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S:\BL_PI_data\"/>
    </mc:Choice>
  </mc:AlternateContent>
  <xr:revisionPtr revIDLastSave="0" documentId="13_ncr:1_{460857E4-7FAB-4B0B-A3B9-614963482156}" xr6:coauthVersionLast="47" xr6:coauthVersionMax="47" xr10:uidLastSave="{00000000-0000-0000-0000-000000000000}"/>
  <bookViews>
    <workbookView xWindow="-120" yWindow="-120" windowWidth="29040" windowHeight="16440" xr2:uid="{5D1E3F11-5B9B-4F69-B345-199D1A8FEC5D}"/>
  </bookViews>
  <sheets>
    <sheet name="Sheet1" sheetId="1" r:id="rId1"/>
    <sheet name="Data" sheetId="2" r:id="rId2"/>
    <sheet name="Cycle" sheetId="3" r:id="rId3"/>
    <sheet name="Coordination" sheetId="4" r:id="rId4"/>
    <sheet name="Graph" sheetId="5" r:id="rId5"/>
  </sheets>
  <definedNames>
    <definedName name="catRange">Coordination!$R$5304:$R$5307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R2" i="3" l="1"/>
  <c r="BP11" i="2" s="1"/>
  <c r="BS2" i="3"/>
  <c r="BP12" i="2" s="1"/>
  <c r="BR3" i="3"/>
  <c r="BS3" i="3"/>
  <c r="BR4" i="3"/>
  <c r="BS4" i="3"/>
  <c r="BR5" i="3"/>
  <c r="BS5" i="3"/>
  <c r="BR6" i="3"/>
  <c r="BS6" i="3"/>
  <c r="BR7" i="3"/>
  <c r="BS7" i="3"/>
  <c r="BR8" i="3"/>
  <c r="BS8" i="3"/>
  <c r="BR9" i="3"/>
  <c r="BS9" i="3"/>
  <c r="BR10" i="3"/>
  <c r="BS12" i="3"/>
  <c r="BR13" i="3"/>
  <c r="BS13" i="3"/>
  <c r="BR14" i="3"/>
  <c r="BS14" i="3"/>
  <c r="BR15" i="3"/>
  <c r="BS15" i="3"/>
  <c r="BR16" i="3"/>
  <c r="BS16" i="3"/>
  <c r="BR17" i="3"/>
  <c r="BS17" i="3"/>
  <c r="BR18" i="3"/>
  <c r="BS20" i="3"/>
  <c r="BR21" i="3"/>
  <c r="BS21" i="3"/>
  <c r="BR22" i="3"/>
  <c r="BS22" i="3"/>
  <c r="BR23" i="3"/>
  <c r="BS23" i="3"/>
  <c r="BR24" i="3"/>
  <c r="BS24" i="3"/>
  <c r="BR25" i="3"/>
  <c r="BS25" i="3"/>
  <c r="BR26" i="3"/>
  <c r="BS26" i="3"/>
  <c r="BR27" i="3"/>
  <c r="BS27" i="3"/>
  <c r="BR29" i="3"/>
  <c r="BR30" i="3"/>
  <c r="BS30" i="3"/>
  <c r="BR31" i="3"/>
  <c r="BS31" i="3"/>
  <c r="BR32" i="3"/>
  <c r="BS32" i="3"/>
  <c r="BR33" i="3"/>
  <c r="BS33" i="3"/>
  <c r="BR34" i="3"/>
  <c r="BS34" i="3"/>
  <c r="BR35" i="3"/>
  <c r="BS35" i="3"/>
  <c r="BS36" i="3"/>
  <c r="BS37" i="3"/>
  <c r="BR38" i="3"/>
  <c r="BR39" i="3"/>
  <c r="BR40" i="3"/>
  <c r="BS40" i="3"/>
  <c r="BR41" i="3"/>
  <c r="BS41" i="3"/>
  <c r="BR42" i="3"/>
  <c r="BS42" i="3"/>
  <c r="BR43" i="3"/>
  <c r="BS43" i="3"/>
  <c r="BR44" i="3"/>
  <c r="BS44" i="3"/>
  <c r="BR45" i="3"/>
  <c r="BS45" i="3"/>
  <c r="BS46" i="3"/>
  <c r="BR47" i="3"/>
  <c r="BS47" i="3"/>
  <c r="BR48" i="3"/>
  <c r="BR49" i="3"/>
  <c r="BR50" i="3"/>
  <c r="BS50" i="3"/>
  <c r="BR51" i="3"/>
  <c r="BS51" i="3"/>
  <c r="BR52" i="3"/>
  <c r="BS52" i="3"/>
  <c r="BR53" i="3"/>
  <c r="BS53" i="3"/>
  <c r="BS54" i="3"/>
  <c r="BS55" i="3"/>
  <c r="BR56" i="3"/>
  <c r="BS56" i="3"/>
  <c r="BR57" i="3"/>
  <c r="BR58" i="3"/>
  <c r="BR59" i="3"/>
  <c r="BS59" i="3"/>
  <c r="BR60" i="3"/>
  <c r="BS60" i="3"/>
  <c r="BR61" i="3"/>
  <c r="BS61" i="3"/>
  <c r="BR62" i="3"/>
  <c r="BS62" i="3"/>
  <c r="BS63" i="3"/>
  <c r="BS64" i="3"/>
  <c r="BR65" i="3"/>
  <c r="BR66" i="3"/>
  <c r="BR67" i="3"/>
  <c r="BS67" i="3"/>
  <c r="BR68" i="3"/>
  <c r="BS68" i="3"/>
  <c r="BR69" i="3"/>
  <c r="BS69" i="3"/>
  <c r="BS70" i="3"/>
  <c r="BS71" i="3"/>
  <c r="BR72" i="3"/>
  <c r="BR73" i="3"/>
  <c r="BR74" i="3"/>
  <c r="BS74" i="3"/>
  <c r="BS75" i="3"/>
  <c r="BS76" i="3"/>
  <c r="BR77" i="3"/>
  <c r="BS77" i="3"/>
  <c r="BR78" i="3"/>
  <c r="BR79" i="3"/>
  <c r="BR80" i="3"/>
  <c r="BS80" i="3"/>
  <c r="BR81" i="3"/>
  <c r="BS81" i="3"/>
  <c r="BR82" i="3"/>
  <c r="BS82" i="3"/>
  <c r="BR83" i="3"/>
  <c r="BS83" i="3"/>
  <c r="BS84" i="3"/>
  <c r="BS85" i="3"/>
  <c r="BR86" i="3"/>
  <c r="BS86" i="3"/>
  <c r="BR87" i="3"/>
  <c r="BR88" i="3"/>
  <c r="BR89" i="3"/>
  <c r="BS89" i="3"/>
  <c r="BR90" i="3"/>
  <c r="BS90" i="3"/>
  <c r="BR91" i="3"/>
  <c r="BS91" i="3"/>
  <c r="BR92" i="3"/>
  <c r="BS92" i="3"/>
  <c r="BR93" i="3"/>
  <c r="BS93" i="3"/>
  <c r="BR94" i="3"/>
  <c r="BS94" i="3"/>
  <c r="BS95" i="3"/>
  <c r="BS96" i="3"/>
  <c r="BR97" i="3"/>
  <c r="BR98" i="3"/>
  <c r="BR99" i="3"/>
  <c r="BS99" i="3"/>
  <c r="BR100" i="3"/>
  <c r="BS100" i="3"/>
  <c r="BR101" i="3"/>
  <c r="BS101" i="3"/>
  <c r="BR102" i="3"/>
  <c r="BS102" i="3"/>
  <c r="BR103" i="3"/>
  <c r="BS103" i="3"/>
  <c r="BS104" i="3"/>
  <c r="BS105" i="3"/>
  <c r="BR106" i="3"/>
  <c r="BR107" i="3"/>
  <c r="BR108" i="3"/>
  <c r="BS108" i="3"/>
  <c r="BR109" i="3"/>
  <c r="BS109" i="3"/>
  <c r="BR110" i="3"/>
  <c r="BS110" i="3"/>
  <c r="BR111" i="3"/>
  <c r="BS111" i="3"/>
  <c r="BR112" i="3"/>
  <c r="BS112" i="3"/>
  <c r="BS113" i="3"/>
  <c r="BS114" i="3"/>
  <c r="BR115" i="3"/>
  <c r="BS115" i="3"/>
  <c r="BR116" i="3"/>
  <c r="BS116" i="3"/>
  <c r="BR117" i="3"/>
  <c r="BR118" i="3"/>
  <c r="BR119" i="3"/>
  <c r="BS119" i="3"/>
  <c r="BR120" i="3"/>
  <c r="BS120" i="3"/>
  <c r="BR121" i="3"/>
  <c r="BS121" i="3"/>
  <c r="BR122" i="3"/>
  <c r="BS122" i="3"/>
  <c r="BS123" i="3"/>
  <c r="BS124" i="3"/>
  <c r="BR125" i="3"/>
  <c r="BS125" i="3"/>
  <c r="BR126" i="3"/>
  <c r="BS126" i="3"/>
  <c r="BR127" i="3"/>
  <c r="BS127" i="3"/>
  <c r="BR128" i="3"/>
  <c r="BR129" i="3"/>
  <c r="BR130" i="3"/>
  <c r="BS130" i="3"/>
  <c r="BS131" i="3"/>
  <c r="BS132" i="3"/>
  <c r="BR133" i="3"/>
  <c r="BS133" i="3"/>
  <c r="BR134" i="3"/>
  <c r="BS134" i="3"/>
  <c r="BR135" i="3"/>
  <c r="BS135" i="3"/>
  <c r="BR136" i="3"/>
  <c r="BR137" i="3"/>
  <c r="BR138" i="3"/>
  <c r="BS138" i="3"/>
  <c r="BR139" i="3"/>
  <c r="BS139" i="3"/>
  <c r="BR140" i="3"/>
  <c r="BS140" i="3"/>
  <c r="BR141" i="3"/>
  <c r="BS141" i="3"/>
  <c r="BS142" i="3"/>
  <c r="BS143" i="3"/>
  <c r="BR144" i="3"/>
  <c r="BS144" i="3"/>
  <c r="BR145" i="3"/>
  <c r="BS145" i="3"/>
  <c r="BR146" i="3"/>
  <c r="BS148" i="3"/>
  <c r="BR149" i="3"/>
  <c r="BS149" i="3"/>
  <c r="BR150" i="3"/>
  <c r="BS150" i="3"/>
  <c r="BR151" i="3"/>
  <c r="BR152" i="3"/>
  <c r="BR153" i="3"/>
  <c r="BS153" i="3"/>
  <c r="BS154" i="3"/>
  <c r="BS155" i="3"/>
  <c r="BR156" i="3"/>
  <c r="BS156" i="3"/>
  <c r="BR157" i="3"/>
  <c r="BS157" i="3"/>
  <c r="BR158" i="3"/>
  <c r="BS158" i="3"/>
  <c r="BR159" i="3"/>
  <c r="BS159" i="3"/>
  <c r="BR160" i="3"/>
  <c r="BR161" i="3"/>
  <c r="BS161" i="3"/>
  <c r="BR162" i="3"/>
  <c r="BS162" i="3"/>
  <c r="BS163" i="3"/>
  <c r="BR164" i="3"/>
  <c r="BS164" i="3"/>
  <c r="BR165" i="3"/>
  <c r="BS165" i="3"/>
  <c r="BS166" i="3"/>
  <c r="BR168" i="3"/>
  <c r="BR169" i="3"/>
  <c r="BS169" i="3"/>
  <c r="BR170" i="3"/>
  <c r="BS170" i="3"/>
  <c r="BR171" i="3"/>
  <c r="BS171" i="3"/>
  <c r="BR172" i="3"/>
  <c r="BR173" i="3"/>
  <c r="BS174" i="3"/>
  <c r="BS175" i="3"/>
  <c r="BR176" i="3"/>
  <c r="BS176" i="3"/>
  <c r="BR177" i="3"/>
  <c r="BS177" i="3"/>
  <c r="BR178" i="3"/>
  <c r="BS178" i="3"/>
  <c r="BR179" i="3"/>
  <c r="BR180" i="3"/>
  <c r="BR181" i="3"/>
  <c r="BS181" i="3"/>
  <c r="BR182" i="3"/>
  <c r="BS182" i="3"/>
  <c r="BR183" i="3"/>
  <c r="BS183" i="3"/>
  <c r="BS184" i="3"/>
  <c r="BS185" i="3"/>
  <c r="BR186" i="3"/>
  <c r="BS186" i="3"/>
  <c r="BR187" i="3"/>
  <c r="BS187" i="3"/>
  <c r="BR188" i="3"/>
  <c r="BR189" i="3"/>
  <c r="BR190" i="3"/>
  <c r="BS190" i="3"/>
  <c r="BS191" i="3"/>
  <c r="BS192" i="3"/>
  <c r="BR193" i="3"/>
  <c r="BS193" i="3"/>
  <c r="BR194" i="3"/>
  <c r="BS194" i="3"/>
  <c r="BR195" i="3"/>
  <c r="BS195" i="3"/>
  <c r="BR196" i="3"/>
  <c r="BS196" i="3"/>
  <c r="BR197" i="3"/>
  <c r="BS197" i="3"/>
  <c r="BR198" i="3"/>
  <c r="BR199" i="3"/>
  <c r="BR200" i="3"/>
  <c r="BS200" i="3"/>
  <c r="BS201" i="3"/>
  <c r="BS202" i="3"/>
  <c r="BR203" i="3"/>
  <c r="BS203" i="3"/>
  <c r="BR204" i="3"/>
  <c r="BS204" i="3"/>
  <c r="BR205" i="3"/>
  <c r="BS205" i="3"/>
  <c r="BR206" i="3"/>
  <c r="BS206" i="3"/>
  <c r="BR207" i="3"/>
  <c r="BR208" i="3"/>
  <c r="BR209" i="3"/>
  <c r="BS209" i="3"/>
  <c r="BR210" i="3"/>
  <c r="BS210" i="3"/>
  <c r="BS211" i="3"/>
  <c r="BS212" i="3"/>
  <c r="BR213" i="3"/>
  <c r="BS213" i="3"/>
  <c r="BR214" i="3"/>
  <c r="BS214" i="3"/>
  <c r="BR215" i="3"/>
  <c r="BS215" i="3"/>
  <c r="BR216" i="3"/>
  <c r="BR217" i="3"/>
  <c r="BR218" i="3"/>
  <c r="BS218" i="3"/>
  <c r="BR219" i="3"/>
  <c r="BS219" i="3"/>
  <c r="BR220" i="3"/>
  <c r="BS220" i="3"/>
  <c r="BS221" i="3"/>
  <c r="BS222" i="3"/>
  <c r="BS223" i="3"/>
  <c r="BS224" i="3"/>
  <c r="BS225" i="3"/>
  <c r="BZ266" i="4"/>
  <c r="CA265" i="4"/>
  <c r="CB265" i="4"/>
  <c r="BZ265" i="4"/>
  <c r="BZ264" i="4"/>
  <c r="CA264" i="4"/>
  <c r="CB264" i="4"/>
  <c r="BZ263" i="4"/>
  <c r="CA263" i="4"/>
  <c r="CB263" i="4"/>
  <c r="BZ262" i="4"/>
  <c r="CA262" i="4"/>
  <c r="CB262" i="4"/>
  <c r="BZ261" i="4"/>
  <c r="CA261" i="4"/>
  <c r="CB261" i="4"/>
  <c r="BZ260" i="4"/>
  <c r="CA260" i="4"/>
  <c r="CB260" i="4"/>
  <c r="BZ259" i="4"/>
  <c r="CA259" i="4"/>
  <c r="CB259" i="4"/>
  <c r="BZ258" i="4"/>
  <c r="CA258" i="4"/>
  <c r="CB258" i="4"/>
  <c r="BZ257" i="4"/>
  <c r="CA257" i="4"/>
  <c r="CB257" i="4"/>
  <c r="BW265" i="4"/>
  <c r="BY265" i="4"/>
  <c r="BW264" i="4"/>
  <c r="BX265" i="4"/>
  <c r="BY264" i="4"/>
  <c r="BW263" i="4"/>
  <c r="BX264" i="4"/>
  <c r="BX263" i="4"/>
  <c r="BY263" i="4"/>
  <c r="BW262" i="4"/>
  <c r="BX262" i="4"/>
  <c r="BY262" i="4"/>
  <c r="BW261" i="4"/>
  <c r="BX261" i="4"/>
  <c r="BY261" i="4"/>
  <c r="BW260" i="4"/>
  <c r="BX260" i="4"/>
  <c r="BY260" i="4"/>
  <c r="BW259" i="4"/>
  <c r="BX259" i="4"/>
  <c r="BY259" i="4"/>
  <c r="BW258" i="4"/>
  <c r="BX258" i="4"/>
  <c r="BY258" i="4"/>
  <c r="BW257" i="4"/>
  <c r="BX257" i="4"/>
  <c r="BY257" i="4"/>
  <c r="BT265" i="4"/>
  <c r="BV265" i="4"/>
  <c r="BU265" i="4"/>
  <c r="BT264" i="4"/>
  <c r="BV264" i="4"/>
  <c r="BU264" i="4"/>
  <c r="BT263" i="4"/>
  <c r="BV263" i="4"/>
  <c r="BU263" i="4"/>
  <c r="BT262" i="4"/>
  <c r="BV262" i="4"/>
  <c r="BT261" i="4"/>
  <c r="BU262" i="4"/>
  <c r="BV261" i="4"/>
  <c r="BT260" i="4"/>
  <c r="BU261" i="4"/>
  <c r="BV260" i="4"/>
  <c r="BT259" i="4"/>
  <c r="BU260" i="4"/>
  <c r="BV259" i="4"/>
  <c r="BT258" i="4"/>
  <c r="BU259" i="4"/>
  <c r="BV258" i="4"/>
  <c r="BT257" i="4"/>
  <c r="BU258" i="4"/>
  <c r="BV257" i="4"/>
  <c r="BU257" i="4"/>
  <c r="BQ265" i="4"/>
  <c r="BR265" i="4"/>
  <c r="BS264" i="4"/>
  <c r="BQ264" i="4"/>
  <c r="BR264" i="4"/>
  <c r="BQ263" i="4"/>
  <c r="BS263" i="4"/>
  <c r="BR263" i="4"/>
  <c r="BQ262" i="4"/>
  <c r="BS262" i="4"/>
  <c r="BR262" i="4"/>
  <c r="BQ261" i="4"/>
  <c r="BS261" i="4"/>
  <c r="BR261" i="4"/>
  <c r="BS260" i="4"/>
  <c r="BQ260" i="4"/>
  <c r="BR260" i="4"/>
  <c r="BQ259" i="4"/>
  <c r="BS259" i="4"/>
  <c r="BR259" i="4"/>
  <c r="BQ258" i="4"/>
  <c r="BS258" i="4"/>
  <c r="BR258" i="4"/>
  <c r="BQ257" i="4"/>
  <c r="BS257" i="4"/>
  <c r="BR257" i="4"/>
  <c r="BZ254" i="4"/>
  <c r="BZ253" i="4"/>
  <c r="CA254" i="4"/>
  <c r="CB253" i="4"/>
  <c r="BZ252" i="4"/>
  <c r="CA253" i="4"/>
  <c r="CB252" i="4"/>
  <c r="CA252" i="4"/>
  <c r="CB251" i="4"/>
  <c r="BZ251" i="4"/>
  <c r="CA251" i="4"/>
  <c r="CB250" i="4"/>
  <c r="BZ250" i="4"/>
  <c r="CA250" i="4"/>
  <c r="CB249" i="4"/>
  <c r="BZ249" i="4"/>
  <c r="CA249" i="4"/>
  <c r="CB248" i="4"/>
  <c r="BZ248" i="4"/>
  <c r="CA248" i="4"/>
  <c r="CB247" i="4"/>
  <c r="BZ247" i="4"/>
  <c r="CA247" i="4"/>
  <c r="BZ246" i="4"/>
  <c r="CA246" i="4"/>
  <c r="CB246" i="4"/>
  <c r="BW253" i="4"/>
  <c r="BX254" i="4"/>
  <c r="BX253" i="4"/>
  <c r="BY254" i="4"/>
  <c r="BW252" i="4"/>
  <c r="BX252" i="4"/>
  <c r="BY253" i="4"/>
  <c r="BW251" i="4"/>
  <c r="BX251" i="4"/>
  <c r="BY252" i="4"/>
  <c r="BW250" i="4"/>
  <c r="BX250" i="4"/>
  <c r="BY251" i="4"/>
  <c r="BW249" i="4"/>
  <c r="BX249" i="4"/>
  <c r="BY250" i="4"/>
  <c r="BW248" i="4"/>
  <c r="BX248" i="4"/>
  <c r="BY249" i="4"/>
  <c r="BW247" i="4"/>
  <c r="BX247" i="4"/>
  <c r="BY248" i="4"/>
  <c r="BY247" i="4"/>
  <c r="BW246" i="4"/>
  <c r="BX246" i="4"/>
  <c r="BY246" i="4"/>
  <c r="BT253" i="4"/>
  <c r="BV254" i="4"/>
  <c r="BT252" i="4"/>
  <c r="BU253" i="4"/>
  <c r="BV253" i="4"/>
  <c r="BT251" i="4"/>
  <c r="BU252" i="4"/>
  <c r="BV252" i="4"/>
  <c r="BT250" i="4"/>
  <c r="BU251" i="4"/>
  <c r="BV251" i="4"/>
  <c r="BT249" i="4"/>
  <c r="BU250" i="4"/>
  <c r="BV250" i="4"/>
  <c r="BT248" i="4"/>
  <c r="BU249" i="4"/>
  <c r="BV249" i="4"/>
  <c r="BT247" i="4"/>
  <c r="BU248" i="4"/>
  <c r="BV248" i="4"/>
  <c r="BU247" i="4"/>
  <c r="BV247" i="4"/>
  <c r="BT246" i="4"/>
  <c r="BU246" i="4"/>
  <c r="BV246" i="4"/>
  <c r="BQ255" i="4"/>
  <c r="BR254" i="4"/>
  <c r="BS254" i="4"/>
  <c r="BQ254" i="4"/>
  <c r="BR253" i="4"/>
  <c r="BS253" i="4"/>
  <c r="BQ253" i="4"/>
  <c r="BR252" i="4"/>
  <c r="BS252" i="4"/>
  <c r="BQ252" i="4"/>
  <c r="BR251" i="4"/>
  <c r="BS251" i="4"/>
  <c r="BQ251" i="4"/>
  <c r="BR250" i="4"/>
  <c r="BS250" i="4"/>
  <c r="BQ250" i="4"/>
  <c r="BR249" i="4"/>
  <c r="BS249" i="4"/>
  <c r="BQ249" i="4"/>
  <c r="BR248" i="4"/>
  <c r="BS248" i="4"/>
  <c r="BQ248" i="4"/>
  <c r="BQ247" i="4"/>
  <c r="BR247" i="4"/>
  <c r="BS247" i="4"/>
  <c r="BQ246" i="4"/>
  <c r="BR246" i="4"/>
  <c r="BS246" i="4"/>
  <c r="BZ243" i="4"/>
  <c r="CA243" i="4"/>
  <c r="CB243" i="4"/>
  <c r="BZ242" i="4"/>
  <c r="CA242" i="4"/>
  <c r="CB242" i="4"/>
  <c r="BZ241" i="4"/>
  <c r="CA241" i="4"/>
  <c r="CB241" i="4"/>
  <c r="BZ240" i="4"/>
  <c r="CA240" i="4"/>
  <c r="CB240" i="4"/>
  <c r="BZ239" i="4"/>
  <c r="CA239" i="4"/>
  <c r="CB239" i="4"/>
  <c r="BZ238" i="4"/>
  <c r="CA238" i="4"/>
  <c r="CB238" i="4"/>
  <c r="BZ237" i="4"/>
  <c r="CA237" i="4"/>
  <c r="CB237" i="4"/>
  <c r="BZ236" i="4"/>
  <c r="CA236" i="4"/>
  <c r="CB236" i="4"/>
  <c r="BW244" i="4"/>
  <c r="BY244" i="4"/>
  <c r="BW243" i="4"/>
  <c r="BX243" i="4"/>
  <c r="BY243" i="4"/>
  <c r="BW242" i="4"/>
  <c r="BX242" i="4"/>
  <c r="BY242" i="4"/>
  <c r="BW241" i="4"/>
  <c r="BX241" i="4"/>
  <c r="BY241" i="4"/>
  <c r="BW240" i="4"/>
  <c r="BX240" i="4"/>
  <c r="BY240" i="4"/>
  <c r="BW239" i="4"/>
  <c r="BX239" i="4"/>
  <c r="BY239" i="4"/>
  <c r="BW238" i="4"/>
  <c r="BX238" i="4"/>
  <c r="BY238" i="4"/>
  <c r="BW237" i="4"/>
  <c r="BX237" i="4"/>
  <c r="BY237" i="4"/>
  <c r="BW236" i="4"/>
  <c r="BX236" i="4"/>
  <c r="BY236" i="4"/>
  <c r="BT244" i="4"/>
  <c r="BV244" i="4"/>
  <c r="BU244" i="4"/>
  <c r="BT243" i="4"/>
  <c r="BV243" i="4"/>
  <c r="BU243" i="4"/>
  <c r="BT242" i="4"/>
  <c r="BV242" i="4"/>
  <c r="BU242" i="4"/>
  <c r="BT241" i="4"/>
  <c r="BV241" i="4"/>
  <c r="BU241" i="4"/>
  <c r="BT240" i="4"/>
  <c r="BV240" i="4"/>
  <c r="BU240" i="4"/>
  <c r="BT239" i="4"/>
  <c r="BV239" i="4"/>
  <c r="BU239" i="4"/>
  <c r="BT238" i="4"/>
  <c r="BV238" i="4"/>
  <c r="BU238" i="4"/>
  <c r="BT237" i="4"/>
  <c r="BV237" i="4"/>
  <c r="BU237" i="4"/>
  <c r="BT236" i="4"/>
  <c r="BV236" i="4"/>
  <c r="BU236" i="4"/>
  <c r="BQ244" i="4"/>
  <c r="BS244" i="4"/>
  <c r="BR244" i="4"/>
  <c r="BQ243" i="4"/>
  <c r="BS243" i="4"/>
  <c r="BR243" i="4"/>
  <c r="BQ242" i="4"/>
  <c r="BS242" i="4"/>
  <c r="BR242" i="4"/>
  <c r="BQ241" i="4"/>
  <c r="BS241" i="4"/>
  <c r="BR241" i="4"/>
  <c r="BQ240" i="4"/>
  <c r="BS240" i="4"/>
  <c r="BR240" i="4"/>
  <c r="BQ239" i="4"/>
  <c r="BS239" i="4"/>
  <c r="BR239" i="4"/>
  <c r="BQ238" i="4"/>
  <c r="BS238" i="4"/>
  <c r="BR238" i="4"/>
  <c r="BQ237" i="4"/>
  <c r="BS237" i="4"/>
  <c r="BR237" i="4"/>
  <c r="BQ236" i="4"/>
  <c r="BS236" i="4"/>
  <c r="BR236" i="4"/>
  <c r="BZ233" i="4"/>
  <c r="CA233" i="4"/>
  <c r="CB233" i="4"/>
  <c r="BZ232" i="4"/>
  <c r="CA232" i="4"/>
  <c r="CB232" i="4"/>
  <c r="BZ231" i="4"/>
  <c r="CA231" i="4"/>
  <c r="CB231" i="4"/>
  <c r="BZ230" i="4"/>
  <c r="CA230" i="4"/>
  <c r="CB230" i="4"/>
  <c r="BZ229" i="4"/>
  <c r="CA229" i="4"/>
  <c r="CB229" i="4"/>
  <c r="BZ228" i="4"/>
  <c r="CA228" i="4"/>
  <c r="CB228" i="4"/>
  <c r="BZ227" i="4"/>
  <c r="CA227" i="4"/>
  <c r="CB227" i="4"/>
  <c r="BZ226" i="4"/>
  <c r="CA226" i="4"/>
  <c r="CB226" i="4"/>
  <c r="BZ225" i="4"/>
  <c r="CA225" i="4"/>
  <c r="CB225" i="4"/>
  <c r="BW232" i="4"/>
  <c r="BX232" i="4"/>
  <c r="BY233" i="4"/>
  <c r="BW231" i="4"/>
  <c r="BX231" i="4"/>
  <c r="BY232" i="4"/>
  <c r="BW230" i="4"/>
  <c r="BX230" i="4"/>
  <c r="BY231" i="4"/>
  <c r="BW229" i="4"/>
  <c r="BX229" i="4"/>
  <c r="BY230" i="4"/>
  <c r="BW228" i="4"/>
  <c r="BX228" i="4"/>
  <c r="BY229" i="4"/>
  <c r="BW227" i="4"/>
  <c r="BX227" i="4"/>
  <c r="BY228" i="4"/>
  <c r="BW226" i="4"/>
  <c r="BX226" i="4"/>
  <c r="BY227" i="4"/>
  <c r="BY226" i="4"/>
  <c r="BW225" i="4"/>
  <c r="BX225" i="4"/>
  <c r="BY225" i="4"/>
  <c r="BT232" i="4"/>
  <c r="BU233" i="4"/>
  <c r="BV233" i="4"/>
  <c r="BT231" i="4"/>
  <c r="BU232" i="4"/>
  <c r="BV232" i="4"/>
  <c r="BT230" i="4"/>
  <c r="BU231" i="4"/>
  <c r="BV231" i="4"/>
  <c r="BT229" i="4"/>
  <c r="BU230" i="4"/>
  <c r="BV230" i="4"/>
  <c r="BT228" i="4"/>
  <c r="BU229" i="4"/>
  <c r="BV229" i="4"/>
  <c r="BT227" i="4"/>
  <c r="BU228" i="4"/>
  <c r="BV228" i="4"/>
  <c r="BT226" i="4"/>
  <c r="BU227" i="4"/>
  <c r="BV227" i="4"/>
  <c r="BT225" i="4"/>
  <c r="BU226" i="4"/>
  <c r="BV226" i="4"/>
  <c r="BU225" i="4"/>
  <c r="BV225" i="4"/>
  <c r="BQ234" i="4"/>
  <c r="BR233" i="4"/>
  <c r="BS233" i="4"/>
  <c r="BQ233" i="4"/>
  <c r="BR232" i="4"/>
  <c r="BS232" i="4"/>
  <c r="BQ232" i="4"/>
  <c r="BR231" i="4"/>
  <c r="BS231" i="4"/>
  <c r="BQ231" i="4"/>
  <c r="BR230" i="4"/>
  <c r="BS230" i="4"/>
  <c r="BQ230" i="4"/>
  <c r="BR229" i="4"/>
  <c r="BS229" i="4"/>
  <c r="BQ229" i="4"/>
  <c r="BR228" i="4"/>
  <c r="BS228" i="4"/>
  <c r="BQ228" i="4"/>
  <c r="BR227" i="4"/>
  <c r="BS227" i="4"/>
  <c r="BQ227" i="4"/>
  <c r="BR226" i="4"/>
  <c r="BS226" i="4"/>
  <c r="BQ226" i="4"/>
  <c r="BQ225" i="4"/>
  <c r="BR225" i="4"/>
  <c r="BS225" i="4"/>
  <c r="BZ221" i="4"/>
  <c r="CA221" i="4"/>
  <c r="CB222" i="4"/>
  <c r="BZ220" i="4"/>
  <c r="CA220" i="4"/>
  <c r="CB221" i="4"/>
  <c r="BZ219" i="4"/>
  <c r="CA219" i="4"/>
  <c r="CB220" i="4"/>
  <c r="BZ218" i="4"/>
  <c r="CA218" i="4"/>
  <c r="CB219" i="4"/>
  <c r="BZ217" i="4"/>
  <c r="CA217" i="4"/>
  <c r="CB218" i="4"/>
  <c r="BZ216" i="4"/>
  <c r="CA216" i="4"/>
  <c r="CB217" i="4"/>
  <c r="BZ215" i="4"/>
  <c r="CA215" i="4"/>
  <c r="CB216" i="4"/>
  <c r="CB215" i="4"/>
  <c r="BZ214" i="4"/>
  <c r="CA214" i="4"/>
  <c r="CB214" i="4"/>
  <c r="BW221" i="4"/>
  <c r="BX221" i="4"/>
  <c r="BY220" i="4"/>
  <c r="BW220" i="4"/>
  <c r="BX220" i="4"/>
  <c r="BY219" i="4"/>
  <c r="BW219" i="4"/>
  <c r="BX219" i="4"/>
  <c r="BY218" i="4"/>
  <c r="BW218" i="4"/>
  <c r="BX218" i="4"/>
  <c r="BY217" i="4"/>
  <c r="BW217" i="4"/>
  <c r="BX217" i="4"/>
  <c r="BY216" i="4"/>
  <c r="BW216" i="4"/>
  <c r="BX216" i="4"/>
  <c r="BY215" i="4"/>
  <c r="BW215" i="4"/>
  <c r="BX215" i="4"/>
  <c r="BY214" i="4"/>
  <c r="BW214" i="4"/>
  <c r="BX214" i="4"/>
  <c r="BT222" i="4"/>
  <c r="BU221" i="4"/>
  <c r="BV221" i="4"/>
  <c r="BT221" i="4"/>
  <c r="BU220" i="4"/>
  <c r="BV220" i="4"/>
  <c r="BT220" i="4"/>
  <c r="BU219" i="4"/>
  <c r="BV219" i="4"/>
  <c r="BT219" i="4"/>
  <c r="BU218" i="4"/>
  <c r="BV218" i="4"/>
  <c r="BT218" i="4"/>
  <c r="BU217" i="4"/>
  <c r="BV217" i="4"/>
  <c r="BT217" i="4"/>
  <c r="BU216" i="4"/>
  <c r="BV216" i="4"/>
  <c r="BT216" i="4"/>
  <c r="BT215" i="4"/>
  <c r="BU215" i="4"/>
  <c r="BV215" i="4"/>
  <c r="BT214" i="4"/>
  <c r="BU214" i="4"/>
  <c r="BV214" i="4"/>
  <c r="BQ220" i="4"/>
  <c r="BR221" i="4"/>
  <c r="BS221" i="4"/>
  <c r="BQ219" i="4"/>
  <c r="BR220" i="4"/>
  <c r="BS220" i="4"/>
  <c r="BQ218" i="4"/>
  <c r="BR219" i="4"/>
  <c r="BS219" i="4"/>
  <c r="BQ217" i="4"/>
  <c r="BR218" i="4"/>
  <c r="BS218" i="4"/>
  <c r="BQ216" i="4"/>
  <c r="BR217" i="4"/>
  <c r="BS217" i="4"/>
  <c r="BQ215" i="4"/>
  <c r="BR216" i="4"/>
  <c r="BS216" i="4"/>
  <c r="BQ214" i="4"/>
  <c r="BR215" i="4"/>
  <c r="BS215" i="4"/>
  <c r="BR214" i="4"/>
  <c r="BS214" i="4"/>
  <c r="BZ210" i="4"/>
  <c r="CA210" i="4"/>
  <c r="CB210" i="4"/>
  <c r="BZ209" i="4"/>
  <c r="CA209" i="4"/>
  <c r="CB209" i="4"/>
  <c r="BZ208" i="4"/>
  <c r="CA208" i="4"/>
  <c r="CB208" i="4"/>
  <c r="BZ207" i="4"/>
  <c r="CA207" i="4"/>
  <c r="CB207" i="4"/>
  <c r="BZ206" i="4"/>
  <c r="CA206" i="4"/>
  <c r="CB206" i="4"/>
  <c r="BZ205" i="4"/>
  <c r="CA205" i="4"/>
  <c r="CB205" i="4"/>
  <c r="BW210" i="4"/>
  <c r="BX210" i="4"/>
  <c r="BY211" i="4"/>
  <c r="BW209" i="4"/>
  <c r="BX209" i="4"/>
  <c r="BY210" i="4"/>
  <c r="BW208" i="4"/>
  <c r="BX208" i="4"/>
  <c r="BY209" i="4"/>
  <c r="BW207" i="4"/>
  <c r="BX207" i="4"/>
  <c r="BY208" i="4"/>
  <c r="BW206" i="4"/>
  <c r="BX206" i="4"/>
  <c r="BY207" i="4"/>
  <c r="BY206" i="4"/>
  <c r="BW205" i="4"/>
  <c r="BX205" i="4"/>
  <c r="BY205" i="4"/>
  <c r="BT210" i="4"/>
  <c r="BU210" i="4"/>
  <c r="BV210" i="4"/>
  <c r="BT209" i="4"/>
  <c r="BU209" i="4"/>
  <c r="BV209" i="4"/>
  <c r="BT208" i="4"/>
  <c r="BU208" i="4"/>
  <c r="BV208" i="4"/>
  <c r="BT207" i="4"/>
  <c r="BU207" i="4"/>
  <c r="BV207" i="4"/>
  <c r="BT206" i="4"/>
  <c r="BU206" i="4"/>
  <c r="BV206" i="4"/>
  <c r="BT205" i="4"/>
  <c r="BU205" i="4"/>
  <c r="BV205" i="4"/>
  <c r="BQ210" i="4"/>
  <c r="BR210" i="4"/>
  <c r="BS210" i="4"/>
  <c r="BQ209" i="4"/>
  <c r="BR209" i="4"/>
  <c r="BS209" i="4"/>
  <c r="BQ208" i="4"/>
  <c r="BR208" i="4"/>
  <c r="BS208" i="4"/>
  <c r="BQ207" i="4"/>
  <c r="BR207" i="4"/>
  <c r="BS207" i="4"/>
  <c r="BQ206" i="4"/>
  <c r="BR206" i="4"/>
  <c r="BS206" i="4"/>
  <c r="BQ205" i="4"/>
  <c r="BR205" i="4"/>
  <c r="BS205" i="4"/>
  <c r="BZ201" i="4"/>
  <c r="CA201" i="4"/>
  <c r="CB201" i="4"/>
  <c r="BZ200" i="4"/>
  <c r="CA200" i="4"/>
  <c r="BZ199" i="4"/>
  <c r="CA199" i="4"/>
  <c r="CB200" i="4"/>
  <c r="CB199" i="4"/>
  <c r="BZ198" i="4"/>
  <c r="CA198" i="4"/>
  <c r="BZ197" i="4"/>
  <c r="CA197" i="4"/>
  <c r="CB198" i="4"/>
  <c r="CB197" i="4"/>
  <c r="BZ196" i="4"/>
  <c r="CA196" i="4"/>
  <c r="CB196" i="4"/>
  <c r="BW201" i="4"/>
  <c r="BX201" i="4"/>
  <c r="BW200" i="4"/>
  <c r="BX200" i="4"/>
  <c r="BY201" i="4"/>
  <c r="BY200" i="4"/>
  <c r="BW199" i="4"/>
  <c r="BX199" i="4"/>
  <c r="BY199" i="4"/>
  <c r="BW198" i="4"/>
  <c r="BX198" i="4"/>
  <c r="BY198" i="4"/>
  <c r="BW197" i="4"/>
  <c r="BX197" i="4"/>
  <c r="BY197" i="4"/>
  <c r="BW196" i="4"/>
  <c r="BX196" i="4"/>
  <c r="BY196" i="4"/>
  <c r="BT202" i="4"/>
  <c r="BU202" i="4"/>
  <c r="BV202" i="4"/>
  <c r="BT201" i="4"/>
  <c r="BU201" i="4"/>
  <c r="BV201" i="4"/>
  <c r="BU200" i="4"/>
  <c r="BV200" i="4"/>
  <c r="BT200" i="4"/>
  <c r="BU199" i="4"/>
  <c r="BV199" i="4"/>
  <c r="BT199" i="4"/>
  <c r="BU198" i="4"/>
  <c r="BV198" i="4"/>
  <c r="BT198" i="4"/>
  <c r="BU197" i="4"/>
  <c r="BV197" i="4"/>
  <c r="BT197" i="4"/>
  <c r="BT196" i="4"/>
  <c r="BU196" i="4"/>
  <c r="BV196" i="4"/>
  <c r="BQ202" i="4"/>
  <c r="BR202" i="4"/>
  <c r="BS202" i="4"/>
  <c r="BQ201" i="4"/>
  <c r="BR201" i="4"/>
  <c r="BS201" i="4"/>
  <c r="BQ200" i="4"/>
  <c r="BQ199" i="4"/>
  <c r="BR200" i="4"/>
  <c r="BS200" i="4"/>
  <c r="BQ198" i="4"/>
  <c r="BR199" i="4"/>
  <c r="BS199" i="4"/>
  <c r="BQ197" i="4"/>
  <c r="BR198" i="4"/>
  <c r="BS198" i="4"/>
  <c r="BQ196" i="4"/>
  <c r="BR197" i="4"/>
  <c r="BS197" i="4"/>
  <c r="BR196" i="4"/>
  <c r="BS196" i="4"/>
  <c r="BZ192" i="4"/>
  <c r="CA192" i="4"/>
  <c r="CB191" i="4"/>
  <c r="BZ191" i="4"/>
  <c r="CA191" i="4"/>
  <c r="CB190" i="4"/>
  <c r="BZ190" i="4"/>
  <c r="CA190" i="4"/>
  <c r="CB189" i="4"/>
  <c r="BZ189" i="4"/>
  <c r="CA189" i="4"/>
  <c r="BZ188" i="4"/>
  <c r="CA188" i="4"/>
  <c r="CB188" i="4"/>
  <c r="BZ187" i="4"/>
  <c r="CA187" i="4"/>
  <c r="CB187" i="4"/>
  <c r="BZ186" i="4"/>
  <c r="CA186" i="4"/>
  <c r="CB186" i="4"/>
  <c r="BW192" i="4"/>
  <c r="BX192" i="4"/>
  <c r="BY193" i="4"/>
  <c r="BW191" i="4"/>
  <c r="BX191" i="4"/>
  <c r="BY192" i="4"/>
  <c r="BY191" i="4"/>
  <c r="BW190" i="4"/>
  <c r="BX190" i="4"/>
  <c r="BY190" i="4"/>
  <c r="BW189" i="4"/>
  <c r="BX189" i="4"/>
  <c r="BY189" i="4"/>
  <c r="BW188" i="4"/>
  <c r="BX188" i="4"/>
  <c r="BY188" i="4"/>
  <c r="BW187" i="4"/>
  <c r="BX187" i="4"/>
  <c r="BY187" i="4"/>
  <c r="BW186" i="4"/>
  <c r="BX186" i="4"/>
  <c r="BY186" i="4"/>
  <c r="BT191" i="4"/>
  <c r="BU192" i="4"/>
  <c r="BV192" i="4"/>
  <c r="BT190" i="4"/>
  <c r="BU191" i="4"/>
  <c r="BV191" i="4"/>
  <c r="BT189" i="4"/>
  <c r="BU190" i="4"/>
  <c r="BV190" i="4"/>
  <c r="BU189" i="4"/>
  <c r="BV189" i="4"/>
  <c r="BT188" i="4"/>
  <c r="BU188" i="4"/>
  <c r="BV188" i="4"/>
  <c r="BT187" i="4"/>
  <c r="BU187" i="4"/>
  <c r="BV187" i="4"/>
  <c r="BT186" i="4"/>
  <c r="BU186" i="4"/>
  <c r="BV186" i="4"/>
  <c r="BQ192" i="4"/>
  <c r="BR191" i="4"/>
  <c r="BS191" i="4"/>
  <c r="BQ191" i="4"/>
  <c r="BR190" i="4"/>
  <c r="BS190" i="4"/>
  <c r="BQ190" i="4"/>
  <c r="BR189" i="4"/>
  <c r="BS189" i="4"/>
  <c r="BQ189" i="4"/>
  <c r="BQ188" i="4"/>
  <c r="BR188" i="4"/>
  <c r="BS188" i="4"/>
  <c r="BQ187" i="4"/>
  <c r="BR187" i="4"/>
  <c r="BS187" i="4"/>
  <c r="BQ186" i="4"/>
  <c r="BR186" i="4"/>
  <c r="BS186" i="4"/>
  <c r="BZ183" i="4"/>
  <c r="CA183" i="4"/>
  <c r="CB183" i="4"/>
  <c r="BZ182" i="4"/>
  <c r="CA182" i="4"/>
  <c r="CB182" i="4"/>
  <c r="BZ181" i="4"/>
  <c r="CA181" i="4"/>
  <c r="CB181" i="4"/>
  <c r="BZ180" i="4"/>
  <c r="CA180" i="4"/>
  <c r="CB180" i="4"/>
  <c r="CB179" i="4"/>
  <c r="BZ179" i="4"/>
  <c r="CA179" i="4"/>
  <c r="BZ178" i="4"/>
  <c r="CA178" i="4"/>
  <c r="CB178" i="4"/>
  <c r="BZ177" i="4"/>
  <c r="CA177" i="4"/>
  <c r="CB177" i="4"/>
  <c r="CB176" i="4"/>
  <c r="BZ176" i="4"/>
  <c r="CA176" i="4"/>
  <c r="BW183" i="4"/>
  <c r="BX183" i="4"/>
  <c r="BY183" i="4"/>
  <c r="BW182" i="4"/>
  <c r="BX182" i="4"/>
  <c r="BY182" i="4"/>
  <c r="BW181" i="4"/>
  <c r="BX181" i="4"/>
  <c r="BY181" i="4"/>
  <c r="BW180" i="4"/>
  <c r="BX180" i="4"/>
  <c r="BY180" i="4"/>
  <c r="BW179" i="4"/>
  <c r="BX179" i="4"/>
  <c r="BY179" i="4"/>
  <c r="BW178" i="4"/>
  <c r="BX178" i="4"/>
  <c r="BY178" i="4"/>
  <c r="BW177" i="4"/>
  <c r="BX177" i="4"/>
  <c r="BW176" i="4"/>
  <c r="BX176" i="4"/>
  <c r="BY177" i="4"/>
  <c r="BY176" i="4"/>
  <c r="BT183" i="4"/>
  <c r="BU183" i="4"/>
  <c r="BV183" i="4"/>
  <c r="BT182" i="4"/>
  <c r="BU182" i="4"/>
  <c r="BV182" i="4"/>
  <c r="BT181" i="4"/>
  <c r="BU181" i="4"/>
  <c r="BV181" i="4"/>
  <c r="BT180" i="4"/>
  <c r="BU180" i="4"/>
  <c r="BV180" i="4"/>
  <c r="BT179" i="4"/>
  <c r="BU179" i="4"/>
  <c r="BV179" i="4"/>
  <c r="BT178" i="4"/>
  <c r="BU178" i="4"/>
  <c r="BV178" i="4"/>
  <c r="BT177" i="4"/>
  <c r="BU177" i="4"/>
  <c r="BV177" i="4"/>
  <c r="BT176" i="4"/>
  <c r="BU176" i="4"/>
  <c r="BV176" i="4"/>
  <c r="BQ182" i="4"/>
  <c r="BR182" i="4"/>
  <c r="BS182" i="4"/>
  <c r="BQ181" i="4"/>
  <c r="BR181" i="4"/>
  <c r="BS181" i="4"/>
  <c r="BQ180" i="4"/>
  <c r="BR180" i="4"/>
  <c r="BS180" i="4"/>
  <c r="BQ179" i="4"/>
  <c r="BR179" i="4"/>
  <c r="BS179" i="4"/>
  <c r="BQ178" i="4"/>
  <c r="BR178" i="4"/>
  <c r="BS178" i="4"/>
  <c r="BQ177" i="4"/>
  <c r="BR177" i="4"/>
  <c r="BS177" i="4"/>
  <c r="BQ176" i="4"/>
  <c r="BR176" i="4"/>
  <c r="BS176" i="4"/>
  <c r="BZ172" i="4"/>
  <c r="CA172" i="4"/>
  <c r="CB172" i="4"/>
  <c r="BZ171" i="4"/>
  <c r="CA171" i="4"/>
  <c r="CB171" i="4"/>
  <c r="BZ170" i="4"/>
  <c r="CA170" i="4"/>
  <c r="CB170" i="4"/>
  <c r="BZ169" i="4"/>
  <c r="CA169" i="4"/>
  <c r="CB169" i="4"/>
  <c r="BZ168" i="4"/>
  <c r="CA168" i="4"/>
  <c r="CB168" i="4"/>
  <c r="BZ167" i="4"/>
  <c r="CA167" i="4"/>
  <c r="CB167" i="4"/>
  <c r="BW172" i="4"/>
  <c r="BX172" i="4"/>
  <c r="BY173" i="4"/>
  <c r="BW171" i="4"/>
  <c r="BX171" i="4"/>
  <c r="BY172" i="4"/>
  <c r="BY171" i="4"/>
  <c r="BW170" i="4"/>
  <c r="BX170" i="4"/>
  <c r="BY170" i="4"/>
  <c r="BW169" i="4"/>
  <c r="BX169" i="4"/>
  <c r="BY169" i="4"/>
  <c r="BW168" i="4"/>
  <c r="BX168" i="4"/>
  <c r="BY168" i="4"/>
  <c r="BW167" i="4"/>
  <c r="BX167" i="4"/>
  <c r="BY167" i="4"/>
  <c r="BT173" i="4"/>
  <c r="BU173" i="4"/>
  <c r="BV173" i="4"/>
  <c r="BT172" i="4"/>
  <c r="BU172" i="4"/>
  <c r="BV172" i="4"/>
  <c r="BT171" i="4"/>
  <c r="BU171" i="4"/>
  <c r="BV171" i="4"/>
  <c r="BT170" i="4"/>
  <c r="BU170" i="4"/>
  <c r="BV170" i="4"/>
  <c r="BT169" i="4"/>
  <c r="BU169" i="4"/>
  <c r="BV169" i="4"/>
  <c r="BT168" i="4"/>
  <c r="BU168" i="4"/>
  <c r="BV168" i="4"/>
  <c r="BT167" i="4"/>
  <c r="BU167" i="4"/>
  <c r="BV167" i="4"/>
  <c r="BQ173" i="4"/>
  <c r="BR173" i="4"/>
  <c r="BS173" i="4"/>
  <c r="BQ172" i="4"/>
  <c r="BR172" i="4"/>
  <c r="BS172" i="4"/>
  <c r="BQ171" i="4"/>
  <c r="BR171" i="4"/>
  <c r="BS171" i="4"/>
  <c r="BQ170" i="4"/>
  <c r="BR170" i="4"/>
  <c r="BS170" i="4"/>
  <c r="BQ169" i="4"/>
  <c r="BR169" i="4"/>
  <c r="BS169" i="4"/>
  <c r="BQ168" i="4"/>
  <c r="BR168" i="4"/>
  <c r="BS168" i="4"/>
  <c r="BQ167" i="4"/>
  <c r="BR167" i="4"/>
  <c r="BS167" i="4"/>
  <c r="BZ164" i="4"/>
  <c r="CA164" i="4"/>
  <c r="CB164" i="4"/>
  <c r="BZ163" i="4"/>
  <c r="CA163" i="4"/>
  <c r="CB163" i="4"/>
  <c r="BZ162" i="4"/>
  <c r="CA162" i="4"/>
  <c r="CB162" i="4"/>
  <c r="BZ161" i="4"/>
  <c r="CA161" i="4"/>
  <c r="CB161" i="4"/>
  <c r="BZ160" i="4"/>
  <c r="CA160" i="4"/>
  <c r="CB160" i="4"/>
  <c r="BZ159" i="4"/>
  <c r="CA159" i="4"/>
  <c r="CB159" i="4"/>
  <c r="BZ158" i="4"/>
  <c r="CA158" i="4"/>
  <c r="CB158" i="4"/>
  <c r="BZ157" i="4"/>
  <c r="CA157" i="4"/>
  <c r="CB157" i="4"/>
  <c r="BW164" i="4"/>
  <c r="BX164" i="4"/>
  <c r="BY164" i="4"/>
  <c r="BW163" i="4"/>
  <c r="BX163" i="4"/>
  <c r="BY163" i="4"/>
  <c r="BW162" i="4"/>
  <c r="BX162" i="4"/>
  <c r="BY162" i="4"/>
  <c r="BW161" i="4"/>
  <c r="BX161" i="4"/>
  <c r="BY161" i="4"/>
  <c r="BW160" i="4"/>
  <c r="BX160" i="4"/>
  <c r="BY160" i="4"/>
  <c r="BW159" i="4"/>
  <c r="BX159" i="4"/>
  <c r="BY159" i="4"/>
  <c r="BW158" i="4"/>
  <c r="BX158" i="4"/>
  <c r="BY158" i="4"/>
  <c r="BW157" i="4"/>
  <c r="BX157" i="4"/>
  <c r="BY157" i="4"/>
  <c r="BT164" i="4"/>
  <c r="BU164" i="4"/>
  <c r="BV164" i="4"/>
  <c r="BT163" i="4"/>
  <c r="BU163" i="4"/>
  <c r="BV163" i="4"/>
  <c r="BT162" i="4"/>
  <c r="BU162" i="4"/>
  <c r="BV162" i="4"/>
  <c r="BT161" i="4"/>
  <c r="BU161" i="4"/>
  <c r="BV161" i="4"/>
  <c r="BT160" i="4"/>
  <c r="BU160" i="4"/>
  <c r="BV160" i="4"/>
  <c r="BT159" i="4"/>
  <c r="BU159" i="4"/>
  <c r="BV159" i="4"/>
  <c r="BT158" i="4"/>
  <c r="BU158" i="4"/>
  <c r="BV158" i="4"/>
  <c r="BT157" i="4"/>
  <c r="BU157" i="4"/>
  <c r="BV157" i="4"/>
  <c r="BQ164" i="4"/>
  <c r="BR164" i="4"/>
  <c r="BS164" i="4"/>
  <c r="BQ163" i="4"/>
  <c r="BR163" i="4"/>
  <c r="BS163" i="4"/>
  <c r="BQ162" i="4"/>
  <c r="BR162" i="4"/>
  <c r="BS162" i="4"/>
  <c r="BQ161" i="4"/>
  <c r="BR161" i="4"/>
  <c r="BS161" i="4"/>
  <c r="BQ160" i="4"/>
  <c r="BR160" i="4"/>
  <c r="BS160" i="4"/>
  <c r="BQ159" i="4"/>
  <c r="BR159" i="4"/>
  <c r="BS159" i="4"/>
  <c r="BQ158" i="4"/>
  <c r="BR158" i="4"/>
  <c r="BS158" i="4"/>
  <c r="BQ157" i="4"/>
  <c r="BR157" i="4"/>
  <c r="BS157" i="4"/>
  <c r="BZ153" i="4"/>
  <c r="CA153" i="4"/>
  <c r="CB152" i="4"/>
  <c r="BZ152" i="4"/>
  <c r="CA152" i="4"/>
  <c r="CB151" i="4"/>
  <c r="BZ151" i="4"/>
  <c r="CA151" i="4"/>
  <c r="CB150" i="4"/>
  <c r="BZ150" i="4"/>
  <c r="CA150" i="4"/>
  <c r="CB149" i="4"/>
  <c r="BZ149" i="4"/>
  <c r="CA149" i="4"/>
  <c r="CB148" i="4"/>
  <c r="BZ148" i="4"/>
  <c r="CA148" i="4"/>
  <c r="CB147" i="4"/>
  <c r="BZ147" i="4"/>
  <c r="CA147" i="4"/>
  <c r="BW153" i="4"/>
  <c r="BX153" i="4"/>
  <c r="BY154" i="4"/>
  <c r="BW152" i="4"/>
  <c r="BX152" i="4"/>
  <c r="BY153" i="4"/>
  <c r="BW151" i="4"/>
  <c r="BX151" i="4"/>
  <c r="BY152" i="4"/>
  <c r="BW150" i="4"/>
  <c r="BX150" i="4"/>
  <c r="BY151" i="4"/>
  <c r="BY150" i="4"/>
  <c r="BW149" i="4"/>
  <c r="BX149" i="4"/>
  <c r="BW148" i="4"/>
  <c r="BX148" i="4"/>
  <c r="BY149" i="4"/>
  <c r="BY148" i="4"/>
  <c r="BW147" i="4"/>
  <c r="BX147" i="4"/>
  <c r="BY147" i="4"/>
  <c r="BT152" i="4"/>
  <c r="BU153" i="4"/>
  <c r="BV153" i="4"/>
  <c r="BT151" i="4"/>
  <c r="BU152" i="4"/>
  <c r="BV152" i="4"/>
  <c r="BT150" i="4"/>
  <c r="BU151" i="4"/>
  <c r="BV151" i="4"/>
  <c r="BT149" i="4"/>
  <c r="BU150" i="4"/>
  <c r="BV150" i="4"/>
  <c r="BT148" i="4"/>
  <c r="BU149" i="4"/>
  <c r="BV149" i="4"/>
  <c r="BT147" i="4"/>
  <c r="BU148" i="4"/>
  <c r="BV148" i="4"/>
  <c r="BU147" i="4"/>
  <c r="BV147" i="4"/>
  <c r="BQ154" i="4"/>
  <c r="BR153" i="4"/>
  <c r="BS153" i="4"/>
  <c r="BQ153" i="4"/>
  <c r="BR152" i="4"/>
  <c r="BS152" i="4"/>
  <c r="BQ152" i="4"/>
  <c r="BR151" i="4"/>
  <c r="BS151" i="4"/>
  <c r="BQ151" i="4"/>
  <c r="BR150" i="4"/>
  <c r="BS150" i="4"/>
  <c r="BQ150" i="4"/>
  <c r="BR149" i="4"/>
  <c r="BS149" i="4"/>
  <c r="BQ149" i="4"/>
  <c r="BR148" i="4"/>
  <c r="BS148" i="4"/>
  <c r="BQ148" i="4"/>
  <c r="BQ147" i="4"/>
  <c r="BR147" i="4"/>
  <c r="BS147" i="4"/>
  <c r="BZ144" i="4"/>
  <c r="CA144" i="4"/>
  <c r="CB144" i="4"/>
  <c r="BZ143" i="4"/>
  <c r="CA143" i="4"/>
  <c r="CB143" i="4"/>
  <c r="BZ142" i="4"/>
  <c r="CA142" i="4"/>
  <c r="CB142" i="4"/>
  <c r="BZ141" i="4"/>
  <c r="CA141" i="4"/>
  <c r="CB141" i="4"/>
  <c r="BZ140" i="4"/>
  <c r="CA140" i="4"/>
  <c r="CB140" i="4"/>
  <c r="BZ139" i="4"/>
  <c r="CA139" i="4"/>
  <c r="CB139" i="4"/>
  <c r="BZ138" i="4"/>
  <c r="CA138" i="4"/>
  <c r="CB138" i="4"/>
  <c r="BZ137" i="4"/>
  <c r="CA137" i="4"/>
  <c r="CB137" i="4"/>
  <c r="BW144" i="4"/>
  <c r="BX144" i="4"/>
  <c r="BY144" i="4"/>
  <c r="BW143" i="4"/>
  <c r="BX143" i="4"/>
  <c r="BY143" i="4"/>
  <c r="BW142" i="4"/>
  <c r="BX142" i="4"/>
  <c r="BY142" i="4"/>
  <c r="BW141" i="4"/>
  <c r="BX141" i="4"/>
  <c r="BY141" i="4"/>
  <c r="BW140" i="4"/>
  <c r="BX140" i="4"/>
  <c r="BY140" i="4"/>
  <c r="BW139" i="4"/>
  <c r="BX139" i="4"/>
  <c r="BY139" i="4"/>
  <c r="BW138" i="4"/>
  <c r="BX138" i="4"/>
  <c r="BY138" i="4"/>
  <c r="BW137" i="4"/>
  <c r="BX137" i="4"/>
  <c r="BY137" i="4"/>
  <c r="BT143" i="4"/>
  <c r="BU143" i="4"/>
  <c r="BV143" i="4"/>
  <c r="BT142" i="4"/>
  <c r="BU142" i="4"/>
  <c r="BV142" i="4"/>
  <c r="BT141" i="4"/>
  <c r="BU141" i="4"/>
  <c r="BV141" i="4"/>
  <c r="BT140" i="4"/>
  <c r="BU140" i="4"/>
  <c r="BV140" i="4"/>
  <c r="BT139" i="4"/>
  <c r="BU139" i="4"/>
  <c r="BV139" i="4"/>
  <c r="BT138" i="4"/>
  <c r="BU138" i="4"/>
  <c r="BV138" i="4"/>
  <c r="BT137" i="4"/>
  <c r="BU137" i="4"/>
  <c r="BV137" i="4"/>
  <c r="BQ144" i="4"/>
  <c r="BR144" i="4"/>
  <c r="BS144" i="4"/>
  <c r="BQ143" i="4"/>
  <c r="BR143" i="4"/>
  <c r="BS143" i="4"/>
  <c r="BQ142" i="4"/>
  <c r="BR142" i="4"/>
  <c r="BS142" i="4"/>
  <c r="BQ141" i="4"/>
  <c r="BR141" i="4"/>
  <c r="BS141" i="4"/>
  <c r="BQ140" i="4"/>
  <c r="BR140" i="4"/>
  <c r="BS140" i="4"/>
  <c r="BQ139" i="4"/>
  <c r="BR139" i="4"/>
  <c r="BS139" i="4"/>
  <c r="BQ138" i="4"/>
  <c r="BR138" i="4"/>
  <c r="BS138" i="4"/>
  <c r="BQ137" i="4"/>
  <c r="BR137" i="4"/>
  <c r="BS137" i="4"/>
  <c r="BZ134" i="4"/>
  <c r="CA133" i="4"/>
  <c r="CB133" i="4"/>
  <c r="BZ133" i="4"/>
  <c r="CA132" i="4"/>
  <c r="CB132" i="4"/>
  <c r="BZ132" i="4"/>
  <c r="CA131" i="4"/>
  <c r="CB131" i="4"/>
  <c r="BZ131" i="4"/>
  <c r="CA130" i="4"/>
  <c r="CB130" i="4"/>
  <c r="BZ130" i="4"/>
  <c r="CA129" i="4"/>
  <c r="CB129" i="4"/>
  <c r="BZ129" i="4"/>
  <c r="CA128" i="4"/>
  <c r="CB128" i="4"/>
  <c r="BZ128" i="4"/>
  <c r="CA127" i="4"/>
  <c r="CB127" i="4"/>
  <c r="BZ127" i="4"/>
  <c r="CA126" i="4"/>
  <c r="CB126" i="4"/>
  <c r="BZ126" i="4"/>
  <c r="BZ125" i="4"/>
  <c r="CA125" i="4"/>
  <c r="CB125" i="4"/>
  <c r="BW132" i="4"/>
  <c r="BX132" i="4"/>
  <c r="BY132" i="4"/>
  <c r="BW131" i="4"/>
  <c r="BX131" i="4"/>
  <c r="BY131" i="4"/>
  <c r="BW130" i="4"/>
  <c r="BX130" i="4"/>
  <c r="BY130" i="4"/>
  <c r="BW129" i="4"/>
  <c r="BX129" i="4"/>
  <c r="BY129" i="4"/>
  <c r="BW128" i="4"/>
  <c r="BX128" i="4"/>
  <c r="BY128" i="4"/>
  <c r="BW127" i="4"/>
  <c r="BX127" i="4"/>
  <c r="BY127" i="4"/>
  <c r="BW126" i="4"/>
  <c r="BX126" i="4"/>
  <c r="BY126" i="4"/>
  <c r="BW125" i="4"/>
  <c r="BX125" i="4"/>
  <c r="BY125" i="4"/>
  <c r="BT133" i="4"/>
  <c r="BU133" i="4"/>
  <c r="BV133" i="4"/>
  <c r="BT132" i="4"/>
  <c r="BU132" i="4"/>
  <c r="BV132" i="4"/>
  <c r="BT131" i="4"/>
  <c r="BU131" i="4"/>
  <c r="BV131" i="4"/>
  <c r="BT130" i="4"/>
  <c r="BU130" i="4"/>
  <c r="BV130" i="4"/>
  <c r="BT129" i="4"/>
  <c r="BU129" i="4"/>
  <c r="BV129" i="4"/>
  <c r="BT128" i="4"/>
  <c r="BU128" i="4"/>
  <c r="BV128" i="4"/>
  <c r="BT127" i="4"/>
  <c r="BU127" i="4"/>
  <c r="BV127" i="4"/>
  <c r="BT126" i="4"/>
  <c r="BU126" i="4"/>
  <c r="BV126" i="4"/>
  <c r="BT125" i="4"/>
  <c r="BU125" i="4"/>
  <c r="BV125" i="4"/>
  <c r="BQ133" i="4"/>
  <c r="BR133" i="4"/>
  <c r="BS132" i="4"/>
  <c r="BQ132" i="4"/>
  <c r="BR132" i="4"/>
  <c r="BS131" i="4"/>
  <c r="BQ131" i="4"/>
  <c r="BR131" i="4"/>
  <c r="BS130" i="4"/>
  <c r="BQ130" i="4"/>
  <c r="BR130" i="4"/>
  <c r="BS129" i="4"/>
  <c r="BQ129" i="4"/>
  <c r="BR129" i="4"/>
  <c r="BS128" i="4"/>
  <c r="BQ128" i="4"/>
  <c r="BR128" i="4"/>
  <c r="BS127" i="4"/>
  <c r="BQ127" i="4"/>
  <c r="BR127" i="4"/>
  <c r="BS126" i="4"/>
  <c r="BQ126" i="4"/>
  <c r="BR126" i="4"/>
  <c r="BS125" i="4"/>
  <c r="BQ125" i="4"/>
  <c r="BR125" i="4"/>
  <c r="BZ121" i="4"/>
  <c r="CA121" i="4"/>
  <c r="CB121" i="4"/>
  <c r="BZ120" i="4"/>
  <c r="CA120" i="4"/>
  <c r="CB120" i="4"/>
  <c r="BZ119" i="4"/>
  <c r="CA119" i="4"/>
  <c r="CB119" i="4"/>
  <c r="BZ118" i="4"/>
  <c r="CA118" i="4"/>
  <c r="CB118" i="4"/>
  <c r="BZ117" i="4"/>
  <c r="CA117" i="4"/>
  <c r="CB117" i="4"/>
  <c r="BZ116" i="4"/>
  <c r="BZ115" i="4"/>
  <c r="CA116" i="4"/>
  <c r="CB116" i="4"/>
  <c r="CA115" i="4"/>
  <c r="CB115" i="4"/>
  <c r="BW121" i="4"/>
  <c r="BX121" i="4"/>
  <c r="BY121" i="4"/>
  <c r="BW120" i="4"/>
  <c r="BX120" i="4"/>
  <c r="BY120" i="4"/>
  <c r="BW119" i="4"/>
  <c r="BX119" i="4"/>
  <c r="BY119" i="4"/>
  <c r="BW118" i="4"/>
  <c r="BX118" i="4"/>
  <c r="BY118" i="4"/>
  <c r="BW117" i="4"/>
  <c r="BX117" i="4"/>
  <c r="BY117" i="4"/>
  <c r="BW116" i="4"/>
  <c r="BX116" i="4"/>
  <c r="BY116" i="4"/>
  <c r="BW115" i="4"/>
  <c r="BX115" i="4"/>
  <c r="BY115" i="4"/>
  <c r="BT122" i="4"/>
  <c r="BU122" i="4"/>
  <c r="BV122" i="4"/>
  <c r="BT121" i="4"/>
  <c r="BU121" i="4"/>
  <c r="BV121" i="4"/>
  <c r="BT120" i="4"/>
  <c r="BU120" i="4"/>
  <c r="BV120" i="4"/>
  <c r="BT119" i="4"/>
  <c r="BU119" i="4"/>
  <c r="BV119" i="4"/>
  <c r="BT118" i="4"/>
  <c r="BU118" i="4"/>
  <c r="BV118" i="4"/>
  <c r="BT117" i="4"/>
  <c r="BU117" i="4"/>
  <c r="BV117" i="4"/>
  <c r="BT116" i="4"/>
  <c r="BU116" i="4"/>
  <c r="BV116" i="4"/>
  <c r="BT115" i="4"/>
  <c r="BU115" i="4"/>
  <c r="BV115" i="4"/>
  <c r="BQ122" i="4"/>
  <c r="BR122" i="4"/>
  <c r="BS122" i="4"/>
  <c r="BQ121" i="4"/>
  <c r="BR121" i="4"/>
  <c r="BS121" i="4"/>
  <c r="BQ120" i="4"/>
  <c r="BR120" i="4"/>
  <c r="BS120" i="4"/>
  <c r="BQ119" i="4"/>
  <c r="BR119" i="4"/>
  <c r="BS119" i="4"/>
  <c r="BQ118" i="4"/>
  <c r="BR118" i="4"/>
  <c r="BS118" i="4"/>
  <c r="BQ117" i="4"/>
  <c r="BR117" i="4"/>
  <c r="BS117" i="4"/>
  <c r="BQ116" i="4"/>
  <c r="BR116" i="4"/>
  <c r="BS116" i="4"/>
  <c r="BQ115" i="4"/>
  <c r="BR115" i="4"/>
  <c r="BS115" i="4"/>
  <c r="BZ112" i="4"/>
  <c r="CA111" i="4"/>
  <c r="CB111" i="4"/>
  <c r="BZ111" i="4"/>
  <c r="CA110" i="4"/>
  <c r="CB110" i="4"/>
  <c r="BZ110" i="4"/>
  <c r="CA109" i="4"/>
  <c r="CB109" i="4"/>
  <c r="BZ109" i="4"/>
  <c r="CA108" i="4"/>
  <c r="CB108" i="4"/>
  <c r="BZ108" i="4"/>
  <c r="CA107" i="4"/>
  <c r="CB107" i="4"/>
  <c r="BZ107" i="4"/>
  <c r="CA106" i="4"/>
  <c r="CB106" i="4"/>
  <c r="BZ106" i="4"/>
  <c r="BZ105" i="4"/>
  <c r="CA105" i="4"/>
  <c r="CB105" i="4"/>
  <c r="BW112" i="4"/>
  <c r="BX112" i="4"/>
  <c r="BY112" i="4"/>
  <c r="BW111" i="4"/>
  <c r="BX111" i="4"/>
  <c r="BY111" i="4"/>
  <c r="BW110" i="4"/>
  <c r="BX110" i="4"/>
  <c r="BY110" i="4"/>
  <c r="BW109" i="4"/>
  <c r="BX109" i="4"/>
  <c r="BY109" i="4"/>
  <c r="BW108" i="4"/>
  <c r="BX108" i="4"/>
  <c r="BY108" i="4"/>
  <c r="BW107" i="4"/>
  <c r="BX107" i="4"/>
  <c r="BY107" i="4"/>
  <c r="BW106" i="4"/>
  <c r="BX106" i="4"/>
  <c r="BY106" i="4"/>
  <c r="BW105" i="4"/>
  <c r="BX105" i="4"/>
  <c r="BY105" i="4"/>
  <c r="BT111" i="4"/>
  <c r="BU111" i="4"/>
  <c r="BV111" i="4"/>
  <c r="BT110" i="4"/>
  <c r="BU110" i="4"/>
  <c r="BV110" i="4"/>
  <c r="BT109" i="4"/>
  <c r="BU109" i="4"/>
  <c r="BV109" i="4"/>
  <c r="BT108" i="4"/>
  <c r="BU108" i="4"/>
  <c r="BV108" i="4"/>
  <c r="BT107" i="4"/>
  <c r="BU107" i="4"/>
  <c r="BV107" i="4"/>
  <c r="BT106" i="4"/>
  <c r="BU106" i="4"/>
  <c r="BV106" i="4"/>
  <c r="BT105" i="4"/>
  <c r="BU105" i="4"/>
  <c r="BV105" i="4"/>
  <c r="BQ112" i="4"/>
  <c r="BR112" i="4"/>
  <c r="BS111" i="4"/>
  <c r="BQ111" i="4"/>
  <c r="BR111" i="4"/>
  <c r="BS110" i="4"/>
  <c r="BQ110" i="4"/>
  <c r="BR110" i="4"/>
  <c r="BS109" i="4"/>
  <c r="BQ109" i="4"/>
  <c r="BR109" i="4"/>
  <c r="BS108" i="4"/>
  <c r="BQ108" i="4"/>
  <c r="BR108" i="4"/>
  <c r="BS107" i="4"/>
  <c r="BQ107" i="4"/>
  <c r="BR107" i="4"/>
  <c r="BS106" i="4"/>
  <c r="BQ106" i="4"/>
  <c r="BR106" i="4"/>
  <c r="BQ105" i="4"/>
  <c r="BR105" i="4"/>
  <c r="BS105" i="4"/>
  <c r="BZ101" i="4"/>
  <c r="CA101" i="4"/>
  <c r="CB101" i="4"/>
  <c r="BZ100" i="4"/>
  <c r="CA100" i="4"/>
  <c r="CB100" i="4"/>
  <c r="BZ99" i="4"/>
  <c r="CA99" i="4"/>
  <c r="CB99" i="4"/>
  <c r="BZ98" i="4"/>
  <c r="CA98" i="4"/>
  <c r="CB98" i="4"/>
  <c r="BZ97" i="4"/>
  <c r="CA97" i="4"/>
  <c r="CB97" i="4"/>
  <c r="BZ96" i="4"/>
  <c r="CA96" i="4"/>
  <c r="CB96" i="4"/>
  <c r="BZ95" i="4"/>
  <c r="CA95" i="4"/>
  <c r="CB95" i="4"/>
  <c r="BW101" i="4"/>
  <c r="BX101" i="4"/>
  <c r="BY102" i="4"/>
  <c r="BW100" i="4"/>
  <c r="BX100" i="4"/>
  <c r="BY101" i="4"/>
  <c r="BW99" i="4"/>
  <c r="BX99" i="4"/>
  <c r="BY100" i="4"/>
  <c r="BW98" i="4"/>
  <c r="BX98" i="4"/>
  <c r="BY99" i="4"/>
  <c r="BW97" i="4"/>
  <c r="BX97" i="4"/>
  <c r="BY98" i="4"/>
  <c r="BW96" i="4"/>
  <c r="BX96" i="4"/>
  <c r="BY97" i="4"/>
  <c r="BW95" i="4"/>
  <c r="BX95" i="4"/>
  <c r="BY96" i="4"/>
  <c r="BY95" i="4"/>
  <c r="BT101" i="4"/>
  <c r="BU101" i="4"/>
  <c r="BV101" i="4"/>
  <c r="BT100" i="4"/>
  <c r="BU100" i="4"/>
  <c r="BV100" i="4"/>
  <c r="BT99" i="4"/>
  <c r="BU99" i="4"/>
  <c r="BV99" i="4"/>
  <c r="BT98" i="4"/>
  <c r="BU98" i="4"/>
  <c r="BV98" i="4"/>
  <c r="BT97" i="4"/>
  <c r="BU97" i="4"/>
  <c r="BV97" i="4"/>
  <c r="BT96" i="4"/>
  <c r="BU96" i="4"/>
  <c r="BV96" i="4"/>
  <c r="BT95" i="4"/>
  <c r="BU95" i="4"/>
  <c r="BV95" i="4"/>
  <c r="BQ101" i="4"/>
  <c r="BR101" i="4"/>
  <c r="BS101" i="4"/>
  <c r="BQ100" i="4"/>
  <c r="BR100" i="4"/>
  <c r="BS100" i="4"/>
  <c r="BQ99" i="4"/>
  <c r="BR99" i="4"/>
  <c r="BS99" i="4"/>
  <c r="BQ98" i="4"/>
  <c r="BR98" i="4"/>
  <c r="BS98" i="4"/>
  <c r="BQ97" i="4"/>
  <c r="BR97" i="4"/>
  <c r="BS97" i="4"/>
  <c r="BQ96" i="4"/>
  <c r="BR96" i="4"/>
  <c r="BS96" i="4"/>
  <c r="BQ95" i="4"/>
  <c r="BR95" i="4"/>
  <c r="BS95" i="4"/>
  <c r="BZ91" i="4"/>
  <c r="CA91" i="4"/>
  <c r="CB91" i="4"/>
  <c r="BZ90" i="4"/>
  <c r="CA90" i="4"/>
  <c r="CB90" i="4"/>
  <c r="BZ89" i="4"/>
  <c r="CA89" i="4"/>
  <c r="CB89" i="4"/>
  <c r="BZ88" i="4"/>
  <c r="CA88" i="4"/>
  <c r="CB88" i="4"/>
  <c r="BZ87" i="4"/>
  <c r="CA87" i="4"/>
  <c r="CB87" i="4"/>
  <c r="BZ86" i="4"/>
  <c r="CA86" i="4"/>
  <c r="CB86" i="4"/>
  <c r="BW91" i="4"/>
  <c r="BX91" i="4"/>
  <c r="BY91" i="4"/>
  <c r="BY90" i="4"/>
  <c r="BW90" i="4"/>
  <c r="BX90" i="4"/>
  <c r="BY89" i="4"/>
  <c r="BW89" i="4"/>
  <c r="BX89" i="4"/>
  <c r="BW88" i="4"/>
  <c r="BX88" i="4"/>
  <c r="BY88" i="4"/>
  <c r="BW87" i="4"/>
  <c r="BX87" i="4"/>
  <c r="BY87" i="4"/>
  <c r="BW86" i="4"/>
  <c r="BX86" i="4"/>
  <c r="BY86" i="4"/>
  <c r="BT92" i="4"/>
  <c r="BU92" i="4"/>
  <c r="BV92" i="4"/>
  <c r="BT91" i="4"/>
  <c r="BU91" i="4"/>
  <c r="BV91" i="4"/>
  <c r="BT90" i="4"/>
  <c r="BU90" i="4"/>
  <c r="BV90" i="4"/>
  <c r="BT89" i="4"/>
  <c r="BU89" i="4"/>
  <c r="BV89" i="4"/>
  <c r="BT88" i="4"/>
  <c r="BU88" i="4"/>
  <c r="BV88" i="4"/>
  <c r="BT87" i="4"/>
  <c r="BU87" i="4"/>
  <c r="BV87" i="4"/>
  <c r="BT86" i="4"/>
  <c r="BU86" i="4"/>
  <c r="BV86" i="4"/>
  <c r="BQ92" i="4"/>
  <c r="BR92" i="4"/>
  <c r="BS92" i="4"/>
  <c r="BQ91" i="4"/>
  <c r="BR91" i="4"/>
  <c r="BS91" i="4"/>
  <c r="BQ90" i="4"/>
  <c r="BR90" i="4"/>
  <c r="BS90" i="4"/>
  <c r="BQ89" i="4"/>
  <c r="BR89" i="4"/>
  <c r="BS89" i="4"/>
  <c r="BQ88" i="4"/>
  <c r="BR88" i="4"/>
  <c r="BS88" i="4"/>
  <c r="BQ87" i="4"/>
  <c r="BR87" i="4"/>
  <c r="BS87" i="4"/>
  <c r="BQ86" i="4"/>
  <c r="BR86" i="4"/>
  <c r="BS86" i="4"/>
  <c r="BZ82" i="4"/>
  <c r="CB81" i="4"/>
  <c r="CA82" i="4"/>
  <c r="BZ81" i="4"/>
  <c r="CB80" i="4"/>
  <c r="CA81" i="4"/>
  <c r="BZ80" i="4"/>
  <c r="CB79" i="4"/>
  <c r="CA80" i="4"/>
  <c r="BZ79" i="4"/>
  <c r="CA79" i="4"/>
  <c r="BZ78" i="4"/>
  <c r="CB78" i="4"/>
  <c r="CB77" i="4"/>
  <c r="CA78" i="4"/>
  <c r="BZ77" i="4"/>
  <c r="CA77" i="4"/>
  <c r="BZ76" i="4"/>
  <c r="CB76" i="4"/>
  <c r="CA76" i="4"/>
  <c r="BW81" i="4"/>
  <c r="BY82" i="4"/>
  <c r="BX81" i="4"/>
  <c r="BW80" i="4"/>
  <c r="BY81" i="4"/>
  <c r="BX80" i="4"/>
  <c r="BW79" i="4"/>
  <c r="BY80" i="4"/>
  <c r="BX79" i="4"/>
  <c r="BW78" i="4"/>
  <c r="BY79" i="4"/>
  <c r="BX78" i="4"/>
  <c r="BY78" i="4"/>
  <c r="BW77" i="4"/>
  <c r="BX77" i="4"/>
  <c r="BW76" i="4"/>
  <c r="BY77" i="4"/>
  <c r="BX76" i="4"/>
  <c r="BY76" i="4"/>
  <c r="BT81" i="4"/>
  <c r="BU82" i="4"/>
  <c r="BV82" i="4"/>
  <c r="BT80" i="4"/>
  <c r="BU81" i="4"/>
  <c r="BV81" i="4"/>
  <c r="BT79" i="4"/>
  <c r="BU80" i="4"/>
  <c r="BV80" i="4"/>
  <c r="BT78" i="4"/>
  <c r="BU79" i="4"/>
  <c r="BV79" i="4"/>
  <c r="BT77" i="4"/>
  <c r="BU78" i="4"/>
  <c r="BV78" i="4"/>
  <c r="BU77" i="4"/>
  <c r="BV77" i="4"/>
  <c r="BT76" i="4"/>
  <c r="BU76" i="4"/>
  <c r="BV76" i="4"/>
  <c r="BR82" i="4"/>
  <c r="BQ83" i="4"/>
  <c r="BS83" i="4"/>
  <c r="BR81" i="4"/>
  <c r="BQ82" i="4"/>
  <c r="BS82" i="4"/>
  <c r="BR80" i="4"/>
  <c r="BQ81" i="4"/>
  <c r="BS81" i="4"/>
  <c r="BR79" i="4"/>
  <c r="BQ80" i="4"/>
  <c r="BS80" i="4"/>
  <c r="BR78" i="4"/>
  <c r="BQ79" i="4"/>
  <c r="BS79" i="4"/>
  <c r="BR77" i="4"/>
  <c r="BQ78" i="4"/>
  <c r="BS78" i="4"/>
  <c r="BQ77" i="4"/>
  <c r="BR76" i="4"/>
  <c r="BS77" i="4"/>
  <c r="BQ76" i="4"/>
  <c r="BS76" i="4"/>
  <c r="BZ72" i="4"/>
  <c r="CB72" i="4"/>
  <c r="CA72" i="4"/>
  <c r="BZ71" i="4"/>
  <c r="CB71" i="4"/>
  <c r="CA71" i="4"/>
  <c r="BZ70" i="4"/>
  <c r="CB70" i="4"/>
  <c r="CB69" i="4"/>
  <c r="CA70" i="4"/>
  <c r="BZ69" i="4"/>
  <c r="CA69" i="4"/>
  <c r="BZ68" i="4"/>
  <c r="CB68" i="4"/>
  <c r="CA68" i="4"/>
  <c r="BZ67" i="4"/>
  <c r="CB67" i="4"/>
  <c r="CB66" i="4"/>
  <c r="CA67" i="4"/>
  <c r="BZ66" i="4"/>
  <c r="CA66" i="4"/>
  <c r="BZ65" i="4"/>
  <c r="CB65" i="4"/>
  <c r="CA65" i="4"/>
  <c r="BW73" i="4"/>
  <c r="BX73" i="4"/>
  <c r="BY73" i="4"/>
  <c r="BW72" i="4"/>
  <c r="BX72" i="4"/>
  <c r="BY72" i="4"/>
  <c r="BW71" i="4"/>
  <c r="BX71" i="4"/>
  <c r="BY71" i="4"/>
  <c r="BW70" i="4"/>
  <c r="BX70" i="4"/>
  <c r="BY70" i="4"/>
  <c r="BW69" i="4"/>
  <c r="BX69" i="4"/>
  <c r="BY69" i="4"/>
  <c r="BW68" i="4"/>
  <c r="BX68" i="4"/>
  <c r="BY68" i="4"/>
  <c r="BW67" i="4"/>
  <c r="BX67" i="4"/>
  <c r="BY67" i="4"/>
  <c r="BW66" i="4"/>
  <c r="BX66" i="4"/>
  <c r="BY66" i="4"/>
  <c r="BW65" i="4"/>
  <c r="BX65" i="4"/>
  <c r="BY65" i="4"/>
  <c r="BT73" i="4"/>
  <c r="BU73" i="4"/>
  <c r="BV73" i="4"/>
  <c r="BT72" i="4"/>
  <c r="BU72" i="4"/>
  <c r="BV72" i="4"/>
  <c r="BT71" i="4"/>
  <c r="BU71" i="4"/>
  <c r="BV71" i="4"/>
  <c r="BT70" i="4"/>
  <c r="BU70" i="4"/>
  <c r="BV70" i="4"/>
  <c r="BT69" i="4"/>
  <c r="BU69" i="4"/>
  <c r="BV69" i="4"/>
  <c r="BT68" i="4"/>
  <c r="BU68" i="4"/>
  <c r="BV68" i="4"/>
  <c r="BT67" i="4"/>
  <c r="BU67" i="4"/>
  <c r="BV67" i="4"/>
  <c r="BT66" i="4"/>
  <c r="BU66" i="4"/>
  <c r="BV66" i="4"/>
  <c r="BT65" i="4"/>
  <c r="BU65" i="4"/>
  <c r="BV65" i="4"/>
  <c r="BR73" i="4"/>
  <c r="BS73" i="4"/>
  <c r="BQ73" i="4"/>
  <c r="BR72" i="4"/>
  <c r="BS72" i="4"/>
  <c r="BQ72" i="4"/>
  <c r="BR71" i="4"/>
  <c r="BS71" i="4"/>
  <c r="BQ71" i="4"/>
  <c r="BR70" i="4"/>
  <c r="BS70" i="4"/>
  <c r="BQ70" i="4"/>
  <c r="BR69" i="4"/>
  <c r="BS69" i="4"/>
  <c r="BQ69" i="4"/>
  <c r="BR68" i="4"/>
  <c r="BS68" i="4"/>
  <c r="BQ68" i="4"/>
  <c r="BR67" i="4"/>
  <c r="BS67" i="4"/>
  <c r="BQ67" i="4"/>
  <c r="BR66" i="4"/>
  <c r="BS66" i="4"/>
  <c r="BQ66" i="4"/>
  <c r="BR65" i="4"/>
  <c r="BS65" i="4"/>
  <c r="BQ65" i="4"/>
  <c r="BZ61" i="4"/>
  <c r="CB61" i="4"/>
  <c r="CA61" i="4"/>
  <c r="BZ60" i="4"/>
  <c r="CB60" i="4"/>
  <c r="CA60" i="4"/>
  <c r="BZ59" i="4"/>
  <c r="CB59" i="4"/>
  <c r="CA59" i="4"/>
  <c r="BZ58" i="4"/>
  <c r="CB58" i="4"/>
  <c r="CA58" i="4"/>
  <c r="BZ57" i="4"/>
  <c r="CB57" i="4"/>
  <c r="CA57" i="4"/>
  <c r="BZ56" i="4"/>
  <c r="CB56" i="4"/>
  <c r="CA56" i="4"/>
  <c r="BZ55" i="4"/>
  <c r="CB55" i="4"/>
  <c r="CA55" i="4"/>
  <c r="BW61" i="4"/>
  <c r="BX61" i="4"/>
  <c r="BW60" i="4"/>
  <c r="BY60" i="4"/>
  <c r="BX60" i="4"/>
  <c r="BW59" i="4"/>
  <c r="BY59" i="4"/>
  <c r="BX59" i="4"/>
  <c r="BW58" i="4"/>
  <c r="BY58" i="4"/>
  <c r="BX58" i="4"/>
  <c r="BW57" i="4"/>
  <c r="BY57" i="4"/>
  <c r="BX57" i="4"/>
  <c r="BW56" i="4"/>
  <c r="BY56" i="4"/>
  <c r="BX56" i="4"/>
  <c r="BW55" i="4"/>
  <c r="BY55" i="4"/>
  <c r="BX55" i="4"/>
  <c r="BU62" i="4"/>
  <c r="BT62" i="4"/>
  <c r="BV62" i="4"/>
  <c r="BU61" i="4"/>
  <c r="BT61" i="4"/>
  <c r="BV61" i="4"/>
  <c r="BU60" i="4"/>
  <c r="BT60" i="4"/>
  <c r="BV60" i="4"/>
  <c r="BU59" i="4"/>
  <c r="BT59" i="4"/>
  <c r="BV59" i="4"/>
  <c r="BU58" i="4"/>
  <c r="BT58" i="4"/>
  <c r="BV58" i="4"/>
  <c r="BU57" i="4"/>
  <c r="BT57" i="4"/>
  <c r="BV57" i="4"/>
  <c r="BU56" i="4"/>
  <c r="BT56" i="4"/>
  <c r="BV56" i="4"/>
  <c r="BU55" i="4"/>
  <c r="BT55" i="4"/>
  <c r="BV55" i="4"/>
  <c r="BR62" i="4"/>
  <c r="BS62" i="4"/>
  <c r="BQ62" i="4"/>
  <c r="BR61" i="4"/>
  <c r="BS61" i="4"/>
  <c r="BQ61" i="4"/>
  <c r="BR60" i="4"/>
  <c r="BS60" i="4"/>
  <c r="BQ60" i="4"/>
  <c r="BR59" i="4"/>
  <c r="BS59" i="4"/>
  <c r="BQ59" i="4"/>
  <c r="BR58" i="4"/>
  <c r="BS58" i="4"/>
  <c r="BQ58" i="4"/>
  <c r="BR57" i="4"/>
  <c r="BS57" i="4"/>
  <c r="BQ57" i="4"/>
  <c r="BR56" i="4"/>
  <c r="BS56" i="4"/>
  <c r="BQ56" i="4"/>
  <c r="BR55" i="4"/>
  <c r="BS55" i="4"/>
  <c r="BQ55" i="4"/>
  <c r="BZ51" i="4"/>
  <c r="CB50" i="4"/>
  <c r="CA51" i="4"/>
  <c r="BZ50" i="4"/>
  <c r="CB49" i="4"/>
  <c r="CA50" i="4"/>
  <c r="BZ49" i="4"/>
  <c r="CB48" i="4"/>
  <c r="CA49" i="4"/>
  <c r="BZ48" i="4"/>
  <c r="CA48" i="4"/>
  <c r="CB47" i="4"/>
  <c r="BZ47" i="4"/>
  <c r="CA47" i="4"/>
  <c r="CB46" i="4"/>
  <c r="BZ46" i="4"/>
  <c r="CA46" i="4"/>
  <c r="CB45" i="4"/>
  <c r="BZ45" i="4"/>
  <c r="CA45" i="4"/>
  <c r="CB44" i="4"/>
  <c r="BZ44" i="4"/>
  <c r="CA44" i="4"/>
  <c r="BW51" i="4"/>
  <c r="BY52" i="4"/>
  <c r="BX52" i="4"/>
  <c r="BW50" i="4"/>
  <c r="BY51" i="4"/>
  <c r="BX51" i="4"/>
  <c r="BW49" i="4"/>
  <c r="BY50" i="4"/>
  <c r="BX50" i="4"/>
  <c r="BW48" i="4"/>
  <c r="BY49" i="4"/>
  <c r="BY48" i="4"/>
  <c r="BX49" i="4"/>
  <c r="BW47" i="4"/>
  <c r="BY47" i="4"/>
  <c r="BX48" i="4"/>
  <c r="BW46" i="4"/>
  <c r="BY46" i="4"/>
  <c r="BX47" i="4"/>
  <c r="BW45" i="4"/>
  <c r="BY45" i="4"/>
  <c r="BX46" i="4"/>
  <c r="BW44" i="4"/>
  <c r="BY44" i="4"/>
  <c r="BX45" i="4"/>
  <c r="BX44" i="4"/>
  <c r="BU51" i="4"/>
  <c r="BT50" i="4"/>
  <c r="BV51" i="4"/>
  <c r="BU50" i="4"/>
  <c r="BT49" i="4"/>
  <c r="BV50" i="4"/>
  <c r="BU49" i="4"/>
  <c r="BT48" i="4"/>
  <c r="BV49" i="4"/>
  <c r="BU48" i="4"/>
  <c r="BV48" i="4"/>
  <c r="BT47" i="4"/>
  <c r="BU47" i="4"/>
  <c r="BV47" i="4"/>
  <c r="BT46" i="4"/>
  <c r="BU46" i="4"/>
  <c r="BV46" i="4"/>
  <c r="BT45" i="4"/>
  <c r="BU45" i="4"/>
  <c r="BV45" i="4"/>
  <c r="BT44" i="4"/>
  <c r="BU44" i="4"/>
  <c r="BV44" i="4"/>
  <c r="BR50" i="4"/>
  <c r="BS50" i="4"/>
  <c r="BQ51" i="4"/>
  <c r="BR49" i="4"/>
  <c r="BS49" i="4"/>
  <c r="BQ50" i="4"/>
  <c r="BR48" i="4"/>
  <c r="BS48" i="4"/>
  <c r="BQ49" i="4"/>
  <c r="BR47" i="4"/>
  <c r="BS47" i="4"/>
  <c r="BQ48" i="4"/>
  <c r="BQ47" i="4"/>
  <c r="BR46" i="4"/>
  <c r="BS46" i="4"/>
  <c r="BQ46" i="4"/>
  <c r="BR45" i="4"/>
  <c r="BS45" i="4"/>
  <c r="BQ45" i="4"/>
  <c r="BR44" i="4"/>
  <c r="BS44" i="4"/>
  <c r="BQ44" i="4"/>
  <c r="BZ41" i="4"/>
  <c r="CB41" i="4"/>
  <c r="CA41" i="4"/>
  <c r="BZ40" i="4"/>
  <c r="CB40" i="4"/>
  <c r="CA40" i="4"/>
  <c r="BZ39" i="4"/>
  <c r="CB39" i="4"/>
  <c r="CA39" i="4"/>
  <c r="BZ38" i="4"/>
  <c r="CB38" i="4"/>
  <c r="CA38" i="4"/>
  <c r="BZ37" i="4"/>
  <c r="CB37" i="4"/>
  <c r="CA37" i="4"/>
  <c r="BZ36" i="4"/>
  <c r="CB36" i="4"/>
  <c r="CA36" i="4"/>
  <c r="BZ35" i="4"/>
  <c r="CB35" i="4"/>
  <c r="CA35" i="4"/>
  <c r="BZ34" i="4"/>
  <c r="CB34" i="4"/>
  <c r="CA34" i="4"/>
  <c r="BW41" i="4"/>
  <c r="BY41" i="4"/>
  <c r="BX41" i="4"/>
  <c r="BW40" i="4"/>
  <c r="BY40" i="4"/>
  <c r="BX40" i="4"/>
  <c r="BW39" i="4"/>
  <c r="BY39" i="4"/>
  <c r="BY38" i="4"/>
  <c r="BX39" i="4"/>
  <c r="BW38" i="4"/>
  <c r="BX38" i="4"/>
  <c r="BW37" i="4"/>
  <c r="BY37" i="4"/>
  <c r="BX37" i="4"/>
  <c r="BW36" i="4"/>
  <c r="BY36" i="4"/>
  <c r="BX36" i="4"/>
  <c r="BW35" i="4"/>
  <c r="BY35" i="4"/>
  <c r="BX35" i="4"/>
  <c r="BW34" i="4"/>
  <c r="BY34" i="4"/>
  <c r="BX34" i="4"/>
  <c r="BT40" i="4"/>
  <c r="BU40" i="4"/>
  <c r="BV40" i="4"/>
  <c r="BT39" i="4"/>
  <c r="BU39" i="4"/>
  <c r="BV39" i="4"/>
  <c r="BT38" i="4"/>
  <c r="BU38" i="4"/>
  <c r="BV38" i="4"/>
  <c r="BT37" i="4"/>
  <c r="BU37" i="4"/>
  <c r="BV37" i="4"/>
  <c r="BT36" i="4"/>
  <c r="BU36" i="4"/>
  <c r="BV36" i="4"/>
  <c r="BT35" i="4"/>
  <c r="BU35" i="4"/>
  <c r="BV35" i="4"/>
  <c r="BT34" i="4"/>
  <c r="BU34" i="4"/>
  <c r="BV34" i="4"/>
  <c r="BR41" i="4"/>
  <c r="BS41" i="4"/>
  <c r="BQ41" i="4"/>
  <c r="BR40" i="4"/>
  <c r="BS40" i="4"/>
  <c r="BQ40" i="4"/>
  <c r="BR39" i="4"/>
  <c r="BS39" i="4"/>
  <c r="BQ39" i="4"/>
  <c r="BR38" i="4"/>
  <c r="BS38" i="4"/>
  <c r="BQ38" i="4"/>
  <c r="BR37" i="4"/>
  <c r="BS37" i="4"/>
  <c r="BQ37" i="4"/>
  <c r="BR36" i="4"/>
  <c r="BS36" i="4"/>
  <c r="BQ36" i="4"/>
  <c r="BR35" i="4"/>
  <c r="BS35" i="4"/>
  <c r="BQ35" i="4"/>
  <c r="BR34" i="4"/>
  <c r="BS34" i="4"/>
  <c r="BQ34" i="4"/>
  <c r="BZ31" i="4"/>
  <c r="CB31" i="4"/>
  <c r="CA31" i="4"/>
  <c r="BZ30" i="4"/>
  <c r="CB30" i="4"/>
  <c r="CA30" i="4"/>
  <c r="BZ29" i="4"/>
  <c r="CB29" i="4"/>
  <c r="CA29" i="4"/>
  <c r="BZ28" i="4"/>
  <c r="CB28" i="4"/>
  <c r="CA28" i="4"/>
  <c r="BZ27" i="4"/>
  <c r="CB27" i="4"/>
  <c r="CA27" i="4"/>
  <c r="BZ26" i="4"/>
  <c r="CB26" i="4"/>
  <c r="CA26" i="4"/>
  <c r="BZ25" i="4"/>
  <c r="CB25" i="4"/>
  <c r="CA25" i="4"/>
  <c r="BZ24" i="4"/>
  <c r="CB24" i="4"/>
  <c r="CA24" i="4"/>
  <c r="BW31" i="4"/>
  <c r="BY31" i="4"/>
  <c r="BX31" i="4"/>
  <c r="BW30" i="4"/>
  <c r="BY30" i="4"/>
  <c r="BX30" i="4"/>
  <c r="BW29" i="4"/>
  <c r="BY29" i="4"/>
  <c r="BX29" i="4"/>
  <c r="BW28" i="4"/>
  <c r="BY28" i="4"/>
  <c r="BX28" i="4"/>
  <c r="BY27" i="4"/>
  <c r="BW27" i="4"/>
  <c r="BX27" i="4"/>
  <c r="BW26" i="4"/>
  <c r="BY26" i="4"/>
  <c r="BX26" i="4"/>
  <c r="BW25" i="4"/>
  <c r="BY25" i="4"/>
  <c r="BX25" i="4"/>
  <c r="BW24" i="4"/>
  <c r="BY24" i="4"/>
  <c r="BX24" i="4"/>
  <c r="BT30" i="4"/>
  <c r="BU30" i="4"/>
  <c r="BV30" i="4"/>
  <c r="BT29" i="4"/>
  <c r="BU29" i="4"/>
  <c r="BV29" i="4"/>
  <c r="BT28" i="4"/>
  <c r="BU28" i="4"/>
  <c r="BV28" i="4"/>
  <c r="BT27" i="4"/>
  <c r="BU27" i="4"/>
  <c r="BV27" i="4"/>
  <c r="BT26" i="4"/>
  <c r="BU26" i="4"/>
  <c r="BV26" i="4"/>
  <c r="BT25" i="4"/>
  <c r="BU25" i="4"/>
  <c r="BV25" i="4"/>
  <c r="BT24" i="4"/>
  <c r="BU24" i="4"/>
  <c r="BV24" i="4"/>
  <c r="BR31" i="4"/>
  <c r="BQ31" i="4"/>
  <c r="BS31" i="4"/>
  <c r="BR30" i="4"/>
  <c r="BQ30" i="4"/>
  <c r="BS30" i="4"/>
  <c r="BR29" i="4"/>
  <c r="BQ29" i="4"/>
  <c r="BS29" i="4"/>
  <c r="BR28" i="4"/>
  <c r="BQ28" i="4"/>
  <c r="BS28" i="4"/>
  <c r="BR27" i="4"/>
  <c r="BQ27" i="4"/>
  <c r="BS27" i="4"/>
  <c r="BR26" i="4"/>
  <c r="BQ26" i="4"/>
  <c r="BS26" i="4"/>
  <c r="BR25" i="4"/>
  <c r="BQ25" i="4"/>
  <c r="BS25" i="4"/>
  <c r="BR24" i="4"/>
  <c r="BQ24" i="4"/>
  <c r="BS24" i="4"/>
  <c r="BZ20" i="4"/>
  <c r="CB20" i="4"/>
  <c r="CA20" i="4"/>
  <c r="BZ19" i="4"/>
  <c r="CB19" i="4"/>
  <c r="CA19" i="4"/>
  <c r="BZ18" i="4"/>
  <c r="CB18" i="4"/>
  <c r="CA18" i="4"/>
  <c r="BZ17" i="4"/>
  <c r="CB17" i="4"/>
  <c r="CA17" i="4"/>
  <c r="BZ16" i="4"/>
  <c r="CB16" i="4"/>
  <c r="CA16" i="4"/>
  <c r="BZ15" i="4"/>
  <c r="CB15" i="4"/>
  <c r="CA15" i="4"/>
  <c r="BZ14" i="4"/>
  <c r="CB14" i="4"/>
  <c r="CA14" i="4"/>
  <c r="BW20" i="4"/>
  <c r="BY20" i="4"/>
  <c r="BX20" i="4"/>
  <c r="BW19" i="4"/>
  <c r="BY19" i="4"/>
  <c r="BX19" i="4"/>
  <c r="BW18" i="4"/>
  <c r="BY18" i="4"/>
  <c r="BX18" i="4"/>
  <c r="BW17" i="4"/>
  <c r="BY17" i="4"/>
  <c r="BX17" i="4"/>
  <c r="BW16" i="4"/>
  <c r="BY16" i="4"/>
  <c r="BX16" i="4"/>
  <c r="BW15" i="4"/>
  <c r="BY15" i="4"/>
  <c r="BX15" i="4"/>
  <c r="BW14" i="4"/>
  <c r="BY14" i="4"/>
  <c r="BX14" i="4"/>
  <c r="BU20" i="4"/>
  <c r="BT20" i="4"/>
  <c r="BV20" i="4"/>
  <c r="BU19" i="4"/>
  <c r="BT19" i="4"/>
  <c r="BV19" i="4"/>
  <c r="BU18" i="4"/>
  <c r="BT18" i="4"/>
  <c r="BV18" i="4"/>
  <c r="BU17" i="4"/>
  <c r="BT17" i="4"/>
  <c r="BV17" i="4"/>
  <c r="BU16" i="4"/>
  <c r="BT16" i="4"/>
  <c r="BV16" i="4"/>
  <c r="BU15" i="4"/>
  <c r="BT15" i="4"/>
  <c r="BV15" i="4"/>
  <c r="BU14" i="4"/>
  <c r="BT14" i="4"/>
  <c r="BV14" i="4"/>
  <c r="BR21" i="4"/>
  <c r="BQ21" i="4"/>
  <c r="BS21" i="4"/>
  <c r="BR20" i="4"/>
  <c r="BQ20" i="4"/>
  <c r="BS20" i="4"/>
  <c r="BR19" i="4"/>
  <c r="BQ19" i="4"/>
  <c r="BS19" i="4"/>
  <c r="BR18" i="4"/>
  <c r="BQ18" i="4"/>
  <c r="BS18" i="4"/>
  <c r="BR17" i="4"/>
  <c r="BQ17" i="4"/>
  <c r="BS17" i="4"/>
  <c r="BR16" i="4"/>
  <c r="BQ16" i="4"/>
  <c r="BS16" i="4"/>
  <c r="BR15" i="4"/>
  <c r="BQ15" i="4"/>
  <c r="BS15" i="4"/>
  <c r="BR14" i="4"/>
  <c r="BQ14" i="4"/>
  <c r="BS14" i="4"/>
  <c r="CB9" i="4"/>
  <c r="CA9" i="4"/>
  <c r="BZ9" i="4"/>
  <c r="CB8" i="4"/>
  <c r="CA8" i="4"/>
  <c r="BZ8" i="4"/>
  <c r="CB7" i="4"/>
  <c r="CA7" i="4"/>
  <c r="BZ7" i="4"/>
  <c r="CB6" i="4"/>
  <c r="CA6" i="4"/>
  <c r="BZ6" i="4"/>
  <c r="BZ5" i="4"/>
  <c r="CB5" i="4"/>
  <c r="CA5" i="4"/>
  <c r="CB4" i="4"/>
  <c r="CA4" i="4"/>
  <c r="BZ4" i="4"/>
  <c r="CB3" i="4"/>
  <c r="CA3" i="4"/>
  <c r="BZ3" i="4"/>
  <c r="CB2" i="4"/>
  <c r="AU4" i="2" s="1"/>
  <c r="CA2" i="4"/>
  <c r="AV3" i="2" s="1"/>
  <c r="BZ2" i="4"/>
  <c r="AU2" i="2" s="1"/>
  <c r="BY10" i="4"/>
  <c r="BX10" i="4"/>
  <c r="BW10" i="4"/>
  <c r="BY9" i="4"/>
  <c r="BX9" i="4"/>
  <c r="BW9" i="4"/>
  <c r="BY8" i="4"/>
  <c r="BX8" i="4"/>
  <c r="BW8" i="4"/>
  <c r="BY7" i="4"/>
  <c r="BX7" i="4"/>
  <c r="BW7" i="4"/>
  <c r="BY6" i="4"/>
  <c r="BX6" i="4"/>
  <c r="BW6" i="4"/>
  <c r="BY5" i="4"/>
  <c r="BX5" i="4"/>
  <c r="BW5" i="4"/>
  <c r="BY4" i="4"/>
  <c r="BX4" i="4"/>
  <c r="BW4" i="4"/>
  <c r="BY3" i="4"/>
  <c r="BX3" i="4"/>
  <c r="BW3" i="4"/>
  <c r="BY2" i="4"/>
  <c r="AS4" i="2" s="1"/>
  <c r="BX2" i="4"/>
  <c r="AS3" i="2" s="1"/>
  <c r="BW2" i="4"/>
  <c r="AS2" i="2" s="1"/>
  <c r="BU11" i="4"/>
  <c r="BV10" i="4"/>
  <c r="BT10" i="4"/>
  <c r="BU10" i="4"/>
  <c r="BV9" i="4"/>
  <c r="BT9" i="4"/>
  <c r="BU9" i="4"/>
  <c r="BV8" i="4"/>
  <c r="BT8" i="4"/>
  <c r="BU8" i="4"/>
  <c r="BV7" i="4"/>
  <c r="BT7" i="4"/>
  <c r="BU7" i="4"/>
  <c r="BV6" i="4"/>
  <c r="BT6" i="4"/>
  <c r="BU6" i="4"/>
  <c r="BV5" i="4"/>
  <c r="BT5" i="4"/>
  <c r="BU5" i="4"/>
  <c r="BV4" i="4"/>
  <c r="BT4" i="4"/>
  <c r="BU4" i="4"/>
  <c r="BV3" i="4"/>
  <c r="BT3" i="4"/>
  <c r="BU3" i="4"/>
  <c r="BV2" i="4"/>
  <c r="AP4" i="2" s="1"/>
  <c r="BU2" i="4"/>
  <c r="AP3" i="2" s="1"/>
  <c r="BT2" i="4"/>
  <c r="AP2" i="2" s="1"/>
  <c r="BR10" i="4"/>
  <c r="BQ10" i="4"/>
  <c r="BS10" i="4"/>
  <c r="BR9" i="4"/>
  <c r="BQ9" i="4"/>
  <c r="BS9" i="4"/>
  <c r="BR8" i="4"/>
  <c r="BQ8" i="4"/>
  <c r="BS8" i="4"/>
  <c r="BR7" i="4"/>
  <c r="BQ7" i="4"/>
  <c r="BS7" i="4"/>
  <c r="BR6" i="4"/>
  <c r="BQ6" i="4"/>
  <c r="BS6" i="4"/>
  <c r="BR5" i="4"/>
  <c r="BQ5" i="4"/>
  <c r="BS5" i="4"/>
  <c r="BR4" i="4"/>
  <c r="BQ4" i="4"/>
  <c r="BS4" i="4"/>
  <c r="BR3" i="4"/>
  <c r="BQ3" i="4"/>
  <c r="BS3" i="4"/>
  <c r="BR2" i="4"/>
  <c r="AM3" i="2" s="1"/>
  <c r="BQ2" i="4"/>
  <c r="AM2" i="2" s="1"/>
  <c r="BS2" i="4"/>
  <c r="AM4" i="2" s="1"/>
  <c r="BC267" i="4"/>
  <c r="BD266" i="4"/>
  <c r="BE266" i="4"/>
  <c r="BC266" i="4"/>
  <c r="BC265" i="4"/>
  <c r="BD265" i="4"/>
  <c r="BE265" i="4"/>
  <c r="BC264" i="4"/>
  <c r="BD264" i="4"/>
  <c r="BE264" i="4"/>
  <c r="BC263" i="4"/>
  <c r="BD263" i="4"/>
  <c r="BE263" i="4"/>
  <c r="BC262" i="4"/>
  <c r="BD262" i="4"/>
  <c r="BE262" i="4"/>
  <c r="BC261" i="4"/>
  <c r="BD261" i="4"/>
  <c r="BE261" i="4"/>
  <c r="BC260" i="4"/>
  <c r="BD260" i="4"/>
  <c r="BE260" i="4"/>
  <c r="BC259" i="4"/>
  <c r="BD259" i="4"/>
  <c r="BE259" i="4"/>
  <c r="BC258" i="4"/>
  <c r="BD258" i="4"/>
  <c r="BE258" i="4"/>
  <c r="AZ266" i="4"/>
  <c r="BB266" i="4"/>
  <c r="AZ265" i="4"/>
  <c r="BA266" i="4"/>
  <c r="BB265" i="4"/>
  <c r="AZ264" i="4"/>
  <c r="BA265" i="4"/>
  <c r="BA264" i="4"/>
  <c r="BB264" i="4"/>
  <c r="AZ263" i="4"/>
  <c r="BA263" i="4"/>
  <c r="BB263" i="4"/>
  <c r="AZ262" i="4"/>
  <c r="BA262" i="4"/>
  <c r="BB262" i="4"/>
  <c r="AZ261" i="4"/>
  <c r="BA261" i="4"/>
  <c r="BB261" i="4"/>
  <c r="AZ260" i="4"/>
  <c r="BA260" i="4"/>
  <c r="BB260" i="4"/>
  <c r="AZ259" i="4"/>
  <c r="BA259" i="4"/>
  <c r="BB259" i="4"/>
  <c r="AZ258" i="4"/>
  <c r="BA258" i="4"/>
  <c r="BB258" i="4"/>
  <c r="AW266" i="4"/>
  <c r="AY266" i="4"/>
  <c r="AX266" i="4"/>
  <c r="AW265" i="4"/>
  <c r="AY265" i="4"/>
  <c r="AX265" i="4"/>
  <c r="AW264" i="4"/>
  <c r="AY264" i="4"/>
  <c r="AX264" i="4"/>
  <c r="AW263" i="4"/>
  <c r="AY263" i="4"/>
  <c r="AW262" i="4"/>
  <c r="AX263" i="4"/>
  <c r="AY262" i="4"/>
  <c r="AW261" i="4"/>
  <c r="AX262" i="4"/>
  <c r="AY261" i="4"/>
  <c r="AW260" i="4"/>
  <c r="AX261" i="4"/>
  <c r="AY260" i="4"/>
  <c r="AW259" i="4"/>
  <c r="AX260" i="4"/>
  <c r="AY259" i="4"/>
  <c r="AW258" i="4"/>
  <c r="AX259" i="4"/>
  <c r="AY258" i="4"/>
  <c r="AX258" i="4"/>
  <c r="AT266" i="4"/>
  <c r="AU266" i="4"/>
  <c r="AV265" i="4"/>
  <c r="AT265" i="4"/>
  <c r="AU265" i="4"/>
  <c r="AT264" i="4"/>
  <c r="AV264" i="4"/>
  <c r="AU264" i="4"/>
  <c r="AT263" i="4"/>
  <c r="AV263" i="4"/>
  <c r="AU263" i="4"/>
  <c r="AT262" i="4"/>
  <c r="AV262" i="4"/>
  <c r="AU262" i="4"/>
  <c r="AV261" i="4"/>
  <c r="AT261" i="4"/>
  <c r="AU261" i="4"/>
  <c r="AT260" i="4"/>
  <c r="AV260" i="4"/>
  <c r="AU260" i="4"/>
  <c r="AT259" i="4"/>
  <c r="AV259" i="4"/>
  <c r="AU259" i="4"/>
  <c r="AT258" i="4"/>
  <c r="AV258" i="4"/>
  <c r="AU258" i="4"/>
  <c r="BC255" i="4"/>
  <c r="BC254" i="4"/>
  <c r="BD255" i="4"/>
  <c r="BE254" i="4"/>
  <c r="BC253" i="4"/>
  <c r="BD254" i="4"/>
  <c r="BE253" i="4"/>
  <c r="BD253" i="4"/>
  <c r="BE252" i="4"/>
  <c r="BC252" i="4"/>
  <c r="BD252" i="4"/>
  <c r="BE251" i="4"/>
  <c r="BC251" i="4"/>
  <c r="BD251" i="4"/>
  <c r="BE250" i="4"/>
  <c r="BC250" i="4"/>
  <c r="BD250" i="4"/>
  <c r="BE249" i="4"/>
  <c r="BC249" i="4"/>
  <c r="BD249" i="4"/>
  <c r="BE248" i="4"/>
  <c r="BC248" i="4"/>
  <c r="BD248" i="4"/>
  <c r="BC247" i="4"/>
  <c r="BD247" i="4"/>
  <c r="BE247" i="4"/>
  <c r="AZ254" i="4"/>
  <c r="BA255" i="4"/>
  <c r="BA254" i="4"/>
  <c r="BB255" i="4"/>
  <c r="AZ253" i="4"/>
  <c r="BA253" i="4"/>
  <c r="BB254" i="4"/>
  <c r="AZ252" i="4"/>
  <c r="BA252" i="4"/>
  <c r="BB253" i="4"/>
  <c r="AZ251" i="4"/>
  <c r="BA251" i="4"/>
  <c r="BB252" i="4"/>
  <c r="AZ250" i="4"/>
  <c r="BA250" i="4"/>
  <c r="BB251" i="4"/>
  <c r="AZ249" i="4"/>
  <c r="BA249" i="4"/>
  <c r="BB250" i="4"/>
  <c r="AZ248" i="4"/>
  <c r="BA248" i="4"/>
  <c r="BB249" i="4"/>
  <c r="BB248" i="4"/>
  <c r="AZ247" i="4"/>
  <c r="BA247" i="4"/>
  <c r="BB247" i="4"/>
  <c r="AW254" i="4"/>
  <c r="AY255" i="4"/>
  <c r="AW253" i="4"/>
  <c r="AX254" i="4"/>
  <c r="AY254" i="4"/>
  <c r="AW252" i="4"/>
  <c r="AX253" i="4"/>
  <c r="AY253" i="4"/>
  <c r="AW251" i="4"/>
  <c r="AX252" i="4"/>
  <c r="AY252" i="4"/>
  <c r="AW250" i="4"/>
  <c r="AX251" i="4"/>
  <c r="AY251" i="4"/>
  <c r="AW249" i="4"/>
  <c r="AX250" i="4"/>
  <c r="AY250" i="4"/>
  <c r="AW248" i="4"/>
  <c r="AX249" i="4"/>
  <c r="AY249" i="4"/>
  <c r="AX248" i="4"/>
  <c r="AY248" i="4"/>
  <c r="AW247" i="4"/>
  <c r="AX247" i="4"/>
  <c r="AY247" i="4"/>
  <c r="AT256" i="4"/>
  <c r="AU255" i="4"/>
  <c r="AV255" i="4"/>
  <c r="AT255" i="4"/>
  <c r="AU254" i="4"/>
  <c r="AV254" i="4"/>
  <c r="AT254" i="4"/>
  <c r="AU253" i="4"/>
  <c r="AV253" i="4"/>
  <c r="AT253" i="4"/>
  <c r="AU252" i="4"/>
  <c r="AV252" i="4"/>
  <c r="AT252" i="4"/>
  <c r="AU251" i="4"/>
  <c r="AV251" i="4"/>
  <c r="AT251" i="4"/>
  <c r="AU250" i="4"/>
  <c r="AV250" i="4"/>
  <c r="AT250" i="4"/>
  <c r="AU249" i="4"/>
  <c r="AV249" i="4"/>
  <c r="AT249" i="4"/>
  <c r="AT248" i="4"/>
  <c r="AU248" i="4"/>
  <c r="AV248" i="4"/>
  <c r="AT247" i="4"/>
  <c r="AU247" i="4"/>
  <c r="AV247" i="4"/>
  <c r="BC243" i="4"/>
  <c r="BD243" i="4"/>
  <c r="BE243" i="4"/>
  <c r="BC242" i="4"/>
  <c r="BD242" i="4"/>
  <c r="BE242" i="4"/>
  <c r="BC241" i="4"/>
  <c r="BD241" i="4"/>
  <c r="BE241" i="4"/>
  <c r="BC240" i="4"/>
  <c r="BD240" i="4"/>
  <c r="BE240" i="4"/>
  <c r="BC239" i="4"/>
  <c r="BD239" i="4"/>
  <c r="BE239" i="4"/>
  <c r="BC238" i="4"/>
  <c r="BD238" i="4"/>
  <c r="BE238" i="4"/>
  <c r="BC237" i="4"/>
  <c r="BD237" i="4"/>
  <c r="BE237" i="4"/>
  <c r="BC236" i="4"/>
  <c r="BD236" i="4"/>
  <c r="BE236" i="4"/>
  <c r="AZ244" i="4"/>
  <c r="BB244" i="4"/>
  <c r="AZ243" i="4"/>
  <c r="BA243" i="4"/>
  <c r="BB243" i="4"/>
  <c r="AZ242" i="4"/>
  <c r="BA242" i="4"/>
  <c r="BB242" i="4"/>
  <c r="AZ241" i="4"/>
  <c r="BA241" i="4"/>
  <c r="BB241" i="4"/>
  <c r="AZ240" i="4"/>
  <c r="BA240" i="4"/>
  <c r="BB240" i="4"/>
  <c r="AZ239" i="4"/>
  <c r="BA239" i="4"/>
  <c r="BB239" i="4"/>
  <c r="AZ238" i="4"/>
  <c r="BA238" i="4"/>
  <c r="BB238" i="4"/>
  <c r="AZ237" i="4"/>
  <c r="BA237" i="4"/>
  <c r="BB237" i="4"/>
  <c r="AZ236" i="4"/>
  <c r="BA236" i="4"/>
  <c r="BB236" i="4"/>
  <c r="AW244" i="4"/>
  <c r="AY244" i="4"/>
  <c r="AX244" i="4"/>
  <c r="AW243" i="4"/>
  <c r="AY243" i="4"/>
  <c r="AX243" i="4"/>
  <c r="AW242" i="4"/>
  <c r="AY242" i="4"/>
  <c r="AX242" i="4"/>
  <c r="AW241" i="4"/>
  <c r="AY241" i="4"/>
  <c r="AX241" i="4"/>
  <c r="AW240" i="4"/>
  <c r="AY240" i="4"/>
  <c r="AX240" i="4"/>
  <c r="AW239" i="4"/>
  <c r="AY239" i="4"/>
  <c r="AX239" i="4"/>
  <c r="AW238" i="4"/>
  <c r="AY238" i="4"/>
  <c r="AX238" i="4"/>
  <c r="AW237" i="4"/>
  <c r="AY237" i="4"/>
  <c r="AX237" i="4"/>
  <c r="AW236" i="4"/>
  <c r="AY236" i="4"/>
  <c r="AX236" i="4"/>
  <c r="AT244" i="4"/>
  <c r="AV244" i="4"/>
  <c r="AU244" i="4"/>
  <c r="AT243" i="4"/>
  <c r="AV243" i="4"/>
  <c r="AU243" i="4"/>
  <c r="AT242" i="4"/>
  <c r="AV242" i="4"/>
  <c r="AU242" i="4"/>
  <c r="AT241" i="4"/>
  <c r="AV241" i="4"/>
  <c r="AU241" i="4"/>
  <c r="AT240" i="4"/>
  <c r="AV240" i="4"/>
  <c r="AU240" i="4"/>
  <c r="AT239" i="4"/>
  <c r="AV239" i="4"/>
  <c r="AU239" i="4"/>
  <c r="AT238" i="4"/>
  <c r="AV238" i="4"/>
  <c r="AU238" i="4"/>
  <c r="AT237" i="4"/>
  <c r="AV237" i="4"/>
  <c r="AU237" i="4"/>
  <c r="AT236" i="4"/>
  <c r="AV236" i="4"/>
  <c r="AU236" i="4"/>
  <c r="BC233" i="4"/>
  <c r="BD233" i="4"/>
  <c r="BE233" i="4"/>
  <c r="BC232" i="4"/>
  <c r="BD232" i="4"/>
  <c r="BE232" i="4"/>
  <c r="BC231" i="4"/>
  <c r="BD231" i="4"/>
  <c r="BE231" i="4"/>
  <c r="BC230" i="4"/>
  <c r="BD230" i="4"/>
  <c r="BE230" i="4"/>
  <c r="BC229" i="4"/>
  <c r="BD229" i="4"/>
  <c r="BE229" i="4"/>
  <c r="BC228" i="4"/>
  <c r="BD228" i="4"/>
  <c r="BE228" i="4"/>
  <c r="BC227" i="4"/>
  <c r="BD227" i="4"/>
  <c r="BE227" i="4"/>
  <c r="BC226" i="4"/>
  <c r="BD226" i="4"/>
  <c r="BE226" i="4"/>
  <c r="BC225" i="4"/>
  <c r="BD225" i="4"/>
  <c r="BE225" i="4"/>
  <c r="AZ232" i="4"/>
  <c r="BA232" i="4"/>
  <c r="BB233" i="4"/>
  <c r="AZ231" i="4"/>
  <c r="BA231" i="4"/>
  <c r="BB232" i="4"/>
  <c r="AZ230" i="4"/>
  <c r="BA230" i="4"/>
  <c r="BB231" i="4"/>
  <c r="AZ229" i="4"/>
  <c r="BA229" i="4"/>
  <c r="BB230" i="4"/>
  <c r="AZ228" i="4"/>
  <c r="BA228" i="4"/>
  <c r="BB229" i="4"/>
  <c r="AZ227" i="4"/>
  <c r="BA227" i="4"/>
  <c r="BB228" i="4"/>
  <c r="AZ226" i="4"/>
  <c r="BA226" i="4"/>
  <c r="BB227" i="4"/>
  <c r="BB226" i="4"/>
  <c r="AZ225" i="4"/>
  <c r="BA225" i="4"/>
  <c r="BB225" i="4"/>
  <c r="AW232" i="4"/>
  <c r="AX233" i="4"/>
  <c r="AY233" i="4"/>
  <c r="AW231" i="4"/>
  <c r="AX232" i="4"/>
  <c r="AY232" i="4"/>
  <c r="AW230" i="4"/>
  <c r="AX231" i="4"/>
  <c r="AY231" i="4"/>
  <c r="AW229" i="4"/>
  <c r="AX230" i="4"/>
  <c r="AY230" i="4"/>
  <c r="AW228" i="4"/>
  <c r="AX229" i="4"/>
  <c r="AY229" i="4"/>
  <c r="AW227" i="4"/>
  <c r="AX228" i="4"/>
  <c r="AY228" i="4"/>
  <c r="AW226" i="4"/>
  <c r="AX227" i="4"/>
  <c r="AY227" i="4"/>
  <c r="AW225" i="4"/>
  <c r="AX226" i="4"/>
  <c r="AY226" i="4"/>
  <c r="AX225" i="4"/>
  <c r="AY225" i="4"/>
  <c r="AT234" i="4"/>
  <c r="AU233" i="4"/>
  <c r="AV233" i="4"/>
  <c r="AT233" i="4"/>
  <c r="AU232" i="4"/>
  <c r="AV232" i="4"/>
  <c r="AT232" i="4"/>
  <c r="AU231" i="4"/>
  <c r="AV231" i="4"/>
  <c r="AT231" i="4"/>
  <c r="AU230" i="4"/>
  <c r="AV230" i="4"/>
  <c r="AT230" i="4"/>
  <c r="AU229" i="4"/>
  <c r="AV229" i="4"/>
  <c r="AT229" i="4"/>
  <c r="AU228" i="4"/>
  <c r="AV228" i="4"/>
  <c r="AT228" i="4"/>
  <c r="AU227" i="4"/>
  <c r="AV227" i="4"/>
  <c r="AT227" i="4"/>
  <c r="AU226" i="4"/>
  <c r="AV226" i="4"/>
  <c r="AT226" i="4"/>
  <c r="AT225" i="4"/>
  <c r="AU225" i="4"/>
  <c r="AV225" i="4"/>
  <c r="BC221" i="4"/>
  <c r="BD221" i="4"/>
  <c r="BE222" i="4"/>
  <c r="BC220" i="4"/>
  <c r="BD220" i="4"/>
  <c r="BE221" i="4"/>
  <c r="BC219" i="4"/>
  <c r="BD219" i="4"/>
  <c r="BE220" i="4"/>
  <c r="BC218" i="4"/>
  <c r="BD218" i="4"/>
  <c r="BE219" i="4"/>
  <c r="BC217" i="4"/>
  <c r="BD217" i="4"/>
  <c r="BE218" i="4"/>
  <c r="BC216" i="4"/>
  <c r="BD216" i="4"/>
  <c r="BE217" i="4"/>
  <c r="BC215" i="4"/>
  <c r="BD215" i="4"/>
  <c r="BE216" i="4"/>
  <c r="BE215" i="4"/>
  <c r="BC214" i="4"/>
  <c r="BD214" i="4"/>
  <c r="BE214" i="4"/>
  <c r="AZ221" i="4"/>
  <c r="BA221" i="4"/>
  <c r="BB220" i="4"/>
  <c r="AZ220" i="4"/>
  <c r="BA220" i="4"/>
  <c r="BB219" i="4"/>
  <c r="AZ219" i="4"/>
  <c r="BA219" i="4"/>
  <c r="BB218" i="4"/>
  <c r="AZ218" i="4"/>
  <c r="BA218" i="4"/>
  <c r="BB217" i="4"/>
  <c r="AZ217" i="4"/>
  <c r="BA217" i="4"/>
  <c r="BB216" i="4"/>
  <c r="AZ216" i="4"/>
  <c r="BA216" i="4"/>
  <c r="BB215" i="4"/>
  <c r="AZ215" i="4"/>
  <c r="BA215" i="4"/>
  <c r="BB214" i="4"/>
  <c r="AZ214" i="4"/>
  <c r="BA214" i="4"/>
  <c r="AW222" i="4"/>
  <c r="AX221" i="4"/>
  <c r="AY221" i="4"/>
  <c r="AW221" i="4"/>
  <c r="AX220" i="4"/>
  <c r="AY220" i="4"/>
  <c r="AW220" i="4"/>
  <c r="AX219" i="4"/>
  <c r="AY219" i="4"/>
  <c r="AW219" i="4"/>
  <c r="AX218" i="4"/>
  <c r="AY218" i="4"/>
  <c r="AW218" i="4"/>
  <c r="AX217" i="4"/>
  <c r="AY217" i="4"/>
  <c r="AW217" i="4"/>
  <c r="AX216" i="4"/>
  <c r="AY216" i="4"/>
  <c r="AW216" i="4"/>
  <c r="AW215" i="4"/>
  <c r="AX215" i="4"/>
  <c r="AY215" i="4"/>
  <c r="AW214" i="4"/>
  <c r="AX214" i="4"/>
  <c r="AY214" i="4"/>
  <c r="AT220" i="4"/>
  <c r="AU221" i="4"/>
  <c r="AV221" i="4"/>
  <c r="AT219" i="4"/>
  <c r="AU220" i="4"/>
  <c r="AV220" i="4"/>
  <c r="AT218" i="4"/>
  <c r="AU219" i="4"/>
  <c r="AV219" i="4"/>
  <c r="AT217" i="4"/>
  <c r="AU218" i="4"/>
  <c r="AV218" i="4"/>
  <c r="AT216" i="4"/>
  <c r="AU217" i="4"/>
  <c r="AV217" i="4"/>
  <c r="AT215" i="4"/>
  <c r="AU216" i="4"/>
  <c r="AV216" i="4"/>
  <c r="AT214" i="4"/>
  <c r="AU215" i="4"/>
  <c r="AV215" i="4"/>
  <c r="AU214" i="4"/>
  <c r="AV214" i="4"/>
  <c r="BC210" i="4"/>
  <c r="BD210" i="4"/>
  <c r="BE210" i="4"/>
  <c r="BC209" i="4"/>
  <c r="BD209" i="4"/>
  <c r="BE209" i="4"/>
  <c r="BC208" i="4"/>
  <c r="BD208" i="4"/>
  <c r="BE208" i="4"/>
  <c r="BC207" i="4"/>
  <c r="BD207" i="4"/>
  <c r="BE207" i="4"/>
  <c r="BC206" i="4"/>
  <c r="BD206" i="4"/>
  <c r="BE206" i="4"/>
  <c r="BC205" i="4"/>
  <c r="BD205" i="4"/>
  <c r="BE205" i="4"/>
  <c r="AZ210" i="4"/>
  <c r="BA210" i="4"/>
  <c r="BB211" i="4"/>
  <c r="AZ209" i="4"/>
  <c r="BA209" i="4"/>
  <c r="BB210" i="4"/>
  <c r="AZ208" i="4"/>
  <c r="BA208" i="4"/>
  <c r="BB209" i="4"/>
  <c r="AZ207" i="4"/>
  <c r="BA207" i="4"/>
  <c r="BB208" i="4"/>
  <c r="AZ206" i="4"/>
  <c r="BA206" i="4"/>
  <c r="BB207" i="4"/>
  <c r="BB206" i="4"/>
  <c r="AZ205" i="4"/>
  <c r="BA205" i="4"/>
  <c r="BB205" i="4"/>
  <c r="AW210" i="4"/>
  <c r="AX210" i="4"/>
  <c r="AY210" i="4"/>
  <c r="AW209" i="4"/>
  <c r="AX209" i="4"/>
  <c r="AY209" i="4"/>
  <c r="AW208" i="4"/>
  <c r="AX208" i="4"/>
  <c r="AY208" i="4"/>
  <c r="AW207" i="4"/>
  <c r="AX207" i="4"/>
  <c r="AY207" i="4"/>
  <c r="AW206" i="4"/>
  <c r="AX206" i="4"/>
  <c r="AY206" i="4"/>
  <c r="AW205" i="4"/>
  <c r="AX205" i="4"/>
  <c r="AY205" i="4"/>
  <c r="AT210" i="4"/>
  <c r="AU210" i="4"/>
  <c r="AV210" i="4"/>
  <c r="AT209" i="4"/>
  <c r="AU209" i="4"/>
  <c r="AV209" i="4"/>
  <c r="AT208" i="4"/>
  <c r="AU208" i="4"/>
  <c r="AV208" i="4"/>
  <c r="AT207" i="4"/>
  <c r="AU207" i="4"/>
  <c r="AV207" i="4"/>
  <c r="AT206" i="4"/>
  <c r="AU206" i="4"/>
  <c r="AV206" i="4"/>
  <c r="AT205" i="4"/>
  <c r="AU205" i="4"/>
  <c r="AV205" i="4"/>
  <c r="BC201" i="4"/>
  <c r="BD201" i="4"/>
  <c r="BE201" i="4"/>
  <c r="BC200" i="4"/>
  <c r="BD200" i="4"/>
  <c r="BC199" i="4"/>
  <c r="BD199" i="4"/>
  <c r="BE200" i="4"/>
  <c r="BE199" i="4"/>
  <c r="BC198" i="4"/>
  <c r="BD198" i="4"/>
  <c r="BC197" i="4"/>
  <c r="BD197" i="4"/>
  <c r="BE198" i="4"/>
  <c r="BE197" i="4"/>
  <c r="BC196" i="4"/>
  <c r="BD196" i="4"/>
  <c r="BE196" i="4"/>
  <c r="AZ201" i="4"/>
  <c r="BA201" i="4"/>
  <c r="AZ200" i="4"/>
  <c r="BA200" i="4"/>
  <c r="BB201" i="4"/>
  <c r="BB200" i="4"/>
  <c r="AZ199" i="4"/>
  <c r="BA199" i="4"/>
  <c r="BB199" i="4"/>
  <c r="AZ198" i="4"/>
  <c r="BA198" i="4"/>
  <c r="BB198" i="4"/>
  <c r="AZ197" i="4"/>
  <c r="BA197" i="4"/>
  <c r="BB197" i="4"/>
  <c r="AZ196" i="4"/>
  <c r="BA196" i="4"/>
  <c r="BB196" i="4"/>
  <c r="AW202" i="4"/>
  <c r="AX202" i="4"/>
  <c r="AY202" i="4"/>
  <c r="AW201" i="4"/>
  <c r="AX201" i="4"/>
  <c r="AY201" i="4"/>
  <c r="AX200" i="4"/>
  <c r="AY200" i="4"/>
  <c r="AW200" i="4"/>
  <c r="AX199" i="4"/>
  <c r="AY199" i="4"/>
  <c r="AW199" i="4"/>
  <c r="AX198" i="4"/>
  <c r="AY198" i="4"/>
  <c r="AW198" i="4"/>
  <c r="AX197" i="4"/>
  <c r="AY197" i="4"/>
  <c r="AW197" i="4"/>
  <c r="AW196" i="4"/>
  <c r="AX196" i="4"/>
  <c r="AY196" i="4"/>
  <c r="AT202" i="4"/>
  <c r="AU202" i="4"/>
  <c r="AV202" i="4"/>
  <c r="AT201" i="4"/>
  <c r="AU201" i="4"/>
  <c r="AV201" i="4"/>
  <c r="AT200" i="4"/>
  <c r="AT199" i="4"/>
  <c r="AU200" i="4"/>
  <c r="AV200" i="4"/>
  <c r="AT198" i="4"/>
  <c r="AU199" i="4"/>
  <c r="AV199" i="4"/>
  <c r="AT197" i="4"/>
  <c r="AU198" i="4"/>
  <c r="AV198" i="4"/>
  <c r="AT196" i="4"/>
  <c r="AU197" i="4"/>
  <c r="AV197" i="4"/>
  <c r="AU196" i="4"/>
  <c r="AV196" i="4"/>
  <c r="BC192" i="4"/>
  <c r="BD192" i="4"/>
  <c r="BE191" i="4"/>
  <c r="BC191" i="4"/>
  <c r="BD191" i="4"/>
  <c r="BE190" i="4"/>
  <c r="BC190" i="4"/>
  <c r="BD190" i="4"/>
  <c r="BE189" i="4"/>
  <c r="BC189" i="4"/>
  <c r="BD189" i="4"/>
  <c r="BC188" i="4"/>
  <c r="BD188" i="4"/>
  <c r="BE188" i="4"/>
  <c r="BC187" i="4"/>
  <c r="BD187" i="4"/>
  <c r="BE187" i="4"/>
  <c r="BC186" i="4"/>
  <c r="BD186" i="4"/>
  <c r="BE186" i="4"/>
  <c r="AZ192" i="4"/>
  <c r="BA192" i="4"/>
  <c r="BB193" i="4"/>
  <c r="AZ191" i="4"/>
  <c r="BA191" i="4"/>
  <c r="BB192" i="4"/>
  <c r="BB191" i="4"/>
  <c r="AZ190" i="4"/>
  <c r="BA190" i="4"/>
  <c r="BB190" i="4"/>
  <c r="AZ189" i="4"/>
  <c r="BA189" i="4"/>
  <c r="BB189" i="4"/>
  <c r="AZ188" i="4"/>
  <c r="BA188" i="4"/>
  <c r="BB188" i="4"/>
  <c r="AZ187" i="4"/>
  <c r="BA187" i="4"/>
  <c r="BB187" i="4"/>
  <c r="AZ186" i="4"/>
  <c r="BA186" i="4"/>
  <c r="BB186" i="4"/>
  <c r="AW191" i="4"/>
  <c r="AX192" i="4"/>
  <c r="AY192" i="4"/>
  <c r="AW190" i="4"/>
  <c r="AX191" i="4"/>
  <c r="AY191" i="4"/>
  <c r="AW189" i="4"/>
  <c r="AX190" i="4"/>
  <c r="AY190" i="4"/>
  <c r="AX189" i="4"/>
  <c r="AY189" i="4"/>
  <c r="AW188" i="4"/>
  <c r="AX188" i="4"/>
  <c r="AY188" i="4"/>
  <c r="AW187" i="4"/>
  <c r="AX187" i="4"/>
  <c r="AY187" i="4"/>
  <c r="AW186" i="4"/>
  <c r="AX186" i="4"/>
  <c r="AY186" i="4"/>
  <c r="AT192" i="4"/>
  <c r="AU191" i="4"/>
  <c r="AV191" i="4"/>
  <c r="AT191" i="4"/>
  <c r="AU190" i="4"/>
  <c r="AV190" i="4"/>
  <c r="AT190" i="4"/>
  <c r="AU189" i="4"/>
  <c r="AV189" i="4"/>
  <c r="AT189" i="4"/>
  <c r="AT188" i="4"/>
  <c r="AU188" i="4"/>
  <c r="AV188" i="4"/>
  <c r="AT187" i="4"/>
  <c r="AU187" i="4"/>
  <c r="AV187" i="4"/>
  <c r="AT186" i="4"/>
  <c r="AU186" i="4"/>
  <c r="AV186" i="4"/>
  <c r="BC183" i="4"/>
  <c r="BD183" i="4"/>
  <c r="BE183" i="4"/>
  <c r="BC182" i="4"/>
  <c r="BD182" i="4"/>
  <c r="BE182" i="4"/>
  <c r="BC181" i="4"/>
  <c r="BD181" i="4"/>
  <c r="BE181" i="4"/>
  <c r="BC180" i="4"/>
  <c r="BD180" i="4"/>
  <c r="BE180" i="4"/>
  <c r="BE179" i="4"/>
  <c r="BC179" i="4"/>
  <c r="BD179" i="4"/>
  <c r="BC178" i="4"/>
  <c r="BD178" i="4"/>
  <c r="BE178" i="4"/>
  <c r="BC177" i="4"/>
  <c r="BD177" i="4"/>
  <c r="BE177" i="4"/>
  <c r="BE176" i="4"/>
  <c r="BC176" i="4"/>
  <c r="BD176" i="4"/>
  <c r="AZ183" i="4"/>
  <c r="BA183" i="4"/>
  <c r="BB183" i="4"/>
  <c r="AZ182" i="4"/>
  <c r="BA182" i="4"/>
  <c r="BB182" i="4"/>
  <c r="AZ181" i="4"/>
  <c r="BA181" i="4"/>
  <c r="BB181" i="4"/>
  <c r="AZ180" i="4"/>
  <c r="BA180" i="4"/>
  <c r="BB180" i="4"/>
  <c r="AZ179" i="4"/>
  <c r="BA179" i="4"/>
  <c r="BB179" i="4"/>
  <c r="AZ178" i="4"/>
  <c r="BA178" i="4"/>
  <c r="BB178" i="4"/>
  <c r="AZ177" i="4"/>
  <c r="BA177" i="4"/>
  <c r="AZ176" i="4"/>
  <c r="BA176" i="4"/>
  <c r="BB177" i="4"/>
  <c r="BB176" i="4"/>
  <c r="AW183" i="4"/>
  <c r="AX183" i="4"/>
  <c r="AY183" i="4"/>
  <c r="AW182" i="4"/>
  <c r="AX182" i="4"/>
  <c r="AY182" i="4"/>
  <c r="AW181" i="4"/>
  <c r="AX181" i="4"/>
  <c r="AY181" i="4"/>
  <c r="AW180" i="4"/>
  <c r="AX180" i="4"/>
  <c r="AY180" i="4"/>
  <c r="AW179" i="4"/>
  <c r="AX179" i="4"/>
  <c r="AY179" i="4"/>
  <c r="AW178" i="4"/>
  <c r="AX178" i="4"/>
  <c r="AY178" i="4"/>
  <c r="AW177" i="4"/>
  <c r="AX177" i="4"/>
  <c r="AY177" i="4"/>
  <c r="AW176" i="4"/>
  <c r="AX176" i="4"/>
  <c r="AY176" i="4"/>
  <c r="AT182" i="4"/>
  <c r="AU182" i="4"/>
  <c r="AV182" i="4"/>
  <c r="AT181" i="4"/>
  <c r="AU181" i="4"/>
  <c r="AV181" i="4"/>
  <c r="AT180" i="4"/>
  <c r="AU180" i="4"/>
  <c r="AV180" i="4"/>
  <c r="AT179" i="4"/>
  <c r="AU179" i="4"/>
  <c r="AV179" i="4"/>
  <c r="AT178" i="4"/>
  <c r="AU178" i="4"/>
  <c r="AV178" i="4"/>
  <c r="AT177" i="4"/>
  <c r="AU177" i="4"/>
  <c r="AV177" i="4"/>
  <c r="AT176" i="4"/>
  <c r="AU176" i="4"/>
  <c r="AV176" i="4"/>
  <c r="BC172" i="4"/>
  <c r="BD172" i="4"/>
  <c r="BE172" i="4"/>
  <c r="BC171" i="4"/>
  <c r="BD171" i="4"/>
  <c r="BE171" i="4"/>
  <c r="BC170" i="4"/>
  <c r="BD170" i="4"/>
  <c r="BE170" i="4"/>
  <c r="BC169" i="4"/>
  <c r="BD169" i="4"/>
  <c r="BE169" i="4"/>
  <c r="BC168" i="4"/>
  <c r="BD168" i="4"/>
  <c r="BE168" i="4"/>
  <c r="BC167" i="4"/>
  <c r="BD167" i="4"/>
  <c r="BE167" i="4"/>
  <c r="AZ172" i="4"/>
  <c r="BA172" i="4"/>
  <c r="BB173" i="4"/>
  <c r="AZ171" i="4"/>
  <c r="BA171" i="4"/>
  <c r="BB172" i="4"/>
  <c r="BB171" i="4"/>
  <c r="AZ170" i="4"/>
  <c r="BA170" i="4"/>
  <c r="BB170" i="4"/>
  <c r="AZ169" i="4"/>
  <c r="BA169" i="4"/>
  <c r="BB169" i="4"/>
  <c r="AZ168" i="4"/>
  <c r="BA168" i="4"/>
  <c r="BB168" i="4"/>
  <c r="AZ167" i="4"/>
  <c r="BA167" i="4"/>
  <c r="BB167" i="4"/>
  <c r="AW173" i="4"/>
  <c r="AX173" i="4"/>
  <c r="AY173" i="4"/>
  <c r="AW172" i="4"/>
  <c r="AX172" i="4"/>
  <c r="AY172" i="4"/>
  <c r="AW171" i="4"/>
  <c r="AX171" i="4"/>
  <c r="AY171" i="4"/>
  <c r="AW170" i="4"/>
  <c r="AX170" i="4"/>
  <c r="AY170" i="4"/>
  <c r="AW169" i="4"/>
  <c r="AX169" i="4"/>
  <c r="AY169" i="4"/>
  <c r="AW168" i="4"/>
  <c r="AX168" i="4"/>
  <c r="AY168" i="4"/>
  <c r="AW167" i="4"/>
  <c r="AX167" i="4"/>
  <c r="AY167" i="4"/>
  <c r="AT173" i="4"/>
  <c r="AU173" i="4"/>
  <c r="AV173" i="4"/>
  <c r="AT172" i="4"/>
  <c r="AU172" i="4"/>
  <c r="AV172" i="4"/>
  <c r="AT171" i="4"/>
  <c r="AU171" i="4"/>
  <c r="AV171" i="4"/>
  <c r="AT170" i="4"/>
  <c r="AU170" i="4"/>
  <c r="AV170" i="4"/>
  <c r="AT169" i="4"/>
  <c r="AU169" i="4"/>
  <c r="AV169" i="4"/>
  <c r="AT168" i="4"/>
  <c r="AU168" i="4"/>
  <c r="AV168" i="4"/>
  <c r="AT167" i="4"/>
  <c r="AU167" i="4"/>
  <c r="AV167" i="4"/>
  <c r="BC164" i="4"/>
  <c r="BD164" i="4"/>
  <c r="BE164" i="4"/>
  <c r="BC163" i="4"/>
  <c r="BD163" i="4"/>
  <c r="BE163" i="4"/>
  <c r="BC162" i="4"/>
  <c r="BD162" i="4"/>
  <c r="BE162" i="4"/>
  <c r="BC161" i="4"/>
  <c r="BD161" i="4"/>
  <c r="BE161" i="4"/>
  <c r="BC160" i="4"/>
  <c r="BD160" i="4"/>
  <c r="BE160" i="4"/>
  <c r="BC159" i="4"/>
  <c r="BD159" i="4"/>
  <c r="BE159" i="4"/>
  <c r="BC158" i="4"/>
  <c r="BD158" i="4"/>
  <c r="BE158" i="4"/>
  <c r="BC157" i="4"/>
  <c r="BD157" i="4"/>
  <c r="BE157" i="4"/>
  <c r="AZ164" i="4"/>
  <c r="BA164" i="4"/>
  <c r="BB164" i="4"/>
  <c r="AZ163" i="4"/>
  <c r="BA163" i="4"/>
  <c r="BB163" i="4"/>
  <c r="AZ162" i="4"/>
  <c r="BA162" i="4"/>
  <c r="BB162" i="4"/>
  <c r="AZ161" i="4"/>
  <c r="BA161" i="4"/>
  <c r="BB161" i="4"/>
  <c r="AZ160" i="4"/>
  <c r="BA160" i="4"/>
  <c r="BB160" i="4"/>
  <c r="AZ159" i="4"/>
  <c r="BA159" i="4"/>
  <c r="BB159" i="4"/>
  <c r="AZ158" i="4"/>
  <c r="BA158" i="4"/>
  <c r="BB158" i="4"/>
  <c r="AZ157" i="4"/>
  <c r="BA157" i="4"/>
  <c r="BB157" i="4"/>
  <c r="AW164" i="4"/>
  <c r="AX164" i="4"/>
  <c r="AY164" i="4"/>
  <c r="AW163" i="4"/>
  <c r="AX163" i="4"/>
  <c r="AY163" i="4"/>
  <c r="AW162" i="4"/>
  <c r="AX162" i="4"/>
  <c r="AY162" i="4"/>
  <c r="AW161" i="4"/>
  <c r="AX161" i="4"/>
  <c r="AY161" i="4"/>
  <c r="AW160" i="4"/>
  <c r="AX160" i="4"/>
  <c r="AY160" i="4"/>
  <c r="AW159" i="4"/>
  <c r="AX159" i="4"/>
  <c r="AY159" i="4"/>
  <c r="AW158" i="4"/>
  <c r="AX158" i="4"/>
  <c r="AY158" i="4"/>
  <c r="AW157" i="4"/>
  <c r="AX157" i="4"/>
  <c r="AY157" i="4"/>
  <c r="AT164" i="4"/>
  <c r="AU164" i="4"/>
  <c r="AV164" i="4"/>
  <c r="AT163" i="4"/>
  <c r="AU163" i="4"/>
  <c r="AV163" i="4"/>
  <c r="AT162" i="4"/>
  <c r="AU162" i="4"/>
  <c r="AV162" i="4"/>
  <c r="AT161" i="4"/>
  <c r="AU161" i="4"/>
  <c r="AV161" i="4"/>
  <c r="AT160" i="4"/>
  <c r="AU160" i="4"/>
  <c r="AV160" i="4"/>
  <c r="AT159" i="4"/>
  <c r="AU159" i="4"/>
  <c r="AV159" i="4"/>
  <c r="AT158" i="4"/>
  <c r="AU158" i="4"/>
  <c r="AV158" i="4"/>
  <c r="AT157" i="4"/>
  <c r="AU157" i="4"/>
  <c r="AV157" i="4"/>
  <c r="BC153" i="4"/>
  <c r="BD153" i="4"/>
  <c r="BE152" i="4"/>
  <c r="BC152" i="4"/>
  <c r="BD152" i="4"/>
  <c r="BE151" i="4"/>
  <c r="BC151" i="4"/>
  <c r="BD151" i="4"/>
  <c r="BE150" i="4"/>
  <c r="BC150" i="4"/>
  <c r="BD150" i="4"/>
  <c r="BE149" i="4"/>
  <c r="BC149" i="4"/>
  <c r="BD149" i="4"/>
  <c r="BE148" i="4"/>
  <c r="BC148" i="4"/>
  <c r="BD148" i="4"/>
  <c r="BE147" i="4"/>
  <c r="BC147" i="4"/>
  <c r="BD147" i="4"/>
  <c r="AZ153" i="4"/>
  <c r="BA153" i="4"/>
  <c r="BB154" i="4"/>
  <c r="AZ152" i="4"/>
  <c r="BA152" i="4"/>
  <c r="BB153" i="4"/>
  <c r="AZ151" i="4"/>
  <c r="BA151" i="4"/>
  <c r="BB152" i="4"/>
  <c r="AZ150" i="4"/>
  <c r="BA150" i="4"/>
  <c r="BB151" i="4"/>
  <c r="BB150" i="4"/>
  <c r="AZ149" i="4"/>
  <c r="BA149" i="4"/>
  <c r="AZ148" i="4"/>
  <c r="BA148" i="4"/>
  <c r="BB149" i="4"/>
  <c r="BB148" i="4"/>
  <c r="AZ147" i="4"/>
  <c r="BA147" i="4"/>
  <c r="BB147" i="4"/>
  <c r="AW152" i="4"/>
  <c r="AX153" i="4"/>
  <c r="AY153" i="4"/>
  <c r="AW151" i="4"/>
  <c r="AX152" i="4"/>
  <c r="AY152" i="4"/>
  <c r="AW150" i="4"/>
  <c r="AX151" i="4"/>
  <c r="AY151" i="4"/>
  <c r="AW149" i="4"/>
  <c r="AX150" i="4"/>
  <c r="AY150" i="4"/>
  <c r="AW148" i="4"/>
  <c r="AX149" i="4"/>
  <c r="AY149" i="4"/>
  <c r="AW147" i="4"/>
  <c r="AX148" i="4"/>
  <c r="AY148" i="4"/>
  <c r="AX147" i="4"/>
  <c r="AY147" i="4"/>
  <c r="AT154" i="4"/>
  <c r="AU153" i="4"/>
  <c r="AV153" i="4"/>
  <c r="AT153" i="4"/>
  <c r="AU152" i="4"/>
  <c r="AV152" i="4"/>
  <c r="AT152" i="4"/>
  <c r="AU151" i="4"/>
  <c r="AV151" i="4"/>
  <c r="AT151" i="4"/>
  <c r="AU150" i="4"/>
  <c r="AV150" i="4"/>
  <c r="AT150" i="4"/>
  <c r="AU149" i="4"/>
  <c r="AV149" i="4"/>
  <c r="AT149" i="4"/>
  <c r="AU148" i="4"/>
  <c r="AV148" i="4"/>
  <c r="AT148" i="4"/>
  <c r="AT147" i="4"/>
  <c r="AU147" i="4"/>
  <c r="AV147" i="4"/>
  <c r="BC144" i="4"/>
  <c r="BD144" i="4"/>
  <c r="BE144" i="4"/>
  <c r="BC143" i="4"/>
  <c r="BD143" i="4"/>
  <c r="BE143" i="4"/>
  <c r="BC142" i="4"/>
  <c r="BD142" i="4"/>
  <c r="BE142" i="4"/>
  <c r="BC141" i="4"/>
  <c r="BD141" i="4"/>
  <c r="BE141" i="4"/>
  <c r="BC140" i="4"/>
  <c r="BD140" i="4"/>
  <c r="BE140" i="4"/>
  <c r="BC139" i="4"/>
  <c r="BD139" i="4"/>
  <c r="BE139" i="4"/>
  <c r="BC138" i="4"/>
  <c r="BD138" i="4"/>
  <c r="BE138" i="4"/>
  <c r="BC137" i="4"/>
  <c r="BD137" i="4"/>
  <c r="BE137" i="4"/>
  <c r="AZ144" i="4"/>
  <c r="BA144" i="4"/>
  <c r="BB144" i="4"/>
  <c r="AZ143" i="4"/>
  <c r="BA143" i="4"/>
  <c r="BB143" i="4"/>
  <c r="AZ142" i="4"/>
  <c r="BA142" i="4"/>
  <c r="BB142" i="4"/>
  <c r="AZ141" i="4"/>
  <c r="BA141" i="4"/>
  <c r="BB141" i="4"/>
  <c r="AZ140" i="4"/>
  <c r="BA140" i="4"/>
  <c r="BB140" i="4"/>
  <c r="AZ139" i="4"/>
  <c r="BA139" i="4"/>
  <c r="BB139" i="4"/>
  <c r="AZ138" i="4"/>
  <c r="BA138" i="4"/>
  <c r="BB138" i="4"/>
  <c r="AZ137" i="4"/>
  <c r="BA137" i="4"/>
  <c r="BB137" i="4"/>
  <c r="AW143" i="4"/>
  <c r="AX143" i="4"/>
  <c r="AY143" i="4"/>
  <c r="AW142" i="4"/>
  <c r="AX142" i="4"/>
  <c r="AY142" i="4"/>
  <c r="AW141" i="4"/>
  <c r="AX141" i="4"/>
  <c r="AY141" i="4"/>
  <c r="AW140" i="4"/>
  <c r="AX140" i="4"/>
  <c r="AY140" i="4"/>
  <c r="AW139" i="4"/>
  <c r="AX139" i="4"/>
  <c r="AY139" i="4"/>
  <c r="AW138" i="4"/>
  <c r="AX138" i="4"/>
  <c r="AY138" i="4"/>
  <c r="AW137" i="4"/>
  <c r="AX137" i="4"/>
  <c r="AY137" i="4"/>
  <c r="AT144" i="4"/>
  <c r="AU144" i="4"/>
  <c r="AV144" i="4"/>
  <c r="AT143" i="4"/>
  <c r="AU143" i="4"/>
  <c r="AV143" i="4"/>
  <c r="AT142" i="4"/>
  <c r="AU142" i="4"/>
  <c r="AV142" i="4"/>
  <c r="AT141" i="4"/>
  <c r="AU141" i="4"/>
  <c r="AV141" i="4"/>
  <c r="AT140" i="4"/>
  <c r="AU140" i="4"/>
  <c r="AV140" i="4"/>
  <c r="AT139" i="4"/>
  <c r="AU139" i="4"/>
  <c r="AV139" i="4"/>
  <c r="AT138" i="4"/>
  <c r="AU138" i="4"/>
  <c r="AV138" i="4"/>
  <c r="AT137" i="4"/>
  <c r="AU137" i="4"/>
  <c r="AV137" i="4"/>
  <c r="BC134" i="4"/>
  <c r="BD133" i="4"/>
  <c r="BE133" i="4"/>
  <c r="BC133" i="4"/>
  <c r="BD132" i="4"/>
  <c r="BE132" i="4"/>
  <c r="BC132" i="4"/>
  <c r="BD131" i="4"/>
  <c r="BE131" i="4"/>
  <c r="BC131" i="4"/>
  <c r="BD130" i="4"/>
  <c r="BE130" i="4"/>
  <c r="BC130" i="4"/>
  <c r="BD129" i="4"/>
  <c r="BE129" i="4"/>
  <c r="BC129" i="4"/>
  <c r="BD128" i="4"/>
  <c r="BE128" i="4"/>
  <c r="BC128" i="4"/>
  <c r="BD127" i="4"/>
  <c r="BE127" i="4"/>
  <c r="BC127" i="4"/>
  <c r="BD126" i="4"/>
  <c r="BE126" i="4"/>
  <c r="BC126" i="4"/>
  <c r="BC125" i="4"/>
  <c r="BD125" i="4"/>
  <c r="BE125" i="4"/>
  <c r="AZ132" i="4"/>
  <c r="BA132" i="4"/>
  <c r="BB132" i="4"/>
  <c r="AZ131" i="4"/>
  <c r="BA131" i="4"/>
  <c r="BB131" i="4"/>
  <c r="AZ130" i="4"/>
  <c r="BA130" i="4"/>
  <c r="BB130" i="4"/>
  <c r="AZ129" i="4"/>
  <c r="BA129" i="4"/>
  <c r="BB129" i="4"/>
  <c r="AZ128" i="4"/>
  <c r="BA128" i="4"/>
  <c r="BB128" i="4"/>
  <c r="AZ127" i="4"/>
  <c r="BA127" i="4"/>
  <c r="BB127" i="4"/>
  <c r="AZ126" i="4"/>
  <c r="BA126" i="4"/>
  <c r="BB126" i="4"/>
  <c r="AZ125" i="4"/>
  <c r="BA125" i="4"/>
  <c r="BB125" i="4"/>
  <c r="AW133" i="4"/>
  <c r="AX133" i="4"/>
  <c r="AY133" i="4"/>
  <c r="AW132" i="4"/>
  <c r="AX132" i="4"/>
  <c r="AY132" i="4"/>
  <c r="AW131" i="4"/>
  <c r="AX131" i="4"/>
  <c r="AY131" i="4"/>
  <c r="AW130" i="4"/>
  <c r="AX130" i="4"/>
  <c r="AY130" i="4"/>
  <c r="AW129" i="4"/>
  <c r="AX129" i="4"/>
  <c r="AY129" i="4"/>
  <c r="AW128" i="4"/>
  <c r="AX128" i="4"/>
  <c r="AY128" i="4"/>
  <c r="AW127" i="4"/>
  <c r="AX127" i="4"/>
  <c r="AY127" i="4"/>
  <c r="AW126" i="4"/>
  <c r="AX126" i="4"/>
  <c r="AY126" i="4"/>
  <c r="AW125" i="4"/>
  <c r="AX125" i="4"/>
  <c r="AY125" i="4"/>
  <c r="AT133" i="4"/>
  <c r="AU133" i="4"/>
  <c r="AV132" i="4"/>
  <c r="AT132" i="4"/>
  <c r="AU132" i="4"/>
  <c r="AV131" i="4"/>
  <c r="AT131" i="4"/>
  <c r="AU131" i="4"/>
  <c r="AV130" i="4"/>
  <c r="AT130" i="4"/>
  <c r="AU130" i="4"/>
  <c r="AV129" i="4"/>
  <c r="AT129" i="4"/>
  <c r="AU129" i="4"/>
  <c r="AV128" i="4"/>
  <c r="AT128" i="4"/>
  <c r="AU128" i="4"/>
  <c r="AV127" i="4"/>
  <c r="AT127" i="4"/>
  <c r="AU127" i="4"/>
  <c r="AV126" i="4"/>
  <c r="AT126" i="4"/>
  <c r="AU126" i="4"/>
  <c r="AV125" i="4"/>
  <c r="AT125" i="4"/>
  <c r="AU125" i="4"/>
  <c r="BC121" i="4"/>
  <c r="BD121" i="4"/>
  <c r="BE121" i="4"/>
  <c r="BC120" i="4"/>
  <c r="BD120" i="4"/>
  <c r="BE120" i="4"/>
  <c r="BC119" i="4"/>
  <c r="BD119" i="4"/>
  <c r="BE119" i="4"/>
  <c r="BC118" i="4"/>
  <c r="BD118" i="4"/>
  <c r="BE118" i="4"/>
  <c r="BC117" i="4"/>
  <c r="BD117" i="4"/>
  <c r="BE117" i="4"/>
  <c r="BC116" i="4"/>
  <c r="BC115" i="4"/>
  <c r="BD116" i="4"/>
  <c r="BE116" i="4"/>
  <c r="BD115" i="4"/>
  <c r="BE115" i="4"/>
  <c r="AZ121" i="4"/>
  <c r="BA121" i="4"/>
  <c r="BB121" i="4"/>
  <c r="AZ120" i="4"/>
  <c r="BA120" i="4"/>
  <c r="BB120" i="4"/>
  <c r="AZ119" i="4"/>
  <c r="BA119" i="4"/>
  <c r="BB119" i="4"/>
  <c r="AZ118" i="4"/>
  <c r="BA118" i="4"/>
  <c r="BB118" i="4"/>
  <c r="AZ117" i="4"/>
  <c r="BA117" i="4"/>
  <c r="BB117" i="4"/>
  <c r="AZ116" i="4"/>
  <c r="BA116" i="4"/>
  <c r="BB116" i="4"/>
  <c r="AZ115" i="4"/>
  <c r="BA115" i="4"/>
  <c r="BB115" i="4"/>
  <c r="AW122" i="4"/>
  <c r="AX122" i="4"/>
  <c r="AY122" i="4"/>
  <c r="AW121" i="4"/>
  <c r="AX121" i="4"/>
  <c r="AY121" i="4"/>
  <c r="AW120" i="4"/>
  <c r="AX120" i="4"/>
  <c r="AY120" i="4"/>
  <c r="AW119" i="4"/>
  <c r="AX119" i="4"/>
  <c r="AY119" i="4"/>
  <c r="AW118" i="4"/>
  <c r="AX118" i="4"/>
  <c r="AY118" i="4"/>
  <c r="AW117" i="4"/>
  <c r="AX117" i="4"/>
  <c r="AY117" i="4"/>
  <c r="AW116" i="4"/>
  <c r="AX116" i="4"/>
  <c r="AY116" i="4"/>
  <c r="AW115" i="4"/>
  <c r="AX115" i="4"/>
  <c r="AY115" i="4"/>
  <c r="AT122" i="4"/>
  <c r="AU122" i="4"/>
  <c r="AV122" i="4"/>
  <c r="AT121" i="4"/>
  <c r="AU121" i="4"/>
  <c r="AV121" i="4"/>
  <c r="AT120" i="4"/>
  <c r="AU120" i="4"/>
  <c r="AV120" i="4"/>
  <c r="AT119" i="4"/>
  <c r="AU119" i="4"/>
  <c r="AV119" i="4"/>
  <c r="AT118" i="4"/>
  <c r="AU118" i="4"/>
  <c r="AV118" i="4"/>
  <c r="AT117" i="4"/>
  <c r="AU117" i="4"/>
  <c r="AV117" i="4"/>
  <c r="AT116" i="4"/>
  <c r="AU116" i="4"/>
  <c r="AV116" i="4"/>
  <c r="AT115" i="4"/>
  <c r="AU115" i="4"/>
  <c r="AV115" i="4"/>
  <c r="BC112" i="4"/>
  <c r="BD111" i="4"/>
  <c r="BE111" i="4"/>
  <c r="BC111" i="4"/>
  <c r="BD110" i="4"/>
  <c r="BE110" i="4"/>
  <c r="BC110" i="4"/>
  <c r="BD109" i="4"/>
  <c r="BE109" i="4"/>
  <c r="BC109" i="4"/>
  <c r="BD108" i="4"/>
  <c r="BE108" i="4"/>
  <c r="BC108" i="4"/>
  <c r="BD107" i="4"/>
  <c r="BE107" i="4"/>
  <c r="BC107" i="4"/>
  <c r="BD106" i="4"/>
  <c r="BE106" i="4"/>
  <c r="BC106" i="4"/>
  <c r="BC105" i="4"/>
  <c r="BD105" i="4"/>
  <c r="BE105" i="4"/>
  <c r="AZ112" i="4"/>
  <c r="BA112" i="4"/>
  <c r="BB112" i="4"/>
  <c r="AZ111" i="4"/>
  <c r="BA111" i="4"/>
  <c r="BB111" i="4"/>
  <c r="AZ110" i="4"/>
  <c r="BA110" i="4"/>
  <c r="BB110" i="4"/>
  <c r="AZ109" i="4"/>
  <c r="BA109" i="4"/>
  <c r="BB109" i="4"/>
  <c r="AZ108" i="4"/>
  <c r="BA108" i="4"/>
  <c r="BB108" i="4"/>
  <c r="AZ107" i="4"/>
  <c r="BA107" i="4"/>
  <c r="BB107" i="4"/>
  <c r="AZ106" i="4"/>
  <c r="BA106" i="4"/>
  <c r="BB106" i="4"/>
  <c r="AZ105" i="4"/>
  <c r="BA105" i="4"/>
  <c r="BB105" i="4"/>
  <c r="AW111" i="4"/>
  <c r="AX111" i="4"/>
  <c r="AY111" i="4"/>
  <c r="AW110" i="4"/>
  <c r="AX110" i="4"/>
  <c r="AY110" i="4"/>
  <c r="AW109" i="4"/>
  <c r="AX109" i="4"/>
  <c r="AY109" i="4"/>
  <c r="AW108" i="4"/>
  <c r="AX108" i="4"/>
  <c r="AY108" i="4"/>
  <c r="AW107" i="4"/>
  <c r="AX107" i="4"/>
  <c r="AY107" i="4"/>
  <c r="AW106" i="4"/>
  <c r="AX106" i="4"/>
  <c r="AY106" i="4"/>
  <c r="AW105" i="4"/>
  <c r="AX105" i="4"/>
  <c r="AY105" i="4"/>
  <c r="AT112" i="4"/>
  <c r="AU112" i="4"/>
  <c r="AV111" i="4"/>
  <c r="AT111" i="4"/>
  <c r="AU111" i="4"/>
  <c r="AV110" i="4"/>
  <c r="AT110" i="4"/>
  <c r="AU110" i="4"/>
  <c r="AV109" i="4"/>
  <c r="AT109" i="4"/>
  <c r="AU109" i="4"/>
  <c r="AV108" i="4"/>
  <c r="AT108" i="4"/>
  <c r="AU108" i="4"/>
  <c r="AV107" i="4"/>
  <c r="AT107" i="4"/>
  <c r="AU107" i="4"/>
  <c r="AV106" i="4"/>
  <c r="AT106" i="4"/>
  <c r="AU106" i="4"/>
  <c r="AT105" i="4"/>
  <c r="AU105" i="4"/>
  <c r="AV105" i="4"/>
  <c r="BC101" i="4"/>
  <c r="BD101" i="4"/>
  <c r="BE101" i="4"/>
  <c r="BC100" i="4"/>
  <c r="BD100" i="4"/>
  <c r="BE100" i="4"/>
  <c r="BC99" i="4"/>
  <c r="BD99" i="4"/>
  <c r="BE99" i="4"/>
  <c r="BC98" i="4"/>
  <c r="BD98" i="4"/>
  <c r="BE98" i="4"/>
  <c r="BC97" i="4"/>
  <c r="BD97" i="4"/>
  <c r="BE97" i="4"/>
  <c r="BC96" i="4"/>
  <c r="BD96" i="4"/>
  <c r="BE96" i="4"/>
  <c r="BC95" i="4"/>
  <c r="BD95" i="4"/>
  <c r="BE95" i="4"/>
  <c r="AZ101" i="4"/>
  <c r="BA101" i="4"/>
  <c r="BB102" i="4"/>
  <c r="AZ100" i="4"/>
  <c r="BA100" i="4"/>
  <c r="BB101" i="4"/>
  <c r="AZ99" i="4"/>
  <c r="BA99" i="4"/>
  <c r="BB100" i="4"/>
  <c r="AZ98" i="4"/>
  <c r="BA98" i="4"/>
  <c r="BB99" i="4"/>
  <c r="AZ97" i="4"/>
  <c r="BA97" i="4"/>
  <c r="BB98" i="4"/>
  <c r="AZ96" i="4"/>
  <c r="BA96" i="4"/>
  <c r="BB97" i="4"/>
  <c r="AZ95" i="4"/>
  <c r="BA95" i="4"/>
  <c r="BB96" i="4"/>
  <c r="BB95" i="4"/>
  <c r="AW101" i="4"/>
  <c r="AX101" i="4"/>
  <c r="AY101" i="4"/>
  <c r="AW100" i="4"/>
  <c r="AX100" i="4"/>
  <c r="AY100" i="4"/>
  <c r="AW99" i="4"/>
  <c r="AX99" i="4"/>
  <c r="AY99" i="4"/>
  <c r="AW98" i="4"/>
  <c r="AX98" i="4"/>
  <c r="AY98" i="4"/>
  <c r="AW97" i="4"/>
  <c r="AX97" i="4"/>
  <c r="AY97" i="4"/>
  <c r="AW96" i="4"/>
  <c r="AX96" i="4"/>
  <c r="AY96" i="4"/>
  <c r="AW95" i="4"/>
  <c r="AX95" i="4"/>
  <c r="AY95" i="4"/>
  <c r="AT101" i="4"/>
  <c r="AU101" i="4"/>
  <c r="AV101" i="4"/>
  <c r="AT100" i="4"/>
  <c r="AU100" i="4"/>
  <c r="AV100" i="4"/>
  <c r="AT99" i="4"/>
  <c r="AU99" i="4"/>
  <c r="AV99" i="4"/>
  <c r="AT98" i="4"/>
  <c r="AU98" i="4"/>
  <c r="AV98" i="4"/>
  <c r="AT97" i="4"/>
  <c r="AU97" i="4"/>
  <c r="AV97" i="4"/>
  <c r="AT96" i="4"/>
  <c r="AU96" i="4"/>
  <c r="AV96" i="4"/>
  <c r="AT95" i="4"/>
  <c r="AU95" i="4"/>
  <c r="AV95" i="4"/>
  <c r="BC91" i="4"/>
  <c r="BD91" i="4"/>
  <c r="BE91" i="4"/>
  <c r="BC90" i="4"/>
  <c r="BD90" i="4"/>
  <c r="BE90" i="4"/>
  <c r="BC89" i="4"/>
  <c r="BD89" i="4"/>
  <c r="BE89" i="4"/>
  <c r="BC88" i="4"/>
  <c r="BD88" i="4"/>
  <c r="BE88" i="4"/>
  <c r="BC87" i="4"/>
  <c r="BD87" i="4"/>
  <c r="BE87" i="4"/>
  <c r="BC86" i="4"/>
  <c r="BD86" i="4"/>
  <c r="BE86" i="4"/>
  <c r="AZ91" i="4"/>
  <c r="BA91" i="4"/>
  <c r="BB91" i="4"/>
  <c r="BB90" i="4"/>
  <c r="AZ90" i="4"/>
  <c r="BA90" i="4"/>
  <c r="BB89" i="4"/>
  <c r="AZ89" i="4"/>
  <c r="BA89" i="4"/>
  <c r="AZ88" i="4"/>
  <c r="BA88" i="4"/>
  <c r="BB88" i="4"/>
  <c r="AZ87" i="4"/>
  <c r="BA87" i="4"/>
  <c r="BB87" i="4"/>
  <c r="AZ86" i="4"/>
  <c r="BA86" i="4"/>
  <c r="BB86" i="4"/>
  <c r="AW92" i="4"/>
  <c r="AX92" i="4"/>
  <c r="AY92" i="4"/>
  <c r="AW91" i="4"/>
  <c r="AX91" i="4"/>
  <c r="AY91" i="4"/>
  <c r="AW90" i="4"/>
  <c r="AX90" i="4"/>
  <c r="AY90" i="4"/>
  <c r="AW89" i="4"/>
  <c r="AX89" i="4"/>
  <c r="AY89" i="4"/>
  <c r="AW88" i="4"/>
  <c r="AX88" i="4"/>
  <c r="AY88" i="4"/>
  <c r="AW87" i="4"/>
  <c r="AX87" i="4"/>
  <c r="AY87" i="4"/>
  <c r="AW86" i="4"/>
  <c r="AX86" i="4"/>
  <c r="AY86" i="4"/>
  <c r="AT92" i="4"/>
  <c r="AU92" i="4"/>
  <c r="AV92" i="4"/>
  <c r="AT91" i="4"/>
  <c r="AU91" i="4"/>
  <c r="AV91" i="4"/>
  <c r="AT90" i="4"/>
  <c r="AU90" i="4"/>
  <c r="AV90" i="4"/>
  <c r="AT89" i="4"/>
  <c r="AU89" i="4"/>
  <c r="AV89" i="4"/>
  <c r="AT88" i="4"/>
  <c r="AU88" i="4"/>
  <c r="AV88" i="4"/>
  <c r="AT87" i="4"/>
  <c r="AU87" i="4"/>
  <c r="AV87" i="4"/>
  <c r="AT86" i="4"/>
  <c r="AU86" i="4"/>
  <c r="AV86" i="4"/>
  <c r="BC82" i="4"/>
  <c r="BE81" i="4"/>
  <c r="BD82" i="4"/>
  <c r="BC81" i="4"/>
  <c r="BE80" i="4"/>
  <c r="BD81" i="4"/>
  <c r="BC80" i="4"/>
  <c r="BE79" i="4"/>
  <c r="BD80" i="4"/>
  <c r="BC79" i="4"/>
  <c r="BD79" i="4"/>
  <c r="BC78" i="4"/>
  <c r="BE78" i="4"/>
  <c r="BE77" i="4"/>
  <c r="BD78" i="4"/>
  <c r="BC77" i="4"/>
  <c r="BD77" i="4"/>
  <c r="BC76" i="4"/>
  <c r="BE76" i="4"/>
  <c r="BD76" i="4"/>
  <c r="AZ81" i="4"/>
  <c r="BB82" i="4"/>
  <c r="BA81" i="4"/>
  <c r="AZ80" i="4"/>
  <c r="BB81" i="4"/>
  <c r="BA80" i="4"/>
  <c r="AZ79" i="4"/>
  <c r="BB80" i="4"/>
  <c r="BA79" i="4"/>
  <c r="AZ78" i="4"/>
  <c r="BB79" i="4"/>
  <c r="BA78" i="4"/>
  <c r="BB78" i="4"/>
  <c r="AZ77" i="4"/>
  <c r="BA77" i="4"/>
  <c r="AZ76" i="4"/>
  <c r="BB77" i="4"/>
  <c r="BA76" i="4"/>
  <c r="BB76" i="4"/>
  <c r="AW81" i="4"/>
  <c r="AX82" i="4"/>
  <c r="AY82" i="4"/>
  <c r="AW80" i="4"/>
  <c r="AX81" i="4"/>
  <c r="AY81" i="4"/>
  <c r="AW79" i="4"/>
  <c r="AX80" i="4"/>
  <c r="AY80" i="4"/>
  <c r="AW78" i="4"/>
  <c r="AX79" i="4"/>
  <c r="AY79" i="4"/>
  <c r="AW77" i="4"/>
  <c r="AX78" i="4"/>
  <c r="AY78" i="4"/>
  <c r="AX77" i="4"/>
  <c r="AY77" i="4"/>
  <c r="AW76" i="4"/>
  <c r="AX76" i="4"/>
  <c r="AY76" i="4"/>
  <c r="AU82" i="4"/>
  <c r="AT83" i="4"/>
  <c r="AV83" i="4"/>
  <c r="AU81" i="4"/>
  <c r="AT82" i="4"/>
  <c r="AV82" i="4"/>
  <c r="AU80" i="4"/>
  <c r="AT81" i="4"/>
  <c r="AV81" i="4"/>
  <c r="AU79" i="4"/>
  <c r="AT80" i="4"/>
  <c r="AV80" i="4"/>
  <c r="AU78" i="4"/>
  <c r="AT79" i="4"/>
  <c r="AV79" i="4"/>
  <c r="AU77" i="4"/>
  <c r="AT78" i="4"/>
  <c r="AV78" i="4"/>
  <c r="AT77" i="4"/>
  <c r="AU76" i="4"/>
  <c r="AV77" i="4"/>
  <c r="AT76" i="4"/>
  <c r="AV76" i="4"/>
  <c r="BC72" i="4"/>
  <c r="BE72" i="4"/>
  <c r="BD72" i="4"/>
  <c r="BC71" i="4"/>
  <c r="BE71" i="4"/>
  <c r="BD71" i="4"/>
  <c r="BC70" i="4"/>
  <c r="BE70" i="4"/>
  <c r="BE69" i="4"/>
  <c r="BD70" i="4"/>
  <c r="BC69" i="4"/>
  <c r="BD69" i="4"/>
  <c r="BC68" i="4"/>
  <c r="BE68" i="4"/>
  <c r="BD68" i="4"/>
  <c r="BC67" i="4"/>
  <c r="BE67" i="4"/>
  <c r="BE66" i="4"/>
  <c r="BD67" i="4"/>
  <c r="BC66" i="4"/>
  <c r="BD66" i="4"/>
  <c r="BC65" i="4"/>
  <c r="BE65" i="4"/>
  <c r="BD65" i="4"/>
  <c r="AZ73" i="4"/>
  <c r="BA73" i="4"/>
  <c r="BB73" i="4"/>
  <c r="AZ72" i="4"/>
  <c r="BA72" i="4"/>
  <c r="BB72" i="4"/>
  <c r="AZ71" i="4"/>
  <c r="BA71" i="4"/>
  <c r="BB71" i="4"/>
  <c r="AZ70" i="4"/>
  <c r="BA70" i="4"/>
  <c r="BB70" i="4"/>
  <c r="AZ69" i="4"/>
  <c r="BA69" i="4"/>
  <c r="BB69" i="4"/>
  <c r="AZ68" i="4"/>
  <c r="BA68" i="4"/>
  <c r="BB68" i="4"/>
  <c r="AZ67" i="4"/>
  <c r="BA67" i="4"/>
  <c r="BB67" i="4"/>
  <c r="AZ66" i="4"/>
  <c r="BA66" i="4"/>
  <c r="BB66" i="4"/>
  <c r="AZ65" i="4"/>
  <c r="BA65" i="4"/>
  <c r="BB65" i="4"/>
  <c r="AW73" i="4"/>
  <c r="AX73" i="4"/>
  <c r="AY73" i="4"/>
  <c r="AW72" i="4"/>
  <c r="AX72" i="4"/>
  <c r="AY72" i="4"/>
  <c r="AW71" i="4"/>
  <c r="AX71" i="4"/>
  <c r="AY71" i="4"/>
  <c r="AW70" i="4"/>
  <c r="AX70" i="4"/>
  <c r="AY70" i="4"/>
  <c r="AW69" i="4"/>
  <c r="AX69" i="4"/>
  <c r="AY69" i="4"/>
  <c r="AW68" i="4"/>
  <c r="AX68" i="4"/>
  <c r="AY68" i="4"/>
  <c r="AW67" i="4"/>
  <c r="AX67" i="4"/>
  <c r="AY67" i="4"/>
  <c r="AW66" i="4"/>
  <c r="AX66" i="4"/>
  <c r="AY66" i="4"/>
  <c r="AW65" i="4"/>
  <c r="AX65" i="4"/>
  <c r="AY65" i="4"/>
  <c r="AU73" i="4"/>
  <c r="AV73" i="4"/>
  <c r="AT73" i="4"/>
  <c r="AU72" i="4"/>
  <c r="AV72" i="4"/>
  <c r="AT72" i="4"/>
  <c r="AU71" i="4"/>
  <c r="AV71" i="4"/>
  <c r="AT71" i="4"/>
  <c r="AU70" i="4"/>
  <c r="AV70" i="4"/>
  <c r="AT70" i="4"/>
  <c r="AU69" i="4"/>
  <c r="AV69" i="4"/>
  <c r="AT69" i="4"/>
  <c r="AU68" i="4"/>
  <c r="AV68" i="4"/>
  <c r="AT68" i="4"/>
  <c r="AU67" i="4"/>
  <c r="AV67" i="4"/>
  <c r="AT67" i="4"/>
  <c r="AU66" i="4"/>
  <c r="AV66" i="4"/>
  <c r="AT66" i="4"/>
  <c r="AU65" i="4"/>
  <c r="AV65" i="4"/>
  <c r="AT65" i="4"/>
  <c r="BC61" i="4"/>
  <c r="BE61" i="4"/>
  <c r="BD61" i="4"/>
  <c r="BC60" i="4"/>
  <c r="BE60" i="4"/>
  <c r="BD60" i="4"/>
  <c r="BC59" i="4"/>
  <c r="BE59" i="4"/>
  <c r="BD59" i="4"/>
  <c r="BC58" i="4"/>
  <c r="BE58" i="4"/>
  <c r="BD58" i="4"/>
  <c r="BC57" i="4"/>
  <c r="BE57" i="4"/>
  <c r="BD57" i="4"/>
  <c r="BC56" i="4"/>
  <c r="BE56" i="4"/>
  <c r="BD56" i="4"/>
  <c r="BC55" i="4"/>
  <c r="BE55" i="4"/>
  <c r="BD55" i="4"/>
  <c r="AZ61" i="4"/>
  <c r="BA61" i="4"/>
  <c r="AZ60" i="4"/>
  <c r="BB60" i="4"/>
  <c r="BA60" i="4"/>
  <c r="AZ59" i="4"/>
  <c r="BB59" i="4"/>
  <c r="BA59" i="4"/>
  <c r="AZ58" i="4"/>
  <c r="BB58" i="4"/>
  <c r="BA58" i="4"/>
  <c r="AZ57" i="4"/>
  <c r="BB57" i="4"/>
  <c r="BA57" i="4"/>
  <c r="AZ56" i="4"/>
  <c r="BB56" i="4"/>
  <c r="BA56" i="4"/>
  <c r="AZ55" i="4"/>
  <c r="BB55" i="4"/>
  <c r="BA55" i="4"/>
  <c r="AX62" i="4"/>
  <c r="AW62" i="4"/>
  <c r="AY62" i="4"/>
  <c r="AX61" i="4"/>
  <c r="AW61" i="4"/>
  <c r="AY61" i="4"/>
  <c r="AX60" i="4"/>
  <c r="AW60" i="4"/>
  <c r="AY60" i="4"/>
  <c r="AX59" i="4"/>
  <c r="AW59" i="4"/>
  <c r="AY59" i="4"/>
  <c r="AX58" i="4"/>
  <c r="AW58" i="4"/>
  <c r="AY58" i="4"/>
  <c r="AX57" i="4"/>
  <c r="AW57" i="4"/>
  <c r="AY57" i="4"/>
  <c r="AX56" i="4"/>
  <c r="AW56" i="4"/>
  <c r="AY56" i="4"/>
  <c r="AX55" i="4"/>
  <c r="AW55" i="4"/>
  <c r="AY55" i="4"/>
  <c r="AU62" i="4"/>
  <c r="AV62" i="4"/>
  <c r="AT62" i="4"/>
  <c r="AU61" i="4"/>
  <c r="AV61" i="4"/>
  <c r="AT61" i="4"/>
  <c r="AU60" i="4"/>
  <c r="AV60" i="4"/>
  <c r="AT60" i="4"/>
  <c r="AU59" i="4"/>
  <c r="AV59" i="4"/>
  <c r="AT59" i="4"/>
  <c r="AU58" i="4"/>
  <c r="AV58" i="4"/>
  <c r="AT58" i="4"/>
  <c r="AU57" i="4"/>
  <c r="AV57" i="4"/>
  <c r="AT57" i="4"/>
  <c r="AU56" i="4"/>
  <c r="AV56" i="4"/>
  <c r="AT56" i="4"/>
  <c r="AU55" i="4"/>
  <c r="AV55" i="4"/>
  <c r="AT55" i="4"/>
  <c r="BC51" i="4"/>
  <c r="BE50" i="4"/>
  <c r="BD51" i="4"/>
  <c r="BC50" i="4"/>
  <c r="BE49" i="4"/>
  <c r="BD50" i="4"/>
  <c r="BC49" i="4"/>
  <c r="BE48" i="4"/>
  <c r="BD49" i="4"/>
  <c r="BC48" i="4"/>
  <c r="BD48" i="4"/>
  <c r="BE47" i="4"/>
  <c r="BC47" i="4"/>
  <c r="BD47" i="4"/>
  <c r="BE46" i="4"/>
  <c r="BC46" i="4"/>
  <c r="BD46" i="4"/>
  <c r="BE45" i="4"/>
  <c r="BC45" i="4"/>
  <c r="BD45" i="4"/>
  <c r="BE44" i="4"/>
  <c r="BC44" i="4"/>
  <c r="BD44" i="4"/>
  <c r="AZ51" i="4"/>
  <c r="BB52" i="4"/>
  <c r="BA52" i="4"/>
  <c r="AZ50" i="4"/>
  <c r="BB51" i="4"/>
  <c r="BA51" i="4"/>
  <c r="AZ49" i="4"/>
  <c r="BB50" i="4"/>
  <c r="BA50" i="4"/>
  <c r="AZ48" i="4"/>
  <c r="BB49" i="4"/>
  <c r="BB48" i="4"/>
  <c r="BA49" i="4"/>
  <c r="AZ47" i="4"/>
  <c r="BB47" i="4"/>
  <c r="BA48" i="4"/>
  <c r="AZ46" i="4"/>
  <c r="BB46" i="4"/>
  <c r="BA47" i="4"/>
  <c r="AZ45" i="4"/>
  <c r="BB45" i="4"/>
  <c r="BA46" i="4"/>
  <c r="AZ44" i="4"/>
  <c r="BB44" i="4"/>
  <c r="BA45" i="4"/>
  <c r="BA44" i="4"/>
  <c r="AX51" i="4"/>
  <c r="AW50" i="4"/>
  <c r="AY51" i="4"/>
  <c r="AX50" i="4"/>
  <c r="AW49" i="4"/>
  <c r="AY50" i="4"/>
  <c r="AX49" i="4"/>
  <c r="AW48" i="4"/>
  <c r="AY49" i="4"/>
  <c r="AX48" i="4"/>
  <c r="AY48" i="4"/>
  <c r="AW47" i="4"/>
  <c r="AX47" i="4"/>
  <c r="AY47" i="4"/>
  <c r="AW46" i="4"/>
  <c r="AX46" i="4"/>
  <c r="AY46" i="4"/>
  <c r="AW45" i="4"/>
  <c r="AX45" i="4"/>
  <c r="AY45" i="4"/>
  <c r="AW44" i="4"/>
  <c r="AX44" i="4"/>
  <c r="AY44" i="4"/>
  <c r="AU50" i="4"/>
  <c r="AV50" i="4"/>
  <c r="AT51" i="4"/>
  <c r="AU49" i="4"/>
  <c r="AV49" i="4"/>
  <c r="AT50" i="4"/>
  <c r="AU48" i="4"/>
  <c r="AV48" i="4"/>
  <c r="AT49" i="4"/>
  <c r="AU47" i="4"/>
  <c r="AV47" i="4"/>
  <c r="AT48" i="4"/>
  <c r="AT47" i="4"/>
  <c r="AU46" i="4"/>
  <c r="AV46" i="4"/>
  <c r="AT46" i="4"/>
  <c r="AU45" i="4"/>
  <c r="AV45" i="4"/>
  <c r="AT45" i="4"/>
  <c r="AU44" i="4"/>
  <c r="AV44" i="4"/>
  <c r="AT44" i="4"/>
  <c r="BC41" i="4"/>
  <c r="BE41" i="4"/>
  <c r="BD41" i="4"/>
  <c r="BC40" i="4"/>
  <c r="BE40" i="4"/>
  <c r="BD40" i="4"/>
  <c r="BC39" i="4"/>
  <c r="BE39" i="4"/>
  <c r="BD39" i="4"/>
  <c r="BC38" i="4"/>
  <c r="BE38" i="4"/>
  <c r="BD38" i="4"/>
  <c r="BC37" i="4"/>
  <c r="BE37" i="4"/>
  <c r="BD37" i="4"/>
  <c r="BC36" i="4"/>
  <c r="BE36" i="4"/>
  <c r="BD36" i="4"/>
  <c r="BC35" i="4"/>
  <c r="BE35" i="4"/>
  <c r="BD35" i="4"/>
  <c r="BC34" i="4"/>
  <c r="BE34" i="4"/>
  <c r="BD34" i="4"/>
  <c r="AZ41" i="4"/>
  <c r="BB41" i="4"/>
  <c r="BA41" i="4"/>
  <c r="AZ40" i="4"/>
  <c r="BB40" i="4"/>
  <c r="BA40" i="4"/>
  <c r="AZ39" i="4"/>
  <c r="BB39" i="4"/>
  <c r="BB38" i="4"/>
  <c r="BA39" i="4"/>
  <c r="AZ38" i="4"/>
  <c r="BA38" i="4"/>
  <c r="AZ37" i="4"/>
  <c r="BB37" i="4"/>
  <c r="BA37" i="4"/>
  <c r="AZ36" i="4"/>
  <c r="BB36" i="4"/>
  <c r="BA36" i="4"/>
  <c r="AZ35" i="4"/>
  <c r="BB35" i="4"/>
  <c r="BA35" i="4"/>
  <c r="AZ34" i="4"/>
  <c r="BB34" i="4"/>
  <c r="BA34" i="4"/>
  <c r="AW40" i="4"/>
  <c r="AX40" i="4"/>
  <c r="AY40" i="4"/>
  <c r="AW39" i="4"/>
  <c r="AX39" i="4"/>
  <c r="AY39" i="4"/>
  <c r="AW38" i="4"/>
  <c r="AX38" i="4"/>
  <c r="AY38" i="4"/>
  <c r="AW37" i="4"/>
  <c r="AX37" i="4"/>
  <c r="AY37" i="4"/>
  <c r="AW36" i="4"/>
  <c r="AX36" i="4"/>
  <c r="AY36" i="4"/>
  <c r="AW35" i="4"/>
  <c r="AX35" i="4"/>
  <c r="AY35" i="4"/>
  <c r="AW34" i="4"/>
  <c r="AX34" i="4"/>
  <c r="AY34" i="4"/>
  <c r="AU41" i="4"/>
  <c r="AV41" i="4"/>
  <c r="AT41" i="4"/>
  <c r="AU40" i="4"/>
  <c r="AV40" i="4"/>
  <c r="AT40" i="4"/>
  <c r="AU39" i="4"/>
  <c r="AV39" i="4"/>
  <c r="AT39" i="4"/>
  <c r="AU38" i="4"/>
  <c r="AV38" i="4"/>
  <c r="AT38" i="4"/>
  <c r="AU37" i="4"/>
  <c r="AV37" i="4"/>
  <c r="AT37" i="4"/>
  <c r="AU36" i="4"/>
  <c r="AV36" i="4"/>
  <c r="AT36" i="4"/>
  <c r="AU35" i="4"/>
  <c r="AV35" i="4"/>
  <c r="AT35" i="4"/>
  <c r="AU34" i="4"/>
  <c r="AV34" i="4"/>
  <c r="AT34" i="4"/>
  <c r="BC31" i="4"/>
  <c r="BE31" i="4"/>
  <c r="BD31" i="4"/>
  <c r="BC30" i="4"/>
  <c r="BE30" i="4"/>
  <c r="BD30" i="4"/>
  <c r="BC29" i="4"/>
  <c r="BE29" i="4"/>
  <c r="BD29" i="4"/>
  <c r="BC28" i="4"/>
  <c r="BE28" i="4"/>
  <c r="BD28" i="4"/>
  <c r="BC27" i="4"/>
  <c r="BE27" i="4"/>
  <c r="BD27" i="4"/>
  <c r="BC26" i="4"/>
  <c r="BE26" i="4"/>
  <c r="BD26" i="4"/>
  <c r="BC25" i="4"/>
  <c r="BE25" i="4"/>
  <c r="BD25" i="4"/>
  <c r="BC24" i="4"/>
  <c r="BE24" i="4"/>
  <c r="BD24" i="4"/>
  <c r="AZ31" i="4"/>
  <c r="BB31" i="4"/>
  <c r="BA31" i="4"/>
  <c r="AZ30" i="4"/>
  <c r="BB30" i="4"/>
  <c r="BA30" i="4"/>
  <c r="AZ29" i="4"/>
  <c r="BB29" i="4"/>
  <c r="BA29" i="4"/>
  <c r="AZ28" i="4"/>
  <c r="BB28" i="4"/>
  <c r="BA28" i="4"/>
  <c r="BB27" i="4"/>
  <c r="AZ27" i="4"/>
  <c r="BA27" i="4"/>
  <c r="AZ26" i="4"/>
  <c r="BB26" i="4"/>
  <c r="BA26" i="4"/>
  <c r="AZ25" i="4"/>
  <c r="BB25" i="4"/>
  <c r="BA25" i="4"/>
  <c r="AZ24" i="4"/>
  <c r="BB24" i="4"/>
  <c r="BA24" i="4"/>
  <c r="AW30" i="4"/>
  <c r="AX30" i="4"/>
  <c r="AY30" i="4"/>
  <c r="AW29" i="4"/>
  <c r="AX29" i="4"/>
  <c r="AY29" i="4"/>
  <c r="AW28" i="4"/>
  <c r="AX28" i="4"/>
  <c r="AY28" i="4"/>
  <c r="AW27" i="4"/>
  <c r="AX27" i="4"/>
  <c r="AY27" i="4"/>
  <c r="AW26" i="4"/>
  <c r="AX26" i="4"/>
  <c r="AY26" i="4"/>
  <c r="AW25" i="4"/>
  <c r="AX25" i="4"/>
  <c r="AY25" i="4"/>
  <c r="AW24" i="4"/>
  <c r="AX24" i="4"/>
  <c r="AY24" i="4"/>
  <c r="AU31" i="4"/>
  <c r="AT31" i="4"/>
  <c r="AV31" i="4"/>
  <c r="AU30" i="4"/>
  <c r="AT30" i="4"/>
  <c r="AV30" i="4"/>
  <c r="AU29" i="4"/>
  <c r="AT29" i="4"/>
  <c r="AV29" i="4"/>
  <c r="AU28" i="4"/>
  <c r="AT28" i="4"/>
  <c r="AV28" i="4"/>
  <c r="AU27" i="4"/>
  <c r="AT27" i="4"/>
  <c r="AV27" i="4"/>
  <c r="AU26" i="4"/>
  <c r="AT26" i="4"/>
  <c r="AV26" i="4"/>
  <c r="AU25" i="4"/>
  <c r="AT25" i="4"/>
  <c r="AV25" i="4"/>
  <c r="AU24" i="4"/>
  <c r="AT24" i="4"/>
  <c r="AV24" i="4"/>
  <c r="BC20" i="4"/>
  <c r="BE20" i="4"/>
  <c r="BD20" i="4"/>
  <c r="BC19" i="4"/>
  <c r="BE19" i="4"/>
  <c r="BD19" i="4"/>
  <c r="BC18" i="4"/>
  <c r="BE18" i="4"/>
  <c r="BD18" i="4"/>
  <c r="BC17" i="4"/>
  <c r="BE17" i="4"/>
  <c r="BD17" i="4"/>
  <c r="BC16" i="4"/>
  <c r="BE16" i="4"/>
  <c r="BD16" i="4"/>
  <c r="BC15" i="4"/>
  <c r="BE15" i="4"/>
  <c r="BD15" i="4"/>
  <c r="BC14" i="4"/>
  <c r="BE14" i="4"/>
  <c r="BD14" i="4"/>
  <c r="AZ20" i="4"/>
  <c r="BB20" i="4"/>
  <c r="BA20" i="4"/>
  <c r="AZ19" i="4"/>
  <c r="BB19" i="4"/>
  <c r="BA19" i="4"/>
  <c r="AZ18" i="4"/>
  <c r="BB18" i="4"/>
  <c r="BA18" i="4"/>
  <c r="AZ17" i="4"/>
  <c r="BB17" i="4"/>
  <c r="BA17" i="4"/>
  <c r="AZ16" i="4"/>
  <c r="BB16" i="4"/>
  <c r="BA16" i="4"/>
  <c r="AZ15" i="4"/>
  <c r="BB15" i="4"/>
  <c r="BA15" i="4"/>
  <c r="AZ14" i="4"/>
  <c r="BB14" i="4"/>
  <c r="BA14" i="4"/>
  <c r="AX20" i="4"/>
  <c r="AW20" i="4"/>
  <c r="AY20" i="4"/>
  <c r="AX19" i="4"/>
  <c r="AW19" i="4"/>
  <c r="AY19" i="4"/>
  <c r="AX18" i="4"/>
  <c r="AW18" i="4"/>
  <c r="AY18" i="4"/>
  <c r="AX17" i="4"/>
  <c r="AW17" i="4"/>
  <c r="AY17" i="4"/>
  <c r="AX16" i="4"/>
  <c r="AW16" i="4"/>
  <c r="AY16" i="4"/>
  <c r="AX15" i="4"/>
  <c r="AW15" i="4"/>
  <c r="AY15" i="4"/>
  <c r="AX14" i="4"/>
  <c r="AW14" i="4"/>
  <c r="AY14" i="4"/>
  <c r="AU21" i="4"/>
  <c r="AT21" i="4"/>
  <c r="AV21" i="4"/>
  <c r="AU20" i="4"/>
  <c r="AT20" i="4"/>
  <c r="AV20" i="4"/>
  <c r="AU19" i="4"/>
  <c r="AT19" i="4"/>
  <c r="AV19" i="4"/>
  <c r="AU18" i="4"/>
  <c r="AT18" i="4"/>
  <c r="AV18" i="4"/>
  <c r="AU17" i="4"/>
  <c r="AT17" i="4"/>
  <c r="AV17" i="4"/>
  <c r="AU16" i="4"/>
  <c r="AT16" i="4"/>
  <c r="AV16" i="4"/>
  <c r="AU15" i="4"/>
  <c r="AT15" i="4"/>
  <c r="AV15" i="4"/>
  <c r="AU14" i="4"/>
  <c r="AT14" i="4"/>
  <c r="AV14" i="4"/>
  <c r="BE9" i="4"/>
  <c r="BD9" i="4"/>
  <c r="BC9" i="4"/>
  <c r="BE8" i="4"/>
  <c r="BD8" i="4"/>
  <c r="BC8" i="4"/>
  <c r="BE7" i="4"/>
  <c r="BD7" i="4"/>
  <c r="BC7" i="4"/>
  <c r="BE6" i="4"/>
  <c r="BD6" i="4"/>
  <c r="BC6" i="4"/>
  <c r="BC5" i="4"/>
  <c r="BE5" i="4"/>
  <c r="BD5" i="4"/>
  <c r="BE4" i="4"/>
  <c r="BD4" i="4"/>
  <c r="BC4" i="4"/>
  <c r="BE3" i="4"/>
  <c r="BD3" i="4"/>
  <c r="BC3" i="4"/>
  <c r="BE2" i="4"/>
  <c r="AH4" i="2" s="1"/>
  <c r="BD2" i="4"/>
  <c r="AH3" i="2" s="1"/>
  <c r="BC2" i="4"/>
  <c r="AH2" i="2" s="1"/>
  <c r="BB10" i="4"/>
  <c r="BA10" i="4"/>
  <c r="AZ10" i="4"/>
  <c r="BB9" i="4"/>
  <c r="BA9" i="4"/>
  <c r="AZ9" i="4"/>
  <c r="BB8" i="4"/>
  <c r="BA8" i="4"/>
  <c r="AZ8" i="4"/>
  <c r="BB7" i="4"/>
  <c r="BA7" i="4"/>
  <c r="AZ7" i="4"/>
  <c r="BB6" i="4"/>
  <c r="BA6" i="4"/>
  <c r="AZ6" i="4"/>
  <c r="BB5" i="4"/>
  <c r="BA5" i="4"/>
  <c r="AZ5" i="4"/>
  <c r="BB4" i="4"/>
  <c r="BA4" i="4"/>
  <c r="AZ4" i="4"/>
  <c r="BB3" i="4"/>
  <c r="BA3" i="4"/>
  <c r="AE3" i="2" s="1"/>
  <c r="AZ3" i="4"/>
  <c r="BB2" i="4"/>
  <c r="AE4" i="2" s="1"/>
  <c r="BA2" i="4"/>
  <c r="AZ2" i="4"/>
  <c r="AE2" i="2" s="1"/>
  <c r="AX11" i="4"/>
  <c r="AY10" i="4"/>
  <c r="AW10" i="4"/>
  <c r="AX10" i="4"/>
  <c r="AY9" i="4"/>
  <c r="AW9" i="4"/>
  <c r="AX9" i="4"/>
  <c r="AY8" i="4"/>
  <c r="AW8" i="4"/>
  <c r="AX8" i="4"/>
  <c r="AY7" i="4"/>
  <c r="AW7" i="4"/>
  <c r="AX7" i="4"/>
  <c r="AY6" i="4"/>
  <c r="AW6" i="4"/>
  <c r="AX6" i="4"/>
  <c r="AY5" i="4"/>
  <c r="AW5" i="4"/>
  <c r="AX5" i="4"/>
  <c r="AY4" i="4"/>
  <c r="AW4" i="4"/>
  <c r="AX4" i="4"/>
  <c r="AY3" i="4"/>
  <c r="AW3" i="4"/>
  <c r="AX3" i="4"/>
  <c r="AY2" i="4"/>
  <c r="AB4" i="2" s="1"/>
  <c r="AX2" i="4"/>
  <c r="AB3" i="2" s="1"/>
  <c r="AW2" i="4"/>
  <c r="AB2" i="2" s="1"/>
  <c r="AU10" i="4"/>
  <c r="AT10" i="4"/>
  <c r="AV10" i="4"/>
  <c r="AU9" i="4"/>
  <c r="AT9" i="4"/>
  <c r="AV9" i="4"/>
  <c r="AU8" i="4"/>
  <c r="AT8" i="4"/>
  <c r="AV8" i="4"/>
  <c r="AU7" i="4"/>
  <c r="AT7" i="4"/>
  <c r="AV7" i="4"/>
  <c r="AU6" i="4"/>
  <c r="AT6" i="4"/>
  <c r="AV6" i="4"/>
  <c r="AU5" i="4"/>
  <c r="AT5" i="4"/>
  <c r="AV5" i="4"/>
  <c r="AU4" i="4"/>
  <c r="AT4" i="4"/>
  <c r="AV4" i="4"/>
  <c r="AU3" i="4"/>
  <c r="AT3" i="4"/>
  <c r="AV3" i="4"/>
  <c r="AU2" i="4"/>
  <c r="Y3" i="2" s="1"/>
  <c r="AT2" i="4"/>
  <c r="Y2" i="2" s="1"/>
  <c r="AV2" i="4"/>
  <c r="Y4" i="2" s="1"/>
  <c r="O9" i="2"/>
  <c r="O8" i="2"/>
  <c r="O7" i="2"/>
  <c r="O6" i="2"/>
  <c r="O5" i="2"/>
  <c r="O4" i="2"/>
  <c r="O3" i="2"/>
  <c r="AD4" i="4"/>
  <c r="AD2" i="4" s="1"/>
  <c r="Z2" i="4"/>
  <c r="V9" i="4"/>
  <c r="V8" i="4"/>
  <c r="V7" i="4"/>
  <c r="V6" i="4"/>
  <c r="V5" i="4"/>
  <c r="V4" i="4"/>
  <c r="V3" i="4"/>
  <c r="AF8" i="4"/>
  <c r="AF4" i="4" s="1"/>
  <c r="AF6" i="4"/>
  <c r="BK4" i="4"/>
  <c r="BN2" i="4" s="1"/>
  <c r="BJ27" i="4"/>
  <c r="BJ26" i="4"/>
  <c r="BJ25" i="4"/>
  <c r="BJ24" i="4"/>
  <c r="BJ23" i="4"/>
  <c r="BJ22" i="4"/>
  <c r="BJ21" i="4"/>
  <c r="BJ20" i="4"/>
  <c r="BJ19" i="4"/>
  <c r="BJ18" i="4"/>
  <c r="BJ17" i="4"/>
  <c r="BJ16" i="4"/>
  <c r="BJ15" i="4"/>
  <c r="BJ14" i="4"/>
  <c r="BJ13" i="4"/>
  <c r="BJ12" i="4"/>
  <c r="BJ11" i="4"/>
  <c r="BJ10" i="4"/>
  <c r="BJ9" i="4"/>
  <c r="BJ8" i="4"/>
  <c r="BJ7" i="4"/>
  <c r="BJ6" i="4"/>
  <c r="BJ5" i="4"/>
  <c r="BJ4" i="4"/>
  <c r="BJ3" i="4"/>
  <c r="BJ2" i="4"/>
  <c r="BK2" i="4" s="1"/>
  <c r="BI823" i="4"/>
  <c r="BI822" i="4"/>
  <c r="BI821" i="4"/>
  <c r="BI820" i="4"/>
  <c r="BI819" i="4"/>
  <c r="BI818" i="4"/>
  <c r="BI817" i="4"/>
  <c r="BI816" i="4"/>
  <c r="BI815" i="4"/>
  <c r="BI814" i="4"/>
  <c r="BI813" i="4"/>
  <c r="BI812" i="4"/>
  <c r="BI811" i="4"/>
  <c r="BI810" i="4"/>
  <c r="BI809" i="4"/>
  <c r="BI808" i="4"/>
  <c r="BI807" i="4"/>
  <c r="BI806" i="4"/>
  <c r="BI805" i="4"/>
  <c r="BI804" i="4"/>
  <c r="BI803" i="4"/>
  <c r="BI802" i="4"/>
  <c r="BI801" i="4"/>
  <c r="BI800" i="4"/>
  <c r="BI799" i="4"/>
  <c r="BI798" i="4"/>
  <c r="BI797" i="4"/>
  <c r="BI796" i="4"/>
  <c r="BI795" i="4"/>
  <c r="BI794" i="4"/>
  <c r="BI793" i="4"/>
  <c r="BI792" i="4"/>
  <c r="BI791" i="4"/>
  <c r="BI790" i="4"/>
  <c r="BI789" i="4"/>
  <c r="BI788" i="4"/>
  <c r="BI787" i="4"/>
  <c r="BI786" i="4"/>
  <c r="BI785" i="4"/>
  <c r="BI784" i="4"/>
  <c r="BI783" i="4"/>
  <c r="BI782" i="4"/>
  <c r="BI781" i="4"/>
  <c r="BI780" i="4"/>
  <c r="BI779" i="4"/>
  <c r="BI778" i="4"/>
  <c r="BI777" i="4"/>
  <c r="BI776" i="4"/>
  <c r="BI775" i="4"/>
  <c r="BI774" i="4"/>
  <c r="BI773" i="4"/>
  <c r="BI772" i="4"/>
  <c r="BI771" i="4"/>
  <c r="BI770" i="4"/>
  <c r="BI769" i="4"/>
  <c r="BI768" i="4"/>
  <c r="BI767" i="4"/>
  <c r="BI766" i="4"/>
  <c r="BI765" i="4"/>
  <c r="BI764" i="4"/>
  <c r="BI763" i="4"/>
  <c r="BI762" i="4"/>
  <c r="BI761" i="4"/>
  <c r="BI760" i="4"/>
  <c r="BI759" i="4"/>
  <c r="BI758" i="4"/>
  <c r="BI757" i="4"/>
  <c r="BI756" i="4"/>
  <c r="BI755" i="4"/>
  <c r="BI754" i="4"/>
  <c r="BI753" i="4"/>
  <c r="BI752" i="4"/>
  <c r="BI751" i="4"/>
  <c r="BI750" i="4"/>
  <c r="BI749" i="4"/>
  <c r="BI748" i="4"/>
  <c r="BI747" i="4"/>
  <c r="BI746" i="4"/>
  <c r="BI745" i="4"/>
  <c r="BI744" i="4"/>
  <c r="BI743" i="4"/>
  <c r="BI742" i="4"/>
  <c r="BI741" i="4"/>
  <c r="BI740" i="4"/>
  <c r="BI739" i="4"/>
  <c r="BI738" i="4"/>
  <c r="BI737" i="4"/>
  <c r="BI736" i="4"/>
  <c r="BI735" i="4"/>
  <c r="BI734" i="4"/>
  <c r="BI733" i="4"/>
  <c r="BI732" i="4"/>
  <c r="BI731" i="4"/>
  <c r="BI730" i="4"/>
  <c r="BI729" i="4"/>
  <c r="BI728" i="4"/>
  <c r="BI727" i="4"/>
  <c r="BI726" i="4"/>
  <c r="BI725" i="4"/>
  <c r="BI724" i="4"/>
  <c r="BI723" i="4"/>
  <c r="BI722" i="4"/>
  <c r="BI721" i="4"/>
  <c r="BI720" i="4"/>
  <c r="BI719" i="4"/>
  <c r="BI718" i="4"/>
  <c r="BI717" i="4"/>
  <c r="BI716" i="4"/>
  <c r="BI715" i="4"/>
  <c r="BI714" i="4"/>
  <c r="BI713" i="4"/>
  <c r="BI712" i="4"/>
  <c r="BI711" i="4"/>
  <c r="BI710" i="4"/>
  <c r="BI709" i="4"/>
  <c r="BI708" i="4"/>
  <c r="BI707" i="4"/>
  <c r="BI706" i="4"/>
  <c r="BI705" i="4"/>
  <c r="BI704" i="4"/>
  <c r="BI703" i="4"/>
  <c r="BI702" i="4"/>
  <c r="BI701" i="4"/>
  <c r="BI700" i="4"/>
  <c r="BI699" i="4"/>
  <c r="BI698" i="4"/>
  <c r="BI697" i="4"/>
  <c r="BI696" i="4"/>
  <c r="BI695" i="4"/>
  <c r="BI694" i="4"/>
  <c r="BI693" i="4"/>
  <c r="BI692" i="4"/>
  <c r="BI691" i="4"/>
  <c r="BI690" i="4"/>
  <c r="BI689" i="4"/>
  <c r="BI688" i="4"/>
  <c r="BI687" i="4"/>
  <c r="BI686" i="4"/>
  <c r="BI685" i="4"/>
  <c r="BI684" i="4"/>
  <c r="BI683" i="4"/>
  <c r="BI682" i="4"/>
  <c r="BI681" i="4"/>
  <c r="BI680" i="4"/>
  <c r="BI679" i="4"/>
  <c r="BI678" i="4"/>
  <c r="BI677" i="4"/>
  <c r="BI676" i="4"/>
  <c r="BI675" i="4"/>
  <c r="BI674" i="4"/>
  <c r="BI673" i="4"/>
  <c r="BI672" i="4"/>
  <c r="BI671" i="4"/>
  <c r="BI670" i="4"/>
  <c r="BI669" i="4"/>
  <c r="BI668" i="4"/>
  <c r="BI667" i="4"/>
  <c r="BI666" i="4"/>
  <c r="BI665" i="4"/>
  <c r="BI664" i="4"/>
  <c r="BI663" i="4"/>
  <c r="BI662" i="4"/>
  <c r="BI661" i="4"/>
  <c r="BI660" i="4"/>
  <c r="BI659" i="4"/>
  <c r="BI658" i="4"/>
  <c r="BI657" i="4"/>
  <c r="BI656" i="4"/>
  <c r="BI655" i="4"/>
  <c r="BI654" i="4"/>
  <c r="BI653" i="4"/>
  <c r="BI652" i="4"/>
  <c r="BI651" i="4"/>
  <c r="BI650" i="4"/>
  <c r="BI649" i="4"/>
  <c r="BI648" i="4"/>
  <c r="BI647" i="4"/>
  <c r="BI646" i="4"/>
  <c r="BI645" i="4"/>
  <c r="BI644" i="4"/>
  <c r="BI643" i="4"/>
  <c r="BI642" i="4"/>
  <c r="BI641" i="4"/>
  <c r="BI640" i="4"/>
  <c r="BI639" i="4"/>
  <c r="BI638" i="4"/>
  <c r="BI637" i="4"/>
  <c r="BI636" i="4"/>
  <c r="BI635" i="4"/>
  <c r="BI634" i="4"/>
  <c r="BI633" i="4"/>
  <c r="BI632" i="4"/>
  <c r="BI631" i="4"/>
  <c r="BI630" i="4"/>
  <c r="BI629" i="4"/>
  <c r="BI628" i="4"/>
  <c r="BI627" i="4"/>
  <c r="BI626" i="4"/>
  <c r="BI625" i="4"/>
  <c r="BI624" i="4"/>
  <c r="BI623" i="4"/>
  <c r="BI622" i="4"/>
  <c r="BI621" i="4"/>
  <c r="BI620" i="4"/>
  <c r="BI619" i="4"/>
  <c r="BI618" i="4"/>
  <c r="BI617" i="4"/>
  <c r="BI616" i="4"/>
  <c r="BI615" i="4"/>
  <c r="BI614" i="4"/>
  <c r="BI613" i="4"/>
  <c r="BI612" i="4"/>
  <c r="BI611" i="4"/>
  <c r="BI610" i="4"/>
  <c r="BI609" i="4"/>
  <c r="BI608" i="4"/>
  <c r="BI607" i="4"/>
  <c r="BI606" i="4"/>
  <c r="BI605" i="4"/>
  <c r="BI604" i="4"/>
  <c r="BI603" i="4"/>
  <c r="BI602" i="4"/>
  <c r="BI601" i="4"/>
  <c r="BI600" i="4"/>
  <c r="BI599" i="4"/>
  <c r="BI598" i="4"/>
  <c r="BI597" i="4"/>
  <c r="BI596" i="4"/>
  <c r="BI595" i="4"/>
  <c r="BI594" i="4"/>
  <c r="BI593" i="4"/>
  <c r="BI592" i="4"/>
  <c r="BI591" i="4"/>
  <c r="BI590" i="4"/>
  <c r="BI589" i="4"/>
  <c r="BI588" i="4"/>
  <c r="BI587" i="4"/>
  <c r="BI586" i="4"/>
  <c r="BI585" i="4"/>
  <c r="BI584" i="4"/>
  <c r="BI583" i="4"/>
  <c r="BI582" i="4"/>
  <c r="BI581" i="4"/>
  <c r="BI580" i="4"/>
  <c r="BI579" i="4"/>
  <c r="BI578" i="4"/>
  <c r="BI577" i="4"/>
  <c r="BI576" i="4"/>
  <c r="BI575" i="4"/>
  <c r="BI574" i="4"/>
  <c r="BI573" i="4"/>
  <c r="BI572" i="4"/>
  <c r="BI571" i="4"/>
  <c r="BI570" i="4"/>
  <c r="BI569" i="4"/>
  <c r="BI568" i="4"/>
  <c r="BI567" i="4"/>
  <c r="BI566" i="4"/>
  <c r="BI565" i="4"/>
  <c r="BI564" i="4"/>
  <c r="BI563" i="4"/>
  <c r="BI562" i="4"/>
  <c r="BI561" i="4"/>
  <c r="BI560" i="4"/>
  <c r="BI559" i="4"/>
  <c r="BI558" i="4"/>
  <c r="BI557" i="4"/>
  <c r="BI556" i="4"/>
  <c r="BI555" i="4"/>
  <c r="BI554" i="4"/>
  <c r="BI553" i="4"/>
  <c r="BI552" i="4"/>
  <c r="BI551" i="4"/>
  <c r="BI550" i="4"/>
  <c r="BI549" i="4"/>
  <c r="BI548" i="4"/>
  <c r="BI547" i="4"/>
  <c r="BI546" i="4"/>
  <c r="BI545" i="4"/>
  <c r="BI544" i="4"/>
  <c r="BI543" i="4"/>
  <c r="BI542" i="4"/>
  <c r="BI541" i="4"/>
  <c r="BI540" i="4"/>
  <c r="BI539" i="4"/>
  <c r="BI538" i="4"/>
  <c r="BI537" i="4"/>
  <c r="BI536" i="4"/>
  <c r="BI535" i="4"/>
  <c r="BI534" i="4"/>
  <c r="BI533" i="4"/>
  <c r="BI532" i="4"/>
  <c r="BI531" i="4"/>
  <c r="BI530" i="4"/>
  <c r="BI529" i="4"/>
  <c r="BI528" i="4"/>
  <c r="BI527" i="4"/>
  <c r="BI526" i="4"/>
  <c r="BI525" i="4"/>
  <c r="BI524" i="4"/>
  <c r="BI523" i="4"/>
  <c r="BI522" i="4"/>
  <c r="BI521" i="4"/>
  <c r="BI520" i="4"/>
  <c r="BI519" i="4"/>
  <c r="BI518" i="4"/>
  <c r="BI517" i="4"/>
  <c r="BI516" i="4"/>
  <c r="BI515" i="4"/>
  <c r="BI514" i="4"/>
  <c r="BI513" i="4"/>
  <c r="BI512" i="4"/>
  <c r="BI511" i="4"/>
  <c r="BI510" i="4"/>
  <c r="BI509" i="4"/>
  <c r="BI508" i="4"/>
  <c r="BI507" i="4"/>
  <c r="BI506" i="4"/>
  <c r="BI505" i="4"/>
  <c r="BI504" i="4"/>
  <c r="BI503" i="4"/>
  <c r="BI502" i="4"/>
  <c r="BI501" i="4"/>
  <c r="BI500" i="4"/>
  <c r="BI499" i="4"/>
  <c r="BI498" i="4"/>
  <c r="BI497" i="4"/>
  <c r="BI496" i="4"/>
  <c r="BI495" i="4"/>
  <c r="BI494" i="4"/>
  <c r="BI493" i="4"/>
  <c r="BI492" i="4"/>
  <c r="BI491" i="4"/>
  <c r="BI490" i="4"/>
  <c r="BI489" i="4"/>
  <c r="BI488" i="4"/>
  <c r="BI487" i="4"/>
  <c r="BI486" i="4"/>
  <c r="BI485" i="4"/>
  <c r="BI484" i="4"/>
  <c r="BI483" i="4"/>
  <c r="BI482" i="4"/>
  <c r="BI481" i="4"/>
  <c r="BI480" i="4"/>
  <c r="BI479" i="4"/>
  <c r="BI478" i="4"/>
  <c r="BI477" i="4"/>
  <c r="BI476" i="4"/>
  <c r="BI475" i="4"/>
  <c r="BI474" i="4"/>
  <c r="BI473" i="4"/>
  <c r="BI472" i="4"/>
  <c r="BI471" i="4"/>
  <c r="BI470" i="4"/>
  <c r="BI469" i="4"/>
  <c r="BI468" i="4"/>
  <c r="BI467" i="4"/>
  <c r="BI466" i="4"/>
  <c r="BI465" i="4"/>
  <c r="BI464" i="4"/>
  <c r="BI463" i="4"/>
  <c r="BI462" i="4"/>
  <c r="BI461" i="4"/>
  <c r="BI460" i="4"/>
  <c r="BI459" i="4"/>
  <c r="BI458" i="4"/>
  <c r="BI457" i="4"/>
  <c r="BI456" i="4"/>
  <c r="BI455" i="4"/>
  <c r="BI454" i="4"/>
  <c r="BI453" i="4"/>
  <c r="BI452" i="4"/>
  <c r="BI451" i="4"/>
  <c r="BI450" i="4"/>
  <c r="BI449" i="4"/>
  <c r="BI448" i="4"/>
  <c r="BI447" i="4"/>
  <c r="BI446" i="4"/>
  <c r="BI445" i="4"/>
  <c r="BI444" i="4"/>
  <c r="BI443" i="4"/>
  <c r="BI442" i="4"/>
  <c r="BI441" i="4"/>
  <c r="BI440" i="4"/>
  <c r="BI439" i="4"/>
  <c r="BI438" i="4"/>
  <c r="BI437" i="4"/>
  <c r="BI436" i="4"/>
  <c r="BI435" i="4"/>
  <c r="BI434" i="4"/>
  <c r="BI433" i="4"/>
  <c r="BI432" i="4"/>
  <c r="BI431" i="4"/>
  <c r="BI430" i="4"/>
  <c r="BI429" i="4"/>
  <c r="BI428" i="4"/>
  <c r="BI427" i="4"/>
  <c r="BI426" i="4"/>
  <c r="BI425" i="4"/>
  <c r="BI424" i="4"/>
  <c r="BI423" i="4"/>
  <c r="BI422" i="4"/>
  <c r="BI421" i="4"/>
  <c r="BI420" i="4"/>
  <c r="BI419" i="4"/>
  <c r="BI418" i="4"/>
  <c r="BI417" i="4"/>
  <c r="BI416" i="4"/>
  <c r="BI415" i="4"/>
  <c r="BI414" i="4"/>
  <c r="BI413" i="4"/>
  <c r="BI412" i="4"/>
  <c r="BI411" i="4"/>
  <c r="BI410" i="4"/>
  <c r="BI409" i="4"/>
  <c r="BI408" i="4"/>
  <c r="BI407" i="4"/>
  <c r="BI406" i="4"/>
  <c r="BI405" i="4"/>
  <c r="BI404" i="4"/>
  <c r="BI403" i="4"/>
  <c r="BI402" i="4"/>
  <c r="BI401" i="4"/>
  <c r="BI400" i="4"/>
  <c r="BI399" i="4"/>
  <c r="BI398" i="4"/>
  <c r="BI397" i="4"/>
  <c r="BI396" i="4"/>
  <c r="BI395" i="4"/>
  <c r="BI394" i="4"/>
  <c r="BI393" i="4"/>
  <c r="BI392" i="4"/>
  <c r="BI391" i="4"/>
  <c r="BI390" i="4"/>
  <c r="BI389" i="4"/>
  <c r="BI388" i="4"/>
  <c r="BI387" i="4"/>
  <c r="BI386" i="4"/>
  <c r="BI385" i="4"/>
  <c r="BI384" i="4"/>
  <c r="BI383" i="4"/>
  <c r="BI382" i="4"/>
  <c r="BI381" i="4"/>
  <c r="BI380" i="4"/>
  <c r="BI379" i="4"/>
  <c r="BI378" i="4"/>
  <c r="BI377" i="4"/>
  <c r="BI376" i="4"/>
  <c r="BI375" i="4"/>
  <c r="BI374" i="4"/>
  <c r="BI373" i="4"/>
  <c r="BI372" i="4"/>
  <c r="BI371" i="4"/>
  <c r="BI370" i="4"/>
  <c r="BI369" i="4"/>
  <c r="BI368" i="4"/>
  <c r="BI367" i="4"/>
  <c r="BI366" i="4"/>
  <c r="BI365" i="4"/>
  <c r="BI364" i="4"/>
  <c r="BI363" i="4"/>
  <c r="BI362" i="4"/>
  <c r="BI361" i="4"/>
  <c r="BI360" i="4"/>
  <c r="BI359" i="4"/>
  <c r="BI358" i="4"/>
  <c r="BI357" i="4"/>
  <c r="BI356" i="4"/>
  <c r="BI355" i="4"/>
  <c r="BI354" i="4"/>
  <c r="BI353" i="4"/>
  <c r="BI352" i="4"/>
  <c r="BI351" i="4"/>
  <c r="BI350" i="4"/>
  <c r="BI349" i="4"/>
  <c r="BI348" i="4"/>
  <c r="BI347" i="4"/>
  <c r="BI346" i="4"/>
  <c r="BI345" i="4"/>
  <c r="BI344" i="4"/>
  <c r="BI343" i="4"/>
  <c r="BI342" i="4"/>
  <c r="BI341" i="4"/>
  <c r="BI340" i="4"/>
  <c r="BI339" i="4"/>
  <c r="BI338" i="4"/>
  <c r="BI337" i="4"/>
  <c r="BI336" i="4"/>
  <c r="BI335" i="4"/>
  <c r="BI334" i="4"/>
  <c r="BI333" i="4"/>
  <c r="BI332" i="4"/>
  <c r="BI331" i="4"/>
  <c r="BI330" i="4"/>
  <c r="BI329" i="4"/>
  <c r="BI328" i="4"/>
  <c r="BI327" i="4"/>
  <c r="BI326" i="4"/>
  <c r="BI325" i="4"/>
  <c r="BI324" i="4"/>
  <c r="BI323" i="4"/>
  <c r="BI322" i="4"/>
  <c r="BI321" i="4"/>
  <c r="BI320" i="4"/>
  <c r="BI319" i="4"/>
  <c r="BI318" i="4"/>
  <c r="BI317" i="4"/>
  <c r="BI316" i="4"/>
  <c r="BI315" i="4"/>
  <c r="BI314" i="4"/>
  <c r="BI313" i="4"/>
  <c r="BI312" i="4"/>
  <c r="BI311" i="4"/>
  <c r="BI310" i="4"/>
  <c r="BI309" i="4"/>
  <c r="BI308" i="4"/>
  <c r="BI307" i="4"/>
  <c r="BI306" i="4"/>
  <c r="BI305" i="4"/>
  <c r="BI304" i="4"/>
  <c r="BI303" i="4"/>
  <c r="BI302" i="4"/>
  <c r="BI301" i="4"/>
  <c r="BI300" i="4"/>
  <c r="BI299" i="4"/>
  <c r="BI298" i="4"/>
  <c r="BI297" i="4"/>
  <c r="BI296" i="4"/>
  <c r="BI295" i="4"/>
  <c r="BI294" i="4"/>
  <c r="BI293" i="4"/>
  <c r="BI292" i="4"/>
  <c r="BI291" i="4"/>
  <c r="BI290" i="4"/>
  <c r="BI289" i="4"/>
  <c r="BI288" i="4"/>
  <c r="BI287" i="4"/>
  <c r="BI286" i="4"/>
  <c r="BI285" i="4"/>
  <c r="BI284" i="4"/>
  <c r="BI283" i="4"/>
  <c r="BI282" i="4"/>
  <c r="BI281" i="4"/>
  <c r="BI280" i="4"/>
  <c r="BI279" i="4"/>
  <c r="BI278" i="4"/>
  <c r="BI277" i="4"/>
  <c r="BI276" i="4"/>
  <c r="BI275" i="4"/>
  <c r="BI274" i="4"/>
  <c r="BI273" i="4"/>
  <c r="BI272" i="4"/>
  <c r="BI271" i="4"/>
  <c r="BI270" i="4"/>
  <c r="BI269" i="4"/>
  <c r="BI268" i="4"/>
  <c r="BI267" i="4"/>
  <c r="BI266" i="4"/>
  <c r="BI265" i="4"/>
  <c r="BI264" i="4"/>
  <c r="BI263" i="4"/>
  <c r="BI262" i="4"/>
  <c r="BI261" i="4"/>
  <c r="BI260" i="4"/>
  <c r="BI259" i="4"/>
  <c r="BI258" i="4"/>
  <c r="BI257" i="4"/>
  <c r="BI256" i="4"/>
  <c r="BI255" i="4"/>
  <c r="BI254" i="4"/>
  <c r="BI253" i="4"/>
  <c r="BI252" i="4"/>
  <c r="BI251" i="4"/>
  <c r="BI250" i="4"/>
  <c r="BI249" i="4"/>
  <c r="BI248" i="4"/>
  <c r="BI247" i="4"/>
  <c r="BI246" i="4"/>
  <c r="BI245" i="4"/>
  <c r="BI244" i="4"/>
  <c r="BI243" i="4"/>
  <c r="BI242" i="4"/>
  <c r="BI241" i="4"/>
  <c r="BI240" i="4"/>
  <c r="BI239" i="4"/>
  <c r="BI238" i="4"/>
  <c r="BI237" i="4"/>
  <c r="BI236" i="4"/>
  <c r="BI235" i="4"/>
  <c r="BI234" i="4"/>
  <c r="BI233" i="4"/>
  <c r="BI232" i="4"/>
  <c r="BI231" i="4"/>
  <c r="BI230" i="4"/>
  <c r="BI229" i="4"/>
  <c r="BI228" i="4"/>
  <c r="BI227" i="4"/>
  <c r="BI226" i="4"/>
  <c r="BI225" i="4"/>
  <c r="BI224" i="4"/>
  <c r="BI223" i="4"/>
  <c r="BI222" i="4"/>
  <c r="BI221" i="4"/>
  <c r="BI220" i="4"/>
  <c r="BI219" i="4"/>
  <c r="BI218" i="4"/>
  <c r="BI217" i="4"/>
  <c r="BI216" i="4"/>
  <c r="BI215" i="4"/>
  <c r="BI214" i="4"/>
  <c r="BI213" i="4"/>
  <c r="BI212" i="4"/>
  <c r="BI211" i="4"/>
  <c r="BI210" i="4"/>
  <c r="BI209" i="4"/>
  <c r="BI208" i="4"/>
  <c r="BI207" i="4"/>
  <c r="BI206" i="4"/>
  <c r="BI205" i="4"/>
  <c r="BI204" i="4"/>
  <c r="BI203" i="4"/>
  <c r="BI202" i="4"/>
  <c r="BI201" i="4"/>
  <c r="BI200" i="4"/>
  <c r="BI199" i="4"/>
  <c r="BI198" i="4"/>
  <c r="BI197" i="4"/>
  <c r="BI196" i="4"/>
  <c r="BI195" i="4"/>
  <c r="BI194" i="4"/>
  <c r="BI193" i="4"/>
  <c r="BI192" i="4"/>
  <c r="BI191" i="4"/>
  <c r="BI190" i="4"/>
  <c r="BI189" i="4"/>
  <c r="BI188" i="4"/>
  <c r="BI187" i="4"/>
  <c r="BI186" i="4"/>
  <c r="BI185" i="4"/>
  <c r="BI184" i="4"/>
  <c r="BI183" i="4"/>
  <c r="BI182" i="4"/>
  <c r="BI181" i="4"/>
  <c r="BI180" i="4"/>
  <c r="BI179" i="4"/>
  <c r="BI178" i="4"/>
  <c r="BI177" i="4"/>
  <c r="BI176" i="4"/>
  <c r="BI175" i="4"/>
  <c r="BI174" i="4"/>
  <c r="BI173" i="4"/>
  <c r="BI172" i="4"/>
  <c r="BI171" i="4"/>
  <c r="BI170" i="4"/>
  <c r="BI169" i="4"/>
  <c r="BI168" i="4"/>
  <c r="BI167" i="4"/>
  <c r="BI166" i="4"/>
  <c r="BI165" i="4"/>
  <c r="BI164" i="4"/>
  <c r="BI163" i="4"/>
  <c r="BI162" i="4"/>
  <c r="BI161" i="4"/>
  <c r="BI160" i="4"/>
  <c r="BI159" i="4"/>
  <c r="BI158" i="4"/>
  <c r="BI157" i="4"/>
  <c r="BI156" i="4"/>
  <c r="BI155" i="4"/>
  <c r="BI154" i="4"/>
  <c r="BI153" i="4"/>
  <c r="BI152" i="4"/>
  <c r="BI151" i="4"/>
  <c r="BI150" i="4"/>
  <c r="BI149" i="4"/>
  <c r="BI148" i="4"/>
  <c r="BI147" i="4"/>
  <c r="BI146" i="4"/>
  <c r="BI145" i="4"/>
  <c r="BI144" i="4"/>
  <c r="BI143" i="4"/>
  <c r="BI142" i="4"/>
  <c r="BI141" i="4"/>
  <c r="BI140" i="4"/>
  <c r="BI139" i="4"/>
  <c r="BI138" i="4"/>
  <c r="BI137" i="4"/>
  <c r="BI136" i="4"/>
  <c r="BI135" i="4"/>
  <c r="BI134" i="4"/>
  <c r="BI133" i="4"/>
  <c r="BI132" i="4"/>
  <c r="BI131" i="4"/>
  <c r="BI130" i="4"/>
  <c r="BI129" i="4"/>
  <c r="BI128" i="4"/>
  <c r="BI127" i="4"/>
  <c r="BI126" i="4"/>
  <c r="BI125" i="4"/>
  <c r="BI124" i="4"/>
  <c r="BI123" i="4"/>
  <c r="BI122" i="4"/>
  <c r="BI121" i="4"/>
  <c r="BI120" i="4"/>
  <c r="BI119" i="4"/>
  <c r="BI118" i="4"/>
  <c r="BI117" i="4"/>
  <c r="BI116" i="4"/>
  <c r="BI115" i="4"/>
  <c r="BI114" i="4"/>
  <c r="BI113" i="4"/>
  <c r="BI112" i="4"/>
  <c r="BI111" i="4"/>
  <c r="BI110" i="4"/>
  <c r="BI109" i="4"/>
  <c r="BI108" i="4"/>
  <c r="BI107" i="4"/>
  <c r="BI106" i="4"/>
  <c r="BI105" i="4"/>
  <c r="BI104" i="4"/>
  <c r="BI103" i="4"/>
  <c r="BI102" i="4"/>
  <c r="BI101" i="4"/>
  <c r="BI100" i="4"/>
  <c r="BI99" i="4"/>
  <c r="BI98" i="4"/>
  <c r="BI97" i="4"/>
  <c r="BI96" i="4"/>
  <c r="BI95" i="4"/>
  <c r="BI94" i="4"/>
  <c r="BI93" i="4"/>
  <c r="BI92" i="4"/>
  <c r="BI91" i="4"/>
  <c r="BI90" i="4"/>
  <c r="BI89" i="4"/>
  <c r="BI88" i="4"/>
  <c r="BI87" i="4"/>
  <c r="BI86" i="4"/>
  <c r="BI85" i="4"/>
  <c r="BI84" i="4"/>
  <c r="BI83" i="4"/>
  <c r="BI82" i="4"/>
  <c r="BI81" i="4"/>
  <c r="BI80" i="4"/>
  <c r="BI79" i="4"/>
  <c r="BI78" i="4"/>
  <c r="BI77" i="4"/>
  <c r="BI76" i="4"/>
  <c r="BI75" i="4"/>
  <c r="BI74" i="4"/>
  <c r="BI73" i="4"/>
  <c r="BI72" i="4"/>
  <c r="BI71" i="4"/>
  <c r="BI70" i="4"/>
  <c r="BI69" i="4"/>
  <c r="BI68" i="4"/>
  <c r="BI67" i="4"/>
  <c r="BI66" i="4"/>
  <c r="BI65" i="4"/>
  <c r="BI64" i="4"/>
  <c r="BI63" i="4"/>
  <c r="BI62" i="4"/>
  <c r="BI61" i="4"/>
  <c r="BI60" i="4"/>
  <c r="BI59" i="4"/>
  <c r="BI58" i="4"/>
  <c r="BI57" i="4"/>
  <c r="BI56" i="4"/>
  <c r="BI55" i="4"/>
  <c r="BI54" i="4"/>
  <c r="BI53" i="4"/>
  <c r="BI52" i="4"/>
  <c r="BI51" i="4"/>
  <c r="BI50" i="4"/>
  <c r="BI49" i="4"/>
  <c r="BI48" i="4"/>
  <c r="BI47" i="4"/>
  <c r="BI46" i="4"/>
  <c r="BI45" i="4"/>
  <c r="BI44" i="4"/>
  <c r="BI43" i="4"/>
  <c r="BI42" i="4"/>
  <c r="BI41" i="4"/>
  <c r="BI40" i="4"/>
  <c r="BI39" i="4"/>
  <c r="BI38" i="4"/>
  <c r="BI37" i="4"/>
  <c r="BI36" i="4"/>
  <c r="BI35" i="4"/>
  <c r="BI34" i="4"/>
  <c r="BI33" i="4"/>
  <c r="BI32" i="4"/>
  <c r="BI31" i="4"/>
  <c r="BI30" i="4"/>
  <c r="BI29" i="4"/>
  <c r="BI28" i="4"/>
  <c r="BI27" i="4"/>
  <c r="BI26" i="4"/>
  <c r="BI25" i="4"/>
  <c r="BI24" i="4"/>
  <c r="BI23" i="4"/>
  <c r="BI22" i="4"/>
  <c r="BI21" i="4"/>
  <c r="BI20" i="4"/>
  <c r="BI19" i="4"/>
  <c r="BI18" i="4"/>
  <c r="BI17" i="4"/>
  <c r="BI16" i="4"/>
  <c r="BI15" i="4"/>
  <c r="BI14" i="4"/>
  <c r="BI13" i="4"/>
  <c r="BI12" i="4"/>
  <c r="BI11" i="4"/>
  <c r="BI10" i="4"/>
  <c r="BI9" i="4"/>
  <c r="BI8" i="4"/>
  <c r="BI7" i="4"/>
  <c r="BI6" i="4"/>
  <c r="BI5" i="4"/>
  <c r="BI4" i="4"/>
  <c r="BI3" i="4"/>
  <c r="BI2" i="4"/>
  <c r="BM3" i="4" s="1"/>
  <c r="AC949" i="4"/>
  <c r="AC945" i="4"/>
  <c r="AC941" i="4"/>
  <c r="AC937" i="4"/>
  <c r="AC933" i="4"/>
  <c r="AC929" i="4"/>
  <c r="AC925" i="4"/>
  <c r="AC921" i="4"/>
  <c r="AC917" i="4"/>
  <c r="AC913" i="4"/>
  <c r="AC905" i="4"/>
  <c r="AC900" i="4"/>
  <c r="AC896" i="4"/>
  <c r="AC892" i="4"/>
  <c r="AC888" i="4"/>
  <c r="AC884" i="4"/>
  <c r="AC880" i="4"/>
  <c r="AC876" i="4"/>
  <c r="AC872" i="4"/>
  <c r="AC863" i="4"/>
  <c r="AC859" i="4"/>
  <c r="AC855" i="4"/>
  <c r="AC851" i="4"/>
  <c r="AC847" i="4"/>
  <c r="AC843" i="4"/>
  <c r="AC839" i="4"/>
  <c r="AC835" i="4"/>
  <c r="AC831" i="4"/>
  <c r="AC822" i="4"/>
  <c r="AC818" i="4"/>
  <c r="AC814" i="4"/>
  <c r="AC810" i="4"/>
  <c r="AC806" i="4"/>
  <c r="AC802" i="4"/>
  <c r="AC798" i="4"/>
  <c r="AC794" i="4"/>
  <c r="AC790" i="4"/>
  <c r="AC784" i="4"/>
  <c r="AC780" i="4"/>
  <c r="AC776" i="4"/>
  <c r="AC772" i="4"/>
  <c r="AC768" i="4"/>
  <c r="AC764" i="4"/>
  <c r="AC760" i="4"/>
  <c r="AC756" i="4"/>
  <c r="AC752" i="4"/>
  <c r="AC746" i="4"/>
  <c r="AC742" i="4"/>
  <c r="AC738" i="4"/>
  <c r="AC734" i="4"/>
  <c r="AC730" i="4"/>
  <c r="AC726" i="4"/>
  <c r="AC722" i="4"/>
  <c r="AC714" i="4"/>
  <c r="AC710" i="4"/>
  <c r="AC706" i="4"/>
  <c r="AC702" i="4"/>
  <c r="AC698" i="4"/>
  <c r="AC694" i="4"/>
  <c r="AC690" i="4"/>
  <c r="AC682" i="4"/>
  <c r="AC678" i="4"/>
  <c r="AC674" i="4"/>
  <c r="AC670" i="4"/>
  <c r="AC665" i="4"/>
  <c r="AC661" i="4"/>
  <c r="AC657" i="4"/>
  <c r="AC648" i="4"/>
  <c r="AC644" i="4"/>
  <c r="AC640" i="4"/>
  <c r="AC636" i="4"/>
  <c r="AC632" i="4"/>
  <c r="AC628" i="4"/>
  <c r="AC624" i="4"/>
  <c r="AC620" i="4"/>
  <c r="AC612" i="4"/>
  <c r="AC608" i="4"/>
  <c r="AC604" i="4"/>
  <c r="AC600" i="4"/>
  <c r="AC596" i="4"/>
  <c r="AC592" i="4"/>
  <c r="AC588" i="4"/>
  <c r="AC582" i="4"/>
  <c r="AC578" i="4"/>
  <c r="AC574" i="4"/>
  <c r="AC570" i="4"/>
  <c r="AC566" i="4"/>
  <c r="AC562" i="4"/>
  <c r="AC558" i="4"/>
  <c r="AC554" i="4"/>
  <c r="AC550" i="4"/>
  <c r="AC544" i="4"/>
  <c r="AC540" i="4"/>
  <c r="AC536" i="4"/>
  <c r="AC532" i="4"/>
  <c r="AC528" i="4"/>
  <c r="AC524" i="4"/>
  <c r="AC520" i="4"/>
  <c r="AC516" i="4"/>
  <c r="AC507" i="4"/>
  <c r="AC503" i="4"/>
  <c r="AC499" i="4"/>
  <c r="AC495" i="4"/>
  <c r="AC491" i="4"/>
  <c r="AC487" i="4"/>
  <c r="AC483" i="4"/>
  <c r="AC479" i="4"/>
  <c r="AC470" i="4"/>
  <c r="AC466" i="4"/>
  <c r="AC462" i="4"/>
  <c r="AC458" i="4"/>
  <c r="AC454" i="4"/>
  <c r="AC450" i="4"/>
  <c r="AC446" i="4"/>
  <c r="AC442" i="4"/>
  <c r="AC438" i="4"/>
  <c r="AC430" i="4"/>
  <c r="AC426" i="4"/>
  <c r="AC422" i="4"/>
  <c r="AC418" i="4"/>
  <c r="AC414" i="4"/>
  <c r="AC410" i="4"/>
  <c r="AC406" i="4"/>
  <c r="AC402" i="4"/>
  <c r="AC395" i="4"/>
  <c r="AC391" i="4"/>
  <c r="AC387" i="4"/>
  <c r="AC383" i="4"/>
  <c r="AC379" i="4"/>
  <c r="AC375" i="4"/>
  <c r="AC371" i="4"/>
  <c r="AC366" i="4"/>
  <c r="AC360" i="4"/>
  <c r="AC356" i="4"/>
  <c r="AC352" i="4"/>
  <c r="AC348" i="4"/>
  <c r="AC344" i="4"/>
  <c r="AC340" i="4"/>
  <c r="AC336" i="4"/>
  <c r="AC332" i="4"/>
  <c r="AC324" i="4"/>
  <c r="AC320" i="4"/>
  <c r="AC316" i="4"/>
  <c r="AC312" i="4"/>
  <c r="AC308" i="4"/>
  <c r="AC304" i="4"/>
  <c r="AC300" i="4"/>
  <c r="AC292" i="4"/>
  <c r="AC288" i="4"/>
  <c r="AC284" i="4"/>
  <c r="AC280" i="4"/>
  <c r="AC276" i="4"/>
  <c r="AC272" i="4"/>
  <c r="AC267" i="4"/>
  <c r="AC258" i="4"/>
  <c r="AC254" i="4"/>
  <c r="AC250" i="4"/>
  <c r="AC246" i="4"/>
  <c r="AC242" i="4"/>
  <c r="AC238" i="4"/>
  <c r="AC234" i="4"/>
  <c r="AC230" i="4"/>
  <c r="AC226" i="4"/>
  <c r="AC218" i="4"/>
  <c r="AC214" i="4"/>
  <c r="AC210" i="4"/>
  <c r="AC206" i="4"/>
  <c r="AC202" i="4"/>
  <c r="AC198" i="4"/>
  <c r="AC194" i="4"/>
  <c r="AC190" i="4"/>
  <c r="AC182" i="4"/>
  <c r="AC178" i="4"/>
  <c r="AC174" i="4"/>
  <c r="AC170" i="4"/>
  <c r="AC165" i="4"/>
  <c r="AC161" i="4"/>
  <c r="AC157" i="4"/>
  <c r="AC153" i="4"/>
  <c r="AC144" i="4"/>
  <c r="AC140" i="4"/>
  <c r="AC136" i="4"/>
  <c r="AC132" i="4"/>
  <c r="AC128" i="4"/>
  <c r="AC124" i="4"/>
  <c r="AC120" i="4"/>
  <c r="AC116" i="4"/>
  <c r="AC107" i="4"/>
  <c r="AC103" i="4"/>
  <c r="AC99" i="4"/>
  <c r="AC95" i="4"/>
  <c r="AC91" i="4"/>
  <c r="AC87" i="4"/>
  <c r="AC83" i="4"/>
  <c r="AC79" i="4"/>
  <c r="AC72" i="4"/>
  <c r="AC68" i="4"/>
  <c r="AC64" i="4"/>
  <c r="AC60" i="4"/>
  <c r="AC56" i="4"/>
  <c r="AC52" i="4"/>
  <c r="AC48" i="4"/>
  <c r="AC44" i="4"/>
  <c r="AC35" i="4"/>
  <c r="AC31" i="4"/>
  <c r="AC27" i="4"/>
  <c r="AC23" i="4"/>
  <c r="AC19" i="4"/>
  <c r="AC15" i="4"/>
  <c r="AC11" i="4"/>
  <c r="AC7" i="4"/>
  <c r="AC3" i="4"/>
  <c r="Q5304" i="4"/>
  <c r="Q5303" i="4"/>
  <c r="Q5302" i="4"/>
  <c r="Q5301" i="4"/>
  <c r="Q5300" i="4"/>
  <c r="Q5299" i="4"/>
  <c r="Q5298" i="4"/>
  <c r="Q5297" i="4"/>
  <c r="Q5296" i="4"/>
  <c r="Q5295" i="4"/>
  <c r="Q5294" i="4"/>
  <c r="Q5293" i="4"/>
  <c r="Q5292" i="4"/>
  <c r="Q5291" i="4"/>
  <c r="Q5290" i="4"/>
  <c r="Q5289" i="4"/>
  <c r="Q5288" i="4"/>
  <c r="Q5287" i="4"/>
  <c r="Q5286" i="4"/>
  <c r="Q5285" i="4"/>
  <c r="Q5284" i="4"/>
  <c r="Q5283" i="4"/>
  <c r="Q5282" i="4"/>
  <c r="Q5281" i="4"/>
  <c r="Q5280" i="4"/>
  <c r="Q5279" i="4"/>
  <c r="Q5278" i="4"/>
  <c r="Q5277" i="4"/>
  <c r="Q5276" i="4"/>
  <c r="Q5275" i="4"/>
  <c r="Q5274" i="4"/>
  <c r="Q5273" i="4"/>
  <c r="Q5272" i="4"/>
  <c r="Q5271" i="4"/>
  <c r="Q5270" i="4"/>
  <c r="Q5269" i="4"/>
  <c r="Q5268" i="4"/>
  <c r="Q5267" i="4"/>
  <c r="Q5266" i="4"/>
  <c r="Q5265" i="4"/>
  <c r="Q5264" i="4"/>
  <c r="Q5263" i="4"/>
  <c r="Q5262" i="4"/>
  <c r="Q5261" i="4"/>
  <c r="Q5260" i="4"/>
  <c r="Q5259" i="4"/>
  <c r="Q5258" i="4"/>
  <c r="Q5257" i="4"/>
  <c r="Q5256" i="4"/>
  <c r="Q5255" i="4"/>
  <c r="Q5254" i="4"/>
  <c r="Q5253" i="4"/>
  <c r="Q5252" i="4"/>
  <c r="Q5251" i="4"/>
  <c r="Q5250" i="4"/>
  <c r="Q5249" i="4"/>
  <c r="Q5248" i="4"/>
  <c r="Q5247" i="4"/>
  <c r="Q5246" i="4"/>
  <c r="Q5245" i="4"/>
  <c r="Q5244" i="4"/>
  <c r="Q5243" i="4"/>
  <c r="Q5242" i="4"/>
  <c r="Q5241" i="4"/>
  <c r="Q5240" i="4"/>
  <c r="Q5239" i="4"/>
  <c r="Q5238" i="4"/>
  <c r="Q5237" i="4"/>
  <c r="Q5236" i="4"/>
  <c r="Q5235" i="4"/>
  <c r="Q5234" i="4"/>
  <c r="Q5233" i="4"/>
  <c r="Q5232" i="4"/>
  <c r="Q5231" i="4"/>
  <c r="Q5230" i="4"/>
  <c r="Q5229" i="4"/>
  <c r="Q5228" i="4"/>
  <c r="Q5227" i="4"/>
  <c r="Q5226" i="4"/>
  <c r="Q5225" i="4"/>
  <c r="Q5224" i="4"/>
  <c r="Q5223" i="4"/>
  <c r="Q5222" i="4"/>
  <c r="Q5221" i="4"/>
  <c r="Q5220" i="4"/>
  <c r="Q5219" i="4"/>
  <c r="Q5218" i="4"/>
  <c r="Q5217" i="4"/>
  <c r="Q5216" i="4"/>
  <c r="Q5215" i="4"/>
  <c r="Q5214" i="4"/>
  <c r="Q5213" i="4"/>
  <c r="Q5212" i="4"/>
  <c r="Q5211" i="4"/>
  <c r="Q5210" i="4"/>
  <c r="Q5209" i="4"/>
  <c r="Q5208" i="4"/>
  <c r="Q5207" i="4"/>
  <c r="Q5206" i="4"/>
  <c r="Q5205" i="4"/>
  <c r="Q5204" i="4"/>
  <c r="Q5203" i="4"/>
  <c r="Q5202" i="4"/>
  <c r="Q5201" i="4"/>
  <c r="Q5200" i="4"/>
  <c r="Q5199" i="4"/>
  <c r="Q5198" i="4"/>
  <c r="Q5197" i="4"/>
  <c r="Q5196" i="4"/>
  <c r="Q5195" i="4"/>
  <c r="Q5194" i="4"/>
  <c r="Q5193" i="4"/>
  <c r="Q5192" i="4"/>
  <c r="Q5191" i="4"/>
  <c r="Q5190" i="4"/>
  <c r="Q5189" i="4"/>
  <c r="Q5188" i="4"/>
  <c r="Q5187" i="4"/>
  <c r="Q5186" i="4"/>
  <c r="Q5185" i="4"/>
  <c r="Q5184" i="4"/>
  <c r="Q5183" i="4"/>
  <c r="Q5182" i="4"/>
  <c r="Q5181" i="4"/>
  <c r="Q5180" i="4"/>
  <c r="Q5179" i="4"/>
  <c r="Q5178" i="4"/>
  <c r="Q5177" i="4"/>
  <c r="Q5176" i="4"/>
  <c r="Q5175" i="4"/>
  <c r="Q5174" i="4"/>
  <c r="Q5173" i="4"/>
  <c r="Q5172" i="4"/>
  <c r="Q5171" i="4"/>
  <c r="Q5170" i="4"/>
  <c r="Q5169" i="4"/>
  <c r="Q5168" i="4"/>
  <c r="Q5167" i="4"/>
  <c r="Q5166" i="4"/>
  <c r="Q5165" i="4"/>
  <c r="Q5164" i="4"/>
  <c r="Q5163" i="4"/>
  <c r="Q5162" i="4"/>
  <c r="Q5161" i="4"/>
  <c r="Q5160" i="4"/>
  <c r="Q5159" i="4"/>
  <c r="Q5158" i="4"/>
  <c r="Q5157" i="4"/>
  <c r="Q5156" i="4"/>
  <c r="Q5155" i="4"/>
  <c r="Q5154" i="4"/>
  <c r="Q5153" i="4"/>
  <c r="Q5152" i="4"/>
  <c r="Q5151" i="4"/>
  <c r="Q5150" i="4"/>
  <c r="Q5149" i="4"/>
  <c r="Q5148" i="4"/>
  <c r="Q5147" i="4"/>
  <c r="Q5146" i="4"/>
  <c r="Q5145" i="4"/>
  <c r="Q5144" i="4"/>
  <c r="Q5143" i="4"/>
  <c r="Q5142" i="4"/>
  <c r="Q5141" i="4"/>
  <c r="Q5140" i="4"/>
  <c r="Q5139" i="4"/>
  <c r="Q5138" i="4"/>
  <c r="Q5137" i="4"/>
  <c r="Q5136" i="4"/>
  <c r="Q5135" i="4"/>
  <c r="Q5134" i="4"/>
  <c r="Q5133" i="4"/>
  <c r="Q5132" i="4"/>
  <c r="Q5131" i="4"/>
  <c r="Q5130" i="4"/>
  <c r="Q5129" i="4"/>
  <c r="Q5128" i="4"/>
  <c r="Q5127" i="4"/>
  <c r="Q5126" i="4"/>
  <c r="Q5125" i="4"/>
  <c r="Q5124" i="4"/>
  <c r="Q5123" i="4"/>
  <c r="Q5122" i="4"/>
  <c r="Q5121" i="4"/>
  <c r="Q5120" i="4"/>
  <c r="Q5119" i="4"/>
  <c r="Q5118" i="4"/>
  <c r="Q5117" i="4"/>
  <c r="Q5116" i="4"/>
  <c r="Q5115" i="4"/>
  <c r="Q5114" i="4"/>
  <c r="Q5113" i="4"/>
  <c r="Q5112" i="4"/>
  <c r="Q5111" i="4"/>
  <c r="Q5110" i="4"/>
  <c r="Q5109" i="4"/>
  <c r="Q5108" i="4"/>
  <c r="Q5107" i="4"/>
  <c r="Q5106" i="4"/>
  <c r="Q5105" i="4"/>
  <c r="Q5104" i="4"/>
  <c r="Q5103" i="4"/>
  <c r="Q5102" i="4"/>
  <c r="Q5101" i="4"/>
  <c r="Q5100" i="4"/>
  <c r="Q5099" i="4"/>
  <c r="Q5098" i="4"/>
  <c r="Q5097" i="4"/>
  <c r="Q5096" i="4"/>
  <c r="Q5095" i="4"/>
  <c r="Q5094" i="4"/>
  <c r="Q5093" i="4"/>
  <c r="Q5092" i="4"/>
  <c r="Q5091" i="4"/>
  <c r="Q5090" i="4"/>
  <c r="Q5089" i="4"/>
  <c r="Q5088" i="4"/>
  <c r="Q5087" i="4"/>
  <c r="Q5086" i="4"/>
  <c r="Q5085" i="4"/>
  <c r="Q5084" i="4"/>
  <c r="Q5083" i="4"/>
  <c r="Q5082" i="4"/>
  <c r="Q5081" i="4"/>
  <c r="Q5080" i="4"/>
  <c r="Q5079" i="4"/>
  <c r="Q5078" i="4"/>
  <c r="Q5077" i="4"/>
  <c r="Q5076" i="4"/>
  <c r="Q5075" i="4"/>
  <c r="Q5074" i="4"/>
  <c r="Q5073" i="4"/>
  <c r="Q5072" i="4"/>
  <c r="Q5071" i="4"/>
  <c r="Q5070" i="4"/>
  <c r="Q5069" i="4"/>
  <c r="Q5068" i="4"/>
  <c r="Q5067" i="4"/>
  <c r="Q5066" i="4"/>
  <c r="Q5065" i="4"/>
  <c r="Q5064" i="4"/>
  <c r="Q5063" i="4"/>
  <c r="Q5062" i="4"/>
  <c r="Q5061" i="4"/>
  <c r="Q5060" i="4"/>
  <c r="Q5059" i="4"/>
  <c r="Q5058" i="4"/>
  <c r="Q5057" i="4"/>
  <c r="Q5056" i="4"/>
  <c r="Q5055" i="4"/>
  <c r="Q5054" i="4"/>
  <c r="Q5053" i="4"/>
  <c r="Q5052" i="4"/>
  <c r="Q5051" i="4"/>
  <c r="Q5050" i="4"/>
  <c r="Q5049" i="4"/>
  <c r="Q5048" i="4"/>
  <c r="Q5047" i="4"/>
  <c r="Q5046" i="4"/>
  <c r="Q5045" i="4"/>
  <c r="Q5044" i="4"/>
  <c r="Q5043" i="4"/>
  <c r="Q5042" i="4"/>
  <c r="Q5041" i="4"/>
  <c r="Q5040" i="4"/>
  <c r="Q5039" i="4"/>
  <c r="Q5038" i="4"/>
  <c r="Q5037" i="4"/>
  <c r="Q5036" i="4"/>
  <c r="Q5035" i="4"/>
  <c r="Q5034" i="4"/>
  <c r="Q5033" i="4"/>
  <c r="Q5032" i="4"/>
  <c r="Q5031" i="4"/>
  <c r="Q5030" i="4"/>
  <c r="Q5029" i="4"/>
  <c r="Q5028" i="4"/>
  <c r="Q5027" i="4"/>
  <c r="Q5026" i="4"/>
  <c r="Q5025" i="4"/>
  <c r="Q5024" i="4"/>
  <c r="Q5023" i="4"/>
  <c r="Q5022" i="4"/>
  <c r="Q5021" i="4"/>
  <c r="Q5020" i="4"/>
  <c r="Q5019" i="4"/>
  <c r="Q5018" i="4"/>
  <c r="Q5017" i="4"/>
  <c r="Q5016" i="4"/>
  <c r="Q5015" i="4"/>
  <c r="Q5014" i="4"/>
  <c r="Q5013" i="4"/>
  <c r="Q5012" i="4"/>
  <c r="Q5011" i="4"/>
  <c r="Q5010" i="4"/>
  <c r="Q5009" i="4"/>
  <c r="Q5008" i="4"/>
  <c r="Q5007" i="4"/>
  <c r="Q5006" i="4"/>
  <c r="Q5005" i="4"/>
  <c r="Q5004" i="4"/>
  <c r="Q5003" i="4"/>
  <c r="Q5002" i="4"/>
  <c r="Q5001" i="4"/>
  <c r="Q5000" i="4"/>
  <c r="Q4999" i="4"/>
  <c r="Q4998" i="4"/>
  <c r="Q4997" i="4"/>
  <c r="Q4996" i="4"/>
  <c r="Q4995" i="4"/>
  <c r="Q4994" i="4"/>
  <c r="Q4993" i="4"/>
  <c r="Q4992" i="4"/>
  <c r="Q4991" i="4"/>
  <c r="Q4990" i="4"/>
  <c r="Q4989" i="4"/>
  <c r="Q4988" i="4"/>
  <c r="Q4987" i="4"/>
  <c r="Q4986" i="4"/>
  <c r="Q4985" i="4"/>
  <c r="Q4984" i="4"/>
  <c r="Q4983" i="4"/>
  <c r="Q4982" i="4"/>
  <c r="Q4981" i="4"/>
  <c r="Q4980" i="4"/>
  <c r="Q4979" i="4"/>
  <c r="Q4978" i="4"/>
  <c r="Q4977" i="4"/>
  <c r="Q4976" i="4"/>
  <c r="Q4975" i="4"/>
  <c r="Q4974" i="4"/>
  <c r="Q4973" i="4"/>
  <c r="Q4972" i="4"/>
  <c r="Q4971" i="4"/>
  <c r="Q4970" i="4"/>
  <c r="Q4969" i="4"/>
  <c r="Q4968" i="4"/>
  <c r="Q4967" i="4"/>
  <c r="Q4966" i="4"/>
  <c r="Q4965" i="4"/>
  <c r="Q4964" i="4"/>
  <c r="Q4963" i="4"/>
  <c r="Q4962" i="4"/>
  <c r="Q4961" i="4"/>
  <c r="Q4960" i="4"/>
  <c r="Q4959" i="4"/>
  <c r="Q4958" i="4"/>
  <c r="Q4957" i="4"/>
  <c r="Q4956" i="4"/>
  <c r="Q4955" i="4"/>
  <c r="Q4954" i="4"/>
  <c r="Q4953" i="4"/>
  <c r="Q4952" i="4"/>
  <c r="Q4951" i="4"/>
  <c r="Q4950" i="4"/>
  <c r="Q4949" i="4"/>
  <c r="Q4948" i="4"/>
  <c r="Q4947" i="4"/>
  <c r="Q4946" i="4"/>
  <c r="Q4945" i="4"/>
  <c r="Q4944" i="4"/>
  <c r="Q4943" i="4"/>
  <c r="Q4942" i="4"/>
  <c r="Q4941" i="4"/>
  <c r="Q4940" i="4"/>
  <c r="Q4939" i="4"/>
  <c r="Q4938" i="4"/>
  <c r="Q4937" i="4"/>
  <c r="Q4936" i="4"/>
  <c r="Q4935" i="4"/>
  <c r="Q4934" i="4"/>
  <c r="Q4933" i="4"/>
  <c r="Q4932" i="4"/>
  <c r="Q4931" i="4"/>
  <c r="Q4930" i="4"/>
  <c r="Q4929" i="4"/>
  <c r="Q4928" i="4"/>
  <c r="Q4927" i="4"/>
  <c r="Q4926" i="4"/>
  <c r="Q4925" i="4"/>
  <c r="Q4924" i="4"/>
  <c r="Q4923" i="4"/>
  <c r="Q4922" i="4"/>
  <c r="Q4921" i="4"/>
  <c r="Q4920" i="4"/>
  <c r="Q4919" i="4"/>
  <c r="Q4918" i="4"/>
  <c r="Q4917" i="4"/>
  <c r="Q4916" i="4"/>
  <c r="Q4915" i="4"/>
  <c r="Q4914" i="4"/>
  <c r="Q4913" i="4"/>
  <c r="Q4912" i="4"/>
  <c r="Q4911" i="4"/>
  <c r="Q4910" i="4"/>
  <c r="Q4909" i="4"/>
  <c r="Q4908" i="4"/>
  <c r="Q4907" i="4"/>
  <c r="Q4906" i="4"/>
  <c r="Q4905" i="4"/>
  <c r="Q4904" i="4"/>
  <c r="Q4903" i="4"/>
  <c r="Q4902" i="4"/>
  <c r="Q4901" i="4"/>
  <c r="Q4900" i="4"/>
  <c r="Q4899" i="4"/>
  <c r="Q4898" i="4"/>
  <c r="Q4897" i="4"/>
  <c r="Q4896" i="4"/>
  <c r="Q4895" i="4"/>
  <c r="Q4894" i="4"/>
  <c r="Q4893" i="4"/>
  <c r="Q4892" i="4"/>
  <c r="Q4891" i="4"/>
  <c r="Q4890" i="4"/>
  <c r="Q4889" i="4"/>
  <c r="Q4888" i="4"/>
  <c r="Q4887" i="4"/>
  <c r="Q4886" i="4"/>
  <c r="Q4885" i="4"/>
  <c r="Q4884" i="4"/>
  <c r="Q4883" i="4"/>
  <c r="Q4882" i="4"/>
  <c r="Q4881" i="4"/>
  <c r="Q4880" i="4"/>
  <c r="Q4879" i="4"/>
  <c r="Q4878" i="4"/>
  <c r="Q4877" i="4"/>
  <c r="Q4876" i="4"/>
  <c r="Q4875" i="4"/>
  <c r="Q4874" i="4"/>
  <c r="Q4873" i="4"/>
  <c r="Q4872" i="4"/>
  <c r="Q4871" i="4"/>
  <c r="Q4870" i="4"/>
  <c r="Q4869" i="4"/>
  <c r="Q4868" i="4"/>
  <c r="Q4867" i="4"/>
  <c r="Q4866" i="4"/>
  <c r="Q4865" i="4"/>
  <c r="Q4864" i="4"/>
  <c r="Q4863" i="4"/>
  <c r="Q4862" i="4"/>
  <c r="Q4861" i="4"/>
  <c r="Q4860" i="4"/>
  <c r="Q4859" i="4"/>
  <c r="Q4858" i="4"/>
  <c r="Q4857" i="4"/>
  <c r="Q4856" i="4"/>
  <c r="Q4855" i="4"/>
  <c r="Q4854" i="4"/>
  <c r="Q4853" i="4"/>
  <c r="Q4852" i="4"/>
  <c r="Q4851" i="4"/>
  <c r="Q4850" i="4"/>
  <c r="Q4849" i="4"/>
  <c r="Q4848" i="4"/>
  <c r="Q4847" i="4"/>
  <c r="Q4846" i="4"/>
  <c r="Q4845" i="4"/>
  <c r="Q4844" i="4"/>
  <c r="Q4843" i="4"/>
  <c r="Q4842" i="4"/>
  <c r="Q4841" i="4"/>
  <c r="Q4840" i="4"/>
  <c r="Q4839" i="4"/>
  <c r="Q4838" i="4"/>
  <c r="Q4837" i="4"/>
  <c r="Q4836" i="4"/>
  <c r="Q4835" i="4"/>
  <c r="Q4834" i="4"/>
  <c r="Q4833" i="4"/>
  <c r="Q4832" i="4"/>
  <c r="Q4831" i="4"/>
  <c r="Q4830" i="4"/>
  <c r="Q4829" i="4"/>
  <c r="Q4828" i="4"/>
  <c r="Q4827" i="4"/>
  <c r="Q4826" i="4"/>
  <c r="Q4825" i="4"/>
  <c r="Q4824" i="4"/>
  <c r="Q4823" i="4"/>
  <c r="Q4822" i="4"/>
  <c r="Q4821" i="4"/>
  <c r="Q4820" i="4"/>
  <c r="Q4819" i="4"/>
  <c r="Q4818" i="4"/>
  <c r="Q4817" i="4"/>
  <c r="Q4816" i="4"/>
  <c r="Q4815" i="4"/>
  <c r="Q4814" i="4"/>
  <c r="Q4813" i="4"/>
  <c r="Q4812" i="4"/>
  <c r="Q4811" i="4"/>
  <c r="Q4810" i="4"/>
  <c r="Q4809" i="4"/>
  <c r="Q4808" i="4"/>
  <c r="Q4807" i="4"/>
  <c r="Q4806" i="4"/>
  <c r="Q4805" i="4"/>
  <c r="Q4804" i="4"/>
  <c r="Q4803" i="4"/>
  <c r="Q4802" i="4"/>
  <c r="Q4801" i="4"/>
  <c r="Q4800" i="4"/>
  <c r="Q4799" i="4"/>
  <c r="Q4798" i="4"/>
  <c r="Q4797" i="4"/>
  <c r="Q4796" i="4"/>
  <c r="Q4795" i="4"/>
  <c r="Q4794" i="4"/>
  <c r="Q4793" i="4"/>
  <c r="Q4792" i="4"/>
  <c r="Q4791" i="4"/>
  <c r="Q4790" i="4"/>
  <c r="Q4789" i="4"/>
  <c r="Q4788" i="4"/>
  <c r="Q4787" i="4"/>
  <c r="Q4786" i="4"/>
  <c r="Q4785" i="4"/>
  <c r="Q4784" i="4"/>
  <c r="Q4783" i="4"/>
  <c r="Q4782" i="4"/>
  <c r="Q4781" i="4"/>
  <c r="Q4780" i="4"/>
  <c r="Q4779" i="4"/>
  <c r="Q4778" i="4"/>
  <c r="Q4777" i="4"/>
  <c r="Q4776" i="4"/>
  <c r="Q4775" i="4"/>
  <c r="Q4774" i="4"/>
  <c r="Q4773" i="4"/>
  <c r="Q4772" i="4"/>
  <c r="Q4771" i="4"/>
  <c r="Q4770" i="4"/>
  <c r="Q4769" i="4"/>
  <c r="Q4768" i="4"/>
  <c r="Q4767" i="4"/>
  <c r="Q4766" i="4"/>
  <c r="Q4765" i="4"/>
  <c r="Q4764" i="4"/>
  <c r="Q4763" i="4"/>
  <c r="Q4762" i="4"/>
  <c r="Q4761" i="4"/>
  <c r="Q4760" i="4"/>
  <c r="Q4759" i="4"/>
  <c r="Q4758" i="4"/>
  <c r="Q4757" i="4"/>
  <c r="Q4756" i="4"/>
  <c r="Q4755" i="4"/>
  <c r="Q4754" i="4"/>
  <c r="Q4753" i="4"/>
  <c r="Q4752" i="4"/>
  <c r="Q4751" i="4"/>
  <c r="Q4750" i="4"/>
  <c r="Q4749" i="4"/>
  <c r="Q4748" i="4"/>
  <c r="Q4747" i="4"/>
  <c r="Q4746" i="4"/>
  <c r="Q4745" i="4"/>
  <c r="Q4744" i="4"/>
  <c r="Q4743" i="4"/>
  <c r="Q4742" i="4"/>
  <c r="Q4741" i="4"/>
  <c r="Q4740" i="4"/>
  <c r="Q4739" i="4"/>
  <c r="Q4738" i="4"/>
  <c r="Q4737" i="4"/>
  <c r="Q4736" i="4"/>
  <c r="Q4735" i="4"/>
  <c r="Q4734" i="4"/>
  <c r="Q4733" i="4"/>
  <c r="Q4732" i="4"/>
  <c r="Q4731" i="4"/>
  <c r="Q4730" i="4"/>
  <c r="Q4729" i="4"/>
  <c r="Q4728" i="4"/>
  <c r="Q4727" i="4"/>
  <c r="Q4726" i="4"/>
  <c r="Q4725" i="4"/>
  <c r="Q4724" i="4"/>
  <c r="Q4723" i="4"/>
  <c r="Q4722" i="4"/>
  <c r="Q4721" i="4"/>
  <c r="Q4720" i="4"/>
  <c r="Q4719" i="4"/>
  <c r="Q4718" i="4"/>
  <c r="Q4717" i="4"/>
  <c r="Q4716" i="4"/>
  <c r="Q4715" i="4"/>
  <c r="Q4714" i="4"/>
  <c r="Q4713" i="4"/>
  <c r="Q4712" i="4"/>
  <c r="Q4711" i="4"/>
  <c r="Q4710" i="4"/>
  <c r="Q4709" i="4"/>
  <c r="Q4708" i="4"/>
  <c r="Q4707" i="4"/>
  <c r="Q4706" i="4"/>
  <c r="Q4705" i="4"/>
  <c r="Q4704" i="4"/>
  <c r="Q4703" i="4"/>
  <c r="Q4702" i="4"/>
  <c r="Q4701" i="4"/>
  <c r="Q4700" i="4"/>
  <c r="Q4699" i="4"/>
  <c r="Q4698" i="4"/>
  <c r="Q4697" i="4"/>
  <c r="Q4696" i="4"/>
  <c r="Q4695" i="4"/>
  <c r="Q4694" i="4"/>
  <c r="Q4693" i="4"/>
  <c r="Q4692" i="4"/>
  <c r="Q4691" i="4"/>
  <c r="Q4690" i="4"/>
  <c r="Q4689" i="4"/>
  <c r="Q4688" i="4"/>
  <c r="Q4687" i="4"/>
  <c r="Q4686" i="4"/>
  <c r="Q4685" i="4"/>
  <c r="Q4684" i="4"/>
  <c r="Q4683" i="4"/>
  <c r="Q4682" i="4"/>
  <c r="Q4681" i="4"/>
  <c r="Q4680" i="4"/>
  <c r="Q4679" i="4"/>
  <c r="Q4678" i="4"/>
  <c r="Q4677" i="4"/>
  <c r="Q4676" i="4"/>
  <c r="Q4675" i="4"/>
  <c r="Q4674" i="4"/>
  <c r="Q4673" i="4"/>
  <c r="Q4672" i="4"/>
  <c r="Q4671" i="4"/>
  <c r="Q4670" i="4"/>
  <c r="Q4669" i="4"/>
  <c r="Q4668" i="4"/>
  <c r="Q4667" i="4"/>
  <c r="Q4666" i="4"/>
  <c r="Q4665" i="4"/>
  <c r="Q4664" i="4"/>
  <c r="Q4663" i="4"/>
  <c r="Q4662" i="4"/>
  <c r="Q4661" i="4"/>
  <c r="Q4660" i="4"/>
  <c r="Q4659" i="4"/>
  <c r="Q4658" i="4"/>
  <c r="Q4657" i="4"/>
  <c r="Q4656" i="4"/>
  <c r="Q4655" i="4"/>
  <c r="Q4654" i="4"/>
  <c r="Q4653" i="4"/>
  <c r="Q4652" i="4"/>
  <c r="Q4651" i="4"/>
  <c r="Q4650" i="4"/>
  <c r="Q4649" i="4"/>
  <c r="Q4648" i="4"/>
  <c r="Q4647" i="4"/>
  <c r="Q4646" i="4"/>
  <c r="Q4645" i="4"/>
  <c r="Q4644" i="4"/>
  <c r="Q4643" i="4"/>
  <c r="Q4642" i="4"/>
  <c r="Q4641" i="4"/>
  <c r="Q4640" i="4"/>
  <c r="Q4639" i="4"/>
  <c r="Q4638" i="4"/>
  <c r="Q4637" i="4"/>
  <c r="Q4636" i="4"/>
  <c r="Q4635" i="4"/>
  <c r="Q4634" i="4"/>
  <c r="Q4633" i="4"/>
  <c r="Q4632" i="4"/>
  <c r="Q4631" i="4"/>
  <c r="Q4630" i="4"/>
  <c r="Q4629" i="4"/>
  <c r="Q4628" i="4"/>
  <c r="Q4627" i="4"/>
  <c r="Q4626" i="4"/>
  <c r="Q4625" i="4"/>
  <c r="Q4624" i="4"/>
  <c r="Q4623" i="4"/>
  <c r="Q4622" i="4"/>
  <c r="Q4621" i="4"/>
  <c r="Q4620" i="4"/>
  <c r="Q4619" i="4"/>
  <c r="Q4618" i="4"/>
  <c r="Q4617" i="4"/>
  <c r="Q4616" i="4"/>
  <c r="Q4615" i="4"/>
  <c r="Q4614" i="4"/>
  <c r="Q4613" i="4"/>
  <c r="Q4612" i="4"/>
  <c r="Q4611" i="4"/>
  <c r="Q4610" i="4"/>
  <c r="Q4609" i="4"/>
  <c r="Q4608" i="4"/>
  <c r="Q4607" i="4"/>
  <c r="Q4606" i="4"/>
  <c r="Q4605" i="4"/>
  <c r="Q4604" i="4"/>
  <c r="Q4603" i="4"/>
  <c r="Q4602" i="4"/>
  <c r="Q4601" i="4"/>
  <c r="Q4600" i="4"/>
  <c r="Q4599" i="4"/>
  <c r="Q4598" i="4"/>
  <c r="Q4597" i="4"/>
  <c r="Q4596" i="4"/>
  <c r="Q4595" i="4"/>
  <c r="Q4594" i="4"/>
  <c r="Q4593" i="4"/>
  <c r="Q4592" i="4"/>
  <c r="Q4591" i="4"/>
  <c r="Q4590" i="4"/>
  <c r="Q4589" i="4"/>
  <c r="Q4588" i="4"/>
  <c r="Q4587" i="4"/>
  <c r="Q4586" i="4"/>
  <c r="Q4585" i="4"/>
  <c r="Q4584" i="4"/>
  <c r="Q4583" i="4"/>
  <c r="Q4582" i="4"/>
  <c r="Q4581" i="4"/>
  <c r="Q4580" i="4"/>
  <c r="Q4579" i="4"/>
  <c r="Q4578" i="4"/>
  <c r="Q4577" i="4"/>
  <c r="Q4576" i="4"/>
  <c r="Q4575" i="4"/>
  <c r="Q4574" i="4"/>
  <c r="Q4573" i="4"/>
  <c r="Q4572" i="4"/>
  <c r="Q4571" i="4"/>
  <c r="Q4570" i="4"/>
  <c r="Q4569" i="4"/>
  <c r="Q4568" i="4"/>
  <c r="Q4567" i="4"/>
  <c r="Q4566" i="4"/>
  <c r="Q4565" i="4"/>
  <c r="Q4564" i="4"/>
  <c r="Q4563" i="4"/>
  <c r="Q4562" i="4"/>
  <c r="Q4561" i="4"/>
  <c r="Q4560" i="4"/>
  <c r="Q4559" i="4"/>
  <c r="Q4558" i="4"/>
  <c r="Q4557" i="4"/>
  <c r="Q4556" i="4"/>
  <c r="Q4555" i="4"/>
  <c r="Q4554" i="4"/>
  <c r="Q4553" i="4"/>
  <c r="Q4552" i="4"/>
  <c r="Q4551" i="4"/>
  <c r="Q4550" i="4"/>
  <c r="Q4549" i="4"/>
  <c r="Q4548" i="4"/>
  <c r="Q4547" i="4"/>
  <c r="Q4546" i="4"/>
  <c r="Q4545" i="4"/>
  <c r="Q4544" i="4"/>
  <c r="Q4543" i="4"/>
  <c r="Q4542" i="4"/>
  <c r="Q4541" i="4"/>
  <c r="Q4540" i="4"/>
  <c r="Q4539" i="4"/>
  <c r="Q4538" i="4"/>
  <c r="Q4537" i="4"/>
  <c r="Q4536" i="4"/>
  <c r="Q4535" i="4"/>
  <c r="Q4534" i="4"/>
  <c r="Q4533" i="4"/>
  <c r="Q4532" i="4"/>
  <c r="Q4531" i="4"/>
  <c r="Q4530" i="4"/>
  <c r="Q4529" i="4"/>
  <c r="Q4528" i="4"/>
  <c r="Q4527" i="4"/>
  <c r="Q4526" i="4"/>
  <c r="Q4525" i="4"/>
  <c r="Q4524" i="4"/>
  <c r="Q4523" i="4"/>
  <c r="Q4522" i="4"/>
  <c r="Q4521" i="4"/>
  <c r="Q4520" i="4"/>
  <c r="Q4519" i="4"/>
  <c r="Q4518" i="4"/>
  <c r="Q4517" i="4"/>
  <c r="Q4516" i="4"/>
  <c r="Q4515" i="4"/>
  <c r="Q4514" i="4"/>
  <c r="Q4513" i="4"/>
  <c r="Q4512" i="4"/>
  <c r="Q4511" i="4"/>
  <c r="Q4510" i="4"/>
  <c r="Q4509" i="4"/>
  <c r="Q4508" i="4"/>
  <c r="Q4507" i="4"/>
  <c r="Q4506" i="4"/>
  <c r="Q4505" i="4"/>
  <c r="Q4504" i="4"/>
  <c r="Q4503" i="4"/>
  <c r="Q4502" i="4"/>
  <c r="Q4501" i="4"/>
  <c r="Q4500" i="4"/>
  <c r="Q4499" i="4"/>
  <c r="Q4498" i="4"/>
  <c r="Q4497" i="4"/>
  <c r="Q4496" i="4"/>
  <c r="Q4495" i="4"/>
  <c r="Q4494" i="4"/>
  <c r="Q4493" i="4"/>
  <c r="Q4492" i="4"/>
  <c r="Q4491" i="4"/>
  <c r="Q4490" i="4"/>
  <c r="Q4489" i="4"/>
  <c r="Q4488" i="4"/>
  <c r="Q4487" i="4"/>
  <c r="Q4486" i="4"/>
  <c r="Q4485" i="4"/>
  <c r="Q4484" i="4"/>
  <c r="Q4483" i="4"/>
  <c r="Q4482" i="4"/>
  <c r="Q4481" i="4"/>
  <c r="Q4480" i="4"/>
  <c r="Q4479" i="4"/>
  <c r="Q4478" i="4"/>
  <c r="Q4477" i="4"/>
  <c r="Q4476" i="4"/>
  <c r="Q4475" i="4"/>
  <c r="Q4474" i="4"/>
  <c r="Q4473" i="4"/>
  <c r="Q4472" i="4"/>
  <c r="Q4471" i="4"/>
  <c r="Q4470" i="4"/>
  <c r="Q4469" i="4"/>
  <c r="Q4468" i="4"/>
  <c r="Q4467" i="4"/>
  <c r="Q4466" i="4"/>
  <c r="Q4465" i="4"/>
  <c r="Q4464" i="4"/>
  <c r="Q4463" i="4"/>
  <c r="Q4462" i="4"/>
  <c r="Q4461" i="4"/>
  <c r="Q4460" i="4"/>
  <c r="Q4459" i="4"/>
  <c r="Q4458" i="4"/>
  <c r="Q4457" i="4"/>
  <c r="Q4456" i="4"/>
  <c r="Q4455" i="4"/>
  <c r="Q4454" i="4"/>
  <c r="Q4453" i="4"/>
  <c r="Q4452" i="4"/>
  <c r="Q4451" i="4"/>
  <c r="Q4450" i="4"/>
  <c r="Q4449" i="4"/>
  <c r="Q4448" i="4"/>
  <c r="Q4447" i="4"/>
  <c r="Q4446" i="4"/>
  <c r="Q4445" i="4"/>
  <c r="Q4444" i="4"/>
  <c r="Q4443" i="4"/>
  <c r="Q4442" i="4"/>
  <c r="Q4441" i="4"/>
  <c r="Q4440" i="4"/>
  <c r="Q4439" i="4"/>
  <c r="Q4438" i="4"/>
  <c r="Q4437" i="4"/>
  <c r="Q4436" i="4"/>
  <c r="Q4435" i="4"/>
  <c r="Q4434" i="4"/>
  <c r="Q4433" i="4"/>
  <c r="Q4432" i="4"/>
  <c r="Q4431" i="4"/>
  <c r="Q4430" i="4"/>
  <c r="Q4429" i="4"/>
  <c r="Q4428" i="4"/>
  <c r="Q4427" i="4"/>
  <c r="Q4426" i="4"/>
  <c r="Q4425" i="4"/>
  <c r="Q4424" i="4"/>
  <c r="Q4423" i="4"/>
  <c r="Q4422" i="4"/>
  <c r="Q4421" i="4"/>
  <c r="Q4420" i="4"/>
  <c r="Q4419" i="4"/>
  <c r="Q4418" i="4"/>
  <c r="Q4417" i="4"/>
  <c r="Q4416" i="4"/>
  <c r="Q4415" i="4"/>
  <c r="Q4414" i="4"/>
  <c r="Q4413" i="4"/>
  <c r="Q4412" i="4"/>
  <c r="Q4411" i="4"/>
  <c r="Q4410" i="4"/>
  <c r="Q4409" i="4"/>
  <c r="Q4408" i="4"/>
  <c r="Q4407" i="4"/>
  <c r="Q4406" i="4"/>
  <c r="Q4405" i="4"/>
  <c r="Q4404" i="4"/>
  <c r="Q4403" i="4"/>
  <c r="Q4402" i="4"/>
  <c r="Q4401" i="4"/>
  <c r="Q4400" i="4"/>
  <c r="Q4399" i="4"/>
  <c r="Q4398" i="4"/>
  <c r="Q4397" i="4"/>
  <c r="Q4396" i="4"/>
  <c r="Q4395" i="4"/>
  <c r="Q4394" i="4"/>
  <c r="Q4393" i="4"/>
  <c r="Q4392" i="4"/>
  <c r="Q4391" i="4"/>
  <c r="Q4390" i="4"/>
  <c r="Q4389" i="4"/>
  <c r="Q4388" i="4"/>
  <c r="Q4387" i="4"/>
  <c r="Q4386" i="4"/>
  <c r="Q4385" i="4"/>
  <c r="Q4384" i="4"/>
  <c r="Q4383" i="4"/>
  <c r="Q4382" i="4"/>
  <c r="Q4381" i="4"/>
  <c r="Q4380" i="4"/>
  <c r="Q4379" i="4"/>
  <c r="Q4378" i="4"/>
  <c r="Q4377" i="4"/>
  <c r="Q4376" i="4"/>
  <c r="Q4375" i="4"/>
  <c r="Q4374" i="4"/>
  <c r="Q4373" i="4"/>
  <c r="Q4372" i="4"/>
  <c r="Q4371" i="4"/>
  <c r="Q4370" i="4"/>
  <c r="Q4369" i="4"/>
  <c r="Q4368" i="4"/>
  <c r="Q4367" i="4"/>
  <c r="Q4366" i="4"/>
  <c r="Q4365" i="4"/>
  <c r="Q4364" i="4"/>
  <c r="Q4363" i="4"/>
  <c r="Q4362" i="4"/>
  <c r="Q4361" i="4"/>
  <c r="Q4360" i="4"/>
  <c r="Q4359" i="4"/>
  <c r="Q4358" i="4"/>
  <c r="Q4357" i="4"/>
  <c r="Q4356" i="4"/>
  <c r="Q4355" i="4"/>
  <c r="Q4354" i="4"/>
  <c r="Q4353" i="4"/>
  <c r="Q4352" i="4"/>
  <c r="Q4351" i="4"/>
  <c r="Q4350" i="4"/>
  <c r="Q4349" i="4"/>
  <c r="Q4348" i="4"/>
  <c r="Q4347" i="4"/>
  <c r="Q4346" i="4"/>
  <c r="Q4345" i="4"/>
  <c r="Q4344" i="4"/>
  <c r="Q4343" i="4"/>
  <c r="Q4342" i="4"/>
  <c r="Q4341" i="4"/>
  <c r="Q4340" i="4"/>
  <c r="Q4339" i="4"/>
  <c r="Q4338" i="4"/>
  <c r="Q4337" i="4"/>
  <c r="Q4336" i="4"/>
  <c r="Q4335" i="4"/>
  <c r="Q4334" i="4"/>
  <c r="Q4333" i="4"/>
  <c r="Q4332" i="4"/>
  <c r="Q4331" i="4"/>
  <c r="Q4330" i="4"/>
  <c r="Q4329" i="4"/>
  <c r="Q4328" i="4"/>
  <c r="Q4327" i="4"/>
  <c r="Q4326" i="4"/>
  <c r="Q4325" i="4"/>
  <c r="Q4324" i="4"/>
  <c r="Q4323" i="4"/>
  <c r="Q4322" i="4"/>
  <c r="Q4321" i="4"/>
  <c r="Q4320" i="4"/>
  <c r="Q4319" i="4"/>
  <c r="Q4318" i="4"/>
  <c r="Q4317" i="4"/>
  <c r="Q4316" i="4"/>
  <c r="Q4315" i="4"/>
  <c r="Q4314" i="4"/>
  <c r="Q4313" i="4"/>
  <c r="Q4312" i="4"/>
  <c r="Q4311" i="4"/>
  <c r="Q4310" i="4"/>
  <c r="Q4309" i="4"/>
  <c r="Q4308" i="4"/>
  <c r="Q4307" i="4"/>
  <c r="Q4306" i="4"/>
  <c r="Q4305" i="4"/>
  <c r="Q4304" i="4"/>
  <c r="Q4303" i="4"/>
  <c r="Q4302" i="4"/>
  <c r="Q4301" i="4"/>
  <c r="Q4300" i="4"/>
  <c r="Q4299" i="4"/>
  <c r="Q4298" i="4"/>
  <c r="Q4297" i="4"/>
  <c r="Q4296" i="4"/>
  <c r="Q4295" i="4"/>
  <c r="Q4294" i="4"/>
  <c r="Q4293" i="4"/>
  <c r="Q4292" i="4"/>
  <c r="Q4291" i="4"/>
  <c r="Q4290" i="4"/>
  <c r="Q4289" i="4"/>
  <c r="Q4288" i="4"/>
  <c r="Q4287" i="4"/>
  <c r="Q4286" i="4"/>
  <c r="Q4285" i="4"/>
  <c r="Q4284" i="4"/>
  <c r="Q4283" i="4"/>
  <c r="Q4282" i="4"/>
  <c r="Q4281" i="4"/>
  <c r="Q4280" i="4"/>
  <c r="Q4279" i="4"/>
  <c r="Q4278" i="4"/>
  <c r="Q4277" i="4"/>
  <c r="Q4276" i="4"/>
  <c r="Q4275" i="4"/>
  <c r="Q4274" i="4"/>
  <c r="Q4273" i="4"/>
  <c r="Q4272" i="4"/>
  <c r="Q4271" i="4"/>
  <c r="Q4270" i="4"/>
  <c r="Q4269" i="4"/>
  <c r="Q4268" i="4"/>
  <c r="Q4267" i="4"/>
  <c r="Q4266" i="4"/>
  <c r="Q4265" i="4"/>
  <c r="Q4264" i="4"/>
  <c r="Q4263" i="4"/>
  <c r="Q4262" i="4"/>
  <c r="Q4261" i="4"/>
  <c r="Q4260" i="4"/>
  <c r="Q4259" i="4"/>
  <c r="Q4258" i="4"/>
  <c r="Q4257" i="4"/>
  <c r="Q4256" i="4"/>
  <c r="Q4255" i="4"/>
  <c r="Q4254" i="4"/>
  <c r="Q4253" i="4"/>
  <c r="Q4252" i="4"/>
  <c r="Q4251" i="4"/>
  <c r="Q4250" i="4"/>
  <c r="Q4249" i="4"/>
  <c r="Q4248" i="4"/>
  <c r="Q4247" i="4"/>
  <c r="Q4246" i="4"/>
  <c r="Q4245" i="4"/>
  <c r="Q4244" i="4"/>
  <c r="Q4243" i="4"/>
  <c r="Q4242" i="4"/>
  <c r="Q4241" i="4"/>
  <c r="Q4240" i="4"/>
  <c r="Q4239" i="4"/>
  <c r="Q4238" i="4"/>
  <c r="Q4237" i="4"/>
  <c r="Q4236" i="4"/>
  <c r="Q4235" i="4"/>
  <c r="Q4234" i="4"/>
  <c r="Q4233" i="4"/>
  <c r="Q4232" i="4"/>
  <c r="Q4231" i="4"/>
  <c r="Q4230" i="4"/>
  <c r="Q4229" i="4"/>
  <c r="Q4228" i="4"/>
  <c r="Q4227" i="4"/>
  <c r="Q4226" i="4"/>
  <c r="Q4225" i="4"/>
  <c r="Q4224" i="4"/>
  <c r="Q4223" i="4"/>
  <c r="Q4222" i="4"/>
  <c r="Q4221" i="4"/>
  <c r="Q4220" i="4"/>
  <c r="Q4219" i="4"/>
  <c r="Q4218" i="4"/>
  <c r="Q4217" i="4"/>
  <c r="Q4216" i="4"/>
  <c r="Q4215" i="4"/>
  <c r="Q4214" i="4"/>
  <c r="Q4213" i="4"/>
  <c r="Q4212" i="4"/>
  <c r="Q4211" i="4"/>
  <c r="Q4210" i="4"/>
  <c r="Q4209" i="4"/>
  <c r="Q4208" i="4"/>
  <c r="Q4207" i="4"/>
  <c r="Q4206" i="4"/>
  <c r="Q4205" i="4"/>
  <c r="Q4204" i="4"/>
  <c r="Q4203" i="4"/>
  <c r="Q4202" i="4"/>
  <c r="Q4201" i="4"/>
  <c r="Q4200" i="4"/>
  <c r="Q4199" i="4"/>
  <c r="Q4198" i="4"/>
  <c r="Q4197" i="4"/>
  <c r="Q4196" i="4"/>
  <c r="Q4195" i="4"/>
  <c r="Q4194" i="4"/>
  <c r="Q4193" i="4"/>
  <c r="Q4192" i="4"/>
  <c r="Q4191" i="4"/>
  <c r="Q4190" i="4"/>
  <c r="Q4189" i="4"/>
  <c r="Q4188" i="4"/>
  <c r="Q4187" i="4"/>
  <c r="Q4186" i="4"/>
  <c r="Q4185" i="4"/>
  <c r="Q4184" i="4"/>
  <c r="Q4183" i="4"/>
  <c r="Q4182" i="4"/>
  <c r="Q4181" i="4"/>
  <c r="Q4180" i="4"/>
  <c r="Q4179" i="4"/>
  <c r="Q4178" i="4"/>
  <c r="Q4177" i="4"/>
  <c r="Q4176" i="4"/>
  <c r="Q4175" i="4"/>
  <c r="Q4174" i="4"/>
  <c r="Q4173" i="4"/>
  <c r="Q4172" i="4"/>
  <c r="Q4171" i="4"/>
  <c r="Q4170" i="4"/>
  <c r="Q4169" i="4"/>
  <c r="Q4168" i="4"/>
  <c r="Q4167" i="4"/>
  <c r="Q4166" i="4"/>
  <c r="Q4165" i="4"/>
  <c r="Q4164" i="4"/>
  <c r="Q4163" i="4"/>
  <c r="Q4162" i="4"/>
  <c r="Q4161" i="4"/>
  <c r="Q4160" i="4"/>
  <c r="Q4159" i="4"/>
  <c r="Q4158" i="4"/>
  <c r="Q4157" i="4"/>
  <c r="Q4156" i="4"/>
  <c r="Q4155" i="4"/>
  <c r="Q4154" i="4"/>
  <c r="Q4153" i="4"/>
  <c r="Q4152" i="4"/>
  <c r="Q4151" i="4"/>
  <c r="Q4150" i="4"/>
  <c r="Q4149" i="4"/>
  <c r="Q4148" i="4"/>
  <c r="Q4147" i="4"/>
  <c r="Q4146" i="4"/>
  <c r="Q4145" i="4"/>
  <c r="Q4144" i="4"/>
  <c r="Q4143" i="4"/>
  <c r="Q4142" i="4"/>
  <c r="Q4141" i="4"/>
  <c r="Q4140" i="4"/>
  <c r="Q4139" i="4"/>
  <c r="Q4138" i="4"/>
  <c r="Q4137" i="4"/>
  <c r="Q4136" i="4"/>
  <c r="Q4135" i="4"/>
  <c r="Q4134" i="4"/>
  <c r="Q4133" i="4"/>
  <c r="Q4132" i="4"/>
  <c r="Q4131" i="4"/>
  <c r="Q4130" i="4"/>
  <c r="Q4129" i="4"/>
  <c r="Q4128" i="4"/>
  <c r="Q4127" i="4"/>
  <c r="Q4126" i="4"/>
  <c r="Q4125" i="4"/>
  <c r="Q4124" i="4"/>
  <c r="Q4123" i="4"/>
  <c r="Q4122" i="4"/>
  <c r="Q4121" i="4"/>
  <c r="Q4120" i="4"/>
  <c r="Q4119" i="4"/>
  <c r="Q4118" i="4"/>
  <c r="Q4117" i="4"/>
  <c r="Q4116" i="4"/>
  <c r="Q4115" i="4"/>
  <c r="Q4114" i="4"/>
  <c r="Q4113" i="4"/>
  <c r="Q4112" i="4"/>
  <c r="Q4111" i="4"/>
  <c r="Q4110" i="4"/>
  <c r="Q4109" i="4"/>
  <c r="Q4108" i="4"/>
  <c r="Q4107" i="4"/>
  <c r="Q4106" i="4"/>
  <c r="Q4105" i="4"/>
  <c r="Q4104" i="4"/>
  <c r="Q4103" i="4"/>
  <c r="Q4102" i="4"/>
  <c r="Q4101" i="4"/>
  <c r="Q4100" i="4"/>
  <c r="Q4099" i="4"/>
  <c r="Q4098" i="4"/>
  <c r="Q4097" i="4"/>
  <c r="Q4096" i="4"/>
  <c r="Q4095" i="4"/>
  <c r="Q4094" i="4"/>
  <c r="Q4093" i="4"/>
  <c r="Q4092" i="4"/>
  <c r="Q4091" i="4"/>
  <c r="Q4090" i="4"/>
  <c r="Q4089" i="4"/>
  <c r="Q4088" i="4"/>
  <c r="Q4087" i="4"/>
  <c r="Q4086" i="4"/>
  <c r="Q4085" i="4"/>
  <c r="Q4084" i="4"/>
  <c r="Q4083" i="4"/>
  <c r="Q4082" i="4"/>
  <c r="Q4081" i="4"/>
  <c r="Q4080" i="4"/>
  <c r="Q4079" i="4"/>
  <c r="Q4078" i="4"/>
  <c r="Q4077" i="4"/>
  <c r="Q4076" i="4"/>
  <c r="Q4075" i="4"/>
  <c r="Q4074" i="4"/>
  <c r="Q4073" i="4"/>
  <c r="Q4072" i="4"/>
  <c r="Q4071" i="4"/>
  <c r="Q4070" i="4"/>
  <c r="Q4069" i="4"/>
  <c r="Q4068" i="4"/>
  <c r="Q4067" i="4"/>
  <c r="Q4066" i="4"/>
  <c r="Q4065" i="4"/>
  <c r="Q4064" i="4"/>
  <c r="Q4063" i="4"/>
  <c r="Q4062" i="4"/>
  <c r="Q4061" i="4"/>
  <c r="Q4060" i="4"/>
  <c r="Q4059" i="4"/>
  <c r="Q4058" i="4"/>
  <c r="Q4057" i="4"/>
  <c r="Q4056" i="4"/>
  <c r="Q4055" i="4"/>
  <c r="Q4054" i="4"/>
  <c r="Q4053" i="4"/>
  <c r="Q4052" i="4"/>
  <c r="Q4051" i="4"/>
  <c r="Q4050" i="4"/>
  <c r="Q4049" i="4"/>
  <c r="Q4048" i="4"/>
  <c r="Q4047" i="4"/>
  <c r="Q4046" i="4"/>
  <c r="Q4045" i="4"/>
  <c r="Q4044" i="4"/>
  <c r="Q4043" i="4"/>
  <c r="Q4042" i="4"/>
  <c r="Q4041" i="4"/>
  <c r="Q4040" i="4"/>
  <c r="Q4039" i="4"/>
  <c r="Q4038" i="4"/>
  <c r="Q4037" i="4"/>
  <c r="Q4036" i="4"/>
  <c r="Q4035" i="4"/>
  <c r="Q4034" i="4"/>
  <c r="Q4033" i="4"/>
  <c r="Q4032" i="4"/>
  <c r="Q4031" i="4"/>
  <c r="Q4030" i="4"/>
  <c r="Q4029" i="4"/>
  <c r="Q4028" i="4"/>
  <c r="Q4027" i="4"/>
  <c r="Q4026" i="4"/>
  <c r="Q4025" i="4"/>
  <c r="Q4024" i="4"/>
  <c r="Q4023" i="4"/>
  <c r="Q4022" i="4"/>
  <c r="Q4021" i="4"/>
  <c r="Q4020" i="4"/>
  <c r="Q4019" i="4"/>
  <c r="Q4018" i="4"/>
  <c r="Q4017" i="4"/>
  <c r="Q4016" i="4"/>
  <c r="Q4015" i="4"/>
  <c r="Q4014" i="4"/>
  <c r="Q4013" i="4"/>
  <c r="Q4012" i="4"/>
  <c r="Q4011" i="4"/>
  <c r="Q4010" i="4"/>
  <c r="Q4009" i="4"/>
  <c r="Q4008" i="4"/>
  <c r="Q4007" i="4"/>
  <c r="Q4006" i="4"/>
  <c r="Q4005" i="4"/>
  <c r="Q4004" i="4"/>
  <c r="Q4003" i="4"/>
  <c r="Q4002" i="4"/>
  <c r="Q4001" i="4"/>
  <c r="Q4000" i="4"/>
  <c r="Q3999" i="4"/>
  <c r="Q3998" i="4"/>
  <c r="Q3997" i="4"/>
  <c r="Q3996" i="4"/>
  <c r="Q3995" i="4"/>
  <c r="Q3994" i="4"/>
  <c r="Q3993" i="4"/>
  <c r="Q3992" i="4"/>
  <c r="Q3991" i="4"/>
  <c r="Q3990" i="4"/>
  <c r="Q3989" i="4"/>
  <c r="Q3988" i="4"/>
  <c r="Q3987" i="4"/>
  <c r="Q3986" i="4"/>
  <c r="Q3985" i="4"/>
  <c r="Q3984" i="4"/>
  <c r="Q3983" i="4"/>
  <c r="Q3982" i="4"/>
  <c r="Q3981" i="4"/>
  <c r="Q3980" i="4"/>
  <c r="Q3979" i="4"/>
  <c r="Q3978" i="4"/>
  <c r="Q3977" i="4"/>
  <c r="Q3976" i="4"/>
  <c r="Q3975" i="4"/>
  <c r="Q3974" i="4"/>
  <c r="Q3973" i="4"/>
  <c r="Q3972" i="4"/>
  <c r="Q3971" i="4"/>
  <c r="Q3970" i="4"/>
  <c r="Q3969" i="4"/>
  <c r="Q3968" i="4"/>
  <c r="Q3967" i="4"/>
  <c r="Q3966" i="4"/>
  <c r="Q3965" i="4"/>
  <c r="Q3964" i="4"/>
  <c r="Q3963" i="4"/>
  <c r="Q3962" i="4"/>
  <c r="Q3961" i="4"/>
  <c r="Q3960" i="4"/>
  <c r="Q3959" i="4"/>
  <c r="Q3958" i="4"/>
  <c r="Q3957" i="4"/>
  <c r="Q3956" i="4"/>
  <c r="Q3955" i="4"/>
  <c r="Q3954" i="4"/>
  <c r="Q3953" i="4"/>
  <c r="Q3952" i="4"/>
  <c r="Q3951" i="4"/>
  <c r="Q3950" i="4"/>
  <c r="Q3949" i="4"/>
  <c r="Q3948" i="4"/>
  <c r="Q3947" i="4"/>
  <c r="Q3946" i="4"/>
  <c r="Q3945" i="4"/>
  <c r="Q3944" i="4"/>
  <c r="Q3943" i="4"/>
  <c r="Q3942" i="4"/>
  <c r="Q3941" i="4"/>
  <c r="Q3940" i="4"/>
  <c r="Q3939" i="4"/>
  <c r="Q3938" i="4"/>
  <c r="Q3937" i="4"/>
  <c r="Q3936" i="4"/>
  <c r="Q3935" i="4"/>
  <c r="Q3934" i="4"/>
  <c r="Q3933" i="4"/>
  <c r="Q3932" i="4"/>
  <c r="Q3931" i="4"/>
  <c r="Q3930" i="4"/>
  <c r="Q3929" i="4"/>
  <c r="Q3928" i="4"/>
  <c r="Q3927" i="4"/>
  <c r="Q3926" i="4"/>
  <c r="Q3925" i="4"/>
  <c r="Q3924" i="4"/>
  <c r="Q3923" i="4"/>
  <c r="Q3922" i="4"/>
  <c r="Q3921" i="4"/>
  <c r="Q3920" i="4"/>
  <c r="Q3919" i="4"/>
  <c r="Q3918" i="4"/>
  <c r="Q3917" i="4"/>
  <c r="Q3916" i="4"/>
  <c r="Q3915" i="4"/>
  <c r="Q3914" i="4"/>
  <c r="Q3913" i="4"/>
  <c r="Q3912" i="4"/>
  <c r="Q3911" i="4"/>
  <c r="Q3910" i="4"/>
  <c r="Q3909" i="4"/>
  <c r="Q3908" i="4"/>
  <c r="Q3907" i="4"/>
  <c r="Q3906" i="4"/>
  <c r="Q3905" i="4"/>
  <c r="Q3904" i="4"/>
  <c r="Q3903" i="4"/>
  <c r="Q3902" i="4"/>
  <c r="Q3901" i="4"/>
  <c r="Q3900" i="4"/>
  <c r="Q3899" i="4"/>
  <c r="Q3898" i="4"/>
  <c r="Q3897" i="4"/>
  <c r="Q3896" i="4"/>
  <c r="Q3895" i="4"/>
  <c r="Q3894" i="4"/>
  <c r="Q3893" i="4"/>
  <c r="Q3892" i="4"/>
  <c r="Q3891" i="4"/>
  <c r="Q3890" i="4"/>
  <c r="Q3889" i="4"/>
  <c r="Q3888" i="4"/>
  <c r="Q3887" i="4"/>
  <c r="Q3886" i="4"/>
  <c r="Q3885" i="4"/>
  <c r="Q3884" i="4"/>
  <c r="Q3883" i="4"/>
  <c r="Q3882" i="4"/>
  <c r="Q3881" i="4"/>
  <c r="Q3880" i="4"/>
  <c r="Q3879" i="4"/>
  <c r="Q3878" i="4"/>
  <c r="Q3877" i="4"/>
  <c r="Q3876" i="4"/>
  <c r="Q3875" i="4"/>
  <c r="Q3874" i="4"/>
  <c r="Q3873" i="4"/>
  <c r="Q3872" i="4"/>
  <c r="Q3871" i="4"/>
  <c r="Q3870" i="4"/>
  <c r="Q3869" i="4"/>
  <c r="Q3868" i="4"/>
  <c r="Q3867" i="4"/>
  <c r="Q3866" i="4"/>
  <c r="Q3865" i="4"/>
  <c r="Q3864" i="4"/>
  <c r="Q3863" i="4"/>
  <c r="Q3862" i="4"/>
  <c r="Q3861" i="4"/>
  <c r="Q3860" i="4"/>
  <c r="Q3859" i="4"/>
  <c r="Q3858" i="4"/>
  <c r="Q3857" i="4"/>
  <c r="Q3856" i="4"/>
  <c r="Q3855" i="4"/>
  <c r="Q3854" i="4"/>
  <c r="Q3853" i="4"/>
  <c r="Q3852" i="4"/>
  <c r="Q3851" i="4"/>
  <c r="Q3850" i="4"/>
  <c r="Q3849" i="4"/>
  <c r="Q3848" i="4"/>
  <c r="Q3847" i="4"/>
  <c r="Q3846" i="4"/>
  <c r="Q3845" i="4"/>
  <c r="Q3844" i="4"/>
  <c r="Q3843" i="4"/>
  <c r="Q3842" i="4"/>
  <c r="Q3841" i="4"/>
  <c r="Q3840" i="4"/>
  <c r="Q3839" i="4"/>
  <c r="Q3838" i="4"/>
  <c r="Q3837" i="4"/>
  <c r="Q3836" i="4"/>
  <c r="Q3835" i="4"/>
  <c r="Q3834" i="4"/>
  <c r="Q3833" i="4"/>
  <c r="Q3832" i="4"/>
  <c r="Q3831" i="4"/>
  <c r="Q3830" i="4"/>
  <c r="Q3829" i="4"/>
  <c r="Q3828" i="4"/>
  <c r="Q3827" i="4"/>
  <c r="Q3826" i="4"/>
  <c r="Q3825" i="4"/>
  <c r="Q3824" i="4"/>
  <c r="Q3823" i="4"/>
  <c r="Q3822" i="4"/>
  <c r="Q3821" i="4"/>
  <c r="Q3820" i="4"/>
  <c r="Q3819" i="4"/>
  <c r="Q3818" i="4"/>
  <c r="Q3817" i="4"/>
  <c r="Q3816" i="4"/>
  <c r="Q3815" i="4"/>
  <c r="Q3814" i="4"/>
  <c r="Q3813" i="4"/>
  <c r="Q3812" i="4"/>
  <c r="Q3811" i="4"/>
  <c r="Q3810" i="4"/>
  <c r="Q3809" i="4"/>
  <c r="Q3808" i="4"/>
  <c r="Q3807" i="4"/>
  <c r="Q3806" i="4"/>
  <c r="Q3805" i="4"/>
  <c r="Q3804" i="4"/>
  <c r="Q3803" i="4"/>
  <c r="Q3802" i="4"/>
  <c r="Q3801" i="4"/>
  <c r="Q3800" i="4"/>
  <c r="Q3799" i="4"/>
  <c r="Q3798" i="4"/>
  <c r="Q3797" i="4"/>
  <c r="Q3796" i="4"/>
  <c r="Q3795" i="4"/>
  <c r="Q3794" i="4"/>
  <c r="Q3793" i="4"/>
  <c r="Q3792" i="4"/>
  <c r="Q3791" i="4"/>
  <c r="Q3790" i="4"/>
  <c r="Q3789" i="4"/>
  <c r="Q3788" i="4"/>
  <c r="Q3787" i="4"/>
  <c r="Q3786" i="4"/>
  <c r="Q3785" i="4"/>
  <c r="Q3784" i="4"/>
  <c r="Q3783" i="4"/>
  <c r="Q3782" i="4"/>
  <c r="Q3781" i="4"/>
  <c r="Q3780" i="4"/>
  <c r="Q3779" i="4"/>
  <c r="Q3778" i="4"/>
  <c r="Q3777" i="4"/>
  <c r="Q3776" i="4"/>
  <c r="Q3775" i="4"/>
  <c r="Q3774" i="4"/>
  <c r="Q3773" i="4"/>
  <c r="Q3772" i="4"/>
  <c r="Q3771" i="4"/>
  <c r="Q3770" i="4"/>
  <c r="Q3769" i="4"/>
  <c r="Q3768" i="4"/>
  <c r="Q3767" i="4"/>
  <c r="Q3766" i="4"/>
  <c r="Q3765" i="4"/>
  <c r="Q3764" i="4"/>
  <c r="Q3763" i="4"/>
  <c r="Q3762" i="4"/>
  <c r="Q3761" i="4"/>
  <c r="Q3760" i="4"/>
  <c r="Q3759" i="4"/>
  <c r="Q3758" i="4"/>
  <c r="Q3757" i="4"/>
  <c r="Q3756" i="4"/>
  <c r="Q3755" i="4"/>
  <c r="Q3754" i="4"/>
  <c r="Q3753" i="4"/>
  <c r="Q3752" i="4"/>
  <c r="Q3751" i="4"/>
  <c r="Q3750" i="4"/>
  <c r="Q3749" i="4"/>
  <c r="Q3748" i="4"/>
  <c r="Q3747" i="4"/>
  <c r="Q3746" i="4"/>
  <c r="Q3745" i="4"/>
  <c r="Q3744" i="4"/>
  <c r="Q3743" i="4"/>
  <c r="Q3742" i="4"/>
  <c r="Q3741" i="4"/>
  <c r="Q3740" i="4"/>
  <c r="Q3739" i="4"/>
  <c r="Q3738" i="4"/>
  <c r="Q3737" i="4"/>
  <c r="Q3736" i="4"/>
  <c r="Q3735" i="4"/>
  <c r="Q3734" i="4"/>
  <c r="Q3733" i="4"/>
  <c r="Q3732" i="4"/>
  <c r="Q3731" i="4"/>
  <c r="Q3730" i="4"/>
  <c r="Q3729" i="4"/>
  <c r="Q3728" i="4"/>
  <c r="Q3727" i="4"/>
  <c r="Q3726" i="4"/>
  <c r="Q3725" i="4"/>
  <c r="Q3724" i="4"/>
  <c r="Q3723" i="4"/>
  <c r="Q3722" i="4"/>
  <c r="Q3721" i="4"/>
  <c r="Q3720" i="4"/>
  <c r="Q3719" i="4"/>
  <c r="Q3718" i="4"/>
  <c r="Q3717" i="4"/>
  <c r="Q3716" i="4"/>
  <c r="Q3715" i="4"/>
  <c r="Q3714" i="4"/>
  <c r="Q3713" i="4"/>
  <c r="Q3712" i="4"/>
  <c r="Q3711" i="4"/>
  <c r="Q3710" i="4"/>
  <c r="Q3709" i="4"/>
  <c r="Q3708" i="4"/>
  <c r="Q3707" i="4"/>
  <c r="Q3706" i="4"/>
  <c r="Q3705" i="4"/>
  <c r="Q3704" i="4"/>
  <c r="Q3703" i="4"/>
  <c r="Q3702" i="4"/>
  <c r="Q3701" i="4"/>
  <c r="Q3700" i="4"/>
  <c r="Q3699" i="4"/>
  <c r="Q3698" i="4"/>
  <c r="Q3697" i="4"/>
  <c r="Q3696" i="4"/>
  <c r="Q3695" i="4"/>
  <c r="Q3694" i="4"/>
  <c r="Q3693" i="4"/>
  <c r="Q3692" i="4"/>
  <c r="Q3691" i="4"/>
  <c r="Q3690" i="4"/>
  <c r="Q3689" i="4"/>
  <c r="Q3688" i="4"/>
  <c r="Q3687" i="4"/>
  <c r="Q3686" i="4"/>
  <c r="Q3685" i="4"/>
  <c r="Q3684" i="4"/>
  <c r="Q3683" i="4"/>
  <c r="Q3682" i="4"/>
  <c r="Q3681" i="4"/>
  <c r="Q3680" i="4"/>
  <c r="Q3679" i="4"/>
  <c r="Q3678" i="4"/>
  <c r="Q3677" i="4"/>
  <c r="Q3676" i="4"/>
  <c r="Q3675" i="4"/>
  <c r="Q3674" i="4"/>
  <c r="Q3673" i="4"/>
  <c r="Q3672" i="4"/>
  <c r="Q3671" i="4"/>
  <c r="Q3670" i="4"/>
  <c r="Q3669" i="4"/>
  <c r="Q3668" i="4"/>
  <c r="Q3667" i="4"/>
  <c r="Q3666" i="4"/>
  <c r="Q3665" i="4"/>
  <c r="Q3664" i="4"/>
  <c r="Q3663" i="4"/>
  <c r="Q3662" i="4"/>
  <c r="Q3661" i="4"/>
  <c r="Q3660" i="4"/>
  <c r="Q3659" i="4"/>
  <c r="Q3658" i="4"/>
  <c r="Q3657" i="4"/>
  <c r="Q3656" i="4"/>
  <c r="Q3655" i="4"/>
  <c r="Q3654" i="4"/>
  <c r="Q3653" i="4"/>
  <c r="Q3652" i="4"/>
  <c r="Q3651" i="4"/>
  <c r="Q3650" i="4"/>
  <c r="Q3649" i="4"/>
  <c r="Q3648" i="4"/>
  <c r="Q3647" i="4"/>
  <c r="Q3646" i="4"/>
  <c r="Q3645" i="4"/>
  <c r="Q3644" i="4"/>
  <c r="Q3643" i="4"/>
  <c r="Q3642" i="4"/>
  <c r="Q3641" i="4"/>
  <c r="Q3640" i="4"/>
  <c r="Q3639" i="4"/>
  <c r="Q3638" i="4"/>
  <c r="Q3637" i="4"/>
  <c r="Q3636" i="4"/>
  <c r="Q3635" i="4"/>
  <c r="Q3634" i="4"/>
  <c r="Q3633" i="4"/>
  <c r="Q3632" i="4"/>
  <c r="Q3631" i="4"/>
  <c r="Q3630" i="4"/>
  <c r="Q3629" i="4"/>
  <c r="Q3628" i="4"/>
  <c r="Q3627" i="4"/>
  <c r="Q3626" i="4"/>
  <c r="Q3625" i="4"/>
  <c r="Q3624" i="4"/>
  <c r="Q3623" i="4"/>
  <c r="Q3622" i="4"/>
  <c r="Q3621" i="4"/>
  <c r="Q3620" i="4"/>
  <c r="Q3619" i="4"/>
  <c r="Q3618" i="4"/>
  <c r="Q3617" i="4"/>
  <c r="Q3616" i="4"/>
  <c r="Q3615" i="4"/>
  <c r="Q3614" i="4"/>
  <c r="Q3613" i="4"/>
  <c r="Q3612" i="4"/>
  <c r="Q3611" i="4"/>
  <c r="Q3610" i="4"/>
  <c r="Q3609" i="4"/>
  <c r="Q3608" i="4"/>
  <c r="Q3607" i="4"/>
  <c r="Q3606" i="4"/>
  <c r="Q3605" i="4"/>
  <c r="Q3604" i="4"/>
  <c r="Q3603" i="4"/>
  <c r="Q3602" i="4"/>
  <c r="Q3601" i="4"/>
  <c r="Q3600" i="4"/>
  <c r="Q3599" i="4"/>
  <c r="Q3598" i="4"/>
  <c r="Q3597" i="4"/>
  <c r="Q3596" i="4"/>
  <c r="Q3595" i="4"/>
  <c r="Q3594" i="4"/>
  <c r="Q3593" i="4"/>
  <c r="Q3592" i="4"/>
  <c r="Q3591" i="4"/>
  <c r="Q3590" i="4"/>
  <c r="Q3589" i="4"/>
  <c r="Q3588" i="4"/>
  <c r="Q3587" i="4"/>
  <c r="Q3586" i="4"/>
  <c r="Q3585" i="4"/>
  <c r="Q3584" i="4"/>
  <c r="Q3583" i="4"/>
  <c r="Q3582" i="4"/>
  <c r="Q3581" i="4"/>
  <c r="Q3580" i="4"/>
  <c r="Q3579" i="4"/>
  <c r="Q3578" i="4"/>
  <c r="Q3577" i="4"/>
  <c r="Q3576" i="4"/>
  <c r="Q3575" i="4"/>
  <c r="Q3574" i="4"/>
  <c r="Q3573" i="4"/>
  <c r="Q3572" i="4"/>
  <c r="Q3571" i="4"/>
  <c r="Q3570" i="4"/>
  <c r="Q3569" i="4"/>
  <c r="Q3568" i="4"/>
  <c r="Q3567" i="4"/>
  <c r="Q3566" i="4"/>
  <c r="Q3565" i="4"/>
  <c r="Q3564" i="4"/>
  <c r="Q3563" i="4"/>
  <c r="Q3562" i="4"/>
  <c r="Q3561" i="4"/>
  <c r="Q3560" i="4"/>
  <c r="Q3559" i="4"/>
  <c r="Q3558" i="4"/>
  <c r="Q3557" i="4"/>
  <c r="Q3556" i="4"/>
  <c r="Q3555" i="4"/>
  <c r="Q3554" i="4"/>
  <c r="Q3553" i="4"/>
  <c r="Q3552" i="4"/>
  <c r="Q3551" i="4"/>
  <c r="Q3550" i="4"/>
  <c r="Q3549" i="4"/>
  <c r="Q3548" i="4"/>
  <c r="Q3547" i="4"/>
  <c r="Q3546" i="4"/>
  <c r="Q3545" i="4"/>
  <c r="Q3544" i="4"/>
  <c r="Q3543" i="4"/>
  <c r="Q3542" i="4"/>
  <c r="Q3541" i="4"/>
  <c r="Q3540" i="4"/>
  <c r="Q3539" i="4"/>
  <c r="Q3538" i="4"/>
  <c r="Q3537" i="4"/>
  <c r="Q3536" i="4"/>
  <c r="Q3535" i="4"/>
  <c r="Q3534" i="4"/>
  <c r="Q3533" i="4"/>
  <c r="Q3532" i="4"/>
  <c r="Q3531" i="4"/>
  <c r="Q3530" i="4"/>
  <c r="Q3529" i="4"/>
  <c r="Q3528" i="4"/>
  <c r="Q3527" i="4"/>
  <c r="Q3526" i="4"/>
  <c r="Q3525" i="4"/>
  <c r="Q3524" i="4"/>
  <c r="Q3523" i="4"/>
  <c r="Q3522" i="4"/>
  <c r="Q3521" i="4"/>
  <c r="Q3520" i="4"/>
  <c r="Q3519" i="4"/>
  <c r="Q3518" i="4"/>
  <c r="Q3517" i="4"/>
  <c r="Q3516" i="4"/>
  <c r="Q3515" i="4"/>
  <c r="Q3514" i="4"/>
  <c r="Q3513" i="4"/>
  <c r="Q3512" i="4"/>
  <c r="Q3511" i="4"/>
  <c r="Q3510" i="4"/>
  <c r="Q3509" i="4"/>
  <c r="Q3508" i="4"/>
  <c r="Q3507" i="4"/>
  <c r="Q3506" i="4"/>
  <c r="Q3505" i="4"/>
  <c r="Q3504" i="4"/>
  <c r="Q3503" i="4"/>
  <c r="Q3502" i="4"/>
  <c r="Q3501" i="4"/>
  <c r="Q3500" i="4"/>
  <c r="Q3499" i="4"/>
  <c r="Q3498" i="4"/>
  <c r="Q3497" i="4"/>
  <c r="Q3496" i="4"/>
  <c r="Q3495" i="4"/>
  <c r="Q3494" i="4"/>
  <c r="Q3493" i="4"/>
  <c r="Q3492" i="4"/>
  <c r="Q3491" i="4"/>
  <c r="Q3490" i="4"/>
  <c r="Q3489" i="4"/>
  <c r="Q3488" i="4"/>
  <c r="Q3487" i="4"/>
  <c r="Q3486" i="4"/>
  <c r="Q3485" i="4"/>
  <c r="Q3484" i="4"/>
  <c r="Q3483" i="4"/>
  <c r="Q3482" i="4"/>
  <c r="Q3481" i="4"/>
  <c r="Q3480" i="4"/>
  <c r="Q3479" i="4"/>
  <c r="Q3478" i="4"/>
  <c r="Q3477" i="4"/>
  <c r="Q3476" i="4"/>
  <c r="Q3475" i="4"/>
  <c r="Q3474" i="4"/>
  <c r="Q3473" i="4"/>
  <c r="Q3472" i="4"/>
  <c r="Q3471" i="4"/>
  <c r="Q3470" i="4"/>
  <c r="Q3469" i="4"/>
  <c r="Q3468" i="4"/>
  <c r="Q3467" i="4"/>
  <c r="Q3466" i="4"/>
  <c r="Q3465" i="4"/>
  <c r="Q3464" i="4"/>
  <c r="Q3463" i="4"/>
  <c r="Q3462" i="4"/>
  <c r="Q3461" i="4"/>
  <c r="Q3460" i="4"/>
  <c r="Q3459" i="4"/>
  <c r="Q3458" i="4"/>
  <c r="Q3457" i="4"/>
  <c r="Q3456" i="4"/>
  <c r="Q3455" i="4"/>
  <c r="Q3454" i="4"/>
  <c r="Q3453" i="4"/>
  <c r="Q3452" i="4"/>
  <c r="Q3451" i="4"/>
  <c r="Q3450" i="4"/>
  <c r="Q3449" i="4"/>
  <c r="Q3448" i="4"/>
  <c r="Q3447" i="4"/>
  <c r="Q3446" i="4"/>
  <c r="Q3445" i="4"/>
  <c r="Q3444" i="4"/>
  <c r="Q3443" i="4"/>
  <c r="Q3442" i="4"/>
  <c r="Q3441" i="4"/>
  <c r="Q3440" i="4"/>
  <c r="Q3439" i="4"/>
  <c r="Q3438" i="4"/>
  <c r="Q3437" i="4"/>
  <c r="Q3436" i="4"/>
  <c r="Q3435" i="4"/>
  <c r="Q3434" i="4"/>
  <c r="Q3433" i="4"/>
  <c r="Q3432" i="4"/>
  <c r="Q3431" i="4"/>
  <c r="Q3430" i="4"/>
  <c r="Q3429" i="4"/>
  <c r="Q3428" i="4"/>
  <c r="Q3427" i="4"/>
  <c r="Q3426" i="4"/>
  <c r="Q3425" i="4"/>
  <c r="Q3424" i="4"/>
  <c r="Q3423" i="4"/>
  <c r="Q3422" i="4"/>
  <c r="Q3421" i="4"/>
  <c r="Q3420" i="4"/>
  <c r="Q3419" i="4"/>
  <c r="Q3418" i="4"/>
  <c r="Q3417" i="4"/>
  <c r="Q3416" i="4"/>
  <c r="Q3415" i="4"/>
  <c r="Q3414" i="4"/>
  <c r="Q3413" i="4"/>
  <c r="Q3412" i="4"/>
  <c r="Q3411" i="4"/>
  <c r="Q3410" i="4"/>
  <c r="Q3409" i="4"/>
  <c r="Q3408" i="4"/>
  <c r="Q3407" i="4"/>
  <c r="Q3406" i="4"/>
  <c r="Q3405" i="4"/>
  <c r="Q3404" i="4"/>
  <c r="Q3403" i="4"/>
  <c r="Q3402" i="4"/>
  <c r="Q3401" i="4"/>
  <c r="Q3400" i="4"/>
  <c r="Q3399" i="4"/>
  <c r="Q3398" i="4"/>
  <c r="Q3397" i="4"/>
  <c r="Q3396" i="4"/>
  <c r="Q3395" i="4"/>
  <c r="Q3394" i="4"/>
  <c r="Q3393" i="4"/>
  <c r="Q3392" i="4"/>
  <c r="Q3391" i="4"/>
  <c r="Q3390" i="4"/>
  <c r="Q3389" i="4"/>
  <c r="Q3388" i="4"/>
  <c r="Q3387" i="4"/>
  <c r="Q3386" i="4"/>
  <c r="Q3385" i="4"/>
  <c r="Q3384" i="4"/>
  <c r="Q3383" i="4"/>
  <c r="Q3382" i="4"/>
  <c r="Q3381" i="4"/>
  <c r="Q3380" i="4"/>
  <c r="Q3379" i="4"/>
  <c r="Q3378" i="4"/>
  <c r="Q3377" i="4"/>
  <c r="Q3376" i="4"/>
  <c r="Q3375" i="4"/>
  <c r="Q3374" i="4"/>
  <c r="Q3373" i="4"/>
  <c r="Q3372" i="4"/>
  <c r="Q3371" i="4"/>
  <c r="Q3370" i="4"/>
  <c r="Q3369" i="4"/>
  <c r="Q3368" i="4"/>
  <c r="Q3367" i="4"/>
  <c r="Q3366" i="4"/>
  <c r="Q3365" i="4"/>
  <c r="Q3364" i="4"/>
  <c r="Q3363" i="4"/>
  <c r="Q3362" i="4"/>
  <c r="Q3361" i="4"/>
  <c r="Q3360" i="4"/>
  <c r="Q3359" i="4"/>
  <c r="Q3358" i="4"/>
  <c r="Q3357" i="4"/>
  <c r="Q3356" i="4"/>
  <c r="Q3355" i="4"/>
  <c r="Q3354" i="4"/>
  <c r="Q3353" i="4"/>
  <c r="Q3352" i="4"/>
  <c r="Q3351" i="4"/>
  <c r="Q3350" i="4"/>
  <c r="Q3349" i="4"/>
  <c r="Q3348" i="4"/>
  <c r="Q3347" i="4"/>
  <c r="Q3346" i="4"/>
  <c r="Q3345" i="4"/>
  <c r="Q3344" i="4"/>
  <c r="Q3343" i="4"/>
  <c r="Q3342" i="4"/>
  <c r="Q3341" i="4"/>
  <c r="Q3340" i="4"/>
  <c r="Q3339" i="4"/>
  <c r="Q3338" i="4"/>
  <c r="Q3337" i="4"/>
  <c r="Q3336" i="4"/>
  <c r="Q3335" i="4"/>
  <c r="Q3334" i="4"/>
  <c r="Q3333" i="4"/>
  <c r="Q3332" i="4"/>
  <c r="Q3331" i="4"/>
  <c r="Q3330" i="4"/>
  <c r="Q3329" i="4"/>
  <c r="Q3328" i="4"/>
  <c r="Q3327" i="4"/>
  <c r="Q3326" i="4"/>
  <c r="Q3325" i="4"/>
  <c r="Q3324" i="4"/>
  <c r="Q3323" i="4"/>
  <c r="Q3322" i="4"/>
  <c r="Q3321" i="4"/>
  <c r="Q3320" i="4"/>
  <c r="Q3319" i="4"/>
  <c r="Q3318" i="4"/>
  <c r="Q3317" i="4"/>
  <c r="Q3316" i="4"/>
  <c r="Q3315" i="4"/>
  <c r="Q3314" i="4"/>
  <c r="Q3313" i="4"/>
  <c r="Q3312" i="4"/>
  <c r="Q3311" i="4"/>
  <c r="Q3310" i="4"/>
  <c r="Q3309" i="4"/>
  <c r="Q3308" i="4"/>
  <c r="Q3307" i="4"/>
  <c r="Q3306" i="4"/>
  <c r="Q3305" i="4"/>
  <c r="Q3304" i="4"/>
  <c r="Q3303" i="4"/>
  <c r="Q3302" i="4"/>
  <c r="Q3301" i="4"/>
  <c r="Q3300" i="4"/>
  <c r="Q3299" i="4"/>
  <c r="Q3298" i="4"/>
  <c r="Q3297" i="4"/>
  <c r="Q3296" i="4"/>
  <c r="Q3295" i="4"/>
  <c r="Q3294" i="4"/>
  <c r="Q3293" i="4"/>
  <c r="Q3292" i="4"/>
  <c r="Q3291" i="4"/>
  <c r="Q3290" i="4"/>
  <c r="Q3289" i="4"/>
  <c r="Q3288" i="4"/>
  <c r="Q3287" i="4"/>
  <c r="Q3286" i="4"/>
  <c r="Q3285" i="4"/>
  <c r="Q3284" i="4"/>
  <c r="Q3283" i="4"/>
  <c r="Q3282" i="4"/>
  <c r="Q3281" i="4"/>
  <c r="Q3280" i="4"/>
  <c r="Q3279" i="4"/>
  <c r="Q3278" i="4"/>
  <c r="Q3277" i="4"/>
  <c r="Q3276" i="4"/>
  <c r="Q3275" i="4"/>
  <c r="Q3274" i="4"/>
  <c r="Q3273" i="4"/>
  <c r="Q3272" i="4"/>
  <c r="Q3271" i="4"/>
  <c r="Q3270" i="4"/>
  <c r="Q3269" i="4"/>
  <c r="Q3268" i="4"/>
  <c r="Q3267" i="4"/>
  <c r="Q3266" i="4"/>
  <c r="Q3265" i="4"/>
  <c r="Q3264" i="4"/>
  <c r="Q3263" i="4"/>
  <c r="Q3262" i="4"/>
  <c r="Q3261" i="4"/>
  <c r="Q3260" i="4"/>
  <c r="Q3259" i="4"/>
  <c r="Q3258" i="4"/>
  <c r="Q3257" i="4"/>
  <c r="Q3256" i="4"/>
  <c r="Q3255" i="4"/>
  <c r="Q3254" i="4"/>
  <c r="Q3253" i="4"/>
  <c r="Q3252" i="4"/>
  <c r="Q3251" i="4"/>
  <c r="Q3250" i="4"/>
  <c r="Q3249" i="4"/>
  <c r="Q3248" i="4"/>
  <c r="Q3247" i="4"/>
  <c r="Q3246" i="4"/>
  <c r="Q3245" i="4"/>
  <c r="Q3244" i="4"/>
  <c r="Q3243" i="4"/>
  <c r="Q3242" i="4"/>
  <c r="Q3241" i="4"/>
  <c r="Q3240" i="4"/>
  <c r="Q3239" i="4"/>
  <c r="Q3238" i="4"/>
  <c r="Q3237" i="4"/>
  <c r="Q3236" i="4"/>
  <c r="Q3235" i="4"/>
  <c r="Q3234" i="4"/>
  <c r="Q3233" i="4"/>
  <c r="Q3232" i="4"/>
  <c r="Q3231" i="4"/>
  <c r="Q3230" i="4"/>
  <c r="Q3229" i="4"/>
  <c r="Q3228" i="4"/>
  <c r="Q3227" i="4"/>
  <c r="Q3226" i="4"/>
  <c r="Q3225" i="4"/>
  <c r="Q3224" i="4"/>
  <c r="Q3223" i="4"/>
  <c r="Q3222" i="4"/>
  <c r="Q3221" i="4"/>
  <c r="Q3220" i="4"/>
  <c r="Q3219" i="4"/>
  <c r="Q3218" i="4"/>
  <c r="Q3217" i="4"/>
  <c r="Q3216" i="4"/>
  <c r="Q3215" i="4"/>
  <c r="Q3214" i="4"/>
  <c r="Q3213" i="4"/>
  <c r="Q3212" i="4"/>
  <c r="Q3211" i="4"/>
  <c r="Q3210" i="4"/>
  <c r="Q3209" i="4"/>
  <c r="Q3208" i="4"/>
  <c r="Q3207" i="4"/>
  <c r="Q3206" i="4"/>
  <c r="Q3205" i="4"/>
  <c r="Q3204" i="4"/>
  <c r="Q3203" i="4"/>
  <c r="Q3202" i="4"/>
  <c r="Q3201" i="4"/>
  <c r="Q3200" i="4"/>
  <c r="Q3199" i="4"/>
  <c r="Q3198" i="4"/>
  <c r="Q3197" i="4"/>
  <c r="Q3196" i="4"/>
  <c r="Q3195" i="4"/>
  <c r="Q3194" i="4"/>
  <c r="Q3193" i="4"/>
  <c r="Q3192" i="4"/>
  <c r="Q3191" i="4"/>
  <c r="Q3190" i="4"/>
  <c r="Q3189" i="4"/>
  <c r="Q3188" i="4"/>
  <c r="Q3187" i="4"/>
  <c r="Q3186" i="4"/>
  <c r="Q3185" i="4"/>
  <c r="Q3184" i="4"/>
  <c r="Q3183" i="4"/>
  <c r="Q3182" i="4"/>
  <c r="Q3181" i="4"/>
  <c r="Q3180" i="4"/>
  <c r="Q3179" i="4"/>
  <c r="Q3178" i="4"/>
  <c r="Q3177" i="4"/>
  <c r="Q3176" i="4"/>
  <c r="Q3175" i="4"/>
  <c r="Q3174" i="4"/>
  <c r="Q3173" i="4"/>
  <c r="Q3172" i="4"/>
  <c r="Q3171" i="4"/>
  <c r="Q3170" i="4"/>
  <c r="Q3169" i="4"/>
  <c r="Q3168" i="4"/>
  <c r="Q3167" i="4"/>
  <c r="Q3166" i="4"/>
  <c r="Q3165" i="4"/>
  <c r="Q3164" i="4"/>
  <c r="Q3163" i="4"/>
  <c r="Q3162" i="4"/>
  <c r="Q3161" i="4"/>
  <c r="Q3160" i="4"/>
  <c r="Q3159" i="4"/>
  <c r="Q3158" i="4"/>
  <c r="Q3157" i="4"/>
  <c r="Q3156" i="4"/>
  <c r="Q3155" i="4"/>
  <c r="Q3154" i="4"/>
  <c r="Q3153" i="4"/>
  <c r="Q3152" i="4"/>
  <c r="Q3151" i="4"/>
  <c r="Q3150" i="4"/>
  <c r="Q3149" i="4"/>
  <c r="Q3148" i="4"/>
  <c r="Q3147" i="4"/>
  <c r="Q3146" i="4"/>
  <c r="Q3145" i="4"/>
  <c r="Q3144" i="4"/>
  <c r="Q3143" i="4"/>
  <c r="Q3142" i="4"/>
  <c r="Q3141" i="4"/>
  <c r="Q3140" i="4"/>
  <c r="Q3139" i="4"/>
  <c r="Q3138" i="4"/>
  <c r="Q3137" i="4"/>
  <c r="Q3136" i="4"/>
  <c r="Q3135" i="4"/>
  <c r="Q3134" i="4"/>
  <c r="Q3133" i="4"/>
  <c r="Q3132" i="4"/>
  <c r="Q3131" i="4"/>
  <c r="Q3130" i="4"/>
  <c r="Q3129" i="4"/>
  <c r="Q3128" i="4"/>
  <c r="Q3127" i="4"/>
  <c r="Q3126" i="4"/>
  <c r="Q3125" i="4"/>
  <c r="Q3124" i="4"/>
  <c r="Q3123" i="4"/>
  <c r="Q3122" i="4"/>
  <c r="Q3121" i="4"/>
  <c r="Q3120" i="4"/>
  <c r="Q3119" i="4"/>
  <c r="Q3118" i="4"/>
  <c r="Q3117" i="4"/>
  <c r="Q3116" i="4"/>
  <c r="Q3115" i="4"/>
  <c r="Q3114" i="4"/>
  <c r="Q3113" i="4"/>
  <c r="Q3112" i="4"/>
  <c r="Q3111" i="4"/>
  <c r="Q3110" i="4"/>
  <c r="Q3109" i="4"/>
  <c r="Q3108" i="4"/>
  <c r="Q3107" i="4"/>
  <c r="Q3106" i="4"/>
  <c r="Q3105" i="4"/>
  <c r="Q3104" i="4"/>
  <c r="Q3103" i="4"/>
  <c r="Q3102" i="4"/>
  <c r="Q3101" i="4"/>
  <c r="Q3100" i="4"/>
  <c r="Q3099" i="4"/>
  <c r="Q3098" i="4"/>
  <c r="Q3097" i="4"/>
  <c r="Q3096" i="4"/>
  <c r="Q3095" i="4"/>
  <c r="Q3094" i="4"/>
  <c r="Q3093" i="4"/>
  <c r="Q3092" i="4"/>
  <c r="Q3091" i="4"/>
  <c r="Q3090" i="4"/>
  <c r="Q3089" i="4"/>
  <c r="Q3088" i="4"/>
  <c r="Q3087" i="4"/>
  <c r="Q3086" i="4"/>
  <c r="Q3085" i="4"/>
  <c r="Q3084" i="4"/>
  <c r="Q3083" i="4"/>
  <c r="Q3082" i="4"/>
  <c r="Q3081" i="4"/>
  <c r="Q3080" i="4"/>
  <c r="Q3079" i="4"/>
  <c r="Q3078" i="4"/>
  <c r="Q3077" i="4"/>
  <c r="Q3076" i="4"/>
  <c r="Q3075" i="4"/>
  <c r="Q3074" i="4"/>
  <c r="Q3073" i="4"/>
  <c r="Q3072" i="4"/>
  <c r="Q3071" i="4"/>
  <c r="Q3070" i="4"/>
  <c r="Q3069" i="4"/>
  <c r="Q3068" i="4"/>
  <c r="Q3067" i="4"/>
  <c r="Q3066" i="4"/>
  <c r="Q3065" i="4"/>
  <c r="Q3064" i="4"/>
  <c r="Q3063" i="4"/>
  <c r="Q3062" i="4"/>
  <c r="Q3061" i="4"/>
  <c r="Q3060" i="4"/>
  <c r="Q3059" i="4"/>
  <c r="Q3058" i="4"/>
  <c r="Q3057" i="4"/>
  <c r="Q3056" i="4"/>
  <c r="Q3055" i="4"/>
  <c r="Q3054" i="4"/>
  <c r="Q3053" i="4"/>
  <c r="Q3052" i="4"/>
  <c r="Q3051" i="4"/>
  <c r="Q3050" i="4"/>
  <c r="Q3049" i="4"/>
  <c r="Q3048" i="4"/>
  <c r="Q3047" i="4"/>
  <c r="Q3046" i="4"/>
  <c r="Q3045" i="4"/>
  <c r="Q3044" i="4"/>
  <c r="Q3043" i="4"/>
  <c r="Q3042" i="4"/>
  <c r="Q3041" i="4"/>
  <c r="Q3040" i="4"/>
  <c r="Q3039" i="4"/>
  <c r="Q3038" i="4"/>
  <c r="Q3037" i="4"/>
  <c r="Q3036" i="4"/>
  <c r="Q3035" i="4"/>
  <c r="Q3034" i="4"/>
  <c r="Q3033" i="4"/>
  <c r="Q3032" i="4"/>
  <c r="Q3031" i="4"/>
  <c r="Q3030" i="4"/>
  <c r="Q3029" i="4"/>
  <c r="Q3028" i="4"/>
  <c r="Q3027" i="4"/>
  <c r="Q3026" i="4"/>
  <c r="Q3025" i="4"/>
  <c r="Q3024" i="4"/>
  <c r="Q3023" i="4"/>
  <c r="Q3022" i="4"/>
  <c r="Q3021" i="4"/>
  <c r="Q3020" i="4"/>
  <c r="Q3019" i="4"/>
  <c r="Q3018" i="4"/>
  <c r="Q3017" i="4"/>
  <c r="Q3016" i="4"/>
  <c r="Q3015" i="4"/>
  <c r="Q3014" i="4"/>
  <c r="Q3013" i="4"/>
  <c r="Q3012" i="4"/>
  <c r="Q3011" i="4"/>
  <c r="Q3010" i="4"/>
  <c r="Q3009" i="4"/>
  <c r="Q3008" i="4"/>
  <c r="Q3007" i="4"/>
  <c r="Q3006" i="4"/>
  <c r="Q3005" i="4"/>
  <c r="Q3004" i="4"/>
  <c r="Q3003" i="4"/>
  <c r="Q3002" i="4"/>
  <c r="Q3001" i="4"/>
  <c r="Q3000" i="4"/>
  <c r="Q2999" i="4"/>
  <c r="Q2998" i="4"/>
  <c r="Q2997" i="4"/>
  <c r="Q2996" i="4"/>
  <c r="Q2995" i="4"/>
  <c r="Q2994" i="4"/>
  <c r="Q2993" i="4"/>
  <c r="Q2992" i="4"/>
  <c r="Q2991" i="4"/>
  <c r="Q2990" i="4"/>
  <c r="Q2989" i="4"/>
  <c r="Q2988" i="4"/>
  <c r="Q2987" i="4"/>
  <c r="Q2986" i="4"/>
  <c r="Q2985" i="4"/>
  <c r="Q2984" i="4"/>
  <c r="Q2983" i="4"/>
  <c r="Q2982" i="4"/>
  <c r="Q2981" i="4"/>
  <c r="Q2980" i="4"/>
  <c r="Q2979" i="4"/>
  <c r="Q2978" i="4"/>
  <c r="Q2977" i="4"/>
  <c r="Q2976" i="4"/>
  <c r="Q2975" i="4"/>
  <c r="Q2974" i="4"/>
  <c r="Q2973" i="4"/>
  <c r="Q2972" i="4"/>
  <c r="Q2971" i="4"/>
  <c r="Q2970" i="4"/>
  <c r="Q2969" i="4"/>
  <c r="Q2968" i="4"/>
  <c r="Q2967" i="4"/>
  <c r="Q2966" i="4"/>
  <c r="Q2965" i="4"/>
  <c r="Q2964" i="4"/>
  <c r="Q2963" i="4"/>
  <c r="Q2962" i="4"/>
  <c r="Q2961" i="4"/>
  <c r="Q2960" i="4"/>
  <c r="Q2959" i="4"/>
  <c r="Q2958" i="4"/>
  <c r="Q2957" i="4"/>
  <c r="Q2956" i="4"/>
  <c r="Q2955" i="4"/>
  <c r="Q2954" i="4"/>
  <c r="Q2953" i="4"/>
  <c r="Q2952" i="4"/>
  <c r="Q2951" i="4"/>
  <c r="Q2950" i="4"/>
  <c r="Q2949" i="4"/>
  <c r="Q2948" i="4"/>
  <c r="Q2947" i="4"/>
  <c r="Q2946" i="4"/>
  <c r="Q2945" i="4"/>
  <c r="Q2944" i="4"/>
  <c r="Q2943" i="4"/>
  <c r="Q2942" i="4"/>
  <c r="Q2941" i="4"/>
  <c r="Q2940" i="4"/>
  <c r="Q2939" i="4"/>
  <c r="Q2938" i="4"/>
  <c r="Q2937" i="4"/>
  <c r="Q2936" i="4"/>
  <c r="Q2935" i="4"/>
  <c r="Q2934" i="4"/>
  <c r="Q2933" i="4"/>
  <c r="Q2932" i="4"/>
  <c r="Q2931" i="4"/>
  <c r="Q2930" i="4"/>
  <c r="Q2929" i="4"/>
  <c r="Q2928" i="4"/>
  <c r="Q2927" i="4"/>
  <c r="Q2926" i="4"/>
  <c r="Q2925" i="4"/>
  <c r="Q2924" i="4"/>
  <c r="Q2923" i="4"/>
  <c r="Q2922" i="4"/>
  <c r="Q2921" i="4"/>
  <c r="Q2920" i="4"/>
  <c r="Q2919" i="4"/>
  <c r="Q2918" i="4"/>
  <c r="Q2917" i="4"/>
  <c r="Q2916" i="4"/>
  <c r="Q2915" i="4"/>
  <c r="Q2914" i="4"/>
  <c r="Q2913" i="4"/>
  <c r="Q2912" i="4"/>
  <c r="Q2911" i="4"/>
  <c r="Q2910" i="4"/>
  <c r="Q2909" i="4"/>
  <c r="Q2908" i="4"/>
  <c r="Q2907" i="4"/>
  <c r="Q2906" i="4"/>
  <c r="Q2905" i="4"/>
  <c r="Q2904" i="4"/>
  <c r="Q2903" i="4"/>
  <c r="Q2902" i="4"/>
  <c r="Q2901" i="4"/>
  <c r="Q2900" i="4"/>
  <c r="Q2899" i="4"/>
  <c r="Q2898" i="4"/>
  <c r="Q2897" i="4"/>
  <c r="Q2896" i="4"/>
  <c r="Q2895" i="4"/>
  <c r="Q2894" i="4"/>
  <c r="Q2893" i="4"/>
  <c r="Q2892" i="4"/>
  <c r="Q2891" i="4"/>
  <c r="Q2890" i="4"/>
  <c r="Q2889" i="4"/>
  <c r="Q2888" i="4"/>
  <c r="Q2887" i="4"/>
  <c r="Q2886" i="4"/>
  <c r="Q2885" i="4"/>
  <c r="Q2884" i="4"/>
  <c r="Q2883" i="4"/>
  <c r="Q2882" i="4"/>
  <c r="Q2881" i="4"/>
  <c r="Q2880" i="4"/>
  <c r="Q2879" i="4"/>
  <c r="Q2878" i="4"/>
  <c r="Q2877" i="4"/>
  <c r="Q2876" i="4"/>
  <c r="Q2875" i="4"/>
  <c r="Q2874" i="4"/>
  <c r="Q2873" i="4"/>
  <c r="Q2872" i="4"/>
  <c r="Q2871" i="4"/>
  <c r="Q2870" i="4"/>
  <c r="Q2869" i="4"/>
  <c r="Q2868" i="4"/>
  <c r="Q2867" i="4"/>
  <c r="Q2866" i="4"/>
  <c r="Q2865" i="4"/>
  <c r="Q2864" i="4"/>
  <c r="Q2863" i="4"/>
  <c r="Q2862" i="4"/>
  <c r="Q2861" i="4"/>
  <c r="Q2860" i="4"/>
  <c r="Q2859" i="4"/>
  <c r="Q2858" i="4"/>
  <c r="Q2857" i="4"/>
  <c r="Q2856" i="4"/>
  <c r="Q2855" i="4"/>
  <c r="Q2854" i="4"/>
  <c r="Q2853" i="4"/>
  <c r="Q2852" i="4"/>
  <c r="Q2851" i="4"/>
  <c r="Q2850" i="4"/>
  <c r="Q2849" i="4"/>
  <c r="Q2848" i="4"/>
  <c r="Q2847" i="4"/>
  <c r="Q2846" i="4"/>
  <c r="Q2845" i="4"/>
  <c r="Q2844" i="4"/>
  <c r="Q2843" i="4"/>
  <c r="Q2842" i="4"/>
  <c r="Q2841" i="4"/>
  <c r="Q2840" i="4"/>
  <c r="Q2839" i="4"/>
  <c r="Q2838" i="4"/>
  <c r="Q2837" i="4"/>
  <c r="Q2836" i="4"/>
  <c r="Q2835" i="4"/>
  <c r="Q2834" i="4"/>
  <c r="Q2833" i="4"/>
  <c r="Q2832" i="4"/>
  <c r="Q2831" i="4"/>
  <c r="Q2830" i="4"/>
  <c r="Q2829" i="4"/>
  <c r="Q2828" i="4"/>
  <c r="Q2827" i="4"/>
  <c r="Q2826" i="4"/>
  <c r="Q2825" i="4"/>
  <c r="Q2824" i="4"/>
  <c r="Q2823" i="4"/>
  <c r="Q2822" i="4"/>
  <c r="Q2821" i="4"/>
  <c r="Q2820" i="4"/>
  <c r="Q2819" i="4"/>
  <c r="Q2818" i="4"/>
  <c r="Q2817" i="4"/>
  <c r="Q2816" i="4"/>
  <c r="Q2815" i="4"/>
  <c r="Q2814" i="4"/>
  <c r="Q2813" i="4"/>
  <c r="Q2812" i="4"/>
  <c r="Q2811" i="4"/>
  <c r="Q2810" i="4"/>
  <c r="Q2809" i="4"/>
  <c r="Q2808" i="4"/>
  <c r="Q2807" i="4"/>
  <c r="Q2806" i="4"/>
  <c r="Q2805" i="4"/>
  <c r="Q2804" i="4"/>
  <c r="Q2803" i="4"/>
  <c r="Q2802" i="4"/>
  <c r="Q2801" i="4"/>
  <c r="Q2800" i="4"/>
  <c r="Q2799" i="4"/>
  <c r="Q2798" i="4"/>
  <c r="Q2797" i="4"/>
  <c r="Q2796" i="4"/>
  <c r="Q2795" i="4"/>
  <c r="Q2794" i="4"/>
  <c r="Q2793" i="4"/>
  <c r="Q2792" i="4"/>
  <c r="Q2791" i="4"/>
  <c r="Q2790" i="4"/>
  <c r="Q2789" i="4"/>
  <c r="Q2788" i="4"/>
  <c r="Q2787" i="4"/>
  <c r="Q2786" i="4"/>
  <c r="Q2785" i="4"/>
  <c r="Q2784" i="4"/>
  <c r="Q2783" i="4"/>
  <c r="Q2782" i="4"/>
  <c r="Q2781" i="4"/>
  <c r="Q2780" i="4"/>
  <c r="Q2779" i="4"/>
  <c r="Q2778" i="4"/>
  <c r="Q2777" i="4"/>
  <c r="Q2776" i="4"/>
  <c r="Q2775" i="4"/>
  <c r="Q2774" i="4"/>
  <c r="Q2773" i="4"/>
  <c r="Q2772" i="4"/>
  <c r="Q2771" i="4"/>
  <c r="Q2770" i="4"/>
  <c r="Q2769" i="4"/>
  <c r="Q2768" i="4"/>
  <c r="Q2767" i="4"/>
  <c r="Q2766" i="4"/>
  <c r="Q2765" i="4"/>
  <c r="Q2764" i="4"/>
  <c r="Q2763" i="4"/>
  <c r="Q2762" i="4"/>
  <c r="Q2761" i="4"/>
  <c r="Q2760" i="4"/>
  <c r="Q2759" i="4"/>
  <c r="Q2758" i="4"/>
  <c r="Q2757" i="4"/>
  <c r="Q2756" i="4"/>
  <c r="Q2755" i="4"/>
  <c r="Q2754" i="4"/>
  <c r="Q2753" i="4"/>
  <c r="Q2752" i="4"/>
  <c r="Q2751" i="4"/>
  <c r="Q2750" i="4"/>
  <c r="Q2749" i="4"/>
  <c r="Q2748" i="4"/>
  <c r="Q2747" i="4"/>
  <c r="Q2746" i="4"/>
  <c r="Q2745" i="4"/>
  <c r="Q2744" i="4"/>
  <c r="Q2743" i="4"/>
  <c r="Q2742" i="4"/>
  <c r="Q2741" i="4"/>
  <c r="Q2740" i="4"/>
  <c r="Q2739" i="4"/>
  <c r="Q2738" i="4"/>
  <c r="Q2737" i="4"/>
  <c r="Q2736" i="4"/>
  <c r="Q2735" i="4"/>
  <c r="Q2734" i="4"/>
  <c r="Q2733" i="4"/>
  <c r="Q2732" i="4"/>
  <c r="Q2731" i="4"/>
  <c r="Q2730" i="4"/>
  <c r="Q2729" i="4"/>
  <c r="Q2728" i="4"/>
  <c r="Q2727" i="4"/>
  <c r="Q2726" i="4"/>
  <c r="Q2725" i="4"/>
  <c r="Q2724" i="4"/>
  <c r="Q2723" i="4"/>
  <c r="Q2722" i="4"/>
  <c r="Q2721" i="4"/>
  <c r="Q2720" i="4"/>
  <c r="Q2719" i="4"/>
  <c r="Q2718" i="4"/>
  <c r="Q2717" i="4"/>
  <c r="Q2716" i="4"/>
  <c r="Q2715" i="4"/>
  <c r="Q2714" i="4"/>
  <c r="Q2713" i="4"/>
  <c r="Q2712" i="4"/>
  <c r="Q2711" i="4"/>
  <c r="Q2710" i="4"/>
  <c r="Q2709" i="4"/>
  <c r="Q2708" i="4"/>
  <c r="Q2707" i="4"/>
  <c r="Q2706" i="4"/>
  <c r="Q2705" i="4"/>
  <c r="Q2704" i="4"/>
  <c r="Q2703" i="4"/>
  <c r="Q2702" i="4"/>
  <c r="Q2701" i="4"/>
  <c r="Q2700" i="4"/>
  <c r="Q2699" i="4"/>
  <c r="Q2698" i="4"/>
  <c r="Q2697" i="4"/>
  <c r="Q2696" i="4"/>
  <c r="Q2695" i="4"/>
  <c r="Q2694" i="4"/>
  <c r="Q2693" i="4"/>
  <c r="Q2692" i="4"/>
  <c r="Q2691" i="4"/>
  <c r="Q2690" i="4"/>
  <c r="Q2689" i="4"/>
  <c r="Q2688" i="4"/>
  <c r="Q2687" i="4"/>
  <c r="Q2686" i="4"/>
  <c r="Q2685" i="4"/>
  <c r="Q2684" i="4"/>
  <c r="Q2683" i="4"/>
  <c r="Q2682" i="4"/>
  <c r="Q2681" i="4"/>
  <c r="Q2680" i="4"/>
  <c r="Q2679" i="4"/>
  <c r="Q2678" i="4"/>
  <c r="Q2677" i="4"/>
  <c r="Q2676" i="4"/>
  <c r="Q2675" i="4"/>
  <c r="Q2674" i="4"/>
  <c r="Q2673" i="4"/>
  <c r="Q2672" i="4"/>
  <c r="Q2671" i="4"/>
  <c r="Q2670" i="4"/>
  <c r="Q2669" i="4"/>
  <c r="Q2668" i="4"/>
  <c r="Q2667" i="4"/>
  <c r="Q2666" i="4"/>
  <c r="Q2665" i="4"/>
  <c r="Q2664" i="4"/>
  <c r="Q2663" i="4"/>
  <c r="Q2662" i="4"/>
  <c r="Q2661" i="4"/>
  <c r="Q2660" i="4"/>
  <c r="Q2659" i="4"/>
  <c r="Q2658" i="4"/>
  <c r="Q2657" i="4"/>
  <c r="Q2656" i="4"/>
  <c r="Q2655" i="4"/>
  <c r="Q2654" i="4"/>
  <c r="Q2653" i="4"/>
  <c r="Q2652" i="4"/>
  <c r="Q2651" i="4"/>
  <c r="Q2650" i="4"/>
  <c r="Q2649" i="4"/>
  <c r="Q2648" i="4"/>
  <c r="Q2647" i="4"/>
  <c r="Q2646" i="4"/>
  <c r="Q2645" i="4"/>
  <c r="Q2644" i="4"/>
  <c r="Q2643" i="4"/>
  <c r="Q2642" i="4"/>
  <c r="Q2641" i="4"/>
  <c r="Q2640" i="4"/>
  <c r="Q2639" i="4"/>
  <c r="Q2638" i="4"/>
  <c r="Q2637" i="4"/>
  <c r="Q2636" i="4"/>
  <c r="Q2635" i="4"/>
  <c r="Q2634" i="4"/>
  <c r="Q2633" i="4"/>
  <c r="Q2632" i="4"/>
  <c r="Q2631" i="4"/>
  <c r="Q2630" i="4"/>
  <c r="Q2629" i="4"/>
  <c r="Q2628" i="4"/>
  <c r="Q2627" i="4"/>
  <c r="Q2626" i="4"/>
  <c r="Q2625" i="4"/>
  <c r="Q2624" i="4"/>
  <c r="Q2623" i="4"/>
  <c r="Q2622" i="4"/>
  <c r="Q2621" i="4"/>
  <c r="Q2620" i="4"/>
  <c r="Q2619" i="4"/>
  <c r="Q2618" i="4"/>
  <c r="Q2617" i="4"/>
  <c r="Q2616" i="4"/>
  <c r="Q2615" i="4"/>
  <c r="Q2614" i="4"/>
  <c r="Q2613" i="4"/>
  <c r="Q2612" i="4"/>
  <c r="Q2611" i="4"/>
  <c r="Q2610" i="4"/>
  <c r="Q2609" i="4"/>
  <c r="Q2608" i="4"/>
  <c r="Q2607" i="4"/>
  <c r="Q2606" i="4"/>
  <c r="Q2605" i="4"/>
  <c r="Q2604" i="4"/>
  <c r="Q2603" i="4"/>
  <c r="Q2602" i="4"/>
  <c r="Q2601" i="4"/>
  <c r="Q2600" i="4"/>
  <c r="Q2599" i="4"/>
  <c r="Q2598" i="4"/>
  <c r="Q2597" i="4"/>
  <c r="Q2596" i="4"/>
  <c r="Q2595" i="4"/>
  <c r="Q2594" i="4"/>
  <c r="Q2593" i="4"/>
  <c r="Q2592" i="4"/>
  <c r="Q2591" i="4"/>
  <c r="Q2590" i="4"/>
  <c r="Q2589" i="4"/>
  <c r="Q2588" i="4"/>
  <c r="Q2587" i="4"/>
  <c r="Q2586" i="4"/>
  <c r="Q2585" i="4"/>
  <c r="Q2584" i="4"/>
  <c r="Q2583" i="4"/>
  <c r="Q2582" i="4"/>
  <c r="Q2581" i="4"/>
  <c r="Q2580" i="4"/>
  <c r="Q2579" i="4"/>
  <c r="Q2578" i="4"/>
  <c r="Q2577" i="4"/>
  <c r="Q2576" i="4"/>
  <c r="Q2575" i="4"/>
  <c r="Q2574" i="4"/>
  <c r="Q2573" i="4"/>
  <c r="Q2572" i="4"/>
  <c r="Q2571" i="4"/>
  <c r="Q2570" i="4"/>
  <c r="Q2569" i="4"/>
  <c r="Q2568" i="4"/>
  <c r="Q2567" i="4"/>
  <c r="Q2566" i="4"/>
  <c r="Q2565" i="4"/>
  <c r="Q2564" i="4"/>
  <c r="Q2563" i="4"/>
  <c r="Q2562" i="4"/>
  <c r="Q2561" i="4"/>
  <c r="Q2560" i="4"/>
  <c r="Q2559" i="4"/>
  <c r="Q2558" i="4"/>
  <c r="Q2557" i="4"/>
  <c r="Q2556" i="4"/>
  <c r="Q2555" i="4"/>
  <c r="Q2554" i="4"/>
  <c r="Q2553" i="4"/>
  <c r="Q2552" i="4"/>
  <c r="Q2551" i="4"/>
  <c r="Q2550" i="4"/>
  <c r="Q2549" i="4"/>
  <c r="Q2548" i="4"/>
  <c r="Q2547" i="4"/>
  <c r="Q2546" i="4"/>
  <c r="Q2545" i="4"/>
  <c r="Q2544" i="4"/>
  <c r="Q2543" i="4"/>
  <c r="Q2542" i="4"/>
  <c r="Q2541" i="4"/>
  <c r="Q2540" i="4"/>
  <c r="Q2539" i="4"/>
  <c r="Q2538" i="4"/>
  <c r="Q2537" i="4"/>
  <c r="Q2536" i="4"/>
  <c r="Q2535" i="4"/>
  <c r="Q2534" i="4"/>
  <c r="Q2533" i="4"/>
  <c r="Q2532" i="4"/>
  <c r="Q2531" i="4"/>
  <c r="Q2530" i="4"/>
  <c r="Q2529" i="4"/>
  <c r="Q2528" i="4"/>
  <c r="Q2527" i="4"/>
  <c r="Q2526" i="4"/>
  <c r="Q2525" i="4"/>
  <c r="Q2524" i="4"/>
  <c r="Q2523" i="4"/>
  <c r="Q2522" i="4"/>
  <c r="Q2521" i="4"/>
  <c r="Q2520" i="4"/>
  <c r="Q2519" i="4"/>
  <c r="Q2518" i="4"/>
  <c r="Q2517" i="4"/>
  <c r="Q2516" i="4"/>
  <c r="Q2515" i="4"/>
  <c r="Q2514" i="4"/>
  <c r="Q2513" i="4"/>
  <c r="Q2512" i="4"/>
  <c r="Q2511" i="4"/>
  <c r="Q2510" i="4"/>
  <c r="Q2509" i="4"/>
  <c r="Q2508" i="4"/>
  <c r="Q2507" i="4"/>
  <c r="Q2506" i="4"/>
  <c r="Q2505" i="4"/>
  <c r="Q2504" i="4"/>
  <c r="Q2503" i="4"/>
  <c r="Q2502" i="4"/>
  <c r="Q2501" i="4"/>
  <c r="Q2500" i="4"/>
  <c r="Q2499" i="4"/>
  <c r="Q2498" i="4"/>
  <c r="Q2497" i="4"/>
  <c r="Q2496" i="4"/>
  <c r="Q2495" i="4"/>
  <c r="Q2494" i="4"/>
  <c r="Q2493" i="4"/>
  <c r="Q2492" i="4"/>
  <c r="Q2491" i="4"/>
  <c r="Q2490" i="4"/>
  <c r="Q2489" i="4"/>
  <c r="Q2488" i="4"/>
  <c r="Q2487" i="4"/>
  <c r="Q2486" i="4"/>
  <c r="Q2485" i="4"/>
  <c r="Q2484" i="4"/>
  <c r="Q2483" i="4"/>
  <c r="Q2482" i="4"/>
  <c r="Q2481" i="4"/>
  <c r="Q2480" i="4"/>
  <c r="Q2479" i="4"/>
  <c r="Q2478" i="4"/>
  <c r="Q2477" i="4"/>
  <c r="Q2476" i="4"/>
  <c r="Q2475" i="4"/>
  <c r="Q2474" i="4"/>
  <c r="Q2473" i="4"/>
  <c r="Q2472" i="4"/>
  <c r="Q2471" i="4"/>
  <c r="Q2470" i="4"/>
  <c r="Q2469" i="4"/>
  <c r="Q2468" i="4"/>
  <c r="Q2467" i="4"/>
  <c r="Q2466" i="4"/>
  <c r="Q2465" i="4"/>
  <c r="Q2464" i="4"/>
  <c r="Q2463" i="4"/>
  <c r="Q2462" i="4"/>
  <c r="Q2461" i="4"/>
  <c r="Q2460" i="4"/>
  <c r="Q2459" i="4"/>
  <c r="Q2458" i="4"/>
  <c r="Q2457" i="4"/>
  <c r="Q2456" i="4"/>
  <c r="Q2455" i="4"/>
  <c r="Q2454" i="4"/>
  <c r="Q2453" i="4"/>
  <c r="Q2452" i="4"/>
  <c r="Q2451" i="4"/>
  <c r="Q2450" i="4"/>
  <c r="Q2449" i="4"/>
  <c r="Q2448" i="4"/>
  <c r="Q2447" i="4"/>
  <c r="Q2446" i="4"/>
  <c r="Q2445" i="4"/>
  <c r="Q2444" i="4"/>
  <c r="Q2443" i="4"/>
  <c r="Q2442" i="4"/>
  <c r="Q2441" i="4"/>
  <c r="Q2440" i="4"/>
  <c r="Q2439" i="4"/>
  <c r="Q2438" i="4"/>
  <c r="Q2437" i="4"/>
  <c r="Q2436" i="4"/>
  <c r="Q2435" i="4"/>
  <c r="Q2434" i="4"/>
  <c r="Q2433" i="4"/>
  <c r="Q2432" i="4"/>
  <c r="Q2431" i="4"/>
  <c r="Q2430" i="4"/>
  <c r="Q2429" i="4"/>
  <c r="Q2428" i="4"/>
  <c r="Q2427" i="4"/>
  <c r="Q2426" i="4"/>
  <c r="Q2425" i="4"/>
  <c r="Q2424" i="4"/>
  <c r="Q2423" i="4"/>
  <c r="Q2422" i="4"/>
  <c r="Q2421" i="4"/>
  <c r="Q2420" i="4"/>
  <c r="Q2419" i="4"/>
  <c r="Q2418" i="4"/>
  <c r="Q2417" i="4"/>
  <c r="Q2416" i="4"/>
  <c r="Q2415" i="4"/>
  <c r="Q2414" i="4"/>
  <c r="Q2413" i="4"/>
  <c r="Q2412" i="4"/>
  <c r="Q2411" i="4"/>
  <c r="Q2410" i="4"/>
  <c r="Q2409" i="4"/>
  <c r="Q2408" i="4"/>
  <c r="Q2407" i="4"/>
  <c r="Q2406" i="4"/>
  <c r="Q2405" i="4"/>
  <c r="Q2404" i="4"/>
  <c r="Q2403" i="4"/>
  <c r="Q2402" i="4"/>
  <c r="Q2401" i="4"/>
  <c r="Q2400" i="4"/>
  <c r="Q2399" i="4"/>
  <c r="Q2398" i="4"/>
  <c r="Q2397" i="4"/>
  <c r="Q2396" i="4"/>
  <c r="Q2395" i="4"/>
  <c r="Q2394" i="4"/>
  <c r="Q2393" i="4"/>
  <c r="Q2392" i="4"/>
  <c r="Q2391" i="4"/>
  <c r="Q2390" i="4"/>
  <c r="Q2389" i="4"/>
  <c r="Q2388" i="4"/>
  <c r="Q2387" i="4"/>
  <c r="Q2386" i="4"/>
  <c r="Q2385" i="4"/>
  <c r="Q2384" i="4"/>
  <c r="Q2383" i="4"/>
  <c r="Q2382" i="4"/>
  <c r="Q2381" i="4"/>
  <c r="Q2380" i="4"/>
  <c r="Q2379" i="4"/>
  <c r="Q2378" i="4"/>
  <c r="Q2377" i="4"/>
  <c r="Q2376" i="4"/>
  <c r="Q2375" i="4"/>
  <c r="Q2374" i="4"/>
  <c r="Q2373" i="4"/>
  <c r="Q2372" i="4"/>
  <c r="Q2371" i="4"/>
  <c r="Q2370" i="4"/>
  <c r="Q2369" i="4"/>
  <c r="Q2368" i="4"/>
  <c r="Q2367" i="4"/>
  <c r="Q2366" i="4"/>
  <c r="Q2365" i="4"/>
  <c r="Q2364" i="4"/>
  <c r="Q2363" i="4"/>
  <c r="Q2362" i="4"/>
  <c r="Q2361" i="4"/>
  <c r="Q2360" i="4"/>
  <c r="Q2359" i="4"/>
  <c r="Q2358" i="4"/>
  <c r="Q2357" i="4"/>
  <c r="Q2356" i="4"/>
  <c r="Q2355" i="4"/>
  <c r="Q2354" i="4"/>
  <c r="Q2353" i="4"/>
  <c r="Q2352" i="4"/>
  <c r="Q2351" i="4"/>
  <c r="Q2350" i="4"/>
  <c r="Q2349" i="4"/>
  <c r="Q2348" i="4"/>
  <c r="Q2347" i="4"/>
  <c r="Q2346" i="4"/>
  <c r="Q2345" i="4"/>
  <c r="Q2344" i="4"/>
  <c r="Q2343" i="4"/>
  <c r="Q2342" i="4"/>
  <c r="Q2341" i="4"/>
  <c r="Q2340" i="4"/>
  <c r="Q2339" i="4"/>
  <c r="Q2338" i="4"/>
  <c r="Q2337" i="4"/>
  <c r="Q2336" i="4"/>
  <c r="Q2335" i="4"/>
  <c r="Q2334" i="4"/>
  <c r="Q2333" i="4"/>
  <c r="Q2332" i="4"/>
  <c r="Q2331" i="4"/>
  <c r="Q2330" i="4"/>
  <c r="Q2329" i="4"/>
  <c r="Q2328" i="4"/>
  <c r="Q2327" i="4"/>
  <c r="Q2326" i="4"/>
  <c r="Q2325" i="4"/>
  <c r="Q2324" i="4"/>
  <c r="Q2323" i="4"/>
  <c r="Q2322" i="4"/>
  <c r="Q2321" i="4"/>
  <c r="Q2320" i="4"/>
  <c r="Q2319" i="4"/>
  <c r="Q2318" i="4"/>
  <c r="Q2317" i="4"/>
  <c r="Q2316" i="4"/>
  <c r="Q2315" i="4"/>
  <c r="Q2314" i="4"/>
  <c r="Q2313" i="4"/>
  <c r="Q2312" i="4"/>
  <c r="Q2311" i="4"/>
  <c r="Q2310" i="4"/>
  <c r="Q2309" i="4"/>
  <c r="Q2308" i="4"/>
  <c r="Q2307" i="4"/>
  <c r="Q2306" i="4"/>
  <c r="Q2305" i="4"/>
  <c r="Q2304" i="4"/>
  <c r="Q2303" i="4"/>
  <c r="Q2302" i="4"/>
  <c r="Q2301" i="4"/>
  <c r="Q2300" i="4"/>
  <c r="Q2299" i="4"/>
  <c r="Q2298" i="4"/>
  <c r="Q2297" i="4"/>
  <c r="Q2296" i="4"/>
  <c r="Q2295" i="4"/>
  <c r="Q2294" i="4"/>
  <c r="Q2293" i="4"/>
  <c r="Q2292" i="4"/>
  <c r="Q2291" i="4"/>
  <c r="Q2290" i="4"/>
  <c r="Q2289" i="4"/>
  <c r="Q2288" i="4"/>
  <c r="Q2287" i="4"/>
  <c r="Q2286" i="4"/>
  <c r="Q2285" i="4"/>
  <c r="Q2284" i="4"/>
  <c r="Q2283" i="4"/>
  <c r="Q2282" i="4"/>
  <c r="Q2281" i="4"/>
  <c r="Q2280" i="4"/>
  <c r="Q2279" i="4"/>
  <c r="Q2278" i="4"/>
  <c r="Q2277" i="4"/>
  <c r="Q2276" i="4"/>
  <c r="Q2275" i="4"/>
  <c r="Q2274" i="4"/>
  <c r="Q2273" i="4"/>
  <c r="Q2272" i="4"/>
  <c r="Q2271" i="4"/>
  <c r="Q2270" i="4"/>
  <c r="Q2269" i="4"/>
  <c r="Q2268" i="4"/>
  <c r="Q2267" i="4"/>
  <c r="Q2266" i="4"/>
  <c r="Q2265" i="4"/>
  <c r="Q2264" i="4"/>
  <c r="Q2263" i="4"/>
  <c r="Q2262" i="4"/>
  <c r="Q2261" i="4"/>
  <c r="Q2260" i="4"/>
  <c r="Q2259" i="4"/>
  <c r="Q2258" i="4"/>
  <c r="Q2257" i="4"/>
  <c r="Q2256" i="4"/>
  <c r="Q2255" i="4"/>
  <c r="Q2254" i="4"/>
  <c r="Q2253" i="4"/>
  <c r="Q2252" i="4"/>
  <c r="Q2251" i="4"/>
  <c r="Q2250" i="4"/>
  <c r="Q2249" i="4"/>
  <c r="Q2248" i="4"/>
  <c r="Q2247" i="4"/>
  <c r="Q2246" i="4"/>
  <c r="Q2245" i="4"/>
  <c r="Q2244" i="4"/>
  <c r="Q2243" i="4"/>
  <c r="Q2242" i="4"/>
  <c r="Q2241" i="4"/>
  <c r="Q2240" i="4"/>
  <c r="Q2239" i="4"/>
  <c r="Q2238" i="4"/>
  <c r="Q2237" i="4"/>
  <c r="Q2236" i="4"/>
  <c r="Q2235" i="4"/>
  <c r="Q2234" i="4"/>
  <c r="Q2233" i="4"/>
  <c r="Q2232" i="4"/>
  <c r="Q2231" i="4"/>
  <c r="Q2230" i="4"/>
  <c r="Q2229" i="4"/>
  <c r="Q2228" i="4"/>
  <c r="Q2227" i="4"/>
  <c r="Q2226" i="4"/>
  <c r="Q2225" i="4"/>
  <c r="Q2224" i="4"/>
  <c r="Q2223" i="4"/>
  <c r="Q2222" i="4"/>
  <c r="Q2221" i="4"/>
  <c r="Q2220" i="4"/>
  <c r="Q2219" i="4"/>
  <c r="Q2218" i="4"/>
  <c r="Q2217" i="4"/>
  <c r="Q2216" i="4"/>
  <c r="Q2215" i="4"/>
  <c r="Q2214" i="4"/>
  <c r="Q2213" i="4"/>
  <c r="Q2212" i="4"/>
  <c r="Q2211" i="4"/>
  <c r="Q2210" i="4"/>
  <c r="Q2209" i="4"/>
  <c r="Q2208" i="4"/>
  <c r="Q2207" i="4"/>
  <c r="Q2206" i="4"/>
  <c r="Q2205" i="4"/>
  <c r="Q2204" i="4"/>
  <c r="Q2203" i="4"/>
  <c r="Q2202" i="4"/>
  <c r="Q2201" i="4"/>
  <c r="Q2200" i="4"/>
  <c r="Q2199" i="4"/>
  <c r="Q2198" i="4"/>
  <c r="Q2197" i="4"/>
  <c r="Q2196" i="4"/>
  <c r="Q2195" i="4"/>
  <c r="Q2194" i="4"/>
  <c r="Q2193" i="4"/>
  <c r="Q2192" i="4"/>
  <c r="Q2191" i="4"/>
  <c r="Q2190" i="4"/>
  <c r="Q2189" i="4"/>
  <c r="Q2188" i="4"/>
  <c r="Q2187" i="4"/>
  <c r="Q2186" i="4"/>
  <c r="Q2185" i="4"/>
  <c r="Q2184" i="4"/>
  <c r="Q2183" i="4"/>
  <c r="Q2182" i="4"/>
  <c r="Q2181" i="4"/>
  <c r="Q2180" i="4"/>
  <c r="Q2179" i="4"/>
  <c r="Q2178" i="4"/>
  <c r="Q2177" i="4"/>
  <c r="Q2176" i="4"/>
  <c r="Q2175" i="4"/>
  <c r="Q2174" i="4"/>
  <c r="Q2173" i="4"/>
  <c r="Q2172" i="4"/>
  <c r="Q2171" i="4"/>
  <c r="Q2170" i="4"/>
  <c r="Q2169" i="4"/>
  <c r="Q2168" i="4"/>
  <c r="Q2167" i="4"/>
  <c r="Q2166" i="4"/>
  <c r="Q2165" i="4"/>
  <c r="Q2164" i="4"/>
  <c r="Q2163" i="4"/>
  <c r="Q2162" i="4"/>
  <c r="Q2161" i="4"/>
  <c r="Q2160" i="4"/>
  <c r="Q2159" i="4"/>
  <c r="Q2158" i="4"/>
  <c r="Q2157" i="4"/>
  <c r="Q2156" i="4"/>
  <c r="Q2155" i="4"/>
  <c r="Q2154" i="4"/>
  <c r="Q2153" i="4"/>
  <c r="Q2152" i="4"/>
  <c r="Q2151" i="4"/>
  <c r="Q2150" i="4"/>
  <c r="Q2149" i="4"/>
  <c r="Q2148" i="4"/>
  <c r="Q2147" i="4"/>
  <c r="Q2146" i="4"/>
  <c r="Q2145" i="4"/>
  <c r="Q2144" i="4"/>
  <c r="Q2143" i="4"/>
  <c r="Q2142" i="4"/>
  <c r="Q2141" i="4"/>
  <c r="Q2140" i="4"/>
  <c r="Q2139" i="4"/>
  <c r="Q2138" i="4"/>
  <c r="Q2137" i="4"/>
  <c r="Q2136" i="4"/>
  <c r="Q2135" i="4"/>
  <c r="Q2134" i="4"/>
  <c r="Q2133" i="4"/>
  <c r="Q2132" i="4"/>
  <c r="Q2131" i="4"/>
  <c r="Q2130" i="4"/>
  <c r="Q2129" i="4"/>
  <c r="Q2128" i="4"/>
  <c r="Q2127" i="4"/>
  <c r="Q2126" i="4"/>
  <c r="Q2125" i="4"/>
  <c r="Q2124" i="4"/>
  <c r="Q2123" i="4"/>
  <c r="Q2122" i="4"/>
  <c r="Q2121" i="4"/>
  <c r="Q2120" i="4"/>
  <c r="Q2119" i="4"/>
  <c r="Q2118" i="4"/>
  <c r="Q2117" i="4"/>
  <c r="Q2116" i="4"/>
  <c r="Q2115" i="4"/>
  <c r="Q2114" i="4"/>
  <c r="Q2113" i="4"/>
  <c r="Q2112" i="4"/>
  <c r="Q2111" i="4"/>
  <c r="Q2110" i="4"/>
  <c r="Q2109" i="4"/>
  <c r="Q2108" i="4"/>
  <c r="Q2107" i="4"/>
  <c r="Q2106" i="4"/>
  <c r="Q2105" i="4"/>
  <c r="Q2104" i="4"/>
  <c r="Q2103" i="4"/>
  <c r="Q2102" i="4"/>
  <c r="Q2101" i="4"/>
  <c r="Q2100" i="4"/>
  <c r="Q2099" i="4"/>
  <c r="Q2098" i="4"/>
  <c r="Q2097" i="4"/>
  <c r="Q2096" i="4"/>
  <c r="Q2095" i="4"/>
  <c r="Q2094" i="4"/>
  <c r="Q2093" i="4"/>
  <c r="Q2092" i="4"/>
  <c r="Q2091" i="4"/>
  <c r="Q2090" i="4"/>
  <c r="Q2089" i="4"/>
  <c r="Q2088" i="4"/>
  <c r="Q2087" i="4"/>
  <c r="Q2086" i="4"/>
  <c r="Q2085" i="4"/>
  <c r="Q2084" i="4"/>
  <c r="Q2083" i="4"/>
  <c r="Q2082" i="4"/>
  <c r="Q2081" i="4"/>
  <c r="Q2080" i="4"/>
  <c r="Q2079" i="4"/>
  <c r="Q2078" i="4"/>
  <c r="Q2077" i="4"/>
  <c r="Q2076" i="4"/>
  <c r="Q2075" i="4"/>
  <c r="Q2074" i="4"/>
  <c r="Q2073" i="4"/>
  <c r="Q2072" i="4"/>
  <c r="Q2071" i="4"/>
  <c r="Q2070" i="4"/>
  <c r="Q2069" i="4"/>
  <c r="Q2068" i="4"/>
  <c r="Q2067" i="4"/>
  <c r="Q2066" i="4"/>
  <c r="Q2065" i="4"/>
  <c r="Q2064" i="4"/>
  <c r="Q2063" i="4"/>
  <c r="Q2062" i="4"/>
  <c r="Q2061" i="4"/>
  <c r="Q2060" i="4"/>
  <c r="Q2059" i="4"/>
  <c r="Q2058" i="4"/>
  <c r="Q2057" i="4"/>
  <c r="Q2056" i="4"/>
  <c r="Q2055" i="4"/>
  <c r="Q2054" i="4"/>
  <c r="Q2053" i="4"/>
  <c r="Q2052" i="4"/>
  <c r="Q2051" i="4"/>
  <c r="Q2050" i="4"/>
  <c r="Q2049" i="4"/>
  <c r="Q2048" i="4"/>
  <c r="Q2047" i="4"/>
  <c r="Q2046" i="4"/>
  <c r="Q2045" i="4"/>
  <c r="Q2044" i="4"/>
  <c r="Q2043" i="4"/>
  <c r="Q2042" i="4"/>
  <c r="Q2041" i="4"/>
  <c r="Q2040" i="4"/>
  <c r="Q2039" i="4"/>
  <c r="Q2038" i="4"/>
  <c r="Q2037" i="4"/>
  <c r="Q2036" i="4"/>
  <c r="Q2035" i="4"/>
  <c r="Q2034" i="4"/>
  <c r="Q2033" i="4"/>
  <c r="Q2032" i="4"/>
  <c r="Q2031" i="4"/>
  <c r="Q2030" i="4"/>
  <c r="Q2029" i="4"/>
  <c r="Q2028" i="4"/>
  <c r="Q2027" i="4"/>
  <c r="Q2026" i="4"/>
  <c r="Q2025" i="4"/>
  <c r="Q2024" i="4"/>
  <c r="Q2023" i="4"/>
  <c r="Q2022" i="4"/>
  <c r="Q2021" i="4"/>
  <c r="Q2020" i="4"/>
  <c r="Q2019" i="4"/>
  <c r="Q2018" i="4"/>
  <c r="Q2017" i="4"/>
  <c r="Q2016" i="4"/>
  <c r="Q2015" i="4"/>
  <c r="Q2014" i="4"/>
  <c r="Q2013" i="4"/>
  <c r="Q2012" i="4"/>
  <c r="Q2011" i="4"/>
  <c r="Q2010" i="4"/>
  <c r="Q2009" i="4"/>
  <c r="Q2008" i="4"/>
  <c r="Q2007" i="4"/>
  <c r="Q2006" i="4"/>
  <c r="Q2005" i="4"/>
  <c r="Q2004" i="4"/>
  <c r="Q2003" i="4"/>
  <c r="Q2002" i="4"/>
  <c r="Q2001" i="4"/>
  <c r="Q2000" i="4"/>
  <c r="Q1999" i="4"/>
  <c r="Q1998" i="4"/>
  <c r="Q1997" i="4"/>
  <c r="Q1996" i="4"/>
  <c r="Q1995" i="4"/>
  <c r="Q1994" i="4"/>
  <c r="Q1993" i="4"/>
  <c r="Q1992" i="4"/>
  <c r="Q1991" i="4"/>
  <c r="Q1990" i="4"/>
  <c r="Q1989" i="4"/>
  <c r="Q1988" i="4"/>
  <c r="Q1987" i="4"/>
  <c r="Q1986" i="4"/>
  <c r="Q1985" i="4"/>
  <c r="Q1984" i="4"/>
  <c r="Q1983" i="4"/>
  <c r="Q1982" i="4"/>
  <c r="Q1981" i="4"/>
  <c r="Q1980" i="4"/>
  <c r="Q1979" i="4"/>
  <c r="Q1978" i="4"/>
  <c r="Q1977" i="4"/>
  <c r="Q1976" i="4"/>
  <c r="Q1975" i="4"/>
  <c r="Q1974" i="4"/>
  <c r="Q1973" i="4"/>
  <c r="Q1972" i="4"/>
  <c r="Q1971" i="4"/>
  <c r="Q1970" i="4"/>
  <c r="Q1969" i="4"/>
  <c r="Q1968" i="4"/>
  <c r="Q1967" i="4"/>
  <c r="Q1966" i="4"/>
  <c r="Q1965" i="4"/>
  <c r="Q1964" i="4"/>
  <c r="Q1963" i="4"/>
  <c r="Q1962" i="4"/>
  <c r="Q1961" i="4"/>
  <c r="Q1960" i="4"/>
  <c r="Q1959" i="4"/>
  <c r="Q1958" i="4"/>
  <c r="Q1957" i="4"/>
  <c r="Q1956" i="4"/>
  <c r="Q1955" i="4"/>
  <c r="Q1954" i="4"/>
  <c r="Q1953" i="4"/>
  <c r="Q1952" i="4"/>
  <c r="Q1951" i="4"/>
  <c r="Q1950" i="4"/>
  <c r="Q1949" i="4"/>
  <c r="Q1948" i="4"/>
  <c r="Q1947" i="4"/>
  <c r="Q1946" i="4"/>
  <c r="Q1945" i="4"/>
  <c r="Q1944" i="4"/>
  <c r="Q1943" i="4"/>
  <c r="Q1942" i="4"/>
  <c r="Q1941" i="4"/>
  <c r="Q1940" i="4"/>
  <c r="Q1939" i="4"/>
  <c r="Q1938" i="4"/>
  <c r="Q1937" i="4"/>
  <c r="Q1936" i="4"/>
  <c r="Q1935" i="4"/>
  <c r="Q1934" i="4"/>
  <c r="Q1933" i="4"/>
  <c r="Q1932" i="4"/>
  <c r="Q1931" i="4"/>
  <c r="Q1930" i="4"/>
  <c r="Q1929" i="4"/>
  <c r="Q1928" i="4"/>
  <c r="Q1927" i="4"/>
  <c r="Q1926" i="4"/>
  <c r="Q1925" i="4"/>
  <c r="Q1924" i="4"/>
  <c r="Q1923" i="4"/>
  <c r="Q1922" i="4"/>
  <c r="Q1921" i="4"/>
  <c r="Q1920" i="4"/>
  <c r="Q1919" i="4"/>
  <c r="Q1918" i="4"/>
  <c r="Q1917" i="4"/>
  <c r="Q1916" i="4"/>
  <c r="Q1915" i="4"/>
  <c r="Q1914" i="4"/>
  <c r="Q1913" i="4"/>
  <c r="Q1912" i="4"/>
  <c r="Q1911" i="4"/>
  <c r="Q1910" i="4"/>
  <c r="Q1909" i="4"/>
  <c r="Q1908" i="4"/>
  <c r="Q1907" i="4"/>
  <c r="Q1906" i="4"/>
  <c r="Q1905" i="4"/>
  <c r="Q1904" i="4"/>
  <c r="Q1903" i="4"/>
  <c r="Q1902" i="4"/>
  <c r="Q1901" i="4"/>
  <c r="Q1900" i="4"/>
  <c r="Q1899" i="4"/>
  <c r="Q1898" i="4"/>
  <c r="Q1897" i="4"/>
  <c r="Q1896" i="4"/>
  <c r="Q1895" i="4"/>
  <c r="Q1894" i="4"/>
  <c r="Q1893" i="4"/>
  <c r="Q1892" i="4"/>
  <c r="Q1891" i="4"/>
  <c r="Q1890" i="4"/>
  <c r="Q1889" i="4"/>
  <c r="Q1888" i="4"/>
  <c r="Q1887" i="4"/>
  <c r="Q1886" i="4"/>
  <c r="Q1885" i="4"/>
  <c r="Q1884" i="4"/>
  <c r="Q1883" i="4"/>
  <c r="Q1882" i="4"/>
  <c r="Q1881" i="4"/>
  <c r="Q1880" i="4"/>
  <c r="Q1879" i="4"/>
  <c r="Q1878" i="4"/>
  <c r="Q1877" i="4"/>
  <c r="Q1876" i="4"/>
  <c r="Q1875" i="4"/>
  <c r="Q1874" i="4"/>
  <c r="Q1873" i="4"/>
  <c r="Q1872" i="4"/>
  <c r="Q1871" i="4"/>
  <c r="Q1870" i="4"/>
  <c r="Q1869" i="4"/>
  <c r="Q1868" i="4"/>
  <c r="Q1867" i="4"/>
  <c r="Q1866" i="4"/>
  <c r="Q1865" i="4"/>
  <c r="Q1864" i="4"/>
  <c r="Q1863" i="4"/>
  <c r="Q1862" i="4"/>
  <c r="Q1861" i="4"/>
  <c r="Q1860" i="4"/>
  <c r="Q1859" i="4"/>
  <c r="Q1858" i="4"/>
  <c r="Q1857" i="4"/>
  <c r="Q1856" i="4"/>
  <c r="Q1855" i="4"/>
  <c r="Q1854" i="4"/>
  <c r="Q1853" i="4"/>
  <c r="Q1852" i="4"/>
  <c r="Q1851" i="4"/>
  <c r="Q1850" i="4"/>
  <c r="Q1849" i="4"/>
  <c r="Q1848" i="4"/>
  <c r="Q1847" i="4"/>
  <c r="Q1846" i="4"/>
  <c r="Q1845" i="4"/>
  <c r="Q1844" i="4"/>
  <c r="Q1843" i="4"/>
  <c r="Q1842" i="4"/>
  <c r="Q1841" i="4"/>
  <c r="Q1840" i="4"/>
  <c r="Q1839" i="4"/>
  <c r="Q1838" i="4"/>
  <c r="Q1837" i="4"/>
  <c r="Q1836" i="4"/>
  <c r="Q1835" i="4"/>
  <c r="Q1834" i="4"/>
  <c r="Q1833" i="4"/>
  <c r="Q1832" i="4"/>
  <c r="Q1831" i="4"/>
  <c r="Q1830" i="4"/>
  <c r="Q1829" i="4"/>
  <c r="Q1828" i="4"/>
  <c r="Q1827" i="4"/>
  <c r="Q1826" i="4"/>
  <c r="Q1825" i="4"/>
  <c r="Q1824" i="4"/>
  <c r="Q1823" i="4"/>
  <c r="Q1822" i="4"/>
  <c r="Q1821" i="4"/>
  <c r="Q1820" i="4"/>
  <c r="Q1819" i="4"/>
  <c r="Q1818" i="4"/>
  <c r="Q1817" i="4"/>
  <c r="Q1816" i="4"/>
  <c r="Q1815" i="4"/>
  <c r="Q1814" i="4"/>
  <c r="Q1813" i="4"/>
  <c r="Q1812" i="4"/>
  <c r="Q1811" i="4"/>
  <c r="Q1810" i="4"/>
  <c r="Q1809" i="4"/>
  <c r="Q1808" i="4"/>
  <c r="Q1807" i="4"/>
  <c r="Q1806" i="4"/>
  <c r="Q1805" i="4"/>
  <c r="Q1804" i="4"/>
  <c r="Q1803" i="4"/>
  <c r="Q1802" i="4"/>
  <c r="Q1801" i="4"/>
  <c r="Q1800" i="4"/>
  <c r="Q1799" i="4"/>
  <c r="Q1798" i="4"/>
  <c r="Q1797" i="4"/>
  <c r="Q1796" i="4"/>
  <c r="Q1795" i="4"/>
  <c r="Q1794" i="4"/>
  <c r="Q1793" i="4"/>
  <c r="Q1792" i="4"/>
  <c r="Q1791" i="4"/>
  <c r="Q1790" i="4"/>
  <c r="Q1789" i="4"/>
  <c r="Q1788" i="4"/>
  <c r="Q1787" i="4"/>
  <c r="Q1786" i="4"/>
  <c r="Q1785" i="4"/>
  <c r="Q1784" i="4"/>
  <c r="Q1783" i="4"/>
  <c r="Q1782" i="4"/>
  <c r="Q1781" i="4"/>
  <c r="Q1780" i="4"/>
  <c r="Q1779" i="4"/>
  <c r="Q1778" i="4"/>
  <c r="Q1777" i="4"/>
  <c r="Q1776" i="4"/>
  <c r="Q1775" i="4"/>
  <c r="Q1774" i="4"/>
  <c r="Q1773" i="4"/>
  <c r="Q1772" i="4"/>
  <c r="Q1771" i="4"/>
  <c r="Q1770" i="4"/>
  <c r="Q1769" i="4"/>
  <c r="Q1768" i="4"/>
  <c r="Q1767" i="4"/>
  <c r="Q1766" i="4"/>
  <c r="Q1765" i="4"/>
  <c r="Q1764" i="4"/>
  <c r="Q1763" i="4"/>
  <c r="Q1762" i="4"/>
  <c r="Q1761" i="4"/>
  <c r="Q1760" i="4"/>
  <c r="Q1759" i="4"/>
  <c r="Q1758" i="4"/>
  <c r="Q1757" i="4"/>
  <c r="Q1756" i="4"/>
  <c r="Q1755" i="4"/>
  <c r="Q1754" i="4"/>
  <c r="Q1753" i="4"/>
  <c r="Q1752" i="4"/>
  <c r="Q1751" i="4"/>
  <c r="Q1750" i="4"/>
  <c r="Q1749" i="4"/>
  <c r="Q1748" i="4"/>
  <c r="Q1747" i="4"/>
  <c r="Q1746" i="4"/>
  <c r="Q1745" i="4"/>
  <c r="Q1744" i="4"/>
  <c r="Q1743" i="4"/>
  <c r="Q1742" i="4"/>
  <c r="Q1741" i="4"/>
  <c r="Q1740" i="4"/>
  <c r="Q1739" i="4"/>
  <c r="Q1738" i="4"/>
  <c r="Q1737" i="4"/>
  <c r="Q1736" i="4"/>
  <c r="Q1735" i="4"/>
  <c r="Q1734" i="4"/>
  <c r="Q1733" i="4"/>
  <c r="Q1732" i="4"/>
  <c r="Q1731" i="4"/>
  <c r="Q1730" i="4"/>
  <c r="Q1729" i="4"/>
  <c r="Q1728" i="4"/>
  <c r="Q1727" i="4"/>
  <c r="Q1726" i="4"/>
  <c r="Q1725" i="4"/>
  <c r="Q1724" i="4"/>
  <c r="Q1723" i="4"/>
  <c r="Q1722" i="4"/>
  <c r="Q1721" i="4"/>
  <c r="Q1720" i="4"/>
  <c r="Q1719" i="4"/>
  <c r="Q1718" i="4"/>
  <c r="Q1717" i="4"/>
  <c r="Q1716" i="4"/>
  <c r="Q1715" i="4"/>
  <c r="Q1714" i="4"/>
  <c r="Q1713" i="4"/>
  <c r="Q1712" i="4"/>
  <c r="Q1711" i="4"/>
  <c r="Q1710" i="4"/>
  <c r="Q1709" i="4"/>
  <c r="Q1708" i="4"/>
  <c r="Q1707" i="4"/>
  <c r="Q1706" i="4"/>
  <c r="Q1705" i="4"/>
  <c r="Q1704" i="4"/>
  <c r="Q1703" i="4"/>
  <c r="Q1702" i="4"/>
  <c r="Q1701" i="4"/>
  <c r="Q1700" i="4"/>
  <c r="Q1699" i="4"/>
  <c r="Q1698" i="4"/>
  <c r="Q1697" i="4"/>
  <c r="Q1696" i="4"/>
  <c r="Q1695" i="4"/>
  <c r="Q1694" i="4"/>
  <c r="Q1693" i="4"/>
  <c r="Q1692" i="4"/>
  <c r="Q1691" i="4"/>
  <c r="Q1690" i="4"/>
  <c r="Q1689" i="4"/>
  <c r="Q1688" i="4"/>
  <c r="Q1687" i="4"/>
  <c r="Q1686" i="4"/>
  <c r="Q1685" i="4"/>
  <c r="Q1684" i="4"/>
  <c r="Q1683" i="4"/>
  <c r="Q1682" i="4"/>
  <c r="Q1681" i="4"/>
  <c r="Q1680" i="4"/>
  <c r="Q1679" i="4"/>
  <c r="Q1678" i="4"/>
  <c r="Q1677" i="4"/>
  <c r="Q1676" i="4"/>
  <c r="Q1675" i="4"/>
  <c r="Q1674" i="4"/>
  <c r="Q1673" i="4"/>
  <c r="Q1672" i="4"/>
  <c r="Q1671" i="4"/>
  <c r="Q1670" i="4"/>
  <c r="Q1669" i="4"/>
  <c r="Q1668" i="4"/>
  <c r="Q1667" i="4"/>
  <c r="Q1666" i="4"/>
  <c r="Q1665" i="4"/>
  <c r="Q1664" i="4"/>
  <c r="Q1663" i="4"/>
  <c r="Q1662" i="4"/>
  <c r="Q1661" i="4"/>
  <c r="Q1660" i="4"/>
  <c r="Q1659" i="4"/>
  <c r="Q1658" i="4"/>
  <c r="Q1657" i="4"/>
  <c r="Q1656" i="4"/>
  <c r="Q1655" i="4"/>
  <c r="Q1654" i="4"/>
  <c r="Q1653" i="4"/>
  <c r="Q1652" i="4"/>
  <c r="Q1651" i="4"/>
  <c r="Q1650" i="4"/>
  <c r="Q1649" i="4"/>
  <c r="Q1648" i="4"/>
  <c r="Q1647" i="4"/>
  <c r="Q1646" i="4"/>
  <c r="Q1645" i="4"/>
  <c r="Q1644" i="4"/>
  <c r="Q1643" i="4"/>
  <c r="Q1642" i="4"/>
  <c r="Q1641" i="4"/>
  <c r="Q1640" i="4"/>
  <c r="Q1639" i="4"/>
  <c r="Q1638" i="4"/>
  <c r="Q1637" i="4"/>
  <c r="Q1636" i="4"/>
  <c r="Q1635" i="4"/>
  <c r="Q1634" i="4"/>
  <c r="Q1633" i="4"/>
  <c r="Q1632" i="4"/>
  <c r="Q1631" i="4"/>
  <c r="Q1630" i="4"/>
  <c r="Q1629" i="4"/>
  <c r="Q1628" i="4"/>
  <c r="Q1627" i="4"/>
  <c r="Q1626" i="4"/>
  <c r="Q1625" i="4"/>
  <c r="Q1624" i="4"/>
  <c r="Q1623" i="4"/>
  <c r="Q1622" i="4"/>
  <c r="Q1621" i="4"/>
  <c r="Q1620" i="4"/>
  <c r="Q1619" i="4"/>
  <c r="Q1618" i="4"/>
  <c r="Q1617" i="4"/>
  <c r="Q1616" i="4"/>
  <c r="Q1615" i="4"/>
  <c r="Q1614" i="4"/>
  <c r="Q1613" i="4"/>
  <c r="Q1612" i="4"/>
  <c r="Q1611" i="4"/>
  <c r="Q1610" i="4"/>
  <c r="Q1609" i="4"/>
  <c r="Q1608" i="4"/>
  <c r="Q1607" i="4"/>
  <c r="Q1606" i="4"/>
  <c r="Q1605" i="4"/>
  <c r="Q1604" i="4"/>
  <c r="Q1603" i="4"/>
  <c r="Q1602" i="4"/>
  <c r="Q1601" i="4"/>
  <c r="Q1600" i="4"/>
  <c r="Q1599" i="4"/>
  <c r="Q1598" i="4"/>
  <c r="Q1597" i="4"/>
  <c r="Q1596" i="4"/>
  <c r="Q1595" i="4"/>
  <c r="Q1594" i="4"/>
  <c r="Q1593" i="4"/>
  <c r="Q1592" i="4"/>
  <c r="Q1591" i="4"/>
  <c r="Q1590" i="4"/>
  <c r="Q1589" i="4"/>
  <c r="Q1588" i="4"/>
  <c r="Q1587" i="4"/>
  <c r="Q1586" i="4"/>
  <c r="Q1585" i="4"/>
  <c r="Q1584" i="4"/>
  <c r="Q1583" i="4"/>
  <c r="Q1582" i="4"/>
  <c r="Q1581" i="4"/>
  <c r="Q1580" i="4"/>
  <c r="Q1579" i="4"/>
  <c r="Q1578" i="4"/>
  <c r="Q1577" i="4"/>
  <c r="Q1576" i="4"/>
  <c r="Q1575" i="4"/>
  <c r="Q1574" i="4"/>
  <c r="Q1573" i="4"/>
  <c r="Q1572" i="4"/>
  <c r="Q1571" i="4"/>
  <c r="Q1570" i="4"/>
  <c r="Q1569" i="4"/>
  <c r="Q1568" i="4"/>
  <c r="Q1567" i="4"/>
  <c r="Q1566" i="4"/>
  <c r="Q1565" i="4"/>
  <c r="Q1564" i="4"/>
  <c r="Q1563" i="4"/>
  <c r="Q1562" i="4"/>
  <c r="Q1561" i="4"/>
  <c r="Q1560" i="4"/>
  <c r="Q1559" i="4"/>
  <c r="Q1558" i="4"/>
  <c r="Q1557" i="4"/>
  <c r="Q1556" i="4"/>
  <c r="Q1555" i="4"/>
  <c r="Q1554" i="4"/>
  <c r="Q1553" i="4"/>
  <c r="Q1552" i="4"/>
  <c r="Q1551" i="4"/>
  <c r="Q1550" i="4"/>
  <c r="Q1549" i="4"/>
  <c r="Q1548" i="4"/>
  <c r="Q1547" i="4"/>
  <c r="Q1546" i="4"/>
  <c r="Q1545" i="4"/>
  <c r="Q1544" i="4"/>
  <c r="Q1543" i="4"/>
  <c r="Q1542" i="4"/>
  <c r="Q1541" i="4"/>
  <c r="Q1540" i="4"/>
  <c r="Q1539" i="4"/>
  <c r="Q1538" i="4"/>
  <c r="Q1537" i="4"/>
  <c r="Q1536" i="4"/>
  <c r="Q1535" i="4"/>
  <c r="Q1534" i="4"/>
  <c r="Q1533" i="4"/>
  <c r="Q1532" i="4"/>
  <c r="Q1531" i="4"/>
  <c r="Q1530" i="4"/>
  <c r="Q1529" i="4"/>
  <c r="Q1528" i="4"/>
  <c r="Q1527" i="4"/>
  <c r="Q1526" i="4"/>
  <c r="Q1525" i="4"/>
  <c r="Q1524" i="4"/>
  <c r="Q1523" i="4"/>
  <c r="Q1522" i="4"/>
  <c r="Q1521" i="4"/>
  <c r="Q1520" i="4"/>
  <c r="Q1519" i="4"/>
  <c r="Q1518" i="4"/>
  <c r="Q1517" i="4"/>
  <c r="Q1516" i="4"/>
  <c r="Q1515" i="4"/>
  <c r="Q1514" i="4"/>
  <c r="Q1513" i="4"/>
  <c r="Q1512" i="4"/>
  <c r="Q1511" i="4"/>
  <c r="Q1510" i="4"/>
  <c r="Q1509" i="4"/>
  <c r="Q1508" i="4"/>
  <c r="Q1507" i="4"/>
  <c r="Q1506" i="4"/>
  <c r="Q1505" i="4"/>
  <c r="Q1504" i="4"/>
  <c r="Q1503" i="4"/>
  <c r="Q1502" i="4"/>
  <c r="Q1501" i="4"/>
  <c r="Q1500" i="4"/>
  <c r="Q1499" i="4"/>
  <c r="Q1498" i="4"/>
  <c r="Q1497" i="4"/>
  <c r="Q1496" i="4"/>
  <c r="Q1495" i="4"/>
  <c r="Q1494" i="4"/>
  <c r="Q1493" i="4"/>
  <c r="Q1492" i="4"/>
  <c r="Q1491" i="4"/>
  <c r="Q1490" i="4"/>
  <c r="Q1489" i="4"/>
  <c r="Q1488" i="4"/>
  <c r="Q1487" i="4"/>
  <c r="Q1486" i="4"/>
  <c r="Q1485" i="4"/>
  <c r="Q1484" i="4"/>
  <c r="Q1483" i="4"/>
  <c r="Q1482" i="4"/>
  <c r="Q1481" i="4"/>
  <c r="Q1480" i="4"/>
  <c r="Q1479" i="4"/>
  <c r="Q1478" i="4"/>
  <c r="Q1477" i="4"/>
  <c r="Q1476" i="4"/>
  <c r="Q1475" i="4"/>
  <c r="Q1474" i="4"/>
  <c r="Q1473" i="4"/>
  <c r="Q1472" i="4"/>
  <c r="Q1471" i="4"/>
  <c r="Q1470" i="4"/>
  <c r="Q1469" i="4"/>
  <c r="Q1468" i="4"/>
  <c r="Q1467" i="4"/>
  <c r="Q1466" i="4"/>
  <c r="Q1465" i="4"/>
  <c r="Q1464" i="4"/>
  <c r="Q1463" i="4"/>
  <c r="Q1462" i="4"/>
  <c r="Q1461" i="4"/>
  <c r="Q1460" i="4"/>
  <c r="Q1459" i="4"/>
  <c r="Q1458" i="4"/>
  <c r="Q1457" i="4"/>
  <c r="Q1456" i="4"/>
  <c r="Q1455" i="4"/>
  <c r="Q1454" i="4"/>
  <c r="Q1453" i="4"/>
  <c r="Q1452" i="4"/>
  <c r="Q1451" i="4"/>
  <c r="Q1450" i="4"/>
  <c r="Q1449" i="4"/>
  <c r="Q1448" i="4"/>
  <c r="Q1447" i="4"/>
  <c r="Q1446" i="4"/>
  <c r="Q1445" i="4"/>
  <c r="Q1444" i="4"/>
  <c r="Q1443" i="4"/>
  <c r="Q1442" i="4"/>
  <c r="Q1441" i="4"/>
  <c r="Q1440" i="4"/>
  <c r="Q1439" i="4"/>
  <c r="Q1438" i="4"/>
  <c r="Q1437" i="4"/>
  <c r="Q1436" i="4"/>
  <c r="Q1435" i="4"/>
  <c r="Q1434" i="4"/>
  <c r="Q1433" i="4"/>
  <c r="Q1432" i="4"/>
  <c r="Q1431" i="4"/>
  <c r="Q1430" i="4"/>
  <c r="Q1429" i="4"/>
  <c r="Q1428" i="4"/>
  <c r="Q1427" i="4"/>
  <c r="Q1426" i="4"/>
  <c r="Q1425" i="4"/>
  <c r="Q1424" i="4"/>
  <c r="Q1423" i="4"/>
  <c r="Q1422" i="4"/>
  <c r="Q1421" i="4"/>
  <c r="Q1420" i="4"/>
  <c r="Q1419" i="4"/>
  <c r="Q1418" i="4"/>
  <c r="Q1417" i="4"/>
  <c r="Q1416" i="4"/>
  <c r="Q1415" i="4"/>
  <c r="Q1414" i="4"/>
  <c r="Q1413" i="4"/>
  <c r="Q1412" i="4"/>
  <c r="Q1411" i="4"/>
  <c r="Q1410" i="4"/>
  <c r="Q1409" i="4"/>
  <c r="Q1408" i="4"/>
  <c r="Q1407" i="4"/>
  <c r="Q1406" i="4"/>
  <c r="Q1405" i="4"/>
  <c r="Q1404" i="4"/>
  <c r="Q1403" i="4"/>
  <c r="Q1402" i="4"/>
  <c r="Q1401" i="4"/>
  <c r="Q1400" i="4"/>
  <c r="Q1399" i="4"/>
  <c r="Q1398" i="4"/>
  <c r="Q1397" i="4"/>
  <c r="Q1396" i="4"/>
  <c r="Q1395" i="4"/>
  <c r="Q1394" i="4"/>
  <c r="Q1393" i="4"/>
  <c r="Q1392" i="4"/>
  <c r="Q1391" i="4"/>
  <c r="Q1390" i="4"/>
  <c r="Q1389" i="4"/>
  <c r="Q1388" i="4"/>
  <c r="Q1387" i="4"/>
  <c r="Q1386" i="4"/>
  <c r="Q1385" i="4"/>
  <c r="Q1384" i="4"/>
  <c r="Q1383" i="4"/>
  <c r="Q1382" i="4"/>
  <c r="Q1381" i="4"/>
  <c r="Q1380" i="4"/>
  <c r="Q1379" i="4"/>
  <c r="Q1378" i="4"/>
  <c r="Q1377" i="4"/>
  <c r="Q1376" i="4"/>
  <c r="Q1375" i="4"/>
  <c r="Q1374" i="4"/>
  <c r="Q1373" i="4"/>
  <c r="Q1372" i="4"/>
  <c r="Q1371" i="4"/>
  <c r="Q1370" i="4"/>
  <c r="Q1369" i="4"/>
  <c r="Q1368" i="4"/>
  <c r="Q1367" i="4"/>
  <c r="Q1366" i="4"/>
  <c r="Q1365" i="4"/>
  <c r="Q1364" i="4"/>
  <c r="Q1363" i="4"/>
  <c r="Q1362" i="4"/>
  <c r="Q1361" i="4"/>
  <c r="Q1360" i="4"/>
  <c r="Q1359" i="4"/>
  <c r="Q1358" i="4"/>
  <c r="Q1357" i="4"/>
  <c r="Q1356" i="4"/>
  <c r="Q1355" i="4"/>
  <c r="Q1354" i="4"/>
  <c r="Q1353" i="4"/>
  <c r="Q1352" i="4"/>
  <c r="Q1351" i="4"/>
  <c r="Q1350" i="4"/>
  <c r="Q1349" i="4"/>
  <c r="Q1348" i="4"/>
  <c r="Q1347" i="4"/>
  <c r="Q1346" i="4"/>
  <c r="Q1345" i="4"/>
  <c r="Q1344" i="4"/>
  <c r="Q1343" i="4"/>
  <c r="Q1342" i="4"/>
  <c r="Q1341" i="4"/>
  <c r="Q1340" i="4"/>
  <c r="Q1339" i="4"/>
  <c r="Q1338" i="4"/>
  <c r="Q1337" i="4"/>
  <c r="Q1336" i="4"/>
  <c r="Q1335" i="4"/>
  <c r="Q1334" i="4"/>
  <c r="Q1333" i="4"/>
  <c r="Q1332" i="4"/>
  <c r="Q1331" i="4"/>
  <c r="Q1330" i="4"/>
  <c r="Q1329" i="4"/>
  <c r="Q1328" i="4"/>
  <c r="Q1327" i="4"/>
  <c r="Q1326" i="4"/>
  <c r="Q1325" i="4"/>
  <c r="Q1324" i="4"/>
  <c r="Q1323" i="4"/>
  <c r="Q1322" i="4"/>
  <c r="Q1321" i="4"/>
  <c r="Q1320" i="4"/>
  <c r="Q1319" i="4"/>
  <c r="Q1318" i="4"/>
  <c r="Q1317" i="4"/>
  <c r="Q1316" i="4"/>
  <c r="Q1315" i="4"/>
  <c r="Q1314" i="4"/>
  <c r="Q1313" i="4"/>
  <c r="Q1312" i="4"/>
  <c r="Q1311" i="4"/>
  <c r="Q1310" i="4"/>
  <c r="Q1309" i="4"/>
  <c r="Q1308" i="4"/>
  <c r="Q1307" i="4"/>
  <c r="Q1306" i="4"/>
  <c r="Q1305" i="4"/>
  <c r="Q1304" i="4"/>
  <c r="Q1303" i="4"/>
  <c r="Q1302" i="4"/>
  <c r="Q1301" i="4"/>
  <c r="Q1300" i="4"/>
  <c r="Q1299" i="4"/>
  <c r="Q1298" i="4"/>
  <c r="Q1297" i="4"/>
  <c r="Q1296" i="4"/>
  <c r="Q1295" i="4"/>
  <c r="Q1294" i="4"/>
  <c r="Q1293" i="4"/>
  <c r="Q1292" i="4"/>
  <c r="Q1291" i="4"/>
  <c r="Q1290" i="4"/>
  <c r="Q1289" i="4"/>
  <c r="Q1288" i="4"/>
  <c r="Q1287" i="4"/>
  <c r="Q1286" i="4"/>
  <c r="Q1285" i="4"/>
  <c r="Q1284" i="4"/>
  <c r="Q1283" i="4"/>
  <c r="Q1282" i="4"/>
  <c r="Q1281" i="4"/>
  <c r="Q1280" i="4"/>
  <c r="Q1279" i="4"/>
  <c r="Q1278" i="4"/>
  <c r="Q1277" i="4"/>
  <c r="Q1276" i="4"/>
  <c r="Q1275" i="4"/>
  <c r="Q1274" i="4"/>
  <c r="Q1273" i="4"/>
  <c r="Q1272" i="4"/>
  <c r="Q1271" i="4"/>
  <c r="Q1270" i="4"/>
  <c r="Q1269" i="4"/>
  <c r="Q1268" i="4"/>
  <c r="Q1267" i="4"/>
  <c r="Q1266" i="4"/>
  <c r="Q1265" i="4"/>
  <c r="Q1264" i="4"/>
  <c r="Q1263" i="4"/>
  <c r="Q1262" i="4"/>
  <c r="Q1261" i="4"/>
  <c r="Q1260" i="4"/>
  <c r="Q1259" i="4"/>
  <c r="Q1258" i="4"/>
  <c r="Q1257" i="4"/>
  <c r="Q1256" i="4"/>
  <c r="Q1255" i="4"/>
  <c r="Q1254" i="4"/>
  <c r="Q1253" i="4"/>
  <c r="Q1252" i="4"/>
  <c r="Q1251" i="4"/>
  <c r="Q1250" i="4"/>
  <c r="Q1249" i="4"/>
  <c r="Q1248" i="4"/>
  <c r="Q1247" i="4"/>
  <c r="Q1246" i="4"/>
  <c r="Q1245" i="4"/>
  <c r="Q1244" i="4"/>
  <c r="Q1243" i="4"/>
  <c r="Q1242" i="4"/>
  <c r="Q1241" i="4"/>
  <c r="Q1240" i="4"/>
  <c r="Q1239" i="4"/>
  <c r="Q1238" i="4"/>
  <c r="Q1237" i="4"/>
  <c r="Q1236" i="4"/>
  <c r="Q1235" i="4"/>
  <c r="Q1234" i="4"/>
  <c r="Q1233" i="4"/>
  <c r="Q1232" i="4"/>
  <c r="Q1231" i="4"/>
  <c r="Q1230" i="4"/>
  <c r="Q1229" i="4"/>
  <c r="Q1228" i="4"/>
  <c r="Q1227" i="4"/>
  <c r="Q1226" i="4"/>
  <c r="Q1225" i="4"/>
  <c r="Q1224" i="4"/>
  <c r="Q1223" i="4"/>
  <c r="Q1222" i="4"/>
  <c r="Q1221" i="4"/>
  <c r="Q1220" i="4"/>
  <c r="Q1219" i="4"/>
  <c r="Q1218" i="4"/>
  <c r="Q1217" i="4"/>
  <c r="Q1216" i="4"/>
  <c r="Q1215" i="4"/>
  <c r="Q1214" i="4"/>
  <c r="Q1213" i="4"/>
  <c r="Q1212" i="4"/>
  <c r="Q1211" i="4"/>
  <c r="Q1210" i="4"/>
  <c r="Q1209" i="4"/>
  <c r="Q1208" i="4"/>
  <c r="Q1207" i="4"/>
  <c r="Q1206" i="4"/>
  <c r="Q1205" i="4"/>
  <c r="Q1204" i="4"/>
  <c r="Q1203" i="4"/>
  <c r="Q1202" i="4"/>
  <c r="Q1201" i="4"/>
  <c r="Q1200" i="4"/>
  <c r="Q1199" i="4"/>
  <c r="Q1198" i="4"/>
  <c r="Q1197" i="4"/>
  <c r="Q1196" i="4"/>
  <c r="Q1195" i="4"/>
  <c r="Q1194" i="4"/>
  <c r="Q1193" i="4"/>
  <c r="Q1192" i="4"/>
  <c r="Q1191" i="4"/>
  <c r="Q1190" i="4"/>
  <c r="Q1189" i="4"/>
  <c r="Q1188" i="4"/>
  <c r="Q1187" i="4"/>
  <c r="Q1186" i="4"/>
  <c r="Q1185" i="4"/>
  <c r="Q1184" i="4"/>
  <c r="Q1183" i="4"/>
  <c r="Q1182" i="4"/>
  <c r="Q1181" i="4"/>
  <c r="Q1180" i="4"/>
  <c r="Q1179" i="4"/>
  <c r="Q1178" i="4"/>
  <c r="Q1177" i="4"/>
  <c r="Q1176" i="4"/>
  <c r="Q1175" i="4"/>
  <c r="Q1174" i="4"/>
  <c r="Q1173" i="4"/>
  <c r="Q1172" i="4"/>
  <c r="Q1171" i="4"/>
  <c r="Q1170" i="4"/>
  <c r="Q1169" i="4"/>
  <c r="Q1168" i="4"/>
  <c r="Q1167" i="4"/>
  <c r="Q1166" i="4"/>
  <c r="Q1165" i="4"/>
  <c r="Q1164" i="4"/>
  <c r="Q1163" i="4"/>
  <c r="Q1162" i="4"/>
  <c r="Q1161" i="4"/>
  <c r="Q1160" i="4"/>
  <c r="Q1159" i="4"/>
  <c r="Q1158" i="4"/>
  <c r="Q1157" i="4"/>
  <c r="Q1156" i="4"/>
  <c r="Q1155" i="4"/>
  <c r="Q1154" i="4"/>
  <c r="Q1153" i="4"/>
  <c r="Q1152" i="4"/>
  <c r="Q1151" i="4"/>
  <c r="Q1150" i="4"/>
  <c r="Q1149" i="4"/>
  <c r="Q1148" i="4"/>
  <c r="Q1147" i="4"/>
  <c r="Q1146" i="4"/>
  <c r="Q1145" i="4"/>
  <c r="Q1144" i="4"/>
  <c r="Q1143" i="4"/>
  <c r="Q1142" i="4"/>
  <c r="Q1141" i="4"/>
  <c r="Q1140" i="4"/>
  <c r="Q1139" i="4"/>
  <c r="Q1138" i="4"/>
  <c r="Q1137" i="4"/>
  <c r="Q1136" i="4"/>
  <c r="Q1135" i="4"/>
  <c r="Q1134" i="4"/>
  <c r="Q1133" i="4"/>
  <c r="Q1132" i="4"/>
  <c r="Q1131" i="4"/>
  <c r="Q1130" i="4"/>
  <c r="Q1129" i="4"/>
  <c r="Q1128" i="4"/>
  <c r="Q1127" i="4"/>
  <c r="Q1126" i="4"/>
  <c r="Q1125" i="4"/>
  <c r="Q1124" i="4"/>
  <c r="Q1123" i="4"/>
  <c r="Q1122" i="4"/>
  <c r="Q1121" i="4"/>
  <c r="Q1120" i="4"/>
  <c r="Q1119" i="4"/>
  <c r="Q1118" i="4"/>
  <c r="Q1117" i="4"/>
  <c r="Q1116" i="4"/>
  <c r="Q1115" i="4"/>
  <c r="Q1114" i="4"/>
  <c r="Q1113" i="4"/>
  <c r="Q1112" i="4"/>
  <c r="Q1111" i="4"/>
  <c r="Q1110" i="4"/>
  <c r="Q1109" i="4"/>
  <c r="Q1108" i="4"/>
  <c r="Q1107" i="4"/>
  <c r="Q1106" i="4"/>
  <c r="Q1105" i="4"/>
  <c r="Q1104" i="4"/>
  <c r="Q1103" i="4"/>
  <c r="Q1102" i="4"/>
  <c r="Q1101" i="4"/>
  <c r="Q1100" i="4"/>
  <c r="Q1099" i="4"/>
  <c r="Q1098" i="4"/>
  <c r="Q1097" i="4"/>
  <c r="Q1096" i="4"/>
  <c r="Q1095" i="4"/>
  <c r="Q1094" i="4"/>
  <c r="Q1093" i="4"/>
  <c r="Q1092" i="4"/>
  <c r="Q1091" i="4"/>
  <c r="Q1090" i="4"/>
  <c r="Q1089" i="4"/>
  <c r="Q1088" i="4"/>
  <c r="Q1087" i="4"/>
  <c r="Q1086" i="4"/>
  <c r="Q1085" i="4"/>
  <c r="Q1084" i="4"/>
  <c r="Q1083" i="4"/>
  <c r="Q1082" i="4"/>
  <c r="Q1081" i="4"/>
  <c r="Q1080" i="4"/>
  <c r="Q1079" i="4"/>
  <c r="Q1078" i="4"/>
  <c r="Q1077" i="4"/>
  <c r="Q1076" i="4"/>
  <c r="Q1075" i="4"/>
  <c r="Q1074" i="4"/>
  <c r="Q1073" i="4"/>
  <c r="Q1072" i="4"/>
  <c r="Q1071" i="4"/>
  <c r="Q1070" i="4"/>
  <c r="Q1069" i="4"/>
  <c r="Q1068" i="4"/>
  <c r="Q1067" i="4"/>
  <c r="Q1066" i="4"/>
  <c r="Q1065" i="4"/>
  <c r="Q1064" i="4"/>
  <c r="Q1063" i="4"/>
  <c r="Q1062" i="4"/>
  <c r="Q1061" i="4"/>
  <c r="Q1060" i="4"/>
  <c r="Q1059" i="4"/>
  <c r="Q1058" i="4"/>
  <c r="Q1057" i="4"/>
  <c r="Q1056" i="4"/>
  <c r="Q1055" i="4"/>
  <c r="Q1054" i="4"/>
  <c r="Q1053" i="4"/>
  <c r="Q1052" i="4"/>
  <c r="Q1051" i="4"/>
  <c r="Q1050" i="4"/>
  <c r="Q1049" i="4"/>
  <c r="Q1048" i="4"/>
  <c r="Q1047" i="4"/>
  <c r="Q1046" i="4"/>
  <c r="Q1045" i="4"/>
  <c r="Q1044" i="4"/>
  <c r="Q1043" i="4"/>
  <c r="Q1042" i="4"/>
  <c r="Q1041" i="4"/>
  <c r="Q1040" i="4"/>
  <c r="Q1039" i="4"/>
  <c r="Q1038" i="4"/>
  <c r="Q1037" i="4"/>
  <c r="Q1036" i="4"/>
  <c r="Q1035" i="4"/>
  <c r="Q1034" i="4"/>
  <c r="Q1033" i="4"/>
  <c r="Q1032" i="4"/>
  <c r="Q1031" i="4"/>
  <c r="Q1030" i="4"/>
  <c r="Q1029" i="4"/>
  <c r="Q1028" i="4"/>
  <c r="Q1027" i="4"/>
  <c r="Q1026" i="4"/>
  <c r="Q1025" i="4"/>
  <c r="Q1024" i="4"/>
  <c r="Q1023" i="4"/>
  <c r="Q1022" i="4"/>
  <c r="Q1021" i="4"/>
  <c r="Q1020" i="4"/>
  <c r="Q1019" i="4"/>
  <c r="Q1018" i="4"/>
  <c r="Q1017" i="4"/>
  <c r="Q1016" i="4"/>
  <c r="Q1015" i="4"/>
  <c r="Q1014" i="4"/>
  <c r="Q1013" i="4"/>
  <c r="Q1012" i="4"/>
  <c r="Q1011" i="4"/>
  <c r="Q1010" i="4"/>
  <c r="Q1009" i="4"/>
  <c r="Q1008" i="4"/>
  <c r="Q1007" i="4"/>
  <c r="Q1006" i="4"/>
  <c r="Q1005" i="4"/>
  <c r="Q1004" i="4"/>
  <c r="Q1003" i="4"/>
  <c r="Q1002" i="4"/>
  <c r="Q1001" i="4"/>
  <c r="Q1000" i="4"/>
  <c r="Q999" i="4"/>
  <c r="Q998" i="4"/>
  <c r="Q997" i="4"/>
  <c r="Q996" i="4"/>
  <c r="Q995" i="4"/>
  <c r="Q994" i="4"/>
  <c r="Q993" i="4"/>
  <c r="Q992" i="4"/>
  <c r="Q991" i="4"/>
  <c r="Q990" i="4"/>
  <c r="Q989" i="4"/>
  <c r="Q988" i="4"/>
  <c r="Q987" i="4"/>
  <c r="Q986" i="4"/>
  <c r="Q985" i="4"/>
  <c r="Q984" i="4"/>
  <c r="Q983" i="4"/>
  <c r="Q982" i="4"/>
  <c r="Q981" i="4"/>
  <c r="Q980" i="4"/>
  <c r="Q979" i="4"/>
  <c r="Q978" i="4"/>
  <c r="Q977" i="4"/>
  <c r="Q976" i="4"/>
  <c r="Q975" i="4"/>
  <c r="Q974" i="4"/>
  <c r="Q973" i="4"/>
  <c r="Q972" i="4"/>
  <c r="Q971" i="4"/>
  <c r="Q970" i="4"/>
  <c r="Q969" i="4"/>
  <c r="Q968" i="4"/>
  <c r="Q967" i="4"/>
  <c r="Q966" i="4"/>
  <c r="Q965" i="4"/>
  <c r="Q964" i="4"/>
  <c r="Q963" i="4"/>
  <c r="Q962" i="4"/>
  <c r="Q961" i="4"/>
  <c r="Q960" i="4"/>
  <c r="Q959" i="4"/>
  <c r="Q958" i="4"/>
  <c r="Q957" i="4"/>
  <c r="Q956" i="4"/>
  <c r="Q955" i="4"/>
  <c r="Q954" i="4"/>
  <c r="Q953" i="4"/>
  <c r="Q952" i="4"/>
  <c r="Q951" i="4"/>
  <c r="Q950" i="4"/>
  <c r="Q949" i="4"/>
  <c r="Q948" i="4"/>
  <c r="Q947" i="4"/>
  <c r="Q946" i="4"/>
  <c r="Q945" i="4"/>
  <c r="Q944" i="4"/>
  <c r="Q943" i="4"/>
  <c r="Q942" i="4"/>
  <c r="Q941" i="4"/>
  <c r="Q940" i="4"/>
  <c r="Q939" i="4"/>
  <c r="Q938" i="4"/>
  <c r="Q937" i="4"/>
  <c r="Q936" i="4"/>
  <c r="Q935" i="4"/>
  <c r="Q934" i="4"/>
  <c r="Q933" i="4"/>
  <c r="Q932" i="4"/>
  <c r="Q931" i="4"/>
  <c r="Q930" i="4"/>
  <c r="Q929" i="4"/>
  <c r="Q928" i="4"/>
  <c r="Q927" i="4"/>
  <c r="Q926" i="4"/>
  <c r="Q925" i="4"/>
  <c r="Q924" i="4"/>
  <c r="Q923" i="4"/>
  <c r="Q922" i="4"/>
  <c r="Q921" i="4"/>
  <c r="Q920" i="4"/>
  <c r="Q919" i="4"/>
  <c r="Q918" i="4"/>
  <c r="Q917" i="4"/>
  <c r="Q916" i="4"/>
  <c r="Q915" i="4"/>
  <c r="Q914" i="4"/>
  <c r="Q913" i="4"/>
  <c r="Q912" i="4"/>
  <c r="Q911" i="4"/>
  <c r="Q910" i="4"/>
  <c r="Q909" i="4"/>
  <c r="Q908" i="4"/>
  <c r="Q907" i="4"/>
  <c r="Q906" i="4"/>
  <c r="Q905" i="4"/>
  <c r="Q904" i="4"/>
  <c r="Q903" i="4"/>
  <c r="Q902" i="4"/>
  <c r="Q901" i="4"/>
  <c r="Q900" i="4"/>
  <c r="Q899" i="4"/>
  <c r="Q898" i="4"/>
  <c r="Q897" i="4"/>
  <c r="Q896" i="4"/>
  <c r="Q895" i="4"/>
  <c r="Q894" i="4"/>
  <c r="Q893" i="4"/>
  <c r="Q892" i="4"/>
  <c r="Q891" i="4"/>
  <c r="Q890" i="4"/>
  <c r="Q889" i="4"/>
  <c r="Q888" i="4"/>
  <c r="Q887" i="4"/>
  <c r="Q886" i="4"/>
  <c r="Q885" i="4"/>
  <c r="Q884" i="4"/>
  <c r="Q883" i="4"/>
  <c r="Q882" i="4"/>
  <c r="Q881" i="4"/>
  <c r="Q880" i="4"/>
  <c r="Q879" i="4"/>
  <c r="Q878" i="4"/>
  <c r="Q877" i="4"/>
  <c r="Q876" i="4"/>
  <c r="Q875" i="4"/>
  <c r="Q874" i="4"/>
  <c r="Q873" i="4"/>
  <c r="Q872" i="4"/>
  <c r="Q871" i="4"/>
  <c r="Q870" i="4"/>
  <c r="Q869" i="4"/>
  <c r="Q868" i="4"/>
  <c r="Q867" i="4"/>
  <c r="Q866" i="4"/>
  <c r="Q865" i="4"/>
  <c r="Q864" i="4"/>
  <c r="Q863" i="4"/>
  <c r="Q862" i="4"/>
  <c r="Q861" i="4"/>
  <c r="Q860" i="4"/>
  <c r="Q859" i="4"/>
  <c r="Q858" i="4"/>
  <c r="Q857" i="4"/>
  <c r="Q856" i="4"/>
  <c r="Q855" i="4"/>
  <c r="Q854" i="4"/>
  <c r="Q853" i="4"/>
  <c r="Q852" i="4"/>
  <c r="Q851" i="4"/>
  <c r="Q850" i="4"/>
  <c r="Q849" i="4"/>
  <c r="Q848" i="4"/>
  <c r="Q847" i="4"/>
  <c r="Q846" i="4"/>
  <c r="Q845" i="4"/>
  <c r="Q844" i="4"/>
  <c r="Q843" i="4"/>
  <c r="Q842" i="4"/>
  <c r="Q841" i="4"/>
  <c r="Q840" i="4"/>
  <c r="Q839" i="4"/>
  <c r="Q838" i="4"/>
  <c r="Q837" i="4"/>
  <c r="Q836" i="4"/>
  <c r="Q835" i="4"/>
  <c r="Q834" i="4"/>
  <c r="Q833" i="4"/>
  <c r="Q832" i="4"/>
  <c r="Q831" i="4"/>
  <c r="Q830" i="4"/>
  <c r="Q829" i="4"/>
  <c r="Q828" i="4"/>
  <c r="Q827" i="4"/>
  <c r="Q826" i="4"/>
  <c r="Q825" i="4"/>
  <c r="Q824" i="4"/>
  <c r="Q823" i="4"/>
  <c r="Q822" i="4"/>
  <c r="Q821" i="4"/>
  <c r="Q820" i="4"/>
  <c r="Q819" i="4"/>
  <c r="Q818" i="4"/>
  <c r="Q817" i="4"/>
  <c r="Q816" i="4"/>
  <c r="Q815" i="4"/>
  <c r="Q814" i="4"/>
  <c r="Q813" i="4"/>
  <c r="Q812" i="4"/>
  <c r="Q811" i="4"/>
  <c r="Q810" i="4"/>
  <c r="Q809" i="4"/>
  <c r="Q808" i="4"/>
  <c r="Q807" i="4"/>
  <c r="Q806" i="4"/>
  <c r="Q805" i="4"/>
  <c r="Q804" i="4"/>
  <c r="Q803" i="4"/>
  <c r="Q802" i="4"/>
  <c r="Q801" i="4"/>
  <c r="Q800" i="4"/>
  <c r="Q799" i="4"/>
  <c r="Q798" i="4"/>
  <c r="Q797" i="4"/>
  <c r="Q796" i="4"/>
  <c r="Q795" i="4"/>
  <c r="Q794" i="4"/>
  <c r="Q793" i="4"/>
  <c r="Q792" i="4"/>
  <c r="Q791" i="4"/>
  <c r="Q790" i="4"/>
  <c r="Q789" i="4"/>
  <c r="Q788" i="4"/>
  <c r="Q787" i="4"/>
  <c r="Q786" i="4"/>
  <c r="Q785" i="4"/>
  <c r="Q784" i="4"/>
  <c r="Q783" i="4"/>
  <c r="Q782" i="4"/>
  <c r="Q781" i="4"/>
  <c r="Q780" i="4"/>
  <c r="Q779" i="4"/>
  <c r="Q778" i="4"/>
  <c r="Q777" i="4"/>
  <c r="Q776" i="4"/>
  <c r="Q775" i="4"/>
  <c r="Q774" i="4"/>
  <c r="Q773" i="4"/>
  <c r="Q772" i="4"/>
  <c r="Q771" i="4"/>
  <c r="Q770" i="4"/>
  <c r="Q769" i="4"/>
  <c r="Q768" i="4"/>
  <c r="Q767" i="4"/>
  <c r="Q766" i="4"/>
  <c r="Q765" i="4"/>
  <c r="Q764" i="4"/>
  <c r="Q763" i="4"/>
  <c r="Q762" i="4"/>
  <c r="Q761" i="4"/>
  <c r="Q760" i="4"/>
  <c r="Q759" i="4"/>
  <c r="Q758" i="4"/>
  <c r="Q757" i="4"/>
  <c r="Q756" i="4"/>
  <c r="Q755" i="4"/>
  <c r="Q754" i="4"/>
  <c r="Q753" i="4"/>
  <c r="Q752" i="4"/>
  <c r="Q751" i="4"/>
  <c r="Q750" i="4"/>
  <c r="Q749" i="4"/>
  <c r="Q748" i="4"/>
  <c r="Q747" i="4"/>
  <c r="Q746" i="4"/>
  <c r="Q745" i="4"/>
  <c r="Q744" i="4"/>
  <c r="Q743" i="4"/>
  <c r="Q742" i="4"/>
  <c r="Q741" i="4"/>
  <c r="Q740" i="4"/>
  <c r="Q739" i="4"/>
  <c r="Q738" i="4"/>
  <c r="Q737" i="4"/>
  <c r="Q736" i="4"/>
  <c r="Q735" i="4"/>
  <c r="Q734" i="4"/>
  <c r="Q733" i="4"/>
  <c r="Q732" i="4"/>
  <c r="Q731" i="4"/>
  <c r="Q730" i="4"/>
  <c r="Q729" i="4"/>
  <c r="Q728" i="4"/>
  <c r="Q727" i="4"/>
  <c r="Q726" i="4"/>
  <c r="Q725" i="4"/>
  <c r="Q724" i="4"/>
  <c r="Q723" i="4"/>
  <c r="Q722" i="4"/>
  <c r="Q721" i="4"/>
  <c r="Q720" i="4"/>
  <c r="Q719" i="4"/>
  <c r="Q718" i="4"/>
  <c r="Q717" i="4"/>
  <c r="Q716" i="4"/>
  <c r="Q715" i="4"/>
  <c r="Q714" i="4"/>
  <c r="Q713" i="4"/>
  <c r="Q712" i="4"/>
  <c r="Q711" i="4"/>
  <c r="Q710" i="4"/>
  <c r="Q709" i="4"/>
  <c r="Q708" i="4"/>
  <c r="Q707" i="4"/>
  <c r="Q706" i="4"/>
  <c r="Q705" i="4"/>
  <c r="Q704" i="4"/>
  <c r="Q703" i="4"/>
  <c r="Q702" i="4"/>
  <c r="Q701" i="4"/>
  <c r="Q700" i="4"/>
  <c r="Q699" i="4"/>
  <c r="Q698" i="4"/>
  <c r="Q697" i="4"/>
  <c r="Q696" i="4"/>
  <c r="Q695" i="4"/>
  <c r="Q694" i="4"/>
  <c r="Q693" i="4"/>
  <c r="Q692" i="4"/>
  <c r="Q691" i="4"/>
  <c r="Q690" i="4"/>
  <c r="Q689" i="4"/>
  <c r="Q688" i="4"/>
  <c r="Q687" i="4"/>
  <c r="Q686" i="4"/>
  <c r="Q685" i="4"/>
  <c r="Q684" i="4"/>
  <c r="Q683" i="4"/>
  <c r="Q682" i="4"/>
  <c r="Q681" i="4"/>
  <c r="Q680" i="4"/>
  <c r="Q679" i="4"/>
  <c r="Q678" i="4"/>
  <c r="Q677" i="4"/>
  <c r="Q676" i="4"/>
  <c r="Q675" i="4"/>
  <c r="Q674" i="4"/>
  <c r="Q673" i="4"/>
  <c r="Q672" i="4"/>
  <c r="Q671" i="4"/>
  <c r="Q670" i="4"/>
  <c r="Q669" i="4"/>
  <c r="Q668" i="4"/>
  <c r="Q667" i="4"/>
  <c r="Q666" i="4"/>
  <c r="Q665" i="4"/>
  <c r="Q664" i="4"/>
  <c r="Q663" i="4"/>
  <c r="Q662" i="4"/>
  <c r="Q661" i="4"/>
  <c r="Q660" i="4"/>
  <c r="Q659" i="4"/>
  <c r="Q658" i="4"/>
  <c r="Q657" i="4"/>
  <c r="Q656" i="4"/>
  <c r="Q655" i="4"/>
  <c r="Q654" i="4"/>
  <c r="Q653" i="4"/>
  <c r="Q652" i="4"/>
  <c r="Q651" i="4"/>
  <c r="Q650" i="4"/>
  <c r="Q649" i="4"/>
  <c r="Q648" i="4"/>
  <c r="Q647" i="4"/>
  <c r="Q646" i="4"/>
  <c r="Q645" i="4"/>
  <c r="Q644" i="4"/>
  <c r="Q643" i="4"/>
  <c r="Q642" i="4"/>
  <c r="Q641" i="4"/>
  <c r="Q640" i="4"/>
  <c r="Q639" i="4"/>
  <c r="Q638" i="4"/>
  <c r="Q637" i="4"/>
  <c r="Q636" i="4"/>
  <c r="Q635" i="4"/>
  <c r="Q634" i="4"/>
  <c r="Q633" i="4"/>
  <c r="Q632" i="4"/>
  <c r="Q631" i="4"/>
  <c r="Q630" i="4"/>
  <c r="Q629" i="4"/>
  <c r="Q628" i="4"/>
  <c r="Q627" i="4"/>
  <c r="Q626" i="4"/>
  <c r="Q625" i="4"/>
  <c r="Q624" i="4"/>
  <c r="Q623" i="4"/>
  <c r="Q622" i="4"/>
  <c r="Q621" i="4"/>
  <c r="Q620" i="4"/>
  <c r="Q619" i="4"/>
  <c r="Q618" i="4"/>
  <c r="Q617" i="4"/>
  <c r="Q616" i="4"/>
  <c r="Q615" i="4"/>
  <c r="Q614" i="4"/>
  <c r="Q613" i="4"/>
  <c r="Q612" i="4"/>
  <c r="Q611" i="4"/>
  <c r="Q610" i="4"/>
  <c r="Q609" i="4"/>
  <c r="Q608" i="4"/>
  <c r="Q607" i="4"/>
  <c r="Q606" i="4"/>
  <c r="Q605" i="4"/>
  <c r="Q604" i="4"/>
  <c r="Q603" i="4"/>
  <c r="Q602" i="4"/>
  <c r="Q601" i="4"/>
  <c r="Q600" i="4"/>
  <c r="Q599" i="4"/>
  <c r="Q598" i="4"/>
  <c r="Q597" i="4"/>
  <c r="Q596" i="4"/>
  <c r="Q595" i="4"/>
  <c r="Q594" i="4"/>
  <c r="Q593" i="4"/>
  <c r="Q592" i="4"/>
  <c r="Q591" i="4"/>
  <c r="Q590" i="4"/>
  <c r="Q589" i="4"/>
  <c r="Q588" i="4"/>
  <c r="Q587" i="4"/>
  <c r="Q586" i="4"/>
  <c r="Q585" i="4"/>
  <c r="Q584" i="4"/>
  <c r="Q583" i="4"/>
  <c r="Q582" i="4"/>
  <c r="Q581" i="4"/>
  <c r="Q580" i="4"/>
  <c r="Q579" i="4"/>
  <c r="Q578" i="4"/>
  <c r="Q577" i="4"/>
  <c r="Q576" i="4"/>
  <c r="Q575" i="4"/>
  <c r="Q574" i="4"/>
  <c r="Q573" i="4"/>
  <c r="Q572" i="4"/>
  <c r="Q571" i="4"/>
  <c r="Q570" i="4"/>
  <c r="Q569" i="4"/>
  <c r="Q568" i="4"/>
  <c r="Q567" i="4"/>
  <c r="Q566" i="4"/>
  <c r="Q565" i="4"/>
  <c r="Q564" i="4"/>
  <c r="Q563" i="4"/>
  <c r="Q562" i="4"/>
  <c r="Q561" i="4"/>
  <c r="Q560" i="4"/>
  <c r="Q559" i="4"/>
  <c r="Q558" i="4"/>
  <c r="Q557" i="4"/>
  <c r="Q556" i="4"/>
  <c r="Q555" i="4"/>
  <c r="Q554" i="4"/>
  <c r="Q553" i="4"/>
  <c r="Q552" i="4"/>
  <c r="Q551" i="4"/>
  <c r="Q550" i="4"/>
  <c r="Q549" i="4"/>
  <c r="Q548" i="4"/>
  <c r="Q547" i="4"/>
  <c r="Q546" i="4"/>
  <c r="Q545" i="4"/>
  <c r="Q544" i="4"/>
  <c r="Q543" i="4"/>
  <c r="Q542" i="4"/>
  <c r="Q541" i="4"/>
  <c r="Q540" i="4"/>
  <c r="Q539" i="4"/>
  <c r="Q538" i="4"/>
  <c r="Q537" i="4"/>
  <c r="Q536" i="4"/>
  <c r="Q535" i="4"/>
  <c r="Q534" i="4"/>
  <c r="Q533" i="4"/>
  <c r="Q532" i="4"/>
  <c r="Q531" i="4"/>
  <c r="Q530" i="4"/>
  <c r="Q529" i="4"/>
  <c r="Q528" i="4"/>
  <c r="Q527" i="4"/>
  <c r="Q526" i="4"/>
  <c r="Q525" i="4"/>
  <c r="Q524" i="4"/>
  <c r="Q523" i="4"/>
  <c r="Q522" i="4"/>
  <c r="Q521" i="4"/>
  <c r="Q520" i="4"/>
  <c r="Q519" i="4"/>
  <c r="Q518" i="4"/>
  <c r="Q517" i="4"/>
  <c r="Q516" i="4"/>
  <c r="Q515" i="4"/>
  <c r="Q514" i="4"/>
  <c r="Q513" i="4"/>
  <c r="Q512" i="4"/>
  <c r="Q511" i="4"/>
  <c r="Q510" i="4"/>
  <c r="Q509" i="4"/>
  <c r="Q508" i="4"/>
  <c r="Q507" i="4"/>
  <c r="Q506" i="4"/>
  <c r="Q505" i="4"/>
  <c r="Q504" i="4"/>
  <c r="Q503" i="4"/>
  <c r="Q502" i="4"/>
  <c r="Q501" i="4"/>
  <c r="Q500" i="4"/>
  <c r="Q499" i="4"/>
  <c r="Q498" i="4"/>
  <c r="Q497" i="4"/>
  <c r="Q496" i="4"/>
  <c r="Q495" i="4"/>
  <c r="Q494" i="4"/>
  <c r="Q493" i="4"/>
  <c r="Q492" i="4"/>
  <c r="Q491" i="4"/>
  <c r="Q490" i="4"/>
  <c r="Q489" i="4"/>
  <c r="Q488" i="4"/>
  <c r="Q487" i="4"/>
  <c r="Q486" i="4"/>
  <c r="Q485" i="4"/>
  <c r="Q484" i="4"/>
  <c r="Q483" i="4"/>
  <c r="Q482" i="4"/>
  <c r="Q481" i="4"/>
  <c r="Q480" i="4"/>
  <c r="Q479" i="4"/>
  <c r="Q478" i="4"/>
  <c r="Q477" i="4"/>
  <c r="Q476" i="4"/>
  <c r="Q475" i="4"/>
  <c r="Q474" i="4"/>
  <c r="Q473" i="4"/>
  <c r="Q472" i="4"/>
  <c r="Q471" i="4"/>
  <c r="Q470" i="4"/>
  <c r="Q469" i="4"/>
  <c r="Q468" i="4"/>
  <c r="Q467" i="4"/>
  <c r="Q466" i="4"/>
  <c r="Q465" i="4"/>
  <c r="Q464" i="4"/>
  <c r="Q463" i="4"/>
  <c r="Q462" i="4"/>
  <c r="Q461" i="4"/>
  <c r="Q460" i="4"/>
  <c r="Q459" i="4"/>
  <c r="Q458" i="4"/>
  <c r="Q457" i="4"/>
  <c r="Q456" i="4"/>
  <c r="Q455" i="4"/>
  <c r="Q454" i="4"/>
  <c r="Q453" i="4"/>
  <c r="Q452" i="4"/>
  <c r="Q451" i="4"/>
  <c r="Q450" i="4"/>
  <c r="Q449" i="4"/>
  <c r="Q448" i="4"/>
  <c r="Q447" i="4"/>
  <c r="Q446" i="4"/>
  <c r="Q445" i="4"/>
  <c r="Q444" i="4"/>
  <c r="Q443" i="4"/>
  <c r="Q442" i="4"/>
  <c r="Q441" i="4"/>
  <c r="Q440" i="4"/>
  <c r="Q439" i="4"/>
  <c r="Q438" i="4"/>
  <c r="Q437" i="4"/>
  <c r="Q436" i="4"/>
  <c r="Q435" i="4"/>
  <c r="Q434" i="4"/>
  <c r="Q433" i="4"/>
  <c r="Q432" i="4"/>
  <c r="Q431" i="4"/>
  <c r="Q430" i="4"/>
  <c r="Q429" i="4"/>
  <c r="Q428" i="4"/>
  <c r="Q427" i="4"/>
  <c r="Q426" i="4"/>
  <c r="Q425" i="4"/>
  <c r="Q424" i="4"/>
  <c r="Q423" i="4"/>
  <c r="Q422" i="4"/>
  <c r="Q421" i="4"/>
  <c r="Q420" i="4"/>
  <c r="Q419" i="4"/>
  <c r="Q418" i="4"/>
  <c r="Q417" i="4"/>
  <c r="Q416" i="4"/>
  <c r="Q415" i="4"/>
  <c r="Q414" i="4"/>
  <c r="Q413" i="4"/>
  <c r="Q412" i="4"/>
  <c r="Q411" i="4"/>
  <c r="Q410" i="4"/>
  <c r="Q409" i="4"/>
  <c r="Q408" i="4"/>
  <c r="Q407" i="4"/>
  <c r="Q406" i="4"/>
  <c r="Q405" i="4"/>
  <c r="Q404" i="4"/>
  <c r="Q403" i="4"/>
  <c r="Q402" i="4"/>
  <c r="Q401" i="4"/>
  <c r="Q400" i="4"/>
  <c r="Q399" i="4"/>
  <c r="Q398" i="4"/>
  <c r="Q397" i="4"/>
  <c r="Q396" i="4"/>
  <c r="Q395" i="4"/>
  <c r="Q394" i="4"/>
  <c r="Q393" i="4"/>
  <c r="Q392" i="4"/>
  <c r="Q391" i="4"/>
  <c r="Q390" i="4"/>
  <c r="Q389" i="4"/>
  <c r="Q388" i="4"/>
  <c r="Q387" i="4"/>
  <c r="Q386" i="4"/>
  <c r="Q385" i="4"/>
  <c r="Q384" i="4"/>
  <c r="Q383" i="4"/>
  <c r="Q382" i="4"/>
  <c r="Q381" i="4"/>
  <c r="Q380" i="4"/>
  <c r="Q379" i="4"/>
  <c r="Q378" i="4"/>
  <c r="Q377" i="4"/>
  <c r="Q376" i="4"/>
  <c r="Q375" i="4"/>
  <c r="Q374" i="4"/>
  <c r="Q373" i="4"/>
  <c r="Q372" i="4"/>
  <c r="Q371" i="4"/>
  <c r="Q370" i="4"/>
  <c r="Q369" i="4"/>
  <c r="Q368" i="4"/>
  <c r="Q367" i="4"/>
  <c r="Q366" i="4"/>
  <c r="Q365" i="4"/>
  <c r="Q364" i="4"/>
  <c r="Q363" i="4"/>
  <c r="Q362" i="4"/>
  <c r="Q361" i="4"/>
  <c r="Q360" i="4"/>
  <c r="Q359" i="4"/>
  <c r="Q358" i="4"/>
  <c r="Q357" i="4"/>
  <c r="Q356" i="4"/>
  <c r="Q355" i="4"/>
  <c r="Q354" i="4"/>
  <c r="Q353" i="4"/>
  <c r="Q352" i="4"/>
  <c r="Q351" i="4"/>
  <c r="Q350" i="4"/>
  <c r="Q349" i="4"/>
  <c r="Q348" i="4"/>
  <c r="Q347" i="4"/>
  <c r="Q346" i="4"/>
  <c r="Q345" i="4"/>
  <c r="Q344" i="4"/>
  <c r="Q343" i="4"/>
  <c r="Q342" i="4"/>
  <c r="Q341" i="4"/>
  <c r="Q340" i="4"/>
  <c r="Q339" i="4"/>
  <c r="Q338" i="4"/>
  <c r="Q337" i="4"/>
  <c r="Q336" i="4"/>
  <c r="Q335" i="4"/>
  <c r="Q334" i="4"/>
  <c r="Q333" i="4"/>
  <c r="Q332" i="4"/>
  <c r="Q331" i="4"/>
  <c r="Q330" i="4"/>
  <c r="Q329" i="4"/>
  <c r="Q328" i="4"/>
  <c r="Q327" i="4"/>
  <c r="Q326" i="4"/>
  <c r="Q325" i="4"/>
  <c r="Q324" i="4"/>
  <c r="Q323" i="4"/>
  <c r="Q322" i="4"/>
  <c r="Q321" i="4"/>
  <c r="Q320" i="4"/>
  <c r="Q319" i="4"/>
  <c r="Q318" i="4"/>
  <c r="Q317" i="4"/>
  <c r="Q316" i="4"/>
  <c r="Q315" i="4"/>
  <c r="Q314" i="4"/>
  <c r="Q313" i="4"/>
  <c r="Q312" i="4"/>
  <c r="Q311" i="4"/>
  <c r="Q310" i="4"/>
  <c r="Q309" i="4"/>
  <c r="Q308" i="4"/>
  <c r="Q307" i="4"/>
  <c r="Q306" i="4"/>
  <c r="Q305" i="4"/>
  <c r="Q304" i="4"/>
  <c r="Q303" i="4"/>
  <c r="Q302" i="4"/>
  <c r="Q301" i="4"/>
  <c r="Q300" i="4"/>
  <c r="Q299" i="4"/>
  <c r="Q298" i="4"/>
  <c r="Q297" i="4"/>
  <c r="Q296" i="4"/>
  <c r="Q295" i="4"/>
  <c r="Q294" i="4"/>
  <c r="Q293" i="4"/>
  <c r="Q292" i="4"/>
  <c r="Q291" i="4"/>
  <c r="Q290" i="4"/>
  <c r="Q289" i="4"/>
  <c r="Q288" i="4"/>
  <c r="Q287" i="4"/>
  <c r="Q286" i="4"/>
  <c r="Q285" i="4"/>
  <c r="Q284" i="4"/>
  <c r="Q283" i="4"/>
  <c r="Q282" i="4"/>
  <c r="Q281" i="4"/>
  <c r="Q280" i="4"/>
  <c r="Q279" i="4"/>
  <c r="Q278" i="4"/>
  <c r="Q277" i="4"/>
  <c r="Q276" i="4"/>
  <c r="Q275" i="4"/>
  <c r="Q274" i="4"/>
  <c r="Q273" i="4"/>
  <c r="Q272" i="4"/>
  <c r="Q271" i="4"/>
  <c r="Q270" i="4"/>
  <c r="Q269" i="4"/>
  <c r="Q268" i="4"/>
  <c r="Q267" i="4"/>
  <c r="Q266" i="4"/>
  <c r="Q265" i="4"/>
  <c r="Q264" i="4"/>
  <c r="Q263" i="4"/>
  <c r="Q262" i="4"/>
  <c r="Q261" i="4"/>
  <c r="Q260" i="4"/>
  <c r="Q259" i="4"/>
  <c r="Q258" i="4"/>
  <c r="Q257" i="4"/>
  <c r="Q256" i="4"/>
  <c r="Q255" i="4"/>
  <c r="Q254" i="4"/>
  <c r="Q253" i="4"/>
  <c r="Q252" i="4"/>
  <c r="Q251" i="4"/>
  <c r="Q250" i="4"/>
  <c r="Q249" i="4"/>
  <c r="Q248" i="4"/>
  <c r="Q247" i="4"/>
  <c r="Q246" i="4"/>
  <c r="Q245" i="4"/>
  <c r="Q244" i="4"/>
  <c r="Q243" i="4"/>
  <c r="Q242" i="4"/>
  <c r="Q241" i="4"/>
  <c r="Q240" i="4"/>
  <c r="Q239" i="4"/>
  <c r="Q238" i="4"/>
  <c r="Q237" i="4"/>
  <c r="Q236" i="4"/>
  <c r="Q235" i="4"/>
  <c r="Q234" i="4"/>
  <c r="Q233" i="4"/>
  <c r="Q232" i="4"/>
  <c r="Q231" i="4"/>
  <c r="Q230" i="4"/>
  <c r="Q229" i="4"/>
  <c r="Q228" i="4"/>
  <c r="Q227" i="4"/>
  <c r="Q226" i="4"/>
  <c r="Q225" i="4"/>
  <c r="Q224" i="4"/>
  <c r="Q223" i="4"/>
  <c r="Q222" i="4"/>
  <c r="Q221" i="4"/>
  <c r="Q220" i="4"/>
  <c r="Q219" i="4"/>
  <c r="Q218" i="4"/>
  <c r="Q217" i="4"/>
  <c r="Q216" i="4"/>
  <c r="Q215" i="4"/>
  <c r="Q214" i="4"/>
  <c r="Q213" i="4"/>
  <c r="Q212" i="4"/>
  <c r="Q211" i="4"/>
  <c r="Q210" i="4"/>
  <c r="Q209" i="4"/>
  <c r="Q208" i="4"/>
  <c r="Q207" i="4"/>
  <c r="Q206" i="4"/>
  <c r="Q205" i="4"/>
  <c r="Q204" i="4"/>
  <c r="Q203" i="4"/>
  <c r="Q202" i="4"/>
  <c r="Q201" i="4"/>
  <c r="Q200" i="4"/>
  <c r="Q199" i="4"/>
  <c r="Q198" i="4"/>
  <c r="Q197" i="4"/>
  <c r="Q196" i="4"/>
  <c r="Q195" i="4"/>
  <c r="Q194" i="4"/>
  <c r="Q193" i="4"/>
  <c r="Q192" i="4"/>
  <c r="Q191" i="4"/>
  <c r="Q190" i="4"/>
  <c r="Q189" i="4"/>
  <c r="Q188" i="4"/>
  <c r="Q187" i="4"/>
  <c r="Q186" i="4"/>
  <c r="Q185" i="4"/>
  <c r="Q184" i="4"/>
  <c r="Q183" i="4"/>
  <c r="Q182" i="4"/>
  <c r="Q181" i="4"/>
  <c r="Q180" i="4"/>
  <c r="Q179" i="4"/>
  <c r="Q178" i="4"/>
  <c r="Q177" i="4"/>
  <c r="Q176" i="4"/>
  <c r="Q175" i="4"/>
  <c r="Q174" i="4"/>
  <c r="Q173" i="4"/>
  <c r="Q172" i="4"/>
  <c r="Q171" i="4"/>
  <c r="Q170" i="4"/>
  <c r="Q169" i="4"/>
  <c r="Q168" i="4"/>
  <c r="Q167" i="4"/>
  <c r="Q166" i="4"/>
  <c r="Q165" i="4"/>
  <c r="Q164" i="4"/>
  <c r="Q163" i="4"/>
  <c r="Q162" i="4"/>
  <c r="Q161" i="4"/>
  <c r="Q160" i="4"/>
  <c r="Q159" i="4"/>
  <c r="Q158" i="4"/>
  <c r="Q157" i="4"/>
  <c r="Q156" i="4"/>
  <c r="Q155" i="4"/>
  <c r="Q154" i="4"/>
  <c r="Q153" i="4"/>
  <c r="Q152" i="4"/>
  <c r="Q151" i="4"/>
  <c r="Q150" i="4"/>
  <c r="Q149" i="4"/>
  <c r="Q148" i="4"/>
  <c r="Q147" i="4"/>
  <c r="Q146" i="4"/>
  <c r="Q145" i="4"/>
  <c r="Q144" i="4"/>
  <c r="Q143" i="4"/>
  <c r="Q142" i="4"/>
  <c r="Q141" i="4"/>
  <c r="Q140" i="4"/>
  <c r="Q139" i="4"/>
  <c r="Q138" i="4"/>
  <c r="Q137" i="4"/>
  <c r="Q136" i="4"/>
  <c r="Q135" i="4"/>
  <c r="Q134" i="4"/>
  <c r="Q133" i="4"/>
  <c r="Q132" i="4"/>
  <c r="Q131" i="4"/>
  <c r="Q130" i="4"/>
  <c r="Q129" i="4"/>
  <c r="Q128" i="4"/>
  <c r="Q127" i="4"/>
  <c r="Q126" i="4"/>
  <c r="Q125" i="4"/>
  <c r="Q124" i="4"/>
  <c r="Q123" i="4"/>
  <c r="Q122" i="4"/>
  <c r="Q121" i="4"/>
  <c r="Q120" i="4"/>
  <c r="Q119" i="4"/>
  <c r="Q118" i="4"/>
  <c r="Q117" i="4"/>
  <c r="Q116" i="4"/>
  <c r="Q115" i="4"/>
  <c r="Q114" i="4"/>
  <c r="Q113" i="4"/>
  <c r="Q112" i="4"/>
  <c r="Q111" i="4"/>
  <c r="Q110" i="4"/>
  <c r="Q109" i="4"/>
  <c r="Q108" i="4"/>
  <c r="Q107" i="4"/>
  <c r="Q106" i="4"/>
  <c r="Q105" i="4"/>
  <c r="Q104" i="4"/>
  <c r="Q103" i="4"/>
  <c r="Q102" i="4"/>
  <c r="Q101" i="4"/>
  <c r="Q100" i="4"/>
  <c r="Q99" i="4"/>
  <c r="Q98" i="4"/>
  <c r="Q97" i="4"/>
  <c r="Q96" i="4"/>
  <c r="Q95" i="4"/>
  <c r="Q94" i="4"/>
  <c r="Q93" i="4"/>
  <c r="Q92" i="4"/>
  <c r="Q91" i="4"/>
  <c r="Q90" i="4"/>
  <c r="Q89" i="4"/>
  <c r="Q88" i="4"/>
  <c r="Q87" i="4"/>
  <c r="Q86" i="4"/>
  <c r="Q85" i="4"/>
  <c r="Q84" i="4"/>
  <c r="Q83" i="4"/>
  <c r="Q82" i="4"/>
  <c r="Q81" i="4"/>
  <c r="Q80" i="4"/>
  <c r="Q79" i="4"/>
  <c r="Q78" i="4"/>
  <c r="Q77" i="4"/>
  <c r="Q76" i="4"/>
  <c r="Q75" i="4"/>
  <c r="Q74" i="4"/>
  <c r="Q73" i="4"/>
  <c r="Q72" i="4"/>
  <c r="Q71" i="4"/>
  <c r="Q70" i="4"/>
  <c r="Q69" i="4"/>
  <c r="Q68" i="4"/>
  <c r="Q67" i="4"/>
  <c r="Q66" i="4"/>
  <c r="Q65" i="4"/>
  <c r="Q64" i="4"/>
  <c r="Q63" i="4"/>
  <c r="Q62" i="4"/>
  <c r="Q61" i="4"/>
  <c r="Q60" i="4"/>
  <c r="Q59" i="4"/>
  <c r="Q58" i="4"/>
  <c r="Q57" i="4"/>
  <c r="Q56" i="4"/>
  <c r="Q55" i="4"/>
  <c r="Q54" i="4"/>
  <c r="Q53" i="4"/>
  <c r="Q52" i="4"/>
  <c r="Q51" i="4"/>
  <c r="Q50" i="4"/>
  <c r="Q49" i="4"/>
  <c r="Q48" i="4"/>
  <c r="Q47" i="4"/>
  <c r="Q46" i="4"/>
  <c r="Q45" i="4"/>
  <c r="Q44" i="4"/>
  <c r="Q43" i="4"/>
  <c r="Q42" i="4"/>
  <c r="Q41" i="4"/>
  <c r="Q40" i="4"/>
  <c r="Q39" i="4"/>
  <c r="Q38" i="4"/>
  <c r="Q37" i="4"/>
  <c r="Q36" i="4"/>
  <c r="Q35" i="4"/>
  <c r="Q34" i="4"/>
  <c r="Q33" i="4"/>
  <c r="Q32" i="4"/>
  <c r="Q31" i="4"/>
  <c r="Q30" i="4"/>
  <c r="Q29" i="4"/>
  <c r="Q28" i="4"/>
  <c r="Q27" i="4"/>
  <c r="Q26" i="4"/>
  <c r="Q25" i="4"/>
  <c r="Q24" i="4"/>
  <c r="Q23" i="4"/>
  <c r="Q22" i="4"/>
  <c r="Q21" i="4"/>
  <c r="Q20" i="4"/>
  <c r="Q19" i="4"/>
  <c r="Q18" i="4"/>
  <c r="Q17" i="4"/>
  <c r="Q16" i="4"/>
  <c r="Q15" i="4"/>
  <c r="Q14" i="4"/>
  <c r="Q13" i="4"/>
  <c r="Q12" i="4"/>
  <c r="Q11" i="4"/>
  <c r="Q10" i="4"/>
  <c r="Q9" i="4"/>
  <c r="Q8" i="4"/>
  <c r="Q7" i="4"/>
  <c r="Q6" i="4"/>
  <c r="Q5" i="4"/>
  <c r="Q4" i="4"/>
  <c r="Q3" i="4"/>
  <c r="Q2" i="4"/>
  <c r="AL6" i="4"/>
  <c r="AL5" i="4"/>
  <c r="AL4" i="4"/>
  <c r="AL3" i="4"/>
  <c r="AL2" i="4"/>
  <c r="AJ7" i="4"/>
  <c r="AJ6" i="4"/>
  <c r="AK6" i="4" s="1"/>
  <c r="AJ5" i="4"/>
  <c r="AK5" i="4" s="1"/>
  <c r="AJ4" i="4"/>
  <c r="AK4" i="4" s="1"/>
  <c r="AJ3" i="4"/>
  <c r="AK3" i="4" s="1"/>
  <c r="AJ2" i="4"/>
  <c r="AK2" i="4" s="1"/>
  <c r="DV4" i="2"/>
  <c r="DU4" i="2"/>
  <c r="DS4" i="2"/>
  <c r="DR4" i="2"/>
  <c r="DP4" i="2"/>
  <c r="DO4" i="2"/>
  <c r="DM4" i="2"/>
  <c r="DL4" i="2"/>
  <c r="DV3" i="2"/>
  <c r="DU3" i="2"/>
  <c r="DS3" i="2"/>
  <c r="DR3" i="2"/>
  <c r="DP3" i="2"/>
  <c r="DO3" i="2"/>
  <c r="DM3" i="2"/>
  <c r="DL3" i="2"/>
  <c r="DV2" i="2"/>
  <c r="DU2" i="2"/>
  <c r="DS2" i="2"/>
  <c r="DR2" i="2"/>
  <c r="DP2" i="2"/>
  <c r="DO2" i="2"/>
  <c r="DM2" i="2"/>
  <c r="DL2" i="2"/>
  <c r="DI4" i="2"/>
  <c r="DH4" i="2"/>
  <c r="DF4" i="2"/>
  <c r="DE4" i="2"/>
  <c r="DC4" i="2"/>
  <c r="DB4" i="2"/>
  <c r="CZ4" i="2"/>
  <c r="CY4" i="2"/>
  <c r="DI3" i="2"/>
  <c r="DH3" i="2"/>
  <c r="DF3" i="2"/>
  <c r="DE3" i="2"/>
  <c r="DC3" i="2"/>
  <c r="DB3" i="2"/>
  <c r="CZ3" i="2"/>
  <c r="CY3" i="2"/>
  <c r="DI2" i="2"/>
  <c r="DH2" i="2"/>
  <c r="DF2" i="2"/>
  <c r="DE2" i="2"/>
  <c r="DC2" i="2"/>
  <c r="DB2" i="2"/>
  <c r="CZ2" i="2"/>
  <c r="CY2" i="2"/>
  <c r="EA257" i="3"/>
  <c r="DZ257" i="3"/>
  <c r="DY257" i="3"/>
  <c r="EA256" i="3"/>
  <c r="DZ256" i="3"/>
  <c r="DY256" i="3"/>
  <c r="EA255" i="3"/>
  <c r="DZ255" i="3"/>
  <c r="DY255" i="3"/>
  <c r="EA254" i="3"/>
  <c r="DZ254" i="3"/>
  <c r="DY254" i="3"/>
  <c r="EA253" i="3"/>
  <c r="DZ253" i="3"/>
  <c r="DY253" i="3"/>
  <c r="EA252" i="3"/>
  <c r="DZ252" i="3"/>
  <c r="DY252" i="3"/>
  <c r="EA251" i="3"/>
  <c r="DZ251" i="3"/>
  <c r="DY251" i="3"/>
  <c r="EA250" i="3"/>
  <c r="DZ250" i="3"/>
  <c r="DY250" i="3"/>
  <c r="EA249" i="3"/>
  <c r="DZ249" i="3"/>
  <c r="DY249" i="3"/>
  <c r="EA246" i="3"/>
  <c r="DZ246" i="3"/>
  <c r="DY246" i="3"/>
  <c r="EA245" i="3"/>
  <c r="DZ245" i="3"/>
  <c r="DY245" i="3"/>
  <c r="EA244" i="3"/>
  <c r="DZ244" i="3"/>
  <c r="DY244" i="3"/>
  <c r="EA243" i="3"/>
  <c r="DZ243" i="3"/>
  <c r="DY243" i="3"/>
  <c r="EA242" i="3"/>
  <c r="DZ242" i="3"/>
  <c r="DY242" i="3"/>
  <c r="EA241" i="3"/>
  <c r="DZ241" i="3"/>
  <c r="DY241" i="3"/>
  <c r="EA240" i="3"/>
  <c r="DZ240" i="3"/>
  <c r="DY240" i="3"/>
  <c r="EA239" i="3"/>
  <c r="DZ239" i="3"/>
  <c r="DY239" i="3"/>
  <c r="EA238" i="3"/>
  <c r="DZ238" i="3"/>
  <c r="DY238" i="3"/>
  <c r="EA235" i="3"/>
  <c r="DZ235" i="3"/>
  <c r="DY235" i="3"/>
  <c r="EA234" i="3"/>
  <c r="DZ234" i="3"/>
  <c r="DY234" i="3"/>
  <c r="EA233" i="3"/>
  <c r="DZ233" i="3"/>
  <c r="DY233" i="3"/>
  <c r="EA232" i="3"/>
  <c r="DZ232" i="3"/>
  <c r="DY232" i="3"/>
  <c r="EA231" i="3"/>
  <c r="DZ231" i="3"/>
  <c r="DY231" i="3"/>
  <c r="EA230" i="3"/>
  <c r="DZ230" i="3"/>
  <c r="DY230" i="3"/>
  <c r="EA229" i="3"/>
  <c r="DZ229" i="3"/>
  <c r="DY229" i="3"/>
  <c r="EA228" i="3"/>
  <c r="DZ228" i="3"/>
  <c r="DY228" i="3"/>
  <c r="EA227" i="3"/>
  <c r="DZ227" i="3"/>
  <c r="DY227" i="3"/>
  <c r="EA224" i="3"/>
  <c r="DZ224" i="3"/>
  <c r="DY224" i="3"/>
  <c r="EA223" i="3"/>
  <c r="DZ223" i="3"/>
  <c r="DY223" i="3"/>
  <c r="EA222" i="3"/>
  <c r="DZ222" i="3"/>
  <c r="DY222" i="3"/>
  <c r="EA221" i="3"/>
  <c r="DZ221" i="3"/>
  <c r="DY221" i="3"/>
  <c r="EA220" i="3"/>
  <c r="DZ220" i="3"/>
  <c r="DY220" i="3"/>
  <c r="EA219" i="3"/>
  <c r="DZ219" i="3"/>
  <c r="DY219" i="3"/>
  <c r="EA218" i="3"/>
  <c r="DZ218" i="3"/>
  <c r="DY218" i="3"/>
  <c r="EA217" i="3"/>
  <c r="DZ217" i="3"/>
  <c r="DY217" i="3"/>
  <c r="EA216" i="3"/>
  <c r="DZ216" i="3"/>
  <c r="DY216" i="3"/>
  <c r="EA213" i="3"/>
  <c r="DZ213" i="3"/>
  <c r="DY213" i="3"/>
  <c r="EA212" i="3"/>
  <c r="DZ212" i="3"/>
  <c r="DY212" i="3"/>
  <c r="EA211" i="3"/>
  <c r="DZ211" i="3"/>
  <c r="DY211" i="3"/>
  <c r="EA210" i="3"/>
  <c r="DZ210" i="3"/>
  <c r="DY210" i="3"/>
  <c r="EA209" i="3"/>
  <c r="DZ209" i="3"/>
  <c r="DY209" i="3"/>
  <c r="EA208" i="3"/>
  <c r="DZ208" i="3"/>
  <c r="DY208" i="3"/>
  <c r="EA207" i="3"/>
  <c r="DZ207" i="3"/>
  <c r="DY207" i="3"/>
  <c r="EA206" i="3"/>
  <c r="DZ206" i="3"/>
  <c r="DY206" i="3"/>
  <c r="EA203" i="3"/>
  <c r="DZ203" i="3"/>
  <c r="DY203" i="3"/>
  <c r="EA202" i="3"/>
  <c r="DZ202" i="3"/>
  <c r="DY202" i="3"/>
  <c r="EA201" i="3"/>
  <c r="DZ201" i="3"/>
  <c r="DY201" i="3"/>
  <c r="EA200" i="3"/>
  <c r="DZ200" i="3"/>
  <c r="DY200" i="3"/>
  <c r="EA199" i="3"/>
  <c r="DZ199" i="3"/>
  <c r="DY199" i="3"/>
  <c r="EA198" i="3"/>
  <c r="DZ198" i="3"/>
  <c r="DY198" i="3"/>
  <c r="EA195" i="3"/>
  <c r="DZ195" i="3"/>
  <c r="DY195" i="3"/>
  <c r="EA194" i="3"/>
  <c r="DZ194" i="3"/>
  <c r="DY194" i="3"/>
  <c r="EA193" i="3"/>
  <c r="DZ193" i="3"/>
  <c r="DY193" i="3"/>
  <c r="EA192" i="3"/>
  <c r="DZ192" i="3"/>
  <c r="DY192" i="3"/>
  <c r="EA191" i="3"/>
  <c r="DZ191" i="3"/>
  <c r="DY191" i="3"/>
  <c r="EA190" i="3"/>
  <c r="DZ190" i="3"/>
  <c r="DY190" i="3"/>
  <c r="EA189" i="3"/>
  <c r="DZ189" i="3"/>
  <c r="DY189" i="3"/>
  <c r="EA186" i="3"/>
  <c r="DZ186" i="3"/>
  <c r="DY186" i="3"/>
  <c r="EA185" i="3"/>
  <c r="DZ185" i="3"/>
  <c r="DY185" i="3"/>
  <c r="EA184" i="3"/>
  <c r="DZ184" i="3"/>
  <c r="DY184" i="3"/>
  <c r="EA183" i="3"/>
  <c r="DZ183" i="3"/>
  <c r="DY183" i="3"/>
  <c r="EA182" i="3"/>
  <c r="DZ182" i="3"/>
  <c r="DY182" i="3"/>
  <c r="EA181" i="3"/>
  <c r="DZ181" i="3"/>
  <c r="DY181" i="3"/>
  <c r="EA180" i="3"/>
  <c r="DZ180" i="3"/>
  <c r="DY180" i="3"/>
  <c r="EA177" i="3"/>
  <c r="DZ177" i="3"/>
  <c r="DY177" i="3"/>
  <c r="EA176" i="3"/>
  <c r="DZ176" i="3"/>
  <c r="DY176" i="3"/>
  <c r="EA175" i="3"/>
  <c r="DZ175" i="3"/>
  <c r="DY175" i="3"/>
  <c r="EA174" i="3"/>
  <c r="DZ174" i="3"/>
  <c r="DY174" i="3"/>
  <c r="EA173" i="3"/>
  <c r="DZ173" i="3"/>
  <c r="DY173" i="3"/>
  <c r="EA172" i="3"/>
  <c r="DZ172" i="3"/>
  <c r="DY172" i="3"/>
  <c r="EA171" i="3"/>
  <c r="DZ171" i="3"/>
  <c r="DY171" i="3"/>
  <c r="EA170" i="3"/>
  <c r="DZ170" i="3"/>
  <c r="DY170" i="3"/>
  <c r="EA167" i="3"/>
  <c r="DZ167" i="3"/>
  <c r="DY167" i="3"/>
  <c r="EA166" i="3"/>
  <c r="DZ166" i="3"/>
  <c r="DY166" i="3"/>
  <c r="EA165" i="3"/>
  <c r="DZ165" i="3"/>
  <c r="DY165" i="3"/>
  <c r="EA164" i="3"/>
  <c r="DZ164" i="3"/>
  <c r="DY164" i="3"/>
  <c r="EA163" i="3"/>
  <c r="DZ163" i="3"/>
  <c r="DY163" i="3"/>
  <c r="EA162" i="3"/>
  <c r="DZ162" i="3"/>
  <c r="DY162" i="3"/>
  <c r="EA161" i="3"/>
  <c r="DZ161" i="3"/>
  <c r="DY161" i="3"/>
  <c r="EA158" i="3"/>
  <c r="DZ158" i="3"/>
  <c r="DY158" i="3"/>
  <c r="EA157" i="3"/>
  <c r="DZ157" i="3"/>
  <c r="DY157" i="3"/>
  <c r="EA156" i="3"/>
  <c r="DZ156" i="3"/>
  <c r="DY156" i="3"/>
  <c r="EA155" i="3"/>
  <c r="DZ155" i="3"/>
  <c r="DY155" i="3"/>
  <c r="EA154" i="3"/>
  <c r="DZ154" i="3"/>
  <c r="DY154" i="3"/>
  <c r="EA153" i="3"/>
  <c r="DZ153" i="3"/>
  <c r="DY153" i="3"/>
  <c r="EA152" i="3"/>
  <c r="DZ152" i="3"/>
  <c r="DY152" i="3"/>
  <c r="EA151" i="3"/>
  <c r="DZ151" i="3"/>
  <c r="DY151" i="3"/>
  <c r="EA148" i="3"/>
  <c r="DZ148" i="3"/>
  <c r="DY148" i="3"/>
  <c r="EA147" i="3"/>
  <c r="DZ147" i="3"/>
  <c r="DY147" i="3"/>
  <c r="EA146" i="3"/>
  <c r="DZ146" i="3"/>
  <c r="DY146" i="3"/>
  <c r="EA145" i="3"/>
  <c r="DZ145" i="3"/>
  <c r="DY145" i="3"/>
  <c r="EA144" i="3"/>
  <c r="DZ144" i="3"/>
  <c r="DY144" i="3"/>
  <c r="EA143" i="3"/>
  <c r="DZ143" i="3"/>
  <c r="DY143" i="3"/>
  <c r="EA142" i="3"/>
  <c r="DZ142" i="3"/>
  <c r="DY142" i="3"/>
  <c r="EA139" i="3"/>
  <c r="DZ139" i="3"/>
  <c r="DY139" i="3"/>
  <c r="EA138" i="3"/>
  <c r="DZ138" i="3"/>
  <c r="DY138" i="3"/>
  <c r="EA137" i="3"/>
  <c r="DZ137" i="3"/>
  <c r="DY137" i="3"/>
  <c r="EA136" i="3"/>
  <c r="DZ136" i="3"/>
  <c r="DY136" i="3"/>
  <c r="EA135" i="3"/>
  <c r="DZ135" i="3"/>
  <c r="DY135" i="3"/>
  <c r="EA134" i="3"/>
  <c r="DZ134" i="3"/>
  <c r="DY134" i="3"/>
  <c r="EA133" i="3"/>
  <c r="DZ133" i="3"/>
  <c r="DY133" i="3"/>
  <c r="EA132" i="3"/>
  <c r="DZ132" i="3"/>
  <c r="DY132" i="3"/>
  <c r="EA129" i="3"/>
  <c r="DZ129" i="3"/>
  <c r="DY129" i="3"/>
  <c r="EA128" i="3"/>
  <c r="DZ128" i="3"/>
  <c r="DY128" i="3"/>
  <c r="EA127" i="3"/>
  <c r="DZ127" i="3"/>
  <c r="DY127" i="3"/>
  <c r="EA126" i="3"/>
  <c r="DZ126" i="3"/>
  <c r="DY126" i="3"/>
  <c r="EA125" i="3"/>
  <c r="DZ125" i="3"/>
  <c r="DY125" i="3"/>
  <c r="EA124" i="3"/>
  <c r="DZ124" i="3"/>
  <c r="DY124" i="3"/>
  <c r="EA123" i="3"/>
  <c r="DZ123" i="3"/>
  <c r="DY123" i="3"/>
  <c r="EA122" i="3"/>
  <c r="DZ122" i="3"/>
  <c r="DY122" i="3"/>
  <c r="EA121" i="3"/>
  <c r="DZ121" i="3"/>
  <c r="DY121" i="3"/>
  <c r="EA118" i="3"/>
  <c r="DZ118" i="3"/>
  <c r="DY118" i="3"/>
  <c r="EA117" i="3"/>
  <c r="DZ117" i="3"/>
  <c r="DY117" i="3"/>
  <c r="EA116" i="3"/>
  <c r="DZ116" i="3"/>
  <c r="DY116" i="3"/>
  <c r="EA115" i="3"/>
  <c r="DZ115" i="3"/>
  <c r="DY115" i="3"/>
  <c r="EA114" i="3"/>
  <c r="DZ114" i="3"/>
  <c r="DY114" i="3"/>
  <c r="EA113" i="3"/>
  <c r="DZ113" i="3"/>
  <c r="DY113" i="3"/>
  <c r="EA112" i="3"/>
  <c r="DZ112" i="3"/>
  <c r="DY112" i="3"/>
  <c r="EA111" i="3"/>
  <c r="DZ111" i="3"/>
  <c r="DY111" i="3"/>
  <c r="EA107" i="3"/>
  <c r="DZ107" i="3"/>
  <c r="DY107" i="3"/>
  <c r="EA106" i="3"/>
  <c r="DZ106" i="3"/>
  <c r="DY106" i="3"/>
  <c r="EA105" i="3"/>
  <c r="DZ105" i="3"/>
  <c r="DY105" i="3"/>
  <c r="EA104" i="3"/>
  <c r="DZ104" i="3"/>
  <c r="DY104" i="3"/>
  <c r="EA103" i="3"/>
  <c r="DZ103" i="3"/>
  <c r="DY103" i="3"/>
  <c r="EA102" i="3"/>
  <c r="DZ102" i="3"/>
  <c r="DY102" i="3"/>
  <c r="EA101" i="3"/>
  <c r="DZ101" i="3"/>
  <c r="DY101" i="3"/>
  <c r="EA98" i="3"/>
  <c r="DZ98" i="3"/>
  <c r="DY98" i="3"/>
  <c r="EA97" i="3"/>
  <c r="DZ97" i="3"/>
  <c r="DY97" i="3"/>
  <c r="EA96" i="3"/>
  <c r="DZ96" i="3"/>
  <c r="DY96" i="3"/>
  <c r="EA95" i="3"/>
  <c r="DZ95" i="3"/>
  <c r="DY95" i="3"/>
  <c r="EA94" i="3"/>
  <c r="DZ94" i="3"/>
  <c r="DY94" i="3"/>
  <c r="EA93" i="3"/>
  <c r="DZ93" i="3"/>
  <c r="DY93" i="3"/>
  <c r="EA92" i="3"/>
  <c r="DZ92" i="3"/>
  <c r="DY92" i="3"/>
  <c r="EA89" i="3"/>
  <c r="DZ89" i="3"/>
  <c r="DY89" i="3"/>
  <c r="EA88" i="3"/>
  <c r="DZ88" i="3"/>
  <c r="DY88" i="3"/>
  <c r="EA87" i="3"/>
  <c r="DZ87" i="3"/>
  <c r="DY87" i="3"/>
  <c r="EA86" i="3"/>
  <c r="DZ86" i="3"/>
  <c r="DY86" i="3"/>
  <c r="EA85" i="3"/>
  <c r="DZ85" i="3"/>
  <c r="DY85" i="3"/>
  <c r="EA84" i="3"/>
  <c r="DZ84" i="3"/>
  <c r="DY84" i="3"/>
  <c r="EA83" i="3"/>
  <c r="DZ83" i="3"/>
  <c r="DY83" i="3"/>
  <c r="EA81" i="3"/>
  <c r="DZ81" i="3"/>
  <c r="DY81" i="3"/>
  <c r="EA80" i="3"/>
  <c r="DZ80" i="3"/>
  <c r="DY80" i="3"/>
  <c r="EA79" i="3"/>
  <c r="DZ79" i="3"/>
  <c r="DY79" i="3"/>
  <c r="EA78" i="3"/>
  <c r="DZ78" i="3"/>
  <c r="DY78" i="3"/>
  <c r="EA77" i="3"/>
  <c r="DZ77" i="3"/>
  <c r="DY77" i="3"/>
  <c r="EA76" i="3"/>
  <c r="DZ76" i="3"/>
  <c r="DY76" i="3"/>
  <c r="EA75" i="3"/>
  <c r="DZ75" i="3"/>
  <c r="DY75" i="3"/>
  <c r="EA74" i="3"/>
  <c r="DZ74" i="3"/>
  <c r="DY74" i="3"/>
  <c r="EA71" i="3"/>
  <c r="DZ71" i="3"/>
  <c r="DY71" i="3"/>
  <c r="EA70" i="3"/>
  <c r="DZ70" i="3"/>
  <c r="DY70" i="3"/>
  <c r="EA69" i="3"/>
  <c r="DZ69" i="3"/>
  <c r="DY69" i="3"/>
  <c r="EA68" i="3"/>
  <c r="DZ68" i="3"/>
  <c r="DY68" i="3"/>
  <c r="EA67" i="3"/>
  <c r="DZ67" i="3"/>
  <c r="DY67" i="3"/>
  <c r="EA66" i="3"/>
  <c r="DZ66" i="3"/>
  <c r="DY66" i="3"/>
  <c r="EA65" i="3"/>
  <c r="DZ65" i="3"/>
  <c r="DY65" i="3"/>
  <c r="EA64" i="3"/>
  <c r="DZ64" i="3"/>
  <c r="DY64" i="3"/>
  <c r="EA63" i="3"/>
  <c r="DZ63" i="3"/>
  <c r="DY63" i="3"/>
  <c r="EA60" i="3"/>
  <c r="DZ60" i="3"/>
  <c r="DY60" i="3"/>
  <c r="EA59" i="3"/>
  <c r="DZ59" i="3"/>
  <c r="DY59" i="3"/>
  <c r="EA58" i="3"/>
  <c r="DZ58" i="3"/>
  <c r="DY58" i="3"/>
  <c r="EA57" i="3"/>
  <c r="DZ57" i="3"/>
  <c r="DY57" i="3"/>
  <c r="EA56" i="3"/>
  <c r="DZ56" i="3"/>
  <c r="DY56" i="3"/>
  <c r="EA55" i="3"/>
  <c r="DZ55" i="3"/>
  <c r="DY55" i="3"/>
  <c r="EA54" i="3"/>
  <c r="DZ54" i="3"/>
  <c r="DY54" i="3"/>
  <c r="EA53" i="3"/>
  <c r="DZ53" i="3"/>
  <c r="DY53" i="3"/>
  <c r="EA50" i="3"/>
  <c r="DZ50" i="3"/>
  <c r="DY50" i="3"/>
  <c r="EA49" i="3"/>
  <c r="DZ49" i="3"/>
  <c r="DY49" i="3"/>
  <c r="EA48" i="3"/>
  <c r="DZ48" i="3"/>
  <c r="DY48" i="3"/>
  <c r="EA47" i="3"/>
  <c r="DZ47" i="3"/>
  <c r="DY47" i="3"/>
  <c r="EA46" i="3"/>
  <c r="DZ46" i="3"/>
  <c r="DY46" i="3"/>
  <c r="EA45" i="3"/>
  <c r="DZ45" i="3"/>
  <c r="DY45" i="3"/>
  <c r="EA44" i="3"/>
  <c r="DZ44" i="3"/>
  <c r="DY44" i="3"/>
  <c r="EA43" i="3"/>
  <c r="DZ43" i="3"/>
  <c r="DY43" i="3"/>
  <c r="EA40" i="3"/>
  <c r="DZ40" i="3"/>
  <c r="DY40" i="3"/>
  <c r="EA39" i="3"/>
  <c r="DZ39" i="3"/>
  <c r="DY39" i="3"/>
  <c r="EA38" i="3"/>
  <c r="DZ38" i="3"/>
  <c r="DY38" i="3"/>
  <c r="EA37" i="3"/>
  <c r="DZ37" i="3"/>
  <c r="DY37" i="3"/>
  <c r="EA36" i="3"/>
  <c r="DZ36" i="3"/>
  <c r="DY36" i="3"/>
  <c r="EA35" i="3"/>
  <c r="DZ35" i="3"/>
  <c r="DY35" i="3"/>
  <c r="EA34" i="3"/>
  <c r="DZ34" i="3"/>
  <c r="DY34" i="3"/>
  <c r="EA33" i="3"/>
  <c r="DZ33" i="3"/>
  <c r="DY33" i="3"/>
  <c r="EA30" i="3"/>
  <c r="DZ30" i="3"/>
  <c r="DY30" i="3"/>
  <c r="EA29" i="3"/>
  <c r="DZ29" i="3"/>
  <c r="DY29" i="3"/>
  <c r="EA28" i="3"/>
  <c r="DZ28" i="3"/>
  <c r="DY28" i="3"/>
  <c r="EA27" i="3"/>
  <c r="DZ27" i="3"/>
  <c r="DY27" i="3"/>
  <c r="EA26" i="3"/>
  <c r="DZ26" i="3"/>
  <c r="DY26" i="3"/>
  <c r="EA25" i="3"/>
  <c r="DZ25" i="3"/>
  <c r="DY25" i="3"/>
  <c r="EA24" i="3"/>
  <c r="DZ24" i="3"/>
  <c r="DY24" i="3"/>
  <c r="EA23" i="3"/>
  <c r="DZ23" i="3"/>
  <c r="DY23" i="3"/>
  <c r="EA20" i="3"/>
  <c r="DZ20" i="3"/>
  <c r="DY20" i="3"/>
  <c r="EA19" i="3"/>
  <c r="DZ19" i="3"/>
  <c r="DY19" i="3"/>
  <c r="EA18" i="3"/>
  <c r="DZ18" i="3"/>
  <c r="DY18" i="3"/>
  <c r="EA17" i="3"/>
  <c r="DZ17" i="3"/>
  <c r="DY17" i="3"/>
  <c r="EA16" i="3"/>
  <c r="DZ16" i="3"/>
  <c r="DY16" i="3"/>
  <c r="EA15" i="3"/>
  <c r="DZ15" i="3"/>
  <c r="DY15" i="3"/>
  <c r="EA14" i="3"/>
  <c r="DZ14" i="3"/>
  <c r="DY14" i="3"/>
  <c r="EA13" i="3"/>
  <c r="DZ13" i="3"/>
  <c r="DY13" i="3"/>
  <c r="EA10" i="3"/>
  <c r="DZ10" i="3"/>
  <c r="DY10" i="3"/>
  <c r="EA9" i="3"/>
  <c r="DZ9" i="3"/>
  <c r="DY9" i="3"/>
  <c r="EA8" i="3"/>
  <c r="DZ8" i="3"/>
  <c r="DY8" i="3"/>
  <c r="EA7" i="3"/>
  <c r="DZ7" i="3"/>
  <c r="DY7" i="3"/>
  <c r="EA6" i="3"/>
  <c r="DZ6" i="3"/>
  <c r="DY6" i="3"/>
  <c r="EA5" i="3"/>
  <c r="DZ5" i="3"/>
  <c r="DY5" i="3"/>
  <c r="EA4" i="3"/>
  <c r="DZ4" i="3"/>
  <c r="DY4" i="3"/>
  <c r="EA3" i="3"/>
  <c r="DZ3" i="3"/>
  <c r="DY3" i="3"/>
  <c r="EA2" i="3"/>
  <c r="CV4" i="2" s="1"/>
  <c r="DZ2" i="3"/>
  <c r="CV3" i="2" s="1"/>
  <c r="DY2" i="3"/>
  <c r="CV2" i="2" s="1"/>
  <c r="DX258" i="3"/>
  <c r="DW258" i="3"/>
  <c r="DV258" i="3"/>
  <c r="DX257" i="3"/>
  <c r="DW257" i="3"/>
  <c r="DV257" i="3"/>
  <c r="DX256" i="3"/>
  <c r="DW256" i="3"/>
  <c r="DV256" i="3"/>
  <c r="DX255" i="3"/>
  <c r="DW255" i="3"/>
  <c r="DV255" i="3"/>
  <c r="DX254" i="3"/>
  <c r="DW254" i="3"/>
  <c r="DV254" i="3"/>
  <c r="DX253" i="3"/>
  <c r="DW253" i="3"/>
  <c r="DV253" i="3"/>
  <c r="DX252" i="3"/>
  <c r="DW252" i="3"/>
  <c r="DV252" i="3"/>
  <c r="DX251" i="3"/>
  <c r="DW251" i="3"/>
  <c r="DV251" i="3"/>
  <c r="DX250" i="3"/>
  <c r="DW250" i="3"/>
  <c r="DV250" i="3"/>
  <c r="DX249" i="3"/>
  <c r="DW249" i="3"/>
  <c r="DV249" i="3"/>
  <c r="DX246" i="3"/>
  <c r="DW246" i="3"/>
  <c r="DV246" i="3"/>
  <c r="DX245" i="3"/>
  <c r="DW245" i="3"/>
  <c r="DV245" i="3"/>
  <c r="DX244" i="3"/>
  <c r="DW244" i="3"/>
  <c r="DV244" i="3"/>
  <c r="DX243" i="3"/>
  <c r="DW243" i="3"/>
  <c r="DV243" i="3"/>
  <c r="DX242" i="3"/>
  <c r="DW242" i="3"/>
  <c r="DV242" i="3"/>
  <c r="DX241" i="3"/>
  <c r="DW241" i="3"/>
  <c r="DV241" i="3"/>
  <c r="DX240" i="3"/>
  <c r="DW240" i="3"/>
  <c r="DV240" i="3"/>
  <c r="DX239" i="3"/>
  <c r="DW239" i="3"/>
  <c r="DV239" i="3"/>
  <c r="DX238" i="3"/>
  <c r="DW238" i="3"/>
  <c r="DV238" i="3"/>
  <c r="DX235" i="3"/>
  <c r="DW235" i="3"/>
  <c r="DV235" i="3"/>
  <c r="DX234" i="3"/>
  <c r="DW234" i="3"/>
  <c r="DV234" i="3"/>
  <c r="DX233" i="3"/>
  <c r="DW233" i="3"/>
  <c r="DV233" i="3"/>
  <c r="DX232" i="3"/>
  <c r="DW232" i="3"/>
  <c r="DV232" i="3"/>
  <c r="DX231" i="3"/>
  <c r="DW231" i="3"/>
  <c r="DV231" i="3"/>
  <c r="DX230" i="3"/>
  <c r="DW230" i="3"/>
  <c r="DV230" i="3"/>
  <c r="DX229" i="3"/>
  <c r="DW229" i="3"/>
  <c r="DV229" i="3"/>
  <c r="DX228" i="3"/>
  <c r="DW228" i="3"/>
  <c r="DV228" i="3"/>
  <c r="DX227" i="3"/>
  <c r="DW227" i="3"/>
  <c r="DV227" i="3"/>
  <c r="DX224" i="3"/>
  <c r="DW224" i="3"/>
  <c r="DV224" i="3"/>
  <c r="DX223" i="3"/>
  <c r="DW223" i="3"/>
  <c r="DV223" i="3"/>
  <c r="DX222" i="3"/>
  <c r="DW222" i="3"/>
  <c r="DV222" i="3"/>
  <c r="DX221" i="3"/>
  <c r="DW221" i="3"/>
  <c r="DV221" i="3"/>
  <c r="DX220" i="3"/>
  <c r="DW220" i="3"/>
  <c r="DV220" i="3"/>
  <c r="DX219" i="3"/>
  <c r="DW219" i="3"/>
  <c r="DV219" i="3"/>
  <c r="DX218" i="3"/>
  <c r="DW218" i="3"/>
  <c r="DV218" i="3"/>
  <c r="DX217" i="3"/>
  <c r="DW217" i="3"/>
  <c r="DV217" i="3"/>
  <c r="DX216" i="3"/>
  <c r="DW216" i="3"/>
  <c r="DV216" i="3"/>
  <c r="DX213" i="3"/>
  <c r="DW213" i="3"/>
  <c r="DV213" i="3"/>
  <c r="DX212" i="3"/>
  <c r="DW212" i="3"/>
  <c r="DV212" i="3"/>
  <c r="DX211" i="3"/>
  <c r="DW211" i="3"/>
  <c r="DV211" i="3"/>
  <c r="DX210" i="3"/>
  <c r="DW210" i="3"/>
  <c r="DV210" i="3"/>
  <c r="DX209" i="3"/>
  <c r="DW209" i="3"/>
  <c r="DV209" i="3"/>
  <c r="DX208" i="3"/>
  <c r="DW208" i="3"/>
  <c r="DV208" i="3"/>
  <c r="DX207" i="3"/>
  <c r="DW207" i="3"/>
  <c r="DV207" i="3"/>
  <c r="DX206" i="3"/>
  <c r="DW206" i="3"/>
  <c r="DV206" i="3"/>
  <c r="DX203" i="3"/>
  <c r="DW203" i="3"/>
  <c r="DV203" i="3"/>
  <c r="DX202" i="3"/>
  <c r="DW202" i="3"/>
  <c r="DV202" i="3"/>
  <c r="DX201" i="3"/>
  <c r="DW201" i="3"/>
  <c r="DV201" i="3"/>
  <c r="DX200" i="3"/>
  <c r="DW200" i="3"/>
  <c r="DV200" i="3"/>
  <c r="DX199" i="3"/>
  <c r="DW199" i="3"/>
  <c r="DV199" i="3"/>
  <c r="DX198" i="3"/>
  <c r="DW198" i="3"/>
  <c r="DV198" i="3"/>
  <c r="DX195" i="3"/>
  <c r="DW195" i="3"/>
  <c r="DV195" i="3"/>
  <c r="DX194" i="3"/>
  <c r="DW194" i="3"/>
  <c r="DV194" i="3"/>
  <c r="DX193" i="3"/>
  <c r="DW193" i="3"/>
  <c r="DV193" i="3"/>
  <c r="DX192" i="3"/>
  <c r="DW192" i="3"/>
  <c r="DV192" i="3"/>
  <c r="DX191" i="3"/>
  <c r="DW191" i="3"/>
  <c r="DV191" i="3"/>
  <c r="DX190" i="3"/>
  <c r="DW190" i="3"/>
  <c r="DV190" i="3"/>
  <c r="DX189" i="3"/>
  <c r="DW189" i="3"/>
  <c r="DV189" i="3"/>
  <c r="DX186" i="3"/>
  <c r="DW186" i="3"/>
  <c r="DV186" i="3"/>
  <c r="DX185" i="3"/>
  <c r="DW185" i="3"/>
  <c r="DV185" i="3"/>
  <c r="DX184" i="3"/>
  <c r="DW184" i="3"/>
  <c r="DV184" i="3"/>
  <c r="DX183" i="3"/>
  <c r="DW183" i="3"/>
  <c r="DV183" i="3"/>
  <c r="DX182" i="3"/>
  <c r="DW182" i="3"/>
  <c r="DV182" i="3"/>
  <c r="DX181" i="3"/>
  <c r="DW181" i="3"/>
  <c r="DV181" i="3"/>
  <c r="DX180" i="3"/>
  <c r="DW180" i="3"/>
  <c r="DV180" i="3"/>
  <c r="DX177" i="3"/>
  <c r="DW177" i="3"/>
  <c r="DV177" i="3"/>
  <c r="DX176" i="3"/>
  <c r="DW176" i="3"/>
  <c r="DV176" i="3"/>
  <c r="DX175" i="3"/>
  <c r="DW175" i="3"/>
  <c r="DV175" i="3"/>
  <c r="DX174" i="3"/>
  <c r="DW174" i="3"/>
  <c r="DV174" i="3"/>
  <c r="DX173" i="3"/>
  <c r="DW173" i="3"/>
  <c r="DV173" i="3"/>
  <c r="DX172" i="3"/>
  <c r="DW172" i="3"/>
  <c r="DV172" i="3"/>
  <c r="DX171" i="3"/>
  <c r="DW171" i="3"/>
  <c r="DV171" i="3"/>
  <c r="DX170" i="3"/>
  <c r="DW170" i="3"/>
  <c r="DV170" i="3"/>
  <c r="DX167" i="3"/>
  <c r="DW167" i="3"/>
  <c r="DV167" i="3"/>
  <c r="DX166" i="3"/>
  <c r="DW166" i="3"/>
  <c r="DV166" i="3"/>
  <c r="DX165" i="3"/>
  <c r="DW165" i="3"/>
  <c r="DV165" i="3"/>
  <c r="DX164" i="3"/>
  <c r="DW164" i="3"/>
  <c r="DV164" i="3"/>
  <c r="DX163" i="3"/>
  <c r="DW163" i="3"/>
  <c r="DV163" i="3"/>
  <c r="DX162" i="3"/>
  <c r="DW162" i="3"/>
  <c r="DV162" i="3"/>
  <c r="DX161" i="3"/>
  <c r="DW161" i="3"/>
  <c r="DV161" i="3"/>
  <c r="DX158" i="3"/>
  <c r="DW158" i="3"/>
  <c r="DV158" i="3"/>
  <c r="DX157" i="3"/>
  <c r="DW157" i="3"/>
  <c r="DV157" i="3"/>
  <c r="DX156" i="3"/>
  <c r="DW156" i="3"/>
  <c r="DV156" i="3"/>
  <c r="DX155" i="3"/>
  <c r="DW155" i="3"/>
  <c r="DV155" i="3"/>
  <c r="DX154" i="3"/>
  <c r="DW154" i="3"/>
  <c r="DV154" i="3"/>
  <c r="DX153" i="3"/>
  <c r="DW153" i="3"/>
  <c r="DV153" i="3"/>
  <c r="DX152" i="3"/>
  <c r="DW152" i="3"/>
  <c r="DV152" i="3"/>
  <c r="DX151" i="3"/>
  <c r="DW151" i="3"/>
  <c r="DV151" i="3"/>
  <c r="DX148" i="3"/>
  <c r="DW148" i="3"/>
  <c r="DV148" i="3"/>
  <c r="DX147" i="3"/>
  <c r="DW147" i="3"/>
  <c r="DV147" i="3"/>
  <c r="DX146" i="3"/>
  <c r="DW146" i="3"/>
  <c r="DV146" i="3"/>
  <c r="DX145" i="3"/>
  <c r="DW145" i="3"/>
  <c r="DV145" i="3"/>
  <c r="DX144" i="3"/>
  <c r="DW144" i="3"/>
  <c r="DV144" i="3"/>
  <c r="DX143" i="3"/>
  <c r="DW143" i="3"/>
  <c r="DV143" i="3"/>
  <c r="DX142" i="3"/>
  <c r="DW142" i="3"/>
  <c r="DV142" i="3"/>
  <c r="DX139" i="3"/>
  <c r="DW139" i="3"/>
  <c r="DV139" i="3"/>
  <c r="DX138" i="3"/>
  <c r="DW138" i="3"/>
  <c r="DV138" i="3"/>
  <c r="DX137" i="3"/>
  <c r="DW137" i="3"/>
  <c r="DV137" i="3"/>
  <c r="DX136" i="3"/>
  <c r="DW136" i="3"/>
  <c r="DV136" i="3"/>
  <c r="DX135" i="3"/>
  <c r="DW135" i="3"/>
  <c r="DV135" i="3"/>
  <c r="DX134" i="3"/>
  <c r="DW134" i="3"/>
  <c r="DV134" i="3"/>
  <c r="DX133" i="3"/>
  <c r="DW133" i="3"/>
  <c r="DV133" i="3"/>
  <c r="DX132" i="3"/>
  <c r="DW132" i="3"/>
  <c r="DV132" i="3"/>
  <c r="DX129" i="3"/>
  <c r="DW129" i="3"/>
  <c r="DV129" i="3"/>
  <c r="DX128" i="3"/>
  <c r="DW128" i="3"/>
  <c r="DV128" i="3"/>
  <c r="DX127" i="3"/>
  <c r="DW127" i="3"/>
  <c r="DV127" i="3"/>
  <c r="DX126" i="3"/>
  <c r="DW126" i="3"/>
  <c r="DV126" i="3"/>
  <c r="DX125" i="3"/>
  <c r="DW125" i="3"/>
  <c r="DV125" i="3"/>
  <c r="DX124" i="3"/>
  <c r="DW124" i="3"/>
  <c r="DV124" i="3"/>
  <c r="DX123" i="3"/>
  <c r="DW123" i="3"/>
  <c r="DV123" i="3"/>
  <c r="DX122" i="3"/>
  <c r="DW122" i="3"/>
  <c r="DV122" i="3"/>
  <c r="DX121" i="3"/>
  <c r="DW121" i="3"/>
  <c r="DV121" i="3"/>
  <c r="DX118" i="3"/>
  <c r="DW118" i="3"/>
  <c r="DV118" i="3"/>
  <c r="DX117" i="3"/>
  <c r="DW117" i="3"/>
  <c r="DV117" i="3"/>
  <c r="DX116" i="3"/>
  <c r="DW116" i="3"/>
  <c r="DV116" i="3"/>
  <c r="DX115" i="3"/>
  <c r="DW115" i="3"/>
  <c r="DV115" i="3"/>
  <c r="DX114" i="3"/>
  <c r="DW114" i="3"/>
  <c r="DV114" i="3"/>
  <c r="DX113" i="3"/>
  <c r="DW113" i="3"/>
  <c r="DV113" i="3"/>
  <c r="DX112" i="3"/>
  <c r="DW112" i="3"/>
  <c r="DV112" i="3"/>
  <c r="DX111" i="3"/>
  <c r="DW111" i="3"/>
  <c r="DV111" i="3"/>
  <c r="DX108" i="3"/>
  <c r="DW108" i="3"/>
  <c r="DV108" i="3"/>
  <c r="DX107" i="3"/>
  <c r="DW107" i="3"/>
  <c r="DV107" i="3"/>
  <c r="DX106" i="3"/>
  <c r="DW106" i="3"/>
  <c r="DV106" i="3"/>
  <c r="DX105" i="3"/>
  <c r="DW105" i="3"/>
  <c r="DV105" i="3"/>
  <c r="DX104" i="3"/>
  <c r="DW104" i="3"/>
  <c r="DV104" i="3"/>
  <c r="DX103" i="3"/>
  <c r="DW103" i="3"/>
  <c r="DV103" i="3"/>
  <c r="DX102" i="3"/>
  <c r="DW102" i="3"/>
  <c r="DV102" i="3"/>
  <c r="DX101" i="3"/>
  <c r="DW101" i="3"/>
  <c r="DV101" i="3"/>
  <c r="DX98" i="3"/>
  <c r="DW98" i="3"/>
  <c r="DV98" i="3"/>
  <c r="DX97" i="3"/>
  <c r="DW97" i="3"/>
  <c r="DV97" i="3"/>
  <c r="DX96" i="3"/>
  <c r="DW96" i="3"/>
  <c r="DV96" i="3"/>
  <c r="DX95" i="3"/>
  <c r="DW95" i="3"/>
  <c r="DV95" i="3"/>
  <c r="DX94" i="3"/>
  <c r="DW94" i="3"/>
  <c r="DV94" i="3"/>
  <c r="DX93" i="3"/>
  <c r="DW93" i="3"/>
  <c r="DV93" i="3"/>
  <c r="DX92" i="3"/>
  <c r="DW92" i="3"/>
  <c r="DV92" i="3"/>
  <c r="DX89" i="3"/>
  <c r="DW89" i="3"/>
  <c r="DV89" i="3"/>
  <c r="DX88" i="3"/>
  <c r="DW88" i="3"/>
  <c r="DV88" i="3"/>
  <c r="DX87" i="3"/>
  <c r="DW87" i="3"/>
  <c r="DV87" i="3"/>
  <c r="DX86" i="3"/>
  <c r="DW86" i="3"/>
  <c r="DV86" i="3"/>
  <c r="DX85" i="3"/>
  <c r="DW85" i="3"/>
  <c r="DV85" i="3"/>
  <c r="DX84" i="3"/>
  <c r="DW84" i="3"/>
  <c r="DV84" i="3"/>
  <c r="DX83" i="3"/>
  <c r="DW83" i="3"/>
  <c r="DV83" i="3"/>
  <c r="DX80" i="3"/>
  <c r="DW80" i="3"/>
  <c r="DV80" i="3"/>
  <c r="DX79" i="3"/>
  <c r="DW79" i="3"/>
  <c r="DV79" i="3"/>
  <c r="DX78" i="3"/>
  <c r="DW78" i="3"/>
  <c r="DV78" i="3"/>
  <c r="DX77" i="3"/>
  <c r="DW77" i="3"/>
  <c r="DV77" i="3"/>
  <c r="DX76" i="3"/>
  <c r="DW76" i="3"/>
  <c r="DV76" i="3"/>
  <c r="DX75" i="3"/>
  <c r="DW75" i="3"/>
  <c r="DV75" i="3"/>
  <c r="DX74" i="3"/>
  <c r="DW74" i="3"/>
  <c r="DV74" i="3"/>
  <c r="DX71" i="3"/>
  <c r="DW71" i="3"/>
  <c r="DV71" i="3"/>
  <c r="DX70" i="3"/>
  <c r="DW70" i="3"/>
  <c r="DV70" i="3"/>
  <c r="DX69" i="3"/>
  <c r="DW69" i="3"/>
  <c r="DV69" i="3"/>
  <c r="DX68" i="3"/>
  <c r="DW68" i="3"/>
  <c r="DV68" i="3"/>
  <c r="DX67" i="3"/>
  <c r="DW67" i="3"/>
  <c r="DV67" i="3"/>
  <c r="DX66" i="3"/>
  <c r="DW66" i="3"/>
  <c r="DV66" i="3"/>
  <c r="DX65" i="3"/>
  <c r="DW65" i="3"/>
  <c r="DV65" i="3"/>
  <c r="DX64" i="3"/>
  <c r="DW64" i="3"/>
  <c r="DV64" i="3"/>
  <c r="DX63" i="3"/>
  <c r="DW63" i="3"/>
  <c r="DV63" i="3"/>
  <c r="DX60" i="3"/>
  <c r="DW60" i="3"/>
  <c r="DV60" i="3"/>
  <c r="DX59" i="3"/>
  <c r="DW59" i="3"/>
  <c r="DV59" i="3"/>
  <c r="DX58" i="3"/>
  <c r="DW58" i="3"/>
  <c r="DV58" i="3"/>
  <c r="DX57" i="3"/>
  <c r="DW57" i="3"/>
  <c r="DV57" i="3"/>
  <c r="DX56" i="3"/>
  <c r="DW56" i="3"/>
  <c r="DV56" i="3"/>
  <c r="DX55" i="3"/>
  <c r="DW55" i="3"/>
  <c r="DV55" i="3"/>
  <c r="DX54" i="3"/>
  <c r="DW54" i="3"/>
  <c r="DV54" i="3"/>
  <c r="DX53" i="3"/>
  <c r="DW53" i="3"/>
  <c r="DV53" i="3"/>
  <c r="DX50" i="3"/>
  <c r="DW50" i="3"/>
  <c r="DV50" i="3"/>
  <c r="DX49" i="3"/>
  <c r="DW49" i="3"/>
  <c r="DV49" i="3"/>
  <c r="DX48" i="3"/>
  <c r="DW48" i="3"/>
  <c r="DV48" i="3"/>
  <c r="DX47" i="3"/>
  <c r="DW47" i="3"/>
  <c r="DV47" i="3"/>
  <c r="DX46" i="3"/>
  <c r="DW46" i="3"/>
  <c r="DV46" i="3"/>
  <c r="DX45" i="3"/>
  <c r="DW45" i="3"/>
  <c r="DV45" i="3"/>
  <c r="DX44" i="3"/>
  <c r="DW44" i="3"/>
  <c r="DV44" i="3"/>
  <c r="DX43" i="3"/>
  <c r="DW43" i="3"/>
  <c r="DV43" i="3"/>
  <c r="DX40" i="3"/>
  <c r="DW40" i="3"/>
  <c r="DV40" i="3"/>
  <c r="DX39" i="3"/>
  <c r="DW39" i="3"/>
  <c r="DV39" i="3"/>
  <c r="DX38" i="3"/>
  <c r="DW38" i="3"/>
  <c r="DV38" i="3"/>
  <c r="DX37" i="3"/>
  <c r="DW37" i="3"/>
  <c r="DV37" i="3"/>
  <c r="DX36" i="3"/>
  <c r="DW36" i="3"/>
  <c r="DV36" i="3"/>
  <c r="DX35" i="3"/>
  <c r="DW35" i="3"/>
  <c r="DV35" i="3"/>
  <c r="DX34" i="3"/>
  <c r="DW34" i="3"/>
  <c r="DV34" i="3"/>
  <c r="DX33" i="3"/>
  <c r="DW33" i="3"/>
  <c r="DV33" i="3"/>
  <c r="DX30" i="3"/>
  <c r="DW30" i="3"/>
  <c r="DV30" i="3"/>
  <c r="DX29" i="3"/>
  <c r="DW29" i="3"/>
  <c r="DV29" i="3"/>
  <c r="DX28" i="3"/>
  <c r="DW28" i="3"/>
  <c r="DV28" i="3"/>
  <c r="DX27" i="3"/>
  <c r="DW27" i="3"/>
  <c r="DV27" i="3"/>
  <c r="DX26" i="3"/>
  <c r="DW26" i="3"/>
  <c r="DV26" i="3"/>
  <c r="DX25" i="3"/>
  <c r="DW25" i="3"/>
  <c r="DV25" i="3"/>
  <c r="DX24" i="3"/>
  <c r="DW24" i="3"/>
  <c r="DV24" i="3"/>
  <c r="DX23" i="3"/>
  <c r="DW23" i="3"/>
  <c r="DV23" i="3"/>
  <c r="DX20" i="3"/>
  <c r="DW20" i="3"/>
  <c r="DV20" i="3"/>
  <c r="DX19" i="3"/>
  <c r="DW19" i="3"/>
  <c r="DV19" i="3"/>
  <c r="DX18" i="3"/>
  <c r="DW18" i="3"/>
  <c r="DV18" i="3"/>
  <c r="DX17" i="3"/>
  <c r="DW17" i="3"/>
  <c r="DV17" i="3"/>
  <c r="DX16" i="3"/>
  <c r="DW16" i="3"/>
  <c r="DV16" i="3"/>
  <c r="DX15" i="3"/>
  <c r="CR4" i="2" s="1"/>
  <c r="DW15" i="3"/>
  <c r="DV15" i="3"/>
  <c r="DX14" i="3"/>
  <c r="DW14" i="3"/>
  <c r="DV14" i="3"/>
  <c r="DX13" i="3"/>
  <c r="DW13" i="3"/>
  <c r="DV13" i="3"/>
  <c r="DX11" i="3"/>
  <c r="DW11" i="3"/>
  <c r="DV11" i="3"/>
  <c r="DX10" i="3"/>
  <c r="DW10" i="3"/>
  <c r="DV10" i="3"/>
  <c r="DX9" i="3"/>
  <c r="DW9" i="3"/>
  <c r="DV9" i="3"/>
  <c r="DX8" i="3"/>
  <c r="DW8" i="3"/>
  <c r="DV8" i="3"/>
  <c r="DX7" i="3"/>
  <c r="DW7" i="3"/>
  <c r="DV7" i="3"/>
  <c r="DX6" i="3"/>
  <c r="DW6" i="3"/>
  <c r="DV6" i="3"/>
  <c r="DX5" i="3"/>
  <c r="DW5" i="3"/>
  <c r="CR3" i="2" s="1"/>
  <c r="DV5" i="3"/>
  <c r="DX4" i="3"/>
  <c r="DW4" i="3"/>
  <c r="DV4" i="3"/>
  <c r="CR2" i="2" s="1"/>
  <c r="DX3" i="3"/>
  <c r="DW3" i="3"/>
  <c r="DV3" i="3"/>
  <c r="DX2" i="3"/>
  <c r="CS4" i="2" s="1"/>
  <c r="DW2" i="3"/>
  <c r="CS3" i="2" s="1"/>
  <c r="DV2" i="3"/>
  <c r="CS2" i="2" s="1"/>
  <c r="DU258" i="3"/>
  <c r="DT258" i="3"/>
  <c r="DS258" i="3"/>
  <c r="DU257" i="3"/>
  <c r="DT257" i="3"/>
  <c r="DS257" i="3"/>
  <c r="DU256" i="3"/>
  <c r="DT256" i="3"/>
  <c r="DS256" i="3"/>
  <c r="DU255" i="3"/>
  <c r="DT255" i="3"/>
  <c r="DS255" i="3"/>
  <c r="DU254" i="3"/>
  <c r="DT254" i="3"/>
  <c r="DS254" i="3"/>
  <c r="DU253" i="3"/>
  <c r="DT253" i="3"/>
  <c r="DS253" i="3"/>
  <c r="DU252" i="3"/>
  <c r="DT252" i="3"/>
  <c r="DS252" i="3"/>
  <c r="DU251" i="3"/>
  <c r="DT251" i="3"/>
  <c r="DS251" i="3"/>
  <c r="DU250" i="3"/>
  <c r="DT250" i="3"/>
  <c r="DS250" i="3"/>
  <c r="DU249" i="3"/>
  <c r="DT249" i="3"/>
  <c r="DS249" i="3"/>
  <c r="DU247" i="3"/>
  <c r="DT247" i="3"/>
  <c r="DS247" i="3"/>
  <c r="DU246" i="3"/>
  <c r="DT246" i="3"/>
  <c r="DS246" i="3"/>
  <c r="DU245" i="3"/>
  <c r="DT245" i="3"/>
  <c r="DS245" i="3"/>
  <c r="DU244" i="3"/>
  <c r="DT244" i="3"/>
  <c r="DS244" i="3"/>
  <c r="DU243" i="3"/>
  <c r="DT243" i="3"/>
  <c r="DS243" i="3"/>
  <c r="DU242" i="3"/>
  <c r="DT242" i="3"/>
  <c r="DS242" i="3"/>
  <c r="DU241" i="3"/>
  <c r="DT241" i="3"/>
  <c r="DS241" i="3"/>
  <c r="DU240" i="3"/>
  <c r="DT240" i="3"/>
  <c r="DS240" i="3"/>
  <c r="DU239" i="3"/>
  <c r="DT239" i="3"/>
  <c r="DS239" i="3"/>
  <c r="DU238" i="3"/>
  <c r="DT238" i="3"/>
  <c r="DS238" i="3"/>
  <c r="DU235" i="3"/>
  <c r="DT235" i="3"/>
  <c r="DS235" i="3"/>
  <c r="DU234" i="3"/>
  <c r="DT234" i="3"/>
  <c r="DS234" i="3"/>
  <c r="DU233" i="3"/>
  <c r="DT233" i="3"/>
  <c r="DS233" i="3"/>
  <c r="DU232" i="3"/>
  <c r="DT232" i="3"/>
  <c r="DS232" i="3"/>
  <c r="DU231" i="3"/>
  <c r="DT231" i="3"/>
  <c r="DS231" i="3"/>
  <c r="DU230" i="3"/>
  <c r="DT230" i="3"/>
  <c r="DS230" i="3"/>
  <c r="DU229" i="3"/>
  <c r="DT229" i="3"/>
  <c r="DS229" i="3"/>
  <c r="DU228" i="3"/>
  <c r="DT228" i="3"/>
  <c r="DS228" i="3"/>
  <c r="DU227" i="3"/>
  <c r="DT227" i="3"/>
  <c r="DS227" i="3"/>
  <c r="DU225" i="3"/>
  <c r="DT225" i="3"/>
  <c r="DS225" i="3"/>
  <c r="DU224" i="3"/>
  <c r="DT224" i="3"/>
  <c r="DS224" i="3"/>
  <c r="DU223" i="3"/>
  <c r="DT223" i="3"/>
  <c r="DS223" i="3"/>
  <c r="DU222" i="3"/>
  <c r="DT222" i="3"/>
  <c r="DS222" i="3"/>
  <c r="DU221" i="3"/>
  <c r="DT221" i="3"/>
  <c r="DS221" i="3"/>
  <c r="DU220" i="3"/>
  <c r="DT220" i="3"/>
  <c r="DS220" i="3"/>
  <c r="DU219" i="3"/>
  <c r="DT219" i="3"/>
  <c r="DS219" i="3"/>
  <c r="DU218" i="3"/>
  <c r="DT218" i="3"/>
  <c r="DS218" i="3"/>
  <c r="DU217" i="3"/>
  <c r="DT217" i="3"/>
  <c r="DS217" i="3"/>
  <c r="DU216" i="3"/>
  <c r="DT216" i="3"/>
  <c r="DS216" i="3"/>
  <c r="DU214" i="3"/>
  <c r="DT214" i="3"/>
  <c r="DS214" i="3"/>
  <c r="DU213" i="3"/>
  <c r="DT213" i="3"/>
  <c r="DS213" i="3"/>
  <c r="DU212" i="3"/>
  <c r="DT212" i="3"/>
  <c r="DS212" i="3"/>
  <c r="DU211" i="3"/>
  <c r="DT211" i="3"/>
  <c r="DS211" i="3"/>
  <c r="DU210" i="3"/>
  <c r="DT210" i="3"/>
  <c r="DS210" i="3"/>
  <c r="DU209" i="3"/>
  <c r="DT209" i="3"/>
  <c r="DS209" i="3"/>
  <c r="DU208" i="3"/>
  <c r="DT208" i="3"/>
  <c r="DS208" i="3"/>
  <c r="DU207" i="3"/>
  <c r="DT207" i="3"/>
  <c r="DS207" i="3"/>
  <c r="DU206" i="3"/>
  <c r="DT206" i="3"/>
  <c r="DS206" i="3"/>
  <c r="DU204" i="3"/>
  <c r="DT204" i="3"/>
  <c r="DS204" i="3"/>
  <c r="DU203" i="3"/>
  <c r="DT203" i="3"/>
  <c r="DS203" i="3"/>
  <c r="DU202" i="3"/>
  <c r="DT202" i="3"/>
  <c r="DS202" i="3"/>
  <c r="DU201" i="3"/>
  <c r="DT201" i="3"/>
  <c r="DS201" i="3"/>
  <c r="DU200" i="3"/>
  <c r="DT200" i="3"/>
  <c r="DS200" i="3"/>
  <c r="DU199" i="3"/>
  <c r="DT199" i="3"/>
  <c r="DS199" i="3"/>
  <c r="DU198" i="3"/>
  <c r="DT198" i="3"/>
  <c r="DS198" i="3"/>
  <c r="DU196" i="3"/>
  <c r="DT196" i="3"/>
  <c r="DS196" i="3"/>
  <c r="DU195" i="3"/>
  <c r="DT195" i="3"/>
  <c r="DS195" i="3"/>
  <c r="DU194" i="3"/>
  <c r="DT194" i="3"/>
  <c r="DS194" i="3"/>
  <c r="DU193" i="3"/>
  <c r="DT193" i="3"/>
  <c r="DS193" i="3"/>
  <c r="DU192" i="3"/>
  <c r="DT192" i="3"/>
  <c r="DS192" i="3"/>
  <c r="DU191" i="3"/>
  <c r="DT191" i="3"/>
  <c r="DS191" i="3"/>
  <c r="DU190" i="3"/>
  <c r="DT190" i="3"/>
  <c r="DS190" i="3"/>
  <c r="DU189" i="3"/>
  <c r="DT189" i="3"/>
  <c r="DS189" i="3"/>
  <c r="DU187" i="3"/>
  <c r="DT187" i="3"/>
  <c r="DS187" i="3"/>
  <c r="DU186" i="3"/>
  <c r="DT186" i="3"/>
  <c r="DS186" i="3"/>
  <c r="DU185" i="3"/>
  <c r="DT185" i="3"/>
  <c r="DS185" i="3"/>
  <c r="DU184" i="3"/>
  <c r="DT184" i="3"/>
  <c r="DS184" i="3"/>
  <c r="DU183" i="3"/>
  <c r="DT183" i="3"/>
  <c r="DS183" i="3"/>
  <c r="DU182" i="3"/>
  <c r="DT182" i="3"/>
  <c r="DS182" i="3"/>
  <c r="DU181" i="3"/>
  <c r="DT181" i="3"/>
  <c r="DS181" i="3"/>
  <c r="DU180" i="3"/>
  <c r="DT180" i="3"/>
  <c r="DS180" i="3"/>
  <c r="DU178" i="3"/>
  <c r="DT178" i="3"/>
  <c r="DS178" i="3"/>
  <c r="DU177" i="3"/>
  <c r="DT177" i="3"/>
  <c r="DS177" i="3"/>
  <c r="DU176" i="3"/>
  <c r="DT176" i="3"/>
  <c r="DS176" i="3"/>
  <c r="DU175" i="3"/>
  <c r="DT175" i="3"/>
  <c r="DS175" i="3"/>
  <c r="DU174" i="3"/>
  <c r="DT174" i="3"/>
  <c r="DS174" i="3"/>
  <c r="DU173" i="3"/>
  <c r="DT173" i="3"/>
  <c r="DS173" i="3"/>
  <c r="DU172" i="3"/>
  <c r="DT172" i="3"/>
  <c r="DS172" i="3"/>
  <c r="DU171" i="3"/>
  <c r="DT171" i="3"/>
  <c r="DS171" i="3"/>
  <c r="DU170" i="3"/>
  <c r="DT170" i="3"/>
  <c r="DS170" i="3"/>
  <c r="DU168" i="3"/>
  <c r="DT168" i="3"/>
  <c r="DS168" i="3"/>
  <c r="DU167" i="3"/>
  <c r="DT167" i="3"/>
  <c r="DS167" i="3"/>
  <c r="DU166" i="3"/>
  <c r="DT166" i="3"/>
  <c r="DS166" i="3"/>
  <c r="DU165" i="3"/>
  <c r="DT165" i="3"/>
  <c r="DS165" i="3"/>
  <c r="DU164" i="3"/>
  <c r="DT164" i="3"/>
  <c r="DS164" i="3"/>
  <c r="DU163" i="3"/>
  <c r="DT163" i="3"/>
  <c r="DS163" i="3"/>
  <c r="DU162" i="3"/>
  <c r="DT162" i="3"/>
  <c r="DS162" i="3"/>
  <c r="DU161" i="3"/>
  <c r="DT161" i="3"/>
  <c r="DS161" i="3"/>
  <c r="DU159" i="3"/>
  <c r="DT159" i="3"/>
  <c r="DS159" i="3"/>
  <c r="DU158" i="3"/>
  <c r="DT158" i="3"/>
  <c r="DS158" i="3"/>
  <c r="DU157" i="3"/>
  <c r="DT157" i="3"/>
  <c r="DS157" i="3"/>
  <c r="DU156" i="3"/>
  <c r="DT156" i="3"/>
  <c r="DS156" i="3"/>
  <c r="DU155" i="3"/>
  <c r="DT155" i="3"/>
  <c r="DS155" i="3"/>
  <c r="DU154" i="3"/>
  <c r="DT154" i="3"/>
  <c r="DS154" i="3"/>
  <c r="DU153" i="3"/>
  <c r="DT153" i="3"/>
  <c r="DS153" i="3"/>
  <c r="DU152" i="3"/>
  <c r="DT152" i="3"/>
  <c r="DS152" i="3"/>
  <c r="DU151" i="3"/>
  <c r="DT151" i="3"/>
  <c r="DS151" i="3"/>
  <c r="DU149" i="3"/>
  <c r="DT149" i="3"/>
  <c r="DS149" i="3"/>
  <c r="DU148" i="3"/>
  <c r="DT148" i="3"/>
  <c r="DS148" i="3"/>
  <c r="DU147" i="3"/>
  <c r="DT147" i="3"/>
  <c r="DS147" i="3"/>
  <c r="DU146" i="3"/>
  <c r="DT146" i="3"/>
  <c r="DS146" i="3"/>
  <c r="DU145" i="3"/>
  <c r="DT145" i="3"/>
  <c r="DS145" i="3"/>
  <c r="DU144" i="3"/>
  <c r="DT144" i="3"/>
  <c r="DS144" i="3"/>
  <c r="DU143" i="3"/>
  <c r="DT143" i="3"/>
  <c r="DS143" i="3"/>
  <c r="DU142" i="3"/>
  <c r="DT142" i="3"/>
  <c r="DS142" i="3"/>
  <c r="DU139" i="3"/>
  <c r="DT139" i="3"/>
  <c r="DS139" i="3"/>
  <c r="DU138" i="3"/>
  <c r="DT138" i="3"/>
  <c r="DS138" i="3"/>
  <c r="DU137" i="3"/>
  <c r="DT137" i="3"/>
  <c r="DS137" i="3"/>
  <c r="DU136" i="3"/>
  <c r="DT136" i="3"/>
  <c r="DS136" i="3"/>
  <c r="DU135" i="3"/>
  <c r="DT135" i="3"/>
  <c r="DS135" i="3"/>
  <c r="DU134" i="3"/>
  <c r="DT134" i="3"/>
  <c r="DS134" i="3"/>
  <c r="DU133" i="3"/>
  <c r="DT133" i="3"/>
  <c r="DS133" i="3"/>
  <c r="DU132" i="3"/>
  <c r="DT132" i="3"/>
  <c r="DS132" i="3"/>
  <c r="DU130" i="3"/>
  <c r="DT130" i="3"/>
  <c r="DS130" i="3"/>
  <c r="DU129" i="3"/>
  <c r="DT129" i="3"/>
  <c r="DS129" i="3"/>
  <c r="DU128" i="3"/>
  <c r="DT128" i="3"/>
  <c r="DS128" i="3"/>
  <c r="DU127" i="3"/>
  <c r="DT127" i="3"/>
  <c r="DS127" i="3"/>
  <c r="DU126" i="3"/>
  <c r="DT126" i="3"/>
  <c r="DS126" i="3"/>
  <c r="DU125" i="3"/>
  <c r="DT125" i="3"/>
  <c r="DS125" i="3"/>
  <c r="DU124" i="3"/>
  <c r="DT124" i="3"/>
  <c r="DS124" i="3"/>
  <c r="DU123" i="3"/>
  <c r="DT123" i="3"/>
  <c r="DS123" i="3"/>
  <c r="DU122" i="3"/>
  <c r="DT122" i="3"/>
  <c r="DS122" i="3"/>
  <c r="DU121" i="3"/>
  <c r="DT121" i="3"/>
  <c r="DS121" i="3"/>
  <c r="DU119" i="3"/>
  <c r="DT119" i="3"/>
  <c r="DS119" i="3"/>
  <c r="DU118" i="3"/>
  <c r="DT118" i="3"/>
  <c r="DS118" i="3"/>
  <c r="DU117" i="3"/>
  <c r="DT117" i="3"/>
  <c r="DS117" i="3"/>
  <c r="DU116" i="3"/>
  <c r="DT116" i="3"/>
  <c r="DS116" i="3"/>
  <c r="DU115" i="3"/>
  <c r="DT115" i="3"/>
  <c r="DS115" i="3"/>
  <c r="DU114" i="3"/>
  <c r="DT114" i="3"/>
  <c r="DS114" i="3"/>
  <c r="DU113" i="3"/>
  <c r="DT113" i="3"/>
  <c r="DS113" i="3"/>
  <c r="DU112" i="3"/>
  <c r="DT112" i="3"/>
  <c r="DS112" i="3"/>
  <c r="DU111" i="3"/>
  <c r="DT111" i="3"/>
  <c r="DS111" i="3"/>
  <c r="DU108" i="3"/>
  <c r="DT108" i="3"/>
  <c r="DS108" i="3"/>
  <c r="DU107" i="3"/>
  <c r="DT107" i="3"/>
  <c r="DS107" i="3"/>
  <c r="DU106" i="3"/>
  <c r="DT106" i="3"/>
  <c r="DS106" i="3"/>
  <c r="DU105" i="3"/>
  <c r="DT105" i="3"/>
  <c r="DS105" i="3"/>
  <c r="DU104" i="3"/>
  <c r="DT104" i="3"/>
  <c r="DS104" i="3"/>
  <c r="DU103" i="3"/>
  <c r="DT103" i="3"/>
  <c r="DS103" i="3"/>
  <c r="DU102" i="3"/>
  <c r="DT102" i="3"/>
  <c r="DS102" i="3"/>
  <c r="DU101" i="3"/>
  <c r="DT101" i="3"/>
  <c r="DS101" i="3"/>
  <c r="DU99" i="3"/>
  <c r="DT99" i="3"/>
  <c r="DS99" i="3"/>
  <c r="DU98" i="3"/>
  <c r="DT98" i="3"/>
  <c r="DS98" i="3"/>
  <c r="DU97" i="3"/>
  <c r="DT97" i="3"/>
  <c r="DS97" i="3"/>
  <c r="DU96" i="3"/>
  <c r="DT96" i="3"/>
  <c r="DS96" i="3"/>
  <c r="DU95" i="3"/>
  <c r="DT95" i="3"/>
  <c r="DS95" i="3"/>
  <c r="DU94" i="3"/>
  <c r="DT94" i="3"/>
  <c r="DS94" i="3"/>
  <c r="DU93" i="3"/>
  <c r="DT93" i="3"/>
  <c r="DS93" i="3"/>
  <c r="DU92" i="3"/>
  <c r="DT92" i="3"/>
  <c r="DS92" i="3"/>
  <c r="DU90" i="3"/>
  <c r="DT90" i="3"/>
  <c r="DS90" i="3"/>
  <c r="DU89" i="3"/>
  <c r="DT89" i="3"/>
  <c r="DS89" i="3"/>
  <c r="DU88" i="3"/>
  <c r="DT88" i="3"/>
  <c r="DS88" i="3"/>
  <c r="DU87" i="3"/>
  <c r="DT87" i="3"/>
  <c r="DS87" i="3"/>
  <c r="DU86" i="3"/>
  <c r="DT86" i="3"/>
  <c r="DS86" i="3"/>
  <c r="DU85" i="3"/>
  <c r="DT85" i="3"/>
  <c r="DS85" i="3"/>
  <c r="DU84" i="3"/>
  <c r="DT84" i="3"/>
  <c r="DS84" i="3"/>
  <c r="DU83" i="3"/>
  <c r="DT83" i="3"/>
  <c r="DS83" i="3"/>
  <c r="DU81" i="3"/>
  <c r="DT81" i="3"/>
  <c r="DS81" i="3"/>
  <c r="DU80" i="3"/>
  <c r="DT80" i="3"/>
  <c r="DS80" i="3"/>
  <c r="DU79" i="3"/>
  <c r="DT79" i="3"/>
  <c r="DS79" i="3"/>
  <c r="DU78" i="3"/>
  <c r="DT78" i="3"/>
  <c r="DS78" i="3"/>
  <c r="DU77" i="3"/>
  <c r="DT77" i="3"/>
  <c r="DS77" i="3"/>
  <c r="DU76" i="3"/>
  <c r="DT76" i="3"/>
  <c r="DS76" i="3"/>
  <c r="DU75" i="3"/>
  <c r="DT75" i="3"/>
  <c r="DS75" i="3"/>
  <c r="DU74" i="3"/>
  <c r="DT74" i="3"/>
  <c r="DS74" i="3"/>
  <c r="DU71" i="3"/>
  <c r="DT71" i="3"/>
  <c r="DS71" i="3"/>
  <c r="DU70" i="3"/>
  <c r="DT70" i="3"/>
  <c r="DS70" i="3"/>
  <c r="DU69" i="3"/>
  <c r="DT69" i="3"/>
  <c r="DS69" i="3"/>
  <c r="DU68" i="3"/>
  <c r="DT68" i="3"/>
  <c r="DS68" i="3"/>
  <c r="DU67" i="3"/>
  <c r="DT67" i="3"/>
  <c r="DS67" i="3"/>
  <c r="DU66" i="3"/>
  <c r="DT66" i="3"/>
  <c r="DS66" i="3"/>
  <c r="DU65" i="3"/>
  <c r="DT65" i="3"/>
  <c r="DS65" i="3"/>
  <c r="DU64" i="3"/>
  <c r="DT64" i="3"/>
  <c r="DS64" i="3"/>
  <c r="DU63" i="3"/>
  <c r="DT63" i="3"/>
  <c r="DS63" i="3"/>
  <c r="DU61" i="3"/>
  <c r="DT61" i="3"/>
  <c r="DS61" i="3"/>
  <c r="DU60" i="3"/>
  <c r="DT60" i="3"/>
  <c r="DS60" i="3"/>
  <c r="DU59" i="3"/>
  <c r="DT59" i="3"/>
  <c r="DS59" i="3"/>
  <c r="DU58" i="3"/>
  <c r="DT58" i="3"/>
  <c r="DS58" i="3"/>
  <c r="DU57" i="3"/>
  <c r="DT57" i="3"/>
  <c r="DS57" i="3"/>
  <c r="DU56" i="3"/>
  <c r="DT56" i="3"/>
  <c r="DS56" i="3"/>
  <c r="DU55" i="3"/>
  <c r="DT55" i="3"/>
  <c r="DS55" i="3"/>
  <c r="DU54" i="3"/>
  <c r="DT54" i="3"/>
  <c r="DS54" i="3"/>
  <c r="DU53" i="3"/>
  <c r="DT53" i="3"/>
  <c r="DS53" i="3"/>
  <c r="DU51" i="3"/>
  <c r="DT51" i="3"/>
  <c r="DS51" i="3"/>
  <c r="DU50" i="3"/>
  <c r="DT50" i="3"/>
  <c r="DS50" i="3"/>
  <c r="DU49" i="3"/>
  <c r="DT49" i="3"/>
  <c r="DS49" i="3"/>
  <c r="DU48" i="3"/>
  <c r="DT48" i="3"/>
  <c r="DS48" i="3"/>
  <c r="DU47" i="3"/>
  <c r="DT47" i="3"/>
  <c r="DS47" i="3"/>
  <c r="DU46" i="3"/>
  <c r="DT46" i="3"/>
  <c r="DS46" i="3"/>
  <c r="DU45" i="3"/>
  <c r="DT45" i="3"/>
  <c r="DS45" i="3"/>
  <c r="DU44" i="3"/>
  <c r="DT44" i="3"/>
  <c r="DS44" i="3"/>
  <c r="DU43" i="3"/>
  <c r="DT43" i="3"/>
  <c r="DS43" i="3"/>
  <c r="DU40" i="3"/>
  <c r="DT40" i="3"/>
  <c r="DS40" i="3"/>
  <c r="DU39" i="3"/>
  <c r="DT39" i="3"/>
  <c r="DS39" i="3"/>
  <c r="DU38" i="3"/>
  <c r="DT38" i="3"/>
  <c r="DS38" i="3"/>
  <c r="DU37" i="3"/>
  <c r="DT37" i="3"/>
  <c r="DS37" i="3"/>
  <c r="DU36" i="3"/>
  <c r="DT36" i="3"/>
  <c r="DS36" i="3"/>
  <c r="DU35" i="3"/>
  <c r="DT35" i="3"/>
  <c r="DS35" i="3"/>
  <c r="DU34" i="3"/>
  <c r="DT34" i="3"/>
  <c r="DS34" i="3"/>
  <c r="DU33" i="3"/>
  <c r="DT33" i="3"/>
  <c r="DS33" i="3"/>
  <c r="DU30" i="3"/>
  <c r="DT30" i="3"/>
  <c r="DS30" i="3"/>
  <c r="DU29" i="3"/>
  <c r="DT29" i="3"/>
  <c r="DS29" i="3"/>
  <c r="DU28" i="3"/>
  <c r="DT28" i="3"/>
  <c r="DS28" i="3"/>
  <c r="DU27" i="3"/>
  <c r="DT27" i="3"/>
  <c r="DS27" i="3"/>
  <c r="DU26" i="3"/>
  <c r="DT26" i="3"/>
  <c r="DS26" i="3"/>
  <c r="DU25" i="3"/>
  <c r="DT25" i="3"/>
  <c r="DS25" i="3"/>
  <c r="DU24" i="3"/>
  <c r="DT24" i="3"/>
  <c r="DS24" i="3"/>
  <c r="DU23" i="3"/>
  <c r="DT23" i="3"/>
  <c r="DS23" i="3"/>
  <c r="DU20" i="3"/>
  <c r="DT20" i="3"/>
  <c r="DS20" i="3"/>
  <c r="DU19" i="3"/>
  <c r="DT19" i="3"/>
  <c r="DS19" i="3"/>
  <c r="DU18" i="3"/>
  <c r="DT18" i="3"/>
  <c r="DS18" i="3"/>
  <c r="DU17" i="3"/>
  <c r="DT17" i="3"/>
  <c r="DS17" i="3"/>
  <c r="DU16" i="3"/>
  <c r="DT16" i="3"/>
  <c r="DS16" i="3"/>
  <c r="DU15" i="3"/>
  <c r="DT15" i="3"/>
  <c r="DS15" i="3"/>
  <c r="DU14" i="3"/>
  <c r="DT14" i="3"/>
  <c r="DS14" i="3"/>
  <c r="DU13" i="3"/>
  <c r="DT13" i="3"/>
  <c r="DS13" i="3"/>
  <c r="DU11" i="3"/>
  <c r="DT11" i="3"/>
  <c r="DS11" i="3"/>
  <c r="DU10" i="3"/>
  <c r="DT10" i="3"/>
  <c r="DS10" i="3"/>
  <c r="DU9" i="3"/>
  <c r="DT9" i="3"/>
  <c r="DS9" i="3"/>
  <c r="DU8" i="3"/>
  <c r="DT8" i="3"/>
  <c r="DS8" i="3"/>
  <c r="DU7" i="3"/>
  <c r="DT7" i="3"/>
  <c r="DS7" i="3"/>
  <c r="DU6" i="3"/>
  <c r="DT6" i="3"/>
  <c r="CP3" i="2" s="1"/>
  <c r="DS6" i="3"/>
  <c r="DU5" i="3"/>
  <c r="DT5" i="3"/>
  <c r="DS5" i="3"/>
  <c r="DU4" i="3"/>
  <c r="DT4" i="3"/>
  <c r="DS4" i="3"/>
  <c r="DU3" i="3"/>
  <c r="CP4" i="2" s="1"/>
  <c r="DT3" i="3"/>
  <c r="DS3" i="3"/>
  <c r="DU2" i="3"/>
  <c r="DT2" i="3"/>
  <c r="CO3" i="2" s="1"/>
  <c r="DS2" i="3"/>
  <c r="CP2" i="2" s="1"/>
  <c r="DR257" i="3"/>
  <c r="DQ257" i="3"/>
  <c r="DP257" i="3"/>
  <c r="DR256" i="3"/>
  <c r="DQ256" i="3"/>
  <c r="DP256" i="3"/>
  <c r="DR255" i="3"/>
  <c r="DQ255" i="3"/>
  <c r="DP255" i="3"/>
  <c r="DR254" i="3"/>
  <c r="DQ254" i="3"/>
  <c r="DP254" i="3"/>
  <c r="DR253" i="3"/>
  <c r="DQ253" i="3"/>
  <c r="DP253" i="3"/>
  <c r="DR252" i="3"/>
  <c r="DQ252" i="3"/>
  <c r="DP252" i="3"/>
  <c r="DR251" i="3"/>
  <c r="DQ251" i="3"/>
  <c r="DP251" i="3"/>
  <c r="DR250" i="3"/>
  <c r="DQ250" i="3"/>
  <c r="DP250" i="3"/>
  <c r="DR249" i="3"/>
  <c r="DQ249" i="3"/>
  <c r="DP249" i="3"/>
  <c r="DR246" i="3"/>
  <c r="DQ246" i="3"/>
  <c r="DP246" i="3"/>
  <c r="DR245" i="3"/>
  <c r="DQ245" i="3"/>
  <c r="DP245" i="3"/>
  <c r="DR244" i="3"/>
  <c r="DQ244" i="3"/>
  <c r="DP244" i="3"/>
  <c r="DR243" i="3"/>
  <c r="DQ243" i="3"/>
  <c r="DP243" i="3"/>
  <c r="DR242" i="3"/>
  <c r="DQ242" i="3"/>
  <c r="DP242" i="3"/>
  <c r="DR241" i="3"/>
  <c r="DQ241" i="3"/>
  <c r="DP241" i="3"/>
  <c r="DR240" i="3"/>
  <c r="DQ240" i="3"/>
  <c r="DP240" i="3"/>
  <c r="DR239" i="3"/>
  <c r="DQ239" i="3"/>
  <c r="DP239" i="3"/>
  <c r="DR238" i="3"/>
  <c r="DQ238" i="3"/>
  <c r="DP238" i="3"/>
  <c r="DR236" i="3"/>
  <c r="DQ236" i="3"/>
  <c r="DP236" i="3"/>
  <c r="DR235" i="3"/>
  <c r="DQ235" i="3"/>
  <c r="DP235" i="3"/>
  <c r="DR234" i="3"/>
  <c r="DQ234" i="3"/>
  <c r="DP234" i="3"/>
  <c r="DR233" i="3"/>
  <c r="DQ233" i="3"/>
  <c r="DP233" i="3"/>
  <c r="DR232" i="3"/>
  <c r="DQ232" i="3"/>
  <c r="DP232" i="3"/>
  <c r="DR231" i="3"/>
  <c r="DQ231" i="3"/>
  <c r="DP231" i="3"/>
  <c r="DR230" i="3"/>
  <c r="DQ230" i="3"/>
  <c r="DP230" i="3"/>
  <c r="DR229" i="3"/>
  <c r="DQ229" i="3"/>
  <c r="DP229" i="3"/>
  <c r="DR228" i="3"/>
  <c r="DQ228" i="3"/>
  <c r="DP228" i="3"/>
  <c r="DR227" i="3"/>
  <c r="DQ227" i="3"/>
  <c r="DP227" i="3"/>
  <c r="DR224" i="3"/>
  <c r="DQ224" i="3"/>
  <c r="DP224" i="3"/>
  <c r="DR223" i="3"/>
  <c r="DQ223" i="3"/>
  <c r="DP223" i="3"/>
  <c r="DR222" i="3"/>
  <c r="DQ222" i="3"/>
  <c r="DP222" i="3"/>
  <c r="DR221" i="3"/>
  <c r="DQ221" i="3"/>
  <c r="DP221" i="3"/>
  <c r="DR220" i="3"/>
  <c r="DQ220" i="3"/>
  <c r="DP220" i="3"/>
  <c r="DR219" i="3"/>
  <c r="DQ219" i="3"/>
  <c r="DP219" i="3"/>
  <c r="DR218" i="3"/>
  <c r="DQ218" i="3"/>
  <c r="DP218" i="3"/>
  <c r="DR217" i="3"/>
  <c r="DQ217" i="3"/>
  <c r="DP217" i="3"/>
  <c r="DR216" i="3"/>
  <c r="DQ216" i="3"/>
  <c r="DP216" i="3"/>
  <c r="DR214" i="3"/>
  <c r="DQ214" i="3"/>
  <c r="DP214" i="3"/>
  <c r="DR213" i="3"/>
  <c r="DQ213" i="3"/>
  <c r="DP213" i="3"/>
  <c r="DR212" i="3"/>
  <c r="DQ212" i="3"/>
  <c r="DP212" i="3"/>
  <c r="DR211" i="3"/>
  <c r="DQ211" i="3"/>
  <c r="DP211" i="3"/>
  <c r="DR210" i="3"/>
  <c r="DQ210" i="3"/>
  <c r="DP210" i="3"/>
  <c r="DR209" i="3"/>
  <c r="DQ209" i="3"/>
  <c r="DP209" i="3"/>
  <c r="DR208" i="3"/>
  <c r="DQ208" i="3"/>
  <c r="DP208" i="3"/>
  <c r="DR207" i="3"/>
  <c r="DQ207" i="3"/>
  <c r="DP207" i="3"/>
  <c r="DR206" i="3"/>
  <c r="DQ206" i="3"/>
  <c r="DP206" i="3"/>
  <c r="DR204" i="3"/>
  <c r="DQ204" i="3"/>
  <c r="DP204" i="3"/>
  <c r="DR203" i="3"/>
  <c r="DQ203" i="3"/>
  <c r="DP203" i="3"/>
  <c r="DR202" i="3"/>
  <c r="DQ202" i="3"/>
  <c r="DP202" i="3"/>
  <c r="DR201" i="3"/>
  <c r="DQ201" i="3"/>
  <c r="DP201" i="3"/>
  <c r="DR200" i="3"/>
  <c r="DQ200" i="3"/>
  <c r="DP200" i="3"/>
  <c r="DR199" i="3"/>
  <c r="DQ199" i="3"/>
  <c r="DP199" i="3"/>
  <c r="DR198" i="3"/>
  <c r="DQ198" i="3"/>
  <c r="DP198" i="3"/>
  <c r="DR195" i="3"/>
  <c r="DQ195" i="3"/>
  <c r="DP195" i="3"/>
  <c r="DR194" i="3"/>
  <c r="DQ194" i="3"/>
  <c r="DP194" i="3"/>
  <c r="DR193" i="3"/>
  <c r="DQ193" i="3"/>
  <c r="DP193" i="3"/>
  <c r="DR192" i="3"/>
  <c r="DQ192" i="3"/>
  <c r="DP192" i="3"/>
  <c r="DR191" i="3"/>
  <c r="DQ191" i="3"/>
  <c r="DP191" i="3"/>
  <c r="DR190" i="3"/>
  <c r="DQ190" i="3"/>
  <c r="DP190" i="3"/>
  <c r="DR189" i="3"/>
  <c r="DQ189" i="3"/>
  <c r="DP189" i="3"/>
  <c r="DR186" i="3"/>
  <c r="DQ186" i="3"/>
  <c r="DP186" i="3"/>
  <c r="DR185" i="3"/>
  <c r="DQ185" i="3"/>
  <c r="DP185" i="3"/>
  <c r="DR184" i="3"/>
  <c r="DQ184" i="3"/>
  <c r="DP184" i="3"/>
  <c r="DR183" i="3"/>
  <c r="DQ183" i="3"/>
  <c r="DP183" i="3"/>
  <c r="DR182" i="3"/>
  <c r="DQ182" i="3"/>
  <c r="DP182" i="3"/>
  <c r="DR181" i="3"/>
  <c r="DQ181" i="3"/>
  <c r="DP181" i="3"/>
  <c r="DR180" i="3"/>
  <c r="DQ180" i="3"/>
  <c r="DP180" i="3"/>
  <c r="DR177" i="3"/>
  <c r="DQ177" i="3"/>
  <c r="DP177" i="3"/>
  <c r="DR176" i="3"/>
  <c r="DQ176" i="3"/>
  <c r="DP176" i="3"/>
  <c r="DR175" i="3"/>
  <c r="DQ175" i="3"/>
  <c r="DP175" i="3"/>
  <c r="DR174" i="3"/>
  <c r="DQ174" i="3"/>
  <c r="DP174" i="3"/>
  <c r="DR173" i="3"/>
  <c r="DQ173" i="3"/>
  <c r="DP173" i="3"/>
  <c r="DR172" i="3"/>
  <c r="DQ172" i="3"/>
  <c r="DP172" i="3"/>
  <c r="DR171" i="3"/>
  <c r="DQ171" i="3"/>
  <c r="DP171" i="3"/>
  <c r="DR170" i="3"/>
  <c r="DQ170" i="3"/>
  <c r="DP170" i="3"/>
  <c r="DR167" i="3"/>
  <c r="DQ167" i="3"/>
  <c r="DP167" i="3"/>
  <c r="DR166" i="3"/>
  <c r="DQ166" i="3"/>
  <c r="DP166" i="3"/>
  <c r="DR165" i="3"/>
  <c r="DQ165" i="3"/>
  <c r="DP165" i="3"/>
  <c r="DR164" i="3"/>
  <c r="DQ164" i="3"/>
  <c r="DP164" i="3"/>
  <c r="DR163" i="3"/>
  <c r="DQ163" i="3"/>
  <c r="DP163" i="3"/>
  <c r="DR162" i="3"/>
  <c r="DQ162" i="3"/>
  <c r="DP162" i="3"/>
  <c r="DR161" i="3"/>
  <c r="DQ161" i="3"/>
  <c r="DP161" i="3"/>
  <c r="DR159" i="3"/>
  <c r="DQ159" i="3"/>
  <c r="DP159" i="3"/>
  <c r="DR158" i="3"/>
  <c r="DQ158" i="3"/>
  <c r="DP158" i="3"/>
  <c r="DR157" i="3"/>
  <c r="DQ157" i="3"/>
  <c r="DP157" i="3"/>
  <c r="DR156" i="3"/>
  <c r="DQ156" i="3"/>
  <c r="DP156" i="3"/>
  <c r="DR155" i="3"/>
  <c r="DQ155" i="3"/>
  <c r="DP155" i="3"/>
  <c r="DR154" i="3"/>
  <c r="DQ154" i="3"/>
  <c r="DP154" i="3"/>
  <c r="DR153" i="3"/>
  <c r="DQ153" i="3"/>
  <c r="DP153" i="3"/>
  <c r="DR152" i="3"/>
  <c r="DQ152" i="3"/>
  <c r="DP152" i="3"/>
  <c r="DR151" i="3"/>
  <c r="DQ151" i="3"/>
  <c r="DP151" i="3"/>
  <c r="DR149" i="3"/>
  <c r="DQ149" i="3"/>
  <c r="DP149" i="3"/>
  <c r="DR148" i="3"/>
  <c r="DQ148" i="3"/>
  <c r="DP148" i="3"/>
  <c r="DR147" i="3"/>
  <c r="DQ147" i="3"/>
  <c r="DP147" i="3"/>
  <c r="DR146" i="3"/>
  <c r="DQ146" i="3"/>
  <c r="DP146" i="3"/>
  <c r="DR145" i="3"/>
  <c r="DQ145" i="3"/>
  <c r="DP145" i="3"/>
  <c r="DR144" i="3"/>
  <c r="DQ144" i="3"/>
  <c r="DP144" i="3"/>
  <c r="DR143" i="3"/>
  <c r="DQ143" i="3"/>
  <c r="DP143" i="3"/>
  <c r="DR142" i="3"/>
  <c r="DQ142" i="3"/>
  <c r="DP142" i="3"/>
  <c r="DR140" i="3"/>
  <c r="DQ140" i="3"/>
  <c r="DP140" i="3"/>
  <c r="DR139" i="3"/>
  <c r="DQ139" i="3"/>
  <c r="DP139" i="3"/>
  <c r="DR138" i="3"/>
  <c r="DQ138" i="3"/>
  <c r="DP138" i="3"/>
  <c r="DR137" i="3"/>
  <c r="DQ137" i="3"/>
  <c r="DP137" i="3"/>
  <c r="DR136" i="3"/>
  <c r="DQ136" i="3"/>
  <c r="DP136" i="3"/>
  <c r="DR135" i="3"/>
  <c r="DQ135" i="3"/>
  <c r="DP135" i="3"/>
  <c r="DR134" i="3"/>
  <c r="DQ134" i="3"/>
  <c r="DP134" i="3"/>
  <c r="DR133" i="3"/>
  <c r="DQ133" i="3"/>
  <c r="DP133" i="3"/>
  <c r="DR132" i="3"/>
  <c r="DQ132" i="3"/>
  <c r="DP132" i="3"/>
  <c r="DR129" i="3"/>
  <c r="DQ129" i="3"/>
  <c r="DP129" i="3"/>
  <c r="DR128" i="3"/>
  <c r="DQ128" i="3"/>
  <c r="DP128" i="3"/>
  <c r="DR127" i="3"/>
  <c r="DQ127" i="3"/>
  <c r="DP127" i="3"/>
  <c r="DR126" i="3"/>
  <c r="DQ126" i="3"/>
  <c r="DP126" i="3"/>
  <c r="DR125" i="3"/>
  <c r="DQ125" i="3"/>
  <c r="DP125" i="3"/>
  <c r="DR124" i="3"/>
  <c r="DQ124" i="3"/>
  <c r="DP124" i="3"/>
  <c r="DR123" i="3"/>
  <c r="DQ123" i="3"/>
  <c r="DP123" i="3"/>
  <c r="DR122" i="3"/>
  <c r="DQ122" i="3"/>
  <c r="DP122" i="3"/>
  <c r="DR121" i="3"/>
  <c r="DQ121" i="3"/>
  <c r="DP121" i="3"/>
  <c r="DR118" i="3"/>
  <c r="DQ118" i="3"/>
  <c r="DP118" i="3"/>
  <c r="DR117" i="3"/>
  <c r="DQ117" i="3"/>
  <c r="DP117" i="3"/>
  <c r="DR116" i="3"/>
  <c r="DQ116" i="3"/>
  <c r="DP116" i="3"/>
  <c r="DR115" i="3"/>
  <c r="DQ115" i="3"/>
  <c r="DP115" i="3"/>
  <c r="DR114" i="3"/>
  <c r="DQ114" i="3"/>
  <c r="DP114" i="3"/>
  <c r="DR113" i="3"/>
  <c r="DQ113" i="3"/>
  <c r="DP113" i="3"/>
  <c r="DR112" i="3"/>
  <c r="DQ112" i="3"/>
  <c r="DP112" i="3"/>
  <c r="DR111" i="3"/>
  <c r="DQ111" i="3"/>
  <c r="DP111" i="3"/>
  <c r="DR109" i="3"/>
  <c r="DQ109" i="3"/>
  <c r="DP109" i="3"/>
  <c r="DR108" i="3"/>
  <c r="DQ108" i="3"/>
  <c r="DP108" i="3"/>
  <c r="DR107" i="3"/>
  <c r="DQ107" i="3"/>
  <c r="DP107" i="3"/>
  <c r="DR106" i="3"/>
  <c r="DQ106" i="3"/>
  <c r="DP106" i="3"/>
  <c r="DR105" i="3"/>
  <c r="DQ105" i="3"/>
  <c r="DP105" i="3"/>
  <c r="DR104" i="3"/>
  <c r="DQ104" i="3"/>
  <c r="DP104" i="3"/>
  <c r="DR103" i="3"/>
  <c r="DQ103" i="3"/>
  <c r="DP103" i="3"/>
  <c r="DR102" i="3"/>
  <c r="DQ102" i="3"/>
  <c r="DP102" i="3"/>
  <c r="DR101" i="3"/>
  <c r="DQ101" i="3"/>
  <c r="DP101" i="3"/>
  <c r="DR99" i="3"/>
  <c r="DQ99" i="3"/>
  <c r="DP99" i="3"/>
  <c r="DR98" i="3"/>
  <c r="DQ98" i="3"/>
  <c r="DP98" i="3"/>
  <c r="DR97" i="3"/>
  <c r="DQ97" i="3"/>
  <c r="DP97" i="3"/>
  <c r="DR96" i="3"/>
  <c r="DQ96" i="3"/>
  <c r="DP96" i="3"/>
  <c r="DR95" i="3"/>
  <c r="DQ95" i="3"/>
  <c r="DP95" i="3"/>
  <c r="DR94" i="3"/>
  <c r="DQ94" i="3"/>
  <c r="DP94" i="3"/>
  <c r="DR93" i="3"/>
  <c r="DQ93" i="3"/>
  <c r="DP93" i="3"/>
  <c r="DR92" i="3"/>
  <c r="DQ92" i="3"/>
  <c r="DP92" i="3"/>
  <c r="DR89" i="3"/>
  <c r="DQ89" i="3"/>
  <c r="DP89" i="3"/>
  <c r="DR88" i="3"/>
  <c r="DQ88" i="3"/>
  <c r="DP88" i="3"/>
  <c r="DR87" i="3"/>
  <c r="DQ87" i="3"/>
  <c r="DP87" i="3"/>
  <c r="DR86" i="3"/>
  <c r="DQ86" i="3"/>
  <c r="DP86" i="3"/>
  <c r="DR85" i="3"/>
  <c r="DQ85" i="3"/>
  <c r="DP85" i="3"/>
  <c r="DR84" i="3"/>
  <c r="DQ84" i="3"/>
  <c r="DP84" i="3"/>
  <c r="DR83" i="3"/>
  <c r="DQ83" i="3"/>
  <c r="DP83" i="3"/>
  <c r="DR80" i="3"/>
  <c r="DQ80" i="3"/>
  <c r="DP80" i="3"/>
  <c r="DR79" i="3"/>
  <c r="DQ79" i="3"/>
  <c r="DP79" i="3"/>
  <c r="DR78" i="3"/>
  <c r="DQ78" i="3"/>
  <c r="DP78" i="3"/>
  <c r="DR77" i="3"/>
  <c r="DQ77" i="3"/>
  <c r="DP77" i="3"/>
  <c r="DR76" i="3"/>
  <c r="DQ76" i="3"/>
  <c r="DP76" i="3"/>
  <c r="DR75" i="3"/>
  <c r="DQ75" i="3"/>
  <c r="DP75" i="3"/>
  <c r="DR74" i="3"/>
  <c r="DQ74" i="3"/>
  <c r="DP74" i="3"/>
  <c r="DR72" i="3"/>
  <c r="DQ72" i="3"/>
  <c r="DP72" i="3"/>
  <c r="DR71" i="3"/>
  <c r="DQ71" i="3"/>
  <c r="DP71" i="3"/>
  <c r="DR70" i="3"/>
  <c r="DQ70" i="3"/>
  <c r="DP70" i="3"/>
  <c r="DR69" i="3"/>
  <c r="DQ69" i="3"/>
  <c r="DP69" i="3"/>
  <c r="DR68" i="3"/>
  <c r="DQ68" i="3"/>
  <c r="DP68" i="3"/>
  <c r="DR67" i="3"/>
  <c r="DQ67" i="3"/>
  <c r="DP67" i="3"/>
  <c r="DR66" i="3"/>
  <c r="DQ66" i="3"/>
  <c r="DP66" i="3"/>
  <c r="DR65" i="3"/>
  <c r="DQ65" i="3"/>
  <c r="DP65" i="3"/>
  <c r="DR64" i="3"/>
  <c r="DQ64" i="3"/>
  <c r="DP64" i="3"/>
  <c r="DR63" i="3"/>
  <c r="DQ63" i="3"/>
  <c r="DP63" i="3"/>
  <c r="DR60" i="3"/>
  <c r="DQ60" i="3"/>
  <c r="DP60" i="3"/>
  <c r="DR59" i="3"/>
  <c r="DQ59" i="3"/>
  <c r="DP59" i="3"/>
  <c r="DR58" i="3"/>
  <c r="DQ58" i="3"/>
  <c r="DP58" i="3"/>
  <c r="DR57" i="3"/>
  <c r="DQ57" i="3"/>
  <c r="DP57" i="3"/>
  <c r="DR56" i="3"/>
  <c r="DQ56" i="3"/>
  <c r="DP56" i="3"/>
  <c r="DR55" i="3"/>
  <c r="DQ55" i="3"/>
  <c r="DP55" i="3"/>
  <c r="DR54" i="3"/>
  <c r="DQ54" i="3"/>
  <c r="DP54" i="3"/>
  <c r="DR53" i="3"/>
  <c r="DQ53" i="3"/>
  <c r="DP53" i="3"/>
  <c r="DR50" i="3"/>
  <c r="DQ50" i="3"/>
  <c r="DP50" i="3"/>
  <c r="DR49" i="3"/>
  <c r="DQ49" i="3"/>
  <c r="DP49" i="3"/>
  <c r="DR48" i="3"/>
  <c r="DQ48" i="3"/>
  <c r="DP48" i="3"/>
  <c r="DR47" i="3"/>
  <c r="DQ47" i="3"/>
  <c r="DP47" i="3"/>
  <c r="DR46" i="3"/>
  <c r="DQ46" i="3"/>
  <c r="DP46" i="3"/>
  <c r="DR45" i="3"/>
  <c r="DQ45" i="3"/>
  <c r="DP45" i="3"/>
  <c r="DR44" i="3"/>
  <c r="DQ44" i="3"/>
  <c r="DP44" i="3"/>
  <c r="DR43" i="3"/>
  <c r="DQ43" i="3"/>
  <c r="DP43" i="3"/>
  <c r="DR41" i="3"/>
  <c r="DQ41" i="3"/>
  <c r="DP41" i="3"/>
  <c r="DR40" i="3"/>
  <c r="DQ40" i="3"/>
  <c r="DP40" i="3"/>
  <c r="DR39" i="3"/>
  <c r="DQ39" i="3"/>
  <c r="DP39" i="3"/>
  <c r="DR38" i="3"/>
  <c r="DQ38" i="3"/>
  <c r="DP38" i="3"/>
  <c r="DR37" i="3"/>
  <c r="DQ37" i="3"/>
  <c r="DP37" i="3"/>
  <c r="DR36" i="3"/>
  <c r="DQ36" i="3"/>
  <c r="DP36" i="3"/>
  <c r="DR35" i="3"/>
  <c r="DQ35" i="3"/>
  <c r="DP35" i="3"/>
  <c r="DR34" i="3"/>
  <c r="DQ34" i="3"/>
  <c r="DP34" i="3"/>
  <c r="DR33" i="3"/>
  <c r="DQ33" i="3"/>
  <c r="DP33" i="3"/>
  <c r="DR31" i="3"/>
  <c r="DQ31" i="3"/>
  <c r="DP31" i="3"/>
  <c r="DR30" i="3"/>
  <c r="DQ30" i="3"/>
  <c r="DP30" i="3"/>
  <c r="DR29" i="3"/>
  <c r="DQ29" i="3"/>
  <c r="DP29" i="3"/>
  <c r="DR28" i="3"/>
  <c r="DQ28" i="3"/>
  <c r="DP28" i="3"/>
  <c r="DR27" i="3"/>
  <c r="DQ27" i="3"/>
  <c r="DP27" i="3"/>
  <c r="DR26" i="3"/>
  <c r="DQ26" i="3"/>
  <c r="DP26" i="3"/>
  <c r="DR25" i="3"/>
  <c r="DQ25" i="3"/>
  <c r="DP25" i="3"/>
  <c r="DR24" i="3"/>
  <c r="DQ24" i="3"/>
  <c r="DP24" i="3"/>
  <c r="DR23" i="3"/>
  <c r="DQ23" i="3"/>
  <c r="DP23" i="3"/>
  <c r="DR20" i="3"/>
  <c r="DQ20" i="3"/>
  <c r="DP20" i="3"/>
  <c r="DR19" i="3"/>
  <c r="DQ19" i="3"/>
  <c r="DP19" i="3"/>
  <c r="DR18" i="3"/>
  <c r="DQ18" i="3"/>
  <c r="DP18" i="3"/>
  <c r="DR17" i="3"/>
  <c r="DQ17" i="3"/>
  <c r="DP17" i="3"/>
  <c r="DR16" i="3"/>
  <c r="DQ16" i="3"/>
  <c r="DP16" i="3"/>
  <c r="DR15" i="3"/>
  <c r="DQ15" i="3"/>
  <c r="DP15" i="3"/>
  <c r="DR14" i="3"/>
  <c r="DQ14" i="3"/>
  <c r="DP14" i="3"/>
  <c r="DR13" i="3"/>
  <c r="DQ13" i="3"/>
  <c r="DP13" i="3"/>
  <c r="DR10" i="3"/>
  <c r="DQ10" i="3"/>
  <c r="DP10" i="3"/>
  <c r="DR9" i="3"/>
  <c r="DQ9" i="3"/>
  <c r="DP9" i="3"/>
  <c r="DR8" i="3"/>
  <c r="DQ8" i="3"/>
  <c r="DP8" i="3"/>
  <c r="DR7" i="3"/>
  <c r="DQ7" i="3"/>
  <c r="DP7" i="3"/>
  <c r="DR6" i="3"/>
  <c r="DQ6" i="3"/>
  <c r="DP6" i="3"/>
  <c r="DR5" i="3"/>
  <c r="DQ5" i="3"/>
  <c r="DP5" i="3"/>
  <c r="DR4" i="3"/>
  <c r="CM4" i="2" s="1"/>
  <c r="DQ4" i="3"/>
  <c r="DP4" i="3"/>
  <c r="DR3" i="3"/>
  <c r="DQ3" i="3"/>
  <c r="CM3" i="2" s="1"/>
  <c r="DP3" i="3"/>
  <c r="DR2" i="3"/>
  <c r="DQ2" i="3"/>
  <c r="DP2" i="3"/>
  <c r="CM2" i="2" s="1"/>
  <c r="DN257" i="3"/>
  <c r="DM257" i="3"/>
  <c r="DL257" i="3"/>
  <c r="DN256" i="3"/>
  <c r="DM256" i="3"/>
  <c r="DL256" i="3"/>
  <c r="DN255" i="3"/>
  <c r="DM255" i="3"/>
  <c r="DL255" i="3"/>
  <c r="DN254" i="3"/>
  <c r="DM254" i="3"/>
  <c r="DL254" i="3"/>
  <c r="DN253" i="3"/>
  <c r="DM253" i="3"/>
  <c r="DL253" i="3"/>
  <c r="DN252" i="3"/>
  <c r="DM252" i="3"/>
  <c r="DL252" i="3"/>
  <c r="DN251" i="3"/>
  <c r="DM251" i="3"/>
  <c r="DL251" i="3"/>
  <c r="DN250" i="3"/>
  <c r="DM250" i="3"/>
  <c r="DL250" i="3"/>
  <c r="DN249" i="3"/>
  <c r="DM249" i="3"/>
  <c r="DL249" i="3"/>
  <c r="DN246" i="3"/>
  <c r="DM246" i="3"/>
  <c r="DL246" i="3"/>
  <c r="DN245" i="3"/>
  <c r="DM245" i="3"/>
  <c r="DL245" i="3"/>
  <c r="DN244" i="3"/>
  <c r="DM244" i="3"/>
  <c r="DL244" i="3"/>
  <c r="DN243" i="3"/>
  <c r="DM243" i="3"/>
  <c r="DL243" i="3"/>
  <c r="DN242" i="3"/>
  <c r="DM242" i="3"/>
  <c r="DL242" i="3"/>
  <c r="DN241" i="3"/>
  <c r="DM241" i="3"/>
  <c r="DL241" i="3"/>
  <c r="DN240" i="3"/>
  <c r="DM240" i="3"/>
  <c r="DL240" i="3"/>
  <c r="DN239" i="3"/>
  <c r="DM239" i="3"/>
  <c r="DL239" i="3"/>
  <c r="DN238" i="3"/>
  <c r="DM238" i="3"/>
  <c r="DL238" i="3"/>
  <c r="DN234" i="3"/>
  <c r="DM234" i="3"/>
  <c r="DL234" i="3"/>
  <c r="DN233" i="3"/>
  <c r="DM233" i="3"/>
  <c r="DL233" i="3"/>
  <c r="DN232" i="3"/>
  <c r="DM232" i="3"/>
  <c r="DL232" i="3"/>
  <c r="DN231" i="3"/>
  <c r="DM231" i="3"/>
  <c r="DL231" i="3"/>
  <c r="DN230" i="3"/>
  <c r="DM230" i="3"/>
  <c r="DL230" i="3"/>
  <c r="DN229" i="3"/>
  <c r="DM229" i="3"/>
  <c r="DL229" i="3"/>
  <c r="DN228" i="3"/>
  <c r="DM228" i="3"/>
  <c r="DL228" i="3"/>
  <c r="DN227" i="3"/>
  <c r="DM227" i="3"/>
  <c r="DL227" i="3"/>
  <c r="DN224" i="3"/>
  <c r="DM224" i="3"/>
  <c r="DL224" i="3"/>
  <c r="DN223" i="3"/>
  <c r="DM223" i="3"/>
  <c r="DL223" i="3"/>
  <c r="DN222" i="3"/>
  <c r="DM222" i="3"/>
  <c r="DL222" i="3"/>
  <c r="DN221" i="3"/>
  <c r="DM221" i="3"/>
  <c r="DL221" i="3"/>
  <c r="DN220" i="3"/>
  <c r="DM220" i="3"/>
  <c r="DL220" i="3"/>
  <c r="DN219" i="3"/>
  <c r="DM219" i="3"/>
  <c r="DL219" i="3"/>
  <c r="DN218" i="3"/>
  <c r="DM218" i="3"/>
  <c r="DL218" i="3"/>
  <c r="DN217" i="3"/>
  <c r="DM217" i="3"/>
  <c r="DL217" i="3"/>
  <c r="DN216" i="3"/>
  <c r="DM216" i="3"/>
  <c r="DL216" i="3"/>
  <c r="DN213" i="3"/>
  <c r="DM213" i="3"/>
  <c r="DL213" i="3"/>
  <c r="DN212" i="3"/>
  <c r="DM212" i="3"/>
  <c r="DL212" i="3"/>
  <c r="DN211" i="3"/>
  <c r="DM211" i="3"/>
  <c r="DL211" i="3"/>
  <c r="DN210" i="3"/>
  <c r="DM210" i="3"/>
  <c r="DL210" i="3"/>
  <c r="DN209" i="3"/>
  <c r="DM209" i="3"/>
  <c r="DL209" i="3"/>
  <c r="DN208" i="3"/>
  <c r="DM208" i="3"/>
  <c r="DL208" i="3"/>
  <c r="DN207" i="3"/>
  <c r="DM207" i="3"/>
  <c r="DL207" i="3"/>
  <c r="DN206" i="3"/>
  <c r="DM206" i="3"/>
  <c r="DL206" i="3"/>
  <c r="DN203" i="3"/>
  <c r="DM203" i="3"/>
  <c r="DL203" i="3"/>
  <c r="DN202" i="3"/>
  <c r="DM202" i="3"/>
  <c r="DL202" i="3"/>
  <c r="DN201" i="3"/>
  <c r="DM201" i="3"/>
  <c r="DL201" i="3"/>
  <c r="DN200" i="3"/>
  <c r="DM200" i="3"/>
  <c r="DL200" i="3"/>
  <c r="DN199" i="3"/>
  <c r="DM199" i="3"/>
  <c r="DL199" i="3"/>
  <c r="DN198" i="3"/>
  <c r="DM198" i="3"/>
  <c r="DL198" i="3"/>
  <c r="DN194" i="3"/>
  <c r="DM194" i="3"/>
  <c r="DL194" i="3"/>
  <c r="DN193" i="3"/>
  <c r="DM193" i="3"/>
  <c r="DL193" i="3"/>
  <c r="DN192" i="3"/>
  <c r="DM192" i="3"/>
  <c r="DL192" i="3"/>
  <c r="DN191" i="3"/>
  <c r="DM191" i="3"/>
  <c r="DL191" i="3"/>
  <c r="DN190" i="3"/>
  <c r="DM190" i="3"/>
  <c r="DL190" i="3"/>
  <c r="DN189" i="3"/>
  <c r="DM189" i="3"/>
  <c r="DL189" i="3"/>
  <c r="DN186" i="3"/>
  <c r="DM186" i="3"/>
  <c r="DL186" i="3"/>
  <c r="DN185" i="3"/>
  <c r="DM185" i="3"/>
  <c r="DL185" i="3"/>
  <c r="DN184" i="3"/>
  <c r="DM184" i="3"/>
  <c r="DL184" i="3"/>
  <c r="DN183" i="3"/>
  <c r="DM183" i="3"/>
  <c r="DL183" i="3"/>
  <c r="DN182" i="3"/>
  <c r="DM182" i="3"/>
  <c r="DL182" i="3"/>
  <c r="DN181" i="3"/>
  <c r="DM181" i="3"/>
  <c r="DL181" i="3"/>
  <c r="DN180" i="3"/>
  <c r="DM180" i="3"/>
  <c r="DL180" i="3"/>
  <c r="DN177" i="3"/>
  <c r="DM177" i="3"/>
  <c r="DL177" i="3"/>
  <c r="DN176" i="3"/>
  <c r="DM176" i="3"/>
  <c r="DL176" i="3"/>
  <c r="DN175" i="3"/>
  <c r="DM175" i="3"/>
  <c r="DL175" i="3"/>
  <c r="DN174" i="3"/>
  <c r="DM174" i="3"/>
  <c r="DL174" i="3"/>
  <c r="DN173" i="3"/>
  <c r="DM173" i="3"/>
  <c r="DL173" i="3"/>
  <c r="DN172" i="3"/>
  <c r="DM172" i="3"/>
  <c r="DL172" i="3"/>
  <c r="DN171" i="3"/>
  <c r="DM171" i="3"/>
  <c r="DL171" i="3"/>
  <c r="DN170" i="3"/>
  <c r="DM170" i="3"/>
  <c r="DL170" i="3"/>
  <c r="DN166" i="3"/>
  <c r="DM166" i="3"/>
  <c r="DL166" i="3"/>
  <c r="DN165" i="3"/>
  <c r="DM165" i="3"/>
  <c r="DL165" i="3"/>
  <c r="DN164" i="3"/>
  <c r="DM164" i="3"/>
  <c r="DL164" i="3"/>
  <c r="DN163" i="3"/>
  <c r="DM163" i="3"/>
  <c r="DL163" i="3"/>
  <c r="DN162" i="3"/>
  <c r="DM162" i="3"/>
  <c r="DL162" i="3"/>
  <c r="DN161" i="3"/>
  <c r="DM161" i="3"/>
  <c r="DL161" i="3"/>
  <c r="DN158" i="3"/>
  <c r="DM158" i="3"/>
  <c r="DL158" i="3"/>
  <c r="DN157" i="3"/>
  <c r="DM157" i="3"/>
  <c r="DL157" i="3"/>
  <c r="DN156" i="3"/>
  <c r="DM156" i="3"/>
  <c r="DL156" i="3"/>
  <c r="DN155" i="3"/>
  <c r="DM155" i="3"/>
  <c r="DL155" i="3"/>
  <c r="DN154" i="3"/>
  <c r="DM154" i="3"/>
  <c r="DL154" i="3"/>
  <c r="DN153" i="3"/>
  <c r="DM153" i="3"/>
  <c r="DL153" i="3"/>
  <c r="DN152" i="3"/>
  <c r="DM152" i="3"/>
  <c r="DL152" i="3"/>
  <c r="DN151" i="3"/>
  <c r="DM151" i="3"/>
  <c r="DL151" i="3"/>
  <c r="DN148" i="3"/>
  <c r="DM148" i="3"/>
  <c r="DL148" i="3"/>
  <c r="DN147" i="3"/>
  <c r="DM147" i="3"/>
  <c r="DL147" i="3"/>
  <c r="DN146" i="3"/>
  <c r="DM146" i="3"/>
  <c r="DL146" i="3"/>
  <c r="DN145" i="3"/>
  <c r="DM145" i="3"/>
  <c r="DL145" i="3"/>
  <c r="DN144" i="3"/>
  <c r="DM144" i="3"/>
  <c r="DL144" i="3"/>
  <c r="DN143" i="3"/>
  <c r="DM143" i="3"/>
  <c r="DL143" i="3"/>
  <c r="DN142" i="3"/>
  <c r="DM142" i="3"/>
  <c r="DL142" i="3"/>
  <c r="DN139" i="3"/>
  <c r="DM139" i="3"/>
  <c r="DL139" i="3"/>
  <c r="DN138" i="3"/>
  <c r="DM138" i="3"/>
  <c r="DL138" i="3"/>
  <c r="DN137" i="3"/>
  <c r="DM137" i="3"/>
  <c r="DL137" i="3"/>
  <c r="DN136" i="3"/>
  <c r="DM136" i="3"/>
  <c r="DL136" i="3"/>
  <c r="DN135" i="3"/>
  <c r="DM135" i="3"/>
  <c r="DL135" i="3"/>
  <c r="DN134" i="3"/>
  <c r="DM134" i="3"/>
  <c r="DL134" i="3"/>
  <c r="DN133" i="3"/>
  <c r="DM133" i="3"/>
  <c r="DL133" i="3"/>
  <c r="DN132" i="3"/>
  <c r="DM132" i="3"/>
  <c r="DL132" i="3"/>
  <c r="DN129" i="3"/>
  <c r="DM129" i="3"/>
  <c r="DL129" i="3"/>
  <c r="DN128" i="3"/>
  <c r="DM128" i="3"/>
  <c r="DL128" i="3"/>
  <c r="DN127" i="3"/>
  <c r="DM127" i="3"/>
  <c r="DL127" i="3"/>
  <c r="DN126" i="3"/>
  <c r="DM126" i="3"/>
  <c r="DL126" i="3"/>
  <c r="DN125" i="3"/>
  <c r="DM125" i="3"/>
  <c r="DL125" i="3"/>
  <c r="DN124" i="3"/>
  <c r="DM124" i="3"/>
  <c r="DL124" i="3"/>
  <c r="DN123" i="3"/>
  <c r="DM123" i="3"/>
  <c r="DL123" i="3"/>
  <c r="DN122" i="3"/>
  <c r="DM122" i="3"/>
  <c r="DL122" i="3"/>
  <c r="DN121" i="3"/>
  <c r="DM121" i="3"/>
  <c r="DL121" i="3"/>
  <c r="DN117" i="3"/>
  <c r="DM117" i="3"/>
  <c r="DL117" i="3"/>
  <c r="DN116" i="3"/>
  <c r="DM116" i="3"/>
  <c r="DL116" i="3"/>
  <c r="DN115" i="3"/>
  <c r="DM115" i="3"/>
  <c r="DL115" i="3"/>
  <c r="DN114" i="3"/>
  <c r="DM114" i="3"/>
  <c r="DL114" i="3"/>
  <c r="DN113" i="3"/>
  <c r="DM113" i="3"/>
  <c r="DL113" i="3"/>
  <c r="DN112" i="3"/>
  <c r="DM112" i="3"/>
  <c r="DL112" i="3"/>
  <c r="DN111" i="3"/>
  <c r="DM111" i="3"/>
  <c r="DL111" i="3"/>
  <c r="DN107" i="3"/>
  <c r="DM107" i="3"/>
  <c r="DL107" i="3"/>
  <c r="DN106" i="3"/>
  <c r="DM106" i="3"/>
  <c r="DL106" i="3"/>
  <c r="DN105" i="3"/>
  <c r="DM105" i="3"/>
  <c r="DL105" i="3"/>
  <c r="DN104" i="3"/>
  <c r="DM104" i="3"/>
  <c r="DL104" i="3"/>
  <c r="DN103" i="3"/>
  <c r="DM103" i="3"/>
  <c r="DL103" i="3"/>
  <c r="DN102" i="3"/>
  <c r="DM102" i="3"/>
  <c r="DL102" i="3"/>
  <c r="DN101" i="3"/>
  <c r="DM101" i="3"/>
  <c r="DL101" i="3"/>
  <c r="DN98" i="3"/>
  <c r="DM98" i="3"/>
  <c r="DL98" i="3"/>
  <c r="DN97" i="3"/>
  <c r="DM97" i="3"/>
  <c r="DL97" i="3"/>
  <c r="DN96" i="3"/>
  <c r="DM96" i="3"/>
  <c r="DL96" i="3"/>
  <c r="DN95" i="3"/>
  <c r="DM95" i="3"/>
  <c r="DL95" i="3"/>
  <c r="DN94" i="3"/>
  <c r="DM94" i="3"/>
  <c r="DL94" i="3"/>
  <c r="DN93" i="3"/>
  <c r="DM93" i="3"/>
  <c r="DL93" i="3"/>
  <c r="DN92" i="3"/>
  <c r="DM92" i="3"/>
  <c r="DL92" i="3"/>
  <c r="DN88" i="3"/>
  <c r="DM88" i="3"/>
  <c r="DL88" i="3"/>
  <c r="DN87" i="3"/>
  <c r="DM87" i="3"/>
  <c r="DL87" i="3"/>
  <c r="DN86" i="3"/>
  <c r="DM86" i="3"/>
  <c r="DL86" i="3"/>
  <c r="DN85" i="3"/>
  <c r="DM85" i="3"/>
  <c r="DL85" i="3"/>
  <c r="DN84" i="3"/>
  <c r="DM84" i="3"/>
  <c r="DL84" i="3"/>
  <c r="DN83" i="3"/>
  <c r="DM83" i="3"/>
  <c r="DL83" i="3"/>
  <c r="DN80" i="3"/>
  <c r="DM80" i="3"/>
  <c r="DL80" i="3"/>
  <c r="DN79" i="3"/>
  <c r="DM79" i="3"/>
  <c r="DL79" i="3"/>
  <c r="DN78" i="3"/>
  <c r="DM78" i="3"/>
  <c r="DL78" i="3"/>
  <c r="DN77" i="3"/>
  <c r="DM77" i="3"/>
  <c r="DL77" i="3"/>
  <c r="DN76" i="3"/>
  <c r="DM76" i="3"/>
  <c r="DL76" i="3"/>
  <c r="DN75" i="3"/>
  <c r="DM75" i="3"/>
  <c r="DL75" i="3"/>
  <c r="DN74" i="3"/>
  <c r="DM74" i="3"/>
  <c r="DL74" i="3"/>
  <c r="DN70" i="3"/>
  <c r="DM70" i="3"/>
  <c r="DL70" i="3"/>
  <c r="DN69" i="3"/>
  <c r="DM69" i="3"/>
  <c r="DL69" i="3"/>
  <c r="DN68" i="3"/>
  <c r="DM68" i="3"/>
  <c r="DL68" i="3"/>
  <c r="DN67" i="3"/>
  <c r="DM67" i="3"/>
  <c r="DL67" i="3"/>
  <c r="DN66" i="3"/>
  <c r="DM66" i="3"/>
  <c r="DL66" i="3"/>
  <c r="DN65" i="3"/>
  <c r="DM65" i="3"/>
  <c r="DL65" i="3"/>
  <c r="DN64" i="3"/>
  <c r="DM64" i="3"/>
  <c r="DL64" i="3"/>
  <c r="DN63" i="3"/>
  <c r="DM63" i="3"/>
  <c r="DL63" i="3"/>
  <c r="DN59" i="3"/>
  <c r="DM59" i="3"/>
  <c r="DL59" i="3"/>
  <c r="DN58" i="3"/>
  <c r="DM58" i="3"/>
  <c r="DL58" i="3"/>
  <c r="DN57" i="3"/>
  <c r="DM57" i="3"/>
  <c r="DL57" i="3"/>
  <c r="DN56" i="3"/>
  <c r="DM56" i="3"/>
  <c r="DL56" i="3"/>
  <c r="DN55" i="3"/>
  <c r="DM55" i="3"/>
  <c r="DL55" i="3"/>
  <c r="DN54" i="3"/>
  <c r="DM54" i="3"/>
  <c r="DL54" i="3"/>
  <c r="DN53" i="3"/>
  <c r="DM53" i="3"/>
  <c r="DL53" i="3"/>
  <c r="DN50" i="3"/>
  <c r="DM50" i="3"/>
  <c r="DL50" i="3"/>
  <c r="DN49" i="3"/>
  <c r="DM49" i="3"/>
  <c r="DL49" i="3"/>
  <c r="DN48" i="3"/>
  <c r="DM48" i="3"/>
  <c r="DL48" i="3"/>
  <c r="DN47" i="3"/>
  <c r="DM47" i="3"/>
  <c r="DL47" i="3"/>
  <c r="DN46" i="3"/>
  <c r="DM46" i="3"/>
  <c r="DL46" i="3"/>
  <c r="DN45" i="3"/>
  <c r="DM45" i="3"/>
  <c r="DL45" i="3"/>
  <c r="DN44" i="3"/>
  <c r="DM44" i="3"/>
  <c r="DL44" i="3"/>
  <c r="DN43" i="3"/>
  <c r="DM43" i="3"/>
  <c r="DL43" i="3"/>
  <c r="DN40" i="3"/>
  <c r="DM40" i="3"/>
  <c r="DL40" i="3"/>
  <c r="DN39" i="3"/>
  <c r="DM39" i="3"/>
  <c r="DL39" i="3"/>
  <c r="DN38" i="3"/>
  <c r="DM38" i="3"/>
  <c r="DL38" i="3"/>
  <c r="DN37" i="3"/>
  <c r="DM37" i="3"/>
  <c r="DL37" i="3"/>
  <c r="DN36" i="3"/>
  <c r="DM36" i="3"/>
  <c r="DL36" i="3"/>
  <c r="DN35" i="3"/>
  <c r="DM35" i="3"/>
  <c r="DL35" i="3"/>
  <c r="DN34" i="3"/>
  <c r="DM34" i="3"/>
  <c r="DL34" i="3"/>
  <c r="DN33" i="3"/>
  <c r="DM33" i="3"/>
  <c r="DL33" i="3"/>
  <c r="DN30" i="3"/>
  <c r="DM30" i="3"/>
  <c r="DL30" i="3"/>
  <c r="DN29" i="3"/>
  <c r="DM29" i="3"/>
  <c r="DL29" i="3"/>
  <c r="DN28" i="3"/>
  <c r="DM28" i="3"/>
  <c r="DL28" i="3"/>
  <c r="DN27" i="3"/>
  <c r="DM27" i="3"/>
  <c r="DL27" i="3"/>
  <c r="DN26" i="3"/>
  <c r="DM26" i="3"/>
  <c r="DL26" i="3"/>
  <c r="DN25" i="3"/>
  <c r="DM25" i="3"/>
  <c r="DL25" i="3"/>
  <c r="DN24" i="3"/>
  <c r="DM24" i="3"/>
  <c r="DL24" i="3"/>
  <c r="DN23" i="3"/>
  <c r="DM23" i="3"/>
  <c r="DL23" i="3"/>
  <c r="DN19" i="3"/>
  <c r="DM19" i="3"/>
  <c r="DL19" i="3"/>
  <c r="DN18" i="3"/>
  <c r="DM18" i="3"/>
  <c r="DL18" i="3"/>
  <c r="DN17" i="3"/>
  <c r="DM17" i="3"/>
  <c r="DL17" i="3"/>
  <c r="DN16" i="3"/>
  <c r="DM16" i="3"/>
  <c r="DL16" i="3"/>
  <c r="DN15" i="3"/>
  <c r="DM15" i="3"/>
  <c r="DL15" i="3"/>
  <c r="DN14" i="3"/>
  <c r="DM14" i="3"/>
  <c r="DL14" i="3"/>
  <c r="DN13" i="3"/>
  <c r="DM13" i="3"/>
  <c r="DL13" i="3"/>
  <c r="DN9" i="3"/>
  <c r="DM9" i="3"/>
  <c r="DL9" i="3"/>
  <c r="DN8" i="3"/>
  <c r="DM8" i="3"/>
  <c r="DL8" i="3"/>
  <c r="DN7" i="3"/>
  <c r="DM7" i="3"/>
  <c r="DL7" i="3"/>
  <c r="DN6" i="3"/>
  <c r="DM6" i="3"/>
  <c r="DL6" i="3"/>
  <c r="DN5" i="3"/>
  <c r="DM5" i="3"/>
  <c r="DL5" i="3"/>
  <c r="DN4" i="3"/>
  <c r="DM4" i="3"/>
  <c r="DL4" i="3"/>
  <c r="DN3" i="3"/>
  <c r="CI4" i="2" s="1"/>
  <c r="DM3" i="3"/>
  <c r="DL3" i="3"/>
  <c r="DN2" i="3"/>
  <c r="CH4" i="2" s="1"/>
  <c r="DM2" i="3"/>
  <c r="CI3" i="2" s="1"/>
  <c r="DL2" i="3"/>
  <c r="CI2" i="2" s="1"/>
  <c r="DK257" i="3"/>
  <c r="DJ257" i="3"/>
  <c r="DI257" i="3"/>
  <c r="DK256" i="3"/>
  <c r="DJ256" i="3"/>
  <c r="DI256" i="3"/>
  <c r="DK255" i="3"/>
  <c r="DJ255" i="3"/>
  <c r="DI255" i="3"/>
  <c r="DK254" i="3"/>
  <c r="DJ254" i="3"/>
  <c r="DI254" i="3"/>
  <c r="DK253" i="3"/>
  <c r="DJ253" i="3"/>
  <c r="DI253" i="3"/>
  <c r="DK252" i="3"/>
  <c r="DJ252" i="3"/>
  <c r="DI252" i="3"/>
  <c r="DK251" i="3"/>
  <c r="DJ251" i="3"/>
  <c r="DI251" i="3"/>
  <c r="DK250" i="3"/>
  <c r="DJ250" i="3"/>
  <c r="DI250" i="3"/>
  <c r="DK249" i="3"/>
  <c r="DJ249" i="3"/>
  <c r="DI249" i="3"/>
  <c r="DK245" i="3"/>
  <c r="DJ245" i="3"/>
  <c r="DI245" i="3"/>
  <c r="DK244" i="3"/>
  <c r="DJ244" i="3"/>
  <c r="DI244" i="3"/>
  <c r="DK243" i="3"/>
  <c r="DJ243" i="3"/>
  <c r="DI243" i="3"/>
  <c r="DK242" i="3"/>
  <c r="DJ242" i="3"/>
  <c r="DI242" i="3"/>
  <c r="DK241" i="3"/>
  <c r="DJ241" i="3"/>
  <c r="DI241" i="3"/>
  <c r="DK240" i="3"/>
  <c r="DJ240" i="3"/>
  <c r="DI240" i="3"/>
  <c r="DK239" i="3"/>
  <c r="DJ239" i="3"/>
  <c r="DI239" i="3"/>
  <c r="DK238" i="3"/>
  <c r="DJ238" i="3"/>
  <c r="DI238" i="3"/>
  <c r="DK235" i="3"/>
  <c r="DJ235" i="3"/>
  <c r="DI235" i="3"/>
  <c r="DK234" i="3"/>
  <c r="DJ234" i="3"/>
  <c r="DI234" i="3"/>
  <c r="DK233" i="3"/>
  <c r="DJ233" i="3"/>
  <c r="DI233" i="3"/>
  <c r="DK232" i="3"/>
  <c r="DJ232" i="3"/>
  <c r="DI232" i="3"/>
  <c r="DK231" i="3"/>
  <c r="DJ231" i="3"/>
  <c r="DI231" i="3"/>
  <c r="DK230" i="3"/>
  <c r="DJ230" i="3"/>
  <c r="DI230" i="3"/>
  <c r="DK229" i="3"/>
  <c r="DJ229" i="3"/>
  <c r="DI229" i="3"/>
  <c r="DK228" i="3"/>
  <c r="DJ228" i="3"/>
  <c r="DI228" i="3"/>
  <c r="DK227" i="3"/>
  <c r="DJ227" i="3"/>
  <c r="DI227" i="3"/>
  <c r="DK223" i="3"/>
  <c r="DJ223" i="3"/>
  <c r="DI223" i="3"/>
  <c r="DK222" i="3"/>
  <c r="DJ222" i="3"/>
  <c r="DI222" i="3"/>
  <c r="DK221" i="3"/>
  <c r="DJ221" i="3"/>
  <c r="DI221" i="3"/>
  <c r="DK220" i="3"/>
  <c r="DJ220" i="3"/>
  <c r="DI220" i="3"/>
  <c r="DK219" i="3"/>
  <c r="DJ219" i="3"/>
  <c r="DI219" i="3"/>
  <c r="DK218" i="3"/>
  <c r="DJ218" i="3"/>
  <c r="DI218" i="3"/>
  <c r="DK217" i="3"/>
  <c r="DJ217" i="3"/>
  <c r="DI217" i="3"/>
  <c r="DK216" i="3"/>
  <c r="DJ216" i="3"/>
  <c r="DI216" i="3"/>
  <c r="DK213" i="3"/>
  <c r="DJ213" i="3"/>
  <c r="DI213" i="3"/>
  <c r="DK212" i="3"/>
  <c r="DJ212" i="3"/>
  <c r="DI212" i="3"/>
  <c r="DK211" i="3"/>
  <c r="DJ211" i="3"/>
  <c r="DI211" i="3"/>
  <c r="DK210" i="3"/>
  <c r="DJ210" i="3"/>
  <c r="DI210" i="3"/>
  <c r="DK209" i="3"/>
  <c r="DJ209" i="3"/>
  <c r="DI209" i="3"/>
  <c r="DK208" i="3"/>
  <c r="DJ208" i="3"/>
  <c r="DI208" i="3"/>
  <c r="DK207" i="3"/>
  <c r="DJ207" i="3"/>
  <c r="DI207" i="3"/>
  <c r="DK206" i="3"/>
  <c r="DJ206" i="3"/>
  <c r="DI206" i="3"/>
  <c r="DK203" i="3"/>
  <c r="DJ203" i="3"/>
  <c r="DI203" i="3"/>
  <c r="DK202" i="3"/>
  <c r="DJ202" i="3"/>
  <c r="DI202" i="3"/>
  <c r="DK201" i="3"/>
  <c r="DJ201" i="3"/>
  <c r="DI201" i="3"/>
  <c r="DK200" i="3"/>
  <c r="DJ200" i="3"/>
  <c r="DI200" i="3"/>
  <c r="DK199" i="3"/>
  <c r="DJ199" i="3"/>
  <c r="DI199" i="3"/>
  <c r="DK198" i="3"/>
  <c r="DJ198" i="3"/>
  <c r="DI198" i="3"/>
  <c r="DK194" i="3"/>
  <c r="DJ194" i="3"/>
  <c r="DI194" i="3"/>
  <c r="DK193" i="3"/>
  <c r="DJ193" i="3"/>
  <c r="DI193" i="3"/>
  <c r="DK192" i="3"/>
  <c r="DJ192" i="3"/>
  <c r="DI192" i="3"/>
  <c r="DK191" i="3"/>
  <c r="DJ191" i="3"/>
  <c r="DI191" i="3"/>
  <c r="DK190" i="3"/>
  <c r="DJ190" i="3"/>
  <c r="DI190" i="3"/>
  <c r="DK189" i="3"/>
  <c r="DJ189" i="3"/>
  <c r="DI189" i="3"/>
  <c r="DK186" i="3"/>
  <c r="DJ186" i="3"/>
  <c r="DI186" i="3"/>
  <c r="DK185" i="3"/>
  <c r="DJ185" i="3"/>
  <c r="DI185" i="3"/>
  <c r="DK184" i="3"/>
  <c r="DJ184" i="3"/>
  <c r="DI184" i="3"/>
  <c r="DK183" i="3"/>
  <c r="DJ183" i="3"/>
  <c r="DI183" i="3"/>
  <c r="DK182" i="3"/>
  <c r="DJ182" i="3"/>
  <c r="DI182" i="3"/>
  <c r="DK181" i="3"/>
  <c r="DJ181" i="3"/>
  <c r="DI181" i="3"/>
  <c r="DK180" i="3"/>
  <c r="DJ180" i="3"/>
  <c r="DI180" i="3"/>
  <c r="DK177" i="3"/>
  <c r="DJ177" i="3"/>
  <c r="DI177" i="3"/>
  <c r="DK176" i="3"/>
  <c r="DJ176" i="3"/>
  <c r="DI176" i="3"/>
  <c r="DK175" i="3"/>
  <c r="DJ175" i="3"/>
  <c r="DI175" i="3"/>
  <c r="DK174" i="3"/>
  <c r="DJ174" i="3"/>
  <c r="DI174" i="3"/>
  <c r="DK173" i="3"/>
  <c r="DJ173" i="3"/>
  <c r="DI173" i="3"/>
  <c r="DK172" i="3"/>
  <c r="DJ172" i="3"/>
  <c r="DI172" i="3"/>
  <c r="DK171" i="3"/>
  <c r="DJ171" i="3"/>
  <c r="DI171" i="3"/>
  <c r="DK170" i="3"/>
  <c r="DJ170" i="3"/>
  <c r="DI170" i="3"/>
  <c r="DK166" i="3"/>
  <c r="DJ166" i="3"/>
  <c r="DI166" i="3"/>
  <c r="DK165" i="3"/>
  <c r="DJ165" i="3"/>
  <c r="DI165" i="3"/>
  <c r="DK164" i="3"/>
  <c r="DJ164" i="3"/>
  <c r="DI164" i="3"/>
  <c r="DK163" i="3"/>
  <c r="DJ163" i="3"/>
  <c r="DI163" i="3"/>
  <c r="DK162" i="3"/>
  <c r="DJ162" i="3"/>
  <c r="DI162" i="3"/>
  <c r="DK161" i="3"/>
  <c r="DJ161" i="3"/>
  <c r="DI161" i="3"/>
  <c r="DK158" i="3"/>
  <c r="DJ158" i="3"/>
  <c r="DI158" i="3"/>
  <c r="DK157" i="3"/>
  <c r="DJ157" i="3"/>
  <c r="DI157" i="3"/>
  <c r="DK156" i="3"/>
  <c r="DJ156" i="3"/>
  <c r="DI156" i="3"/>
  <c r="DK155" i="3"/>
  <c r="DJ155" i="3"/>
  <c r="DI155" i="3"/>
  <c r="DK154" i="3"/>
  <c r="DJ154" i="3"/>
  <c r="DI154" i="3"/>
  <c r="DK153" i="3"/>
  <c r="DJ153" i="3"/>
  <c r="DI153" i="3"/>
  <c r="DK152" i="3"/>
  <c r="DJ152" i="3"/>
  <c r="DI152" i="3"/>
  <c r="DK151" i="3"/>
  <c r="DJ151" i="3"/>
  <c r="DI151" i="3"/>
  <c r="DK148" i="3"/>
  <c r="DJ148" i="3"/>
  <c r="DI148" i="3"/>
  <c r="DK147" i="3"/>
  <c r="DJ147" i="3"/>
  <c r="DI147" i="3"/>
  <c r="DK146" i="3"/>
  <c r="DJ146" i="3"/>
  <c r="DI146" i="3"/>
  <c r="DK145" i="3"/>
  <c r="DJ145" i="3"/>
  <c r="DI145" i="3"/>
  <c r="DK144" i="3"/>
  <c r="DJ144" i="3"/>
  <c r="DI144" i="3"/>
  <c r="DK143" i="3"/>
  <c r="DJ143" i="3"/>
  <c r="DI143" i="3"/>
  <c r="DK142" i="3"/>
  <c r="DJ142" i="3"/>
  <c r="DI142" i="3"/>
  <c r="DK139" i="3"/>
  <c r="DJ139" i="3"/>
  <c r="DI139" i="3"/>
  <c r="DK138" i="3"/>
  <c r="DJ138" i="3"/>
  <c r="DI138" i="3"/>
  <c r="DK137" i="3"/>
  <c r="DJ137" i="3"/>
  <c r="DI137" i="3"/>
  <c r="DK136" i="3"/>
  <c r="DJ136" i="3"/>
  <c r="DI136" i="3"/>
  <c r="DK135" i="3"/>
  <c r="DJ135" i="3"/>
  <c r="DI135" i="3"/>
  <c r="DK134" i="3"/>
  <c r="DJ134" i="3"/>
  <c r="DI134" i="3"/>
  <c r="DK133" i="3"/>
  <c r="DJ133" i="3"/>
  <c r="DI133" i="3"/>
  <c r="DK132" i="3"/>
  <c r="DJ132" i="3"/>
  <c r="DI132" i="3"/>
  <c r="DK128" i="3"/>
  <c r="DJ128" i="3"/>
  <c r="DI128" i="3"/>
  <c r="DK127" i="3"/>
  <c r="DJ127" i="3"/>
  <c r="DI127" i="3"/>
  <c r="DK126" i="3"/>
  <c r="DJ126" i="3"/>
  <c r="DI126" i="3"/>
  <c r="DK125" i="3"/>
  <c r="DJ125" i="3"/>
  <c r="DI125" i="3"/>
  <c r="DK124" i="3"/>
  <c r="DJ124" i="3"/>
  <c r="DI124" i="3"/>
  <c r="DK123" i="3"/>
  <c r="DJ123" i="3"/>
  <c r="DI123" i="3"/>
  <c r="DK122" i="3"/>
  <c r="DJ122" i="3"/>
  <c r="DI122" i="3"/>
  <c r="DK121" i="3"/>
  <c r="DJ121" i="3"/>
  <c r="DI121" i="3"/>
  <c r="DK117" i="3"/>
  <c r="DJ117" i="3"/>
  <c r="DI117" i="3"/>
  <c r="DK116" i="3"/>
  <c r="DJ116" i="3"/>
  <c r="DI116" i="3"/>
  <c r="DK115" i="3"/>
  <c r="DJ115" i="3"/>
  <c r="DI115" i="3"/>
  <c r="DK114" i="3"/>
  <c r="DJ114" i="3"/>
  <c r="DI114" i="3"/>
  <c r="DK113" i="3"/>
  <c r="DJ113" i="3"/>
  <c r="DI113" i="3"/>
  <c r="DK112" i="3"/>
  <c r="DJ112" i="3"/>
  <c r="DI112" i="3"/>
  <c r="DK111" i="3"/>
  <c r="DJ111" i="3"/>
  <c r="DI111" i="3"/>
  <c r="DK108" i="3"/>
  <c r="DJ108" i="3"/>
  <c r="DI108" i="3"/>
  <c r="DK107" i="3"/>
  <c r="DJ107" i="3"/>
  <c r="DI107" i="3"/>
  <c r="DK106" i="3"/>
  <c r="DJ106" i="3"/>
  <c r="DI106" i="3"/>
  <c r="DK105" i="3"/>
  <c r="DJ105" i="3"/>
  <c r="DI105" i="3"/>
  <c r="DK104" i="3"/>
  <c r="DJ104" i="3"/>
  <c r="DI104" i="3"/>
  <c r="DK103" i="3"/>
  <c r="DJ103" i="3"/>
  <c r="DI103" i="3"/>
  <c r="DK102" i="3"/>
  <c r="DJ102" i="3"/>
  <c r="DI102" i="3"/>
  <c r="DK101" i="3"/>
  <c r="DJ101" i="3"/>
  <c r="DI101" i="3"/>
  <c r="DK98" i="3"/>
  <c r="DJ98" i="3"/>
  <c r="DI98" i="3"/>
  <c r="DK97" i="3"/>
  <c r="DJ97" i="3"/>
  <c r="DI97" i="3"/>
  <c r="DK96" i="3"/>
  <c r="DJ96" i="3"/>
  <c r="DI96" i="3"/>
  <c r="DK95" i="3"/>
  <c r="DJ95" i="3"/>
  <c r="DI95" i="3"/>
  <c r="DK94" i="3"/>
  <c r="DJ94" i="3"/>
  <c r="DI94" i="3"/>
  <c r="DK93" i="3"/>
  <c r="DJ93" i="3"/>
  <c r="DI93" i="3"/>
  <c r="DK92" i="3"/>
  <c r="DJ92" i="3"/>
  <c r="DI92" i="3"/>
  <c r="DK88" i="3"/>
  <c r="DJ88" i="3"/>
  <c r="DI88" i="3"/>
  <c r="DK87" i="3"/>
  <c r="DJ87" i="3"/>
  <c r="DI87" i="3"/>
  <c r="DK86" i="3"/>
  <c r="DJ86" i="3"/>
  <c r="DI86" i="3"/>
  <c r="DK85" i="3"/>
  <c r="DJ85" i="3"/>
  <c r="DI85" i="3"/>
  <c r="DK84" i="3"/>
  <c r="DJ84" i="3"/>
  <c r="DI84" i="3"/>
  <c r="DK83" i="3"/>
  <c r="DJ83" i="3"/>
  <c r="DI83" i="3"/>
  <c r="DK79" i="3"/>
  <c r="DJ79" i="3"/>
  <c r="DI79" i="3"/>
  <c r="DK78" i="3"/>
  <c r="DJ78" i="3"/>
  <c r="DI78" i="3"/>
  <c r="DK77" i="3"/>
  <c r="DJ77" i="3"/>
  <c r="DI77" i="3"/>
  <c r="DK76" i="3"/>
  <c r="DJ76" i="3"/>
  <c r="DI76" i="3"/>
  <c r="DK75" i="3"/>
  <c r="DJ75" i="3"/>
  <c r="DI75" i="3"/>
  <c r="DK74" i="3"/>
  <c r="DJ74" i="3"/>
  <c r="DI74" i="3"/>
  <c r="DK71" i="3"/>
  <c r="DJ71" i="3"/>
  <c r="DI71" i="3"/>
  <c r="DK70" i="3"/>
  <c r="DJ70" i="3"/>
  <c r="DI70" i="3"/>
  <c r="DK69" i="3"/>
  <c r="DJ69" i="3"/>
  <c r="DI69" i="3"/>
  <c r="DK68" i="3"/>
  <c r="DJ68" i="3"/>
  <c r="DI68" i="3"/>
  <c r="DK67" i="3"/>
  <c r="DJ67" i="3"/>
  <c r="DI67" i="3"/>
  <c r="DK66" i="3"/>
  <c r="DJ66" i="3"/>
  <c r="DI66" i="3"/>
  <c r="DK65" i="3"/>
  <c r="DJ65" i="3"/>
  <c r="DI65" i="3"/>
  <c r="DK64" i="3"/>
  <c r="DJ64" i="3"/>
  <c r="DI64" i="3"/>
  <c r="DK63" i="3"/>
  <c r="DJ63" i="3"/>
  <c r="DI63" i="3"/>
  <c r="DK59" i="3"/>
  <c r="DJ59" i="3"/>
  <c r="DI59" i="3"/>
  <c r="DK58" i="3"/>
  <c r="DJ58" i="3"/>
  <c r="DI58" i="3"/>
  <c r="DK57" i="3"/>
  <c r="DJ57" i="3"/>
  <c r="DI57" i="3"/>
  <c r="DK56" i="3"/>
  <c r="DJ56" i="3"/>
  <c r="DI56" i="3"/>
  <c r="DK55" i="3"/>
  <c r="DJ55" i="3"/>
  <c r="DI55" i="3"/>
  <c r="DK54" i="3"/>
  <c r="DJ54" i="3"/>
  <c r="DI54" i="3"/>
  <c r="DK53" i="3"/>
  <c r="DJ53" i="3"/>
  <c r="DI53" i="3"/>
  <c r="DK50" i="3"/>
  <c r="DJ50" i="3"/>
  <c r="DI50" i="3"/>
  <c r="DK49" i="3"/>
  <c r="DJ49" i="3"/>
  <c r="DI49" i="3"/>
  <c r="DK48" i="3"/>
  <c r="DJ48" i="3"/>
  <c r="DI48" i="3"/>
  <c r="DK47" i="3"/>
  <c r="DJ47" i="3"/>
  <c r="DI47" i="3"/>
  <c r="DK46" i="3"/>
  <c r="DJ46" i="3"/>
  <c r="DI46" i="3"/>
  <c r="DK45" i="3"/>
  <c r="DJ45" i="3"/>
  <c r="DI45" i="3"/>
  <c r="DK44" i="3"/>
  <c r="DJ44" i="3"/>
  <c r="DI44" i="3"/>
  <c r="DK43" i="3"/>
  <c r="DJ43" i="3"/>
  <c r="DI43" i="3"/>
  <c r="DK39" i="3"/>
  <c r="DJ39" i="3"/>
  <c r="DI39" i="3"/>
  <c r="DK38" i="3"/>
  <c r="DJ38" i="3"/>
  <c r="DI38" i="3"/>
  <c r="DK37" i="3"/>
  <c r="DJ37" i="3"/>
  <c r="DI37" i="3"/>
  <c r="DK36" i="3"/>
  <c r="DJ36" i="3"/>
  <c r="DI36" i="3"/>
  <c r="DK35" i="3"/>
  <c r="DJ35" i="3"/>
  <c r="DI35" i="3"/>
  <c r="DK34" i="3"/>
  <c r="DJ34" i="3"/>
  <c r="DI34" i="3"/>
  <c r="DK33" i="3"/>
  <c r="DJ33" i="3"/>
  <c r="DI33" i="3"/>
  <c r="DK30" i="3"/>
  <c r="DJ30" i="3"/>
  <c r="DI30" i="3"/>
  <c r="DK29" i="3"/>
  <c r="DJ29" i="3"/>
  <c r="DI29" i="3"/>
  <c r="DK28" i="3"/>
  <c r="DJ28" i="3"/>
  <c r="DI28" i="3"/>
  <c r="DK27" i="3"/>
  <c r="DJ27" i="3"/>
  <c r="DI27" i="3"/>
  <c r="DK26" i="3"/>
  <c r="DJ26" i="3"/>
  <c r="DI26" i="3"/>
  <c r="DK25" i="3"/>
  <c r="DJ25" i="3"/>
  <c r="DI25" i="3"/>
  <c r="DK24" i="3"/>
  <c r="DJ24" i="3"/>
  <c r="DI24" i="3"/>
  <c r="DK23" i="3"/>
  <c r="DJ23" i="3"/>
  <c r="DI23" i="3"/>
  <c r="DK19" i="3"/>
  <c r="DJ19" i="3"/>
  <c r="DI19" i="3"/>
  <c r="DK18" i="3"/>
  <c r="DJ18" i="3"/>
  <c r="DI18" i="3"/>
  <c r="DK17" i="3"/>
  <c r="DJ17" i="3"/>
  <c r="DI17" i="3"/>
  <c r="DK16" i="3"/>
  <c r="DJ16" i="3"/>
  <c r="DI16" i="3"/>
  <c r="DK15" i="3"/>
  <c r="DJ15" i="3"/>
  <c r="DI15" i="3"/>
  <c r="DK14" i="3"/>
  <c r="DJ14" i="3"/>
  <c r="DI14" i="3"/>
  <c r="DK13" i="3"/>
  <c r="DJ13" i="3"/>
  <c r="DI13" i="3"/>
  <c r="DK10" i="3"/>
  <c r="DJ10" i="3"/>
  <c r="CE3" i="2" s="1"/>
  <c r="DI10" i="3"/>
  <c r="DK9" i="3"/>
  <c r="DJ9" i="3"/>
  <c r="DI9" i="3"/>
  <c r="DK8" i="3"/>
  <c r="DJ8" i="3"/>
  <c r="DI8" i="3"/>
  <c r="DK7" i="3"/>
  <c r="DJ7" i="3"/>
  <c r="DI7" i="3"/>
  <c r="DK6" i="3"/>
  <c r="DJ6" i="3"/>
  <c r="DI6" i="3"/>
  <c r="DK5" i="3"/>
  <c r="DJ5" i="3"/>
  <c r="DI5" i="3"/>
  <c r="DK4" i="3"/>
  <c r="DJ4" i="3"/>
  <c r="DI4" i="3"/>
  <c r="DK3" i="3"/>
  <c r="CE4" i="2" s="1"/>
  <c r="DJ3" i="3"/>
  <c r="DI3" i="3"/>
  <c r="DK2" i="3"/>
  <c r="CF4" i="2" s="1"/>
  <c r="DJ2" i="3"/>
  <c r="CF3" i="2" s="1"/>
  <c r="DI2" i="3"/>
  <c r="CF2" i="2" s="1"/>
  <c r="DH257" i="3"/>
  <c r="DG257" i="3"/>
  <c r="DF257" i="3"/>
  <c r="DH256" i="3"/>
  <c r="DG256" i="3"/>
  <c r="DF256" i="3"/>
  <c r="DH255" i="3"/>
  <c r="DG255" i="3"/>
  <c r="DF255" i="3"/>
  <c r="DH254" i="3"/>
  <c r="DG254" i="3"/>
  <c r="DF254" i="3"/>
  <c r="DH253" i="3"/>
  <c r="DG253" i="3"/>
  <c r="DF253" i="3"/>
  <c r="DH252" i="3"/>
  <c r="DG252" i="3"/>
  <c r="DF252" i="3"/>
  <c r="DH251" i="3"/>
  <c r="DG251" i="3"/>
  <c r="DF251" i="3"/>
  <c r="DH250" i="3"/>
  <c r="DG250" i="3"/>
  <c r="DF250" i="3"/>
  <c r="DH249" i="3"/>
  <c r="DG249" i="3"/>
  <c r="DF249" i="3"/>
  <c r="DH246" i="3"/>
  <c r="DG246" i="3"/>
  <c r="DF246" i="3"/>
  <c r="DH245" i="3"/>
  <c r="DG245" i="3"/>
  <c r="DF245" i="3"/>
  <c r="DH244" i="3"/>
  <c r="DG244" i="3"/>
  <c r="DF244" i="3"/>
  <c r="DH243" i="3"/>
  <c r="DG243" i="3"/>
  <c r="DF243" i="3"/>
  <c r="DH242" i="3"/>
  <c r="DG242" i="3"/>
  <c r="DF242" i="3"/>
  <c r="DH241" i="3"/>
  <c r="DG241" i="3"/>
  <c r="DF241" i="3"/>
  <c r="DH240" i="3"/>
  <c r="DG240" i="3"/>
  <c r="DF240" i="3"/>
  <c r="DH239" i="3"/>
  <c r="DG239" i="3"/>
  <c r="DF239" i="3"/>
  <c r="DH238" i="3"/>
  <c r="DG238" i="3"/>
  <c r="DF238" i="3"/>
  <c r="DH235" i="3"/>
  <c r="DG235" i="3"/>
  <c r="DF235" i="3"/>
  <c r="DH234" i="3"/>
  <c r="DG234" i="3"/>
  <c r="DF234" i="3"/>
  <c r="DH233" i="3"/>
  <c r="DG233" i="3"/>
  <c r="DF233" i="3"/>
  <c r="DH232" i="3"/>
  <c r="DG232" i="3"/>
  <c r="DF232" i="3"/>
  <c r="DH231" i="3"/>
  <c r="DG231" i="3"/>
  <c r="DF231" i="3"/>
  <c r="DH230" i="3"/>
  <c r="DG230" i="3"/>
  <c r="DF230" i="3"/>
  <c r="DH229" i="3"/>
  <c r="DG229" i="3"/>
  <c r="DF229" i="3"/>
  <c r="DH228" i="3"/>
  <c r="DG228" i="3"/>
  <c r="DF228" i="3"/>
  <c r="DH227" i="3"/>
  <c r="DG227" i="3"/>
  <c r="DF227" i="3"/>
  <c r="DH224" i="3"/>
  <c r="DG224" i="3"/>
  <c r="DF224" i="3"/>
  <c r="DH223" i="3"/>
  <c r="DG223" i="3"/>
  <c r="DF223" i="3"/>
  <c r="DH222" i="3"/>
  <c r="DG222" i="3"/>
  <c r="DF222" i="3"/>
  <c r="DH221" i="3"/>
  <c r="DG221" i="3"/>
  <c r="DF221" i="3"/>
  <c r="DH220" i="3"/>
  <c r="DG220" i="3"/>
  <c r="DF220" i="3"/>
  <c r="DH219" i="3"/>
  <c r="DG219" i="3"/>
  <c r="DF219" i="3"/>
  <c r="DH218" i="3"/>
  <c r="DG218" i="3"/>
  <c r="DF218" i="3"/>
  <c r="DH217" i="3"/>
  <c r="DG217" i="3"/>
  <c r="DF217" i="3"/>
  <c r="DH216" i="3"/>
  <c r="DG216" i="3"/>
  <c r="DF216" i="3"/>
  <c r="DH213" i="3"/>
  <c r="DG213" i="3"/>
  <c r="DF213" i="3"/>
  <c r="DH212" i="3"/>
  <c r="DG212" i="3"/>
  <c r="DF212" i="3"/>
  <c r="DH211" i="3"/>
  <c r="DG211" i="3"/>
  <c r="DF211" i="3"/>
  <c r="DH210" i="3"/>
  <c r="DG210" i="3"/>
  <c r="DF210" i="3"/>
  <c r="DH209" i="3"/>
  <c r="DG209" i="3"/>
  <c r="DF209" i="3"/>
  <c r="DH208" i="3"/>
  <c r="DG208" i="3"/>
  <c r="DF208" i="3"/>
  <c r="DH207" i="3"/>
  <c r="DG207" i="3"/>
  <c r="DF207" i="3"/>
  <c r="DH206" i="3"/>
  <c r="DG206" i="3"/>
  <c r="DF206" i="3"/>
  <c r="DH203" i="3"/>
  <c r="DG203" i="3"/>
  <c r="DF203" i="3"/>
  <c r="DH202" i="3"/>
  <c r="DG202" i="3"/>
  <c r="DF202" i="3"/>
  <c r="DH201" i="3"/>
  <c r="DG201" i="3"/>
  <c r="DF201" i="3"/>
  <c r="DH200" i="3"/>
  <c r="DG200" i="3"/>
  <c r="DF200" i="3"/>
  <c r="DH199" i="3"/>
  <c r="DG199" i="3"/>
  <c r="DF199" i="3"/>
  <c r="DH198" i="3"/>
  <c r="DG198" i="3"/>
  <c r="DF198" i="3"/>
  <c r="DH195" i="3"/>
  <c r="DG195" i="3"/>
  <c r="DF195" i="3"/>
  <c r="DH194" i="3"/>
  <c r="DG194" i="3"/>
  <c r="DF194" i="3"/>
  <c r="DH193" i="3"/>
  <c r="DG193" i="3"/>
  <c r="DF193" i="3"/>
  <c r="DH192" i="3"/>
  <c r="DG192" i="3"/>
  <c r="DF192" i="3"/>
  <c r="DH191" i="3"/>
  <c r="DG191" i="3"/>
  <c r="DF191" i="3"/>
  <c r="DH190" i="3"/>
  <c r="DG190" i="3"/>
  <c r="DF190" i="3"/>
  <c r="DH189" i="3"/>
  <c r="DG189" i="3"/>
  <c r="DF189" i="3"/>
  <c r="DH186" i="3"/>
  <c r="DG186" i="3"/>
  <c r="DF186" i="3"/>
  <c r="DH185" i="3"/>
  <c r="DG185" i="3"/>
  <c r="DF185" i="3"/>
  <c r="DH184" i="3"/>
  <c r="DG184" i="3"/>
  <c r="DF184" i="3"/>
  <c r="DH183" i="3"/>
  <c r="DG183" i="3"/>
  <c r="DF183" i="3"/>
  <c r="DH182" i="3"/>
  <c r="DG182" i="3"/>
  <c r="DF182" i="3"/>
  <c r="DH181" i="3"/>
  <c r="DG181" i="3"/>
  <c r="DF181" i="3"/>
  <c r="DH180" i="3"/>
  <c r="DG180" i="3"/>
  <c r="DF180" i="3"/>
  <c r="DH177" i="3"/>
  <c r="DG177" i="3"/>
  <c r="DF177" i="3"/>
  <c r="DH176" i="3"/>
  <c r="DG176" i="3"/>
  <c r="DF176" i="3"/>
  <c r="DH175" i="3"/>
  <c r="DG175" i="3"/>
  <c r="DF175" i="3"/>
  <c r="DH174" i="3"/>
  <c r="DG174" i="3"/>
  <c r="DF174" i="3"/>
  <c r="DH173" i="3"/>
  <c r="DG173" i="3"/>
  <c r="DF173" i="3"/>
  <c r="DH172" i="3"/>
  <c r="DG172" i="3"/>
  <c r="DF172" i="3"/>
  <c r="DH171" i="3"/>
  <c r="DG171" i="3"/>
  <c r="DF171" i="3"/>
  <c r="DH170" i="3"/>
  <c r="DG170" i="3"/>
  <c r="DF170" i="3"/>
  <c r="DH167" i="3"/>
  <c r="DG167" i="3"/>
  <c r="DF167" i="3"/>
  <c r="DH166" i="3"/>
  <c r="DG166" i="3"/>
  <c r="DF166" i="3"/>
  <c r="DH165" i="3"/>
  <c r="DG165" i="3"/>
  <c r="DF165" i="3"/>
  <c r="DH164" i="3"/>
  <c r="DG164" i="3"/>
  <c r="DF164" i="3"/>
  <c r="DH163" i="3"/>
  <c r="DG163" i="3"/>
  <c r="DF163" i="3"/>
  <c r="DH162" i="3"/>
  <c r="DG162" i="3"/>
  <c r="DF162" i="3"/>
  <c r="DH161" i="3"/>
  <c r="DG161" i="3"/>
  <c r="DF161" i="3"/>
  <c r="DH158" i="3"/>
  <c r="DG158" i="3"/>
  <c r="DF158" i="3"/>
  <c r="DH157" i="3"/>
  <c r="DG157" i="3"/>
  <c r="DF157" i="3"/>
  <c r="DH156" i="3"/>
  <c r="DG156" i="3"/>
  <c r="DF156" i="3"/>
  <c r="DH155" i="3"/>
  <c r="DG155" i="3"/>
  <c r="DF155" i="3"/>
  <c r="DH154" i="3"/>
  <c r="DG154" i="3"/>
  <c r="DF154" i="3"/>
  <c r="DH153" i="3"/>
  <c r="DG153" i="3"/>
  <c r="DF153" i="3"/>
  <c r="DH152" i="3"/>
  <c r="DG152" i="3"/>
  <c r="DF152" i="3"/>
  <c r="DH151" i="3"/>
  <c r="DG151" i="3"/>
  <c r="DF151" i="3"/>
  <c r="DH148" i="3"/>
  <c r="DG148" i="3"/>
  <c r="DF148" i="3"/>
  <c r="DH147" i="3"/>
  <c r="DG147" i="3"/>
  <c r="DF147" i="3"/>
  <c r="DH146" i="3"/>
  <c r="DG146" i="3"/>
  <c r="DF146" i="3"/>
  <c r="DH145" i="3"/>
  <c r="DG145" i="3"/>
  <c r="DF145" i="3"/>
  <c r="DH144" i="3"/>
  <c r="DG144" i="3"/>
  <c r="DF144" i="3"/>
  <c r="DH143" i="3"/>
  <c r="DG143" i="3"/>
  <c r="DF143" i="3"/>
  <c r="DH142" i="3"/>
  <c r="DG142" i="3"/>
  <c r="DF142" i="3"/>
  <c r="DH138" i="3"/>
  <c r="DG138" i="3"/>
  <c r="DF138" i="3"/>
  <c r="DH137" i="3"/>
  <c r="DG137" i="3"/>
  <c r="DF137" i="3"/>
  <c r="DH136" i="3"/>
  <c r="DG136" i="3"/>
  <c r="DF136" i="3"/>
  <c r="DH135" i="3"/>
  <c r="DG135" i="3"/>
  <c r="DF135" i="3"/>
  <c r="DH134" i="3"/>
  <c r="DG134" i="3"/>
  <c r="DF134" i="3"/>
  <c r="DH133" i="3"/>
  <c r="DG133" i="3"/>
  <c r="DF133" i="3"/>
  <c r="DH132" i="3"/>
  <c r="DG132" i="3"/>
  <c r="DF132" i="3"/>
  <c r="DH129" i="3"/>
  <c r="DG129" i="3"/>
  <c r="DF129" i="3"/>
  <c r="DH128" i="3"/>
  <c r="DG128" i="3"/>
  <c r="DF128" i="3"/>
  <c r="DH127" i="3"/>
  <c r="DG127" i="3"/>
  <c r="DF127" i="3"/>
  <c r="DH126" i="3"/>
  <c r="DG126" i="3"/>
  <c r="DF126" i="3"/>
  <c r="DH125" i="3"/>
  <c r="DG125" i="3"/>
  <c r="DF125" i="3"/>
  <c r="DH124" i="3"/>
  <c r="DG124" i="3"/>
  <c r="DF124" i="3"/>
  <c r="DH123" i="3"/>
  <c r="DG123" i="3"/>
  <c r="DF123" i="3"/>
  <c r="DH122" i="3"/>
  <c r="DG122" i="3"/>
  <c r="DF122" i="3"/>
  <c r="DH121" i="3"/>
  <c r="DG121" i="3"/>
  <c r="DF121" i="3"/>
  <c r="DH118" i="3"/>
  <c r="DG118" i="3"/>
  <c r="DF118" i="3"/>
  <c r="DH117" i="3"/>
  <c r="DG117" i="3"/>
  <c r="DF117" i="3"/>
  <c r="DH116" i="3"/>
  <c r="DG116" i="3"/>
  <c r="DF116" i="3"/>
  <c r="DH115" i="3"/>
  <c r="DG115" i="3"/>
  <c r="DF115" i="3"/>
  <c r="DH114" i="3"/>
  <c r="DG114" i="3"/>
  <c r="DF114" i="3"/>
  <c r="DH113" i="3"/>
  <c r="DG113" i="3"/>
  <c r="DF113" i="3"/>
  <c r="DH112" i="3"/>
  <c r="DG112" i="3"/>
  <c r="DF112" i="3"/>
  <c r="DH111" i="3"/>
  <c r="DG111" i="3"/>
  <c r="DF111" i="3"/>
  <c r="DH107" i="3"/>
  <c r="DG107" i="3"/>
  <c r="DF107" i="3"/>
  <c r="DH106" i="3"/>
  <c r="DG106" i="3"/>
  <c r="DF106" i="3"/>
  <c r="DH105" i="3"/>
  <c r="DG105" i="3"/>
  <c r="DF105" i="3"/>
  <c r="DH104" i="3"/>
  <c r="DG104" i="3"/>
  <c r="DF104" i="3"/>
  <c r="DH103" i="3"/>
  <c r="DG103" i="3"/>
  <c r="DF103" i="3"/>
  <c r="DH102" i="3"/>
  <c r="DG102" i="3"/>
  <c r="DF102" i="3"/>
  <c r="DH101" i="3"/>
  <c r="DG101" i="3"/>
  <c r="DF101" i="3"/>
  <c r="DH98" i="3"/>
  <c r="DG98" i="3"/>
  <c r="DF98" i="3"/>
  <c r="DH97" i="3"/>
  <c r="DG97" i="3"/>
  <c r="DF97" i="3"/>
  <c r="DH96" i="3"/>
  <c r="DG96" i="3"/>
  <c r="DF96" i="3"/>
  <c r="DH95" i="3"/>
  <c r="DG95" i="3"/>
  <c r="DF95" i="3"/>
  <c r="DH94" i="3"/>
  <c r="DG94" i="3"/>
  <c r="DF94" i="3"/>
  <c r="DH93" i="3"/>
  <c r="DG93" i="3"/>
  <c r="DF93" i="3"/>
  <c r="DH92" i="3"/>
  <c r="DG92" i="3"/>
  <c r="DF92" i="3"/>
  <c r="DH89" i="3"/>
  <c r="DG89" i="3"/>
  <c r="DF89" i="3"/>
  <c r="DH88" i="3"/>
  <c r="DG88" i="3"/>
  <c r="DF88" i="3"/>
  <c r="DH87" i="3"/>
  <c r="DG87" i="3"/>
  <c r="DF87" i="3"/>
  <c r="DH86" i="3"/>
  <c r="DG86" i="3"/>
  <c r="DF86" i="3"/>
  <c r="DH85" i="3"/>
  <c r="DG85" i="3"/>
  <c r="DF85" i="3"/>
  <c r="DH84" i="3"/>
  <c r="DG84" i="3"/>
  <c r="DF84" i="3"/>
  <c r="DH83" i="3"/>
  <c r="DG83" i="3"/>
  <c r="DF83" i="3"/>
  <c r="DH80" i="3"/>
  <c r="DG80" i="3"/>
  <c r="DF80" i="3"/>
  <c r="DH79" i="3"/>
  <c r="DG79" i="3"/>
  <c r="DF79" i="3"/>
  <c r="DH78" i="3"/>
  <c r="DG78" i="3"/>
  <c r="DF78" i="3"/>
  <c r="DH77" i="3"/>
  <c r="DG77" i="3"/>
  <c r="DF77" i="3"/>
  <c r="DH76" i="3"/>
  <c r="DG76" i="3"/>
  <c r="DF76" i="3"/>
  <c r="DH75" i="3"/>
  <c r="DG75" i="3"/>
  <c r="DF75" i="3"/>
  <c r="DH74" i="3"/>
  <c r="DG74" i="3"/>
  <c r="DF74" i="3"/>
  <c r="DH71" i="3"/>
  <c r="DG71" i="3"/>
  <c r="DF71" i="3"/>
  <c r="DH70" i="3"/>
  <c r="DG70" i="3"/>
  <c r="DF70" i="3"/>
  <c r="DH69" i="3"/>
  <c r="DG69" i="3"/>
  <c r="DF69" i="3"/>
  <c r="DH68" i="3"/>
  <c r="DG68" i="3"/>
  <c r="DF68" i="3"/>
  <c r="DH67" i="3"/>
  <c r="DG67" i="3"/>
  <c r="DF67" i="3"/>
  <c r="DH66" i="3"/>
  <c r="DG66" i="3"/>
  <c r="DF66" i="3"/>
  <c r="DH65" i="3"/>
  <c r="DG65" i="3"/>
  <c r="DF65" i="3"/>
  <c r="DH64" i="3"/>
  <c r="DG64" i="3"/>
  <c r="DF64" i="3"/>
  <c r="DH63" i="3"/>
  <c r="DG63" i="3"/>
  <c r="DF63" i="3"/>
  <c r="DH60" i="3"/>
  <c r="DG60" i="3"/>
  <c r="DF60" i="3"/>
  <c r="DH59" i="3"/>
  <c r="DG59" i="3"/>
  <c r="DF59" i="3"/>
  <c r="DH58" i="3"/>
  <c r="DG58" i="3"/>
  <c r="DF58" i="3"/>
  <c r="DH57" i="3"/>
  <c r="DG57" i="3"/>
  <c r="DF57" i="3"/>
  <c r="DH56" i="3"/>
  <c r="DG56" i="3"/>
  <c r="DF56" i="3"/>
  <c r="DH55" i="3"/>
  <c r="DG55" i="3"/>
  <c r="DF55" i="3"/>
  <c r="DH54" i="3"/>
  <c r="DG54" i="3"/>
  <c r="DF54" i="3"/>
  <c r="DH53" i="3"/>
  <c r="DG53" i="3"/>
  <c r="DF53" i="3"/>
  <c r="DH50" i="3"/>
  <c r="DG50" i="3"/>
  <c r="DF50" i="3"/>
  <c r="DH49" i="3"/>
  <c r="DG49" i="3"/>
  <c r="DF49" i="3"/>
  <c r="DH48" i="3"/>
  <c r="DG48" i="3"/>
  <c r="DF48" i="3"/>
  <c r="DH47" i="3"/>
  <c r="DG47" i="3"/>
  <c r="DF47" i="3"/>
  <c r="DH46" i="3"/>
  <c r="DG46" i="3"/>
  <c r="DF46" i="3"/>
  <c r="DH45" i="3"/>
  <c r="DG45" i="3"/>
  <c r="DF45" i="3"/>
  <c r="DH44" i="3"/>
  <c r="DG44" i="3"/>
  <c r="DF44" i="3"/>
  <c r="DH43" i="3"/>
  <c r="DG43" i="3"/>
  <c r="DF43" i="3"/>
  <c r="DH39" i="3"/>
  <c r="DG39" i="3"/>
  <c r="DF39" i="3"/>
  <c r="DH38" i="3"/>
  <c r="DG38" i="3"/>
  <c r="DF38" i="3"/>
  <c r="DH37" i="3"/>
  <c r="DG37" i="3"/>
  <c r="DF37" i="3"/>
  <c r="DH36" i="3"/>
  <c r="DG36" i="3"/>
  <c r="DF36" i="3"/>
  <c r="DH35" i="3"/>
  <c r="DG35" i="3"/>
  <c r="DF35" i="3"/>
  <c r="DH34" i="3"/>
  <c r="DG34" i="3"/>
  <c r="DF34" i="3"/>
  <c r="DH33" i="3"/>
  <c r="DG33" i="3"/>
  <c r="DF33" i="3"/>
  <c r="DH29" i="3"/>
  <c r="DG29" i="3"/>
  <c r="DF29" i="3"/>
  <c r="DH28" i="3"/>
  <c r="DG28" i="3"/>
  <c r="DF28" i="3"/>
  <c r="DH27" i="3"/>
  <c r="DG27" i="3"/>
  <c r="DF27" i="3"/>
  <c r="DH26" i="3"/>
  <c r="DG26" i="3"/>
  <c r="DF26" i="3"/>
  <c r="DH25" i="3"/>
  <c r="DG25" i="3"/>
  <c r="DF25" i="3"/>
  <c r="DH24" i="3"/>
  <c r="DG24" i="3"/>
  <c r="DF24" i="3"/>
  <c r="DH23" i="3"/>
  <c r="DG23" i="3"/>
  <c r="DF23" i="3"/>
  <c r="DH19" i="3"/>
  <c r="DG19" i="3"/>
  <c r="DF19" i="3"/>
  <c r="DH18" i="3"/>
  <c r="DG18" i="3"/>
  <c r="DF18" i="3"/>
  <c r="DH17" i="3"/>
  <c r="DG17" i="3"/>
  <c r="DF17" i="3"/>
  <c r="DH16" i="3"/>
  <c r="DG16" i="3"/>
  <c r="DF16" i="3"/>
  <c r="DH15" i="3"/>
  <c r="DG15" i="3"/>
  <c r="DF15" i="3"/>
  <c r="DH14" i="3"/>
  <c r="DG14" i="3"/>
  <c r="DF14" i="3"/>
  <c r="DH13" i="3"/>
  <c r="DG13" i="3"/>
  <c r="DF13" i="3"/>
  <c r="DH10" i="3"/>
  <c r="DG10" i="3"/>
  <c r="DF10" i="3"/>
  <c r="DH9" i="3"/>
  <c r="DG9" i="3"/>
  <c r="DF9" i="3"/>
  <c r="DH8" i="3"/>
  <c r="DG8" i="3"/>
  <c r="DF8" i="3"/>
  <c r="DH7" i="3"/>
  <c r="DG7" i="3"/>
  <c r="DF7" i="3"/>
  <c r="DH6" i="3"/>
  <c r="DG6" i="3"/>
  <c r="DF6" i="3"/>
  <c r="DH5" i="3"/>
  <c r="DG5" i="3"/>
  <c r="DF5" i="3"/>
  <c r="CC2" i="2" s="1"/>
  <c r="DH4" i="3"/>
  <c r="CC4" i="2" s="1"/>
  <c r="DG4" i="3"/>
  <c r="DF4" i="3"/>
  <c r="DH3" i="3"/>
  <c r="DG3" i="3"/>
  <c r="DF3" i="3"/>
  <c r="DH2" i="3"/>
  <c r="CB4" i="2" s="1"/>
  <c r="DG2" i="3"/>
  <c r="CC3" i="2" s="1"/>
  <c r="DF2" i="3"/>
  <c r="CB2" i="2" s="1"/>
  <c r="DE257" i="3"/>
  <c r="DD257" i="3"/>
  <c r="DC257" i="3"/>
  <c r="DE256" i="3"/>
  <c r="DD256" i="3"/>
  <c r="DC256" i="3"/>
  <c r="DE255" i="3"/>
  <c r="DD255" i="3"/>
  <c r="DC255" i="3"/>
  <c r="DE254" i="3"/>
  <c r="DD254" i="3"/>
  <c r="DC254" i="3"/>
  <c r="DE253" i="3"/>
  <c r="DD253" i="3"/>
  <c r="DC253" i="3"/>
  <c r="DE252" i="3"/>
  <c r="DD252" i="3"/>
  <c r="DC252" i="3"/>
  <c r="DE251" i="3"/>
  <c r="DD251" i="3"/>
  <c r="DC251" i="3"/>
  <c r="DE250" i="3"/>
  <c r="DD250" i="3"/>
  <c r="DC250" i="3"/>
  <c r="DE249" i="3"/>
  <c r="DD249" i="3"/>
  <c r="DC249" i="3"/>
  <c r="DE246" i="3"/>
  <c r="DD246" i="3"/>
  <c r="DC246" i="3"/>
  <c r="DE245" i="3"/>
  <c r="DD245" i="3"/>
  <c r="DC245" i="3"/>
  <c r="DE244" i="3"/>
  <c r="DD244" i="3"/>
  <c r="DC244" i="3"/>
  <c r="DE243" i="3"/>
  <c r="DD243" i="3"/>
  <c r="DC243" i="3"/>
  <c r="DE242" i="3"/>
  <c r="DD242" i="3"/>
  <c r="DC242" i="3"/>
  <c r="DE241" i="3"/>
  <c r="DD241" i="3"/>
  <c r="DC241" i="3"/>
  <c r="DE240" i="3"/>
  <c r="DD240" i="3"/>
  <c r="DC240" i="3"/>
  <c r="DE239" i="3"/>
  <c r="DD239" i="3"/>
  <c r="DC239" i="3"/>
  <c r="DE238" i="3"/>
  <c r="DD238" i="3"/>
  <c r="DC238" i="3"/>
  <c r="DE235" i="3"/>
  <c r="DD235" i="3"/>
  <c r="DC235" i="3"/>
  <c r="DE234" i="3"/>
  <c r="DD234" i="3"/>
  <c r="DC234" i="3"/>
  <c r="DE233" i="3"/>
  <c r="DD233" i="3"/>
  <c r="DC233" i="3"/>
  <c r="DE232" i="3"/>
  <c r="DD232" i="3"/>
  <c r="DC232" i="3"/>
  <c r="DE231" i="3"/>
  <c r="DD231" i="3"/>
  <c r="DC231" i="3"/>
  <c r="DE230" i="3"/>
  <c r="DD230" i="3"/>
  <c r="DC230" i="3"/>
  <c r="DE229" i="3"/>
  <c r="DD229" i="3"/>
  <c r="DC229" i="3"/>
  <c r="DE228" i="3"/>
  <c r="DD228" i="3"/>
  <c r="DC228" i="3"/>
  <c r="DE227" i="3"/>
  <c r="DD227" i="3"/>
  <c r="DC227" i="3"/>
  <c r="DE224" i="3"/>
  <c r="DD224" i="3"/>
  <c r="DC224" i="3"/>
  <c r="DE223" i="3"/>
  <c r="DD223" i="3"/>
  <c r="DC223" i="3"/>
  <c r="DE222" i="3"/>
  <c r="DD222" i="3"/>
  <c r="DC222" i="3"/>
  <c r="DE221" i="3"/>
  <c r="DD221" i="3"/>
  <c r="DC221" i="3"/>
  <c r="DE220" i="3"/>
  <c r="DD220" i="3"/>
  <c r="DC220" i="3"/>
  <c r="DE219" i="3"/>
  <c r="DD219" i="3"/>
  <c r="DC219" i="3"/>
  <c r="DE218" i="3"/>
  <c r="DD218" i="3"/>
  <c r="DC218" i="3"/>
  <c r="DE217" i="3"/>
  <c r="DD217" i="3"/>
  <c r="DC217" i="3"/>
  <c r="DE216" i="3"/>
  <c r="DD216" i="3"/>
  <c r="DC216" i="3"/>
  <c r="DE213" i="3"/>
  <c r="DD213" i="3"/>
  <c r="DC213" i="3"/>
  <c r="DE212" i="3"/>
  <c r="DD212" i="3"/>
  <c r="DC212" i="3"/>
  <c r="DE211" i="3"/>
  <c r="DD211" i="3"/>
  <c r="DC211" i="3"/>
  <c r="DE210" i="3"/>
  <c r="DD210" i="3"/>
  <c r="DC210" i="3"/>
  <c r="DE209" i="3"/>
  <c r="DD209" i="3"/>
  <c r="DC209" i="3"/>
  <c r="DE208" i="3"/>
  <c r="DD208" i="3"/>
  <c r="DC208" i="3"/>
  <c r="DE207" i="3"/>
  <c r="DD207" i="3"/>
  <c r="DC207" i="3"/>
  <c r="DE206" i="3"/>
  <c r="DD206" i="3"/>
  <c r="DC206" i="3"/>
  <c r="DE203" i="3"/>
  <c r="DD203" i="3"/>
  <c r="DC203" i="3"/>
  <c r="DE202" i="3"/>
  <c r="DD202" i="3"/>
  <c r="DC202" i="3"/>
  <c r="DE201" i="3"/>
  <c r="DD201" i="3"/>
  <c r="DC201" i="3"/>
  <c r="DE200" i="3"/>
  <c r="DD200" i="3"/>
  <c r="DC200" i="3"/>
  <c r="DE199" i="3"/>
  <c r="DD199" i="3"/>
  <c r="DC199" i="3"/>
  <c r="DE198" i="3"/>
  <c r="DD198" i="3"/>
  <c r="DC198" i="3"/>
  <c r="DE195" i="3"/>
  <c r="DD195" i="3"/>
  <c r="DC195" i="3"/>
  <c r="DE194" i="3"/>
  <c r="DD194" i="3"/>
  <c r="DC194" i="3"/>
  <c r="DE193" i="3"/>
  <c r="DD193" i="3"/>
  <c r="DC193" i="3"/>
  <c r="DE192" i="3"/>
  <c r="DD192" i="3"/>
  <c r="DC192" i="3"/>
  <c r="DE191" i="3"/>
  <c r="DD191" i="3"/>
  <c r="DC191" i="3"/>
  <c r="DE190" i="3"/>
  <c r="DD190" i="3"/>
  <c r="DC190" i="3"/>
  <c r="DE189" i="3"/>
  <c r="DD189" i="3"/>
  <c r="DC189" i="3"/>
  <c r="DE185" i="3"/>
  <c r="DD185" i="3"/>
  <c r="DC185" i="3"/>
  <c r="DE184" i="3"/>
  <c r="DD184" i="3"/>
  <c r="DC184" i="3"/>
  <c r="DE183" i="3"/>
  <c r="DD183" i="3"/>
  <c r="DC183" i="3"/>
  <c r="DE182" i="3"/>
  <c r="DD182" i="3"/>
  <c r="DC182" i="3"/>
  <c r="DE181" i="3"/>
  <c r="DD181" i="3"/>
  <c r="DC181" i="3"/>
  <c r="DE180" i="3"/>
  <c r="DD180" i="3"/>
  <c r="DC180" i="3"/>
  <c r="DE176" i="3"/>
  <c r="DD176" i="3"/>
  <c r="DC176" i="3"/>
  <c r="DE175" i="3"/>
  <c r="DD175" i="3"/>
  <c r="DC175" i="3"/>
  <c r="DE174" i="3"/>
  <c r="DD174" i="3"/>
  <c r="DC174" i="3"/>
  <c r="DE173" i="3"/>
  <c r="DD173" i="3"/>
  <c r="DC173" i="3"/>
  <c r="DE172" i="3"/>
  <c r="DD172" i="3"/>
  <c r="DC172" i="3"/>
  <c r="DE171" i="3"/>
  <c r="DD171" i="3"/>
  <c r="DC171" i="3"/>
  <c r="DE170" i="3"/>
  <c r="DD170" i="3"/>
  <c r="DC170" i="3"/>
  <c r="DE167" i="3"/>
  <c r="DD167" i="3"/>
  <c r="DC167" i="3"/>
  <c r="DE166" i="3"/>
  <c r="DD166" i="3"/>
  <c r="DC166" i="3"/>
  <c r="DE165" i="3"/>
  <c r="DD165" i="3"/>
  <c r="DC165" i="3"/>
  <c r="DE164" i="3"/>
  <c r="DD164" i="3"/>
  <c r="DC164" i="3"/>
  <c r="DE163" i="3"/>
  <c r="DD163" i="3"/>
  <c r="DC163" i="3"/>
  <c r="DE162" i="3"/>
  <c r="DD162" i="3"/>
  <c r="DC162" i="3"/>
  <c r="DE161" i="3"/>
  <c r="DD161" i="3"/>
  <c r="DC161" i="3"/>
  <c r="DE158" i="3"/>
  <c r="DD158" i="3"/>
  <c r="DC158" i="3"/>
  <c r="DE157" i="3"/>
  <c r="DD157" i="3"/>
  <c r="DC157" i="3"/>
  <c r="DE156" i="3"/>
  <c r="DD156" i="3"/>
  <c r="DC156" i="3"/>
  <c r="DE155" i="3"/>
  <c r="DD155" i="3"/>
  <c r="DC155" i="3"/>
  <c r="DE154" i="3"/>
  <c r="DD154" i="3"/>
  <c r="DC154" i="3"/>
  <c r="DE153" i="3"/>
  <c r="DD153" i="3"/>
  <c r="DC153" i="3"/>
  <c r="DE152" i="3"/>
  <c r="DD152" i="3"/>
  <c r="DC152" i="3"/>
  <c r="DE151" i="3"/>
  <c r="DD151" i="3"/>
  <c r="DC151" i="3"/>
  <c r="DE148" i="3"/>
  <c r="DD148" i="3"/>
  <c r="DC148" i="3"/>
  <c r="DE147" i="3"/>
  <c r="DD147" i="3"/>
  <c r="DC147" i="3"/>
  <c r="DE146" i="3"/>
  <c r="DD146" i="3"/>
  <c r="DC146" i="3"/>
  <c r="DE145" i="3"/>
  <c r="DD145" i="3"/>
  <c r="DC145" i="3"/>
  <c r="DE144" i="3"/>
  <c r="DD144" i="3"/>
  <c r="DC144" i="3"/>
  <c r="DE143" i="3"/>
  <c r="DD143" i="3"/>
  <c r="DC143" i="3"/>
  <c r="DE142" i="3"/>
  <c r="DD142" i="3"/>
  <c r="DC142" i="3"/>
  <c r="DE139" i="3"/>
  <c r="DD139" i="3"/>
  <c r="DC139" i="3"/>
  <c r="DE138" i="3"/>
  <c r="DD138" i="3"/>
  <c r="DC138" i="3"/>
  <c r="DE137" i="3"/>
  <c r="DD137" i="3"/>
  <c r="DC137" i="3"/>
  <c r="DE136" i="3"/>
  <c r="DD136" i="3"/>
  <c r="DC136" i="3"/>
  <c r="DE135" i="3"/>
  <c r="DD135" i="3"/>
  <c r="DC135" i="3"/>
  <c r="DE134" i="3"/>
  <c r="DD134" i="3"/>
  <c r="DC134" i="3"/>
  <c r="DE133" i="3"/>
  <c r="DD133" i="3"/>
  <c r="DC133" i="3"/>
  <c r="DE132" i="3"/>
  <c r="DD132" i="3"/>
  <c r="DC132" i="3"/>
  <c r="DE129" i="3"/>
  <c r="DD129" i="3"/>
  <c r="DC129" i="3"/>
  <c r="DE128" i="3"/>
  <c r="DD128" i="3"/>
  <c r="DC128" i="3"/>
  <c r="DE127" i="3"/>
  <c r="DD127" i="3"/>
  <c r="DC127" i="3"/>
  <c r="DE126" i="3"/>
  <c r="DD126" i="3"/>
  <c r="DC126" i="3"/>
  <c r="DE125" i="3"/>
  <c r="DD125" i="3"/>
  <c r="DC125" i="3"/>
  <c r="DE124" i="3"/>
  <c r="DD124" i="3"/>
  <c r="DC124" i="3"/>
  <c r="DE123" i="3"/>
  <c r="DD123" i="3"/>
  <c r="DC123" i="3"/>
  <c r="DE122" i="3"/>
  <c r="DD122" i="3"/>
  <c r="DC122" i="3"/>
  <c r="DE121" i="3"/>
  <c r="DD121" i="3"/>
  <c r="DC121" i="3"/>
  <c r="DE118" i="3"/>
  <c r="DD118" i="3"/>
  <c r="DC118" i="3"/>
  <c r="DE117" i="3"/>
  <c r="DD117" i="3"/>
  <c r="DC117" i="3"/>
  <c r="DE116" i="3"/>
  <c r="DD116" i="3"/>
  <c r="DC116" i="3"/>
  <c r="DE115" i="3"/>
  <c r="DD115" i="3"/>
  <c r="DC115" i="3"/>
  <c r="DE114" i="3"/>
  <c r="DD114" i="3"/>
  <c r="DC114" i="3"/>
  <c r="DE113" i="3"/>
  <c r="DD113" i="3"/>
  <c r="DC113" i="3"/>
  <c r="DE112" i="3"/>
  <c r="DD112" i="3"/>
  <c r="DC112" i="3"/>
  <c r="DE111" i="3"/>
  <c r="DD111" i="3"/>
  <c r="DC111" i="3"/>
  <c r="DE108" i="3"/>
  <c r="DD108" i="3"/>
  <c r="DC108" i="3"/>
  <c r="DE107" i="3"/>
  <c r="DD107" i="3"/>
  <c r="DC107" i="3"/>
  <c r="DE106" i="3"/>
  <c r="DD106" i="3"/>
  <c r="DC106" i="3"/>
  <c r="DE105" i="3"/>
  <c r="DD105" i="3"/>
  <c r="DC105" i="3"/>
  <c r="DE104" i="3"/>
  <c r="DD104" i="3"/>
  <c r="DC104" i="3"/>
  <c r="DE103" i="3"/>
  <c r="DD103" i="3"/>
  <c r="DC103" i="3"/>
  <c r="DE102" i="3"/>
  <c r="DD102" i="3"/>
  <c r="DC102" i="3"/>
  <c r="DE101" i="3"/>
  <c r="DD101" i="3"/>
  <c r="DC101" i="3"/>
  <c r="DE98" i="3"/>
  <c r="DD98" i="3"/>
  <c r="DC98" i="3"/>
  <c r="DE97" i="3"/>
  <c r="DD97" i="3"/>
  <c r="DC97" i="3"/>
  <c r="DE96" i="3"/>
  <c r="DD96" i="3"/>
  <c r="DC96" i="3"/>
  <c r="DE95" i="3"/>
  <c r="DD95" i="3"/>
  <c r="DC95" i="3"/>
  <c r="DE94" i="3"/>
  <c r="DD94" i="3"/>
  <c r="DC94" i="3"/>
  <c r="DE93" i="3"/>
  <c r="DD93" i="3"/>
  <c r="DC93" i="3"/>
  <c r="DE92" i="3"/>
  <c r="DD92" i="3"/>
  <c r="DC92" i="3"/>
  <c r="DE89" i="3"/>
  <c r="DD89" i="3"/>
  <c r="DC89" i="3"/>
  <c r="DE88" i="3"/>
  <c r="DD88" i="3"/>
  <c r="DC88" i="3"/>
  <c r="DE87" i="3"/>
  <c r="DD87" i="3"/>
  <c r="DC87" i="3"/>
  <c r="DE86" i="3"/>
  <c r="DD86" i="3"/>
  <c r="DC86" i="3"/>
  <c r="DE85" i="3"/>
  <c r="DD85" i="3"/>
  <c r="DC85" i="3"/>
  <c r="DE84" i="3"/>
  <c r="DD84" i="3"/>
  <c r="DC84" i="3"/>
  <c r="DE83" i="3"/>
  <c r="DD83" i="3"/>
  <c r="DC83" i="3"/>
  <c r="DE80" i="3"/>
  <c r="DD80" i="3"/>
  <c r="DC80" i="3"/>
  <c r="DE79" i="3"/>
  <c r="DD79" i="3"/>
  <c r="DC79" i="3"/>
  <c r="DE78" i="3"/>
  <c r="DD78" i="3"/>
  <c r="DC78" i="3"/>
  <c r="DE77" i="3"/>
  <c r="DD77" i="3"/>
  <c r="DC77" i="3"/>
  <c r="DE76" i="3"/>
  <c r="DD76" i="3"/>
  <c r="DC76" i="3"/>
  <c r="DE75" i="3"/>
  <c r="DD75" i="3"/>
  <c r="DC75" i="3"/>
  <c r="DE74" i="3"/>
  <c r="DD74" i="3"/>
  <c r="DC74" i="3"/>
  <c r="DE71" i="3"/>
  <c r="DD71" i="3"/>
  <c r="DC71" i="3"/>
  <c r="DE70" i="3"/>
  <c r="DD70" i="3"/>
  <c r="DC70" i="3"/>
  <c r="DE69" i="3"/>
  <c r="DD69" i="3"/>
  <c r="DC69" i="3"/>
  <c r="DE68" i="3"/>
  <c r="DD68" i="3"/>
  <c r="DC68" i="3"/>
  <c r="DE67" i="3"/>
  <c r="DD67" i="3"/>
  <c r="DC67" i="3"/>
  <c r="DE66" i="3"/>
  <c r="DD66" i="3"/>
  <c r="DC66" i="3"/>
  <c r="DE65" i="3"/>
  <c r="DD65" i="3"/>
  <c r="DC65" i="3"/>
  <c r="DE64" i="3"/>
  <c r="DD64" i="3"/>
  <c r="DC64" i="3"/>
  <c r="DE63" i="3"/>
  <c r="DD63" i="3"/>
  <c r="DC63" i="3"/>
  <c r="DE60" i="3"/>
  <c r="DD60" i="3"/>
  <c r="DC60" i="3"/>
  <c r="DE59" i="3"/>
  <c r="DD59" i="3"/>
  <c r="DC59" i="3"/>
  <c r="DE58" i="3"/>
  <c r="DD58" i="3"/>
  <c r="DC58" i="3"/>
  <c r="DE57" i="3"/>
  <c r="DD57" i="3"/>
  <c r="DC57" i="3"/>
  <c r="DE56" i="3"/>
  <c r="DD56" i="3"/>
  <c r="DC56" i="3"/>
  <c r="DE55" i="3"/>
  <c r="DD55" i="3"/>
  <c r="DC55" i="3"/>
  <c r="DE54" i="3"/>
  <c r="DD54" i="3"/>
  <c r="DC54" i="3"/>
  <c r="DE53" i="3"/>
  <c r="DD53" i="3"/>
  <c r="DC53" i="3"/>
  <c r="DE49" i="3"/>
  <c r="DD49" i="3"/>
  <c r="DC49" i="3"/>
  <c r="DE48" i="3"/>
  <c r="DD48" i="3"/>
  <c r="DC48" i="3"/>
  <c r="DE47" i="3"/>
  <c r="DD47" i="3"/>
  <c r="DC47" i="3"/>
  <c r="DE46" i="3"/>
  <c r="DD46" i="3"/>
  <c r="DC46" i="3"/>
  <c r="DE45" i="3"/>
  <c r="DD45" i="3"/>
  <c r="DC45" i="3"/>
  <c r="DE44" i="3"/>
  <c r="DD44" i="3"/>
  <c r="DC44" i="3"/>
  <c r="DE43" i="3"/>
  <c r="DD43" i="3"/>
  <c r="DC43" i="3"/>
  <c r="DE40" i="3"/>
  <c r="DD40" i="3"/>
  <c r="DC40" i="3"/>
  <c r="DE39" i="3"/>
  <c r="DD39" i="3"/>
  <c r="DC39" i="3"/>
  <c r="DE38" i="3"/>
  <c r="DD38" i="3"/>
  <c r="DC38" i="3"/>
  <c r="DE37" i="3"/>
  <c r="DD37" i="3"/>
  <c r="DC37" i="3"/>
  <c r="DE36" i="3"/>
  <c r="DD36" i="3"/>
  <c r="DC36" i="3"/>
  <c r="DE35" i="3"/>
  <c r="DD35" i="3"/>
  <c r="DC35" i="3"/>
  <c r="DE34" i="3"/>
  <c r="DD34" i="3"/>
  <c r="DC34" i="3"/>
  <c r="DE33" i="3"/>
  <c r="DD33" i="3"/>
  <c r="DC33" i="3"/>
  <c r="DE30" i="3"/>
  <c r="DD30" i="3"/>
  <c r="DC30" i="3"/>
  <c r="DE29" i="3"/>
  <c r="DD29" i="3"/>
  <c r="DC29" i="3"/>
  <c r="DE28" i="3"/>
  <c r="DD28" i="3"/>
  <c r="DC28" i="3"/>
  <c r="DE27" i="3"/>
  <c r="DD27" i="3"/>
  <c r="DC27" i="3"/>
  <c r="DE26" i="3"/>
  <c r="DD26" i="3"/>
  <c r="DC26" i="3"/>
  <c r="DE25" i="3"/>
  <c r="DD25" i="3"/>
  <c r="DC25" i="3"/>
  <c r="DE24" i="3"/>
  <c r="DD24" i="3"/>
  <c r="DC24" i="3"/>
  <c r="DE23" i="3"/>
  <c r="DD23" i="3"/>
  <c r="DC23" i="3"/>
  <c r="DE20" i="3"/>
  <c r="DD20" i="3"/>
  <c r="DC20" i="3"/>
  <c r="DE19" i="3"/>
  <c r="DD19" i="3"/>
  <c r="DC19" i="3"/>
  <c r="DE18" i="3"/>
  <c r="DD18" i="3"/>
  <c r="DC18" i="3"/>
  <c r="DE17" i="3"/>
  <c r="DD17" i="3"/>
  <c r="DC17" i="3"/>
  <c r="DE16" i="3"/>
  <c r="DD16" i="3"/>
  <c r="DC16" i="3"/>
  <c r="DE15" i="3"/>
  <c r="DD15" i="3"/>
  <c r="DC15" i="3"/>
  <c r="DE14" i="3"/>
  <c r="DD14" i="3"/>
  <c r="DC14" i="3"/>
  <c r="DE13" i="3"/>
  <c r="DD13" i="3"/>
  <c r="DC13" i="3"/>
  <c r="DE10" i="3"/>
  <c r="DD10" i="3"/>
  <c r="DC10" i="3"/>
  <c r="DE9" i="3"/>
  <c r="DD9" i="3"/>
  <c r="DC9" i="3"/>
  <c r="BZ2" i="2" s="1"/>
  <c r="DE8" i="3"/>
  <c r="DD8" i="3"/>
  <c r="DC8" i="3"/>
  <c r="DE7" i="3"/>
  <c r="DD7" i="3"/>
  <c r="DC7" i="3"/>
  <c r="DE6" i="3"/>
  <c r="DD6" i="3"/>
  <c r="DC6" i="3"/>
  <c r="DE5" i="3"/>
  <c r="DD5" i="3"/>
  <c r="DC5" i="3"/>
  <c r="BY2" i="2" s="1"/>
  <c r="DE4" i="3"/>
  <c r="DD4" i="3"/>
  <c r="DC4" i="3"/>
  <c r="DE3" i="3"/>
  <c r="BZ4" i="2" s="1"/>
  <c r="DD3" i="3"/>
  <c r="DC3" i="3"/>
  <c r="DE2" i="3"/>
  <c r="DD2" i="3"/>
  <c r="BZ3" i="2" s="1"/>
  <c r="DC2" i="3"/>
  <c r="BB10" i="2"/>
  <c r="BD257" i="3"/>
  <c r="AY257" i="3"/>
  <c r="BD256" i="3"/>
  <c r="AY256" i="3"/>
  <c r="BD255" i="3"/>
  <c r="AY255" i="3"/>
  <c r="BD254" i="3"/>
  <c r="AY254" i="3"/>
  <c r="BD253" i="3"/>
  <c r="AY253" i="3"/>
  <c r="BD252" i="3"/>
  <c r="AY252" i="3"/>
  <c r="BD251" i="3"/>
  <c r="AY251" i="3"/>
  <c r="BD250" i="3"/>
  <c r="AY250" i="3"/>
  <c r="BD249" i="3"/>
  <c r="AY249" i="3"/>
  <c r="BD246" i="3"/>
  <c r="AY246" i="3"/>
  <c r="BD245" i="3"/>
  <c r="AY245" i="3"/>
  <c r="BD244" i="3"/>
  <c r="AY244" i="3"/>
  <c r="BD243" i="3"/>
  <c r="AY243" i="3"/>
  <c r="BD242" i="3"/>
  <c r="AY242" i="3"/>
  <c r="BD241" i="3"/>
  <c r="AY241" i="3"/>
  <c r="BD240" i="3"/>
  <c r="AY240" i="3"/>
  <c r="BD239" i="3"/>
  <c r="AY239" i="3"/>
  <c r="BD238" i="3"/>
  <c r="AY238" i="3"/>
  <c r="BD234" i="3"/>
  <c r="AY234" i="3"/>
  <c r="BD233" i="3"/>
  <c r="AY233" i="3"/>
  <c r="BD232" i="3"/>
  <c r="AY232" i="3"/>
  <c r="BD231" i="3"/>
  <c r="AY231" i="3"/>
  <c r="BD230" i="3"/>
  <c r="AY230" i="3"/>
  <c r="BD229" i="3"/>
  <c r="AY229" i="3"/>
  <c r="BD228" i="3"/>
  <c r="AY228" i="3"/>
  <c r="BD227" i="3"/>
  <c r="AY227" i="3"/>
  <c r="BD224" i="3"/>
  <c r="AY224" i="3"/>
  <c r="BD223" i="3"/>
  <c r="AY223" i="3"/>
  <c r="BD222" i="3"/>
  <c r="AY222" i="3"/>
  <c r="BD221" i="3"/>
  <c r="AY221" i="3"/>
  <c r="BD220" i="3"/>
  <c r="AY220" i="3"/>
  <c r="BD219" i="3"/>
  <c r="AY219" i="3"/>
  <c r="BD218" i="3"/>
  <c r="AY218" i="3"/>
  <c r="BD217" i="3"/>
  <c r="AY217" i="3"/>
  <c r="BD216" i="3"/>
  <c r="AY216" i="3"/>
  <c r="BD213" i="3"/>
  <c r="AY213" i="3"/>
  <c r="BD212" i="3"/>
  <c r="AY212" i="3"/>
  <c r="BD211" i="3"/>
  <c r="AY211" i="3"/>
  <c r="BD210" i="3"/>
  <c r="AY210" i="3"/>
  <c r="BD209" i="3"/>
  <c r="AY209" i="3"/>
  <c r="BD208" i="3"/>
  <c r="AY208" i="3"/>
  <c r="BD207" i="3"/>
  <c r="AY207" i="3"/>
  <c r="BD206" i="3"/>
  <c r="AY206" i="3"/>
  <c r="BD203" i="3"/>
  <c r="AY203" i="3"/>
  <c r="BD202" i="3"/>
  <c r="AY202" i="3"/>
  <c r="BD201" i="3"/>
  <c r="AY201" i="3"/>
  <c r="BD200" i="3"/>
  <c r="AY200" i="3"/>
  <c r="BD199" i="3"/>
  <c r="AY199" i="3"/>
  <c r="BD198" i="3"/>
  <c r="AY198" i="3"/>
  <c r="BD194" i="3"/>
  <c r="AY194" i="3"/>
  <c r="BD193" i="3"/>
  <c r="AY193" i="3"/>
  <c r="BD192" i="3"/>
  <c r="AY192" i="3"/>
  <c r="BD191" i="3"/>
  <c r="AY191" i="3"/>
  <c r="BD190" i="3"/>
  <c r="AY190" i="3"/>
  <c r="BD189" i="3"/>
  <c r="AY189" i="3"/>
  <c r="BD186" i="3"/>
  <c r="AY186" i="3"/>
  <c r="BD185" i="3"/>
  <c r="AY185" i="3"/>
  <c r="BD184" i="3"/>
  <c r="AY184" i="3"/>
  <c r="BD183" i="3"/>
  <c r="AY183" i="3"/>
  <c r="BD182" i="3"/>
  <c r="AY182" i="3"/>
  <c r="BD181" i="3"/>
  <c r="AY181" i="3"/>
  <c r="BD180" i="3"/>
  <c r="AY180" i="3"/>
  <c r="BD177" i="3"/>
  <c r="AY177" i="3"/>
  <c r="BD176" i="3"/>
  <c r="AY176" i="3"/>
  <c r="BD175" i="3"/>
  <c r="AY175" i="3"/>
  <c r="BD174" i="3"/>
  <c r="AY174" i="3"/>
  <c r="BD173" i="3"/>
  <c r="AY173" i="3"/>
  <c r="BD172" i="3"/>
  <c r="AY172" i="3"/>
  <c r="BD171" i="3"/>
  <c r="AY171" i="3"/>
  <c r="BD170" i="3"/>
  <c r="AY170" i="3"/>
  <c r="BD166" i="3"/>
  <c r="AY166" i="3"/>
  <c r="BD165" i="3"/>
  <c r="AY165" i="3"/>
  <c r="BD164" i="3"/>
  <c r="AY164" i="3"/>
  <c r="BD163" i="3"/>
  <c r="AY163" i="3"/>
  <c r="BD162" i="3"/>
  <c r="AY162" i="3"/>
  <c r="BD161" i="3"/>
  <c r="AY161" i="3"/>
  <c r="BD158" i="3"/>
  <c r="AY158" i="3"/>
  <c r="BD157" i="3"/>
  <c r="AY157" i="3"/>
  <c r="BD156" i="3"/>
  <c r="AY156" i="3"/>
  <c r="BD155" i="3"/>
  <c r="AY155" i="3"/>
  <c r="BD154" i="3"/>
  <c r="AY154" i="3"/>
  <c r="BD153" i="3"/>
  <c r="AY153" i="3"/>
  <c r="BD152" i="3"/>
  <c r="AY152" i="3"/>
  <c r="BD151" i="3"/>
  <c r="AY151" i="3"/>
  <c r="BD148" i="3"/>
  <c r="AY148" i="3"/>
  <c r="BD147" i="3"/>
  <c r="AY147" i="3"/>
  <c r="BD146" i="3"/>
  <c r="AY146" i="3"/>
  <c r="BD145" i="3"/>
  <c r="AY145" i="3"/>
  <c r="BD144" i="3"/>
  <c r="AY144" i="3"/>
  <c r="BD143" i="3"/>
  <c r="AY143" i="3"/>
  <c r="BD142" i="3"/>
  <c r="AY142" i="3"/>
  <c r="BD139" i="3"/>
  <c r="AY139" i="3"/>
  <c r="BD138" i="3"/>
  <c r="AY138" i="3"/>
  <c r="BD137" i="3"/>
  <c r="AY137" i="3"/>
  <c r="BD136" i="3"/>
  <c r="AY136" i="3"/>
  <c r="BD135" i="3"/>
  <c r="AY135" i="3"/>
  <c r="BD134" i="3"/>
  <c r="AY134" i="3"/>
  <c r="BD133" i="3"/>
  <c r="AY133" i="3"/>
  <c r="BD132" i="3"/>
  <c r="AY132" i="3"/>
  <c r="BD129" i="3"/>
  <c r="AY129" i="3"/>
  <c r="BD128" i="3"/>
  <c r="AY128" i="3"/>
  <c r="BD127" i="3"/>
  <c r="AY127" i="3"/>
  <c r="BD126" i="3"/>
  <c r="AY126" i="3"/>
  <c r="BD125" i="3"/>
  <c r="AY125" i="3"/>
  <c r="BD124" i="3"/>
  <c r="AY124" i="3"/>
  <c r="BD123" i="3"/>
  <c r="AY123" i="3"/>
  <c r="BD122" i="3"/>
  <c r="AY122" i="3"/>
  <c r="BD121" i="3"/>
  <c r="AY121" i="3"/>
  <c r="BD117" i="3"/>
  <c r="AY117" i="3"/>
  <c r="BD116" i="3"/>
  <c r="AY116" i="3"/>
  <c r="BD115" i="3"/>
  <c r="AY115" i="3"/>
  <c r="BD114" i="3"/>
  <c r="AY114" i="3"/>
  <c r="BD113" i="3"/>
  <c r="AY113" i="3"/>
  <c r="BD112" i="3"/>
  <c r="AY112" i="3"/>
  <c r="BD111" i="3"/>
  <c r="AY111" i="3"/>
  <c r="BD107" i="3"/>
  <c r="AY107" i="3"/>
  <c r="BD106" i="3"/>
  <c r="AY106" i="3"/>
  <c r="BD105" i="3"/>
  <c r="AY105" i="3"/>
  <c r="BD104" i="3"/>
  <c r="AY104" i="3"/>
  <c r="BD103" i="3"/>
  <c r="AY103" i="3"/>
  <c r="BD102" i="3"/>
  <c r="AY102" i="3"/>
  <c r="BD101" i="3"/>
  <c r="AY101" i="3"/>
  <c r="BD98" i="3"/>
  <c r="AY98" i="3"/>
  <c r="BD97" i="3"/>
  <c r="AY97" i="3"/>
  <c r="BD96" i="3"/>
  <c r="AY96" i="3"/>
  <c r="BD95" i="3"/>
  <c r="AY95" i="3"/>
  <c r="BD94" i="3"/>
  <c r="AY94" i="3"/>
  <c r="BD93" i="3"/>
  <c r="AY93" i="3"/>
  <c r="BD92" i="3"/>
  <c r="AY92" i="3"/>
  <c r="BD88" i="3"/>
  <c r="AY88" i="3"/>
  <c r="BD87" i="3"/>
  <c r="AY87" i="3"/>
  <c r="BD86" i="3"/>
  <c r="AY86" i="3"/>
  <c r="BD85" i="3"/>
  <c r="AY85" i="3"/>
  <c r="BD84" i="3"/>
  <c r="AY84" i="3"/>
  <c r="BD83" i="3"/>
  <c r="AY83" i="3"/>
  <c r="BD80" i="3"/>
  <c r="AY80" i="3"/>
  <c r="BD79" i="3"/>
  <c r="AY79" i="3"/>
  <c r="BD78" i="3"/>
  <c r="AY78" i="3"/>
  <c r="BD77" i="3"/>
  <c r="AY77" i="3"/>
  <c r="BD76" i="3"/>
  <c r="AY76" i="3"/>
  <c r="BD75" i="3"/>
  <c r="AY75" i="3"/>
  <c r="BD74" i="3"/>
  <c r="AY74" i="3"/>
  <c r="BD70" i="3"/>
  <c r="AY70" i="3"/>
  <c r="BD69" i="3"/>
  <c r="AY69" i="3"/>
  <c r="BD68" i="3"/>
  <c r="AY68" i="3"/>
  <c r="BD67" i="3"/>
  <c r="AY67" i="3"/>
  <c r="BD66" i="3"/>
  <c r="AY66" i="3"/>
  <c r="BD65" i="3"/>
  <c r="AY65" i="3"/>
  <c r="BD64" i="3"/>
  <c r="AY64" i="3"/>
  <c r="BD63" i="3"/>
  <c r="AY63" i="3"/>
  <c r="BD59" i="3"/>
  <c r="AY59" i="3"/>
  <c r="BD58" i="3"/>
  <c r="AY58" i="3"/>
  <c r="BD57" i="3"/>
  <c r="AY57" i="3"/>
  <c r="BD56" i="3"/>
  <c r="AY56" i="3"/>
  <c r="BD55" i="3"/>
  <c r="AY55" i="3"/>
  <c r="BD54" i="3"/>
  <c r="AY54" i="3"/>
  <c r="BD53" i="3"/>
  <c r="AY53" i="3"/>
  <c r="BD50" i="3"/>
  <c r="AY50" i="3"/>
  <c r="BD49" i="3"/>
  <c r="AY49" i="3"/>
  <c r="BD48" i="3"/>
  <c r="AY48" i="3"/>
  <c r="BD47" i="3"/>
  <c r="AY47" i="3"/>
  <c r="BD46" i="3"/>
  <c r="AY46" i="3"/>
  <c r="BD45" i="3"/>
  <c r="AY45" i="3"/>
  <c r="BD44" i="3"/>
  <c r="AY44" i="3"/>
  <c r="BD43" i="3"/>
  <c r="AY43" i="3"/>
  <c r="BD40" i="3"/>
  <c r="AY40" i="3"/>
  <c r="BD39" i="3"/>
  <c r="AY39" i="3"/>
  <c r="BD38" i="3"/>
  <c r="AY38" i="3"/>
  <c r="BD37" i="3"/>
  <c r="AY37" i="3"/>
  <c r="BD36" i="3"/>
  <c r="AY36" i="3"/>
  <c r="BD35" i="3"/>
  <c r="AY35" i="3"/>
  <c r="BD34" i="3"/>
  <c r="AY34" i="3"/>
  <c r="BD33" i="3"/>
  <c r="AY33" i="3"/>
  <c r="BD30" i="3"/>
  <c r="AY30" i="3"/>
  <c r="BD29" i="3"/>
  <c r="AY29" i="3"/>
  <c r="BD28" i="3"/>
  <c r="AY28" i="3"/>
  <c r="BD27" i="3"/>
  <c r="AY27" i="3"/>
  <c r="BD26" i="3"/>
  <c r="AY26" i="3"/>
  <c r="BD25" i="3"/>
  <c r="AY25" i="3"/>
  <c r="BD24" i="3"/>
  <c r="AY24" i="3"/>
  <c r="BD23" i="3"/>
  <c r="AY23" i="3"/>
  <c r="BD19" i="3"/>
  <c r="AY19" i="3"/>
  <c r="BD18" i="3"/>
  <c r="AY18" i="3"/>
  <c r="BD17" i="3"/>
  <c r="AY17" i="3"/>
  <c r="BD16" i="3"/>
  <c r="AY16" i="3"/>
  <c r="BD15" i="3"/>
  <c r="AY15" i="3"/>
  <c r="BD14" i="3"/>
  <c r="AY14" i="3"/>
  <c r="BD13" i="3"/>
  <c r="AY13" i="3"/>
  <c r="BD9" i="3"/>
  <c r="AY9" i="3"/>
  <c r="BD8" i="3"/>
  <c r="AY8" i="3"/>
  <c r="BD7" i="3"/>
  <c r="AY7" i="3"/>
  <c r="BD6" i="3"/>
  <c r="AY6" i="3"/>
  <c r="BD5" i="3"/>
  <c r="AY5" i="3"/>
  <c r="BD4" i="3"/>
  <c r="AY4" i="3"/>
  <c r="BD3" i="3"/>
  <c r="AY3" i="3"/>
  <c r="BH10" i="2" s="1"/>
  <c r="BD2" i="3"/>
  <c r="BH11" i="2" s="1"/>
  <c r="AY2" i="3"/>
  <c r="BC257" i="3"/>
  <c r="AX257" i="3"/>
  <c r="BC256" i="3"/>
  <c r="AX256" i="3"/>
  <c r="BC255" i="3"/>
  <c r="AX255" i="3"/>
  <c r="BC254" i="3"/>
  <c r="AX254" i="3"/>
  <c r="BC253" i="3"/>
  <c r="AX253" i="3"/>
  <c r="BC252" i="3"/>
  <c r="AX252" i="3"/>
  <c r="BC251" i="3"/>
  <c r="AX251" i="3"/>
  <c r="BC250" i="3"/>
  <c r="AX250" i="3"/>
  <c r="BC249" i="3"/>
  <c r="AX249" i="3"/>
  <c r="BC245" i="3"/>
  <c r="AX245" i="3"/>
  <c r="BC244" i="3"/>
  <c r="AX244" i="3"/>
  <c r="BC243" i="3"/>
  <c r="AX243" i="3"/>
  <c r="BC242" i="3"/>
  <c r="AX242" i="3"/>
  <c r="BC241" i="3"/>
  <c r="AX241" i="3"/>
  <c r="BC240" i="3"/>
  <c r="AX240" i="3"/>
  <c r="BC239" i="3"/>
  <c r="AX239" i="3"/>
  <c r="BC238" i="3"/>
  <c r="AX238" i="3"/>
  <c r="BC235" i="3"/>
  <c r="AX235" i="3"/>
  <c r="BC234" i="3"/>
  <c r="AX234" i="3"/>
  <c r="BC233" i="3"/>
  <c r="AX233" i="3"/>
  <c r="BC232" i="3"/>
  <c r="AX232" i="3"/>
  <c r="BC231" i="3"/>
  <c r="AX231" i="3"/>
  <c r="BC230" i="3"/>
  <c r="AX230" i="3"/>
  <c r="BC229" i="3"/>
  <c r="AX229" i="3"/>
  <c r="BC228" i="3"/>
  <c r="AX228" i="3"/>
  <c r="BC227" i="3"/>
  <c r="AX227" i="3"/>
  <c r="BC223" i="3"/>
  <c r="AX223" i="3"/>
  <c r="BC222" i="3"/>
  <c r="AX222" i="3"/>
  <c r="BC221" i="3"/>
  <c r="AX221" i="3"/>
  <c r="BC220" i="3"/>
  <c r="AX220" i="3"/>
  <c r="BC219" i="3"/>
  <c r="AX219" i="3"/>
  <c r="BC218" i="3"/>
  <c r="AX218" i="3"/>
  <c r="BC217" i="3"/>
  <c r="AX217" i="3"/>
  <c r="BC216" i="3"/>
  <c r="AX216" i="3"/>
  <c r="BC213" i="3"/>
  <c r="AX213" i="3"/>
  <c r="BC212" i="3"/>
  <c r="AX212" i="3"/>
  <c r="BC211" i="3"/>
  <c r="AX211" i="3"/>
  <c r="BC210" i="3"/>
  <c r="AX210" i="3"/>
  <c r="BC209" i="3"/>
  <c r="AX209" i="3"/>
  <c r="BC208" i="3"/>
  <c r="AX208" i="3"/>
  <c r="BC207" i="3"/>
  <c r="AX207" i="3"/>
  <c r="BC206" i="3"/>
  <c r="AX206" i="3"/>
  <c r="BC203" i="3"/>
  <c r="AX203" i="3"/>
  <c r="BC202" i="3"/>
  <c r="AX202" i="3"/>
  <c r="BC201" i="3"/>
  <c r="AX201" i="3"/>
  <c r="BC200" i="3"/>
  <c r="AX200" i="3"/>
  <c r="BC199" i="3"/>
  <c r="AX199" i="3"/>
  <c r="BC198" i="3"/>
  <c r="AX198" i="3"/>
  <c r="BC194" i="3"/>
  <c r="AX194" i="3"/>
  <c r="BC193" i="3"/>
  <c r="AX193" i="3"/>
  <c r="BC192" i="3"/>
  <c r="AX192" i="3"/>
  <c r="BC191" i="3"/>
  <c r="AX191" i="3"/>
  <c r="BC190" i="3"/>
  <c r="AX190" i="3"/>
  <c r="BC189" i="3"/>
  <c r="AX189" i="3"/>
  <c r="BC186" i="3"/>
  <c r="AX186" i="3"/>
  <c r="BC185" i="3"/>
  <c r="AX185" i="3"/>
  <c r="BC184" i="3"/>
  <c r="AX184" i="3"/>
  <c r="BC183" i="3"/>
  <c r="AX183" i="3"/>
  <c r="BC182" i="3"/>
  <c r="AX182" i="3"/>
  <c r="BC181" i="3"/>
  <c r="AX181" i="3"/>
  <c r="BC180" i="3"/>
  <c r="AX180" i="3"/>
  <c r="BC177" i="3"/>
  <c r="AX177" i="3"/>
  <c r="BC176" i="3"/>
  <c r="AX176" i="3"/>
  <c r="BC175" i="3"/>
  <c r="AX175" i="3"/>
  <c r="BC174" i="3"/>
  <c r="AX174" i="3"/>
  <c r="BC173" i="3"/>
  <c r="AX173" i="3"/>
  <c r="BC172" i="3"/>
  <c r="AX172" i="3"/>
  <c r="BC171" i="3"/>
  <c r="AX171" i="3"/>
  <c r="BC170" i="3"/>
  <c r="AX170" i="3"/>
  <c r="BC166" i="3"/>
  <c r="AX166" i="3"/>
  <c r="BC165" i="3"/>
  <c r="AX165" i="3"/>
  <c r="BC164" i="3"/>
  <c r="AX164" i="3"/>
  <c r="BC163" i="3"/>
  <c r="AX163" i="3"/>
  <c r="BC162" i="3"/>
  <c r="AX162" i="3"/>
  <c r="BC161" i="3"/>
  <c r="AX161" i="3"/>
  <c r="BC158" i="3"/>
  <c r="AX158" i="3"/>
  <c r="BC157" i="3"/>
  <c r="AX157" i="3"/>
  <c r="BC156" i="3"/>
  <c r="AX156" i="3"/>
  <c r="BC155" i="3"/>
  <c r="AX155" i="3"/>
  <c r="BC154" i="3"/>
  <c r="AX154" i="3"/>
  <c r="BC153" i="3"/>
  <c r="AX153" i="3"/>
  <c r="BC152" i="3"/>
  <c r="AX152" i="3"/>
  <c r="BC151" i="3"/>
  <c r="AX151" i="3"/>
  <c r="BC148" i="3"/>
  <c r="AX148" i="3"/>
  <c r="BC147" i="3"/>
  <c r="AX147" i="3"/>
  <c r="BC146" i="3"/>
  <c r="AX146" i="3"/>
  <c r="BC145" i="3"/>
  <c r="AX145" i="3"/>
  <c r="BC144" i="3"/>
  <c r="AX144" i="3"/>
  <c r="BC143" i="3"/>
  <c r="AX143" i="3"/>
  <c r="BC142" i="3"/>
  <c r="AX142" i="3"/>
  <c r="BC139" i="3"/>
  <c r="AX139" i="3"/>
  <c r="BC138" i="3"/>
  <c r="AX138" i="3"/>
  <c r="BC137" i="3"/>
  <c r="AX137" i="3"/>
  <c r="BC136" i="3"/>
  <c r="AX136" i="3"/>
  <c r="BC135" i="3"/>
  <c r="AX135" i="3"/>
  <c r="BC134" i="3"/>
  <c r="AX134" i="3"/>
  <c r="BC133" i="3"/>
  <c r="AX133" i="3"/>
  <c r="BC132" i="3"/>
  <c r="AX132" i="3"/>
  <c r="BC128" i="3"/>
  <c r="AX128" i="3"/>
  <c r="BC127" i="3"/>
  <c r="AX127" i="3"/>
  <c r="BC126" i="3"/>
  <c r="AX126" i="3"/>
  <c r="BC125" i="3"/>
  <c r="AX125" i="3"/>
  <c r="BC124" i="3"/>
  <c r="AX124" i="3"/>
  <c r="BC123" i="3"/>
  <c r="AX123" i="3"/>
  <c r="BC122" i="3"/>
  <c r="AX122" i="3"/>
  <c r="BC121" i="3"/>
  <c r="AX121" i="3"/>
  <c r="BC117" i="3"/>
  <c r="AX117" i="3"/>
  <c r="BC116" i="3"/>
  <c r="AX116" i="3"/>
  <c r="BC115" i="3"/>
  <c r="AX115" i="3"/>
  <c r="BC114" i="3"/>
  <c r="AX114" i="3"/>
  <c r="BC113" i="3"/>
  <c r="AX113" i="3"/>
  <c r="BC112" i="3"/>
  <c r="AX112" i="3"/>
  <c r="BC111" i="3"/>
  <c r="AX111" i="3"/>
  <c r="BC108" i="3"/>
  <c r="AX108" i="3"/>
  <c r="BC107" i="3"/>
  <c r="AX107" i="3"/>
  <c r="BC106" i="3"/>
  <c r="AX106" i="3"/>
  <c r="BC105" i="3"/>
  <c r="AX105" i="3"/>
  <c r="BC104" i="3"/>
  <c r="AX104" i="3"/>
  <c r="BC103" i="3"/>
  <c r="AX103" i="3"/>
  <c r="BC102" i="3"/>
  <c r="AX102" i="3"/>
  <c r="BC101" i="3"/>
  <c r="AX101" i="3"/>
  <c r="BC98" i="3"/>
  <c r="AX98" i="3"/>
  <c r="BC97" i="3"/>
  <c r="AX97" i="3"/>
  <c r="BC96" i="3"/>
  <c r="AX96" i="3"/>
  <c r="BC95" i="3"/>
  <c r="AX95" i="3"/>
  <c r="BC94" i="3"/>
  <c r="AX94" i="3"/>
  <c r="BC93" i="3"/>
  <c r="AX93" i="3"/>
  <c r="BC92" i="3"/>
  <c r="AX92" i="3"/>
  <c r="BC88" i="3"/>
  <c r="AX88" i="3"/>
  <c r="BC87" i="3"/>
  <c r="AX87" i="3"/>
  <c r="BC86" i="3"/>
  <c r="AX86" i="3"/>
  <c r="BC85" i="3"/>
  <c r="AX85" i="3"/>
  <c r="BC84" i="3"/>
  <c r="AX84" i="3"/>
  <c r="BC83" i="3"/>
  <c r="AX83" i="3"/>
  <c r="BC79" i="3"/>
  <c r="AX79" i="3"/>
  <c r="BC78" i="3"/>
  <c r="AX78" i="3"/>
  <c r="BC77" i="3"/>
  <c r="AX77" i="3"/>
  <c r="BC76" i="3"/>
  <c r="AX76" i="3"/>
  <c r="BC75" i="3"/>
  <c r="AX75" i="3"/>
  <c r="BC74" i="3"/>
  <c r="AX74" i="3"/>
  <c r="BC71" i="3"/>
  <c r="AX71" i="3"/>
  <c r="BC70" i="3"/>
  <c r="AX70" i="3"/>
  <c r="BC69" i="3"/>
  <c r="AX69" i="3"/>
  <c r="BC68" i="3"/>
  <c r="AX68" i="3"/>
  <c r="BC67" i="3"/>
  <c r="AX67" i="3"/>
  <c r="BC66" i="3"/>
  <c r="AX66" i="3"/>
  <c r="BC65" i="3"/>
  <c r="AX65" i="3"/>
  <c r="BC64" i="3"/>
  <c r="AX64" i="3"/>
  <c r="BC63" i="3"/>
  <c r="AX63" i="3"/>
  <c r="BC59" i="3"/>
  <c r="AX59" i="3"/>
  <c r="BC58" i="3"/>
  <c r="AX58" i="3"/>
  <c r="BC57" i="3"/>
  <c r="AX57" i="3"/>
  <c r="BC56" i="3"/>
  <c r="AX56" i="3"/>
  <c r="BC55" i="3"/>
  <c r="AX55" i="3"/>
  <c r="BC54" i="3"/>
  <c r="AX54" i="3"/>
  <c r="BC53" i="3"/>
  <c r="AX53" i="3"/>
  <c r="BC50" i="3"/>
  <c r="AX50" i="3"/>
  <c r="BC49" i="3"/>
  <c r="AX49" i="3"/>
  <c r="BC48" i="3"/>
  <c r="AX48" i="3"/>
  <c r="BC47" i="3"/>
  <c r="AX47" i="3"/>
  <c r="BC46" i="3"/>
  <c r="AX46" i="3"/>
  <c r="BC45" i="3"/>
  <c r="AX45" i="3"/>
  <c r="BC44" i="3"/>
  <c r="AX44" i="3"/>
  <c r="BC43" i="3"/>
  <c r="AX43" i="3"/>
  <c r="BC39" i="3"/>
  <c r="AX39" i="3"/>
  <c r="BC38" i="3"/>
  <c r="AX38" i="3"/>
  <c r="BC37" i="3"/>
  <c r="AX37" i="3"/>
  <c r="BC36" i="3"/>
  <c r="AX36" i="3"/>
  <c r="BC35" i="3"/>
  <c r="AX35" i="3"/>
  <c r="BC34" i="3"/>
  <c r="AX34" i="3"/>
  <c r="BC33" i="3"/>
  <c r="AX33" i="3"/>
  <c r="BC30" i="3"/>
  <c r="AX30" i="3"/>
  <c r="BC29" i="3"/>
  <c r="AX29" i="3"/>
  <c r="BC28" i="3"/>
  <c r="AX28" i="3"/>
  <c r="BC27" i="3"/>
  <c r="AX27" i="3"/>
  <c r="BC26" i="3"/>
  <c r="AX26" i="3"/>
  <c r="BC25" i="3"/>
  <c r="AX25" i="3"/>
  <c r="BC24" i="3"/>
  <c r="AX24" i="3"/>
  <c r="BC23" i="3"/>
  <c r="AX23" i="3"/>
  <c r="BC19" i="3"/>
  <c r="AX19" i="3"/>
  <c r="BC18" i="3"/>
  <c r="AX18" i="3"/>
  <c r="BC17" i="3"/>
  <c r="AX17" i="3"/>
  <c r="BC16" i="3"/>
  <c r="AX16" i="3"/>
  <c r="BC15" i="3"/>
  <c r="AX15" i="3"/>
  <c r="BC14" i="3"/>
  <c r="AX14" i="3"/>
  <c r="BC13" i="3"/>
  <c r="AX13" i="3"/>
  <c r="BC10" i="3"/>
  <c r="AX10" i="3"/>
  <c r="BC9" i="3"/>
  <c r="AX9" i="3"/>
  <c r="BC8" i="3"/>
  <c r="AX8" i="3"/>
  <c r="BC7" i="3"/>
  <c r="AX7" i="3"/>
  <c r="BC6" i="3"/>
  <c r="AX6" i="3"/>
  <c r="BC5" i="3"/>
  <c r="AX5" i="3"/>
  <c r="BC4" i="3"/>
  <c r="AX4" i="3"/>
  <c r="BC3" i="3"/>
  <c r="BE11" i="2" s="1"/>
  <c r="AX3" i="3"/>
  <c r="BC2" i="3"/>
  <c r="AX2" i="3"/>
  <c r="BE10" i="2" s="1"/>
  <c r="BB257" i="3"/>
  <c r="AW257" i="3"/>
  <c r="BB256" i="3"/>
  <c r="AW256" i="3"/>
  <c r="BB255" i="3"/>
  <c r="AW255" i="3"/>
  <c r="BB254" i="3"/>
  <c r="AW254" i="3"/>
  <c r="BB253" i="3"/>
  <c r="AW253" i="3"/>
  <c r="BB252" i="3"/>
  <c r="AW252" i="3"/>
  <c r="BB251" i="3"/>
  <c r="AW251" i="3"/>
  <c r="BB250" i="3"/>
  <c r="AW250" i="3"/>
  <c r="BB249" i="3"/>
  <c r="AW249" i="3"/>
  <c r="BB246" i="3"/>
  <c r="AW246" i="3"/>
  <c r="BB245" i="3"/>
  <c r="AW245" i="3"/>
  <c r="BB244" i="3"/>
  <c r="AW244" i="3"/>
  <c r="BB243" i="3"/>
  <c r="AW243" i="3"/>
  <c r="BB242" i="3"/>
  <c r="AW242" i="3"/>
  <c r="BB241" i="3"/>
  <c r="AW241" i="3"/>
  <c r="BB240" i="3"/>
  <c r="AW240" i="3"/>
  <c r="BB239" i="3"/>
  <c r="AW239" i="3"/>
  <c r="BB238" i="3"/>
  <c r="AW238" i="3"/>
  <c r="BB235" i="3"/>
  <c r="AW235" i="3"/>
  <c r="BB234" i="3"/>
  <c r="AW234" i="3"/>
  <c r="BB233" i="3"/>
  <c r="AW233" i="3"/>
  <c r="BB232" i="3"/>
  <c r="AW232" i="3"/>
  <c r="BB231" i="3"/>
  <c r="AW231" i="3"/>
  <c r="BB230" i="3"/>
  <c r="AW230" i="3"/>
  <c r="BB229" i="3"/>
  <c r="AW229" i="3"/>
  <c r="BB228" i="3"/>
  <c r="AW228" i="3"/>
  <c r="BB227" i="3"/>
  <c r="AW227" i="3"/>
  <c r="BB224" i="3"/>
  <c r="AW224" i="3"/>
  <c r="BB223" i="3"/>
  <c r="AW223" i="3"/>
  <c r="BB222" i="3"/>
  <c r="AW222" i="3"/>
  <c r="BB221" i="3"/>
  <c r="AW221" i="3"/>
  <c r="BB220" i="3"/>
  <c r="AW220" i="3"/>
  <c r="BB219" i="3"/>
  <c r="AW219" i="3"/>
  <c r="BB218" i="3"/>
  <c r="AW218" i="3"/>
  <c r="BB217" i="3"/>
  <c r="AW217" i="3"/>
  <c r="BB216" i="3"/>
  <c r="AW216" i="3"/>
  <c r="BB213" i="3"/>
  <c r="AW213" i="3"/>
  <c r="BB212" i="3"/>
  <c r="AW212" i="3"/>
  <c r="BB211" i="3"/>
  <c r="AW211" i="3"/>
  <c r="BB210" i="3"/>
  <c r="AW210" i="3"/>
  <c r="BB209" i="3"/>
  <c r="AW209" i="3"/>
  <c r="BB208" i="3"/>
  <c r="AW208" i="3"/>
  <c r="BB207" i="3"/>
  <c r="AW207" i="3"/>
  <c r="BB206" i="3"/>
  <c r="AW206" i="3"/>
  <c r="BB203" i="3"/>
  <c r="AW203" i="3"/>
  <c r="BB202" i="3"/>
  <c r="AW202" i="3"/>
  <c r="BB201" i="3"/>
  <c r="AW201" i="3"/>
  <c r="BB200" i="3"/>
  <c r="AW200" i="3"/>
  <c r="BB199" i="3"/>
  <c r="AW199" i="3"/>
  <c r="BB198" i="3"/>
  <c r="AW198" i="3"/>
  <c r="BB195" i="3"/>
  <c r="AW195" i="3"/>
  <c r="BB194" i="3"/>
  <c r="AW194" i="3"/>
  <c r="BB193" i="3"/>
  <c r="AW193" i="3"/>
  <c r="BB192" i="3"/>
  <c r="AW192" i="3"/>
  <c r="BB191" i="3"/>
  <c r="AW191" i="3"/>
  <c r="BB190" i="3"/>
  <c r="AW190" i="3"/>
  <c r="BB189" i="3"/>
  <c r="AW189" i="3"/>
  <c r="BB186" i="3"/>
  <c r="AW186" i="3"/>
  <c r="BB185" i="3"/>
  <c r="AW185" i="3"/>
  <c r="BB184" i="3"/>
  <c r="AW184" i="3"/>
  <c r="BB183" i="3"/>
  <c r="AW183" i="3"/>
  <c r="BB182" i="3"/>
  <c r="AW182" i="3"/>
  <c r="BB181" i="3"/>
  <c r="AW181" i="3"/>
  <c r="BB180" i="3"/>
  <c r="AW180" i="3"/>
  <c r="BB177" i="3"/>
  <c r="AW177" i="3"/>
  <c r="BB176" i="3"/>
  <c r="AW176" i="3"/>
  <c r="BB175" i="3"/>
  <c r="AW175" i="3"/>
  <c r="BB174" i="3"/>
  <c r="AW174" i="3"/>
  <c r="BB173" i="3"/>
  <c r="AW173" i="3"/>
  <c r="BB172" i="3"/>
  <c r="AW172" i="3"/>
  <c r="BB171" i="3"/>
  <c r="AW171" i="3"/>
  <c r="BB170" i="3"/>
  <c r="AW170" i="3"/>
  <c r="BB167" i="3"/>
  <c r="AW167" i="3"/>
  <c r="BB166" i="3"/>
  <c r="AW166" i="3"/>
  <c r="BB165" i="3"/>
  <c r="AW165" i="3"/>
  <c r="BB164" i="3"/>
  <c r="AW164" i="3"/>
  <c r="BB163" i="3"/>
  <c r="AW163" i="3"/>
  <c r="BB162" i="3"/>
  <c r="AW162" i="3"/>
  <c r="BB161" i="3"/>
  <c r="AW161" i="3"/>
  <c r="BB158" i="3"/>
  <c r="AW158" i="3"/>
  <c r="BB157" i="3"/>
  <c r="AW157" i="3"/>
  <c r="BB156" i="3"/>
  <c r="AW156" i="3"/>
  <c r="BB155" i="3"/>
  <c r="AW155" i="3"/>
  <c r="BB154" i="3"/>
  <c r="AW154" i="3"/>
  <c r="BB153" i="3"/>
  <c r="AW153" i="3"/>
  <c r="BB152" i="3"/>
  <c r="AW152" i="3"/>
  <c r="BB151" i="3"/>
  <c r="AW151" i="3"/>
  <c r="BB148" i="3"/>
  <c r="AW148" i="3"/>
  <c r="BB147" i="3"/>
  <c r="AW147" i="3"/>
  <c r="BB146" i="3"/>
  <c r="AW146" i="3"/>
  <c r="BB145" i="3"/>
  <c r="AW145" i="3"/>
  <c r="BB144" i="3"/>
  <c r="AW144" i="3"/>
  <c r="BB143" i="3"/>
  <c r="AW143" i="3"/>
  <c r="BB142" i="3"/>
  <c r="AW142" i="3"/>
  <c r="BB138" i="3"/>
  <c r="AW138" i="3"/>
  <c r="BB137" i="3"/>
  <c r="AW137" i="3"/>
  <c r="BB136" i="3"/>
  <c r="AW136" i="3"/>
  <c r="BB135" i="3"/>
  <c r="AW135" i="3"/>
  <c r="BB134" i="3"/>
  <c r="AW134" i="3"/>
  <c r="BB133" i="3"/>
  <c r="AW133" i="3"/>
  <c r="BB132" i="3"/>
  <c r="AW132" i="3"/>
  <c r="BB129" i="3"/>
  <c r="AW129" i="3"/>
  <c r="BB128" i="3"/>
  <c r="AW128" i="3"/>
  <c r="BB127" i="3"/>
  <c r="AW127" i="3"/>
  <c r="BB126" i="3"/>
  <c r="AW126" i="3"/>
  <c r="BB125" i="3"/>
  <c r="AW125" i="3"/>
  <c r="BB124" i="3"/>
  <c r="AW124" i="3"/>
  <c r="BB123" i="3"/>
  <c r="AW123" i="3"/>
  <c r="BB122" i="3"/>
  <c r="AW122" i="3"/>
  <c r="BB121" i="3"/>
  <c r="AW121" i="3"/>
  <c r="BB118" i="3"/>
  <c r="AW118" i="3"/>
  <c r="BB117" i="3"/>
  <c r="AW117" i="3"/>
  <c r="BB116" i="3"/>
  <c r="AW116" i="3"/>
  <c r="BB115" i="3"/>
  <c r="AW115" i="3"/>
  <c r="BB114" i="3"/>
  <c r="AW114" i="3"/>
  <c r="BB113" i="3"/>
  <c r="AW113" i="3"/>
  <c r="BB112" i="3"/>
  <c r="AW112" i="3"/>
  <c r="BB111" i="3"/>
  <c r="AW111" i="3"/>
  <c r="BB107" i="3"/>
  <c r="AW107" i="3"/>
  <c r="BB106" i="3"/>
  <c r="AW106" i="3"/>
  <c r="BB105" i="3"/>
  <c r="AW105" i="3"/>
  <c r="BB104" i="3"/>
  <c r="AW104" i="3"/>
  <c r="BB103" i="3"/>
  <c r="AW103" i="3"/>
  <c r="BB102" i="3"/>
  <c r="AW102" i="3"/>
  <c r="BB101" i="3"/>
  <c r="AW101" i="3"/>
  <c r="BB98" i="3"/>
  <c r="AW98" i="3"/>
  <c r="BB97" i="3"/>
  <c r="AW97" i="3"/>
  <c r="BB96" i="3"/>
  <c r="AW96" i="3"/>
  <c r="BB95" i="3"/>
  <c r="AW95" i="3"/>
  <c r="BB94" i="3"/>
  <c r="AW94" i="3"/>
  <c r="BB93" i="3"/>
  <c r="AW93" i="3"/>
  <c r="BB92" i="3"/>
  <c r="AW92" i="3"/>
  <c r="BB89" i="3"/>
  <c r="AW89" i="3"/>
  <c r="BB88" i="3"/>
  <c r="AW88" i="3"/>
  <c r="BB87" i="3"/>
  <c r="AW87" i="3"/>
  <c r="BB86" i="3"/>
  <c r="AW86" i="3"/>
  <c r="BB85" i="3"/>
  <c r="AW85" i="3"/>
  <c r="BB84" i="3"/>
  <c r="AW84" i="3"/>
  <c r="BB83" i="3"/>
  <c r="AW83" i="3"/>
  <c r="BB80" i="3"/>
  <c r="AW80" i="3"/>
  <c r="BB79" i="3"/>
  <c r="AW79" i="3"/>
  <c r="BB78" i="3"/>
  <c r="AW78" i="3"/>
  <c r="BB77" i="3"/>
  <c r="AW77" i="3"/>
  <c r="BB76" i="3"/>
  <c r="AW76" i="3"/>
  <c r="BB75" i="3"/>
  <c r="AW75" i="3"/>
  <c r="BB74" i="3"/>
  <c r="AW74" i="3"/>
  <c r="BB71" i="3"/>
  <c r="AW71" i="3"/>
  <c r="BB70" i="3"/>
  <c r="AW70" i="3"/>
  <c r="BB69" i="3"/>
  <c r="AW69" i="3"/>
  <c r="BB68" i="3"/>
  <c r="AW68" i="3"/>
  <c r="BB67" i="3"/>
  <c r="AW67" i="3"/>
  <c r="BB66" i="3"/>
  <c r="AW66" i="3"/>
  <c r="BB65" i="3"/>
  <c r="AW65" i="3"/>
  <c r="BB64" i="3"/>
  <c r="AW64" i="3"/>
  <c r="BB63" i="3"/>
  <c r="AW63" i="3"/>
  <c r="BB60" i="3"/>
  <c r="AW60" i="3"/>
  <c r="BB59" i="3"/>
  <c r="AW59" i="3"/>
  <c r="BB58" i="3"/>
  <c r="AW58" i="3"/>
  <c r="BB57" i="3"/>
  <c r="AW57" i="3"/>
  <c r="BB56" i="3"/>
  <c r="AW56" i="3"/>
  <c r="BB55" i="3"/>
  <c r="AW55" i="3"/>
  <c r="BB54" i="3"/>
  <c r="AW54" i="3"/>
  <c r="BB53" i="3"/>
  <c r="AW53" i="3"/>
  <c r="BB50" i="3"/>
  <c r="AW50" i="3"/>
  <c r="BB49" i="3"/>
  <c r="AW49" i="3"/>
  <c r="BB48" i="3"/>
  <c r="AW48" i="3"/>
  <c r="BB47" i="3"/>
  <c r="AW47" i="3"/>
  <c r="BB46" i="3"/>
  <c r="AW46" i="3"/>
  <c r="BB45" i="3"/>
  <c r="AW45" i="3"/>
  <c r="BB44" i="3"/>
  <c r="AW44" i="3"/>
  <c r="BB43" i="3"/>
  <c r="AW43" i="3"/>
  <c r="BB39" i="3"/>
  <c r="AW39" i="3"/>
  <c r="BB38" i="3"/>
  <c r="AW38" i="3"/>
  <c r="BB37" i="3"/>
  <c r="AW37" i="3"/>
  <c r="BB36" i="3"/>
  <c r="AW36" i="3"/>
  <c r="BB35" i="3"/>
  <c r="AW35" i="3"/>
  <c r="BB34" i="3"/>
  <c r="AW34" i="3"/>
  <c r="BB33" i="3"/>
  <c r="AW33" i="3"/>
  <c r="BB29" i="3"/>
  <c r="AW29" i="3"/>
  <c r="BB28" i="3"/>
  <c r="AW28" i="3"/>
  <c r="BB27" i="3"/>
  <c r="AW27" i="3"/>
  <c r="BB26" i="3"/>
  <c r="AW26" i="3"/>
  <c r="BB25" i="3"/>
  <c r="AW25" i="3"/>
  <c r="BB24" i="3"/>
  <c r="AW24" i="3"/>
  <c r="BB23" i="3"/>
  <c r="AW23" i="3"/>
  <c r="BB19" i="3"/>
  <c r="AW19" i="3"/>
  <c r="BB18" i="3"/>
  <c r="AW18" i="3"/>
  <c r="BB17" i="3"/>
  <c r="AW17" i="3"/>
  <c r="BB16" i="3"/>
  <c r="AW16" i="3"/>
  <c r="BB15" i="3"/>
  <c r="AW15" i="3"/>
  <c r="BB14" i="3"/>
  <c r="AW14" i="3"/>
  <c r="BB13" i="3"/>
  <c r="AW13" i="3"/>
  <c r="BB10" i="3"/>
  <c r="AW10" i="3"/>
  <c r="BB9" i="3"/>
  <c r="AW9" i="3"/>
  <c r="BB8" i="3"/>
  <c r="AW8" i="3"/>
  <c r="BB7" i="3"/>
  <c r="AW7" i="3"/>
  <c r="BB6" i="3"/>
  <c r="AW6" i="3"/>
  <c r="BB5" i="3"/>
  <c r="AW5" i="3"/>
  <c r="BB4" i="3"/>
  <c r="BB11" i="2" s="1"/>
  <c r="AW4" i="3"/>
  <c r="BB3" i="3"/>
  <c r="AW3" i="3"/>
  <c r="BB2" i="3"/>
  <c r="AW2" i="3"/>
  <c r="BC10" i="2" s="1"/>
  <c r="BA257" i="3"/>
  <c r="AV257" i="3"/>
  <c r="BA256" i="3"/>
  <c r="AV256" i="3"/>
  <c r="BA255" i="3"/>
  <c r="AV255" i="3"/>
  <c r="BA254" i="3"/>
  <c r="AV254" i="3"/>
  <c r="BA253" i="3"/>
  <c r="AV253" i="3"/>
  <c r="BA252" i="3"/>
  <c r="AV252" i="3"/>
  <c r="BA251" i="3"/>
  <c r="AV251" i="3"/>
  <c r="BA250" i="3"/>
  <c r="AV250" i="3"/>
  <c r="BA249" i="3"/>
  <c r="AV249" i="3"/>
  <c r="BA246" i="3"/>
  <c r="AV246" i="3"/>
  <c r="BA245" i="3"/>
  <c r="AV245" i="3"/>
  <c r="BA244" i="3"/>
  <c r="AV244" i="3"/>
  <c r="BA243" i="3"/>
  <c r="AV243" i="3"/>
  <c r="BA242" i="3"/>
  <c r="AV242" i="3"/>
  <c r="BA241" i="3"/>
  <c r="AV241" i="3"/>
  <c r="BA240" i="3"/>
  <c r="AV240" i="3"/>
  <c r="BA239" i="3"/>
  <c r="AV239" i="3"/>
  <c r="BA238" i="3"/>
  <c r="AV238" i="3"/>
  <c r="BA235" i="3"/>
  <c r="AV235" i="3"/>
  <c r="BA234" i="3"/>
  <c r="AV234" i="3"/>
  <c r="BA233" i="3"/>
  <c r="AV233" i="3"/>
  <c r="BA232" i="3"/>
  <c r="AV232" i="3"/>
  <c r="BA231" i="3"/>
  <c r="AV231" i="3"/>
  <c r="BA230" i="3"/>
  <c r="AV230" i="3"/>
  <c r="BA229" i="3"/>
  <c r="AV229" i="3"/>
  <c r="BA228" i="3"/>
  <c r="AV228" i="3"/>
  <c r="BA227" i="3"/>
  <c r="AV227" i="3"/>
  <c r="BA224" i="3"/>
  <c r="AV224" i="3"/>
  <c r="BA223" i="3"/>
  <c r="AV223" i="3"/>
  <c r="BA222" i="3"/>
  <c r="AV222" i="3"/>
  <c r="BA221" i="3"/>
  <c r="AV221" i="3"/>
  <c r="BA220" i="3"/>
  <c r="AV220" i="3"/>
  <c r="BA219" i="3"/>
  <c r="AV219" i="3"/>
  <c r="BA218" i="3"/>
  <c r="AV218" i="3"/>
  <c r="BA217" i="3"/>
  <c r="AV217" i="3"/>
  <c r="BA216" i="3"/>
  <c r="AV216" i="3"/>
  <c r="BA213" i="3"/>
  <c r="AV213" i="3"/>
  <c r="BA212" i="3"/>
  <c r="AV212" i="3"/>
  <c r="BA211" i="3"/>
  <c r="AV211" i="3"/>
  <c r="BA210" i="3"/>
  <c r="AV210" i="3"/>
  <c r="BA209" i="3"/>
  <c r="AV209" i="3"/>
  <c r="BA208" i="3"/>
  <c r="AV208" i="3"/>
  <c r="BA207" i="3"/>
  <c r="AV207" i="3"/>
  <c r="BA206" i="3"/>
  <c r="AV206" i="3"/>
  <c r="BA203" i="3"/>
  <c r="AV203" i="3"/>
  <c r="BA202" i="3"/>
  <c r="AV202" i="3"/>
  <c r="BA201" i="3"/>
  <c r="AV201" i="3"/>
  <c r="BA200" i="3"/>
  <c r="AV200" i="3"/>
  <c r="BA199" i="3"/>
  <c r="AV199" i="3"/>
  <c r="BA198" i="3"/>
  <c r="AV198" i="3"/>
  <c r="BA195" i="3"/>
  <c r="AV195" i="3"/>
  <c r="BA194" i="3"/>
  <c r="AV194" i="3"/>
  <c r="BA193" i="3"/>
  <c r="AV193" i="3"/>
  <c r="BA192" i="3"/>
  <c r="AV192" i="3"/>
  <c r="BA191" i="3"/>
  <c r="AV191" i="3"/>
  <c r="BA190" i="3"/>
  <c r="AV190" i="3"/>
  <c r="BA189" i="3"/>
  <c r="AV189" i="3"/>
  <c r="BA185" i="3"/>
  <c r="AV185" i="3"/>
  <c r="BA184" i="3"/>
  <c r="AV184" i="3"/>
  <c r="BA183" i="3"/>
  <c r="AV183" i="3"/>
  <c r="BA182" i="3"/>
  <c r="AV182" i="3"/>
  <c r="BA181" i="3"/>
  <c r="AV181" i="3"/>
  <c r="BA180" i="3"/>
  <c r="AV180" i="3"/>
  <c r="BA176" i="3"/>
  <c r="AV176" i="3"/>
  <c r="BA175" i="3"/>
  <c r="AV175" i="3"/>
  <c r="BA174" i="3"/>
  <c r="AV174" i="3"/>
  <c r="BA173" i="3"/>
  <c r="AV173" i="3"/>
  <c r="BA172" i="3"/>
  <c r="AV172" i="3"/>
  <c r="BA171" i="3"/>
  <c r="AV171" i="3"/>
  <c r="BA170" i="3"/>
  <c r="AV170" i="3"/>
  <c r="BA167" i="3"/>
  <c r="AV167" i="3"/>
  <c r="BA166" i="3"/>
  <c r="AV166" i="3"/>
  <c r="BA165" i="3"/>
  <c r="AV165" i="3"/>
  <c r="BA164" i="3"/>
  <c r="AV164" i="3"/>
  <c r="BA163" i="3"/>
  <c r="AV163" i="3"/>
  <c r="BA162" i="3"/>
  <c r="AV162" i="3"/>
  <c r="BA161" i="3"/>
  <c r="AV161" i="3"/>
  <c r="BA158" i="3"/>
  <c r="AV158" i="3"/>
  <c r="BA157" i="3"/>
  <c r="AV157" i="3"/>
  <c r="BA156" i="3"/>
  <c r="AV156" i="3"/>
  <c r="BA155" i="3"/>
  <c r="AV155" i="3"/>
  <c r="BA154" i="3"/>
  <c r="AV154" i="3"/>
  <c r="BA153" i="3"/>
  <c r="AV153" i="3"/>
  <c r="BA152" i="3"/>
  <c r="AV152" i="3"/>
  <c r="BA151" i="3"/>
  <c r="AV151" i="3"/>
  <c r="BA148" i="3"/>
  <c r="AV148" i="3"/>
  <c r="BA147" i="3"/>
  <c r="AV147" i="3"/>
  <c r="BA146" i="3"/>
  <c r="AV146" i="3"/>
  <c r="BA145" i="3"/>
  <c r="AV145" i="3"/>
  <c r="BA144" i="3"/>
  <c r="AV144" i="3"/>
  <c r="BA143" i="3"/>
  <c r="AV143" i="3"/>
  <c r="BA142" i="3"/>
  <c r="AV142" i="3"/>
  <c r="BA139" i="3"/>
  <c r="AV139" i="3"/>
  <c r="BA138" i="3"/>
  <c r="AV138" i="3"/>
  <c r="BA137" i="3"/>
  <c r="AV137" i="3"/>
  <c r="BA136" i="3"/>
  <c r="AV136" i="3"/>
  <c r="BA135" i="3"/>
  <c r="AV135" i="3"/>
  <c r="BA134" i="3"/>
  <c r="AV134" i="3"/>
  <c r="BA133" i="3"/>
  <c r="AV133" i="3"/>
  <c r="BA132" i="3"/>
  <c r="AV132" i="3"/>
  <c r="BA129" i="3"/>
  <c r="AV129" i="3"/>
  <c r="BA128" i="3"/>
  <c r="AV128" i="3"/>
  <c r="BA127" i="3"/>
  <c r="AV127" i="3"/>
  <c r="BA126" i="3"/>
  <c r="AV126" i="3"/>
  <c r="BA125" i="3"/>
  <c r="AV125" i="3"/>
  <c r="BA124" i="3"/>
  <c r="AV124" i="3"/>
  <c r="BA123" i="3"/>
  <c r="AV123" i="3"/>
  <c r="BA122" i="3"/>
  <c r="AV122" i="3"/>
  <c r="BA121" i="3"/>
  <c r="AV121" i="3"/>
  <c r="BA118" i="3"/>
  <c r="AV118" i="3"/>
  <c r="BA117" i="3"/>
  <c r="AV117" i="3"/>
  <c r="BA116" i="3"/>
  <c r="AV116" i="3"/>
  <c r="BA115" i="3"/>
  <c r="AV115" i="3"/>
  <c r="BA114" i="3"/>
  <c r="AV114" i="3"/>
  <c r="BA113" i="3"/>
  <c r="AV113" i="3"/>
  <c r="BA112" i="3"/>
  <c r="AV112" i="3"/>
  <c r="BA111" i="3"/>
  <c r="AV111" i="3"/>
  <c r="BA108" i="3"/>
  <c r="AV108" i="3"/>
  <c r="BA107" i="3"/>
  <c r="AV107" i="3"/>
  <c r="BA106" i="3"/>
  <c r="AV106" i="3"/>
  <c r="BA105" i="3"/>
  <c r="AV105" i="3"/>
  <c r="BA104" i="3"/>
  <c r="AV104" i="3"/>
  <c r="BA103" i="3"/>
  <c r="AV103" i="3"/>
  <c r="BA102" i="3"/>
  <c r="AV102" i="3"/>
  <c r="BA101" i="3"/>
  <c r="AV101" i="3"/>
  <c r="BA98" i="3"/>
  <c r="AV98" i="3"/>
  <c r="BA97" i="3"/>
  <c r="AV97" i="3"/>
  <c r="BA96" i="3"/>
  <c r="AV96" i="3"/>
  <c r="BA95" i="3"/>
  <c r="AV95" i="3"/>
  <c r="BA94" i="3"/>
  <c r="AV94" i="3"/>
  <c r="BA93" i="3"/>
  <c r="AV93" i="3"/>
  <c r="BA92" i="3"/>
  <c r="AV92" i="3"/>
  <c r="BA89" i="3"/>
  <c r="AV89" i="3"/>
  <c r="BA88" i="3"/>
  <c r="AV88" i="3"/>
  <c r="BA87" i="3"/>
  <c r="AV87" i="3"/>
  <c r="BA86" i="3"/>
  <c r="AV86" i="3"/>
  <c r="BA85" i="3"/>
  <c r="AV85" i="3"/>
  <c r="BA84" i="3"/>
  <c r="AV84" i="3"/>
  <c r="BA83" i="3"/>
  <c r="AV83" i="3"/>
  <c r="BA80" i="3"/>
  <c r="AV80" i="3"/>
  <c r="BA79" i="3"/>
  <c r="AV79" i="3"/>
  <c r="BA78" i="3"/>
  <c r="AV78" i="3"/>
  <c r="BA77" i="3"/>
  <c r="AV77" i="3"/>
  <c r="BA76" i="3"/>
  <c r="AV76" i="3"/>
  <c r="BA75" i="3"/>
  <c r="AV75" i="3"/>
  <c r="BA74" i="3"/>
  <c r="AV74" i="3"/>
  <c r="BA71" i="3"/>
  <c r="AV71" i="3"/>
  <c r="BA70" i="3"/>
  <c r="AV70" i="3"/>
  <c r="BA69" i="3"/>
  <c r="AV69" i="3"/>
  <c r="BA68" i="3"/>
  <c r="AV68" i="3"/>
  <c r="BA67" i="3"/>
  <c r="AV67" i="3"/>
  <c r="BA66" i="3"/>
  <c r="AV66" i="3"/>
  <c r="BA65" i="3"/>
  <c r="AV65" i="3"/>
  <c r="BA64" i="3"/>
  <c r="AV64" i="3"/>
  <c r="BA63" i="3"/>
  <c r="AV63" i="3"/>
  <c r="BA60" i="3"/>
  <c r="AV60" i="3"/>
  <c r="BA59" i="3"/>
  <c r="AV59" i="3"/>
  <c r="BA58" i="3"/>
  <c r="AV58" i="3"/>
  <c r="BA57" i="3"/>
  <c r="AV57" i="3"/>
  <c r="BA56" i="3"/>
  <c r="AV56" i="3"/>
  <c r="BA55" i="3"/>
  <c r="AV55" i="3"/>
  <c r="BA54" i="3"/>
  <c r="AV54" i="3"/>
  <c r="BA53" i="3"/>
  <c r="AV53" i="3"/>
  <c r="BA49" i="3"/>
  <c r="AV49" i="3"/>
  <c r="BA48" i="3"/>
  <c r="AV48" i="3"/>
  <c r="BA47" i="3"/>
  <c r="AV47" i="3"/>
  <c r="BA46" i="3"/>
  <c r="AV46" i="3"/>
  <c r="BA45" i="3"/>
  <c r="AV45" i="3"/>
  <c r="BA44" i="3"/>
  <c r="AV44" i="3"/>
  <c r="BA43" i="3"/>
  <c r="AV43" i="3"/>
  <c r="BA40" i="3"/>
  <c r="AV40" i="3"/>
  <c r="BA39" i="3"/>
  <c r="AV39" i="3"/>
  <c r="BA38" i="3"/>
  <c r="AV38" i="3"/>
  <c r="BA37" i="3"/>
  <c r="AV37" i="3"/>
  <c r="BA36" i="3"/>
  <c r="AV36" i="3"/>
  <c r="BA35" i="3"/>
  <c r="AV35" i="3"/>
  <c r="BA34" i="3"/>
  <c r="AV34" i="3"/>
  <c r="BA33" i="3"/>
  <c r="AV33" i="3"/>
  <c r="BA30" i="3"/>
  <c r="AV30" i="3"/>
  <c r="BA29" i="3"/>
  <c r="AV29" i="3"/>
  <c r="BA28" i="3"/>
  <c r="AV28" i="3"/>
  <c r="BA27" i="3"/>
  <c r="AV27" i="3"/>
  <c r="BA26" i="3"/>
  <c r="AV26" i="3"/>
  <c r="BA25" i="3"/>
  <c r="AV25" i="3"/>
  <c r="BA24" i="3"/>
  <c r="AV24" i="3"/>
  <c r="BA23" i="3"/>
  <c r="AV23" i="3"/>
  <c r="BA20" i="3"/>
  <c r="AV20" i="3"/>
  <c r="BA19" i="3"/>
  <c r="AV19" i="3"/>
  <c r="BA18" i="3"/>
  <c r="AV18" i="3"/>
  <c r="BA17" i="3"/>
  <c r="AV17" i="3"/>
  <c r="BA16" i="3"/>
  <c r="AV16" i="3"/>
  <c r="BA15" i="3"/>
  <c r="AV15" i="3"/>
  <c r="BA14" i="3"/>
  <c r="AV14" i="3"/>
  <c r="BA13" i="3"/>
  <c r="AV13" i="3"/>
  <c r="BA10" i="3"/>
  <c r="AV10" i="3"/>
  <c r="BA9" i="3"/>
  <c r="AV9" i="3"/>
  <c r="BA8" i="3"/>
  <c r="AV8" i="3"/>
  <c r="BA7" i="3"/>
  <c r="AV7" i="3"/>
  <c r="BA6" i="3"/>
  <c r="AV6" i="3"/>
  <c r="BA5" i="3"/>
  <c r="AV5" i="3"/>
  <c r="BA4" i="3"/>
  <c r="AV4" i="3"/>
  <c r="BA3" i="3"/>
  <c r="AV3" i="3"/>
  <c r="BA2" i="3"/>
  <c r="AZ11" i="2" s="1"/>
  <c r="AV2" i="3"/>
  <c r="AY10" i="2" s="1"/>
  <c r="AM257" i="3"/>
  <c r="AM256" i="3"/>
  <c r="AM255" i="3"/>
  <c r="AM254" i="3"/>
  <c r="AM253" i="3"/>
  <c r="AM252" i="3"/>
  <c r="AM251" i="3"/>
  <c r="AM250" i="3"/>
  <c r="AM249" i="3"/>
  <c r="AM246" i="3"/>
  <c r="AM245" i="3"/>
  <c r="AM244" i="3"/>
  <c r="AM243" i="3"/>
  <c r="AM242" i="3"/>
  <c r="AM241" i="3"/>
  <c r="AM240" i="3"/>
  <c r="AM239" i="3"/>
  <c r="AM238" i="3"/>
  <c r="AM234" i="3"/>
  <c r="AM233" i="3"/>
  <c r="AM232" i="3"/>
  <c r="AM231" i="3"/>
  <c r="AM230" i="3"/>
  <c r="AM229" i="3"/>
  <c r="AM228" i="3"/>
  <c r="AM227" i="3"/>
  <c r="AM224" i="3"/>
  <c r="AM223" i="3"/>
  <c r="AM222" i="3"/>
  <c r="AM221" i="3"/>
  <c r="AM220" i="3"/>
  <c r="AM219" i="3"/>
  <c r="AM218" i="3"/>
  <c r="AM217" i="3"/>
  <c r="AM216" i="3"/>
  <c r="AM213" i="3"/>
  <c r="AM212" i="3"/>
  <c r="AM211" i="3"/>
  <c r="AM210" i="3"/>
  <c r="AM209" i="3"/>
  <c r="AM208" i="3"/>
  <c r="AM207" i="3"/>
  <c r="AM206" i="3"/>
  <c r="AM203" i="3"/>
  <c r="AM202" i="3"/>
  <c r="AM201" i="3"/>
  <c r="AM200" i="3"/>
  <c r="AM199" i="3"/>
  <c r="AM198" i="3"/>
  <c r="AM194" i="3"/>
  <c r="AM193" i="3"/>
  <c r="AM192" i="3"/>
  <c r="AM191" i="3"/>
  <c r="AM190" i="3"/>
  <c r="AM189" i="3"/>
  <c r="AM186" i="3"/>
  <c r="AM185" i="3"/>
  <c r="AM184" i="3"/>
  <c r="AM183" i="3"/>
  <c r="AM182" i="3"/>
  <c r="AM181" i="3"/>
  <c r="AM180" i="3"/>
  <c r="AM177" i="3"/>
  <c r="AM176" i="3"/>
  <c r="AM175" i="3"/>
  <c r="AM174" i="3"/>
  <c r="AM173" i="3"/>
  <c r="AM172" i="3"/>
  <c r="AM171" i="3"/>
  <c r="AM170" i="3"/>
  <c r="AM166" i="3"/>
  <c r="AM165" i="3"/>
  <c r="AM164" i="3"/>
  <c r="AM163" i="3"/>
  <c r="AM162" i="3"/>
  <c r="AM161" i="3"/>
  <c r="AM158" i="3"/>
  <c r="AM157" i="3"/>
  <c r="AM156" i="3"/>
  <c r="AM155" i="3"/>
  <c r="AM154" i="3"/>
  <c r="AM153" i="3"/>
  <c r="AM152" i="3"/>
  <c r="AM151" i="3"/>
  <c r="AM148" i="3"/>
  <c r="AM147" i="3"/>
  <c r="AM146" i="3"/>
  <c r="AM145" i="3"/>
  <c r="AM144" i="3"/>
  <c r="AM143" i="3"/>
  <c r="AM142" i="3"/>
  <c r="AM139" i="3"/>
  <c r="AM138" i="3"/>
  <c r="AM137" i="3"/>
  <c r="AM136" i="3"/>
  <c r="AM135" i="3"/>
  <c r="AM134" i="3"/>
  <c r="AM133" i="3"/>
  <c r="AM132" i="3"/>
  <c r="AM129" i="3"/>
  <c r="AM128" i="3"/>
  <c r="AM127" i="3"/>
  <c r="AM126" i="3"/>
  <c r="AM125" i="3"/>
  <c r="AM124" i="3"/>
  <c r="AM123" i="3"/>
  <c r="AM122" i="3"/>
  <c r="AM121" i="3"/>
  <c r="AM117" i="3"/>
  <c r="AM116" i="3"/>
  <c r="AM115" i="3"/>
  <c r="AM114" i="3"/>
  <c r="AM113" i="3"/>
  <c r="AM112" i="3"/>
  <c r="AM111" i="3"/>
  <c r="AM107" i="3"/>
  <c r="AM106" i="3"/>
  <c r="AM105" i="3"/>
  <c r="AM104" i="3"/>
  <c r="AM103" i="3"/>
  <c r="AM102" i="3"/>
  <c r="AM101" i="3"/>
  <c r="AM98" i="3"/>
  <c r="AM97" i="3"/>
  <c r="AM96" i="3"/>
  <c r="AM95" i="3"/>
  <c r="AM94" i="3"/>
  <c r="AM93" i="3"/>
  <c r="AM92" i="3"/>
  <c r="AM88" i="3"/>
  <c r="AM87" i="3"/>
  <c r="AM86" i="3"/>
  <c r="AM85" i="3"/>
  <c r="AM84" i="3"/>
  <c r="AM83" i="3"/>
  <c r="AM80" i="3"/>
  <c r="AM79" i="3"/>
  <c r="AM78" i="3"/>
  <c r="AM77" i="3"/>
  <c r="AM76" i="3"/>
  <c r="AM75" i="3"/>
  <c r="AM74" i="3"/>
  <c r="AM70" i="3"/>
  <c r="AM69" i="3"/>
  <c r="AM68" i="3"/>
  <c r="AM67" i="3"/>
  <c r="AM66" i="3"/>
  <c r="AM65" i="3"/>
  <c r="AM64" i="3"/>
  <c r="AM63" i="3"/>
  <c r="AM59" i="3"/>
  <c r="AM58" i="3"/>
  <c r="AM57" i="3"/>
  <c r="AM56" i="3"/>
  <c r="AM55" i="3"/>
  <c r="AM54" i="3"/>
  <c r="AM53" i="3"/>
  <c r="AM50" i="3"/>
  <c r="AM49" i="3"/>
  <c r="AM48" i="3"/>
  <c r="AM47" i="3"/>
  <c r="AM46" i="3"/>
  <c r="AM45" i="3"/>
  <c r="AM44" i="3"/>
  <c r="AM43" i="3"/>
  <c r="AM40" i="3"/>
  <c r="AM39" i="3"/>
  <c r="AM38" i="3"/>
  <c r="AM37" i="3"/>
  <c r="AM36" i="3"/>
  <c r="AM35" i="3"/>
  <c r="AM34" i="3"/>
  <c r="AM33" i="3"/>
  <c r="AM30" i="3"/>
  <c r="AM29" i="3"/>
  <c r="AM28" i="3"/>
  <c r="AM27" i="3"/>
  <c r="AM26" i="3"/>
  <c r="AM25" i="3"/>
  <c r="AM24" i="3"/>
  <c r="AM23" i="3"/>
  <c r="AM19" i="3"/>
  <c r="AM18" i="3"/>
  <c r="AM17" i="3"/>
  <c r="AM16" i="3"/>
  <c r="AM15" i="3"/>
  <c r="AM14" i="3"/>
  <c r="AM13" i="3"/>
  <c r="AM9" i="3"/>
  <c r="AM8" i="3"/>
  <c r="AM7" i="3"/>
  <c r="AM6" i="3"/>
  <c r="BI8" i="2" s="1"/>
  <c r="AM5" i="3"/>
  <c r="BH8" i="2" s="1"/>
  <c r="AM4" i="3"/>
  <c r="AM3" i="3"/>
  <c r="AM2" i="3"/>
  <c r="AL257" i="3"/>
  <c r="AL256" i="3"/>
  <c r="AL255" i="3"/>
  <c r="AL254" i="3"/>
  <c r="AL253" i="3"/>
  <c r="AL252" i="3"/>
  <c r="AL251" i="3"/>
  <c r="AL250" i="3"/>
  <c r="AL249" i="3"/>
  <c r="AL245" i="3"/>
  <c r="AL244" i="3"/>
  <c r="AL243" i="3"/>
  <c r="AL242" i="3"/>
  <c r="AL241" i="3"/>
  <c r="AL240" i="3"/>
  <c r="AL239" i="3"/>
  <c r="AL238" i="3"/>
  <c r="AL235" i="3"/>
  <c r="AL234" i="3"/>
  <c r="AL233" i="3"/>
  <c r="AL232" i="3"/>
  <c r="AL231" i="3"/>
  <c r="AL230" i="3"/>
  <c r="AL229" i="3"/>
  <c r="AL228" i="3"/>
  <c r="AL227" i="3"/>
  <c r="AL223" i="3"/>
  <c r="AL222" i="3"/>
  <c r="AL221" i="3"/>
  <c r="AL220" i="3"/>
  <c r="AL219" i="3"/>
  <c r="AL218" i="3"/>
  <c r="AL217" i="3"/>
  <c r="AL216" i="3"/>
  <c r="AL213" i="3"/>
  <c r="AL212" i="3"/>
  <c r="AL211" i="3"/>
  <c r="AL210" i="3"/>
  <c r="AL209" i="3"/>
  <c r="AL208" i="3"/>
  <c r="AL207" i="3"/>
  <c r="AL206" i="3"/>
  <c r="AL203" i="3"/>
  <c r="AL202" i="3"/>
  <c r="AL201" i="3"/>
  <c r="AL200" i="3"/>
  <c r="AL199" i="3"/>
  <c r="AL198" i="3"/>
  <c r="AL194" i="3"/>
  <c r="AL193" i="3"/>
  <c r="AL192" i="3"/>
  <c r="AL191" i="3"/>
  <c r="AL190" i="3"/>
  <c r="AL189" i="3"/>
  <c r="AL186" i="3"/>
  <c r="AL185" i="3"/>
  <c r="AL184" i="3"/>
  <c r="AL183" i="3"/>
  <c r="AL182" i="3"/>
  <c r="AL181" i="3"/>
  <c r="AL180" i="3"/>
  <c r="AL177" i="3"/>
  <c r="AL176" i="3"/>
  <c r="AL175" i="3"/>
  <c r="AL174" i="3"/>
  <c r="AL173" i="3"/>
  <c r="AL172" i="3"/>
  <c r="AL171" i="3"/>
  <c r="AL170" i="3"/>
  <c r="AL166" i="3"/>
  <c r="AL165" i="3"/>
  <c r="AL164" i="3"/>
  <c r="AL163" i="3"/>
  <c r="AL162" i="3"/>
  <c r="AL161" i="3"/>
  <c r="AL158" i="3"/>
  <c r="AL157" i="3"/>
  <c r="AL156" i="3"/>
  <c r="AL155" i="3"/>
  <c r="AL154" i="3"/>
  <c r="AL153" i="3"/>
  <c r="AL152" i="3"/>
  <c r="AL151" i="3"/>
  <c r="AL148" i="3"/>
  <c r="AL147" i="3"/>
  <c r="AL146" i="3"/>
  <c r="AL145" i="3"/>
  <c r="AL144" i="3"/>
  <c r="AL143" i="3"/>
  <c r="AL142" i="3"/>
  <c r="AL139" i="3"/>
  <c r="AL138" i="3"/>
  <c r="AL137" i="3"/>
  <c r="AL136" i="3"/>
  <c r="AL135" i="3"/>
  <c r="AL134" i="3"/>
  <c r="AL133" i="3"/>
  <c r="AL132" i="3"/>
  <c r="AL128" i="3"/>
  <c r="AL127" i="3"/>
  <c r="AL126" i="3"/>
  <c r="AL125" i="3"/>
  <c r="AL124" i="3"/>
  <c r="AL123" i="3"/>
  <c r="AL122" i="3"/>
  <c r="AL121" i="3"/>
  <c r="AL117" i="3"/>
  <c r="AL116" i="3"/>
  <c r="AL115" i="3"/>
  <c r="AL114" i="3"/>
  <c r="AL113" i="3"/>
  <c r="AL112" i="3"/>
  <c r="AL111" i="3"/>
  <c r="AL108" i="3"/>
  <c r="AL107" i="3"/>
  <c r="AL106" i="3"/>
  <c r="AL105" i="3"/>
  <c r="AL104" i="3"/>
  <c r="AL103" i="3"/>
  <c r="AL102" i="3"/>
  <c r="AL101" i="3"/>
  <c r="AL98" i="3"/>
  <c r="AL97" i="3"/>
  <c r="AL96" i="3"/>
  <c r="AL95" i="3"/>
  <c r="AL94" i="3"/>
  <c r="AL93" i="3"/>
  <c r="AL92" i="3"/>
  <c r="AL88" i="3"/>
  <c r="AL87" i="3"/>
  <c r="AL86" i="3"/>
  <c r="AL85" i="3"/>
  <c r="AL84" i="3"/>
  <c r="AL83" i="3"/>
  <c r="AL79" i="3"/>
  <c r="AL78" i="3"/>
  <c r="AL77" i="3"/>
  <c r="AL76" i="3"/>
  <c r="AL75" i="3"/>
  <c r="AL74" i="3"/>
  <c r="AL71" i="3"/>
  <c r="AL70" i="3"/>
  <c r="AL69" i="3"/>
  <c r="AL68" i="3"/>
  <c r="AL67" i="3"/>
  <c r="AL66" i="3"/>
  <c r="AL65" i="3"/>
  <c r="AL64" i="3"/>
  <c r="AL63" i="3"/>
  <c r="AL59" i="3"/>
  <c r="AL58" i="3"/>
  <c r="AL57" i="3"/>
  <c r="AL56" i="3"/>
  <c r="AL55" i="3"/>
  <c r="AL54" i="3"/>
  <c r="AL53" i="3"/>
  <c r="AL50" i="3"/>
  <c r="AL49" i="3"/>
  <c r="AL48" i="3"/>
  <c r="AL47" i="3"/>
  <c r="AL46" i="3"/>
  <c r="AL45" i="3"/>
  <c r="AL44" i="3"/>
  <c r="AL43" i="3"/>
  <c r="AL39" i="3"/>
  <c r="AL38" i="3"/>
  <c r="AL37" i="3"/>
  <c r="AL36" i="3"/>
  <c r="AL35" i="3"/>
  <c r="AL34" i="3"/>
  <c r="AL33" i="3"/>
  <c r="AL30" i="3"/>
  <c r="AL29" i="3"/>
  <c r="AL28" i="3"/>
  <c r="AL27" i="3"/>
  <c r="AL26" i="3"/>
  <c r="AL25" i="3"/>
  <c r="AL24" i="3"/>
  <c r="AL23" i="3"/>
  <c r="AL19" i="3"/>
  <c r="AL18" i="3"/>
  <c r="AL17" i="3"/>
  <c r="AL16" i="3"/>
  <c r="AL15" i="3"/>
  <c r="AL14" i="3"/>
  <c r="BE8" i="2" s="1"/>
  <c r="AL13" i="3"/>
  <c r="AL10" i="3"/>
  <c r="AL9" i="3"/>
  <c r="AL8" i="3"/>
  <c r="AL7" i="3"/>
  <c r="AL6" i="3"/>
  <c r="AL5" i="3"/>
  <c r="AL4" i="3"/>
  <c r="AL3" i="3"/>
  <c r="AL2" i="3"/>
  <c r="BF8" i="2" s="1"/>
  <c r="AK257" i="3"/>
  <c r="AK256" i="3"/>
  <c r="AK255" i="3"/>
  <c r="AK254" i="3"/>
  <c r="AK253" i="3"/>
  <c r="AK252" i="3"/>
  <c r="AK251" i="3"/>
  <c r="AK250" i="3"/>
  <c r="AK249" i="3"/>
  <c r="AK246" i="3"/>
  <c r="AK245" i="3"/>
  <c r="AK244" i="3"/>
  <c r="AK243" i="3"/>
  <c r="AK242" i="3"/>
  <c r="AK241" i="3"/>
  <c r="AK240" i="3"/>
  <c r="AK239" i="3"/>
  <c r="AK238" i="3"/>
  <c r="AK235" i="3"/>
  <c r="AK234" i="3"/>
  <c r="AK233" i="3"/>
  <c r="AK232" i="3"/>
  <c r="AK231" i="3"/>
  <c r="AK230" i="3"/>
  <c r="AK229" i="3"/>
  <c r="AK228" i="3"/>
  <c r="AK227" i="3"/>
  <c r="AK224" i="3"/>
  <c r="AK223" i="3"/>
  <c r="AK222" i="3"/>
  <c r="AK221" i="3"/>
  <c r="AK220" i="3"/>
  <c r="AK219" i="3"/>
  <c r="AK218" i="3"/>
  <c r="AK217" i="3"/>
  <c r="AK216" i="3"/>
  <c r="AK213" i="3"/>
  <c r="AK212" i="3"/>
  <c r="AK211" i="3"/>
  <c r="AK210" i="3"/>
  <c r="AK209" i="3"/>
  <c r="AK208" i="3"/>
  <c r="AK207" i="3"/>
  <c r="AK206" i="3"/>
  <c r="AK203" i="3"/>
  <c r="AK202" i="3"/>
  <c r="AK201" i="3"/>
  <c r="AK200" i="3"/>
  <c r="AK199" i="3"/>
  <c r="AK198" i="3"/>
  <c r="AK195" i="3"/>
  <c r="AK194" i="3"/>
  <c r="AK193" i="3"/>
  <c r="AK192" i="3"/>
  <c r="AK191" i="3"/>
  <c r="AK190" i="3"/>
  <c r="AK189" i="3"/>
  <c r="AK186" i="3"/>
  <c r="AK185" i="3"/>
  <c r="AK184" i="3"/>
  <c r="AK183" i="3"/>
  <c r="AK182" i="3"/>
  <c r="AK181" i="3"/>
  <c r="AK180" i="3"/>
  <c r="AK177" i="3"/>
  <c r="AK176" i="3"/>
  <c r="AK175" i="3"/>
  <c r="AK174" i="3"/>
  <c r="AK173" i="3"/>
  <c r="AK172" i="3"/>
  <c r="AK171" i="3"/>
  <c r="AK170" i="3"/>
  <c r="AK167" i="3"/>
  <c r="AK166" i="3"/>
  <c r="AK165" i="3"/>
  <c r="AK164" i="3"/>
  <c r="AK163" i="3"/>
  <c r="AK162" i="3"/>
  <c r="AK161" i="3"/>
  <c r="AK158" i="3"/>
  <c r="AK157" i="3"/>
  <c r="AK156" i="3"/>
  <c r="AK155" i="3"/>
  <c r="AK154" i="3"/>
  <c r="AK153" i="3"/>
  <c r="AK152" i="3"/>
  <c r="AK151" i="3"/>
  <c r="AK148" i="3"/>
  <c r="AK147" i="3"/>
  <c r="AK146" i="3"/>
  <c r="AK145" i="3"/>
  <c r="AK144" i="3"/>
  <c r="AK143" i="3"/>
  <c r="AK142" i="3"/>
  <c r="AK138" i="3"/>
  <c r="AK137" i="3"/>
  <c r="AK136" i="3"/>
  <c r="AK135" i="3"/>
  <c r="AK134" i="3"/>
  <c r="AK133" i="3"/>
  <c r="AK132" i="3"/>
  <c r="AK129" i="3"/>
  <c r="AK128" i="3"/>
  <c r="AK127" i="3"/>
  <c r="AK126" i="3"/>
  <c r="AK125" i="3"/>
  <c r="AK124" i="3"/>
  <c r="AK123" i="3"/>
  <c r="AK122" i="3"/>
  <c r="AK121" i="3"/>
  <c r="AK118" i="3"/>
  <c r="AK117" i="3"/>
  <c r="AK116" i="3"/>
  <c r="AK115" i="3"/>
  <c r="AK114" i="3"/>
  <c r="AK113" i="3"/>
  <c r="AK112" i="3"/>
  <c r="AK111" i="3"/>
  <c r="AK107" i="3"/>
  <c r="AK106" i="3"/>
  <c r="AK105" i="3"/>
  <c r="AK104" i="3"/>
  <c r="AK103" i="3"/>
  <c r="AK102" i="3"/>
  <c r="AK101" i="3"/>
  <c r="AK98" i="3"/>
  <c r="AK97" i="3"/>
  <c r="AK96" i="3"/>
  <c r="AK95" i="3"/>
  <c r="AK94" i="3"/>
  <c r="AK93" i="3"/>
  <c r="AK92" i="3"/>
  <c r="AK89" i="3"/>
  <c r="AK88" i="3"/>
  <c r="AK87" i="3"/>
  <c r="AK86" i="3"/>
  <c r="AK85" i="3"/>
  <c r="AK84" i="3"/>
  <c r="AK83" i="3"/>
  <c r="AK80" i="3"/>
  <c r="AK79" i="3"/>
  <c r="AK78" i="3"/>
  <c r="AK77" i="3"/>
  <c r="AK76" i="3"/>
  <c r="AK75" i="3"/>
  <c r="AK74" i="3"/>
  <c r="AK71" i="3"/>
  <c r="AK70" i="3"/>
  <c r="AK69" i="3"/>
  <c r="AK68" i="3"/>
  <c r="AK67" i="3"/>
  <c r="AK66" i="3"/>
  <c r="AK65" i="3"/>
  <c r="AK64" i="3"/>
  <c r="AK63" i="3"/>
  <c r="AK60" i="3"/>
  <c r="AK59" i="3"/>
  <c r="AK58" i="3"/>
  <c r="AK57" i="3"/>
  <c r="AK56" i="3"/>
  <c r="AK55" i="3"/>
  <c r="AK54" i="3"/>
  <c r="AK53" i="3"/>
  <c r="AK50" i="3"/>
  <c r="AK49" i="3"/>
  <c r="AK48" i="3"/>
  <c r="AK47" i="3"/>
  <c r="AK46" i="3"/>
  <c r="AK45" i="3"/>
  <c r="AK44" i="3"/>
  <c r="AK43" i="3"/>
  <c r="AK39" i="3"/>
  <c r="AK38" i="3"/>
  <c r="AK37" i="3"/>
  <c r="AK36" i="3"/>
  <c r="AK35" i="3"/>
  <c r="AK34" i="3"/>
  <c r="AK33" i="3"/>
  <c r="AK29" i="3"/>
  <c r="AK28" i="3"/>
  <c r="AK27" i="3"/>
  <c r="AK26" i="3"/>
  <c r="AK25" i="3"/>
  <c r="AK24" i="3"/>
  <c r="AK23" i="3"/>
  <c r="AK19" i="3"/>
  <c r="AK18" i="3"/>
  <c r="AK17" i="3"/>
  <c r="AK16" i="3"/>
  <c r="AK15" i="3"/>
  <c r="AK14" i="3"/>
  <c r="AK13" i="3"/>
  <c r="AK10" i="3"/>
  <c r="AK9" i="3"/>
  <c r="AK8" i="3"/>
  <c r="AK7" i="3"/>
  <c r="AK6" i="3"/>
  <c r="AK5" i="3"/>
  <c r="AK4" i="3"/>
  <c r="AK3" i="3"/>
  <c r="AK2" i="3"/>
  <c r="BB8" i="2" s="1"/>
  <c r="AJ257" i="3"/>
  <c r="AJ256" i="3"/>
  <c r="AJ255" i="3"/>
  <c r="AJ254" i="3"/>
  <c r="AJ253" i="3"/>
  <c r="AJ252" i="3"/>
  <c r="AJ251" i="3"/>
  <c r="AJ250" i="3"/>
  <c r="AJ249" i="3"/>
  <c r="AJ246" i="3"/>
  <c r="AJ245" i="3"/>
  <c r="AJ244" i="3"/>
  <c r="AJ243" i="3"/>
  <c r="AJ242" i="3"/>
  <c r="AJ241" i="3"/>
  <c r="AJ240" i="3"/>
  <c r="AJ239" i="3"/>
  <c r="AJ238" i="3"/>
  <c r="AJ235" i="3"/>
  <c r="AJ234" i="3"/>
  <c r="AJ233" i="3"/>
  <c r="AJ232" i="3"/>
  <c r="AJ231" i="3"/>
  <c r="AJ230" i="3"/>
  <c r="AJ229" i="3"/>
  <c r="AJ228" i="3"/>
  <c r="AJ227" i="3"/>
  <c r="AJ224" i="3"/>
  <c r="AJ223" i="3"/>
  <c r="AJ222" i="3"/>
  <c r="AJ221" i="3"/>
  <c r="AJ220" i="3"/>
  <c r="AJ219" i="3"/>
  <c r="AJ218" i="3"/>
  <c r="AJ217" i="3"/>
  <c r="AJ216" i="3"/>
  <c r="AJ213" i="3"/>
  <c r="AJ212" i="3"/>
  <c r="AJ211" i="3"/>
  <c r="AJ210" i="3"/>
  <c r="AJ209" i="3"/>
  <c r="AJ208" i="3"/>
  <c r="AJ207" i="3"/>
  <c r="AJ206" i="3"/>
  <c r="AJ203" i="3"/>
  <c r="AJ202" i="3"/>
  <c r="AJ201" i="3"/>
  <c r="AJ200" i="3"/>
  <c r="AJ199" i="3"/>
  <c r="AJ198" i="3"/>
  <c r="AJ195" i="3"/>
  <c r="AJ194" i="3"/>
  <c r="AJ193" i="3"/>
  <c r="AJ192" i="3"/>
  <c r="AJ191" i="3"/>
  <c r="AJ190" i="3"/>
  <c r="AJ189" i="3"/>
  <c r="AJ185" i="3"/>
  <c r="AJ184" i="3"/>
  <c r="AJ183" i="3"/>
  <c r="AJ182" i="3"/>
  <c r="AJ181" i="3"/>
  <c r="AJ180" i="3"/>
  <c r="AJ176" i="3"/>
  <c r="AJ175" i="3"/>
  <c r="AJ174" i="3"/>
  <c r="AJ173" i="3"/>
  <c r="AJ172" i="3"/>
  <c r="AJ171" i="3"/>
  <c r="AJ170" i="3"/>
  <c r="AJ167" i="3"/>
  <c r="AJ166" i="3"/>
  <c r="AJ165" i="3"/>
  <c r="AJ164" i="3"/>
  <c r="AJ163" i="3"/>
  <c r="AJ162" i="3"/>
  <c r="AJ161" i="3"/>
  <c r="AJ158" i="3"/>
  <c r="AJ157" i="3"/>
  <c r="AJ156" i="3"/>
  <c r="AJ155" i="3"/>
  <c r="AJ154" i="3"/>
  <c r="AJ153" i="3"/>
  <c r="AJ152" i="3"/>
  <c r="AJ151" i="3"/>
  <c r="AJ148" i="3"/>
  <c r="AJ147" i="3"/>
  <c r="AJ146" i="3"/>
  <c r="AJ145" i="3"/>
  <c r="AJ144" i="3"/>
  <c r="AJ143" i="3"/>
  <c r="AJ142" i="3"/>
  <c r="AJ139" i="3"/>
  <c r="AJ138" i="3"/>
  <c r="AJ137" i="3"/>
  <c r="AJ136" i="3"/>
  <c r="AJ135" i="3"/>
  <c r="AJ134" i="3"/>
  <c r="AJ133" i="3"/>
  <c r="AJ132" i="3"/>
  <c r="AJ129" i="3"/>
  <c r="AJ128" i="3"/>
  <c r="AJ127" i="3"/>
  <c r="AJ126" i="3"/>
  <c r="AJ125" i="3"/>
  <c r="AJ124" i="3"/>
  <c r="AJ123" i="3"/>
  <c r="AJ122" i="3"/>
  <c r="AJ121" i="3"/>
  <c r="AJ118" i="3"/>
  <c r="AJ117" i="3"/>
  <c r="AJ116" i="3"/>
  <c r="AJ115" i="3"/>
  <c r="AJ114" i="3"/>
  <c r="AJ113" i="3"/>
  <c r="AJ112" i="3"/>
  <c r="AJ111" i="3"/>
  <c r="AJ108" i="3"/>
  <c r="AJ107" i="3"/>
  <c r="AJ106" i="3"/>
  <c r="AJ105" i="3"/>
  <c r="AJ104" i="3"/>
  <c r="AJ103" i="3"/>
  <c r="AJ102" i="3"/>
  <c r="AJ101" i="3"/>
  <c r="AJ98" i="3"/>
  <c r="AJ97" i="3"/>
  <c r="AJ96" i="3"/>
  <c r="AJ95" i="3"/>
  <c r="AJ94" i="3"/>
  <c r="AJ93" i="3"/>
  <c r="AJ92" i="3"/>
  <c r="AJ89" i="3"/>
  <c r="AJ88" i="3"/>
  <c r="AJ87" i="3"/>
  <c r="AJ86" i="3"/>
  <c r="AJ85" i="3"/>
  <c r="AJ84" i="3"/>
  <c r="AJ83" i="3"/>
  <c r="AJ80" i="3"/>
  <c r="AJ79" i="3"/>
  <c r="AJ78" i="3"/>
  <c r="AJ77" i="3"/>
  <c r="AJ76" i="3"/>
  <c r="AJ75" i="3"/>
  <c r="AJ74" i="3"/>
  <c r="AJ71" i="3"/>
  <c r="AJ70" i="3"/>
  <c r="AJ69" i="3"/>
  <c r="AJ68" i="3"/>
  <c r="AJ67" i="3"/>
  <c r="AJ66" i="3"/>
  <c r="AJ65" i="3"/>
  <c r="AJ64" i="3"/>
  <c r="AJ63" i="3"/>
  <c r="AJ60" i="3"/>
  <c r="AJ59" i="3"/>
  <c r="AJ58" i="3"/>
  <c r="AJ57" i="3"/>
  <c r="AJ56" i="3"/>
  <c r="AJ55" i="3"/>
  <c r="AJ54" i="3"/>
  <c r="AJ53" i="3"/>
  <c r="AJ49" i="3"/>
  <c r="AJ48" i="3"/>
  <c r="AJ47" i="3"/>
  <c r="AJ46" i="3"/>
  <c r="AJ45" i="3"/>
  <c r="AJ44" i="3"/>
  <c r="AJ43" i="3"/>
  <c r="AJ40" i="3"/>
  <c r="AJ39" i="3"/>
  <c r="AJ38" i="3"/>
  <c r="AJ37" i="3"/>
  <c r="AJ36" i="3"/>
  <c r="AJ35" i="3"/>
  <c r="AJ34" i="3"/>
  <c r="AJ33" i="3"/>
  <c r="AJ30" i="3"/>
  <c r="AJ29" i="3"/>
  <c r="AJ28" i="3"/>
  <c r="AJ27" i="3"/>
  <c r="AJ26" i="3"/>
  <c r="AJ25" i="3"/>
  <c r="AJ24" i="3"/>
  <c r="AJ23" i="3"/>
  <c r="AJ20" i="3"/>
  <c r="AJ19" i="3"/>
  <c r="AJ18" i="3"/>
  <c r="AJ17" i="3"/>
  <c r="AJ16" i="3"/>
  <c r="AJ15" i="3"/>
  <c r="AJ14" i="3"/>
  <c r="AJ13" i="3"/>
  <c r="AJ10" i="3"/>
  <c r="AJ9" i="3"/>
  <c r="AJ8" i="3"/>
  <c r="AJ7" i="3"/>
  <c r="AJ6" i="3"/>
  <c r="AJ5" i="3"/>
  <c r="AJ4" i="3"/>
  <c r="AY8" i="2" s="1"/>
  <c r="AJ3" i="3"/>
  <c r="AJ2" i="3"/>
  <c r="AZ8" i="2" s="1"/>
  <c r="X257" i="3"/>
  <c r="X256" i="3"/>
  <c r="X255" i="3"/>
  <c r="X254" i="3"/>
  <c r="X253" i="3"/>
  <c r="X252" i="3"/>
  <c r="X251" i="3"/>
  <c r="X250" i="3"/>
  <c r="X249" i="3"/>
  <c r="X246" i="3"/>
  <c r="X245" i="3"/>
  <c r="X244" i="3"/>
  <c r="X243" i="3"/>
  <c r="X242" i="3"/>
  <c r="X241" i="3"/>
  <c r="X240" i="3"/>
  <c r="X239" i="3"/>
  <c r="X238" i="3"/>
  <c r="X234" i="3"/>
  <c r="X233" i="3"/>
  <c r="X232" i="3"/>
  <c r="X231" i="3"/>
  <c r="X230" i="3"/>
  <c r="X229" i="3"/>
  <c r="X228" i="3"/>
  <c r="X227" i="3"/>
  <c r="X224" i="3"/>
  <c r="X223" i="3"/>
  <c r="X222" i="3"/>
  <c r="X221" i="3"/>
  <c r="X220" i="3"/>
  <c r="X219" i="3"/>
  <c r="X218" i="3"/>
  <c r="X217" i="3"/>
  <c r="X216" i="3"/>
  <c r="X213" i="3"/>
  <c r="X212" i="3"/>
  <c r="X211" i="3"/>
  <c r="X210" i="3"/>
  <c r="X209" i="3"/>
  <c r="X208" i="3"/>
  <c r="X207" i="3"/>
  <c r="X206" i="3"/>
  <c r="X203" i="3"/>
  <c r="X202" i="3"/>
  <c r="X201" i="3"/>
  <c r="X200" i="3"/>
  <c r="X199" i="3"/>
  <c r="X198" i="3"/>
  <c r="X194" i="3"/>
  <c r="X193" i="3"/>
  <c r="X192" i="3"/>
  <c r="X191" i="3"/>
  <c r="X190" i="3"/>
  <c r="X189" i="3"/>
  <c r="X186" i="3"/>
  <c r="X185" i="3"/>
  <c r="X184" i="3"/>
  <c r="X183" i="3"/>
  <c r="X182" i="3"/>
  <c r="X181" i="3"/>
  <c r="X180" i="3"/>
  <c r="X177" i="3"/>
  <c r="X176" i="3"/>
  <c r="X175" i="3"/>
  <c r="X174" i="3"/>
  <c r="X173" i="3"/>
  <c r="X172" i="3"/>
  <c r="X171" i="3"/>
  <c r="X170" i="3"/>
  <c r="X166" i="3"/>
  <c r="X165" i="3"/>
  <c r="X164" i="3"/>
  <c r="X163" i="3"/>
  <c r="X162" i="3"/>
  <c r="X161" i="3"/>
  <c r="X158" i="3"/>
  <c r="X157" i="3"/>
  <c r="X156" i="3"/>
  <c r="X155" i="3"/>
  <c r="X154" i="3"/>
  <c r="X153" i="3"/>
  <c r="X152" i="3"/>
  <c r="X151" i="3"/>
  <c r="X148" i="3"/>
  <c r="X147" i="3"/>
  <c r="X146" i="3"/>
  <c r="X145" i="3"/>
  <c r="X144" i="3"/>
  <c r="X143" i="3"/>
  <c r="X142" i="3"/>
  <c r="X139" i="3"/>
  <c r="X138" i="3"/>
  <c r="X137" i="3"/>
  <c r="X136" i="3"/>
  <c r="X135" i="3"/>
  <c r="X134" i="3"/>
  <c r="X133" i="3"/>
  <c r="X132" i="3"/>
  <c r="X129" i="3"/>
  <c r="X128" i="3"/>
  <c r="X127" i="3"/>
  <c r="X126" i="3"/>
  <c r="X125" i="3"/>
  <c r="X124" i="3"/>
  <c r="X123" i="3"/>
  <c r="X122" i="3"/>
  <c r="X121" i="3"/>
  <c r="X117" i="3"/>
  <c r="X116" i="3"/>
  <c r="X115" i="3"/>
  <c r="X114" i="3"/>
  <c r="X113" i="3"/>
  <c r="X112" i="3"/>
  <c r="X111" i="3"/>
  <c r="X107" i="3"/>
  <c r="X106" i="3"/>
  <c r="X105" i="3"/>
  <c r="X104" i="3"/>
  <c r="X103" i="3"/>
  <c r="X102" i="3"/>
  <c r="X101" i="3"/>
  <c r="X98" i="3"/>
  <c r="X97" i="3"/>
  <c r="X96" i="3"/>
  <c r="X95" i="3"/>
  <c r="X94" i="3"/>
  <c r="X93" i="3"/>
  <c r="X92" i="3"/>
  <c r="X88" i="3"/>
  <c r="X87" i="3"/>
  <c r="X86" i="3"/>
  <c r="X85" i="3"/>
  <c r="X84" i="3"/>
  <c r="X83" i="3"/>
  <c r="X80" i="3"/>
  <c r="X79" i="3"/>
  <c r="X78" i="3"/>
  <c r="X77" i="3"/>
  <c r="X76" i="3"/>
  <c r="X75" i="3"/>
  <c r="X74" i="3"/>
  <c r="X70" i="3"/>
  <c r="X69" i="3"/>
  <c r="X68" i="3"/>
  <c r="X67" i="3"/>
  <c r="X66" i="3"/>
  <c r="X65" i="3"/>
  <c r="X64" i="3"/>
  <c r="X63" i="3"/>
  <c r="X59" i="3"/>
  <c r="X58" i="3"/>
  <c r="X57" i="3"/>
  <c r="X56" i="3"/>
  <c r="X55" i="3"/>
  <c r="X54" i="3"/>
  <c r="X53" i="3"/>
  <c r="X50" i="3"/>
  <c r="X49" i="3"/>
  <c r="X48" i="3"/>
  <c r="X47" i="3"/>
  <c r="X46" i="3"/>
  <c r="X45" i="3"/>
  <c r="X44" i="3"/>
  <c r="X43" i="3"/>
  <c r="X40" i="3"/>
  <c r="X39" i="3"/>
  <c r="X38" i="3"/>
  <c r="X37" i="3"/>
  <c r="X36" i="3"/>
  <c r="X35" i="3"/>
  <c r="X34" i="3"/>
  <c r="X33" i="3"/>
  <c r="X30" i="3"/>
  <c r="X29" i="3"/>
  <c r="X28" i="3"/>
  <c r="X27" i="3"/>
  <c r="X26" i="3"/>
  <c r="X25" i="3"/>
  <c r="X24" i="3"/>
  <c r="X23" i="3"/>
  <c r="X19" i="3"/>
  <c r="X18" i="3"/>
  <c r="X17" i="3"/>
  <c r="X16" i="3"/>
  <c r="X15" i="3"/>
  <c r="X14" i="3"/>
  <c r="X13" i="3"/>
  <c r="X9" i="3"/>
  <c r="X8" i="3"/>
  <c r="X7" i="3"/>
  <c r="X6" i="3"/>
  <c r="X5" i="3"/>
  <c r="X4" i="3"/>
  <c r="BH6" i="2" s="1"/>
  <c r="X3" i="3"/>
  <c r="X2" i="3"/>
  <c r="AH2" i="3" s="1"/>
  <c r="W257" i="3"/>
  <c r="W256" i="3"/>
  <c r="W255" i="3"/>
  <c r="W254" i="3"/>
  <c r="W253" i="3"/>
  <c r="W252" i="3"/>
  <c r="W251" i="3"/>
  <c r="W250" i="3"/>
  <c r="W249" i="3"/>
  <c r="W245" i="3"/>
  <c r="W244" i="3"/>
  <c r="W243" i="3"/>
  <c r="W242" i="3"/>
  <c r="W241" i="3"/>
  <c r="W240" i="3"/>
  <c r="W239" i="3"/>
  <c r="W238" i="3"/>
  <c r="W235" i="3"/>
  <c r="W234" i="3"/>
  <c r="W233" i="3"/>
  <c r="W232" i="3"/>
  <c r="W231" i="3"/>
  <c r="W230" i="3"/>
  <c r="W229" i="3"/>
  <c r="W228" i="3"/>
  <c r="W227" i="3"/>
  <c r="W223" i="3"/>
  <c r="W222" i="3"/>
  <c r="W221" i="3"/>
  <c r="W220" i="3"/>
  <c r="W219" i="3"/>
  <c r="W218" i="3"/>
  <c r="W217" i="3"/>
  <c r="W216" i="3"/>
  <c r="W213" i="3"/>
  <c r="W212" i="3"/>
  <c r="W211" i="3"/>
  <c r="W210" i="3"/>
  <c r="W209" i="3"/>
  <c r="W208" i="3"/>
  <c r="W207" i="3"/>
  <c r="W206" i="3"/>
  <c r="W203" i="3"/>
  <c r="W202" i="3"/>
  <c r="W201" i="3"/>
  <c r="W200" i="3"/>
  <c r="W199" i="3"/>
  <c r="W198" i="3"/>
  <c r="W194" i="3"/>
  <c r="W193" i="3"/>
  <c r="W192" i="3"/>
  <c r="W191" i="3"/>
  <c r="W190" i="3"/>
  <c r="W189" i="3"/>
  <c r="W186" i="3"/>
  <c r="W185" i="3"/>
  <c r="W184" i="3"/>
  <c r="W183" i="3"/>
  <c r="W182" i="3"/>
  <c r="W181" i="3"/>
  <c r="W180" i="3"/>
  <c r="W177" i="3"/>
  <c r="W176" i="3"/>
  <c r="W175" i="3"/>
  <c r="W174" i="3"/>
  <c r="W173" i="3"/>
  <c r="W172" i="3"/>
  <c r="W171" i="3"/>
  <c r="W170" i="3"/>
  <c r="W166" i="3"/>
  <c r="W165" i="3"/>
  <c r="W164" i="3"/>
  <c r="W163" i="3"/>
  <c r="W162" i="3"/>
  <c r="W161" i="3"/>
  <c r="W158" i="3"/>
  <c r="W157" i="3"/>
  <c r="W156" i="3"/>
  <c r="W155" i="3"/>
  <c r="W154" i="3"/>
  <c r="W153" i="3"/>
  <c r="W152" i="3"/>
  <c r="W151" i="3"/>
  <c r="W148" i="3"/>
  <c r="W147" i="3"/>
  <c r="W146" i="3"/>
  <c r="W145" i="3"/>
  <c r="W144" i="3"/>
  <c r="W143" i="3"/>
  <c r="W142" i="3"/>
  <c r="W139" i="3"/>
  <c r="W138" i="3"/>
  <c r="W137" i="3"/>
  <c r="W136" i="3"/>
  <c r="W135" i="3"/>
  <c r="W134" i="3"/>
  <c r="W133" i="3"/>
  <c r="W132" i="3"/>
  <c r="W128" i="3"/>
  <c r="W127" i="3"/>
  <c r="W126" i="3"/>
  <c r="W125" i="3"/>
  <c r="W124" i="3"/>
  <c r="W123" i="3"/>
  <c r="W122" i="3"/>
  <c r="W121" i="3"/>
  <c r="W117" i="3"/>
  <c r="W116" i="3"/>
  <c r="W115" i="3"/>
  <c r="W114" i="3"/>
  <c r="W113" i="3"/>
  <c r="W112" i="3"/>
  <c r="W111" i="3"/>
  <c r="W108" i="3"/>
  <c r="W107" i="3"/>
  <c r="W106" i="3"/>
  <c r="W105" i="3"/>
  <c r="W104" i="3"/>
  <c r="W103" i="3"/>
  <c r="W102" i="3"/>
  <c r="W101" i="3"/>
  <c r="W98" i="3"/>
  <c r="W97" i="3"/>
  <c r="W96" i="3"/>
  <c r="W95" i="3"/>
  <c r="W94" i="3"/>
  <c r="W93" i="3"/>
  <c r="W92" i="3"/>
  <c r="W88" i="3"/>
  <c r="W87" i="3"/>
  <c r="W86" i="3"/>
  <c r="W85" i="3"/>
  <c r="W84" i="3"/>
  <c r="W83" i="3"/>
  <c r="W79" i="3"/>
  <c r="W78" i="3"/>
  <c r="W77" i="3"/>
  <c r="W76" i="3"/>
  <c r="W75" i="3"/>
  <c r="W74" i="3"/>
  <c r="W71" i="3"/>
  <c r="W70" i="3"/>
  <c r="W69" i="3"/>
  <c r="W68" i="3"/>
  <c r="W67" i="3"/>
  <c r="W66" i="3"/>
  <c r="W65" i="3"/>
  <c r="W64" i="3"/>
  <c r="W63" i="3"/>
  <c r="W59" i="3"/>
  <c r="W58" i="3"/>
  <c r="W57" i="3"/>
  <c r="W56" i="3"/>
  <c r="W55" i="3"/>
  <c r="W54" i="3"/>
  <c r="W53" i="3"/>
  <c r="W50" i="3"/>
  <c r="W49" i="3"/>
  <c r="W48" i="3"/>
  <c r="W47" i="3"/>
  <c r="W46" i="3"/>
  <c r="W45" i="3"/>
  <c r="W44" i="3"/>
  <c r="W43" i="3"/>
  <c r="W39" i="3"/>
  <c r="W38" i="3"/>
  <c r="W37" i="3"/>
  <c r="W36" i="3"/>
  <c r="W35" i="3"/>
  <c r="W34" i="3"/>
  <c r="W33" i="3"/>
  <c r="W30" i="3"/>
  <c r="W29" i="3"/>
  <c r="W28" i="3"/>
  <c r="W27" i="3"/>
  <c r="W26" i="3"/>
  <c r="W25" i="3"/>
  <c r="W24" i="3"/>
  <c r="W23" i="3"/>
  <c r="W19" i="3"/>
  <c r="W18" i="3"/>
  <c r="W17" i="3"/>
  <c r="W16" i="3"/>
  <c r="W15" i="3"/>
  <c r="W14" i="3"/>
  <c r="W13" i="3"/>
  <c r="W10" i="3"/>
  <c r="W9" i="3"/>
  <c r="W8" i="3"/>
  <c r="W7" i="3"/>
  <c r="W6" i="3"/>
  <c r="W5" i="3"/>
  <c r="W4" i="3"/>
  <c r="W3" i="3"/>
  <c r="BF6" i="2" s="1"/>
  <c r="W2" i="3"/>
  <c r="BE6" i="2" s="1"/>
  <c r="V257" i="3"/>
  <c r="V256" i="3"/>
  <c r="V255" i="3"/>
  <c r="V254" i="3"/>
  <c r="V253" i="3"/>
  <c r="V252" i="3"/>
  <c r="V251" i="3"/>
  <c r="V250" i="3"/>
  <c r="V249" i="3"/>
  <c r="V246" i="3"/>
  <c r="V245" i="3"/>
  <c r="V244" i="3"/>
  <c r="V243" i="3"/>
  <c r="V242" i="3"/>
  <c r="V241" i="3"/>
  <c r="V240" i="3"/>
  <c r="V239" i="3"/>
  <c r="V238" i="3"/>
  <c r="V235" i="3"/>
  <c r="V234" i="3"/>
  <c r="V233" i="3"/>
  <c r="V232" i="3"/>
  <c r="V231" i="3"/>
  <c r="V230" i="3"/>
  <c r="V229" i="3"/>
  <c r="V228" i="3"/>
  <c r="V227" i="3"/>
  <c r="V224" i="3"/>
  <c r="V223" i="3"/>
  <c r="V222" i="3"/>
  <c r="V221" i="3"/>
  <c r="V220" i="3"/>
  <c r="V219" i="3"/>
  <c r="V218" i="3"/>
  <c r="V217" i="3"/>
  <c r="V216" i="3"/>
  <c r="V213" i="3"/>
  <c r="V212" i="3"/>
  <c r="V211" i="3"/>
  <c r="V210" i="3"/>
  <c r="V209" i="3"/>
  <c r="V208" i="3"/>
  <c r="V207" i="3"/>
  <c r="V206" i="3"/>
  <c r="V203" i="3"/>
  <c r="V202" i="3"/>
  <c r="V201" i="3"/>
  <c r="V200" i="3"/>
  <c r="V199" i="3"/>
  <c r="V198" i="3"/>
  <c r="V195" i="3"/>
  <c r="V194" i="3"/>
  <c r="V193" i="3"/>
  <c r="V192" i="3"/>
  <c r="V191" i="3"/>
  <c r="V190" i="3"/>
  <c r="V189" i="3"/>
  <c r="V186" i="3"/>
  <c r="V185" i="3"/>
  <c r="V184" i="3"/>
  <c r="V183" i="3"/>
  <c r="V182" i="3"/>
  <c r="V181" i="3"/>
  <c r="V180" i="3"/>
  <c r="V177" i="3"/>
  <c r="V176" i="3"/>
  <c r="V175" i="3"/>
  <c r="V174" i="3"/>
  <c r="V173" i="3"/>
  <c r="V172" i="3"/>
  <c r="V171" i="3"/>
  <c r="V170" i="3"/>
  <c r="V167" i="3"/>
  <c r="V166" i="3"/>
  <c r="V165" i="3"/>
  <c r="V164" i="3"/>
  <c r="V163" i="3"/>
  <c r="V162" i="3"/>
  <c r="V161" i="3"/>
  <c r="V158" i="3"/>
  <c r="V157" i="3"/>
  <c r="V156" i="3"/>
  <c r="V155" i="3"/>
  <c r="V154" i="3"/>
  <c r="V153" i="3"/>
  <c r="V152" i="3"/>
  <c r="V151" i="3"/>
  <c r="V148" i="3"/>
  <c r="V147" i="3"/>
  <c r="V146" i="3"/>
  <c r="V145" i="3"/>
  <c r="V144" i="3"/>
  <c r="V143" i="3"/>
  <c r="V142" i="3"/>
  <c r="V138" i="3"/>
  <c r="V137" i="3"/>
  <c r="V136" i="3"/>
  <c r="V135" i="3"/>
  <c r="V134" i="3"/>
  <c r="V133" i="3"/>
  <c r="V132" i="3"/>
  <c r="V129" i="3"/>
  <c r="V128" i="3"/>
  <c r="V127" i="3"/>
  <c r="V126" i="3"/>
  <c r="V125" i="3"/>
  <c r="V124" i="3"/>
  <c r="V123" i="3"/>
  <c r="V122" i="3"/>
  <c r="V121" i="3"/>
  <c r="V118" i="3"/>
  <c r="V117" i="3"/>
  <c r="V116" i="3"/>
  <c r="V115" i="3"/>
  <c r="V114" i="3"/>
  <c r="V113" i="3"/>
  <c r="V112" i="3"/>
  <c r="V111" i="3"/>
  <c r="V107" i="3"/>
  <c r="V106" i="3"/>
  <c r="V105" i="3"/>
  <c r="V104" i="3"/>
  <c r="V103" i="3"/>
  <c r="V102" i="3"/>
  <c r="V101" i="3"/>
  <c r="V98" i="3"/>
  <c r="V97" i="3"/>
  <c r="V96" i="3"/>
  <c r="V95" i="3"/>
  <c r="V94" i="3"/>
  <c r="V93" i="3"/>
  <c r="V92" i="3"/>
  <c r="V89" i="3"/>
  <c r="V88" i="3"/>
  <c r="V87" i="3"/>
  <c r="V86" i="3"/>
  <c r="V85" i="3"/>
  <c r="V84" i="3"/>
  <c r="V83" i="3"/>
  <c r="V80" i="3"/>
  <c r="V79" i="3"/>
  <c r="V78" i="3"/>
  <c r="V77" i="3"/>
  <c r="V76" i="3"/>
  <c r="V75" i="3"/>
  <c r="V74" i="3"/>
  <c r="V71" i="3"/>
  <c r="V70" i="3"/>
  <c r="V69" i="3"/>
  <c r="V68" i="3"/>
  <c r="V67" i="3"/>
  <c r="V66" i="3"/>
  <c r="V65" i="3"/>
  <c r="V64" i="3"/>
  <c r="V63" i="3"/>
  <c r="V60" i="3"/>
  <c r="V59" i="3"/>
  <c r="V58" i="3"/>
  <c r="V57" i="3"/>
  <c r="V56" i="3"/>
  <c r="V55" i="3"/>
  <c r="V54" i="3"/>
  <c r="V53" i="3"/>
  <c r="V50" i="3"/>
  <c r="V49" i="3"/>
  <c r="V48" i="3"/>
  <c r="V47" i="3"/>
  <c r="V46" i="3"/>
  <c r="V45" i="3"/>
  <c r="V44" i="3"/>
  <c r="V43" i="3"/>
  <c r="V39" i="3"/>
  <c r="V38" i="3"/>
  <c r="V37" i="3"/>
  <c r="V36" i="3"/>
  <c r="V35" i="3"/>
  <c r="V34" i="3"/>
  <c r="V33" i="3"/>
  <c r="V29" i="3"/>
  <c r="V28" i="3"/>
  <c r="V27" i="3"/>
  <c r="V26" i="3"/>
  <c r="V25" i="3"/>
  <c r="V24" i="3"/>
  <c r="V23" i="3"/>
  <c r="V19" i="3"/>
  <c r="V18" i="3"/>
  <c r="V17" i="3"/>
  <c r="V16" i="3"/>
  <c r="V15" i="3"/>
  <c r="V14" i="3"/>
  <c r="V13" i="3"/>
  <c r="V10" i="3"/>
  <c r="V9" i="3"/>
  <c r="V8" i="3"/>
  <c r="V7" i="3"/>
  <c r="V6" i="3"/>
  <c r="V5" i="3"/>
  <c r="V4" i="3"/>
  <c r="V3" i="3"/>
  <c r="V2" i="3"/>
  <c r="AF2" i="3" s="1"/>
  <c r="U257" i="3"/>
  <c r="U256" i="3"/>
  <c r="U255" i="3"/>
  <c r="U254" i="3"/>
  <c r="U253" i="3"/>
  <c r="U252" i="3"/>
  <c r="U251" i="3"/>
  <c r="U250" i="3"/>
  <c r="U249" i="3"/>
  <c r="U246" i="3"/>
  <c r="U245" i="3"/>
  <c r="U244" i="3"/>
  <c r="U243" i="3"/>
  <c r="U242" i="3"/>
  <c r="U241" i="3"/>
  <c r="U240" i="3"/>
  <c r="U239" i="3"/>
  <c r="U238" i="3"/>
  <c r="U235" i="3"/>
  <c r="U234" i="3"/>
  <c r="U233" i="3"/>
  <c r="U232" i="3"/>
  <c r="U231" i="3"/>
  <c r="U230" i="3"/>
  <c r="U229" i="3"/>
  <c r="U228" i="3"/>
  <c r="U227" i="3"/>
  <c r="U224" i="3"/>
  <c r="U223" i="3"/>
  <c r="U222" i="3"/>
  <c r="U221" i="3"/>
  <c r="U220" i="3"/>
  <c r="U219" i="3"/>
  <c r="U218" i="3"/>
  <c r="U217" i="3"/>
  <c r="U216" i="3"/>
  <c r="U213" i="3"/>
  <c r="U212" i="3"/>
  <c r="U211" i="3"/>
  <c r="U210" i="3"/>
  <c r="U209" i="3"/>
  <c r="U208" i="3"/>
  <c r="U207" i="3"/>
  <c r="U206" i="3"/>
  <c r="U203" i="3"/>
  <c r="U202" i="3"/>
  <c r="U201" i="3"/>
  <c r="U200" i="3"/>
  <c r="U199" i="3"/>
  <c r="U198" i="3"/>
  <c r="U195" i="3"/>
  <c r="U194" i="3"/>
  <c r="U193" i="3"/>
  <c r="U192" i="3"/>
  <c r="U191" i="3"/>
  <c r="U190" i="3"/>
  <c r="U189" i="3"/>
  <c r="U185" i="3"/>
  <c r="U184" i="3"/>
  <c r="U183" i="3"/>
  <c r="U182" i="3"/>
  <c r="U181" i="3"/>
  <c r="U180" i="3"/>
  <c r="U176" i="3"/>
  <c r="U175" i="3"/>
  <c r="U174" i="3"/>
  <c r="U173" i="3"/>
  <c r="U172" i="3"/>
  <c r="U171" i="3"/>
  <c r="U170" i="3"/>
  <c r="U167" i="3"/>
  <c r="U166" i="3"/>
  <c r="U165" i="3"/>
  <c r="U164" i="3"/>
  <c r="U163" i="3"/>
  <c r="U162" i="3"/>
  <c r="U161" i="3"/>
  <c r="U158" i="3"/>
  <c r="U157" i="3"/>
  <c r="U156" i="3"/>
  <c r="U155" i="3"/>
  <c r="U154" i="3"/>
  <c r="U153" i="3"/>
  <c r="U152" i="3"/>
  <c r="U151" i="3"/>
  <c r="U148" i="3"/>
  <c r="U147" i="3"/>
  <c r="U146" i="3"/>
  <c r="U145" i="3"/>
  <c r="U144" i="3"/>
  <c r="U143" i="3"/>
  <c r="U142" i="3"/>
  <c r="U139" i="3"/>
  <c r="U138" i="3"/>
  <c r="U137" i="3"/>
  <c r="U136" i="3"/>
  <c r="U135" i="3"/>
  <c r="U134" i="3"/>
  <c r="U133" i="3"/>
  <c r="U132" i="3"/>
  <c r="U129" i="3"/>
  <c r="U128" i="3"/>
  <c r="U127" i="3"/>
  <c r="U126" i="3"/>
  <c r="U125" i="3"/>
  <c r="U124" i="3"/>
  <c r="U123" i="3"/>
  <c r="U122" i="3"/>
  <c r="U121" i="3"/>
  <c r="U118" i="3"/>
  <c r="U117" i="3"/>
  <c r="U116" i="3"/>
  <c r="U115" i="3"/>
  <c r="U114" i="3"/>
  <c r="U113" i="3"/>
  <c r="U112" i="3"/>
  <c r="U111" i="3"/>
  <c r="U108" i="3"/>
  <c r="U107" i="3"/>
  <c r="U106" i="3"/>
  <c r="U105" i="3"/>
  <c r="U104" i="3"/>
  <c r="U103" i="3"/>
  <c r="U102" i="3"/>
  <c r="U101" i="3"/>
  <c r="U98" i="3"/>
  <c r="U97" i="3"/>
  <c r="U96" i="3"/>
  <c r="U95" i="3"/>
  <c r="U94" i="3"/>
  <c r="U93" i="3"/>
  <c r="U92" i="3"/>
  <c r="U89" i="3"/>
  <c r="U88" i="3"/>
  <c r="U87" i="3"/>
  <c r="U86" i="3"/>
  <c r="U85" i="3"/>
  <c r="U84" i="3"/>
  <c r="U83" i="3"/>
  <c r="U80" i="3"/>
  <c r="U79" i="3"/>
  <c r="U78" i="3"/>
  <c r="U77" i="3"/>
  <c r="U76" i="3"/>
  <c r="U75" i="3"/>
  <c r="U74" i="3"/>
  <c r="U71" i="3"/>
  <c r="U70" i="3"/>
  <c r="U69" i="3"/>
  <c r="U68" i="3"/>
  <c r="U67" i="3"/>
  <c r="U66" i="3"/>
  <c r="U65" i="3"/>
  <c r="U64" i="3"/>
  <c r="U63" i="3"/>
  <c r="U60" i="3"/>
  <c r="U59" i="3"/>
  <c r="U58" i="3"/>
  <c r="U57" i="3"/>
  <c r="U56" i="3"/>
  <c r="U55" i="3"/>
  <c r="U54" i="3"/>
  <c r="U53" i="3"/>
  <c r="U49" i="3"/>
  <c r="U48" i="3"/>
  <c r="U47" i="3"/>
  <c r="U46" i="3"/>
  <c r="U45" i="3"/>
  <c r="U44" i="3"/>
  <c r="U43" i="3"/>
  <c r="U40" i="3"/>
  <c r="U39" i="3"/>
  <c r="U38" i="3"/>
  <c r="U37" i="3"/>
  <c r="U36" i="3"/>
  <c r="U35" i="3"/>
  <c r="U34" i="3"/>
  <c r="U33" i="3"/>
  <c r="U30" i="3"/>
  <c r="U29" i="3"/>
  <c r="U28" i="3"/>
  <c r="U27" i="3"/>
  <c r="U26" i="3"/>
  <c r="U25" i="3"/>
  <c r="U24" i="3"/>
  <c r="U23" i="3"/>
  <c r="U20" i="3"/>
  <c r="U19" i="3"/>
  <c r="U18" i="3"/>
  <c r="U17" i="3"/>
  <c r="U16" i="3"/>
  <c r="U15" i="3"/>
  <c r="U14" i="3"/>
  <c r="U13" i="3"/>
  <c r="U10" i="3"/>
  <c r="U9" i="3"/>
  <c r="U8" i="3"/>
  <c r="U7" i="3"/>
  <c r="U6" i="3"/>
  <c r="U5" i="3"/>
  <c r="U4" i="3"/>
  <c r="U3" i="3"/>
  <c r="AY6" i="2" s="1"/>
  <c r="U2" i="3"/>
  <c r="AE2" i="3" s="1"/>
  <c r="S257" i="3"/>
  <c r="S256" i="3"/>
  <c r="S255" i="3"/>
  <c r="S254" i="3"/>
  <c r="S253" i="3"/>
  <c r="S252" i="3"/>
  <c r="S251" i="3"/>
  <c r="S250" i="3"/>
  <c r="S249" i="3"/>
  <c r="S246" i="3"/>
  <c r="S245" i="3"/>
  <c r="S244" i="3"/>
  <c r="S243" i="3"/>
  <c r="S242" i="3"/>
  <c r="S241" i="3"/>
  <c r="S240" i="3"/>
  <c r="S239" i="3"/>
  <c r="S238" i="3"/>
  <c r="S235" i="3"/>
  <c r="S234" i="3"/>
  <c r="S233" i="3"/>
  <c r="S232" i="3"/>
  <c r="S231" i="3"/>
  <c r="S230" i="3"/>
  <c r="S229" i="3"/>
  <c r="S228" i="3"/>
  <c r="S227" i="3"/>
  <c r="S224" i="3"/>
  <c r="S223" i="3"/>
  <c r="S222" i="3"/>
  <c r="S221" i="3"/>
  <c r="S220" i="3"/>
  <c r="S219" i="3"/>
  <c r="S218" i="3"/>
  <c r="S217" i="3"/>
  <c r="S216" i="3"/>
  <c r="S213" i="3"/>
  <c r="S212" i="3"/>
  <c r="S211" i="3"/>
  <c r="S210" i="3"/>
  <c r="S209" i="3"/>
  <c r="S208" i="3"/>
  <c r="S207" i="3"/>
  <c r="S206" i="3"/>
  <c r="S203" i="3"/>
  <c r="S202" i="3"/>
  <c r="S201" i="3"/>
  <c r="S200" i="3"/>
  <c r="S199" i="3"/>
  <c r="S198" i="3"/>
  <c r="S195" i="3"/>
  <c r="S194" i="3"/>
  <c r="S193" i="3"/>
  <c r="S192" i="3"/>
  <c r="S191" i="3"/>
  <c r="S190" i="3"/>
  <c r="S189" i="3"/>
  <c r="S186" i="3"/>
  <c r="S185" i="3"/>
  <c r="S184" i="3"/>
  <c r="S183" i="3"/>
  <c r="S182" i="3"/>
  <c r="S181" i="3"/>
  <c r="S180" i="3"/>
  <c r="S177" i="3"/>
  <c r="S176" i="3"/>
  <c r="S175" i="3"/>
  <c r="S174" i="3"/>
  <c r="S173" i="3"/>
  <c r="S172" i="3"/>
  <c r="S171" i="3"/>
  <c r="S170" i="3"/>
  <c r="S167" i="3"/>
  <c r="S166" i="3"/>
  <c r="S165" i="3"/>
  <c r="S164" i="3"/>
  <c r="S163" i="3"/>
  <c r="S162" i="3"/>
  <c r="S161" i="3"/>
  <c r="S158" i="3"/>
  <c r="S157" i="3"/>
  <c r="S156" i="3"/>
  <c r="S155" i="3"/>
  <c r="S154" i="3"/>
  <c r="S153" i="3"/>
  <c r="S152" i="3"/>
  <c r="S151" i="3"/>
  <c r="S148" i="3"/>
  <c r="S147" i="3"/>
  <c r="S146" i="3"/>
  <c r="S145" i="3"/>
  <c r="S144" i="3"/>
  <c r="S143" i="3"/>
  <c r="S142" i="3"/>
  <c r="S139" i="3"/>
  <c r="S138" i="3"/>
  <c r="S137" i="3"/>
  <c r="S136" i="3"/>
  <c r="S135" i="3"/>
  <c r="S134" i="3"/>
  <c r="S133" i="3"/>
  <c r="S132" i="3"/>
  <c r="S129" i="3"/>
  <c r="S128" i="3"/>
  <c r="S127" i="3"/>
  <c r="S126" i="3"/>
  <c r="S125" i="3"/>
  <c r="S124" i="3"/>
  <c r="S123" i="3"/>
  <c r="S122" i="3"/>
  <c r="S121" i="3"/>
  <c r="S118" i="3"/>
  <c r="S117" i="3"/>
  <c r="S116" i="3"/>
  <c r="S115" i="3"/>
  <c r="S114" i="3"/>
  <c r="S113" i="3"/>
  <c r="S112" i="3"/>
  <c r="S111" i="3"/>
  <c r="S107" i="3"/>
  <c r="S106" i="3"/>
  <c r="S105" i="3"/>
  <c r="S104" i="3"/>
  <c r="S103" i="3"/>
  <c r="S102" i="3"/>
  <c r="S101" i="3"/>
  <c r="S98" i="3"/>
  <c r="S97" i="3"/>
  <c r="S96" i="3"/>
  <c r="S95" i="3"/>
  <c r="S94" i="3"/>
  <c r="S93" i="3"/>
  <c r="S92" i="3"/>
  <c r="S89" i="3"/>
  <c r="S88" i="3"/>
  <c r="S87" i="3"/>
  <c r="S86" i="3"/>
  <c r="S85" i="3"/>
  <c r="S84" i="3"/>
  <c r="S83" i="3"/>
  <c r="S81" i="3"/>
  <c r="S80" i="3"/>
  <c r="S79" i="3"/>
  <c r="S78" i="3"/>
  <c r="S77" i="3"/>
  <c r="S76" i="3"/>
  <c r="S75" i="3"/>
  <c r="S74" i="3"/>
  <c r="S71" i="3"/>
  <c r="S70" i="3"/>
  <c r="S69" i="3"/>
  <c r="S68" i="3"/>
  <c r="S67" i="3"/>
  <c r="S66" i="3"/>
  <c r="S65" i="3"/>
  <c r="S64" i="3"/>
  <c r="S63" i="3"/>
  <c r="S60" i="3"/>
  <c r="S59" i="3"/>
  <c r="S58" i="3"/>
  <c r="S57" i="3"/>
  <c r="S56" i="3"/>
  <c r="S55" i="3"/>
  <c r="S54" i="3"/>
  <c r="S53" i="3"/>
  <c r="S50" i="3"/>
  <c r="S49" i="3"/>
  <c r="S48" i="3"/>
  <c r="S47" i="3"/>
  <c r="S46" i="3"/>
  <c r="S45" i="3"/>
  <c r="S44" i="3"/>
  <c r="S43" i="3"/>
  <c r="S40" i="3"/>
  <c r="S39" i="3"/>
  <c r="S38" i="3"/>
  <c r="S37" i="3"/>
  <c r="S36" i="3"/>
  <c r="S35" i="3"/>
  <c r="S34" i="3"/>
  <c r="S33" i="3"/>
  <c r="S30" i="3"/>
  <c r="S29" i="3"/>
  <c r="S28" i="3"/>
  <c r="S27" i="3"/>
  <c r="S26" i="3"/>
  <c r="S25" i="3"/>
  <c r="S24" i="3"/>
  <c r="S23" i="3"/>
  <c r="S20" i="3"/>
  <c r="S19" i="3"/>
  <c r="S18" i="3"/>
  <c r="S17" i="3"/>
  <c r="S16" i="3"/>
  <c r="S15" i="3"/>
  <c r="S14" i="3"/>
  <c r="S13" i="3"/>
  <c r="S10" i="3"/>
  <c r="S9" i="3"/>
  <c r="S8" i="3"/>
  <c r="S7" i="3"/>
  <c r="S6" i="3"/>
  <c r="S5" i="3"/>
  <c r="S4" i="3"/>
  <c r="S3" i="3"/>
  <c r="S2" i="3"/>
  <c r="BH5" i="2" s="1"/>
  <c r="R258" i="3"/>
  <c r="R257" i="3"/>
  <c r="R256" i="3"/>
  <c r="R255" i="3"/>
  <c r="R254" i="3"/>
  <c r="R253" i="3"/>
  <c r="R252" i="3"/>
  <c r="R251" i="3"/>
  <c r="R250" i="3"/>
  <c r="R249" i="3"/>
  <c r="R246" i="3"/>
  <c r="R245" i="3"/>
  <c r="R244" i="3"/>
  <c r="R243" i="3"/>
  <c r="R242" i="3"/>
  <c r="R241" i="3"/>
  <c r="R240" i="3"/>
  <c r="R239" i="3"/>
  <c r="R238" i="3"/>
  <c r="R235" i="3"/>
  <c r="R234" i="3"/>
  <c r="R233" i="3"/>
  <c r="R232" i="3"/>
  <c r="R231" i="3"/>
  <c r="R230" i="3"/>
  <c r="R229" i="3"/>
  <c r="R228" i="3"/>
  <c r="R227" i="3"/>
  <c r="R224" i="3"/>
  <c r="R223" i="3"/>
  <c r="R222" i="3"/>
  <c r="R221" i="3"/>
  <c r="R220" i="3"/>
  <c r="R219" i="3"/>
  <c r="R218" i="3"/>
  <c r="R217" i="3"/>
  <c r="R216" i="3"/>
  <c r="R213" i="3"/>
  <c r="R212" i="3"/>
  <c r="R211" i="3"/>
  <c r="R210" i="3"/>
  <c r="R209" i="3"/>
  <c r="R208" i="3"/>
  <c r="R207" i="3"/>
  <c r="R206" i="3"/>
  <c r="R203" i="3"/>
  <c r="R202" i="3"/>
  <c r="R201" i="3"/>
  <c r="R200" i="3"/>
  <c r="R199" i="3"/>
  <c r="R198" i="3"/>
  <c r="R195" i="3"/>
  <c r="R194" i="3"/>
  <c r="R193" i="3"/>
  <c r="R192" i="3"/>
  <c r="R191" i="3"/>
  <c r="R190" i="3"/>
  <c r="R189" i="3"/>
  <c r="R186" i="3"/>
  <c r="R185" i="3"/>
  <c r="R184" i="3"/>
  <c r="R183" i="3"/>
  <c r="R182" i="3"/>
  <c r="R181" i="3"/>
  <c r="R180" i="3"/>
  <c r="R177" i="3"/>
  <c r="R176" i="3"/>
  <c r="R175" i="3"/>
  <c r="R174" i="3"/>
  <c r="R173" i="3"/>
  <c r="R172" i="3"/>
  <c r="R171" i="3"/>
  <c r="R170" i="3"/>
  <c r="R167" i="3"/>
  <c r="R166" i="3"/>
  <c r="R165" i="3"/>
  <c r="R164" i="3"/>
  <c r="R163" i="3"/>
  <c r="R162" i="3"/>
  <c r="R161" i="3"/>
  <c r="R158" i="3"/>
  <c r="R157" i="3"/>
  <c r="R156" i="3"/>
  <c r="R155" i="3"/>
  <c r="R154" i="3"/>
  <c r="R153" i="3"/>
  <c r="R152" i="3"/>
  <c r="R151" i="3"/>
  <c r="R148" i="3"/>
  <c r="R147" i="3"/>
  <c r="R146" i="3"/>
  <c r="R145" i="3"/>
  <c r="R144" i="3"/>
  <c r="R143" i="3"/>
  <c r="R142" i="3"/>
  <c r="R139" i="3"/>
  <c r="R138" i="3"/>
  <c r="R137" i="3"/>
  <c r="R136" i="3"/>
  <c r="R135" i="3"/>
  <c r="R134" i="3"/>
  <c r="R133" i="3"/>
  <c r="R132" i="3"/>
  <c r="R129" i="3"/>
  <c r="R128" i="3"/>
  <c r="R127" i="3"/>
  <c r="R126" i="3"/>
  <c r="R125" i="3"/>
  <c r="R124" i="3"/>
  <c r="R123" i="3"/>
  <c r="R122" i="3"/>
  <c r="R121" i="3"/>
  <c r="R118" i="3"/>
  <c r="R117" i="3"/>
  <c r="R116" i="3"/>
  <c r="R115" i="3"/>
  <c r="R114" i="3"/>
  <c r="R113" i="3"/>
  <c r="R112" i="3"/>
  <c r="R111" i="3"/>
  <c r="R108" i="3"/>
  <c r="R107" i="3"/>
  <c r="R106" i="3"/>
  <c r="R105" i="3"/>
  <c r="R104" i="3"/>
  <c r="R103" i="3"/>
  <c r="R102" i="3"/>
  <c r="R101" i="3"/>
  <c r="R98" i="3"/>
  <c r="R97" i="3"/>
  <c r="R96" i="3"/>
  <c r="R95" i="3"/>
  <c r="R94" i="3"/>
  <c r="R93" i="3"/>
  <c r="R92" i="3"/>
  <c r="R89" i="3"/>
  <c r="R88" i="3"/>
  <c r="R87" i="3"/>
  <c r="R86" i="3"/>
  <c r="R85" i="3"/>
  <c r="R84" i="3"/>
  <c r="R83" i="3"/>
  <c r="R80" i="3"/>
  <c r="R79" i="3"/>
  <c r="R78" i="3"/>
  <c r="R77" i="3"/>
  <c r="R76" i="3"/>
  <c r="R75" i="3"/>
  <c r="R74" i="3"/>
  <c r="R71" i="3"/>
  <c r="R70" i="3"/>
  <c r="R69" i="3"/>
  <c r="R68" i="3"/>
  <c r="R67" i="3"/>
  <c r="R66" i="3"/>
  <c r="R65" i="3"/>
  <c r="R64" i="3"/>
  <c r="R63" i="3"/>
  <c r="R60" i="3"/>
  <c r="R59" i="3"/>
  <c r="R58" i="3"/>
  <c r="R57" i="3"/>
  <c r="R56" i="3"/>
  <c r="R55" i="3"/>
  <c r="R54" i="3"/>
  <c r="R53" i="3"/>
  <c r="R50" i="3"/>
  <c r="R49" i="3"/>
  <c r="R48" i="3"/>
  <c r="R47" i="3"/>
  <c r="R46" i="3"/>
  <c r="R45" i="3"/>
  <c r="R44" i="3"/>
  <c r="R43" i="3"/>
  <c r="R40" i="3"/>
  <c r="R39" i="3"/>
  <c r="R38" i="3"/>
  <c r="R37" i="3"/>
  <c r="R36" i="3"/>
  <c r="R35" i="3"/>
  <c r="R34" i="3"/>
  <c r="R33" i="3"/>
  <c r="R30" i="3"/>
  <c r="R29" i="3"/>
  <c r="R28" i="3"/>
  <c r="R27" i="3"/>
  <c r="R26" i="3"/>
  <c r="R25" i="3"/>
  <c r="R24" i="3"/>
  <c r="R23" i="3"/>
  <c r="R20" i="3"/>
  <c r="R19" i="3"/>
  <c r="R18" i="3"/>
  <c r="R17" i="3"/>
  <c r="R16" i="3"/>
  <c r="R15" i="3"/>
  <c r="R14" i="3"/>
  <c r="R13" i="3"/>
  <c r="R11" i="3"/>
  <c r="R10" i="3"/>
  <c r="R9" i="3"/>
  <c r="R8" i="3"/>
  <c r="R7" i="3"/>
  <c r="R6" i="3"/>
  <c r="R5" i="3"/>
  <c r="R4" i="3"/>
  <c r="R3" i="3"/>
  <c r="R2" i="3"/>
  <c r="BF5" i="2" s="1"/>
  <c r="Q258" i="3"/>
  <c r="Q257" i="3"/>
  <c r="Q256" i="3"/>
  <c r="Q255" i="3"/>
  <c r="Q254" i="3"/>
  <c r="Q253" i="3"/>
  <c r="Q252" i="3"/>
  <c r="Q251" i="3"/>
  <c r="Q250" i="3"/>
  <c r="Q249" i="3"/>
  <c r="Q247" i="3"/>
  <c r="Q246" i="3"/>
  <c r="Q245" i="3"/>
  <c r="Q244" i="3"/>
  <c r="Q243" i="3"/>
  <c r="Q242" i="3"/>
  <c r="Q241" i="3"/>
  <c r="Q240" i="3"/>
  <c r="Q239" i="3"/>
  <c r="Q238" i="3"/>
  <c r="Q235" i="3"/>
  <c r="Q234" i="3"/>
  <c r="Q233" i="3"/>
  <c r="Q232" i="3"/>
  <c r="Q231" i="3"/>
  <c r="Q230" i="3"/>
  <c r="Q229" i="3"/>
  <c r="Q228" i="3"/>
  <c r="Q227" i="3"/>
  <c r="Q225" i="3"/>
  <c r="Q224" i="3"/>
  <c r="Q223" i="3"/>
  <c r="Q222" i="3"/>
  <c r="Q221" i="3"/>
  <c r="Q220" i="3"/>
  <c r="Q219" i="3"/>
  <c r="Q218" i="3"/>
  <c r="Q217" i="3"/>
  <c r="Q216" i="3"/>
  <c r="Q214" i="3"/>
  <c r="Q213" i="3"/>
  <c r="Q212" i="3"/>
  <c r="Q211" i="3"/>
  <c r="Q210" i="3"/>
  <c r="Q209" i="3"/>
  <c r="Q208" i="3"/>
  <c r="Q207" i="3"/>
  <c r="Q206" i="3"/>
  <c r="Q204" i="3"/>
  <c r="Q203" i="3"/>
  <c r="Q202" i="3"/>
  <c r="Q201" i="3"/>
  <c r="Q200" i="3"/>
  <c r="Q199" i="3"/>
  <c r="Q198" i="3"/>
  <c r="Q196" i="3"/>
  <c r="Q195" i="3"/>
  <c r="Q194" i="3"/>
  <c r="Q193" i="3"/>
  <c r="Q192" i="3"/>
  <c r="Q191" i="3"/>
  <c r="Q190" i="3"/>
  <c r="Q189" i="3"/>
  <c r="Q187" i="3"/>
  <c r="Q186" i="3"/>
  <c r="Q185" i="3"/>
  <c r="Q184" i="3"/>
  <c r="Q183" i="3"/>
  <c r="Q182" i="3"/>
  <c r="Q181" i="3"/>
  <c r="Q180" i="3"/>
  <c r="Q178" i="3"/>
  <c r="Q177" i="3"/>
  <c r="Q176" i="3"/>
  <c r="Q175" i="3"/>
  <c r="Q174" i="3"/>
  <c r="Q173" i="3"/>
  <c r="Q172" i="3"/>
  <c r="Q171" i="3"/>
  <c r="Q170" i="3"/>
  <c r="Q168" i="3"/>
  <c r="Q167" i="3"/>
  <c r="Q166" i="3"/>
  <c r="Q165" i="3"/>
  <c r="Q164" i="3"/>
  <c r="Q163" i="3"/>
  <c r="Q162" i="3"/>
  <c r="Q161" i="3"/>
  <c r="Q159" i="3"/>
  <c r="Q158" i="3"/>
  <c r="Q157" i="3"/>
  <c r="Q156" i="3"/>
  <c r="Q155" i="3"/>
  <c r="Q154" i="3"/>
  <c r="Q153" i="3"/>
  <c r="Q152" i="3"/>
  <c r="Q151" i="3"/>
  <c r="Q149" i="3"/>
  <c r="Q148" i="3"/>
  <c r="Q147" i="3"/>
  <c r="Q146" i="3"/>
  <c r="Q145" i="3"/>
  <c r="Q144" i="3"/>
  <c r="Q143" i="3"/>
  <c r="Q142" i="3"/>
  <c r="Q139" i="3"/>
  <c r="Q138" i="3"/>
  <c r="Q137" i="3"/>
  <c r="Q136" i="3"/>
  <c r="Q135" i="3"/>
  <c r="Q134" i="3"/>
  <c r="Q133" i="3"/>
  <c r="Q132" i="3"/>
  <c r="Q130" i="3"/>
  <c r="Q129" i="3"/>
  <c r="Q128" i="3"/>
  <c r="Q127" i="3"/>
  <c r="Q126" i="3"/>
  <c r="Q125" i="3"/>
  <c r="Q124" i="3"/>
  <c r="Q123" i="3"/>
  <c r="Q122" i="3"/>
  <c r="Q121" i="3"/>
  <c r="Q119" i="3"/>
  <c r="Q118" i="3"/>
  <c r="Q117" i="3"/>
  <c r="Q116" i="3"/>
  <c r="Q115" i="3"/>
  <c r="Q114" i="3"/>
  <c r="Q113" i="3"/>
  <c r="Q112" i="3"/>
  <c r="Q111" i="3"/>
  <c r="Q108" i="3"/>
  <c r="Q107" i="3"/>
  <c r="Q106" i="3"/>
  <c r="Q105" i="3"/>
  <c r="Q104" i="3"/>
  <c r="Q103" i="3"/>
  <c r="Q102" i="3"/>
  <c r="Q101" i="3"/>
  <c r="Q99" i="3"/>
  <c r="Q98" i="3"/>
  <c r="Q97" i="3"/>
  <c r="Q96" i="3"/>
  <c r="Q95" i="3"/>
  <c r="Q94" i="3"/>
  <c r="Q93" i="3"/>
  <c r="Q92" i="3"/>
  <c r="Q90" i="3"/>
  <c r="Q89" i="3"/>
  <c r="Q88" i="3"/>
  <c r="Q87" i="3"/>
  <c r="Q86" i="3"/>
  <c r="Q85" i="3"/>
  <c r="Q84" i="3"/>
  <c r="Q83" i="3"/>
  <c r="Q81" i="3"/>
  <c r="Q80" i="3"/>
  <c r="Q79" i="3"/>
  <c r="Q78" i="3"/>
  <c r="Q77" i="3"/>
  <c r="Q76" i="3"/>
  <c r="Q75" i="3"/>
  <c r="Q74" i="3"/>
  <c r="Q71" i="3"/>
  <c r="Q70" i="3"/>
  <c r="Q69" i="3"/>
  <c r="Q68" i="3"/>
  <c r="Q67" i="3"/>
  <c r="Q66" i="3"/>
  <c r="Q65" i="3"/>
  <c r="Q64" i="3"/>
  <c r="Q63" i="3"/>
  <c r="Q61" i="3"/>
  <c r="Q60" i="3"/>
  <c r="Q59" i="3"/>
  <c r="Q58" i="3"/>
  <c r="Q57" i="3"/>
  <c r="Q56" i="3"/>
  <c r="Q55" i="3"/>
  <c r="Q54" i="3"/>
  <c r="Q53" i="3"/>
  <c r="Q51" i="3"/>
  <c r="Q50" i="3"/>
  <c r="Q49" i="3"/>
  <c r="Q48" i="3"/>
  <c r="Q47" i="3"/>
  <c r="Q46" i="3"/>
  <c r="Q45" i="3"/>
  <c r="Q44" i="3"/>
  <c r="Q43" i="3"/>
  <c r="Q40" i="3"/>
  <c r="Q39" i="3"/>
  <c r="Q38" i="3"/>
  <c r="Q37" i="3"/>
  <c r="Q36" i="3"/>
  <c r="Q35" i="3"/>
  <c r="Q34" i="3"/>
  <c r="Q33" i="3"/>
  <c r="Q30" i="3"/>
  <c r="Q29" i="3"/>
  <c r="Q28" i="3"/>
  <c r="Q27" i="3"/>
  <c r="Q26" i="3"/>
  <c r="Q25" i="3"/>
  <c r="Q24" i="3"/>
  <c r="Q23" i="3"/>
  <c r="Q20" i="3"/>
  <c r="Q19" i="3"/>
  <c r="Q18" i="3"/>
  <c r="Q17" i="3"/>
  <c r="Q16" i="3"/>
  <c r="Q15" i="3"/>
  <c r="Q14" i="3"/>
  <c r="Q13" i="3"/>
  <c r="Q11" i="3"/>
  <c r="Q10" i="3"/>
  <c r="Q9" i="3"/>
  <c r="Q8" i="3"/>
  <c r="Q7" i="3"/>
  <c r="Q6" i="3"/>
  <c r="Q5" i="3"/>
  <c r="Q4" i="3"/>
  <c r="Q3" i="3"/>
  <c r="Q2" i="3"/>
  <c r="BB5" i="2" s="1"/>
  <c r="P257" i="3"/>
  <c r="P256" i="3"/>
  <c r="P255" i="3"/>
  <c r="P254" i="3"/>
  <c r="P253" i="3"/>
  <c r="P252" i="3"/>
  <c r="P251" i="3"/>
  <c r="P250" i="3"/>
  <c r="P249" i="3"/>
  <c r="P246" i="3"/>
  <c r="P245" i="3"/>
  <c r="P244" i="3"/>
  <c r="P243" i="3"/>
  <c r="P242" i="3"/>
  <c r="P241" i="3"/>
  <c r="P240" i="3"/>
  <c r="P239" i="3"/>
  <c r="P238" i="3"/>
  <c r="P236" i="3"/>
  <c r="P235" i="3"/>
  <c r="P234" i="3"/>
  <c r="P233" i="3"/>
  <c r="P232" i="3"/>
  <c r="P231" i="3"/>
  <c r="P230" i="3"/>
  <c r="P229" i="3"/>
  <c r="P228" i="3"/>
  <c r="P227" i="3"/>
  <c r="P224" i="3"/>
  <c r="P223" i="3"/>
  <c r="P222" i="3"/>
  <c r="P221" i="3"/>
  <c r="P220" i="3"/>
  <c r="P219" i="3"/>
  <c r="P218" i="3"/>
  <c r="P217" i="3"/>
  <c r="P216" i="3"/>
  <c r="P214" i="3"/>
  <c r="P213" i="3"/>
  <c r="P212" i="3"/>
  <c r="P211" i="3"/>
  <c r="P210" i="3"/>
  <c r="P209" i="3"/>
  <c r="P208" i="3"/>
  <c r="P207" i="3"/>
  <c r="P206" i="3"/>
  <c r="P204" i="3"/>
  <c r="P203" i="3"/>
  <c r="P202" i="3"/>
  <c r="P201" i="3"/>
  <c r="P200" i="3"/>
  <c r="P199" i="3"/>
  <c r="P198" i="3"/>
  <c r="P195" i="3"/>
  <c r="P194" i="3"/>
  <c r="P193" i="3"/>
  <c r="P192" i="3"/>
  <c r="P191" i="3"/>
  <c r="P190" i="3"/>
  <c r="P189" i="3"/>
  <c r="P186" i="3"/>
  <c r="P185" i="3"/>
  <c r="P184" i="3"/>
  <c r="P183" i="3"/>
  <c r="P182" i="3"/>
  <c r="P181" i="3"/>
  <c r="P180" i="3"/>
  <c r="P177" i="3"/>
  <c r="P176" i="3"/>
  <c r="P175" i="3"/>
  <c r="P174" i="3"/>
  <c r="P173" i="3"/>
  <c r="P172" i="3"/>
  <c r="P171" i="3"/>
  <c r="P170" i="3"/>
  <c r="P167" i="3"/>
  <c r="P166" i="3"/>
  <c r="P165" i="3"/>
  <c r="P164" i="3"/>
  <c r="P163" i="3"/>
  <c r="P162" i="3"/>
  <c r="P161" i="3"/>
  <c r="P159" i="3"/>
  <c r="P158" i="3"/>
  <c r="P157" i="3"/>
  <c r="P156" i="3"/>
  <c r="P155" i="3"/>
  <c r="P154" i="3"/>
  <c r="P153" i="3"/>
  <c r="P152" i="3"/>
  <c r="P151" i="3"/>
  <c r="P149" i="3"/>
  <c r="P148" i="3"/>
  <c r="P147" i="3"/>
  <c r="P146" i="3"/>
  <c r="P145" i="3"/>
  <c r="P144" i="3"/>
  <c r="P143" i="3"/>
  <c r="P142" i="3"/>
  <c r="P140" i="3"/>
  <c r="P139" i="3"/>
  <c r="P138" i="3"/>
  <c r="P137" i="3"/>
  <c r="P136" i="3"/>
  <c r="P135" i="3"/>
  <c r="P134" i="3"/>
  <c r="P133" i="3"/>
  <c r="P132" i="3"/>
  <c r="P129" i="3"/>
  <c r="P128" i="3"/>
  <c r="P127" i="3"/>
  <c r="P126" i="3"/>
  <c r="P125" i="3"/>
  <c r="P124" i="3"/>
  <c r="P123" i="3"/>
  <c r="P122" i="3"/>
  <c r="P121" i="3"/>
  <c r="P118" i="3"/>
  <c r="P117" i="3"/>
  <c r="P116" i="3"/>
  <c r="P115" i="3"/>
  <c r="P114" i="3"/>
  <c r="P113" i="3"/>
  <c r="P112" i="3"/>
  <c r="P111" i="3"/>
  <c r="P109" i="3"/>
  <c r="P108" i="3"/>
  <c r="P107" i="3"/>
  <c r="P106" i="3"/>
  <c r="P105" i="3"/>
  <c r="P104" i="3"/>
  <c r="P103" i="3"/>
  <c r="P102" i="3"/>
  <c r="P101" i="3"/>
  <c r="P99" i="3"/>
  <c r="P98" i="3"/>
  <c r="P97" i="3"/>
  <c r="P96" i="3"/>
  <c r="P95" i="3"/>
  <c r="P94" i="3"/>
  <c r="P93" i="3"/>
  <c r="P92" i="3"/>
  <c r="P89" i="3"/>
  <c r="P88" i="3"/>
  <c r="P87" i="3"/>
  <c r="P86" i="3"/>
  <c r="P85" i="3"/>
  <c r="P84" i="3"/>
  <c r="P83" i="3"/>
  <c r="P80" i="3"/>
  <c r="P79" i="3"/>
  <c r="P78" i="3"/>
  <c r="P77" i="3"/>
  <c r="P76" i="3"/>
  <c r="P75" i="3"/>
  <c r="P74" i="3"/>
  <c r="P72" i="3"/>
  <c r="P71" i="3"/>
  <c r="P70" i="3"/>
  <c r="P69" i="3"/>
  <c r="P68" i="3"/>
  <c r="P67" i="3"/>
  <c r="P66" i="3"/>
  <c r="P65" i="3"/>
  <c r="P64" i="3"/>
  <c r="P63" i="3"/>
  <c r="P60" i="3"/>
  <c r="P59" i="3"/>
  <c r="P58" i="3"/>
  <c r="P57" i="3"/>
  <c r="P56" i="3"/>
  <c r="P55" i="3"/>
  <c r="P54" i="3"/>
  <c r="P53" i="3"/>
  <c r="P50" i="3"/>
  <c r="P49" i="3"/>
  <c r="P48" i="3"/>
  <c r="P47" i="3"/>
  <c r="P46" i="3"/>
  <c r="P45" i="3"/>
  <c r="P44" i="3"/>
  <c r="P43" i="3"/>
  <c r="P41" i="3"/>
  <c r="P40" i="3"/>
  <c r="P39" i="3"/>
  <c r="P38" i="3"/>
  <c r="P37" i="3"/>
  <c r="P36" i="3"/>
  <c r="P35" i="3"/>
  <c r="P34" i="3"/>
  <c r="P33" i="3"/>
  <c r="P31" i="3"/>
  <c r="P30" i="3"/>
  <c r="P29" i="3"/>
  <c r="P28" i="3"/>
  <c r="P27" i="3"/>
  <c r="P26" i="3"/>
  <c r="P25" i="3"/>
  <c r="P24" i="3"/>
  <c r="P23" i="3"/>
  <c r="P20" i="3"/>
  <c r="P19" i="3"/>
  <c r="P18" i="3"/>
  <c r="P17" i="3"/>
  <c r="P16" i="3"/>
  <c r="P15" i="3"/>
  <c r="P14" i="3"/>
  <c r="P13" i="3"/>
  <c r="P10" i="3"/>
  <c r="P9" i="3"/>
  <c r="P8" i="3"/>
  <c r="P7" i="3"/>
  <c r="P6" i="3"/>
  <c r="P5" i="3"/>
  <c r="P4" i="3"/>
  <c r="P3" i="3"/>
  <c r="P2" i="3"/>
  <c r="AZ5" i="2" s="1"/>
  <c r="N257" i="3"/>
  <c r="N256" i="3"/>
  <c r="N255" i="3"/>
  <c r="N254" i="3"/>
  <c r="N253" i="3"/>
  <c r="N252" i="3"/>
  <c r="N251" i="3"/>
  <c r="N250" i="3"/>
  <c r="N249" i="3"/>
  <c r="N246" i="3"/>
  <c r="N245" i="3"/>
  <c r="N244" i="3"/>
  <c r="N243" i="3"/>
  <c r="N242" i="3"/>
  <c r="N241" i="3"/>
  <c r="N240" i="3"/>
  <c r="N239" i="3"/>
  <c r="N238" i="3"/>
  <c r="N234" i="3"/>
  <c r="N233" i="3"/>
  <c r="N232" i="3"/>
  <c r="N231" i="3"/>
  <c r="N230" i="3"/>
  <c r="N229" i="3"/>
  <c r="N228" i="3"/>
  <c r="N227" i="3"/>
  <c r="N224" i="3"/>
  <c r="N223" i="3"/>
  <c r="N222" i="3"/>
  <c r="N221" i="3"/>
  <c r="N220" i="3"/>
  <c r="N219" i="3"/>
  <c r="N218" i="3"/>
  <c r="N217" i="3"/>
  <c r="N216" i="3"/>
  <c r="N213" i="3"/>
  <c r="N212" i="3"/>
  <c r="N211" i="3"/>
  <c r="N210" i="3"/>
  <c r="N209" i="3"/>
  <c r="N208" i="3"/>
  <c r="N207" i="3"/>
  <c r="N206" i="3"/>
  <c r="N203" i="3"/>
  <c r="N202" i="3"/>
  <c r="N201" i="3"/>
  <c r="N200" i="3"/>
  <c r="N199" i="3"/>
  <c r="N198" i="3"/>
  <c r="N194" i="3"/>
  <c r="N193" i="3"/>
  <c r="N192" i="3"/>
  <c r="N191" i="3"/>
  <c r="N190" i="3"/>
  <c r="N189" i="3"/>
  <c r="N186" i="3"/>
  <c r="N185" i="3"/>
  <c r="N184" i="3"/>
  <c r="N183" i="3"/>
  <c r="N182" i="3"/>
  <c r="N181" i="3"/>
  <c r="N180" i="3"/>
  <c r="N177" i="3"/>
  <c r="N176" i="3"/>
  <c r="N175" i="3"/>
  <c r="N174" i="3"/>
  <c r="N173" i="3"/>
  <c r="N172" i="3"/>
  <c r="N171" i="3"/>
  <c r="N170" i="3"/>
  <c r="N166" i="3"/>
  <c r="N165" i="3"/>
  <c r="N164" i="3"/>
  <c r="N163" i="3"/>
  <c r="N162" i="3"/>
  <c r="N161" i="3"/>
  <c r="N158" i="3"/>
  <c r="N157" i="3"/>
  <c r="N156" i="3"/>
  <c r="N155" i="3"/>
  <c r="N154" i="3"/>
  <c r="N153" i="3"/>
  <c r="N152" i="3"/>
  <c r="N151" i="3"/>
  <c r="N148" i="3"/>
  <c r="N147" i="3"/>
  <c r="N146" i="3"/>
  <c r="N145" i="3"/>
  <c r="N144" i="3"/>
  <c r="N143" i="3"/>
  <c r="N142" i="3"/>
  <c r="N139" i="3"/>
  <c r="N138" i="3"/>
  <c r="N137" i="3"/>
  <c r="N136" i="3"/>
  <c r="N135" i="3"/>
  <c r="N134" i="3"/>
  <c r="N133" i="3"/>
  <c r="N132" i="3"/>
  <c r="N129" i="3"/>
  <c r="N128" i="3"/>
  <c r="N127" i="3"/>
  <c r="N126" i="3"/>
  <c r="N125" i="3"/>
  <c r="N124" i="3"/>
  <c r="N123" i="3"/>
  <c r="N122" i="3"/>
  <c r="N121" i="3"/>
  <c r="N117" i="3"/>
  <c r="N116" i="3"/>
  <c r="N115" i="3"/>
  <c r="N114" i="3"/>
  <c r="N113" i="3"/>
  <c r="N112" i="3"/>
  <c r="N111" i="3"/>
  <c r="N107" i="3"/>
  <c r="N106" i="3"/>
  <c r="N105" i="3"/>
  <c r="N104" i="3"/>
  <c r="N103" i="3"/>
  <c r="N102" i="3"/>
  <c r="N101" i="3"/>
  <c r="N98" i="3"/>
  <c r="N97" i="3"/>
  <c r="N96" i="3"/>
  <c r="N95" i="3"/>
  <c r="N94" i="3"/>
  <c r="N93" i="3"/>
  <c r="N92" i="3"/>
  <c r="N88" i="3"/>
  <c r="N87" i="3"/>
  <c r="N86" i="3"/>
  <c r="N85" i="3"/>
  <c r="N84" i="3"/>
  <c r="N83" i="3"/>
  <c r="N80" i="3"/>
  <c r="N79" i="3"/>
  <c r="N78" i="3"/>
  <c r="N77" i="3"/>
  <c r="N76" i="3"/>
  <c r="N75" i="3"/>
  <c r="N74" i="3"/>
  <c r="N70" i="3"/>
  <c r="N69" i="3"/>
  <c r="N68" i="3"/>
  <c r="N67" i="3"/>
  <c r="N66" i="3"/>
  <c r="N65" i="3"/>
  <c r="N64" i="3"/>
  <c r="N63" i="3"/>
  <c r="N59" i="3"/>
  <c r="N58" i="3"/>
  <c r="N57" i="3"/>
  <c r="N56" i="3"/>
  <c r="N55" i="3"/>
  <c r="N54" i="3"/>
  <c r="N53" i="3"/>
  <c r="N50" i="3"/>
  <c r="N49" i="3"/>
  <c r="N48" i="3"/>
  <c r="N47" i="3"/>
  <c r="N46" i="3"/>
  <c r="N45" i="3"/>
  <c r="N44" i="3"/>
  <c r="N43" i="3"/>
  <c r="N40" i="3"/>
  <c r="N39" i="3"/>
  <c r="N38" i="3"/>
  <c r="N37" i="3"/>
  <c r="N36" i="3"/>
  <c r="N35" i="3"/>
  <c r="N34" i="3"/>
  <c r="N33" i="3"/>
  <c r="N30" i="3"/>
  <c r="N29" i="3"/>
  <c r="N28" i="3"/>
  <c r="N27" i="3"/>
  <c r="N26" i="3"/>
  <c r="N25" i="3"/>
  <c r="N24" i="3"/>
  <c r="N23" i="3"/>
  <c r="N19" i="3"/>
  <c r="N18" i="3"/>
  <c r="N17" i="3"/>
  <c r="N16" i="3"/>
  <c r="N15" i="3"/>
  <c r="N14" i="3"/>
  <c r="N13" i="3"/>
  <c r="N9" i="3"/>
  <c r="N8" i="3"/>
  <c r="N7" i="3"/>
  <c r="N6" i="3"/>
  <c r="N5" i="3"/>
  <c r="N4" i="3"/>
  <c r="N3" i="3"/>
  <c r="BH4" i="2" s="1"/>
  <c r="N2" i="3"/>
  <c r="BI4" i="2" s="1"/>
  <c r="M257" i="3"/>
  <c r="M256" i="3"/>
  <c r="M255" i="3"/>
  <c r="M254" i="3"/>
  <c r="M253" i="3"/>
  <c r="M252" i="3"/>
  <c r="M251" i="3"/>
  <c r="M250" i="3"/>
  <c r="M249" i="3"/>
  <c r="M245" i="3"/>
  <c r="M244" i="3"/>
  <c r="M243" i="3"/>
  <c r="M242" i="3"/>
  <c r="M241" i="3"/>
  <c r="M240" i="3"/>
  <c r="M239" i="3"/>
  <c r="M238" i="3"/>
  <c r="M235" i="3"/>
  <c r="M234" i="3"/>
  <c r="M233" i="3"/>
  <c r="M232" i="3"/>
  <c r="M231" i="3"/>
  <c r="M230" i="3"/>
  <c r="M229" i="3"/>
  <c r="M228" i="3"/>
  <c r="M227" i="3"/>
  <c r="M223" i="3"/>
  <c r="M222" i="3"/>
  <c r="M221" i="3"/>
  <c r="M220" i="3"/>
  <c r="M219" i="3"/>
  <c r="M218" i="3"/>
  <c r="M217" i="3"/>
  <c r="M216" i="3"/>
  <c r="M213" i="3"/>
  <c r="M212" i="3"/>
  <c r="M211" i="3"/>
  <c r="M210" i="3"/>
  <c r="M209" i="3"/>
  <c r="M208" i="3"/>
  <c r="M207" i="3"/>
  <c r="M206" i="3"/>
  <c r="M203" i="3"/>
  <c r="M202" i="3"/>
  <c r="M201" i="3"/>
  <c r="M200" i="3"/>
  <c r="M199" i="3"/>
  <c r="M198" i="3"/>
  <c r="M194" i="3"/>
  <c r="M193" i="3"/>
  <c r="M192" i="3"/>
  <c r="M191" i="3"/>
  <c r="M190" i="3"/>
  <c r="M189" i="3"/>
  <c r="M186" i="3"/>
  <c r="M185" i="3"/>
  <c r="M184" i="3"/>
  <c r="M183" i="3"/>
  <c r="M182" i="3"/>
  <c r="M181" i="3"/>
  <c r="M180" i="3"/>
  <c r="M177" i="3"/>
  <c r="M176" i="3"/>
  <c r="M175" i="3"/>
  <c r="M174" i="3"/>
  <c r="M173" i="3"/>
  <c r="M172" i="3"/>
  <c r="M171" i="3"/>
  <c r="M170" i="3"/>
  <c r="M166" i="3"/>
  <c r="M165" i="3"/>
  <c r="M164" i="3"/>
  <c r="M163" i="3"/>
  <c r="M162" i="3"/>
  <c r="M161" i="3"/>
  <c r="M158" i="3"/>
  <c r="M157" i="3"/>
  <c r="M156" i="3"/>
  <c r="M155" i="3"/>
  <c r="M154" i="3"/>
  <c r="M153" i="3"/>
  <c r="M152" i="3"/>
  <c r="M151" i="3"/>
  <c r="M148" i="3"/>
  <c r="M147" i="3"/>
  <c r="M146" i="3"/>
  <c r="M145" i="3"/>
  <c r="M144" i="3"/>
  <c r="M143" i="3"/>
  <c r="M142" i="3"/>
  <c r="M139" i="3"/>
  <c r="M138" i="3"/>
  <c r="M137" i="3"/>
  <c r="M136" i="3"/>
  <c r="M135" i="3"/>
  <c r="M134" i="3"/>
  <c r="M133" i="3"/>
  <c r="M132" i="3"/>
  <c r="M128" i="3"/>
  <c r="M127" i="3"/>
  <c r="M126" i="3"/>
  <c r="M125" i="3"/>
  <c r="M124" i="3"/>
  <c r="M123" i="3"/>
  <c r="M122" i="3"/>
  <c r="M121" i="3"/>
  <c r="M117" i="3"/>
  <c r="M116" i="3"/>
  <c r="M115" i="3"/>
  <c r="M114" i="3"/>
  <c r="M113" i="3"/>
  <c r="M112" i="3"/>
  <c r="M111" i="3"/>
  <c r="M108" i="3"/>
  <c r="M107" i="3"/>
  <c r="M106" i="3"/>
  <c r="M105" i="3"/>
  <c r="M104" i="3"/>
  <c r="M103" i="3"/>
  <c r="M102" i="3"/>
  <c r="M101" i="3"/>
  <c r="M98" i="3"/>
  <c r="M97" i="3"/>
  <c r="M96" i="3"/>
  <c r="M95" i="3"/>
  <c r="M94" i="3"/>
  <c r="M93" i="3"/>
  <c r="M92" i="3"/>
  <c r="M88" i="3"/>
  <c r="M87" i="3"/>
  <c r="M86" i="3"/>
  <c r="M85" i="3"/>
  <c r="M84" i="3"/>
  <c r="M83" i="3"/>
  <c r="M79" i="3"/>
  <c r="M78" i="3"/>
  <c r="M77" i="3"/>
  <c r="M76" i="3"/>
  <c r="M75" i="3"/>
  <c r="M74" i="3"/>
  <c r="M71" i="3"/>
  <c r="M70" i="3"/>
  <c r="M69" i="3"/>
  <c r="M68" i="3"/>
  <c r="M67" i="3"/>
  <c r="M66" i="3"/>
  <c r="M65" i="3"/>
  <c r="M64" i="3"/>
  <c r="M63" i="3"/>
  <c r="M59" i="3"/>
  <c r="M58" i="3"/>
  <c r="M57" i="3"/>
  <c r="M56" i="3"/>
  <c r="M55" i="3"/>
  <c r="M54" i="3"/>
  <c r="M53" i="3"/>
  <c r="M50" i="3"/>
  <c r="M49" i="3"/>
  <c r="M48" i="3"/>
  <c r="M47" i="3"/>
  <c r="M46" i="3"/>
  <c r="M45" i="3"/>
  <c r="M44" i="3"/>
  <c r="M43" i="3"/>
  <c r="M39" i="3"/>
  <c r="M38" i="3"/>
  <c r="M37" i="3"/>
  <c r="M36" i="3"/>
  <c r="M35" i="3"/>
  <c r="M34" i="3"/>
  <c r="M33" i="3"/>
  <c r="M30" i="3"/>
  <c r="M29" i="3"/>
  <c r="M28" i="3"/>
  <c r="M27" i="3"/>
  <c r="M26" i="3"/>
  <c r="M25" i="3"/>
  <c r="M24" i="3"/>
  <c r="M23" i="3"/>
  <c r="M19" i="3"/>
  <c r="M18" i="3"/>
  <c r="M17" i="3"/>
  <c r="M16" i="3"/>
  <c r="M15" i="3"/>
  <c r="M14" i="3"/>
  <c r="M13" i="3"/>
  <c r="M10" i="3"/>
  <c r="M9" i="3"/>
  <c r="M8" i="3"/>
  <c r="M7" i="3"/>
  <c r="M6" i="3"/>
  <c r="BF4" i="2" s="1"/>
  <c r="M5" i="3"/>
  <c r="M4" i="3"/>
  <c r="M3" i="3"/>
  <c r="M2" i="3"/>
  <c r="BE4" i="2" s="1"/>
  <c r="L257" i="3"/>
  <c r="L256" i="3"/>
  <c r="L255" i="3"/>
  <c r="L254" i="3"/>
  <c r="L253" i="3"/>
  <c r="L252" i="3"/>
  <c r="L251" i="3"/>
  <c r="L250" i="3"/>
  <c r="L249" i="3"/>
  <c r="L246" i="3"/>
  <c r="L245" i="3"/>
  <c r="L244" i="3"/>
  <c r="L243" i="3"/>
  <c r="L242" i="3"/>
  <c r="L241" i="3"/>
  <c r="L240" i="3"/>
  <c r="L239" i="3"/>
  <c r="L238" i="3"/>
  <c r="L235" i="3"/>
  <c r="L234" i="3"/>
  <c r="L233" i="3"/>
  <c r="L232" i="3"/>
  <c r="L231" i="3"/>
  <c r="L230" i="3"/>
  <c r="L229" i="3"/>
  <c r="L228" i="3"/>
  <c r="L227" i="3"/>
  <c r="L224" i="3"/>
  <c r="L223" i="3"/>
  <c r="L222" i="3"/>
  <c r="L221" i="3"/>
  <c r="L220" i="3"/>
  <c r="L219" i="3"/>
  <c r="L218" i="3"/>
  <c r="L217" i="3"/>
  <c r="L216" i="3"/>
  <c r="L213" i="3"/>
  <c r="L212" i="3"/>
  <c r="L211" i="3"/>
  <c r="L210" i="3"/>
  <c r="L209" i="3"/>
  <c r="L208" i="3"/>
  <c r="L207" i="3"/>
  <c r="L206" i="3"/>
  <c r="L203" i="3"/>
  <c r="L202" i="3"/>
  <c r="L201" i="3"/>
  <c r="L200" i="3"/>
  <c r="L199" i="3"/>
  <c r="L198" i="3"/>
  <c r="L195" i="3"/>
  <c r="L194" i="3"/>
  <c r="L193" i="3"/>
  <c r="L192" i="3"/>
  <c r="L191" i="3"/>
  <c r="L190" i="3"/>
  <c r="L189" i="3"/>
  <c r="L186" i="3"/>
  <c r="L185" i="3"/>
  <c r="L184" i="3"/>
  <c r="L183" i="3"/>
  <c r="L182" i="3"/>
  <c r="L181" i="3"/>
  <c r="L180" i="3"/>
  <c r="L177" i="3"/>
  <c r="L176" i="3"/>
  <c r="L175" i="3"/>
  <c r="L174" i="3"/>
  <c r="L173" i="3"/>
  <c r="L172" i="3"/>
  <c r="L171" i="3"/>
  <c r="L170" i="3"/>
  <c r="L167" i="3"/>
  <c r="L166" i="3"/>
  <c r="L165" i="3"/>
  <c r="L164" i="3"/>
  <c r="L163" i="3"/>
  <c r="L162" i="3"/>
  <c r="L161" i="3"/>
  <c r="L158" i="3"/>
  <c r="L157" i="3"/>
  <c r="L156" i="3"/>
  <c r="L155" i="3"/>
  <c r="L154" i="3"/>
  <c r="L153" i="3"/>
  <c r="L152" i="3"/>
  <c r="L151" i="3"/>
  <c r="L148" i="3"/>
  <c r="L147" i="3"/>
  <c r="L146" i="3"/>
  <c r="L145" i="3"/>
  <c r="L144" i="3"/>
  <c r="L143" i="3"/>
  <c r="L142" i="3"/>
  <c r="L138" i="3"/>
  <c r="L137" i="3"/>
  <c r="L136" i="3"/>
  <c r="L135" i="3"/>
  <c r="L134" i="3"/>
  <c r="L133" i="3"/>
  <c r="L132" i="3"/>
  <c r="L129" i="3"/>
  <c r="L128" i="3"/>
  <c r="L127" i="3"/>
  <c r="L126" i="3"/>
  <c r="L125" i="3"/>
  <c r="L124" i="3"/>
  <c r="L123" i="3"/>
  <c r="L122" i="3"/>
  <c r="L121" i="3"/>
  <c r="L118" i="3"/>
  <c r="L117" i="3"/>
  <c r="L116" i="3"/>
  <c r="L115" i="3"/>
  <c r="L114" i="3"/>
  <c r="L113" i="3"/>
  <c r="L112" i="3"/>
  <c r="L111" i="3"/>
  <c r="L107" i="3"/>
  <c r="L106" i="3"/>
  <c r="L105" i="3"/>
  <c r="L104" i="3"/>
  <c r="L103" i="3"/>
  <c r="L102" i="3"/>
  <c r="L101" i="3"/>
  <c r="L98" i="3"/>
  <c r="L97" i="3"/>
  <c r="L96" i="3"/>
  <c r="L95" i="3"/>
  <c r="L94" i="3"/>
  <c r="L93" i="3"/>
  <c r="L92" i="3"/>
  <c r="L89" i="3"/>
  <c r="L88" i="3"/>
  <c r="L87" i="3"/>
  <c r="L86" i="3"/>
  <c r="L85" i="3"/>
  <c r="L84" i="3"/>
  <c r="L83" i="3"/>
  <c r="L80" i="3"/>
  <c r="L79" i="3"/>
  <c r="L78" i="3"/>
  <c r="L77" i="3"/>
  <c r="L76" i="3"/>
  <c r="L75" i="3"/>
  <c r="L74" i="3"/>
  <c r="L71" i="3"/>
  <c r="L70" i="3"/>
  <c r="L69" i="3"/>
  <c r="L68" i="3"/>
  <c r="L67" i="3"/>
  <c r="L66" i="3"/>
  <c r="L65" i="3"/>
  <c r="L64" i="3"/>
  <c r="L63" i="3"/>
  <c r="L60" i="3"/>
  <c r="L59" i="3"/>
  <c r="L58" i="3"/>
  <c r="L57" i="3"/>
  <c r="L56" i="3"/>
  <c r="L55" i="3"/>
  <c r="L54" i="3"/>
  <c r="L53" i="3"/>
  <c r="L50" i="3"/>
  <c r="L49" i="3"/>
  <c r="L48" i="3"/>
  <c r="L47" i="3"/>
  <c r="L46" i="3"/>
  <c r="L45" i="3"/>
  <c r="L44" i="3"/>
  <c r="L43" i="3"/>
  <c r="L39" i="3"/>
  <c r="L38" i="3"/>
  <c r="L37" i="3"/>
  <c r="L36" i="3"/>
  <c r="L35" i="3"/>
  <c r="L34" i="3"/>
  <c r="L33" i="3"/>
  <c r="L29" i="3"/>
  <c r="L28" i="3"/>
  <c r="L27" i="3"/>
  <c r="L26" i="3"/>
  <c r="L25" i="3"/>
  <c r="L24" i="3"/>
  <c r="L23" i="3"/>
  <c r="L19" i="3"/>
  <c r="L18" i="3"/>
  <c r="L17" i="3"/>
  <c r="L16" i="3"/>
  <c r="L15" i="3"/>
  <c r="L14" i="3"/>
  <c r="L13" i="3"/>
  <c r="L10" i="3"/>
  <c r="L9" i="3"/>
  <c r="L8" i="3"/>
  <c r="L7" i="3"/>
  <c r="L6" i="3"/>
  <c r="L5" i="3"/>
  <c r="L4" i="3"/>
  <c r="L3" i="3"/>
  <c r="BB4" i="2" s="1"/>
  <c r="L2" i="3"/>
  <c r="K257" i="3"/>
  <c r="K256" i="3"/>
  <c r="K255" i="3"/>
  <c r="K254" i="3"/>
  <c r="K253" i="3"/>
  <c r="K252" i="3"/>
  <c r="K251" i="3"/>
  <c r="K250" i="3"/>
  <c r="K249" i="3"/>
  <c r="K246" i="3"/>
  <c r="K245" i="3"/>
  <c r="K244" i="3"/>
  <c r="K243" i="3"/>
  <c r="K242" i="3"/>
  <c r="K241" i="3"/>
  <c r="K240" i="3"/>
  <c r="K239" i="3"/>
  <c r="K238" i="3"/>
  <c r="K235" i="3"/>
  <c r="K234" i="3"/>
  <c r="K233" i="3"/>
  <c r="K232" i="3"/>
  <c r="K231" i="3"/>
  <c r="K230" i="3"/>
  <c r="K229" i="3"/>
  <c r="K228" i="3"/>
  <c r="K227" i="3"/>
  <c r="K224" i="3"/>
  <c r="K223" i="3"/>
  <c r="K222" i="3"/>
  <c r="K221" i="3"/>
  <c r="K220" i="3"/>
  <c r="K219" i="3"/>
  <c r="K218" i="3"/>
  <c r="K217" i="3"/>
  <c r="K216" i="3"/>
  <c r="K213" i="3"/>
  <c r="K212" i="3"/>
  <c r="K211" i="3"/>
  <c r="K210" i="3"/>
  <c r="K209" i="3"/>
  <c r="K208" i="3"/>
  <c r="K207" i="3"/>
  <c r="K206" i="3"/>
  <c r="K203" i="3"/>
  <c r="K202" i="3"/>
  <c r="K201" i="3"/>
  <c r="K200" i="3"/>
  <c r="K199" i="3"/>
  <c r="K198" i="3"/>
  <c r="K195" i="3"/>
  <c r="K194" i="3"/>
  <c r="K193" i="3"/>
  <c r="K192" i="3"/>
  <c r="K191" i="3"/>
  <c r="K190" i="3"/>
  <c r="K189" i="3"/>
  <c r="K185" i="3"/>
  <c r="K184" i="3"/>
  <c r="K183" i="3"/>
  <c r="K182" i="3"/>
  <c r="K181" i="3"/>
  <c r="K180" i="3"/>
  <c r="K176" i="3"/>
  <c r="K175" i="3"/>
  <c r="K174" i="3"/>
  <c r="K173" i="3"/>
  <c r="K172" i="3"/>
  <c r="K171" i="3"/>
  <c r="K170" i="3"/>
  <c r="K167" i="3"/>
  <c r="K166" i="3"/>
  <c r="K165" i="3"/>
  <c r="K164" i="3"/>
  <c r="K163" i="3"/>
  <c r="K162" i="3"/>
  <c r="K161" i="3"/>
  <c r="K158" i="3"/>
  <c r="K157" i="3"/>
  <c r="K156" i="3"/>
  <c r="K155" i="3"/>
  <c r="K154" i="3"/>
  <c r="K153" i="3"/>
  <c r="K152" i="3"/>
  <c r="K151" i="3"/>
  <c r="K148" i="3"/>
  <c r="K147" i="3"/>
  <c r="K146" i="3"/>
  <c r="K145" i="3"/>
  <c r="K144" i="3"/>
  <c r="K143" i="3"/>
  <c r="K142" i="3"/>
  <c r="K139" i="3"/>
  <c r="K138" i="3"/>
  <c r="K137" i="3"/>
  <c r="K136" i="3"/>
  <c r="K135" i="3"/>
  <c r="K134" i="3"/>
  <c r="K133" i="3"/>
  <c r="K132" i="3"/>
  <c r="K129" i="3"/>
  <c r="K128" i="3"/>
  <c r="K127" i="3"/>
  <c r="K126" i="3"/>
  <c r="K125" i="3"/>
  <c r="K124" i="3"/>
  <c r="K123" i="3"/>
  <c r="K122" i="3"/>
  <c r="K121" i="3"/>
  <c r="K118" i="3"/>
  <c r="K117" i="3"/>
  <c r="K116" i="3"/>
  <c r="K115" i="3"/>
  <c r="K114" i="3"/>
  <c r="K113" i="3"/>
  <c r="K112" i="3"/>
  <c r="K111" i="3"/>
  <c r="K108" i="3"/>
  <c r="K107" i="3"/>
  <c r="K106" i="3"/>
  <c r="K105" i="3"/>
  <c r="K104" i="3"/>
  <c r="K103" i="3"/>
  <c r="K102" i="3"/>
  <c r="K101" i="3"/>
  <c r="K98" i="3"/>
  <c r="K97" i="3"/>
  <c r="K96" i="3"/>
  <c r="K95" i="3"/>
  <c r="K94" i="3"/>
  <c r="K93" i="3"/>
  <c r="K92" i="3"/>
  <c r="K89" i="3"/>
  <c r="K88" i="3"/>
  <c r="K87" i="3"/>
  <c r="K86" i="3"/>
  <c r="K85" i="3"/>
  <c r="K84" i="3"/>
  <c r="K83" i="3"/>
  <c r="K80" i="3"/>
  <c r="K79" i="3"/>
  <c r="K78" i="3"/>
  <c r="K77" i="3"/>
  <c r="K76" i="3"/>
  <c r="K75" i="3"/>
  <c r="K74" i="3"/>
  <c r="K71" i="3"/>
  <c r="K70" i="3"/>
  <c r="K69" i="3"/>
  <c r="K68" i="3"/>
  <c r="K67" i="3"/>
  <c r="K66" i="3"/>
  <c r="K65" i="3"/>
  <c r="K64" i="3"/>
  <c r="K63" i="3"/>
  <c r="K60" i="3"/>
  <c r="K59" i="3"/>
  <c r="K58" i="3"/>
  <c r="K57" i="3"/>
  <c r="K56" i="3"/>
  <c r="K55" i="3"/>
  <c r="K54" i="3"/>
  <c r="K53" i="3"/>
  <c r="K49" i="3"/>
  <c r="K48" i="3"/>
  <c r="K47" i="3"/>
  <c r="K46" i="3"/>
  <c r="K45" i="3"/>
  <c r="K44" i="3"/>
  <c r="K43" i="3"/>
  <c r="K40" i="3"/>
  <c r="K39" i="3"/>
  <c r="K38" i="3"/>
  <c r="K37" i="3"/>
  <c r="K36" i="3"/>
  <c r="K35" i="3"/>
  <c r="K34" i="3"/>
  <c r="K33" i="3"/>
  <c r="K30" i="3"/>
  <c r="K29" i="3"/>
  <c r="K28" i="3"/>
  <c r="K27" i="3"/>
  <c r="K26" i="3"/>
  <c r="K25" i="3"/>
  <c r="K24" i="3"/>
  <c r="K23" i="3"/>
  <c r="K20" i="3"/>
  <c r="K19" i="3"/>
  <c r="K18" i="3"/>
  <c r="K17" i="3"/>
  <c r="K16" i="3"/>
  <c r="K15" i="3"/>
  <c r="K14" i="3"/>
  <c r="K13" i="3"/>
  <c r="K10" i="3"/>
  <c r="K9" i="3"/>
  <c r="K8" i="3"/>
  <c r="K7" i="3"/>
  <c r="K6" i="3"/>
  <c r="K5" i="3"/>
  <c r="K4" i="3"/>
  <c r="K3" i="3"/>
  <c r="K2" i="3"/>
  <c r="AZ4" i="2" s="1"/>
  <c r="BI3" i="2"/>
  <c r="BH3" i="2"/>
  <c r="BF3" i="2"/>
  <c r="BE3" i="2"/>
  <c r="BC3" i="2"/>
  <c r="BB3" i="2"/>
  <c r="AZ3" i="2"/>
  <c r="AY3" i="2"/>
  <c r="BI2" i="2"/>
  <c r="BH2" i="2"/>
  <c r="BF2" i="2"/>
  <c r="BE2" i="2"/>
  <c r="BC2" i="2"/>
  <c r="BB2" i="2"/>
  <c r="AZ2" i="2"/>
  <c r="AY2" i="2"/>
  <c r="BP5" i="2"/>
  <c r="BQ5" i="2"/>
  <c r="BP6" i="2"/>
  <c r="BQ6" i="2"/>
  <c r="BP258" i="3"/>
  <c r="BO258" i="3"/>
  <c r="BG258" i="3"/>
  <c r="BF258" i="3"/>
  <c r="BP257" i="3"/>
  <c r="BO257" i="3"/>
  <c r="BM257" i="3"/>
  <c r="BL257" i="3"/>
  <c r="BG257" i="3"/>
  <c r="BF257" i="3"/>
  <c r="AC257" i="3"/>
  <c r="AR257" i="3" s="1"/>
  <c r="AB257" i="3"/>
  <c r="AQ257" i="3" s="1"/>
  <c r="AA257" i="3"/>
  <c r="AP257" i="3" s="1"/>
  <c r="Z257" i="3"/>
  <c r="AO257" i="3" s="1"/>
  <c r="BP256" i="3"/>
  <c r="BO256" i="3"/>
  <c r="BM256" i="3"/>
  <c r="BL256" i="3"/>
  <c r="BG256" i="3"/>
  <c r="BF256" i="3"/>
  <c r="AC256" i="3"/>
  <c r="AR256" i="3" s="1"/>
  <c r="AB256" i="3"/>
  <c r="AQ256" i="3" s="1"/>
  <c r="AA256" i="3"/>
  <c r="AP256" i="3" s="1"/>
  <c r="Z256" i="3"/>
  <c r="AO256" i="3" s="1"/>
  <c r="BP255" i="3"/>
  <c r="BO255" i="3"/>
  <c r="BM255" i="3"/>
  <c r="BL255" i="3"/>
  <c r="BG255" i="3"/>
  <c r="BF255" i="3"/>
  <c r="AC255" i="3"/>
  <c r="AR255" i="3" s="1"/>
  <c r="AB255" i="3"/>
  <c r="AQ255" i="3" s="1"/>
  <c r="AA255" i="3"/>
  <c r="AP255" i="3" s="1"/>
  <c r="Z255" i="3"/>
  <c r="AO255" i="3" s="1"/>
  <c r="BP254" i="3"/>
  <c r="BO254" i="3"/>
  <c r="BM254" i="3"/>
  <c r="BL254" i="3"/>
  <c r="BG254" i="3"/>
  <c r="BF254" i="3"/>
  <c r="AC254" i="3"/>
  <c r="AR254" i="3" s="1"/>
  <c r="AB254" i="3"/>
  <c r="AQ254" i="3" s="1"/>
  <c r="AA254" i="3"/>
  <c r="AP254" i="3" s="1"/>
  <c r="Z254" i="3"/>
  <c r="AO254" i="3" s="1"/>
  <c r="BP253" i="3"/>
  <c r="BO253" i="3"/>
  <c r="BM253" i="3"/>
  <c r="BL253" i="3"/>
  <c r="BG253" i="3"/>
  <c r="BF253" i="3"/>
  <c r="AC253" i="3"/>
  <c r="AR253" i="3" s="1"/>
  <c r="AB253" i="3"/>
  <c r="AQ253" i="3" s="1"/>
  <c r="AA253" i="3"/>
  <c r="AP253" i="3" s="1"/>
  <c r="Z253" i="3"/>
  <c r="AO253" i="3" s="1"/>
  <c r="BP252" i="3"/>
  <c r="BO252" i="3"/>
  <c r="BM252" i="3"/>
  <c r="BL252" i="3"/>
  <c r="BG252" i="3"/>
  <c r="BF252" i="3"/>
  <c r="AC252" i="3"/>
  <c r="AR252" i="3" s="1"/>
  <c r="AB252" i="3"/>
  <c r="AQ252" i="3" s="1"/>
  <c r="AA252" i="3"/>
  <c r="AP252" i="3" s="1"/>
  <c r="Z252" i="3"/>
  <c r="AO252" i="3" s="1"/>
  <c r="BP251" i="3"/>
  <c r="BO251" i="3"/>
  <c r="BM251" i="3"/>
  <c r="BL251" i="3"/>
  <c r="BG251" i="3"/>
  <c r="BF251" i="3"/>
  <c r="AC251" i="3"/>
  <c r="AR251" i="3" s="1"/>
  <c r="AB251" i="3"/>
  <c r="AQ251" i="3" s="1"/>
  <c r="AA251" i="3"/>
  <c r="AP251" i="3" s="1"/>
  <c r="Z251" i="3"/>
  <c r="AO251" i="3" s="1"/>
  <c r="BP250" i="3"/>
  <c r="BO250" i="3"/>
  <c r="BM250" i="3"/>
  <c r="BL250" i="3"/>
  <c r="BG250" i="3"/>
  <c r="BF250" i="3"/>
  <c r="AC250" i="3"/>
  <c r="AR250" i="3" s="1"/>
  <c r="AB250" i="3"/>
  <c r="AQ250" i="3" s="1"/>
  <c r="AA250" i="3"/>
  <c r="AP250" i="3" s="1"/>
  <c r="Z250" i="3"/>
  <c r="AO250" i="3" s="1"/>
  <c r="BP249" i="3"/>
  <c r="BO249" i="3"/>
  <c r="BM249" i="3"/>
  <c r="BL249" i="3"/>
  <c r="BG249" i="3"/>
  <c r="BF249" i="3"/>
  <c r="AC249" i="3"/>
  <c r="AR249" i="3" s="1"/>
  <c r="AB249" i="3"/>
  <c r="AQ249" i="3" s="1"/>
  <c r="AA249" i="3"/>
  <c r="AP249" i="3" s="1"/>
  <c r="Z249" i="3"/>
  <c r="AO249" i="3" s="1"/>
  <c r="BO247" i="3"/>
  <c r="BF247" i="3"/>
  <c r="BP246" i="3"/>
  <c r="BO246" i="3"/>
  <c r="BM246" i="3"/>
  <c r="BL246" i="3"/>
  <c r="BG246" i="3"/>
  <c r="BF246" i="3"/>
  <c r="AC246" i="3"/>
  <c r="AR246" i="3" s="1"/>
  <c r="AA246" i="3"/>
  <c r="AP246" i="3" s="1"/>
  <c r="Z246" i="3"/>
  <c r="AO246" i="3" s="1"/>
  <c r="BP245" i="3"/>
  <c r="BO245" i="3"/>
  <c r="BM245" i="3"/>
  <c r="BL245" i="3"/>
  <c r="BG245" i="3"/>
  <c r="BF245" i="3"/>
  <c r="AC245" i="3"/>
  <c r="AR245" i="3" s="1"/>
  <c r="AB245" i="3"/>
  <c r="AQ245" i="3" s="1"/>
  <c r="AA245" i="3"/>
  <c r="AP245" i="3" s="1"/>
  <c r="Z245" i="3"/>
  <c r="AO245" i="3" s="1"/>
  <c r="BP244" i="3"/>
  <c r="BO244" i="3"/>
  <c r="BM244" i="3"/>
  <c r="BL244" i="3"/>
  <c r="BG244" i="3"/>
  <c r="BF244" i="3"/>
  <c r="AC244" i="3"/>
  <c r="AR244" i="3" s="1"/>
  <c r="AB244" i="3"/>
  <c r="AQ244" i="3" s="1"/>
  <c r="AA244" i="3"/>
  <c r="AP244" i="3" s="1"/>
  <c r="Z244" i="3"/>
  <c r="AO244" i="3" s="1"/>
  <c r="BP243" i="3"/>
  <c r="BO243" i="3"/>
  <c r="BM243" i="3"/>
  <c r="BL243" i="3"/>
  <c r="BG243" i="3"/>
  <c r="BF243" i="3"/>
  <c r="AC243" i="3"/>
  <c r="AR243" i="3" s="1"/>
  <c r="AB243" i="3"/>
  <c r="AQ243" i="3" s="1"/>
  <c r="AA243" i="3"/>
  <c r="AP243" i="3" s="1"/>
  <c r="Z243" i="3"/>
  <c r="AO243" i="3" s="1"/>
  <c r="BP242" i="3"/>
  <c r="BO242" i="3"/>
  <c r="BM242" i="3"/>
  <c r="BL242" i="3"/>
  <c r="BG242" i="3"/>
  <c r="BF242" i="3"/>
  <c r="AC242" i="3"/>
  <c r="AR242" i="3" s="1"/>
  <c r="AB242" i="3"/>
  <c r="AQ242" i="3" s="1"/>
  <c r="AA242" i="3"/>
  <c r="AP242" i="3" s="1"/>
  <c r="Z242" i="3"/>
  <c r="AO242" i="3" s="1"/>
  <c r="BP241" i="3"/>
  <c r="BO241" i="3"/>
  <c r="BM241" i="3"/>
  <c r="BL241" i="3"/>
  <c r="BG241" i="3"/>
  <c r="BF241" i="3"/>
  <c r="AC241" i="3"/>
  <c r="AR241" i="3" s="1"/>
  <c r="AB241" i="3"/>
  <c r="AQ241" i="3" s="1"/>
  <c r="AA241" i="3"/>
  <c r="AP241" i="3" s="1"/>
  <c r="Z241" i="3"/>
  <c r="AO241" i="3" s="1"/>
  <c r="BP240" i="3"/>
  <c r="BO240" i="3"/>
  <c r="BM240" i="3"/>
  <c r="BL240" i="3"/>
  <c r="BG240" i="3"/>
  <c r="BF240" i="3"/>
  <c r="AC240" i="3"/>
  <c r="AR240" i="3" s="1"/>
  <c r="AB240" i="3"/>
  <c r="AQ240" i="3" s="1"/>
  <c r="AA240" i="3"/>
  <c r="AP240" i="3" s="1"/>
  <c r="Z240" i="3"/>
  <c r="AO240" i="3" s="1"/>
  <c r="BP239" i="3"/>
  <c r="BO239" i="3"/>
  <c r="BM239" i="3"/>
  <c r="BL239" i="3"/>
  <c r="BG239" i="3"/>
  <c r="BF239" i="3"/>
  <c r="AC239" i="3"/>
  <c r="AR239" i="3" s="1"/>
  <c r="AB239" i="3"/>
  <c r="AQ239" i="3" s="1"/>
  <c r="AA239" i="3"/>
  <c r="AP239" i="3" s="1"/>
  <c r="Z239" i="3"/>
  <c r="AO239" i="3" s="1"/>
  <c r="BP238" i="3"/>
  <c r="BO238" i="3"/>
  <c r="BM238" i="3"/>
  <c r="BL238" i="3"/>
  <c r="BG238" i="3"/>
  <c r="BF238" i="3"/>
  <c r="AC238" i="3"/>
  <c r="AR238" i="3" s="1"/>
  <c r="AB238" i="3"/>
  <c r="AQ238" i="3" s="1"/>
  <c r="AA238" i="3"/>
  <c r="AP238" i="3" s="1"/>
  <c r="Z238" i="3"/>
  <c r="AO238" i="3" s="1"/>
  <c r="BP236" i="3"/>
  <c r="BF236" i="3"/>
  <c r="BP235" i="3"/>
  <c r="BO235" i="3"/>
  <c r="BM235" i="3"/>
  <c r="BL235" i="3"/>
  <c r="BG235" i="3"/>
  <c r="BF235" i="3"/>
  <c r="AB235" i="3"/>
  <c r="AQ235" i="3" s="1"/>
  <c r="AA235" i="3"/>
  <c r="AP235" i="3" s="1"/>
  <c r="Z235" i="3"/>
  <c r="AO235" i="3" s="1"/>
  <c r="BP234" i="3"/>
  <c r="BO234" i="3"/>
  <c r="BM234" i="3"/>
  <c r="BL234" i="3"/>
  <c r="BG234" i="3"/>
  <c r="BF234" i="3"/>
  <c r="AC234" i="3"/>
  <c r="AR234" i="3" s="1"/>
  <c r="AB234" i="3"/>
  <c r="AQ234" i="3" s="1"/>
  <c r="AA234" i="3"/>
  <c r="AP234" i="3" s="1"/>
  <c r="Z234" i="3"/>
  <c r="AO234" i="3" s="1"/>
  <c r="BP233" i="3"/>
  <c r="BO233" i="3"/>
  <c r="BM233" i="3"/>
  <c r="BL233" i="3"/>
  <c r="BG233" i="3"/>
  <c r="BF233" i="3"/>
  <c r="AC233" i="3"/>
  <c r="AR233" i="3" s="1"/>
  <c r="AB233" i="3"/>
  <c r="AQ233" i="3" s="1"/>
  <c r="AA233" i="3"/>
  <c r="AP233" i="3" s="1"/>
  <c r="Z233" i="3"/>
  <c r="AO233" i="3" s="1"/>
  <c r="BP232" i="3"/>
  <c r="BO232" i="3"/>
  <c r="BM232" i="3"/>
  <c r="BL232" i="3"/>
  <c r="BG232" i="3"/>
  <c r="BF232" i="3"/>
  <c r="AC232" i="3"/>
  <c r="AR232" i="3" s="1"/>
  <c r="AB232" i="3"/>
  <c r="AQ232" i="3" s="1"/>
  <c r="AA232" i="3"/>
  <c r="AP232" i="3" s="1"/>
  <c r="Z232" i="3"/>
  <c r="AO232" i="3" s="1"/>
  <c r="BP231" i="3"/>
  <c r="BO231" i="3"/>
  <c r="BM231" i="3"/>
  <c r="BL231" i="3"/>
  <c r="BG231" i="3"/>
  <c r="BF231" i="3"/>
  <c r="AC231" i="3"/>
  <c r="AR231" i="3" s="1"/>
  <c r="AB231" i="3"/>
  <c r="AQ231" i="3" s="1"/>
  <c r="AA231" i="3"/>
  <c r="AP231" i="3" s="1"/>
  <c r="Z231" i="3"/>
  <c r="AO231" i="3" s="1"/>
  <c r="BP230" i="3"/>
  <c r="BO230" i="3"/>
  <c r="BM230" i="3"/>
  <c r="BL230" i="3"/>
  <c r="BG230" i="3"/>
  <c r="BF230" i="3"/>
  <c r="AC230" i="3"/>
  <c r="AR230" i="3" s="1"/>
  <c r="AB230" i="3"/>
  <c r="AQ230" i="3" s="1"/>
  <c r="AA230" i="3"/>
  <c r="AP230" i="3" s="1"/>
  <c r="Z230" i="3"/>
  <c r="AO230" i="3" s="1"/>
  <c r="BP229" i="3"/>
  <c r="BO229" i="3"/>
  <c r="BM229" i="3"/>
  <c r="BL229" i="3"/>
  <c r="BG229" i="3"/>
  <c r="BF229" i="3"/>
  <c r="AC229" i="3"/>
  <c r="AR229" i="3" s="1"/>
  <c r="AB229" i="3"/>
  <c r="AQ229" i="3" s="1"/>
  <c r="AA229" i="3"/>
  <c r="AP229" i="3" s="1"/>
  <c r="Z229" i="3"/>
  <c r="AO229" i="3" s="1"/>
  <c r="BP228" i="3"/>
  <c r="BO228" i="3"/>
  <c r="BM228" i="3"/>
  <c r="BL228" i="3"/>
  <c r="BG228" i="3"/>
  <c r="BF228" i="3"/>
  <c r="AC228" i="3"/>
  <c r="AR228" i="3" s="1"/>
  <c r="AB228" i="3"/>
  <c r="AQ228" i="3" s="1"/>
  <c r="AA228" i="3"/>
  <c r="AP228" i="3" s="1"/>
  <c r="Z228" i="3"/>
  <c r="AO228" i="3" s="1"/>
  <c r="BP227" i="3"/>
  <c r="BO227" i="3"/>
  <c r="BM227" i="3"/>
  <c r="BL227" i="3"/>
  <c r="BG227" i="3"/>
  <c r="BF227" i="3"/>
  <c r="AC227" i="3"/>
  <c r="AR227" i="3" s="1"/>
  <c r="AB227" i="3"/>
  <c r="AQ227" i="3" s="1"/>
  <c r="AA227" i="3"/>
  <c r="AP227" i="3" s="1"/>
  <c r="Z227" i="3"/>
  <c r="AO227" i="3" s="1"/>
  <c r="BO225" i="3"/>
  <c r="BF225" i="3"/>
  <c r="BP224" i="3"/>
  <c r="BO224" i="3"/>
  <c r="BM224" i="3"/>
  <c r="BL224" i="3"/>
  <c r="BG224" i="3"/>
  <c r="BF224" i="3"/>
  <c r="AC224" i="3"/>
  <c r="AR224" i="3" s="1"/>
  <c r="AA224" i="3"/>
  <c r="AP224" i="3" s="1"/>
  <c r="Z224" i="3"/>
  <c r="AO224" i="3" s="1"/>
  <c r="BP223" i="3"/>
  <c r="BO223" i="3"/>
  <c r="BM223" i="3"/>
  <c r="BL223" i="3"/>
  <c r="BG223" i="3"/>
  <c r="BF223" i="3"/>
  <c r="AC223" i="3"/>
  <c r="AR223" i="3" s="1"/>
  <c r="AB223" i="3"/>
  <c r="AQ223" i="3" s="1"/>
  <c r="AA223" i="3"/>
  <c r="AP223" i="3" s="1"/>
  <c r="Z223" i="3"/>
  <c r="AO223" i="3" s="1"/>
  <c r="BP222" i="3"/>
  <c r="BO222" i="3"/>
  <c r="BM222" i="3"/>
  <c r="BL222" i="3"/>
  <c r="BG222" i="3"/>
  <c r="BF222" i="3"/>
  <c r="AC222" i="3"/>
  <c r="AR222" i="3" s="1"/>
  <c r="AB222" i="3"/>
  <c r="AQ222" i="3" s="1"/>
  <c r="AA222" i="3"/>
  <c r="AP222" i="3" s="1"/>
  <c r="Z222" i="3"/>
  <c r="AO222" i="3" s="1"/>
  <c r="BP221" i="3"/>
  <c r="BO221" i="3"/>
  <c r="BM221" i="3"/>
  <c r="BL221" i="3"/>
  <c r="BG221" i="3"/>
  <c r="BF221" i="3"/>
  <c r="AC221" i="3"/>
  <c r="AR221" i="3" s="1"/>
  <c r="AB221" i="3"/>
  <c r="AQ221" i="3" s="1"/>
  <c r="AA221" i="3"/>
  <c r="AP221" i="3" s="1"/>
  <c r="Z221" i="3"/>
  <c r="AO221" i="3" s="1"/>
  <c r="BP220" i="3"/>
  <c r="BO220" i="3"/>
  <c r="BM220" i="3"/>
  <c r="BL220" i="3"/>
  <c r="BG220" i="3"/>
  <c r="BF220" i="3"/>
  <c r="AC220" i="3"/>
  <c r="AR220" i="3" s="1"/>
  <c r="AB220" i="3"/>
  <c r="AQ220" i="3" s="1"/>
  <c r="AA220" i="3"/>
  <c r="AP220" i="3" s="1"/>
  <c r="Z220" i="3"/>
  <c r="AO220" i="3" s="1"/>
  <c r="BP219" i="3"/>
  <c r="BO219" i="3"/>
  <c r="BM219" i="3"/>
  <c r="BL219" i="3"/>
  <c r="BG219" i="3"/>
  <c r="BF219" i="3"/>
  <c r="AC219" i="3"/>
  <c r="AR219" i="3" s="1"/>
  <c r="AB219" i="3"/>
  <c r="AQ219" i="3" s="1"/>
  <c r="AA219" i="3"/>
  <c r="AP219" i="3" s="1"/>
  <c r="Z219" i="3"/>
  <c r="AO219" i="3" s="1"/>
  <c r="BP218" i="3"/>
  <c r="BO218" i="3"/>
  <c r="BM218" i="3"/>
  <c r="BL218" i="3"/>
  <c r="BG218" i="3"/>
  <c r="BF218" i="3"/>
  <c r="AC218" i="3"/>
  <c r="AR218" i="3" s="1"/>
  <c r="AB218" i="3"/>
  <c r="AQ218" i="3" s="1"/>
  <c r="AA218" i="3"/>
  <c r="AP218" i="3" s="1"/>
  <c r="Z218" i="3"/>
  <c r="AO218" i="3" s="1"/>
  <c r="BP217" i="3"/>
  <c r="BO217" i="3"/>
  <c r="BM217" i="3"/>
  <c r="BL217" i="3"/>
  <c r="BG217" i="3"/>
  <c r="BF217" i="3"/>
  <c r="AC217" i="3"/>
  <c r="AR217" i="3" s="1"/>
  <c r="AB217" i="3"/>
  <c r="AQ217" i="3" s="1"/>
  <c r="AA217" i="3"/>
  <c r="AP217" i="3" s="1"/>
  <c r="Z217" i="3"/>
  <c r="AO217" i="3" s="1"/>
  <c r="BP216" i="3"/>
  <c r="BO216" i="3"/>
  <c r="BM216" i="3"/>
  <c r="BL216" i="3"/>
  <c r="BG216" i="3"/>
  <c r="BF216" i="3"/>
  <c r="AC216" i="3"/>
  <c r="AR216" i="3" s="1"/>
  <c r="AB216" i="3"/>
  <c r="AQ216" i="3" s="1"/>
  <c r="AA216" i="3"/>
  <c r="AP216" i="3" s="1"/>
  <c r="Z216" i="3"/>
  <c r="AO216" i="3" s="1"/>
  <c r="BP214" i="3"/>
  <c r="BO214" i="3"/>
  <c r="BG214" i="3"/>
  <c r="BF214" i="3"/>
  <c r="BP213" i="3"/>
  <c r="BO213" i="3"/>
  <c r="BM213" i="3"/>
  <c r="BL213" i="3"/>
  <c r="BG213" i="3"/>
  <c r="BF213" i="3"/>
  <c r="AC213" i="3"/>
  <c r="AR213" i="3" s="1"/>
  <c r="AB213" i="3"/>
  <c r="AQ213" i="3" s="1"/>
  <c r="AA213" i="3"/>
  <c r="AP213" i="3" s="1"/>
  <c r="Z213" i="3"/>
  <c r="AO213" i="3" s="1"/>
  <c r="BP212" i="3"/>
  <c r="BO212" i="3"/>
  <c r="BM212" i="3"/>
  <c r="BL212" i="3"/>
  <c r="BG212" i="3"/>
  <c r="BF212" i="3"/>
  <c r="AC212" i="3"/>
  <c r="AR212" i="3" s="1"/>
  <c r="AB212" i="3"/>
  <c r="AQ212" i="3" s="1"/>
  <c r="AA212" i="3"/>
  <c r="AP212" i="3" s="1"/>
  <c r="Z212" i="3"/>
  <c r="AO212" i="3" s="1"/>
  <c r="BP211" i="3"/>
  <c r="BO211" i="3"/>
  <c r="BM211" i="3"/>
  <c r="BL211" i="3"/>
  <c r="BG211" i="3"/>
  <c r="BF211" i="3"/>
  <c r="AC211" i="3"/>
  <c r="AR211" i="3" s="1"/>
  <c r="AB211" i="3"/>
  <c r="AQ211" i="3" s="1"/>
  <c r="AA211" i="3"/>
  <c r="AP211" i="3" s="1"/>
  <c r="Z211" i="3"/>
  <c r="AO211" i="3" s="1"/>
  <c r="BP210" i="3"/>
  <c r="BO210" i="3"/>
  <c r="BM210" i="3"/>
  <c r="BL210" i="3"/>
  <c r="BG210" i="3"/>
  <c r="BF210" i="3"/>
  <c r="AC210" i="3"/>
  <c r="AR210" i="3" s="1"/>
  <c r="AB210" i="3"/>
  <c r="AQ210" i="3" s="1"/>
  <c r="AA210" i="3"/>
  <c r="AP210" i="3" s="1"/>
  <c r="Z210" i="3"/>
  <c r="AO210" i="3" s="1"/>
  <c r="BP209" i="3"/>
  <c r="BO209" i="3"/>
  <c r="BM209" i="3"/>
  <c r="BL209" i="3"/>
  <c r="BG209" i="3"/>
  <c r="BF209" i="3"/>
  <c r="AC209" i="3"/>
  <c r="AR209" i="3" s="1"/>
  <c r="AB209" i="3"/>
  <c r="AQ209" i="3" s="1"/>
  <c r="AA209" i="3"/>
  <c r="AP209" i="3" s="1"/>
  <c r="Z209" i="3"/>
  <c r="AO209" i="3" s="1"/>
  <c r="BP208" i="3"/>
  <c r="BO208" i="3"/>
  <c r="BM208" i="3"/>
  <c r="BL208" i="3"/>
  <c r="BG208" i="3"/>
  <c r="BF208" i="3"/>
  <c r="AC208" i="3"/>
  <c r="AR208" i="3" s="1"/>
  <c r="AB208" i="3"/>
  <c r="AQ208" i="3" s="1"/>
  <c r="AA208" i="3"/>
  <c r="AP208" i="3" s="1"/>
  <c r="Z208" i="3"/>
  <c r="AO208" i="3" s="1"/>
  <c r="BP207" i="3"/>
  <c r="BO207" i="3"/>
  <c r="BM207" i="3"/>
  <c r="BL207" i="3"/>
  <c r="BG207" i="3"/>
  <c r="BF207" i="3"/>
  <c r="AC207" i="3"/>
  <c r="AR207" i="3" s="1"/>
  <c r="AB207" i="3"/>
  <c r="AQ207" i="3" s="1"/>
  <c r="AA207" i="3"/>
  <c r="AP207" i="3" s="1"/>
  <c r="Z207" i="3"/>
  <c r="AO207" i="3" s="1"/>
  <c r="BP206" i="3"/>
  <c r="BO206" i="3"/>
  <c r="BM206" i="3"/>
  <c r="BL206" i="3"/>
  <c r="BG206" i="3"/>
  <c r="BF206" i="3"/>
  <c r="AC206" i="3"/>
  <c r="AR206" i="3" s="1"/>
  <c r="AB206" i="3"/>
  <c r="AQ206" i="3" s="1"/>
  <c r="AA206" i="3"/>
  <c r="AP206" i="3" s="1"/>
  <c r="Z206" i="3"/>
  <c r="AO206" i="3" s="1"/>
  <c r="BP204" i="3"/>
  <c r="BO204" i="3"/>
  <c r="BG204" i="3"/>
  <c r="BF204" i="3"/>
  <c r="BP203" i="3"/>
  <c r="BO203" i="3"/>
  <c r="BM203" i="3"/>
  <c r="BL203" i="3"/>
  <c r="BG203" i="3"/>
  <c r="BF203" i="3"/>
  <c r="AC203" i="3"/>
  <c r="AR203" i="3" s="1"/>
  <c r="AB203" i="3"/>
  <c r="AQ203" i="3" s="1"/>
  <c r="AA203" i="3"/>
  <c r="AP203" i="3" s="1"/>
  <c r="Z203" i="3"/>
  <c r="AO203" i="3" s="1"/>
  <c r="BP202" i="3"/>
  <c r="BO202" i="3"/>
  <c r="BM202" i="3"/>
  <c r="BL202" i="3"/>
  <c r="BG202" i="3"/>
  <c r="BF202" i="3"/>
  <c r="AC202" i="3"/>
  <c r="AR202" i="3" s="1"/>
  <c r="AB202" i="3"/>
  <c r="AQ202" i="3" s="1"/>
  <c r="AA202" i="3"/>
  <c r="AP202" i="3" s="1"/>
  <c r="Z202" i="3"/>
  <c r="AO202" i="3" s="1"/>
  <c r="BP201" i="3"/>
  <c r="BO201" i="3"/>
  <c r="BM201" i="3"/>
  <c r="BL201" i="3"/>
  <c r="BG201" i="3"/>
  <c r="BF201" i="3"/>
  <c r="AC201" i="3"/>
  <c r="AR201" i="3" s="1"/>
  <c r="AB201" i="3"/>
  <c r="AQ201" i="3" s="1"/>
  <c r="AA201" i="3"/>
  <c r="AP201" i="3" s="1"/>
  <c r="Z201" i="3"/>
  <c r="AO201" i="3" s="1"/>
  <c r="BP200" i="3"/>
  <c r="BO200" i="3"/>
  <c r="BM200" i="3"/>
  <c r="BL200" i="3"/>
  <c r="BG200" i="3"/>
  <c r="BF200" i="3"/>
  <c r="AC200" i="3"/>
  <c r="AR200" i="3" s="1"/>
  <c r="AB200" i="3"/>
  <c r="AQ200" i="3" s="1"/>
  <c r="AA200" i="3"/>
  <c r="AP200" i="3" s="1"/>
  <c r="Z200" i="3"/>
  <c r="AO200" i="3" s="1"/>
  <c r="BP199" i="3"/>
  <c r="BO199" i="3"/>
  <c r="BM199" i="3"/>
  <c r="BL199" i="3"/>
  <c r="BG199" i="3"/>
  <c r="BF199" i="3"/>
  <c r="AC199" i="3"/>
  <c r="AR199" i="3" s="1"/>
  <c r="AB199" i="3"/>
  <c r="AQ199" i="3" s="1"/>
  <c r="AA199" i="3"/>
  <c r="AP199" i="3" s="1"/>
  <c r="Z199" i="3"/>
  <c r="AO199" i="3" s="1"/>
  <c r="BP198" i="3"/>
  <c r="BO198" i="3"/>
  <c r="BM198" i="3"/>
  <c r="BL198" i="3"/>
  <c r="BG198" i="3"/>
  <c r="BF198" i="3"/>
  <c r="AC198" i="3"/>
  <c r="AR198" i="3" s="1"/>
  <c r="AB198" i="3"/>
  <c r="AQ198" i="3" s="1"/>
  <c r="AA198" i="3"/>
  <c r="AP198" i="3" s="1"/>
  <c r="Z198" i="3"/>
  <c r="AO198" i="3" s="1"/>
  <c r="BF196" i="3"/>
  <c r="BP195" i="3"/>
  <c r="BO195" i="3"/>
  <c r="BM195" i="3"/>
  <c r="BL195" i="3"/>
  <c r="BG195" i="3"/>
  <c r="BF195" i="3"/>
  <c r="AA195" i="3"/>
  <c r="AP195" i="3" s="1"/>
  <c r="Z195" i="3"/>
  <c r="AO195" i="3" s="1"/>
  <c r="BP194" i="3"/>
  <c r="BO194" i="3"/>
  <c r="BM194" i="3"/>
  <c r="BL194" i="3"/>
  <c r="BG194" i="3"/>
  <c r="BF194" i="3"/>
  <c r="AC194" i="3"/>
  <c r="AR194" i="3" s="1"/>
  <c r="AB194" i="3"/>
  <c r="AQ194" i="3" s="1"/>
  <c r="AA194" i="3"/>
  <c r="AP194" i="3" s="1"/>
  <c r="Z194" i="3"/>
  <c r="AO194" i="3" s="1"/>
  <c r="BP193" i="3"/>
  <c r="BO193" i="3"/>
  <c r="BM193" i="3"/>
  <c r="BL193" i="3"/>
  <c r="BG193" i="3"/>
  <c r="BF193" i="3"/>
  <c r="AC193" i="3"/>
  <c r="AR193" i="3" s="1"/>
  <c r="AB193" i="3"/>
  <c r="AQ193" i="3" s="1"/>
  <c r="AA193" i="3"/>
  <c r="AP193" i="3" s="1"/>
  <c r="Z193" i="3"/>
  <c r="AO193" i="3" s="1"/>
  <c r="BP192" i="3"/>
  <c r="BO192" i="3"/>
  <c r="BM192" i="3"/>
  <c r="BL192" i="3"/>
  <c r="BG192" i="3"/>
  <c r="BF192" i="3"/>
  <c r="AC192" i="3"/>
  <c r="AR192" i="3" s="1"/>
  <c r="AB192" i="3"/>
  <c r="AQ192" i="3" s="1"/>
  <c r="AA192" i="3"/>
  <c r="AP192" i="3" s="1"/>
  <c r="Z192" i="3"/>
  <c r="AO192" i="3" s="1"/>
  <c r="BP191" i="3"/>
  <c r="BO191" i="3"/>
  <c r="BM191" i="3"/>
  <c r="BL191" i="3"/>
  <c r="BG191" i="3"/>
  <c r="BF191" i="3"/>
  <c r="AC191" i="3"/>
  <c r="AR191" i="3" s="1"/>
  <c r="AB191" i="3"/>
  <c r="AQ191" i="3" s="1"/>
  <c r="AA191" i="3"/>
  <c r="AP191" i="3" s="1"/>
  <c r="Z191" i="3"/>
  <c r="AO191" i="3" s="1"/>
  <c r="BP190" i="3"/>
  <c r="BO190" i="3"/>
  <c r="BM190" i="3"/>
  <c r="BL190" i="3"/>
  <c r="BG190" i="3"/>
  <c r="BF190" i="3"/>
  <c r="AC190" i="3"/>
  <c r="AR190" i="3" s="1"/>
  <c r="AB190" i="3"/>
  <c r="AQ190" i="3" s="1"/>
  <c r="AA190" i="3"/>
  <c r="AP190" i="3" s="1"/>
  <c r="Z190" i="3"/>
  <c r="AO190" i="3" s="1"/>
  <c r="BP189" i="3"/>
  <c r="BO189" i="3"/>
  <c r="BM189" i="3"/>
  <c r="BL189" i="3"/>
  <c r="BG189" i="3"/>
  <c r="BF189" i="3"/>
  <c r="AC189" i="3"/>
  <c r="AR189" i="3" s="1"/>
  <c r="AB189" i="3"/>
  <c r="AQ189" i="3" s="1"/>
  <c r="AA189" i="3"/>
  <c r="AP189" i="3" s="1"/>
  <c r="Z189" i="3"/>
  <c r="AO189" i="3" s="1"/>
  <c r="BP187" i="3"/>
  <c r="BG187" i="3"/>
  <c r="BP186" i="3"/>
  <c r="BO186" i="3"/>
  <c r="BM186" i="3"/>
  <c r="BG186" i="3"/>
  <c r="BF186" i="3"/>
  <c r="AC186" i="3"/>
  <c r="AR186" i="3" s="1"/>
  <c r="AB186" i="3"/>
  <c r="AQ186" i="3" s="1"/>
  <c r="AA186" i="3"/>
  <c r="AP186" i="3" s="1"/>
  <c r="BP185" i="3"/>
  <c r="BO185" i="3"/>
  <c r="BM185" i="3"/>
  <c r="BL185" i="3"/>
  <c r="BG185" i="3"/>
  <c r="BF185" i="3"/>
  <c r="AC185" i="3"/>
  <c r="AR185" i="3" s="1"/>
  <c r="AB185" i="3"/>
  <c r="AQ185" i="3" s="1"/>
  <c r="AA185" i="3"/>
  <c r="AP185" i="3" s="1"/>
  <c r="Z185" i="3"/>
  <c r="AO185" i="3" s="1"/>
  <c r="BP184" i="3"/>
  <c r="BO184" i="3"/>
  <c r="BM184" i="3"/>
  <c r="BL184" i="3"/>
  <c r="BG184" i="3"/>
  <c r="BF184" i="3"/>
  <c r="AC184" i="3"/>
  <c r="AR184" i="3" s="1"/>
  <c r="AB184" i="3"/>
  <c r="AQ184" i="3" s="1"/>
  <c r="AA184" i="3"/>
  <c r="AP184" i="3" s="1"/>
  <c r="Z184" i="3"/>
  <c r="AO184" i="3" s="1"/>
  <c r="BP183" i="3"/>
  <c r="BO183" i="3"/>
  <c r="BM183" i="3"/>
  <c r="BL183" i="3"/>
  <c r="BG183" i="3"/>
  <c r="BF183" i="3"/>
  <c r="AC183" i="3"/>
  <c r="AR183" i="3" s="1"/>
  <c r="AB183" i="3"/>
  <c r="AQ183" i="3" s="1"/>
  <c r="AA183" i="3"/>
  <c r="AP183" i="3" s="1"/>
  <c r="Z183" i="3"/>
  <c r="AO183" i="3" s="1"/>
  <c r="BP182" i="3"/>
  <c r="BO182" i="3"/>
  <c r="BM182" i="3"/>
  <c r="BL182" i="3"/>
  <c r="BG182" i="3"/>
  <c r="BF182" i="3"/>
  <c r="AC182" i="3"/>
  <c r="AR182" i="3" s="1"/>
  <c r="AB182" i="3"/>
  <c r="AQ182" i="3" s="1"/>
  <c r="AA182" i="3"/>
  <c r="AP182" i="3" s="1"/>
  <c r="Z182" i="3"/>
  <c r="AO182" i="3" s="1"/>
  <c r="BP181" i="3"/>
  <c r="BO181" i="3"/>
  <c r="BM181" i="3"/>
  <c r="BL181" i="3"/>
  <c r="BG181" i="3"/>
  <c r="BF181" i="3"/>
  <c r="AC181" i="3"/>
  <c r="AR181" i="3" s="1"/>
  <c r="AB181" i="3"/>
  <c r="AQ181" i="3" s="1"/>
  <c r="AA181" i="3"/>
  <c r="AP181" i="3" s="1"/>
  <c r="Z181" i="3"/>
  <c r="AO181" i="3" s="1"/>
  <c r="BP180" i="3"/>
  <c r="BO180" i="3"/>
  <c r="BM180" i="3"/>
  <c r="BL180" i="3"/>
  <c r="BG180" i="3"/>
  <c r="BF180" i="3"/>
  <c r="AC180" i="3"/>
  <c r="AR180" i="3" s="1"/>
  <c r="AB180" i="3"/>
  <c r="AQ180" i="3" s="1"/>
  <c r="AA180" i="3"/>
  <c r="AP180" i="3" s="1"/>
  <c r="Z180" i="3"/>
  <c r="AO180" i="3" s="1"/>
  <c r="BP178" i="3"/>
  <c r="BG178" i="3"/>
  <c r="BP177" i="3"/>
  <c r="BO177" i="3"/>
  <c r="BM177" i="3"/>
  <c r="BG177" i="3"/>
  <c r="BF177" i="3"/>
  <c r="AC177" i="3"/>
  <c r="AR177" i="3" s="1"/>
  <c r="AB177" i="3"/>
  <c r="AQ177" i="3" s="1"/>
  <c r="AA177" i="3"/>
  <c r="AP177" i="3" s="1"/>
  <c r="BP176" i="3"/>
  <c r="BO176" i="3"/>
  <c r="BM176" i="3"/>
  <c r="BL176" i="3"/>
  <c r="BG176" i="3"/>
  <c r="BF176" i="3"/>
  <c r="AC176" i="3"/>
  <c r="AR176" i="3" s="1"/>
  <c r="AB176" i="3"/>
  <c r="AQ176" i="3" s="1"/>
  <c r="AA176" i="3"/>
  <c r="AP176" i="3" s="1"/>
  <c r="Z176" i="3"/>
  <c r="AO176" i="3" s="1"/>
  <c r="BP175" i="3"/>
  <c r="BO175" i="3"/>
  <c r="BM175" i="3"/>
  <c r="BL175" i="3"/>
  <c r="BG175" i="3"/>
  <c r="BF175" i="3"/>
  <c r="AC175" i="3"/>
  <c r="AR175" i="3" s="1"/>
  <c r="AB175" i="3"/>
  <c r="AQ175" i="3" s="1"/>
  <c r="AA175" i="3"/>
  <c r="AP175" i="3" s="1"/>
  <c r="Z175" i="3"/>
  <c r="AO175" i="3" s="1"/>
  <c r="BP174" i="3"/>
  <c r="BO174" i="3"/>
  <c r="BM174" i="3"/>
  <c r="BL174" i="3"/>
  <c r="BG174" i="3"/>
  <c r="BF174" i="3"/>
  <c r="AC174" i="3"/>
  <c r="AR174" i="3" s="1"/>
  <c r="AB174" i="3"/>
  <c r="AQ174" i="3" s="1"/>
  <c r="AA174" i="3"/>
  <c r="AP174" i="3" s="1"/>
  <c r="Z174" i="3"/>
  <c r="AO174" i="3" s="1"/>
  <c r="BP173" i="3"/>
  <c r="BO173" i="3"/>
  <c r="BM173" i="3"/>
  <c r="BL173" i="3"/>
  <c r="BG173" i="3"/>
  <c r="BF173" i="3"/>
  <c r="AC173" i="3"/>
  <c r="AR173" i="3" s="1"/>
  <c r="AB173" i="3"/>
  <c r="AQ173" i="3" s="1"/>
  <c r="AA173" i="3"/>
  <c r="AP173" i="3" s="1"/>
  <c r="Z173" i="3"/>
  <c r="AO173" i="3" s="1"/>
  <c r="BP172" i="3"/>
  <c r="BO172" i="3"/>
  <c r="BM172" i="3"/>
  <c r="BL172" i="3"/>
  <c r="BG172" i="3"/>
  <c r="BF172" i="3"/>
  <c r="AC172" i="3"/>
  <c r="AR172" i="3" s="1"/>
  <c r="AB172" i="3"/>
  <c r="AQ172" i="3" s="1"/>
  <c r="AA172" i="3"/>
  <c r="AP172" i="3" s="1"/>
  <c r="Z172" i="3"/>
  <c r="AO172" i="3" s="1"/>
  <c r="BP171" i="3"/>
  <c r="BO171" i="3"/>
  <c r="BM171" i="3"/>
  <c r="BL171" i="3"/>
  <c r="BG171" i="3"/>
  <c r="BF171" i="3"/>
  <c r="AC171" i="3"/>
  <c r="AR171" i="3" s="1"/>
  <c r="AB171" i="3"/>
  <c r="AQ171" i="3" s="1"/>
  <c r="AA171" i="3"/>
  <c r="AP171" i="3" s="1"/>
  <c r="Z171" i="3"/>
  <c r="AO171" i="3" s="1"/>
  <c r="BP170" i="3"/>
  <c r="BO170" i="3"/>
  <c r="BM170" i="3"/>
  <c r="BL170" i="3"/>
  <c r="BG170" i="3"/>
  <c r="BF170" i="3"/>
  <c r="AC170" i="3"/>
  <c r="AR170" i="3" s="1"/>
  <c r="AB170" i="3"/>
  <c r="AQ170" i="3" s="1"/>
  <c r="AA170" i="3"/>
  <c r="AP170" i="3" s="1"/>
  <c r="Z170" i="3"/>
  <c r="AO170" i="3" s="1"/>
  <c r="BF168" i="3"/>
  <c r="BP167" i="3"/>
  <c r="BO167" i="3"/>
  <c r="BM167" i="3"/>
  <c r="BL167" i="3"/>
  <c r="BG167" i="3"/>
  <c r="BF167" i="3"/>
  <c r="AA167" i="3"/>
  <c r="AP167" i="3" s="1"/>
  <c r="Z167" i="3"/>
  <c r="AO167" i="3" s="1"/>
  <c r="BP166" i="3"/>
  <c r="BO166" i="3"/>
  <c r="BM166" i="3"/>
  <c r="BL166" i="3"/>
  <c r="BG166" i="3"/>
  <c r="BF166" i="3"/>
  <c r="AC166" i="3"/>
  <c r="AR166" i="3" s="1"/>
  <c r="AB166" i="3"/>
  <c r="AQ166" i="3" s="1"/>
  <c r="AA166" i="3"/>
  <c r="AP166" i="3" s="1"/>
  <c r="Z166" i="3"/>
  <c r="AO166" i="3" s="1"/>
  <c r="BP165" i="3"/>
  <c r="BO165" i="3"/>
  <c r="BM165" i="3"/>
  <c r="BL165" i="3"/>
  <c r="BG165" i="3"/>
  <c r="BF165" i="3"/>
  <c r="AC165" i="3"/>
  <c r="AR165" i="3" s="1"/>
  <c r="AB165" i="3"/>
  <c r="AQ165" i="3" s="1"/>
  <c r="AA165" i="3"/>
  <c r="AP165" i="3" s="1"/>
  <c r="Z165" i="3"/>
  <c r="AO165" i="3" s="1"/>
  <c r="BP164" i="3"/>
  <c r="BO164" i="3"/>
  <c r="BM164" i="3"/>
  <c r="BL164" i="3"/>
  <c r="BG164" i="3"/>
  <c r="BF164" i="3"/>
  <c r="AC164" i="3"/>
  <c r="AR164" i="3" s="1"/>
  <c r="AB164" i="3"/>
  <c r="AQ164" i="3" s="1"/>
  <c r="AA164" i="3"/>
  <c r="AP164" i="3" s="1"/>
  <c r="Z164" i="3"/>
  <c r="AO164" i="3" s="1"/>
  <c r="BP163" i="3"/>
  <c r="BO163" i="3"/>
  <c r="BM163" i="3"/>
  <c r="BL163" i="3"/>
  <c r="BG163" i="3"/>
  <c r="BF163" i="3"/>
  <c r="AC163" i="3"/>
  <c r="AR163" i="3" s="1"/>
  <c r="AB163" i="3"/>
  <c r="AQ163" i="3" s="1"/>
  <c r="AA163" i="3"/>
  <c r="AP163" i="3" s="1"/>
  <c r="Z163" i="3"/>
  <c r="AO163" i="3" s="1"/>
  <c r="BP162" i="3"/>
  <c r="BO162" i="3"/>
  <c r="BM162" i="3"/>
  <c r="BL162" i="3"/>
  <c r="BG162" i="3"/>
  <c r="BF162" i="3"/>
  <c r="AC162" i="3"/>
  <c r="AR162" i="3" s="1"/>
  <c r="AB162" i="3"/>
  <c r="AQ162" i="3" s="1"/>
  <c r="AA162" i="3"/>
  <c r="AP162" i="3" s="1"/>
  <c r="Z162" i="3"/>
  <c r="AO162" i="3" s="1"/>
  <c r="BP161" i="3"/>
  <c r="BO161" i="3"/>
  <c r="BM161" i="3"/>
  <c r="BL161" i="3"/>
  <c r="BG161" i="3"/>
  <c r="BF161" i="3"/>
  <c r="AC161" i="3"/>
  <c r="AR161" i="3" s="1"/>
  <c r="AB161" i="3"/>
  <c r="AQ161" i="3" s="1"/>
  <c r="AA161" i="3"/>
  <c r="AP161" i="3" s="1"/>
  <c r="Z161" i="3"/>
  <c r="AO161" i="3" s="1"/>
  <c r="BP159" i="3"/>
  <c r="BO159" i="3"/>
  <c r="BG159" i="3"/>
  <c r="BF159" i="3"/>
  <c r="BP158" i="3"/>
  <c r="BO158" i="3"/>
  <c r="BM158" i="3"/>
  <c r="BL158" i="3"/>
  <c r="BG158" i="3"/>
  <c r="BF158" i="3"/>
  <c r="AC158" i="3"/>
  <c r="AR158" i="3" s="1"/>
  <c r="AB158" i="3"/>
  <c r="AQ158" i="3" s="1"/>
  <c r="AA158" i="3"/>
  <c r="AP158" i="3" s="1"/>
  <c r="Z158" i="3"/>
  <c r="AO158" i="3" s="1"/>
  <c r="BP157" i="3"/>
  <c r="BO157" i="3"/>
  <c r="BM157" i="3"/>
  <c r="BL157" i="3"/>
  <c r="BG157" i="3"/>
  <c r="BF157" i="3"/>
  <c r="AC157" i="3"/>
  <c r="AR157" i="3" s="1"/>
  <c r="AB157" i="3"/>
  <c r="AQ157" i="3" s="1"/>
  <c r="AA157" i="3"/>
  <c r="AP157" i="3" s="1"/>
  <c r="Z157" i="3"/>
  <c r="AO157" i="3" s="1"/>
  <c r="BP156" i="3"/>
  <c r="BO156" i="3"/>
  <c r="BM156" i="3"/>
  <c r="BL156" i="3"/>
  <c r="BG156" i="3"/>
  <c r="BF156" i="3"/>
  <c r="AC156" i="3"/>
  <c r="AR156" i="3" s="1"/>
  <c r="AB156" i="3"/>
  <c r="AQ156" i="3" s="1"/>
  <c r="AA156" i="3"/>
  <c r="AP156" i="3" s="1"/>
  <c r="Z156" i="3"/>
  <c r="AO156" i="3" s="1"/>
  <c r="BP155" i="3"/>
  <c r="BO155" i="3"/>
  <c r="BM155" i="3"/>
  <c r="BL155" i="3"/>
  <c r="BG155" i="3"/>
  <c r="BF155" i="3"/>
  <c r="AC155" i="3"/>
  <c r="AR155" i="3" s="1"/>
  <c r="AB155" i="3"/>
  <c r="AQ155" i="3" s="1"/>
  <c r="AA155" i="3"/>
  <c r="AP155" i="3" s="1"/>
  <c r="Z155" i="3"/>
  <c r="AO155" i="3" s="1"/>
  <c r="BP154" i="3"/>
  <c r="BO154" i="3"/>
  <c r="BM154" i="3"/>
  <c r="BL154" i="3"/>
  <c r="BG154" i="3"/>
  <c r="BF154" i="3"/>
  <c r="AC154" i="3"/>
  <c r="AR154" i="3" s="1"/>
  <c r="AB154" i="3"/>
  <c r="AQ154" i="3" s="1"/>
  <c r="AA154" i="3"/>
  <c r="AP154" i="3" s="1"/>
  <c r="Z154" i="3"/>
  <c r="AO154" i="3" s="1"/>
  <c r="BP153" i="3"/>
  <c r="BO153" i="3"/>
  <c r="BM153" i="3"/>
  <c r="BL153" i="3"/>
  <c r="BG153" i="3"/>
  <c r="BF153" i="3"/>
  <c r="AC153" i="3"/>
  <c r="AR153" i="3" s="1"/>
  <c r="AB153" i="3"/>
  <c r="AQ153" i="3" s="1"/>
  <c r="AA153" i="3"/>
  <c r="AP153" i="3" s="1"/>
  <c r="Z153" i="3"/>
  <c r="AO153" i="3" s="1"/>
  <c r="BP152" i="3"/>
  <c r="BO152" i="3"/>
  <c r="BM152" i="3"/>
  <c r="BL152" i="3"/>
  <c r="BG152" i="3"/>
  <c r="BF152" i="3"/>
  <c r="AC152" i="3"/>
  <c r="AR152" i="3" s="1"/>
  <c r="AB152" i="3"/>
  <c r="AQ152" i="3" s="1"/>
  <c r="AA152" i="3"/>
  <c r="AP152" i="3" s="1"/>
  <c r="Z152" i="3"/>
  <c r="AO152" i="3" s="1"/>
  <c r="BP151" i="3"/>
  <c r="BO151" i="3"/>
  <c r="BM151" i="3"/>
  <c r="BL151" i="3"/>
  <c r="BG151" i="3"/>
  <c r="BF151" i="3"/>
  <c r="AC151" i="3"/>
  <c r="AR151" i="3" s="1"/>
  <c r="AB151" i="3"/>
  <c r="AQ151" i="3" s="1"/>
  <c r="AA151" i="3"/>
  <c r="AP151" i="3" s="1"/>
  <c r="Z151" i="3"/>
  <c r="AO151" i="3" s="1"/>
  <c r="BP149" i="3"/>
  <c r="BO149" i="3"/>
  <c r="BG149" i="3"/>
  <c r="BF149" i="3"/>
  <c r="BP148" i="3"/>
  <c r="BO148" i="3"/>
  <c r="BM148" i="3"/>
  <c r="BL148" i="3"/>
  <c r="BG148" i="3"/>
  <c r="BF148" i="3"/>
  <c r="AC148" i="3"/>
  <c r="AR148" i="3" s="1"/>
  <c r="AB148" i="3"/>
  <c r="AQ148" i="3" s="1"/>
  <c r="AA148" i="3"/>
  <c r="AP148" i="3" s="1"/>
  <c r="Z148" i="3"/>
  <c r="AO148" i="3" s="1"/>
  <c r="BP147" i="3"/>
  <c r="BO147" i="3"/>
  <c r="BM147" i="3"/>
  <c r="BL147" i="3"/>
  <c r="BG147" i="3"/>
  <c r="BF147" i="3"/>
  <c r="AC147" i="3"/>
  <c r="AR147" i="3" s="1"/>
  <c r="AB147" i="3"/>
  <c r="AQ147" i="3" s="1"/>
  <c r="AA147" i="3"/>
  <c r="AP147" i="3" s="1"/>
  <c r="Z147" i="3"/>
  <c r="AO147" i="3" s="1"/>
  <c r="BP146" i="3"/>
  <c r="BO146" i="3"/>
  <c r="BM146" i="3"/>
  <c r="BL146" i="3"/>
  <c r="BG146" i="3"/>
  <c r="BF146" i="3"/>
  <c r="AC146" i="3"/>
  <c r="AR146" i="3" s="1"/>
  <c r="AB146" i="3"/>
  <c r="AQ146" i="3" s="1"/>
  <c r="AA146" i="3"/>
  <c r="AP146" i="3" s="1"/>
  <c r="Z146" i="3"/>
  <c r="AO146" i="3" s="1"/>
  <c r="BP145" i="3"/>
  <c r="BO145" i="3"/>
  <c r="BM145" i="3"/>
  <c r="BL145" i="3"/>
  <c r="BG145" i="3"/>
  <c r="BF145" i="3"/>
  <c r="AC145" i="3"/>
  <c r="AR145" i="3" s="1"/>
  <c r="AB145" i="3"/>
  <c r="AQ145" i="3" s="1"/>
  <c r="AA145" i="3"/>
  <c r="AP145" i="3" s="1"/>
  <c r="Z145" i="3"/>
  <c r="AO145" i="3" s="1"/>
  <c r="BP144" i="3"/>
  <c r="BO144" i="3"/>
  <c r="BM144" i="3"/>
  <c r="BL144" i="3"/>
  <c r="BG144" i="3"/>
  <c r="BF144" i="3"/>
  <c r="AC144" i="3"/>
  <c r="AR144" i="3" s="1"/>
  <c r="AB144" i="3"/>
  <c r="AQ144" i="3" s="1"/>
  <c r="AA144" i="3"/>
  <c r="AP144" i="3" s="1"/>
  <c r="Z144" i="3"/>
  <c r="AO144" i="3" s="1"/>
  <c r="BP143" i="3"/>
  <c r="BO143" i="3"/>
  <c r="BM143" i="3"/>
  <c r="BL143" i="3"/>
  <c r="BG143" i="3"/>
  <c r="BF143" i="3"/>
  <c r="AC143" i="3"/>
  <c r="AR143" i="3" s="1"/>
  <c r="AB143" i="3"/>
  <c r="AQ143" i="3" s="1"/>
  <c r="AA143" i="3"/>
  <c r="AP143" i="3" s="1"/>
  <c r="Z143" i="3"/>
  <c r="AO143" i="3" s="1"/>
  <c r="BP142" i="3"/>
  <c r="BO142" i="3"/>
  <c r="BM142" i="3"/>
  <c r="BL142" i="3"/>
  <c r="BG142" i="3"/>
  <c r="BF142" i="3"/>
  <c r="AC142" i="3"/>
  <c r="AR142" i="3" s="1"/>
  <c r="AB142" i="3"/>
  <c r="AQ142" i="3" s="1"/>
  <c r="AA142" i="3"/>
  <c r="AP142" i="3" s="1"/>
  <c r="Z142" i="3"/>
  <c r="AO142" i="3" s="1"/>
  <c r="BO140" i="3"/>
  <c r="BG140" i="3"/>
  <c r="BP139" i="3"/>
  <c r="BO139" i="3"/>
  <c r="BL139" i="3"/>
  <c r="BG139" i="3"/>
  <c r="BF139" i="3"/>
  <c r="AC139" i="3"/>
  <c r="AR139" i="3" s="1"/>
  <c r="AB139" i="3"/>
  <c r="AQ139" i="3" s="1"/>
  <c r="Z139" i="3"/>
  <c r="AO139" i="3" s="1"/>
  <c r="BP138" i="3"/>
  <c r="BO138" i="3"/>
  <c r="BM138" i="3"/>
  <c r="BL138" i="3"/>
  <c r="BG138" i="3"/>
  <c r="BF138" i="3"/>
  <c r="AC138" i="3"/>
  <c r="AR138" i="3" s="1"/>
  <c r="AB138" i="3"/>
  <c r="AQ138" i="3" s="1"/>
  <c r="AA138" i="3"/>
  <c r="AP138" i="3" s="1"/>
  <c r="Z138" i="3"/>
  <c r="AO138" i="3" s="1"/>
  <c r="BP137" i="3"/>
  <c r="BO137" i="3"/>
  <c r="BM137" i="3"/>
  <c r="BL137" i="3"/>
  <c r="BG137" i="3"/>
  <c r="BF137" i="3"/>
  <c r="AC137" i="3"/>
  <c r="AR137" i="3" s="1"/>
  <c r="AB137" i="3"/>
  <c r="AQ137" i="3" s="1"/>
  <c r="AA137" i="3"/>
  <c r="AP137" i="3" s="1"/>
  <c r="Z137" i="3"/>
  <c r="AO137" i="3" s="1"/>
  <c r="BP136" i="3"/>
  <c r="BO136" i="3"/>
  <c r="BM136" i="3"/>
  <c r="BL136" i="3"/>
  <c r="BG136" i="3"/>
  <c r="BF136" i="3"/>
  <c r="AC136" i="3"/>
  <c r="AR136" i="3" s="1"/>
  <c r="AB136" i="3"/>
  <c r="AQ136" i="3" s="1"/>
  <c r="AA136" i="3"/>
  <c r="AP136" i="3" s="1"/>
  <c r="Z136" i="3"/>
  <c r="AO136" i="3" s="1"/>
  <c r="BP135" i="3"/>
  <c r="BO135" i="3"/>
  <c r="BM135" i="3"/>
  <c r="BL135" i="3"/>
  <c r="BG135" i="3"/>
  <c r="BF135" i="3"/>
  <c r="AC135" i="3"/>
  <c r="AR135" i="3" s="1"/>
  <c r="AB135" i="3"/>
  <c r="AQ135" i="3" s="1"/>
  <c r="AA135" i="3"/>
  <c r="AP135" i="3" s="1"/>
  <c r="Z135" i="3"/>
  <c r="AO135" i="3" s="1"/>
  <c r="BP134" i="3"/>
  <c r="BO134" i="3"/>
  <c r="BM134" i="3"/>
  <c r="BL134" i="3"/>
  <c r="BG134" i="3"/>
  <c r="BF134" i="3"/>
  <c r="AC134" i="3"/>
  <c r="AR134" i="3" s="1"/>
  <c r="AB134" i="3"/>
  <c r="AQ134" i="3" s="1"/>
  <c r="AA134" i="3"/>
  <c r="AP134" i="3" s="1"/>
  <c r="Z134" i="3"/>
  <c r="AO134" i="3" s="1"/>
  <c r="BP133" i="3"/>
  <c r="BO133" i="3"/>
  <c r="BM133" i="3"/>
  <c r="BL133" i="3"/>
  <c r="BG133" i="3"/>
  <c r="BF133" i="3"/>
  <c r="AC133" i="3"/>
  <c r="AR133" i="3" s="1"/>
  <c r="AB133" i="3"/>
  <c r="AQ133" i="3" s="1"/>
  <c r="AA133" i="3"/>
  <c r="AP133" i="3" s="1"/>
  <c r="Z133" i="3"/>
  <c r="AO133" i="3" s="1"/>
  <c r="BP132" i="3"/>
  <c r="BO132" i="3"/>
  <c r="BM132" i="3"/>
  <c r="BL132" i="3"/>
  <c r="BG132" i="3"/>
  <c r="BF132" i="3"/>
  <c r="AC132" i="3"/>
  <c r="AR132" i="3" s="1"/>
  <c r="AB132" i="3"/>
  <c r="AQ132" i="3" s="1"/>
  <c r="AA132" i="3"/>
  <c r="AP132" i="3" s="1"/>
  <c r="Z132" i="3"/>
  <c r="AO132" i="3" s="1"/>
  <c r="BO130" i="3"/>
  <c r="BF130" i="3"/>
  <c r="BP129" i="3"/>
  <c r="BO129" i="3"/>
  <c r="BM129" i="3"/>
  <c r="BL129" i="3"/>
  <c r="BG129" i="3"/>
  <c r="BF129" i="3"/>
  <c r="AC129" i="3"/>
  <c r="AR129" i="3" s="1"/>
  <c r="AA129" i="3"/>
  <c r="AP129" i="3" s="1"/>
  <c r="Z129" i="3"/>
  <c r="AO129" i="3" s="1"/>
  <c r="BP128" i="3"/>
  <c r="BO128" i="3"/>
  <c r="BM128" i="3"/>
  <c r="BL128" i="3"/>
  <c r="BG128" i="3"/>
  <c r="BF128" i="3"/>
  <c r="AC128" i="3"/>
  <c r="AR128" i="3" s="1"/>
  <c r="AB128" i="3"/>
  <c r="AQ128" i="3" s="1"/>
  <c r="AA128" i="3"/>
  <c r="AP128" i="3" s="1"/>
  <c r="Z128" i="3"/>
  <c r="AO128" i="3" s="1"/>
  <c r="BP127" i="3"/>
  <c r="BO127" i="3"/>
  <c r="BM127" i="3"/>
  <c r="BL127" i="3"/>
  <c r="BG127" i="3"/>
  <c r="BF127" i="3"/>
  <c r="AC127" i="3"/>
  <c r="AR127" i="3" s="1"/>
  <c r="AB127" i="3"/>
  <c r="AQ127" i="3" s="1"/>
  <c r="AA127" i="3"/>
  <c r="AP127" i="3" s="1"/>
  <c r="Z127" i="3"/>
  <c r="AO127" i="3" s="1"/>
  <c r="BP126" i="3"/>
  <c r="BO126" i="3"/>
  <c r="BM126" i="3"/>
  <c r="BL126" i="3"/>
  <c r="BG126" i="3"/>
  <c r="BF126" i="3"/>
  <c r="AC126" i="3"/>
  <c r="AR126" i="3" s="1"/>
  <c r="AB126" i="3"/>
  <c r="AQ126" i="3" s="1"/>
  <c r="AA126" i="3"/>
  <c r="AP126" i="3" s="1"/>
  <c r="Z126" i="3"/>
  <c r="AO126" i="3" s="1"/>
  <c r="BP125" i="3"/>
  <c r="BO125" i="3"/>
  <c r="BM125" i="3"/>
  <c r="BL125" i="3"/>
  <c r="BG125" i="3"/>
  <c r="BF125" i="3"/>
  <c r="AC125" i="3"/>
  <c r="AR125" i="3" s="1"/>
  <c r="AB125" i="3"/>
  <c r="AQ125" i="3" s="1"/>
  <c r="AA125" i="3"/>
  <c r="AP125" i="3" s="1"/>
  <c r="Z125" i="3"/>
  <c r="AO125" i="3" s="1"/>
  <c r="BP124" i="3"/>
  <c r="BO124" i="3"/>
  <c r="BM124" i="3"/>
  <c r="BL124" i="3"/>
  <c r="BG124" i="3"/>
  <c r="BF124" i="3"/>
  <c r="AC124" i="3"/>
  <c r="AR124" i="3" s="1"/>
  <c r="AB124" i="3"/>
  <c r="AQ124" i="3" s="1"/>
  <c r="AA124" i="3"/>
  <c r="AP124" i="3" s="1"/>
  <c r="Z124" i="3"/>
  <c r="AO124" i="3" s="1"/>
  <c r="BP123" i="3"/>
  <c r="BO123" i="3"/>
  <c r="BM123" i="3"/>
  <c r="BL123" i="3"/>
  <c r="BG123" i="3"/>
  <c r="BF123" i="3"/>
  <c r="AC123" i="3"/>
  <c r="AR123" i="3" s="1"/>
  <c r="AB123" i="3"/>
  <c r="AQ123" i="3" s="1"/>
  <c r="AA123" i="3"/>
  <c r="AP123" i="3" s="1"/>
  <c r="Z123" i="3"/>
  <c r="AO123" i="3" s="1"/>
  <c r="BP122" i="3"/>
  <c r="BO122" i="3"/>
  <c r="BM122" i="3"/>
  <c r="BL122" i="3"/>
  <c r="BG122" i="3"/>
  <c r="BF122" i="3"/>
  <c r="AC122" i="3"/>
  <c r="AR122" i="3" s="1"/>
  <c r="AB122" i="3"/>
  <c r="AQ122" i="3" s="1"/>
  <c r="AA122" i="3"/>
  <c r="AP122" i="3" s="1"/>
  <c r="Z122" i="3"/>
  <c r="AO122" i="3" s="1"/>
  <c r="BP121" i="3"/>
  <c r="BO121" i="3"/>
  <c r="BM121" i="3"/>
  <c r="BL121" i="3"/>
  <c r="BG121" i="3"/>
  <c r="BF121" i="3"/>
  <c r="AC121" i="3"/>
  <c r="AR121" i="3" s="1"/>
  <c r="AB121" i="3"/>
  <c r="AQ121" i="3" s="1"/>
  <c r="AA121" i="3"/>
  <c r="AP121" i="3" s="1"/>
  <c r="Z121" i="3"/>
  <c r="AO121" i="3" s="1"/>
  <c r="BF119" i="3"/>
  <c r="BP118" i="3"/>
  <c r="BO118" i="3"/>
  <c r="BM118" i="3"/>
  <c r="BL118" i="3"/>
  <c r="BG118" i="3"/>
  <c r="BF118" i="3"/>
  <c r="AA118" i="3"/>
  <c r="AP118" i="3" s="1"/>
  <c r="Z118" i="3"/>
  <c r="AO118" i="3" s="1"/>
  <c r="BP117" i="3"/>
  <c r="BO117" i="3"/>
  <c r="BM117" i="3"/>
  <c r="BL117" i="3"/>
  <c r="BG117" i="3"/>
  <c r="BF117" i="3"/>
  <c r="AC117" i="3"/>
  <c r="AR117" i="3" s="1"/>
  <c r="AB117" i="3"/>
  <c r="AQ117" i="3" s="1"/>
  <c r="AA117" i="3"/>
  <c r="AP117" i="3" s="1"/>
  <c r="Z117" i="3"/>
  <c r="AO117" i="3" s="1"/>
  <c r="BP116" i="3"/>
  <c r="BO116" i="3"/>
  <c r="BM116" i="3"/>
  <c r="BL116" i="3"/>
  <c r="BG116" i="3"/>
  <c r="BF116" i="3"/>
  <c r="AC116" i="3"/>
  <c r="AR116" i="3" s="1"/>
  <c r="AB116" i="3"/>
  <c r="AQ116" i="3" s="1"/>
  <c r="AA116" i="3"/>
  <c r="AP116" i="3" s="1"/>
  <c r="Z116" i="3"/>
  <c r="AO116" i="3" s="1"/>
  <c r="BP115" i="3"/>
  <c r="BO115" i="3"/>
  <c r="BM115" i="3"/>
  <c r="BL115" i="3"/>
  <c r="BG115" i="3"/>
  <c r="BF115" i="3"/>
  <c r="AC115" i="3"/>
  <c r="AR115" i="3" s="1"/>
  <c r="AB115" i="3"/>
  <c r="AQ115" i="3" s="1"/>
  <c r="AA115" i="3"/>
  <c r="AP115" i="3" s="1"/>
  <c r="Z115" i="3"/>
  <c r="AO115" i="3" s="1"/>
  <c r="BP114" i="3"/>
  <c r="BO114" i="3"/>
  <c r="BM114" i="3"/>
  <c r="BL114" i="3"/>
  <c r="BG114" i="3"/>
  <c r="BF114" i="3"/>
  <c r="AC114" i="3"/>
  <c r="AR114" i="3" s="1"/>
  <c r="AB114" i="3"/>
  <c r="AQ114" i="3" s="1"/>
  <c r="AA114" i="3"/>
  <c r="AP114" i="3" s="1"/>
  <c r="Z114" i="3"/>
  <c r="AO114" i="3" s="1"/>
  <c r="BP113" i="3"/>
  <c r="BO113" i="3"/>
  <c r="BM113" i="3"/>
  <c r="BL113" i="3"/>
  <c r="BG113" i="3"/>
  <c r="BF113" i="3"/>
  <c r="AC113" i="3"/>
  <c r="AR113" i="3" s="1"/>
  <c r="AB113" i="3"/>
  <c r="AQ113" i="3" s="1"/>
  <c r="AA113" i="3"/>
  <c r="AP113" i="3" s="1"/>
  <c r="Z113" i="3"/>
  <c r="AO113" i="3" s="1"/>
  <c r="BP112" i="3"/>
  <c r="BO112" i="3"/>
  <c r="BM112" i="3"/>
  <c r="BL112" i="3"/>
  <c r="BG112" i="3"/>
  <c r="BF112" i="3"/>
  <c r="AC112" i="3"/>
  <c r="AR112" i="3" s="1"/>
  <c r="AB112" i="3"/>
  <c r="AQ112" i="3" s="1"/>
  <c r="AA112" i="3"/>
  <c r="AP112" i="3" s="1"/>
  <c r="Z112" i="3"/>
  <c r="AO112" i="3" s="1"/>
  <c r="BP111" i="3"/>
  <c r="BO111" i="3"/>
  <c r="BM111" i="3"/>
  <c r="BL111" i="3"/>
  <c r="BG111" i="3"/>
  <c r="BF111" i="3"/>
  <c r="AC111" i="3"/>
  <c r="AR111" i="3" s="1"/>
  <c r="AB111" i="3"/>
  <c r="AQ111" i="3" s="1"/>
  <c r="AA111" i="3"/>
  <c r="AP111" i="3" s="1"/>
  <c r="Z111" i="3"/>
  <c r="AO111" i="3" s="1"/>
  <c r="BP108" i="3"/>
  <c r="BO108" i="3"/>
  <c r="BL108" i="3"/>
  <c r="BG108" i="3"/>
  <c r="BF108" i="3"/>
  <c r="AB108" i="3"/>
  <c r="AQ108" i="3" s="1"/>
  <c r="Z108" i="3"/>
  <c r="AO108" i="3" s="1"/>
  <c r="BP107" i="3"/>
  <c r="BO107" i="3"/>
  <c r="BM107" i="3"/>
  <c r="BL107" i="3"/>
  <c r="BG107" i="3"/>
  <c r="BF107" i="3"/>
  <c r="AC107" i="3"/>
  <c r="AR107" i="3" s="1"/>
  <c r="AB107" i="3"/>
  <c r="AQ107" i="3" s="1"/>
  <c r="AA107" i="3"/>
  <c r="AP107" i="3" s="1"/>
  <c r="Z107" i="3"/>
  <c r="AO107" i="3" s="1"/>
  <c r="BP106" i="3"/>
  <c r="BO106" i="3"/>
  <c r="BM106" i="3"/>
  <c r="BL106" i="3"/>
  <c r="BG106" i="3"/>
  <c r="BF106" i="3"/>
  <c r="AC106" i="3"/>
  <c r="AR106" i="3" s="1"/>
  <c r="AB106" i="3"/>
  <c r="AQ106" i="3" s="1"/>
  <c r="AA106" i="3"/>
  <c r="AP106" i="3" s="1"/>
  <c r="Z106" i="3"/>
  <c r="AO106" i="3" s="1"/>
  <c r="BP105" i="3"/>
  <c r="BO105" i="3"/>
  <c r="BM105" i="3"/>
  <c r="BL105" i="3"/>
  <c r="BG105" i="3"/>
  <c r="BF105" i="3"/>
  <c r="AC105" i="3"/>
  <c r="AR105" i="3" s="1"/>
  <c r="AB105" i="3"/>
  <c r="AQ105" i="3" s="1"/>
  <c r="AA105" i="3"/>
  <c r="AP105" i="3" s="1"/>
  <c r="Z105" i="3"/>
  <c r="AO105" i="3" s="1"/>
  <c r="BP104" i="3"/>
  <c r="BO104" i="3"/>
  <c r="BM104" i="3"/>
  <c r="BL104" i="3"/>
  <c r="BG104" i="3"/>
  <c r="BF104" i="3"/>
  <c r="AC104" i="3"/>
  <c r="AR104" i="3" s="1"/>
  <c r="AB104" i="3"/>
  <c r="AQ104" i="3" s="1"/>
  <c r="AA104" i="3"/>
  <c r="AP104" i="3" s="1"/>
  <c r="Z104" i="3"/>
  <c r="AO104" i="3" s="1"/>
  <c r="BP103" i="3"/>
  <c r="BO103" i="3"/>
  <c r="BM103" i="3"/>
  <c r="BL103" i="3"/>
  <c r="BG103" i="3"/>
  <c r="BF103" i="3"/>
  <c r="AC103" i="3"/>
  <c r="AR103" i="3" s="1"/>
  <c r="AB103" i="3"/>
  <c r="AQ103" i="3" s="1"/>
  <c r="AA103" i="3"/>
  <c r="AP103" i="3" s="1"/>
  <c r="Z103" i="3"/>
  <c r="AO103" i="3" s="1"/>
  <c r="BP102" i="3"/>
  <c r="BO102" i="3"/>
  <c r="BM102" i="3"/>
  <c r="BL102" i="3"/>
  <c r="BG102" i="3"/>
  <c r="BF102" i="3"/>
  <c r="AC102" i="3"/>
  <c r="AR102" i="3" s="1"/>
  <c r="AB102" i="3"/>
  <c r="AQ102" i="3" s="1"/>
  <c r="AA102" i="3"/>
  <c r="AP102" i="3" s="1"/>
  <c r="Z102" i="3"/>
  <c r="AO102" i="3" s="1"/>
  <c r="BP101" i="3"/>
  <c r="BO101" i="3"/>
  <c r="BM101" i="3"/>
  <c r="BL101" i="3"/>
  <c r="BG101" i="3"/>
  <c r="BF101" i="3"/>
  <c r="AC101" i="3"/>
  <c r="AR101" i="3" s="1"/>
  <c r="AB101" i="3"/>
  <c r="AQ101" i="3" s="1"/>
  <c r="AA101" i="3"/>
  <c r="AP101" i="3" s="1"/>
  <c r="Z101" i="3"/>
  <c r="AO101" i="3" s="1"/>
  <c r="BP99" i="3"/>
  <c r="BO99" i="3"/>
  <c r="BG99" i="3"/>
  <c r="BF99" i="3"/>
  <c r="BP98" i="3"/>
  <c r="BO98" i="3"/>
  <c r="BM98" i="3"/>
  <c r="BL98" i="3"/>
  <c r="BG98" i="3"/>
  <c r="BF98" i="3"/>
  <c r="AC98" i="3"/>
  <c r="AR98" i="3" s="1"/>
  <c r="AB98" i="3"/>
  <c r="AQ98" i="3" s="1"/>
  <c r="AA98" i="3"/>
  <c r="AP98" i="3" s="1"/>
  <c r="Z98" i="3"/>
  <c r="AO98" i="3" s="1"/>
  <c r="BP97" i="3"/>
  <c r="BO97" i="3"/>
  <c r="BM97" i="3"/>
  <c r="BL97" i="3"/>
  <c r="BG97" i="3"/>
  <c r="BF97" i="3"/>
  <c r="AC97" i="3"/>
  <c r="AR97" i="3" s="1"/>
  <c r="AB97" i="3"/>
  <c r="AQ97" i="3" s="1"/>
  <c r="AA97" i="3"/>
  <c r="AP97" i="3" s="1"/>
  <c r="Z97" i="3"/>
  <c r="AO97" i="3" s="1"/>
  <c r="BP96" i="3"/>
  <c r="BO96" i="3"/>
  <c r="BM96" i="3"/>
  <c r="BL96" i="3"/>
  <c r="BG96" i="3"/>
  <c r="BF96" i="3"/>
  <c r="AC96" i="3"/>
  <c r="AR96" i="3" s="1"/>
  <c r="AB96" i="3"/>
  <c r="AQ96" i="3" s="1"/>
  <c r="AA96" i="3"/>
  <c r="AP96" i="3" s="1"/>
  <c r="Z96" i="3"/>
  <c r="AO96" i="3" s="1"/>
  <c r="BP95" i="3"/>
  <c r="BO95" i="3"/>
  <c r="BM95" i="3"/>
  <c r="BL95" i="3"/>
  <c r="BG95" i="3"/>
  <c r="BF95" i="3"/>
  <c r="AC95" i="3"/>
  <c r="AR95" i="3" s="1"/>
  <c r="AB95" i="3"/>
  <c r="AQ95" i="3" s="1"/>
  <c r="AA95" i="3"/>
  <c r="AP95" i="3" s="1"/>
  <c r="Z95" i="3"/>
  <c r="AO95" i="3" s="1"/>
  <c r="BP94" i="3"/>
  <c r="BO94" i="3"/>
  <c r="BM94" i="3"/>
  <c r="BL94" i="3"/>
  <c r="BG94" i="3"/>
  <c r="BF94" i="3"/>
  <c r="AC94" i="3"/>
  <c r="AR94" i="3" s="1"/>
  <c r="AB94" i="3"/>
  <c r="AQ94" i="3" s="1"/>
  <c r="AA94" i="3"/>
  <c r="AP94" i="3" s="1"/>
  <c r="Z94" i="3"/>
  <c r="AO94" i="3" s="1"/>
  <c r="BP93" i="3"/>
  <c r="BO93" i="3"/>
  <c r="BM93" i="3"/>
  <c r="BL93" i="3"/>
  <c r="BG93" i="3"/>
  <c r="BF93" i="3"/>
  <c r="AC93" i="3"/>
  <c r="AR93" i="3" s="1"/>
  <c r="AB93" i="3"/>
  <c r="AQ93" i="3" s="1"/>
  <c r="AA93" i="3"/>
  <c r="AP93" i="3" s="1"/>
  <c r="Z93" i="3"/>
  <c r="AO93" i="3" s="1"/>
  <c r="BP92" i="3"/>
  <c r="BO92" i="3"/>
  <c r="BM92" i="3"/>
  <c r="BL92" i="3"/>
  <c r="BG92" i="3"/>
  <c r="BF92" i="3"/>
  <c r="AC92" i="3"/>
  <c r="AR92" i="3" s="1"/>
  <c r="AB92" i="3"/>
  <c r="AQ92" i="3" s="1"/>
  <c r="AA92" i="3"/>
  <c r="AP92" i="3" s="1"/>
  <c r="Z92" i="3"/>
  <c r="AO92" i="3" s="1"/>
  <c r="BF90" i="3"/>
  <c r="BP89" i="3"/>
  <c r="BO89" i="3"/>
  <c r="BM89" i="3"/>
  <c r="BL89" i="3"/>
  <c r="BG89" i="3"/>
  <c r="BF89" i="3"/>
  <c r="AA89" i="3"/>
  <c r="AP89" i="3" s="1"/>
  <c r="Z89" i="3"/>
  <c r="AO89" i="3" s="1"/>
  <c r="BP88" i="3"/>
  <c r="BO88" i="3"/>
  <c r="BM88" i="3"/>
  <c r="BL88" i="3"/>
  <c r="BG88" i="3"/>
  <c r="BF88" i="3"/>
  <c r="AC88" i="3"/>
  <c r="AR88" i="3" s="1"/>
  <c r="AB88" i="3"/>
  <c r="AQ88" i="3" s="1"/>
  <c r="AA88" i="3"/>
  <c r="AP88" i="3" s="1"/>
  <c r="Z88" i="3"/>
  <c r="AO88" i="3" s="1"/>
  <c r="BP87" i="3"/>
  <c r="BO87" i="3"/>
  <c r="BM87" i="3"/>
  <c r="BL87" i="3"/>
  <c r="BG87" i="3"/>
  <c r="BF87" i="3"/>
  <c r="AC87" i="3"/>
  <c r="AR87" i="3" s="1"/>
  <c r="AB87" i="3"/>
  <c r="AQ87" i="3" s="1"/>
  <c r="AA87" i="3"/>
  <c r="AP87" i="3" s="1"/>
  <c r="Z87" i="3"/>
  <c r="AO87" i="3" s="1"/>
  <c r="BP86" i="3"/>
  <c r="BO86" i="3"/>
  <c r="BM86" i="3"/>
  <c r="BL86" i="3"/>
  <c r="BG86" i="3"/>
  <c r="BF86" i="3"/>
  <c r="AC86" i="3"/>
  <c r="AR86" i="3" s="1"/>
  <c r="AB86" i="3"/>
  <c r="AQ86" i="3" s="1"/>
  <c r="AA86" i="3"/>
  <c r="AP86" i="3" s="1"/>
  <c r="Z86" i="3"/>
  <c r="AO86" i="3" s="1"/>
  <c r="BP85" i="3"/>
  <c r="BO85" i="3"/>
  <c r="BM85" i="3"/>
  <c r="BL85" i="3"/>
  <c r="BG85" i="3"/>
  <c r="BF85" i="3"/>
  <c r="AC85" i="3"/>
  <c r="AR85" i="3" s="1"/>
  <c r="AB85" i="3"/>
  <c r="AQ85" i="3" s="1"/>
  <c r="AA85" i="3"/>
  <c r="AP85" i="3" s="1"/>
  <c r="Z85" i="3"/>
  <c r="AO85" i="3" s="1"/>
  <c r="BP84" i="3"/>
  <c r="BO84" i="3"/>
  <c r="BM84" i="3"/>
  <c r="BL84" i="3"/>
  <c r="BG84" i="3"/>
  <c r="BF84" i="3"/>
  <c r="AC84" i="3"/>
  <c r="AR84" i="3" s="1"/>
  <c r="AB84" i="3"/>
  <c r="AQ84" i="3" s="1"/>
  <c r="AA84" i="3"/>
  <c r="AP84" i="3" s="1"/>
  <c r="Z84" i="3"/>
  <c r="AO84" i="3" s="1"/>
  <c r="BP83" i="3"/>
  <c r="BO83" i="3"/>
  <c r="BM83" i="3"/>
  <c r="BL83" i="3"/>
  <c r="BG83" i="3"/>
  <c r="BF83" i="3"/>
  <c r="AC83" i="3"/>
  <c r="AR83" i="3" s="1"/>
  <c r="AB83" i="3"/>
  <c r="AQ83" i="3" s="1"/>
  <c r="AA83" i="3"/>
  <c r="AP83" i="3" s="1"/>
  <c r="Z83" i="3"/>
  <c r="AO83" i="3" s="1"/>
  <c r="BF81" i="3"/>
  <c r="BP80" i="3"/>
  <c r="BO80" i="3"/>
  <c r="BM80" i="3"/>
  <c r="BL80" i="3"/>
  <c r="BG80" i="3"/>
  <c r="BF80" i="3"/>
  <c r="AC80" i="3"/>
  <c r="AR80" i="3" s="1"/>
  <c r="AA80" i="3"/>
  <c r="AP80" i="3" s="1"/>
  <c r="Z80" i="3"/>
  <c r="AO80" i="3" s="1"/>
  <c r="BP79" i="3"/>
  <c r="BO79" i="3"/>
  <c r="BM79" i="3"/>
  <c r="BL79" i="3"/>
  <c r="BG79" i="3"/>
  <c r="BF79" i="3"/>
  <c r="AC79" i="3"/>
  <c r="AR79" i="3" s="1"/>
  <c r="AB79" i="3"/>
  <c r="AQ79" i="3" s="1"/>
  <c r="AA79" i="3"/>
  <c r="AP79" i="3" s="1"/>
  <c r="Z79" i="3"/>
  <c r="AO79" i="3" s="1"/>
  <c r="BP78" i="3"/>
  <c r="BO78" i="3"/>
  <c r="BM78" i="3"/>
  <c r="BL78" i="3"/>
  <c r="BG78" i="3"/>
  <c r="BF78" i="3"/>
  <c r="AC78" i="3"/>
  <c r="AR78" i="3" s="1"/>
  <c r="AB78" i="3"/>
  <c r="AQ78" i="3" s="1"/>
  <c r="AA78" i="3"/>
  <c r="AP78" i="3" s="1"/>
  <c r="Z78" i="3"/>
  <c r="AO78" i="3" s="1"/>
  <c r="BP77" i="3"/>
  <c r="BO77" i="3"/>
  <c r="BM77" i="3"/>
  <c r="BL77" i="3"/>
  <c r="BG77" i="3"/>
  <c r="BF77" i="3"/>
  <c r="AC77" i="3"/>
  <c r="AR77" i="3" s="1"/>
  <c r="AB77" i="3"/>
  <c r="AQ77" i="3" s="1"/>
  <c r="AA77" i="3"/>
  <c r="AP77" i="3" s="1"/>
  <c r="Z77" i="3"/>
  <c r="AO77" i="3" s="1"/>
  <c r="BP76" i="3"/>
  <c r="BO76" i="3"/>
  <c r="BM76" i="3"/>
  <c r="BL76" i="3"/>
  <c r="BG76" i="3"/>
  <c r="BF76" i="3"/>
  <c r="AC76" i="3"/>
  <c r="AR76" i="3" s="1"/>
  <c r="AB76" i="3"/>
  <c r="AQ76" i="3" s="1"/>
  <c r="AA76" i="3"/>
  <c r="AP76" i="3" s="1"/>
  <c r="Z76" i="3"/>
  <c r="AO76" i="3" s="1"/>
  <c r="BP75" i="3"/>
  <c r="BO75" i="3"/>
  <c r="BM75" i="3"/>
  <c r="BL75" i="3"/>
  <c r="BG75" i="3"/>
  <c r="BF75" i="3"/>
  <c r="AC75" i="3"/>
  <c r="AR75" i="3" s="1"/>
  <c r="AB75" i="3"/>
  <c r="AQ75" i="3" s="1"/>
  <c r="AA75" i="3"/>
  <c r="AP75" i="3" s="1"/>
  <c r="Z75" i="3"/>
  <c r="AO75" i="3" s="1"/>
  <c r="BP74" i="3"/>
  <c r="BO74" i="3"/>
  <c r="BM74" i="3"/>
  <c r="BL74" i="3"/>
  <c r="BG74" i="3"/>
  <c r="BF74" i="3"/>
  <c r="AC74" i="3"/>
  <c r="AR74" i="3" s="1"/>
  <c r="AB74" i="3"/>
  <c r="AQ74" i="3" s="1"/>
  <c r="AA74" i="3"/>
  <c r="AP74" i="3" s="1"/>
  <c r="Z74" i="3"/>
  <c r="AO74" i="3" s="1"/>
  <c r="BP72" i="3"/>
  <c r="BF72" i="3"/>
  <c r="BP71" i="3"/>
  <c r="BO71" i="3"/>
  <c r="BM71" i="3"/>
  <c r="BL71" i="3"/>
  <c r="BG71" i="3"/>
  <c r="BF71" i="3"/>
  <c r="AB71" i="3"/>
  <c r="AQ71" i="3" s="1"/>
  <c r="AA71" i="3"/>
  <c r="AP71" i="3" s="1"/>
  <c r="Z71" i="3"/>
  <c r="AO71" i="3" s="1"/>
  <c r="BP70" i="3"/>
  <c r="BO70" i="3"/>
  <c r="BM70" i="3"/>
  <c r="BL70" i="3"/>
  <c r="BG70" i="3"/>
  <c r="BF70" i="3"/>
  <c r="AC70" i="3"/>
  <c r="AR70" i="3" s="1"/>
  <c r="AB70" i="3"/>
  <c r="AQ70" i="3" s="1"/>
  <c r="AA70" i="3"/>
  <c r="AP70" i="3" s="1"/>
  <c r="Z70" i="3"/>
  <c r="AO70" i="3" s="1"/>
  <c r="BP69" i="3"/>
  <c r="BO69" i="3"/>
  <c r="BM69" i="3"/>
  <c r="BL69" i="3"/>
  <c r="BG69" i="3"/>
  <c r="BF69" i="3"/>
  <c r="AC69" i="3"/>
  <c r="AR69" i="3" s="1"/>
  <c r="AB69" i="3"/>
  <c r="AQ69" i="3" s="1"/>
  <c r="AA69" i="3"/>
  <c r="AP69" i="3" s="1"/>
  <c r="Z69" i="3"/>
  <c r="AO69" i="3" s="1"/>
  <c r="BP68" i="3"/>
  <c r="BO68" i="3"/>
  <c r="BM68" i="3"/>
  <c r="BL68" i="3"/>
  <c r="BG68" i="3"/>
  <c r="BF68" i="3"/>
  <c r="AC68" i="3"/>
  <c r="AR68" i="3" s="1"/>
  <c r="AB68" i="3"/>
  <c r="AQ68" i="3" s="1"/>
  <c r="AA68" i="3"/>
  <c r="AP68" i="3" s="1"/>
  <c r="Z68" i="3"/>
  <c r="AO68" i="3" s="1"/>
  <c r="BP67" i="3"/>
  <c r="BO67" i="3"/>
  <c r="BM67" i="3"/>
  <c r="BL67" i="3"/>
  <c r="BG67" i="3"/>
  <c r="BF67" i="3"/>
  <c r="AC67" i="3"/>
  <c r="AR67" i="3" s="1"/>
  <c r="AB67" i="3"/>
  <c r="AQ67" i="3" s="1"/>
  <c r="AA67" i="3"/>
  <c r="AP67" i="3" s="1"/>
  <c r="Z67" i="3"/>
  <c r="AO67" i="3" s="1"/>
  <c r="BP66" i="3"/>
  <c r="BO66" i="3"/>
  <c r="BM66" i="3"/>
  <c r="BL66" i="3"/>
  <c r="BG66" i="3"/>
  <c r="BF66" i="3"/>
  <c r="AC66" i="3"/>
  <c r="AR66" i="3" s="1"/>
  <c r="AB66" i="3"/>
  <c r="AQ66" i="3" s="1"/>
  <c r="AA66" i="3"/>
  <c r="AP66" i="3" s="1"/>
  <c r="Z66" i="3"/>
  <c r="AO66" i="3" s="1"/>
  <c r="BP65" i="3"/>
  <c r="BO65" i="3"/>
  <c r="BM65" i="3"/>
  <c r="BL65" i="3"/>
  <c r="BG65" i="3"/>
  <c r="BF65" i="3"/>
  <c r="AC65" i="3"/>
  <c r="AR65" i="3" s="1"/>
  <c r="AB65" i="3"/>
  <c r="AQ65" i="3" s="1"/>
  <c r="AA65" i="3"/>
  <c r="AP65" i="3" s="1"/>
  <c r="Z65" i="3"/>
  <c r="AO65" i="3" s="1"/>
  <c r="BP64" i="3"/>
  <c r="BO64" i="3"/>
  <c r="BM64" i="3"/>
  <c r="BL64" i="3"/>
  <c r="BG64" i="3"/>
  <c r="BF64" i="3"/>
  <c r="AC64" i="3"/>
  <c r="AR64" i="3" s="1"/>
  <c r="AB64" i="3"/>
  <c r="AQ64" i="3" s="1"/>
  <c r="AA64" i="3"/>
  <c r="AP64" i="3" s="1"/>
  <c r="Z64" i="3"/>
  <c r="AO64" i="3" s="1"/>
  <c r="BP63" i="3"/>
  <c r="BO63" i="3"/>
  <c r="BM63" i="3"/>
  <c r="BL63" i="3"/>
  <c r="BG63" i="3"/>
  <c r="BF63" i="3"/>
  <c r="AC63" i="3"/>
  <c r="AR63" i="3" s="1"/>
  <c r="AB63" i="3"/>
  <c r="AQ63" i="3" s="1"/>
  <c r="AA63" i="3"/>
  <c r="AP63" i="3" s="1"/>
  <c r="Z63" i="3"/>
  <c r="AO63" i="3" s="1"/>
  <c r="BF61" i="3"/>
  <c r="BP60" i="3"/>
  <c r="BO60" i="3"/>
  <c r="BM60" i="3"/>
  <c r="BL60" i="3"/>
  <c r="BG60" i="3"/>
  <c r="BF60" i="3"/>
  <c r="AA60" i="3"/>
  <c r="AP60" i="3" s="1"/>
  <c r="Z60" i="3"/>
  <c r="AO60" i="3" s="1"/>
  <c r="BP59" i="3"/>
  <c r="BO59" i="3"/>
  <c r="BM59" i="3"/>
  <c r="BL59" i="3"/>
  <c r="BG59" i="3"/>
  <c r="BF59" i="3"/>
  <c r="AC59" i="3"/>
  <c r="AR59" i="3" s="1"/>
  <c r="AB59" i="3"/>
  <c r="AQ59" i="3" s="1"/>
  <c r="AA59" i="3"/>
  <c r="AP59" i="3" s="1"/>
  <c r="Z59" i="3"/>
  <c r="AO59" i="3" s="1"/>
  <c r="BP58" i="3"/>
  <c r="BO58" i="3"/>
  <c r="BM58" i="3"/>
  <c r="BL58" i="3"/>
  <c r="BG58" i="3"/>
  <c r="BF58" i="3"/>
  <c r="AC58" i="3"/>
  <c r="AR58" i="3" s="1"/>
  <c r="AB58" i="3"/>
  <c r="AQ58" i="3" s="1"/>
  <c r="AA58" i="3"/>
  <c r="AP58" i="3" s="1"/>
  <c r="Z58" i="3"/>
  <c r="AO58" i="3" s="1"/>
  <c r="BP57" i="3"/>
  <c r="BO57" i="3"/>
  <c r="BM57" i="3"/>
  <c r="BL57" i="3"/>
  <c r="BG57" i="3"/>
  <c r="BF57" i="3"/>
  <c r="AC57" i="3"/>
  <c r="AR57" i="3" s="1"/>
  <c r="AB57" i="3"/>
  <c r="AQ57" i="3" s="1"/>
  <c r="AA57" i="3"/>
  <c r="AP57" i="3" s="1"/>
  <c r="Z57" i="3"/>
  <c r="AO57" i="3" s="1"/>
  <c r="BP56" i="3"/>
  <c r="BO56" i="3"/>
  <c r="BM56" i="3"/>
  <c r="BL56" i="3"/>
  <c r="BG56" i="3"/>
  <c r="BF56" i="3"/>
  <c r="AC56" i="3"/>
  <c r="AR56" i="3" s="1"/>
  <c r="AB56" i="3"/>
  <c r="AQ56" i="3" s="1"/>
  <c r="AA56" i="3"/>
  <c r="AP56" i="3" s="1"/>
  <c r="Z56" i="3"/>
  <c r="AO56" i="3" s="1"/>
  <c r="BP55" i="3"/>
  <c r="BO55" i="3"/>
  <c r="BM55" i="3"/>
  <c r="BL55" i="3"/>
  <c r="BG55" i="3"/>
  <c r="BF55" i="3"/>
  <c r="AC55" i="3"/>
  <c r="AR55" i="3" s="1"/>
  <c r="AB55" i="3"/>
  <c r="AQ55" i="3" s="1"/>
  <c r="AA55" i="3"/>
  <c r="AP55" i="3" s="1"/>
  <c r="Z55" i="3"/>
  <c r="AO55" i="3" s="1"/>
  <c r="BP54" i="3"/>
  <c r="BO54" i="3"/>
  <c r="BM54" i="3"/>
  <c r="BL54" i="3"/>
  <c r="BG54" i="3"/>
  <c r="BF54" i="3"/>
  <c r="AC54" i="3"/>
  <c r="AR54" i="3" s="1"/>
  <c r="AB54" i="3"/>
  <c r="AQ54" i="3" s="1"/>
  <c r="AA54" i="3"/>
  <c r="AP54" i="3" s="1"/>
  <c r="Z54" i="3"/>
  <c r="AO54" i="3" s="1"/>
  <c r="BP53" i="3"/>
  <c r="BO53" i="3"/>
  <c r="BM53" i="3"/>
  <c r="BL53" i="3"/>
  <c r="BG53" i="3"/>
  <c r="BF53" i="3"/>
  <c r="AC53" i="3"/>
  <c r="AR53" i="3" s="1"/>
  <c r="AB53" i="3"/>
  <c r="AQ53" i="3" s="1"/>
  <c r="AA53" i="3"/>
  <c r="AP53" i="3" s="1"/>
  <c r="Z53" i="3"/>
  <c r="AO53" i="3" s="1"/>
  <c r="BP51" i="3"/>
  <c r="BG51" i="3"/>
  <c r="BP50" i="3"/>
  <c r="BO50" i="3"/>
  <c r="BM50" i="3"/>
  <c r="BG50" i="3"/>
  <c r="BF50" i="3"/>
  <c r="AC50" i="3"/>
  <c r="AR50" i="3" s="1"/>
  <c r="AB50" i="3"/>
  <c r="AQ50" i="3" s="1"/>
  <c r="AA50" i="3"/>
  <c r="AP50" i="3" s="1"/>
  <c r="BP49" i="3"/>
  <c r="BO49" i="3"/>
  <c r="BM49" i="3"/>
  <c r="BL49" i="3"/>
  <c r="BG49" i="3"/>
  <c r="BF49" i="3"/>
  <c r="AC49" i="3"/>
  <c r="AR49" i="3" s="1"/>
  <c r="AB49" i="3"/>
  <c r="AQ49" i="3" s="1"/>
  <c r="AA49" i="3"/>
  <c r="AP49" i="3" s="1"/>
  <c r="Z49" i="3"/>
  <c r="AO49" i="3" s="1"/>
  <c r="BP48" i="3"/>
  <c r="BO48" i="3"/>
  <c r="BM48" i="3"/>
  <c r="BL48" i="3"/>
  <c r="BG48" i="3"/>
  <c r="BF48" i="3"/>
  <c r="AC48" i="3"/>
  <c r="AR48" i="3" s="1"/>
  <c r="AB48" i="3"/>
  <c r="AQ48" i="3" s="1"/>
  <c r="AA48" i="3"/>
  <c r="AP48" i="3" s="1"/>
  <c r="Z48" i="3"/>
  <c r="AO48" i="3" s="1"/>
  <c r="BP47" i="3"/>
  <c r="BO47" i="3"/>
  <c r="BM47" i="3"/>
  <c r="BL47" i="3"/>
  <c r="BG47" i="3"/>
  <c r="BF47" i="3"/>
  <c r="AC47" i="3"/>
  <c r="AR47" i="3" s="1"/>
  <c r="AB47" i="3"/>
  <c r="AQ47" i="3" s="1"/>
  <c r="AA47" i="3"/>
  <c r="AP47" i="3" s="1"/>
  <c r="Z47" i="3"/>
  <c r="AO47" i="3" s="1"/>
  <c r="BP46" i="3"/>
  <c r="BO46" i="3"/>
  <c r="BM46" i="3"/>
  <c r="BL46" i="3"/>
  <c r="BG46" i="3"/>
  <c r="BF46" i="3"/>
  <c r="AC46" i="3"/>
  <c r="AR46" i="3" s="1"/>
  <c r="AB46" i="3"/>
  <c r="AQ46" i="3" s="1"/>
  <c r="AA46" i="3"/>
  <c r="AP46" i="3" s="1"/>
  <c r="Z46" i="3"/>
  <c r="AO46" i="3" s="1"/>
  <c r="BP45" i="3"/>
  <c r="BO45" i="3"/>
  <c r="BM45" i="3"/>
  <c r="BL45" i="3"/>
  <c r="BG45" i="3"/>
  <c r="BF45" i="3"/>
  <c r="AC45" i="3"/>
  <c r="AR45" i="3" s="1"/>
  <c r="AB45" i="3"/>
  <c r="AQ45" i="3" s="1"/>
  <c r="AA45" i="3"/>
  <c r="AP45" i="3" s="1"/>
  <c r="Z45" i="3"/>
  <c r="AO45" i="3" s="1"/>
  <c r="BP44" i="3"/>
  <c r="BO44" i="3"/>
  <c r="BM44" i="3"/>
  <c r="BL44" i="3"/>
  <c r="BG44" i="3"/>
  <c r="BF44" i="3"/>
  <c r="AC44" i="3"/>
  <c r="AR44" i="3" s="1"/>
  <c r="AB44" i="3"/>
  <c r="AQ44" i="3" s="1"/>
  <c r="AA44" i="3"/>
  <c r="AP44" i="3" s="1"/>
  <c r="Z44" i="3"/>
  <c r="AO44" i="3" s="1"/>
  <c r="BP43" i="3"/>
  <c r="BO43" i="3"/>
  <c r="BM43" i="3"/>
  <c r="BL43" i="3"/>
  <c r="BG43" i="3"/>
  <c r="BF43" i="3"/>
  <c r="AC43" i="3"/>
  <c r="AR43" i="3" s="1"/>
  <c r="AB43" i="3"/>
  <c r="AQ43" i="3" s="1"/>
  <c r="AA43" i="3"/>
  <c r="AP43" i="3" s="1"/>
  <c r="Z43" i="3"/>
  <c r="AO43" i="3" s="1"/>
  <c r="BO41" i="3"/>
  <c r="BO40" i="3"/>
  <c r="BL40" i="3"/>
  <c r="BG40" i="3"/>
  <c r="BF40" i="3"/>
  <c r="AC40" i="3"/>
  <c r="AR40" i="3" s="1"/>
  <c r="Z40" i="3"/>
  <c r="AO40" i="3" s="1"/>
  <c r="BP39" i="3"/>
  <c r="BO39" i="3"/>
  <c r="BM39" i="3"/>
  <c r="BL39" i="3"/>
  <c r="BG39" i="3"/>
  <c r="BF39" i="3"/>
  <c r="AC39" i="3"/>
  <c r="AR39" i="3" s="1"/>
  <c r="AB39" i="3"/>
  <c r="AQ39" i="3" s="1"/>
  <c r="AA39" i="3"/>
  <c r="AP39" i="3" s="1"/>
  <c r="Z39" i="3"/>
  <c r="AO39" i="3" s="1"/>
  <c r="BP38" i="3"/>
  <c r="BO38" i="3"/>
  <c r="BM38" i="3"/>
  <c r="BL38" i="3"/>
  <c r="BG38" i="3"/>
  <c r="BF38" i="3"/>
  <c r="AC38" i="3"/>
  <c r="AR38" i="3" s="1"/>
  <c r="AB38" i="3"/>
  <c r="AQ38" i="3" s="1"/>
  <c r="AA38" i="3"/>
  <c r="AP38" i="3" s="1"/>
  <c r="Z38" i="3"/>
  <c r="AO38" i="3" s="1"/>
  <c r="BP37" i="3"/>
  <c r="BO37" i="3"/>
  <c r="BM37" i="3"/>
  <c r="BL37" i="3"/>
  <c r="BG37" i="3"/>
  <c r="BF37" i="3"/>
  <c r="AC37" i="3"/>
  <c r="AR37" i="3" s="1"/>
  <c r="AB37" i="3"/>
  <c r="AQ37" i="3" s="1"/>
  <c r="AA37" i="3"/>
  <c r="AP37" i="3" s="1"/>
  <c r="Z37" i="3"/>
  <c r="AO37" i="3" s="1"/>
  <c r="BP36" i="3"/>
  <c r="BO36" i="3"/>
  <c r="BM36" i="3"/>
  <c r="BL36" i="3"/>
  <c r="BG36" i="3"/>
  <c r="BF36" i="3"/>
  <c r="AC36" i="3"/>
  <c r="AR36" i="3" s="1"/>
  <c r="AB36" i="3"/>
  <c r="AQ36" i="3" s="1"/>
  <c r="AA36" i="3"/>
  <c r="AP36" i="3" s="1"/>
  <c r="Z36" i="3"/>
  <c r="AO36" i="3" s="1"/>
  <c r="BP35" i="3"/>
  <c r="BO35" i="3"/>
  <c r="BM35" i="3"/>
  <c r="BL35" i="3"/>
  <c r="BG35" i="3"/>
  <c r="BF35" i="3"/>
  <c r="AC35" i="3"/>
  <c r="AR35" i="3" s="1"/>
  <c r="AB35" i="3"/>
  <c r="AQ35" i="3" s="1"/>
  <c r="AA35" i="3"/>
  <c r="AP35" i="3" s="1"/>
  <c r="Z35" i="3"/>
  <c r="AO35" i="3" s="1"/>
  <c r="BP34" i="3"/>
  <c r="BO34" i="3"/>
  <c r="BM34" i="3"/>
  <c r="BL34" i="3"/>
  <c r="BG34" i="3"/>
  <c r="BF34" i="3"/>
  <c r="AC34" i="3"/>
  <c r="AR34" i="3" s="1"/>
  <c r="AB34" i="3"/>
  <c r="AQ34" i="3" s="1"/>
  <c r="AA34" i="3"/>
  <c r="AP34" i="3" s="1"/>
  <c r="Z34" i="3"/>
  <c r="AO34" i="3" s="1"/>
  <c r="BP33" i="3"/>
  <c r="BO33" i="3"/>
  <c r="BM33" i="3"/>
  <c r="BL33" i="3"/>
  <c r="BG33" i="3"/>
  <c r="BF33" i="3"/>
  <c r="AC33" i="3"/>
  <c r="AR33" i="3" s="1"/>
  <c r="AB33" i="3"/>
  <c r="AQ33" i="3" s="1"/>
  <c r="AA33" i="3"/>
  <c r="AP33" i="3" s="1"/>
  <c r="Z33" i="3"/>
  <c r="AO33" i="3" s="1"/>
  <c r="BO31" i="3"/>
  <c r="BG31" i="3"/>
  <c r="BP30" i="3"/>
  <c r="BO30" i="3"/>
  <c r="BL30" i="3"/>
  <c r="BG30" i="3"/>
  <c r="BF30" i="3"/>
  <c r="AC30" i="3"/>
  <c r="AR30" i="3" s="1"/>
  <c r="AB30" i="3"/>
  <c r="AQ30" i="3" s="1"/>
  <c r="Z30" i="3"/>
  <c r="AO30" i="3" s="1"/>
  <c r="BP29" i="3"/>
  <c r="BO29" i="3"/>
  <c r="BM29" i="3"/>
  <c r="BL29" i="3"/>
  <c r="BG29" i="3"/>
  <c r="BF29" i="3"/>
  <c r="AC29" i="3"/>
  <c r="AR29" i="3" s="1"/>
  <c r="AB29" i="3"/>
  <c r="AQ29" i="3" s="1"/>
  <c r="AA29" i="3"/>
  <c r="AP29" i="3" s="1"/>
  <c r="Z29" i="3"/>
  <c r="AO29" i="3" s="1"/>
  <c r="BP28" i="3"/>
  <c r="BO28" i="3"/>
  <c r="BM28" i="3"/>
  <c r="BL28" i="3"/>
  <c r="BG28" i="3"/>
  <c r="BF28" i="3"/>
  <c r="AC28" i="3"/>
  <c r="AR28" i="3" s="1"/>
  <c r="AB28" i="3"/>
  <c r="AQ28" i="3" s="1"/>
  <c r="AA28" i="3"/>
  <c r="AP28" i="3" s="1"/>
  <c r="Z28" i="3"/>
  <c r="AO28" i="3" s="1"/>
  <c r="BP27" i="3"/>
  <c r="BO27" i="3"/>
  <c r="BM27" i="3"/>
  <c r="BL27" i="3"/>
  <c r="BG27" i="3"/>
  <c r="BF27" i="3"/>
  <c r="AC27" i="3"/>
  <c r="AR27" i="3" s="1"/>
  <c r="AB27" i="3"/>
  <c r="AQ27" i="3" s="1"/>
  <c r="AA27" i="3"/>
  <c r="AP27" i="3" s="1"/>
  <c r="Z27" i="3"/>
  <c r="AO27" i="3" s="1"/>
  <c r="BP26" i="3"/>
  <c r="BO26" i="3"/>
  <c r="BM26" i="3"/>
  <c r="BL26" i="3"/>
  <c r="BG26" i="3"/>
  <c r="BF26" i="3"/>
  <c r="AC26" i="3"/>
  <c r="AR26" i="3" s="1"/>
  <c r="AB26" i="3"/>
  <c r="AQ26" i="3" s="1"/>
  <c r="AA26" i="3"/>
  <c r="AP26" i="3" s="1"/>
  <c r="Z26" i="3"/>
  <c r="AO26" i="3" s="1"/>
  <c r="BP25" i="3"/>
  <c r="BO25" i="3"/>
  <c r="BM25" i="3"/>
  <c r="BL25" i="3"/>
  <c r="BG25" i="3"/>
  <c r="BF25" i="3"/>
  <c r="AC25" i="3"/>
  <c r="AR25" i="3" s="1"/>
  <c r="AB25" i="3"/>
  <c r="AQ25" i="3" s="1"/>
  <c r="AA25" i="3"/>
  <c r="AP25" i="3" s="1"/>
  <c r="Z25" i="3"/>
  <c r="AO25" i="3" s="1"/>
  <c r="BP24" i="3"/>
  <c r="BO24" i="3"/>
  <c r="BM24" i="3"/>
  <c r="BL24" i="3"/>
  <c r="BG24" i="3"/>
  <c r="BF24" i="3"/>
  <c r="AC24" i="3"/>
  <c r="AR24" i="3" s="1"/>
  <c r="AB24" i="3"/>
  <c r="AQ24" i="3" s="1"/>
  <c r="AA24" i="3"/>
  <c r="AP24" i="3" s="1"/>
  <c r="Z24" i="3"/>
  <c r="AO24" i="3" s="1"/>
  <c r="BP23" i="3"/>
  <c r="BO23" i="3"/>
  <c r="BM23" i="3"/>
  <c r="BL23" i="3"/>
  <c r="BG23" i="3"/>
  <c r="BF23" i="3"/>
  <c r="AC23" i="3"/>
  <c r="AR23" i="3" s="1"/>
  <c r="AB23" i="3"/>
  <c r="AQ23" i="3" s="1"/>
  <c r="AA23" i="3"/>
  <c r="AP23" i="3" s="1"/>
  <c r="Z23" i="3"/>
  <c r="AO23" i="3" s="1"/>
  <c r="BO20" i="3"/>
  <c r="BL20" i="3"/>
  <c r="BG20" i="3"/>
  <c r="BF20" i="3"/>
  <c r="Z20" i="3"/>
  <c r="AO20" i="3" s="1"/>
  <c r="BP19" i="3"/>
  <c r="BO19" i="3"/>
  <c r="BM19" i="3"/>
  <c r="BL19" i="3"/>
  <c r="BG19" i="3"/>
  <c r="BF19" i="3"/>
  <c r="AC19" i="3"/>
  <c r="AR19" i="3" s="1"/>
  <c r="AB19" i="3"/>
  <c r="AQ19" i="3" s="1"/>
  <c r="AA19" i="3"/>
  <c r="AP19" i="3" s="1"/>
  <c r="Z19" i="3"/>
  <c r="AO19" i="3" s="1"/>
  <c r="BP18" i="3"/>
  <c r="BO18" i="3"/>
  <c r="BM18" i="3"/>
  <c r="BL18" i="3"/>
  <c r="BG18" i="3"/>
  <c r="BF18" i="3"/>
  <c r="AC18" i="3"/>
  <c r="AR18" i="3" s="1"/>
  <c r="AB18" i="3"/>
  <c r="AQ18" i="3" s="1"/>
  <c r="AA18" i="3"/>
  <c r="AP18" i="3" s="1"/>
  <c r="Z18" i="3"/>
  <c r="AO18" i="3" s="1"/>
  <c r="BP17" i="3"/>
  <c r="BO17" i="3"/>
  <c r="BM17" i="3"/>
  <c r="BL17" i="3"/>
  <c r="BG17" i="3"/>
  <c r="BF17" i="3"/>
  <c r="AC17" i="3"/>
  <c r="AR17" i="3" s="1"/>
  <c r="AB17" i="3"/>
  <c r="AQ17" i="3" s="1"/>
  <c r="AA17" i="3"/>
  <c r="AP17" i="3" s="1"/>
  <c r="Z17" i="3"/>
  <c r="AO17" i="3" s="1"/>
  <c r="BP16" i="3"/>
  <c r="BO16" i="3"/>
  <c r="BM16" i="3"/>
  <c r="BL16" i="3"/>
  <c r="BG16" i="3"/>
  <c r="BF16" i="3"/>
  <c r="AC16" i="3"/>
  <c r="AR16" i="3" s="1"/>
  <c r="AB16" i="3"/>
  <c r="AQ16" i="3" s="1"/>
  <c r="AA16" i="3"/>
  <c r="AP16" i="3" s="1"/>
  <c r="Z16" i="3"/>
  <c r="AO16" i="3" s="1"/>
  <c r="BP15" i="3"/>
  <c r="BO15" i="3"/>
  <c r="BM15" i="3"/>
  <c r="BL15" i="3"/>
  <c r="BG15" i="3"/>
  <c r="BF15" i="3"/>
  <c r="AC15" i="3"/>
  <c r="AR15" i="3" s="1"/>
  <c r="AB15" i="3"/>
  <c r="AQ15" i="3" s="1"/>
  <c r="AA15" i="3"/>
  <c r="AP15" i="3" s="1"/>
  <c r="Z15" i="3"/>
  <c r="AO15" i="3" s="1"/>
  <c r="BP14" i="3"/>
  <c r="BO14" i="3"/>
  <c r="BM14" i="3"/>
  <c r="BL14" i="3"/>
  <c r="BG14" i="3"/>
  <c r="BF14" i="3"/>
  <c r="AC14" i="3"/>
  <c r="AR14" i="3" s="1"/>
  <c r="AB14" i="3"/>
  <c r="AQ14" i="3" s="1"/>
  <c r="AA14" i="3"/>
  <c r="AP14" i="3" s="1"/>
  <c r="Z14" i="3"/>
  <c r="AO14" i="3" s="1"/>
  <c r="BP13" i="3"/>
  <c r="BO13" i="3"/>
  <c r="BM13" i="3"/>
  <c r="BL13" i="3"/>
  <c r="BG13" i="3"/>
  <c r="BF13" i="3"/>
  <c r="AC13" i="3"/>
  <c r="AR13" i="3" s="1"/>
  <c r="AB13" i="3"/>
  <c r="AQ13" i="3" s="1"/>
  <c r="AA13" i="3"/>
  <c r="AP13" i="3" s="1"/>
  <c r="Z13" i="3"/>
  <c r="AO13" i="3" s="1"/>
  <c r="BF11" i="3"/>
  <c r="BP10" i="3"/>
  <c r="BO10" i="3"/>
  <c r="BM10" i="3"/>
  <c r="BL10" i="3"/>
  <c r="BG10" i="3"/>
  <c r="BF10" i="3"/>
  <c r="AB10" i="3"/>
  <c r="AQ10" i="3" s="1"/>
  <c r="AA10" i="3"/>
  <c r="AP10" i="3" s="1"/>
  <c r="Z10" i="3"/>
  <c r="AO10" i="3" s="1"/>
  <c r="BP9" i="3"/>
  <c r="BO9" i="3"/>
  <c r="BM9" i="3"/>
  <c r="BL9" i="3"/>
  <c r="BG9" i="3"/>
  <c r="BF9" i="3"/>
  <c r="AC9" i="3"/>
  <c r="AR9" i="3" s="1"/>
  <c r="AB9" i="3"/>
  <c r="AQ9" i="3" s="1"/>
  <c r="AA9" i="3"/>
  <c r="AP9" i="3" s="1"/>
  <c r="Z9" i="3"/>
  <c r="AO9" i="3" s="1"/>
  <c r="BP8" i="3"/>
  <c r="BO8" i="3"/>
  <c r="BM8" i="3"/>
  <c r="BL8" i="3"/>
  <c r="BG8" i="3"/>
  <c r="BF8" i="3"/>
  <c r="AC8" i="3"/>
  <c r="AR8" i="3" s="1"/>
  <c r="AB8" i="3"/>
  <c r="AQ8" i="3" s="1"/>
  <c r="AA8" i="3"/>
  <c r="AP8" i="3" s="1"/>
  <c r="Z8" i="3"/>
  <c r="AO8" i="3" s="1"/>
  <c r="BP7" i="3"/>
  <c r="BO7" i="3"/>
  <c r="BM7" i="3"/>
  <c r="BL7" i="3"/>
  <c r="BG7" i="3"/>
  <c r="BF7" i="3"/>
  <c r="AC7" i="3"/>
  <c r="AR7" i="3" s="1"/>
  <c r="AB7" i="3"/>
  <c r="AQ7" i="3" s="1"/>
  <c r="AA7" i="3"/>
  <c r="AP7" i="3" s="1"/>
  <c r="Z7" i="3"/>
  <c r="AO7" i="3" s="1"/>
  <c r="BP6" i="3"/>
  <c r="BO6" i="3"/>
  <c r="BM6" i="3"/>
  <c r="BL6" i="3"/>
  <c r="BG6" i="3"/>
  <c r="BF6" i="3"/>
  <c r="AC6" i="3"/>
  <c r="AR6" i="3" s="1"/>
  <c r="AB6" i="3"/>
  <c r="AQ6" i="3" s="1"/>
  <c r="AA6" i="3"/>
  <c r="AP6" i="3" s="1"/>
  <c r="Z6" i="3"/>
  <c r="AO6" i="3" s="1"/>
  <c r="BP5" i="3"/>
  <c r="BO5" i="3"/>
  <c r="BM5" i="3"/>
  <c r="BL5" i="3"/>
  <c r="BG5" i="3"/>
  <c r="BF5" i="3"/>
  <c r="AC5" i="3"/>
  <c r="AR5" i="3" s="1"/>
  <c r="AB5" i="3"/>
  <c r="AQ5" i="3" s="1"/>
  <c r="AA5" i="3"/>
  <c r="AP5" i="3" s="1"/>
  <c r="Z5" i="3"/>
  <c r="AO5" i="3" s="1"/>
  <c r="BP4" i="3"/>
  <c r="BO4" i="3"/>
  <c r="BM4" i="3"/>
  <c r="BL4" i="3"/>
  <c r="BG4" i="3"/>
  <c r="BF4" i="3"/>
  <c r="AC4" i="3"/>
  <c r="AR4" i="3" s="1"/>
  <c r="AB4" i="3"/>
  <c r="AQ4" i="3" s="1"/>
  <c r="AA4" i="3"/>
  <c r="AP4" i="3" s="1"/>
  <c r="Z4" i="3"/>
  <c r="AO4" i="3" s="1"/>
  <c r="BP3" i="3"/>
  <c r="BO3" i="3"/>
  <c r="BM3" i="3"/>
  <c r="BL3" i="3"/>
  <c r="BG3" i="3"/>
  <c r="BF3" i="3"/>
  <c r="AC3" i="3"/>
  <c r="AR3" i="3" s="1"/>
  <c r="AB3" i="3"/>
  <c r="AQ3" i="3" s="1"/>
  <c r="AA3" i="3"/>
  <c r="AP3" i="3" s="1"/>
  <c r="Z3" i="3"/>
  <c r="AO3" i="3" s="1"/>
  <c r="BP2" i="3"/>
  <c r="BP15" i="2" s="1"/>
  <c r="BO2" i="3"/>
  <c r="BP14" i="2" s="1"/>
  <c r="BM2" i="3"/>
  <c r="BP9" i="2" s="1"/>
  <c r="BL2" i="3"/>
  <c r="BP8" i="2" s="1"/>
  <c r="BG2" i="3"/>
  <c r="BP3" i="2" s="1"/>
  <c r="BF2" i="3"/>
  <c r="BP2" i="2" s="1"/>
  <c r="AC2" i="3"/>
  <c r="AR2" i="3" s="1"/>
  <c r="AB2" i="3"/>
  <c r="BE7" i="2" s="1"/>
  <c r="AA2" i="3"/>
  <c r="AP2" i="3" s="1"/>
  <c r="Z2" i="3"/>
  <c r="AT4" i="3" s="1"/>
  <c r="BQ2" i="2" l="1"/>
  <c r="AY4" i="2"/>
  <c r="AY5" i="2"/>
  <c r="BC6" i="2"/>
  <c r="AY11" i="2"/>
  <c r="CH2" i="2"/>
  <c r="CU3" i="2"/>
  <c r="AT6" i="3"/>
  <c r="AT2" i="3" s="1"/>
  <c r="X3" i="2"/>
  <c r="AV2" i="2"/>
  <c r="AV4" i="2"/>
  <c r="BB7" i="2"/>
  <c r="BB6" i="2"/>
  <c r="BI10" i="2"/>
  <c r="AL3" i="2"/>
  <c r="AZ6" i="2"/>
  <c r="BY3" i="2"/>
  <c r="CL2" i="2"/>
  <c r="CL4" i="2"/>
  <c r="AO2" i="3"/>
  <c r="AA3" i="2"/>
  <c r="BF10" i="2"/>
  <c r="AO3" i="2"/>
  <c r="CB3" i="2"/>
  <c r="CO2" i="2"/>
  <c r="CO4" i="2"/>
  <c r="AD3" i="2"/>
  <c r="AR3" i="2"/>
  <c r="BQ9" i="2"/>
  <c r="AG2" i="3"/>
  <c r="AQ2" i="3"/>
  <c r="AG3" i="2"/>
  <c r="BH7" i="2"/>
  <c r="BC8" i="2"/>
  <c r="AZ10" i="2"/>
  <c r="BM2" i="4"/>
  <c r="AU3" i="2"/>
  <c r="BI7" i="2"/>
  <c r="BF7" i="2"/>
  <c r="BQ8" i="2"/>
  <c r="CH3" i="2"/>
  <c r="CU2" i="2"/>
  <c r="CU4" i="2"/>
  <c r="X2" i="2"/>
  <c r="X4" i="2"/>
  <c r="BI5" i="2"/>
  <c r="BI11" i="2"/>
  <c r="AL2" i="2"/>
  <c r="AL4" i="2"/>
  <c r="BC7" i="2"/>
  <c r="BQ15" i="2"/>
  <c r="BY4" i="2"/>
  <c r="CL3" i="2"/>
  <c r="AA2" i="2"/>
  <c r="AA4" i="2"/>
  <c r="AO2" i="2"/>
  <c r="AO4" i="2"/>
  <c r="BF11" i="2"/>
  <c r="AZ7" i="2"/>
  <c r="BQ14" i="2"/>
  <c r="BE5" i="2"/>
  <c r="BI6" i="2"/>
  <c r="AF2" i="4"/>
  <c r="AD2" i="2"/>
  <c r="AD4" i="2"/>
  <c r="BQ12" i="2"/>
  <c r="AY7" i="2"/>
  <c r="BC4" i="2"/>
  <c r="BC5" i="2"/>
  <c r="BC11" i="2"/>
  <c r="AR2" i="2"/>
  <c r="AR4" i="2"/>
  <c r="BQ3" i="2"/>
  <c r="CE2" i="2"/>
  <c r="AG2" i="2"/>
  <c r="AG4" i="2"/>
  <c r="BQ11" i="2"/>
  <c r="BM2" i="2" l="1"/>
  <c r="BL2" i="2"/>
</calcChain>
</file>

<file path=xl/sharedStrings.xml><?xml version="1.0" encoding="utf-8"?>
<sst xmlns="http://schemas.openxmlformats.org/spreadsheetml/2006/main" count="2801" uniqueCount="345">
  <si>
    <t>fr.X</t>
  </si>
  <si>
    <t>fr.Y</t>
  </si>
  <si>
    <t>fl.X</t>
  </si>
  <si>
    <t>fl.Y</t>
  </si>
  <si>
    <t>rr.X</t>
  </si>
  <si>
    <t>rr.Y</t>
  </si>
  <si>
    <t>rl.X</t>
  </si>
  <si>
    <t>rl.Y</t>
  </si>
  <si>
    <t>start/stop.X</t>
  </si>
  <si>
    <t>start/stop.Y</t>
  </si>
  <si>
    <t>drr.X</t>
  </si>
  <si>
    <t>drr.Y</t>
  </si>
  <si>
    <t>drl.X</t>
  </si>
  <si>
    <t>drl.Y</t>
  </si>
  <si>
    <t>IC FR X</t>
  </si>
  <si>
    <t>IC FR Y</t>
  </si>
  <si>
    <t>IC FL X</t>
  </si>
  <si>
    <t>IC FL Y</t>
  </si>
  <si>
    <t>IC RR X</t>
  </si>
  <si>
    <t>IC RR Y</t>
  </si>
  <si>
    <t>IC RL X</t>
  </si>
  <si>
    <t>IC RL Y</t>
  </si>
  <si>
    <t>STOP</t>
  </si>
  <si>
    <t>FR StrideLen(cm)</t>
  </si>
  <si>
    <t>FL StrideLen(cm)</t>
  </si>
  <si>
    <t>RR StrideLen(cm)</t>
  </si>
  <si>
    <t>RL StrideLen(cm)</t>
  </si>
  <si>
    <t>Front Trk Width(cm)</t>
  </si>
  <si>
    <t>Rear Trk Width(cm)</t>
  </si>
  <si>
    <t>Track Width</t>
  </si>
  <si>
    <t>AVG</t>
  </si>
  <si>
    <t>SD</t>
  </si>
  <si>
    <t>Front (cm)</t>
  </si>
  <si>
    <t>Rear (cm)</t>
  </si>
  <si>
    <t>Front Lat Move(cm)</t>
  </si>
  <si>
    <t>Rear Lat Move(cm)</t>
  </si>
  <si>
    <t>Lateral Movement</t>
  </si>
  <si>
    <t>Right Ft Base(cm)</t>
  </si>
  <si>
    <t>Left Ft Base(cm)</t>
  </si>
  <si>
    <t>Foot Base</t>
  </si>
  <si>
    <t>Right (cm)</t>
  </si>
  <si>
    <t>Left (cm)</t>
  </si>
  <si>
    <t>Diag Dist FRRL(cm)</t>
  </si>
  <si>
    <t>Diag Dist FLRR(cm)</t>
  </si>
  <si>
    <t>Diagonal Distance</t>
  </si>
  <si>
    <t>FRRL (cm)</t>
  </si>
  <si>
    <t>FLRR (cm)</t>
  </si>
  <si>
    <t>FR SW</t>
  </si>
  <si>
    <t>FRFL SW overlap</t>
  </si>
  <si>
    <t>FRRR SW overlap</t>
  </si>
  <si>
    <t>FRRL SW overlap</t>
  </si>
  <si>
    <t>FL SW</t>
  </si>
  <si>
    <t>FLFR SW overlap</t>
  </si>
  <si>
    <t>FLRR SW overlap</t>
  </si>
  <si>
    <t>FLRL SW overlap</t>
  </si>
  <si>
    <t>RR SW</t>
  </si>
  <si>
    <t>RRFR SW overlap</t>
  </si>
  <si>
    <t>RRFL SW overlap</t>
  </si>
  <si>
    <t>RRRL SW overlap</t>
  </si>
  <si>
    <t>RL SW</t>
  </si>
  <si>
    <t>RLFR SW overlap</t>
  </si>
  <si>
    <t>RLFL SW overlap</t>
  </si>
  <si>
    <t>RLRR SW overlap</t>
  </si>
  <si>
    <t>FR ST</t>
  </si>
  <si>
    <t>FRFL ST overlap</t>
  </si>
  <si>
    <t>FRRR ST overlap</t>
  </si>
  <si>
    <t>FRRL ST overlap</t>
  </si>
  <si>
    <t>FL ST</t>
  </si>
  <si>
    <t>FLFR ST overlap</t>
  </si>
  <si>
    <t>FLRR ST overlap</t>
  </si>
  <si>
    <t>FLRL ST overlap</t>
  </si>
  <si>
    <t>RR ST</t>
  </si>
  <si>
    <t>RRFR ST overlap</t>
  </si>
  <si>
    <t>RRFL ST overlap</t>
  </si>
  <si>
    <t>RRRL ST overlap</t>
  </si>
  <si>
    <t>RL ST</t>
  </si>
  <si>
    <t>RLFR ST overlap</t>
  </si>
  <si>
    <t>RLFL ST overlap</t>
  </si>
  <si>
    <t>RLRR ST overlap</t>
  </si>
  <si>
    <t>FR Swing Time(s)</t>
  </si>
  <si>
    <t>FL Swing Time(s)</t>
  </si>
  <si>
    <t>RR Swing Time(s)</t>
  </si>
  <si>
    <t>RL Swing Time(s)</t>
  </si>
  <si>
    <t>FR Stance Time(s)</t>
  </si>
  <si>
    <t>FL Stance Time(s)</t>
  </si>
  <si>
    <t>RR Stance Time(s)</t>
  </si>
  <si>
    <t>RL Stance Time(s)</t>
  </si>
  <si>
    <t>FR Stride Time(s)</t>
  </si>
  <si>
    <t>FL Stride Time(s)</t>
  </si>
  <si>
    <t>RR Stride Time(s)</t>
  </si>
  <si>
    <t>RL Stride Time(s)</t>
  </si>
  <si>
    <t>FR Swing %</t>
  </si>
  <si>
    <t>FL Swing %</t>
  </si>
  <si>
    <t>RR Swing %</t>
  </si>
  <si>
    <t>RL Swing %</t>
  </si>
  <si>
    <t>FR Stance %</t>
  </si>
  <si>
    <t>FL Stance %</t>
  </si>
  <si>
    <t>RR Stance %</t>
  </si>
  <si>
    <t>RL Stance %</t>
  </si>
  <si>
    <t>FR = Front Right</t>
  </si>
  <si>
    <t>FL = Front Left</t>
  </si>
  <si>
    <t>RR = Rear Right</t>
  </si>
  <si>
    <t>RL = Rear Left</t>
  </si>
  <si>
    <t>FR Stance Frames</t>
  </si>
  <si>
    <t>FL Stance Frames</t>
  </si>
  <si>
    <t>RR Stance Frames</t>
  </si>
  <si>
    <t>RL Stance Frames</t>
  </si>
  <si>
    <t>FR Swing Frames</t>
  </si>
  <si>
    <t>FL Swing Frames</t>
  </si>
  <si>
    <t>RR Swing Frames</t>
  </si>
  <si>
    <t>RL Swing Frames</t>
  </si>
  <si>
    <t>Dorsal</t>
  </si>
  <si>
    <t>FR Swing Time (s)</t>
  </si>
  <si>
    <t>FL Swing Time (s)</t>
  </si>
  <si>
    <t>RR Swing Time (s)</t>
  </si>
  <si>
    <t>RL Swing Time (s)</t>
  </si>
  <si>
    <t>FR Stance Time (s)</t>
  </si>
  <si>
    <t>FL Stance Time (s)</t>
  </si>
  <si>
    <t>RR Stance Time (s)</t>
  </si>
  <si>
    <t>RL Stance Time (s)</t>
  </si>
  <si>
    <t>FR Stride Time (s)</t>
  </si>
  <si>
    <t>FL Stride Time (s)</t>
  </si>
  <si>
    <t>RR Stride Time (s)</t>
  </si>
  <si>
    <t>RL Stride Time (s)</t>
  </si>
  <si>
    <t>FR Overall Stride Freq</t>
  </si>
  <si>
    <t>FL Overall Stride Freq</t>
  </si>
  <si>
    <t>RR Overall Stride Freq</t>
  </si>
  <si>
    <t>RL Overall Stride Freq</t>
  </si>
  <si>
    <t>FR Overall Stride Freq(Hz)</t>
  </si>
  <si>
    <t>FL Overall Stride Freq(Hz)</t>
  </si>
  <si>
    <t>RR Overall Stride Freq(Hz)</t>
  </si>
  <si>
    <t>RL Overall Stride Freq(Hz)</t>
  </si>
  <si>
    <t>FR Ind Stride Freq(Hz)</t>
  </si>
  <si>
    <t>FL Ind Stride Freq(Hz)</t>
  </si>
  <si>
    <t>RR Ind Stride Freq(Hz)</t>
  </si>
  <si>
    <t>RL Ind Stride Freq(Hz)</t>
  </si>
  <si>
    <t>FR Ind Stride Freq</t>
  </si>
  <si>
    <t>FL Ind Stride Freq</t>
  </si>
  <si>
    <t>RR Ind Stride Freq</t>
  </si>
  <si>
    <t>RL Ind Stride Freq</t>
  </si>
  <si>
    <t>FRFL Swing O%</t>
  </si>
  <si>
    <t>FRRR Swing O%</t>
  </si>
  <si>
    <t>FRRL Swing O%</t>
  </si>
  <si>
    <t>FLFR Swing O%</t>
  </si>
  <si>
    <t>FLRR Swing O%</t>
  </si>
  <si>
    <t>FLRL Swing O%</t>
  </si>
  <si>
    <t>RRFR Swing O%</t>
  </si>
  <si>
    <t>RRFL Swing O%</t>
  </si>
  <si>
    <t>RRRL Swing O%</t>
  </si>
  <si>
    <t>RLFR Swing O%</t>
  </si>
  <si>
    <t>RLFL Swing O%</t>
  </si>
  <si>
    <t>RLRR Swing O%</t>
  </si>
  <si>
    <t>FRFL Stance O%</t>
  </si>
  <si>
    <t>FRRR Stance O%</t>
  </si>
  <si>
    <t>FRRL Stance O%</t>
  </si>
  <si>
    <t>FLFR Stance O%</t>
  </si>
  <si>
    <t>FLRR Stance O%</t>
  </si>
  <si>
    <t>FLRL Stance O%</t>
  </si>
  <si>
    <t>RRFR Stance O%</t>
  </si>
  <si>
    <t>RRFL Stance O%</t>
  </si>
  <si>
    <t>RRRL Stance O%</t>
  </si>
  <si>
    <t>RLFR Stance O%</t>
  </si>
  <si>
    <t>RLFL Stance O%</t>
  </si>
  <si>
    <t>RLRR Stance O%</t>
  </si>
  <si>
    <t>FR Swing O%</t>
  </si>
  <si>
    <t>FL Swing O%</t>
  </si>
  <si>
    <t>RR Swing O%</t>
  </si>
  <si>
    <t>RL Swing O%</t>
  </si>
  <si>
    <t>FR Stance O%</t>
  </si>
  <si>
    <t>FL Stance O%</t>
  </si>
  <si>
    <t>RR Stance O%</t>
  </si>
  <si>
    <t>RL Stance O%</t>
  </si>
  <si>
    <t>FR Swing O(s)</t>
  </si>
  <si>
    <t>FL Swing O(s)</t>
  </si>
  <si>
    <t>RR Swing O(s)</t>
  </si>
  <si>
    <t>RL Swing O(s)</t>
  </si>
  <si>
    <t>FRFL Swing O(s)</t>
  </si>
  <si>
    <t>FLFR Swing O(s)</t>
  </si>
  <si>
    <t>RRFR Swing O(s)</t>
  </si>
  <si>
    <t>RLFR Swing O(s)</t>
  </si>
  <si>
    <t>FRRR Swing O(s)</t>
  </si>
  <si>
    <t>FLRR Swing O(s)</t>
  </si>
  <si>
    <t>RRFL Swing O(s)</t>
  </si>
  <si>
    <t>RLFL Swing O(s)</t>
  </si>
  <si>
    <t>FRRL Swing O(s)</t>
  </si>
  <si>
    <t>FLRL Swing O(s)</t>
  </si>
  <si>
    <t>RRRL Swing O(s)</t>
  </si>
  <si>
    <t>RLRR Swing O(s)</t>
  </si>
  <si>
    <t>FR Stance O(s)</t>
  </si>
  <si>
    <t>FL Stance O(s)</t>
  </si>
  <si>
    <t>RR Stance O(s)</t>
  </si>
  <si>
    <t>RL Stance O(s)</t>
  </si>
  <si>
    <t>FRFL Stance O(s)</t>
  </si>
  <si>
    <t>FLFR Stance O(s)</t>
  </si>
  <si>
    <t>RRFR Stance O(s)</t>
  </si>
  <si>
    <t>RLFR Stance O(s)</t>
  </si>
  <si>
    <t>FRRR Stance O(s)</t>
  </si>
  <si>
    <t>FLRR Stance O(s)</t>
  </si>
  <si>
    <t>RRFL Stance O(s)</t>
  </si>
  <si>
    <t>RLFL Stance O(s)</t>
  </si>
  <si>
    <t>FRRL Stance O(s)</t>
  </si>
  <si>
    <t>FLRL Stance O(s)</t>
  </si>
  <si>
    <t>RRRL Stance O(s)</t>
  </si>
  <si>
    <t>RLRR Stance O(s)</t>
  </si>
  <si>
    <t># Feet Down</t>
  </si>
  <si>
    <t>Which Feet</t>
  </si>
  <si>
    <t>0 Feet</t>
  </si>
  <si>
    <t>1 Foot</t>
  </si>
  <si>
    <t>2 Feet</t>
  </si>
  <si>
    <t>3 Feet</t>
  </si>
  <si>
    <t>4 Feet</t>
  </si>
  <si>
    <t>Total Frames</t>
  </si>
  <si>
    <t>Frames</t>
  </si>
  <si>
    <t>% Down</t>
  </si>
  <si>
    <t>Time Down</t>
  </si>
  <si>
    <t>FR</t>
  </si>
  <si>
    <t>FL</t>
  </si>
  <si>
    <t>RR</t>
  </si>
  <si>
    <t>RL</t>
  </si>
  <si>
    <t>SS</t>
  </si>
  <si>
    <t>Coupling</t>
  </si>
  <si>
    <t>FRFL</t>
  </si>
  <si>
    <t>FRRR</t>
  </si>
  <si>
    <t>FRRL</t>
  </si>
  <si>
    <t>FLFR</t>
  </si>
  <si>
    <t>FLRR</t>
  </si>
  <si>
    <t>FLRL</t>
  </si>
  <si>
    <t>RRFR</t>
  </si>
  <si>
    <t>RRFL</t>
  </si>
  <si>
    <t>RRRL</t>
  </si>
  <si>
    <t>RLFR</t>
  </si>
  <si>
    <t>RLFL</t>
  </si>
  <si>
    <t>RLRR</t>
  </si>
  <si>
    <t>FootFalls</t>
  </si>
  <si>
    <t>ICs</t>
  </si>
  <si>
    <t>IC Time(s)</t>
  </si>
  <si>
    <t>Sequence Time(s)</t>
  </si>
  <si>
    <t>Passes</t>
  </si>
  <si>
    <t>Pass Time(s)</t>
  </si>
  <si>
    <t>Sequence Freq(Hz)</t>
  </si>
  <si>
    <t>CPI Step Sequences</t>
  </si>
  <si>
    <t>Number</t>
  </si>
  <si>
    <t>Percent</t>
  </si>
  <si>
    <t>Sequence Type</t>
  </si>
  <si>
    <t>CPI</t>
  </si>
  <si>
    <t>RI</t>
  </si>
  <si>
    <t>PSI</t>
  </si>
  <si>
    <t>Total</t>
  </si>
  <si>
    <t>Correct</t>
  </si>
  <si>
    <t>DSI</t>
  </si>
  <si>
    <t>FPP</t>
  </si>
  <si>
    <t>HPP</t>
  </si>
  <si>
    <t>HPD</t>
  </si>
  <si>
    <t>RHPD</t>
  </si>
  <si>
    <t>LHPD</t>
  </si>
  <si>
    <t>%Right Dorsal</t>
  </si>
  <si>
    <t>%Left Dorsal</t>
  </si>
  <si>
    <t>DSI/Pass</t>
  </si>
  <si>
    <t>Dorsal/Pass</t>
  </si>
  <si>
    <t>2314</t>
  </si>
  <si>
    <t>3143</t>
  </si>
  <si>
    <t>1432</t>
  </si>
  <si>
    <t>4321</t>
  </si>
  <si>
    <t>3214</t>
  </si>
  <si>
    <t>2143</t>
  </si>
  <si>
    <t>3213</t>
  </si>
  <si>
    <t>2134</t>
  </si>
  <si>
    <t>1342</t>
  </si>
  <si>
    <t>3421</t>
  </si>
  <si>
    <t>4214</t>
  </si>
  <si>
    <t>2341</t>
  </si>
  <si>
    <t>3412</t>
  </si>
  <si>
    <t>4123</t>
  </si>
  <si>
    <t>1234</t>
  </si>
  <si>
    <t>2342</t>
  </si>
  <si>
    <t>1423</t>
  </si>
  <si>
    <t>4234</t>
  </si>
  <si>
    <t>4124</t>
  </si>
  <si>
    <t>1243</t>
  </si>
  <si>
    <t>2432</t>
  </si>
  <si>
    <t>4213</t>
  </si>
  <si>
    <t>1324</t>
  </si>
  <si>
    <t>3241</t>
  </si>
  <si>
    <t>2413</t>
  </si>
  <si>
    <t>4132</t>
  </si>
  <si>
    <t>1321</t>
  </si>
  <si>
    <t>2431</t>
  </si>
  <si>
    <t>4312</t>
  </si>
  <si>
    <t>3123</t>
  </si>
  <si>
    <t>1341</t>
  </si>
  <si>
    <t>1431</t>
  </si>
  <si>
    <t>2142</t>
  </si>
  <si>
    <t>4231</t>
  </si>
  <si>
    <t>3413</t>
  </si>
  <si>
    <t>4324</t>
  </si>
  <si>
    <t>2412</t>
  </si>
  <si>
    <t>1231</t>
  </si>
  <si>
    <t>3142</t>
  </si>
  <si>
    <t>Ab</t>
  </si>
  <si>
    <t>Other</t>
  </si>
  <si>
    <t>Cb</t>
  </si>
  <si>
    <t>Rb</t>
  </si>
  <si>
    <t>Ca</t>
  </si>
  <si>
    <t>Ra</t>
  </si>
  <si>
    <t>Aa</t>
  </si>
  <si>
    <t>Cruciate a - Ca</t>
  </si>
  <si>
    <t>Alternate a - Aa</t>
  </si>
  <si>
    <t>Rotate a - Ra</t>
  </si>
  <si>
    <t>Cruciate b - Cb</t>
  </si>
  <si>
    <t>Alternate b - Ab</t>
  </si>
  <si>
    <t>Rotate b - Rb</t>
  </si>
  <si>
    <t>Total Sequences</t>
  </si>
  <si>
    <t>Coordinated Pattern Index</t>
  </si>
  <si>
    <t>Ratio Index</t>
  </si>
  <si>
    <t>Plantar Stepping Index</t>
  </si>
  <si>
    <t>Dorsal Stepping Index</t>
  </si>
  <si>
    <t>Dorsal %Right</t>
  </si>
  <si>
    <t>Dorsal %Left</t>
  </si>
  <si>
    <t>FR Instant Speed(cm/s)</t>
  </si>
  <si>
    <t>FL Instant Speed(cm/s)</t>
  </si>
  <si>
    <t>RR Instant Speed(cm/s)</t>
  </si>
  <si>
    <t>RL Instant Speed(cm/s)</t>
  </si>
  <si>
    <t>Overall Speed(cm/s)</t>
  </si>
  <si>
    <t>T Stride Length(cm)</t>
  </si>
  <si>
    <t xml:space="preserve"> T Stride Time(s)</t>
  </si>
  <si>
    <t>Speed</t>
  </si>
  <si>
    <t>Instant Speed(cm/s)</t>
  </si>
  <si>
    <t>CouplingDFN</t>
  </si>
  <si>
    <t>FRFL DFN</t>
  </si>
  <si>
    <t>FRRR DFN</t>
  </si>
  <si>
    <t>FRRL DFN</t>
  </si>
  <si>
    <t>FLFR DFN</t>
  </si>
  <si>
    <t>FLRR DFN</t>
  </si>
  <si>
    <t>FLRL DFN</t>
  </si>
  <si>
    <t>RRFR DFN</t>
  </si>
  <si>
    <t>RRFL DFN</t>
  </si>
  <si>
    <t>RRRL DFN</t>
  </si>
  <si>
    <t>RLFR DFN</t>
  </si>
  <si>
    <t>RLFL DFN</t>
  </si>
  <si>
    <t>RLRR DFN</t>
  </si>
  <si>
    <t>RR Gait Angle(Deg)</t>
  </si>
  <si>
    <t>RL Gait Angle(Deg)</t>
  </si>
  <si>
    <t>Gait Angle</t>
  </si>
  <si>
    <t>Rear Right (Deg)</t>
  </si>
  <si>
    <t>Rear Left (Deg)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</si>
</sst>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1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Graph!$A$4:$A$239</c:f>
              <c:numCache>
                <c:formatCode>General</c:formatCode>
                <c:ptCount val="23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</c:numCache>
            </c:numRef>
          </c:xVal>
          <c:yVal>
            <c:numRef>
              <c:f>Graph!$D$5:$D$238</c:f>
              <c:numCache>
                <c:formatCode>General</c:formatCode>
                <c:ptCount val="23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35-4376-8DA5-B02122C2D702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Graph!$A$4:$A$239</c:f>
              <c:numCache>
                <c:formatCode>General</c:formatCode>
                <c:ptCount val="23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</c:numCache>
            </c:numRef>
          </c:xVal>
          <c:yVal>
            <c:numRef>
              <c:f>Graph!$B$5:$B$238</c:f>
              <c:numCache>
                <c:formatCode>General</c:formatCode>
                <c:ptCount val="234"/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32">
                  <c:v>1</c:v>
                </c:pt>
                <c:pt idx="233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35-4376-8DA5-B02122C2D702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Graph!$A$4:$A$239</c:f>
              <c:numCache>
                <c:formatCode>General</c:formatCode>
                <c:ptCount val="23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</c:numCache>
            </c:numRef>
          </c:xVal>
          <c:yVal>
            <c:numRef>
              <c:f>Graph!$C$5:$C$238</c:f>
              <c:numCache>
                <c:formatCode>General</c:formatCode>
                <c:ptCount val="2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835-4376-8DA5-B02122C2D702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Graph!$A$4:$A$239</c:f>
              <c:numCache>
                <c:formatCode>General</c:formatCode>
                <c:ptCount val="23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</c:numCache>
            </c:numRef>
          </c:xVal>
          <c:yVal>
            <c:numRef>
              <c:f>Graph!$E$5:$E$238</c:f>
              <c:numCache>
                <c:formatCode>General</c:formatCode>
                <c:ptCount val="234"/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835-4376-8DA5-B02122C2D702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Graph!$A$4:$A$239</c:f>
              <c:numCache>
                <c:formatCode>General</c:formatCode>
                <c:ptCount val="23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</c:numCache>
            </c:numRef>
          </c:xVal>
          <c:yVal>
            <c:numRef>
              <c:f>Graph!$G$5:$G$238</c:f>
              <c:numCache>
                <c:formatCode>General</c:formatCode>
                <c:ptCount val="23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835-4376-8DA5-B02122C2D702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Graph!$A$4:$A$239</c:f>
              <c:numCache>
                <c:formatCode>General</c:formatCode>
                <c:ptCount val="23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</c:numCache>
            </c:numRef>
          </c:xVal>
          <c:yVal>
            <c:numRef>
              <c:f>Graph!$H$5:$H$238</c:f>
              <c:numCache>
                <c:formatCode>General</c:formatCode>
                <c:ptCount val="23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835-4376-8DA5-B02122C2D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840287"/>
        <c:axId val="1488839807"/>
      </c:scatterChart>
      <c:valAx>
        <c:axId val="1488840287"/>
        <c:scaling>
          <c:orientation val="minMax"/>
          <c:max val="238"/>
          <c:min val="3"/>
        </c:scaling>
        <c:delete val="0"/>
        <c:axPos val="b"/>
        <c:numFmt formatCode="General" sourceLinked="1"/>
        <c:majorTickMark val="out"/>
        <c:minorTickMark val="none"/>
        <c:tickLblPos val="nextTo"/>
        <c:crossAx val="1488839807"/>
        <c:crosses val="autoZero"/>
        <c:crossBetween val="midCat"/>
      </c:valAx>
      <c:valAx>
        <c:axId val="148883980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488840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Graph!$A$241:$A$423</c:f>
              <c:numCache>
                <c:formatCode>General</c:formatCode>
                <c:ptCount val="183"/>
                <c:pt idx="0">
                  <c:v>240</c:v>
                </c:pt>
                <c:pt idx="1">
                  <c:v>241</c:v>
                </c:pt>
                <c:pt idx="2">
                  <c:v>242</c:v>
                </c:pt>
                <c:pt idx="3">
                  <c:v>243</c:v>
                </c:pt>
                <c:pt idx="4">
                  <c:v>244</c:v>
                </c:pt>
                <c:pt idx="5">
                  <c:v>245</c:v>
                </c:pt>
                <c:pt idx="6">
                  <c:v>246</c:v>
                </c:pt>
                <c:pt idx="7">
                  <c:v>247</c:v>
                </c:pt>
                <c:pt idx="8">
                  <c:v>248</c:v>
                </c:pt>
                <c:pt idx="9">
                  <c:v>249</c:v>
                </c:pt>
                <c:pt idx="10">
                  <c:v>250</c:v>
                </c:pt>
                <c:pt idx="11">
                  <c:v>251</c:v>
                </c:pt>
                <c:pt idx="12">
                  <c:v>252</c:v>
                </c:pt>
                <c:pt idx="13">
                  <c:v>253</c:v>
                </c:pt>
                <c:pt idx="14">
                  <c:v>254</c:v>
                </c:pt>
                <c:pt idx="15">
                  <c:v>255</c:v>
                </c:pt>
                <c:pt idx="16">
                  <c:v>256</c:v>
                </c:pt>
                <c:pt idx="17">
                  <c:v>257</c:v>
                </c:pt>
                <c:pt idx="18">
                  <c:v>258</c:v>
                </c:pt>
                <c:pt idx="19">
                  <c:v>259</c:v>
                </c:pt>
                <c:pt idx="20">
                  <c:v>260</c:v>
                </c:pt>
                <c:pt idx="21">
                  <c:v>261</c:v>
                </c:pt>
                <c:pt idx="22">
                  <c:v>262</c:v>
                </c:pt>
                <c:pt idx="23">
                  <c:v>263</c:v>
                </c:pt>
                <c:pt idx="24">
                  <c:v>264</c:v>
                </c:pt>
                <c:pt idx="25">
                  <c:v>265</c:v>
                </c:pt>
                <c:pt idx="26">
                  <c:v>266</c:v>
                </c:pt>
                <c:pt idx="27">
                  <c:v>267</c:v>
                </c:pt>
                <c:pt idx="28">
                  <c:v>268</c:v>
                </c:pt>
                <c:pt idx="29">
                  <c:v>269</c:v>
                </c:pt>
                <c:pt idx="30">
                  <c:v>270</c:v>
                </c:pt>
                <c:pt idx="31">
                  <c:v>271</c:v>
                </c:pt>
                <c:pt idx="32">
                  <c:v>272</c:v>
                </c:pt>
                <c:pt idx="33">
                  <c:v>273</c:v>
                </c:pt>
                <c:pt idx="34">
                  <c:v>274</c:v>
                </c:pt>
                <c:pt idx="35">
                  <c:v>275</c:v>
                </c:pt>
                <c:pt idx="36">
                  <c:v>276</c:v>
                </c:pt>
                <c:pt idx="37">
                  <c:v>277</c:v>
                </c:pt>
                <c:pt idx="38">
                  <c:v>278</c:v>
                </c:pt>
                <c:pt idx="39">
                  <c:v>279</c:v>
                </c:pt>
                <c:pt idx="40">
                  <c:v>280</c:v>
                </c:pt>
                <c:pt idx="41">
                  <c:v>281</c:v>
                </c:pt>
                <c:pt idx="42">
                  <c:v>282</c:v>
                </c:pt>
                <c:pt idx="43">
                  <c:v>283</c:v>
                </c:pt>
                <c:pt idx="44">
                  <c:v>284</c:v>
                </c:pt>
                <c:pt idx="45">
                  <c:v>285</c:v>
                </c:pt>
                <c:pt idx="46">
                  <c:v>286</c:v>
                </c:pt>
                <c:pt idx="47">
                  <c:v>287</c:v>
                </c:pt>
                <c:pt idx="48">
                  <c:v>288</c:v>
                </c:pt>
                <c:pt idx="49">
                  <c:v>289</c:v>
                </c:pt>
                <c:pt idx="50">
                  <c:v>290</c:v>
                </c:pt>
                <c:pt idx="51">
                  <c:v>291</c:v>
                </c:pt>
                <c:pt idx="52">
                  <c:v>292</c:v>
                </c:pt>
                <c:pt idx="53">
                  <c:v>293</c:v>
                </c:pt>
                <c:pt idx="54">
                  <c:v>294</c:v>
                </c:pt>
                <c:pt idx="55">
                  <c:v>295</c:v>
                </c:pt>
                <c:pt idx="56">
                  <c:v>296</c:v>
                </c:pt>
                <c:pt idx="57">
                  <c:v>297</c:v>
                </c:pt>
                <c:pt idx="58">
                  <c:v>298</c:v>
                </c:pt>
                <c:pt idx="59">
                  <c:v>299</c:v>
                </c:pt>
                <c:pt idx="60">
                  <c:v>300</c:v>
                </c:pt>
                <c:pt idx="61">
                  <c:v>301</c:v>
                </c:pt>
                <c:pt idx="62">
                  <c:v>302</c:v>
                </c:pt>
                <c:pt idx="63">
                  <c:v>303</c:v>
                </c:pt>
                <c:pt idx="64">
                  <c:v>304</c:v>
                </c:pt>
                <c:pt idx="65">
                  <c:v>305</c:v>
                </c:pt>
                <c:pt idx="66">
                  <c:v>306</c:v>
                </c:pt>
                <c:pt idx="67">
                  <c:v>307</c:v>
                </c:pt>
                <c:pt idx="68">
                  <c:v>308</c:v>
                </c:pt>
                <c:pt idx="69">
                  <c:v>309</c:v>
                </c:pt>
                <c:pt idx="70">
                  <c:v>310</c:v>
                </c:pt>
                <c:pt idx="71">
                  <c:v>311</c:v>
                </c:pt>
                <c:pt idx="72">
                  <c:v>312</c:v>
                </c:pt>
                <c:pt idx="73">
                  <c:v>313</c:v>
                </c:pt>
                <c:pt idx="74">
                  <c:v>314</c:v>
                </c:pt>
                <c:pt idx="75">
                  <c:v>315</c:v>
                </c:pt>
                <c:pt idx="76">
                  <c:v>316</c:v>
                </c:pt>
                <c:pt idx="77">
                  <c:v>317</c:v>
                </c:pt>
                <c:pt idx="78">
                  <c:v>318</c:v>
                </c:pt>
                <c:pt idx="79">
                  <c:v>319</c:v>
                </c:pt>
                <c:pt idx="80">
                  <c:v>320</c:v>
                </c:pt>
                <c:pt idx="81">
                  <c:v>321</c:v>
                </c:pt>
                <c:pt idx="82">
                  <c:v>322</c:v>
                </c:pt>
                <c:pt idx="83">
                  <c:v>323</c:v>
                </c:pt>
                <c:pt idx="84">
                  <c:v>324</c:v>
                </c:pt>
                <c:pt idx="85">
                  <c:v>325</c:v>
                </c:pt>
                <c:pt idx="86">
                  <c:v>326</c:v>
                </c:pt>
                <c:pt idx="87">
                  <c:v>327</c:v>
                </c:pt>
                <c:pt idx="88">
                  <c:v>328</c:v>
                </c:pt>
                <c:pt idx="89">
                  <c:v>329</c:v>
                </c:pt>
                <c:pt idx="90">
                  <c:v>330</c:v>
                </c:pt>
                <c:pt idx="91">
                  <c:v>331</c:v>
                </c:pt>
                <c:pt idx="92">
                  <c:v>332</c:v>
                </c:pt>
                <c:pt idx="93">
                  <c:v>333</c:v>
                </c:pt>
                <c:pt idx="94">
                  <c:v>334</c:v>
                </c:pt>
                <c:pt idx="95">
                  <c:v>335</c:v>
                </c:pt>
                <c:pt idx="96">
                  <c:v>336</c:v>
                </c:pt>
                <c:pt idx="97">
                  <c:v>337</c:v>
                </c:pt>
                <c:pt idx="98">
                  <c:v>338</c:v>
                </c:pt>
                <c:pt idx="99">
                  <c:v>339</c:v>
                </c:pt>
                <c:pt idx="100">
                  <c:v>340</c:v>
                </c:pt>
                <c:pt idx="101">
                  <c:v>341</c:v>
                </c:pt>
                <c:pt idx="102">
                  <c:v>342</c:v>
                </c:pt>
                <c:pt idx="103">
                  <c:v>343</c:v>
                </c:pt>
                <c:pt idx="104">
                  <c:v>344</c:v>
                </c:pt>
                <c:pt idx="105">
                  <c:v>345</c:v>
                </c:pt>
                <c:pt idx="106">
                  <c:v>346</c:v>
                </c:pt>
                <c:pt idx="107">
                  <c:v>347</c:v>
                </c:pt>
                <c:pt idx="108">
                  <c:v>348</c:v>
                </c:pt>
                <c:pt idx="109">
                  <c:v>349</c:v>
                </c:pt>
                <c:pt idx="110">
                  <c:v>350</c:v>
                </c:pt>
                <c:pt idx="111">
                  <c:v>351</c:v>
                </c:pt>
                <c:pt idx="112">
                  <c:v>352</c:v>
                </c:pt>
                <c:pt idx="113">
                  <c:v>353</c:v>
                </c:pt>
                <c:pt idx="114">
                  <c:v>354</c:v>
                </c:pt>
                <c:pt idx="115">
                  <c:v>355</c:v>
                </c:pt>
                <c:pt idx="116">
                  <c:v>356</c:v>
                </c:pt>
                <c:pt idx="117">
                  <c:v>357</c:v>
                </c:pt>
                <c:pt idx="118">
                  <c:v>358</c:v>
                </c:pt>
                <c:pt idx="119">
                  <c:v>359</c:v>
                </c:pt>
                <c:pt idx="120">
                  <c:v>360</c:v>
                </c:pt>
                <c:pt idx="121">
                  <c:v>361</c:v>
                </c:pt>
                <c:pt idx="122">
                  <c:v>362</c:v>
                </c:pt>
                <c:pt idx="123">
                  <c:v>363</c:v>
                </c:pt>
                <c:pt idx="124">
                  <c:v>364</c:v>
                </c:pt>
                <c:pt idx="125">
                  <c:v>365</c:v>
                </c:pt>
                <c:pt idx="126">
                  <c:v>366</c:v>
                </c:pt>
                <c:pt idx="127">
                  <c:v>367</c:v>
                </c:pt>
                <c:pt idx="128">
                  <c:v>368</c:v>
                </c:pt>
                <c:pt idx="129">
                  <c:v>369</c:v>
                </c:pt>
                <c:pt idx="130">
                  <c:v>370</c:v>
                </c:pt>
                <c:pt idx="131">
                  <c:v>371</c:v>
                </c:pt>
                <c:pt idx="132">
                  <c:v>372</c:v>
                </c:pt>
                <c:pt idx="133">
                  <c:v>373</c:v>
                </c:pt>
                <c:pt idx="134">
                  <c:v>374</c:v>
                </c:pt>
                <c:pt idx="135">
                  <c:v>375</c:v>
                </c:pt>
                <c:pt idx="136">
                  <c:v>376</c:v>
                </c:pt>
                <c:pt idx="137">
                  <c:v>377</c:v>
                </c:pt>
                <c:pt idx="138">
                  <c:v>378</c:v>
                </c:pt>
                <c:pt idx="139">
                  <c:v>379</c:v>
                </c:pt>
                <c:pt idx="140">
                  <c:v>380</c:v>
                </c:pt>
                <c:pt idx="141">
                  <c:v>381</c:v>
                </c:pt>
                <c:pt idx="142">
                  <c:v>382</c:v>
                </c:pt>
                <c:pt idx="143">
                  <c:v>383</c:v>
                </c:pt>
                <c:pt idx="144">
                  <c:v>384</c:v>
                </c:pt>
                <c:pt idx="145">
                  <c:v>385</c:v>
                </c:pt>
                <c:pt idx="146">
                  <c:v>386</c:v>
                </c:pt>
                <c:pt idx="147">
                  <c:v>387</c:v>
                </c:pt>
                <c:pt idx="148">
                  <c:v>388</c:v>
                </c:pt>
                <c:pt idx="149">
                  <c:v>389</c:v>
                </c:pt>
                <c:pt idx="150">
                  <c:v>390</c:v>
                </c:pt>
                <c:pt idx="151">
                  <c:v>391</c:v>
                </c:pt>
                <c:pt idx="152">
                  <c:v>392</c:v>
                </c:pt>
                <c:pt idx="153">
                  <c:v>393</c:v>
                </c:pt>
                <c:pt idx="154">
                  <c:v>394</c:v>
                </c:pt>
                <c:pt idx="155">
                  <c:v>395</c:v>
                </c:pt>
                <c:pt idx="156">
                  <c:v>396</c:v>
                </c:pt>
                <c:pt idx="157">
                  <c:v>397</c:v>
                </c:pt>
                <c:pt idx="158">
                  <c:v>398</c:v>
                </c:pt>
                <c:pt idx="159">
                  <c:v>399</c:v>
                </c:pt>
                <c:pt idx="160">
                  <c:v>400</c:v>
                </c:pt>
                <c:pt idx="161">
                  <c:v>401</c:v>
                </c:pt>
                <c:pt idx="162">
                  <c:v>402</c:v>
                </c:pt>
                <c:pt idx="163">
                  <c:v>403</c:v>
                </c:pt>
                <c:pt idx="164">
                  <c:v>404</c:v>
                </c:pt>
                <c:pt idx="165">
                  <c:v>405</c:v>
                </c:pt>
                <c:pt idx="166">
                  <c:v>406</c:v>
                </c:pt>
                <c:pt idx="167">
                  <c:v>407</c:v>
                </c:pt>
                <c:pt idx="168">
                  <c:v>408</c:v>
                </c:pt>
                <c:pt idx="169">
                  <c:v>409</c:v>
                </c:pt>
                <c:pt idx="170">
                  <c:v>410</c:v>
                </c:pt>
                <c:pt idx="171">
                  <c:v>411</c:v>
                </c:pt>
                <c:pt idx="172">
                  <c:v>412</c:v>
                </c:pt>
                <c:pt idx="173">
                  <c:v>413</c:v>
                </c:pt>
                <c:pt idx="174">
                  <c:v>414</c:v>
                </c:pt>
                <c:pt idx="175">
                  <c:v>415</c:v>
                </c:pt>
                <c:pt idx="176">
                  <c:v>416</c:v>
                </c:pt>
                <c:pt idx="177">
                  <c:v>417</c:v>
                </c:pt>
                <c:pt idx="178">
                  <c:v>418</c:v>
                </c:pt>
                <c:pt idx="179">
                  <c:v>419</c:v>
                </c:pt>
                <c:pt idx="180">
                  <c:v>420</c:v>
                </c:pt>
                <c:pt idx="181">
                  <c:v>421</c:v>
                </c:pt>
                <c:pt idx="182">
                  <c:v>422</c:v>
                </c:pt>
              </c:numCache>
            </c:numRef>
          </c:xVal>
          <c:yVal>
            <c:numRef>
              <c:f>Graph!$D$242:$D$422</c:f>
              <c:numCache>
                <c:formatCode>General</c:formatCode>
                <c:ptCount val="181"/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E4-46CA-B284-A84CD83DB3B3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Graph!$A$241:$A$423</c:f>
              <c:numCache>
                <c:formatCode>General</c:formatCode>
                <c:ptCount val="183"/>
                <c:pt idx="0">
                  <c:v>240</c:v>
                </c:pt>
                <c:pt idx="1">
                  <c:v>241</c:v>
                </c:pt>
                <c:pt idx="2">
                  <c:v>242</c:v>
                </c:pt>
                <c:pt idx="3">
                  <c:v>243</c:v>
                </c:pt>
                <c:pt idx="4">
                  <c:v>244</c:v>
                </c:pt>
                <c:pt idx="5">
                  <c:v>245</c:v>
                </c:pt>
                <c:pt idx="6">
                  <c:v>246</c:v>
                </c:pt>
                <c:pt idx="7">
                  <c:v>247</c:v>
                </c:pt>
                <c:pt idx="8">
                  <c:v>248</c:v>
                </c:pt>
                <c:pt idx="9">
                  <c:v>249</c:v>
                </c:pt>
                <c:pt idx="10">
                  <c:v>250</c:v>
                </c:pt>
                <c:pt idx="11">
                  <c:v>251</c:v>
                </c:pt>
                <c:pt idx="12">
                  <c:v>252</c:v>
                </c:pt>
                <c:pt idx="13">
                  <c:v>253</c:v>
                </c:pt>
                <c:pt idx="14">
                  <c:v>254</c:v>
                </c:pt>
                <c:pt idx="15">
                  <c:v>255</c:v>
                </c:pt>
                <c:pt idx="16">
                  <c:v>256</c:v>
                </c:pt>
                <c:pt idx="17">
                  <c:v>257</c:v>
                </c:pt>
                <c:pt idx="18">
                  <c:v>258</c:v>
                </c:pt>
                <c:pt idx="19">
                  <c:v>259</c:v>
                </c:pt>
                <c:pt idx="20">
                  <c:v>260</c:v>
                </c:pt>
                <c:pt idx="21">
                  <c:v>261</c:v>
                </c:pt>
                <c:pt idx="22">
                  <c:v>262</c:v>
                </c:pt>
                <c:pt idx="23">
                  <c:v>263</c:v>
                </c:pt>
                <c:pt idx="24">
                  <c:v>264</c:v>
                </c:pt>
                <c:pt idx="25">
                  <c:v>265</c:v>
                </c:pt>
                <c:pt idx="26">
                  <c:v>266</c:v>
                </c:pt>
                <c:pt idx="27">
                  <c:v>267</c:v>
                </c:pt>
                <c:pt idx="28">
                  <c:v>268</c:v>
                </c:pt>
                <c:pt idx="29">
                  <c:v>269</c:v>
                </c:pt>
                <c:pt idx="30">
                  <c:v>270</c:v>
                </c:pt>
                <c:pt idx="31">
                  <c:v>271</c:v>
                </c:pt>
                <c:pt idx="32">
                  <c:v>272</c:v>
                </c:pt>
                <c:pt idx="33">
                  <c:v>273</c:v>
                </c:pt>
                <c:pt idx="34">
                  <c:v>274</c:v>
                </c:pt>
                <c:pt idx="35">
                  <c:v>275</c:v>
                </c:pt>
                <c:pt idx="36">
                  <c:v>276</c:v>
                </c:pt>
                <c:pt idx="37">
                  <c:v>277</c:v>
                </c:pt>
                <c:pt idx="38">
                  <c:v>278</c:v>
                </c:pt>
                <c:pt idx="39">
                  <c:v>279</c:v>
                </c:pt>
                <c:pt idx="40">
                  <c:v>280</c:v>
                </c:pt>
                <c:pt idx="41">
                  <c:v>281</c:v>
                </c:pt>
                <c:pt idx="42">
                  <c:v>282</c:v>
                </c:pt>
                <c:pt idx="43">
                  <c:v>283</c:v>
                </c:pt>
                <c:pt idx="44">
                  <c:v>284</c:v>
                </c:pt>
                <c:pt idx="45">
                  <c:v>285</c:v>
                </c:pt>
                <c:pt idx="46">
                  <c:v>286</c:v>
                </c:pt>
                <c:pt idx="47">
                  <c:v>287</c:v>
                </c:pt>
                <c:pt idx="48">
                  <c:v>288</c:v>
                </c:pt>
                <c:pt idx="49">
                  <c:v>289</c:v>
                </c:pt>
                <c:pt idx="50">
                  <c:v>290</c:v>
                </c:pt>
                <c:pt idx="51">
                  <c:v>291</c:v>
                </c:pt>
                <c:pt idx="52">
                  <c:v>292</c:v>
                </c:pt>
                <c:pt idx="53">
                  <c:v>293</c:v>
                </c:pt>
                <c:pt idx="54">
                  <c:v>294</c:v>
                </c:pt>
                <c:pt idx="55">
                  <c:v>295</c:v>
                </c:pt>
                <c:pt idx="56">
                  <c:v>296</c:v>
                </c:pt>
                <c:pt idx="57">
                  <c:v>297</c:v>
                </c:pt>
                <c:pt idx="58">
                  <c:v>298</c:v>
                </c:pt>
                <c:pt idx="59">
                  <c:v>299</c:v>
                </c:pt>
                <c:pt idx="60">
                  <c:v>300</c:v>
                </c:pt>
                <c:pt idx="61">
                  <c:v>301</c:v>
                </c:pt>
                <c:pt idx="62">
                  <c:v>302</c:v>
                </c:pt>
                <c:pt idx="63">
                  <c:v>303</c:v>
                </c:pt>
                <c:pt idx="64">
                  <c:v>304</c:v>
                </c:pt>
                <c:pt idx="65">
                  <c:v>305</c:v>
                </c:pt>
                <c:pt idx="66">
                  <c:v>306</c:v>
                </c:pt>
                <c:pt idx="67">
                  <c:v>307</c:v>
                </c:pt>
                <c:pt idx="68">
                  <c:v>308</c:v>
                </c:pt>
                <c:pt idx="69">
                  <c:v>309</c:v>
                </c:pt>
                <c:pt idx="70">
                  <c:v>310</c:v>
                </c:pt>
                <c:pt idx="71">
                  <c:v>311</c:v>
                </c:pt>
                <c:pt idx="72">
                  <c:v>312</c:v>
                </c:pt>
                <c:pt idx="73">
                  <c:v>313</c:v>
                </c:pt>
                <c:pt idx="74">
                  <c:v>314</c:v>
                </c:pt>
                <c:pt idx="75">
                  <c:v>315</c:v>
                </c:pt>
                <c:pt idx="76">
                  <c:v>316</c:v>
                </c:pt>
                <c:pt idx="77">
                  <c:v>317</c:v>
                </c:pt>
                <c:pt idx="78">
                  <c:v>318</c:v>
                </c:pt>
                <c:pt idx="79">
                  <c:v>319</c:v>
                </c:pt>
                <c:pt idx="80">
                  <c:v>320</c:v>
                </c:pt>
                <c:pt idx="81">
                  <c:v>321</c:v>
                </c:pt>
                <c:pt idx="82">
                  <c:v>322</c:v>
                </c:pt>
                <c:pt idx="83">
                  <c:v>323</c:v>
                </c:pt>
                <c:pt idx="84">
                  <c:v>324</c:v>
                </c:pt>
                <c:pt idx="85">
                  <c:v>325</c:v>
                </c:pt>
                <c:pt idx="86">
                  <c:v>326</c:v>
                </c:pt>
                <c:pt idx="87">
                  <c:v>327</c:v>
                </c:pt>
                <c:pt idx="88">
                  <c:v>328</c:v>
                </c:pt>
                <c:pt idx="89">
                  <c:v>329</c:v>
                </c:pt>
                <c:pt idx="90">
                  <c:v>330</c:v>
                </c:pt>
                <c:pt idx="91">
                  <c:v>331</c:v>
                </c:pt>
                <c:pt idx="92">
                  <c:v>332</c:v>
                </c:pt>
                <c:pt idx="93">
                  <c:v>333</c:v>
                </c:pt>
                <c:pt idx="94">
                  <c:v>334</c:v>
                </c:pt>
                <c:pt idx="95">
                  <c:v>335</c:v>
                </c:pt>
                <c:pt idx="96">
                  <c:v>336</c:v>
                </c:pt>
                <c:pt idx="97">
                  <c:v>337</c:v>
                </c:pt>
                <c:pt idx="98">
                  <c:v>338</c:v>
                </c:pt>
                <c:pt idx="99">
                  <c:v>339</c:v>
                </c:pt>
                <c:pt idx="100">
                  <c:v>340</c:v>
                </c:pt>
                <c:pt idx="101">
                  <c:v>341</c:v>
                </c:pt>
                <c:pt idx="102">
                  <c:v>342</c:v>
                </c:pt>
                <c:pt idx="103">
                  <c:v>343</c:v>
                </c:pt>
                <c:pt idx="104">
                  <c:v>344</c:v>
                </c:pt>
                <c:pt idx="105">
                  <c:v>345</c:v>
                </c:pt>
                <c:pt idx="106">
                  <c:v>346</c:v>
                </c:pt>
                <c:pt idx="107">
                  <c:v>347</c:v>
                </c:pt>
                <c:pt idx="108">
                  <c:v>348</c:v>
                </c:pt>
                <c:pt idx="109">
                  <c:v>349</c:v>
                </c:pt>
                <c:pt idx="110">
                  <c:v>350</c:v>
                </c:pt>
                <c:pt idx="111">
                  <c:v>351</c:v>
                </c:pt>
                <c:pt idx="112">
                  <c:v>352</c:v>
                </c:pt>
                <c:pt idx="113">
                  <c:v>353</c:v>
                </c:pt>
                <c:pt idx="114">
                  <c:v>354</c:v>
                </c:pt>
                <c:pt idx="115">
                  <c:v>355</c:v>
                </c:pt>
                <c:pt idx="116">
                  <c:v>356</c:v>
                </c:pt>
                <c:pt idx="117">
                  <c:v>357</c:v>
                </c:pt>
                <c:pt idx="118">
                  <c:v>358</c:v>
                </c:pt>
                <c:pt idx="119">
                  <c:v>359</c:v>
                </c:pt>
                <c:pt idx="120">
                  <c:v>360</c:v>
                </c:pt>
                <c:pt idx="121">
                  <c:v>361</c:v>
                </c:pt>
                <c:pt idx="122">
                  <c:v>362</c:v>
                </c:pt>
                <c:pt idx="123">
                  <c:v>363</c:v>
                </c:pt>
                <c:pt idx="124">
                  <c:v>364</c:v>
                </c:pt>
                <c:pt idx="125">
                  <c:v>365</c:v>
                </c:pt>
                <c:pt idx="126">
                  <c:v>366</c:v>
                </c:pt>
                <c:pt idx="127">
                  <c:v>367</c:v>
                </c:pt>
                <c:pt idx="128">
                  <c:v>368</c:v>
                </c:pt>
                <c:pt idx="129">
                  <c:v>369</c:v>
                </c:pt>
                <c:pt idx="130">
                  <c:v>370</c:v>
                </c:pt>
                <c:pt idx="131">
                  <c:v>371</c:v>
                </c:pt>
                <c:pt idx="132">
                  <c:v>372</c:v>
                </c:pt>
                <c:pt idx="133">
                  <c:v>373</c:v>
                </c:pt>
                <c:pt idx="134">
                  <c:v>374</c:v>
                </c:pt>
                <c:pt idx="135">
                  <c:v>375</c:v>
                </c:pt>
                <c:pt idx="136">
                  <c:v>376</c:v>
                </c:pt>
                <c:pt idx="137">
                  <c:v>377</c:v>
                </c:pt>
                <c:pt idx="138">
                  <c:v>378</c:v>
                </c:pt>
                <c:pt idx="139">
                  <c:v>379</c:v>
                </c:pt>
                <c:pt idx="140">
                  <c:v>380</c:v>
                </c:pt>
                <c:pt idx="141">
                  <c:v>381</c:v>
                </c:pt>
                <c:pt idx="142">
                  <c:v>382</c:v>
                </c:pt>
                <c:pt idx="143">
                  <c:v>383</c:v>
                </c:pt>
                <c:pt idx="144">
                  <c:v>384</c:v>
                </c:pt>
                <c:pt idx="145">
                  <c:v>385</c:v>
                </c:pt>
                <c:pt idx="146">
                  <c:v>386</c:v>
                </c:pt>
                <c:pt idx="147">
                  <c:v>387</c:v>
                </c:pt>
                <c:pt idx="148">
                  <c:v>388</c:v>
                </c:pt>
                <c:pt idx="149">
                  <c:v>389</c:v>
                </c:pt>
                <c:pt idx="150">
                  <c:v>390</c:v>
                </c:pt>
                <c:pt idx="151">
                  <c:v>391</c:v>
                </c:pt>
                <c:pt idx="152">
                  <c:v>392</c:v>
                </c:pt>
                <c:pt idx="153">
                  <c:v>393</c:v>
                </c:pt>
                <c:pt idx="154">
                  <c:v>394</c:v>
                </c:pt>
                <c:pt idx="155">
                  <c:v>395</c:v>
                </c:pt>
                <c:pt idx="156">
                  <c:v>396</c:v>
                </c:pt>
                <c:pt idx="157">
                  <c:v>397</c:v>
                </c:pt>
                <c:pt idx="158">
                  <c:v>398</c:v>
                </c:pt>
                <c:pt idx="159">
                  <c:v>399</c:v>
                </c:pt>
                <c:pt idx="160">
                  <c:v>400</c:v>
                </c:pt>
                <c:pt idx="161">
                  <c:v>401</c:v>
                </c:pt>
                <c:pt idx="162">
                  <c:v>402</c:v>
                </c:pt>
                <c:pt idx="163">
                  <c:v>403</c:v>
                </c:pt>
                <c:pt idx="164">
                  <c:v>404</c:v>
                </c:pt>
                <c:pt idx="165">
                  <c:v>405</c:v>
                </c:pt>
                <c:pt idx="166">
                  <c:v>406</c:v>
                </c:pt>
                <c:pt idx="167">
                  <c:v>407</c:v>
                </c:pt>
                <c:pt idx="168">
                  <c:v>408</c:v>
                </c:pt>
                <c:pt idx="169">
                  <c:v>409</c:v>
                </c:pt>
                <c:pt idx="170">
                  <c:v>410</c:v>
                </c:pt>
                <c:pt idx="171">
                  <c:v>411</c:v>
                </c:pt>
                <c:pt idx="172">
                  <c:v>412</c:v>
                </c:pt>
                <c:pt idx="173">
                  <c:v>413</c:v>
                </c:pt>
                <c:pt idx="174">
                  <c:v>414</c:v>
                </c:pt>
                <c:pt idx="175">
                  <c:v>415</c:v>
                </c:pt>
                <c:pt idx="176">
                  <c:v>416</c:v>
                </c:pt>
                <c:pt idx="177">
                  <c:v>417</c:v>
                </c:pt>
                <c:pt idx="178">
                  <c:v>418</c:v>
                </c:pt>
                <c:pt idx="179">
                  <c:v>419</c:v>
                </c:pt>
                <c:pt idx="180">
                  <c:v>420</c:v>
                </c:pt>
                <c:pt idx="181">
                  <c:v>421</c:v>
                </c:pt>
                <c:pt idx="182">
                  <c:v>422</c:v>
                </c:pt>
              </c:numCache>
            </c:numRef>
          </c:xVal>
          <c:yVal>
            <c:numRef>
              <c:f>Graph!$B$242:$B$422</c:f>
              <c:numCache>
                <c:formatCode>General</c:formatCode>
                <c:ptCount val="18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9E4-46CA-B284-A84CD83DB3B3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Graph!$A$241:$A$423</c:f>
              <c:numCache>
                <c:formatCode>General</c:formatCode>
                <c:ptCount val="183"/>
                <c:pt idx="0">
                  <c:v>240</c:v>
                </c:pt>
                <c:pt idx="1">
                  <c:v>241</c:v>
                </c:pt>
                <c:pt idx="2">
                  <c:v>242</c:v>
                </c:pt>
                <c:pt idx="3">
                  <c:v>243</c:v>
                </c:pt>
                <c:pt idx="4">
                  <c:v>244</c:v>
                </c:pt>
                <c:pt idx="5">
                  <c:v>245</c:v>
                </c:pt>
                <c:pt idx="6">
                  <c:v>246</c:v>
                </c:pt>
                <c:pt idx="7">
                  <c:v>247</c:v>
                </c:pt>
                <c:pt idx="8">
                  <c:v>248</c:v>
                </c:pt>
                <c:pt idx="9">
                  <c:v>249</c:v>
                </c:pt>
                <c:pt idx="10">
                  <c:v>250</c:v>
                </c:pt>
                <c:pt idx="11">
                  <c:v>251</c:v>
                </c:pt>
                <c:pt idx="12">
                  <c:v>252</c:v>
                </c:pt>
                <c:pt idx="13">
                  <c:v>253</c:v>
                </c:pt>
                <c:pt idx="14">
                  <c:v>254</c:v>
                </c:pt>
                <c:pt idx="15">
                  <c:v>255</c:v>
                </c:pt>
                <c:pt idx="16">
                  <c:v>256</c:v>
                </c:pt>
                <c:pt idx="17">
                  <c:v>257</c:v>
                </c:pt>
                <c:pt idx="18">
                  <c:v>258</c:v>
                </c:pt>
                <c:pt idx="19">
                  <c:v>259</c:v>
                </c:pt>
                <c:pt idx="20">
                  <c:v>260</c:v>
                </c:pt>
                <c:pt idx="21">
                  <c:v>261</c:v>
                </c:pt>
                <c:pt idx="22">
                  <c:v>262</c:v>
                </c:pt>
                <c:pt idx="23">
                  <c:v>263</c:v>
                </c:pt>
                <c:pt idx="24">
                  <c:v>264</c:v>
                </c:pt>
                <c:pt idx="25">
                  <c:v>265</c:v>
                </c:pt>
                <c:pt idx="26">
                  <c:v>266</c:v>
                </c:pt>
                <c:pt idx="27">
                  <c:v>267</c:v>
                </c:pt>
                <c:pt idx="28">
                  <c:v>268</c:v>
                </c:pt>
                <c:pt idx="29">
                  <c:v>269</c:v>
                </c:pt>
                <c:pt idx="30">
                  <c:v>270</c:v>
                </c:pt>
                <c:pt idx="31">
                  <c:v>271</c:v>
                </c:pt>
                <c:pt idx="32">
                  <c:v>272</c:v>
                </c:pt>
                <c:pt idx="33">
                  <c:v>273</c:v>
                </c:pt>
                <c:pt idx="34">
                  <c:v>274</c:v>
                </c:pt>
                <c:pt idx="35">
                  <c:v>275</c:v>
                </c:pt>
                <c:pt idx="36">
                  <c:v>276</c:v>
                </c:pt>
                <c:pt idx="37">
                  <c:v>277</c:v>
                </c:pt>
                <c:pt idx="38">
                  <c:v>278</c:v>
                </c:pt>
                <c:pt idx="39">
                  <c:v>279</c:v>
                </c:pt>
                <c:pt idx="40">
                  <c:v>280</c:v>
                </c:pt>
                <c:pt idx="41">
                  <c:v>281</c:v>
                </c:pt>
                <c:pt idx="42">
                  <c:v>282</c:v>
                </c:pt>
                <c:pt idx="43">
                  <c:v>283</c:v>
                </c:pt>
                <c:pt idx="44">
                  <c:v>284</c:v>
                </c:pt>
                <c:pt idx="45">
                  <c:v>285</c:v>
                </c:pt>
                <c:pt idx="46">
                  <c:v>286</c:v>
                </c:pt>
                <c:pt idx="47">
                  <c:v>287</c:v>
                </c:pt>
                <c:pt idx="48">
                  <c:v>288</c:v>
                </c:pt>
                <c:pt idx="49">
                  <c:v>289</c:v>
                </c:pt>
                <c:pt idx="50">
                  <c:v>290</c:v>
                </c:pt>
                <c:pt idx="51">
                  <c:v>291</c:v>
                </c:pt>
                <c:pt idx="52">
                  <c:v>292</c:v>
                </c:pt>
                <c:pt idx="53">
                  <c:v>293</c:v>
                </c:pt>
                <c:pt idx="54">
                  <c:v>294</c:v>
                </c:pt>
                <c:pt idx="55">
                  <c:v>295</c:v>
                </c:pt>
                <c:pt idx="56">
                  <c:v>296</c:v>
                </c:pt>
                <c:pt idx="57">
                  <c:v>297</c:v>
                </c:pt>
                <c:pt idx="58">
                  <c:v>298</c:v>
                </c:pt>
                <c:pt idx="59">
                  <c:v>299</c:v>
                </c:pt>
                <c:pt idx="60">
                  <c:v>300</c:v>
                </c:pt>
                <c:pt idx="61">
                  <c:v>301</c:v>
                </c:pt>
                <c:pt idx="62">
                  <c:v>302</c:v>
                </c:pt>
                <c:pt idx="63">
                  <c:v>303</c:v>
                </c:pt>
                <c:pt idx="64">
                  <c:v>304</c:v>
                </c:pt>
                <c:pt idx="65">
                  <c:v>305</c:v>
                </c:pt>
                <c:pt idx="66">
                  <c:v>306</c:v>
                </c:pt>
                <c:pt idx="67">
                  <c:v>307</c:v>
                </c:pt>
                <c:pt idx="68">
                  <c:v>308</c:v>
                </c:pt>
                <c:pt idx="69">
                  <c:v>309</c:v>
                </c:pt>
                <c:pt idx="70">
                  <c:v>310</c:v>
                </c:pt>
                <c:pt idx="71">
                  <c:v>311</c:v>
                </c:pt>
                <c:pt idx="72">
                  <c:v>312</c:v>
                </c:pt>
                <c:pt idx="73">
                  <c:v>313</c:v>
                </c:pt>
                <c:pt idx="74">
                  <c:v>314</c:v>
                </c:pt>
                <c:pt idx="75">
                  <c:v>315</c:v>
                </c:pt>
                <c:pt idx="76">
                  <c:v>316</c:v>
                </c:pt>
                <c:pt idx="77">
                  <c:v>317</c:v>
                </c:pt>
                <c:pt idx="78">
                  <c:v>318</c:v>
                </c:pt>
                <c:pt idx="79">
                  <c:v>319</c:v>
                </c:pt>
                <c:pt idx="80">
                  <c:v>320</c:v>
                </c:pt>
                <c:pt idx="81">
                  <c:v>321</c:v>
                </c:pt>
                <c:pt idx="82">
                  <c:v>322</c:v>
                </c:pt>
                <c:pt idx="83">
                  <c:v>323</c:v>
                </c:pt>
                <c:pt idx="84">
                  <c:v>324</c:v>
                </c:pt>
                <c:pt idx="85">
                  <c:v>325</c:v>
                </c:pt>
                <c:pt idx="86">
                  <c:v>326</c:v>
                </c:pt>
                <c:pt idx="87">
                  <c:v>327</c:v>
                </c:pt>
                <c:pt idx="88">
                  <c:v>328</c:v>
                </c:pt>
                <c:pt idx="89">
                  <c:v>329</c:v>
                </c:pt>
                <c:pt idx="90">
                  <c:v>330</c:v>
                </c:pt>
                <c:pt idx="91">
                  <c:v>331</c:v>
                </c:pt>
                <c:pt idx="92">
                  <c:v>332</c:v>
                </c:pt>
                <c:pt idx="93">
                  <c:v>333</c:v>
                </c:pt>
                <c:pt idx="94">
                  <c:v>334</c:v>
                </c:pt>
                <c:pt idx="95">
                  <c:v>335</c:v>
                </c:pt>
                <c:pt idx="96">
                  <c:v>336</c:v>
                </c:pt>
                <c:pt idx="97">
                  <c:v>337</c:v>
                </c:pt>
                <c:pt idx="98">
                  <c:v>338</c:v>
                </c:pt>
                <c:pt idx="99">
                  <c:v>339</c:v>
                </c:pt>
                <c:pt idx="100">
                  <c:v>340</c:v>
                </c:pt>
                <c:pt idx="101">
                  <c:v>341</c:v>
                </c:pt>
                <c:pt idx="102">
                  <c:v>342</c:v>
                </c:pt>
                <c:pt idx="103">
                  <c:v>343</c:v>
                </c:pt>
                <c:pt idx="104">
                  <c:v>344</c:v>
                </c:pt>
                <c:pt idx="105">
                  <c:v>345</c:v>
                </c:pt>
                <c:pt idx="106">
                  <c:v>346</c:v>
                </c:pt>
                <c:pt idx="107">
                  <c:v>347</c:v>
                </c:pt>
                <c:pt idx="108">
                  <c:v>348</c:v>
                </c:pt>
                <c:pt idx="109">
                  <c:v>349</c:v>
                </c:pt>
                <c:pt idx="110">
                  <c:v>350</c:v>
                </c:pt>
                <c:pt idx="111">
                  <c:v>351</c:v>
                </c:pt>
                <c:pt idx="112">
                  <c:v>352</c:v>
                </c:pt>
                <c:pt idx="113">
                  <c:v>353</c:v>
                </c:pt>
                <c:pt idx="114">
                  <c:v>354</c:v>
                </c:pt>
                <c:pt idx="115">
                  <c:v>355</c:v>
                </c:pt>
                <c:pt idx="116">
                  <c:v>356</c:v>
                </c:pt>
                <c:pt idx="117">
                  <c:v>357</c:v>
                </c:pt>
                <c:pt idx="118">
                  <c:v>358</c:v>
                </c:pt>
                <c:pt idx="119">
                  <c:v>359</c:v>
                </c:pt>
                <c:pt idx="120">
                  <c:v>360</c:v>
                </c:pt>
                <c:pt idx="121">
                  <c:v>361</c:v>
                </c:pt>
                <c:pt idx="122">
                  <c:v>362</c:v>
                </c:pt>
                <c:pt idx="123">
                  <c:v>363</c:v>
                </c:pt>
                <c:pt idx="124">
                  <c:v>364</c:v>
                </c:pt>
                <c:pt idx="125">
                  <c:v>365</c:v>
                </c:pt>
                <c:pt idx="126">
                  <c:v>366</c:v>
                </c:pt>
                <c:pt idx="127">
                  <c:v>367</c:v>
                </c:pt>
                <c:pt idx="128">
                  <c:v>368</c:v>
                </c:pt>
                <c:pt idx="129">
                  <c:v>369</c:v>
                </c:pt>
                <c:pt idx="130">
                  <c:v>370</c:v>
                </c:pt>
                <c:pt idx="131">
                  <c:v>371</c:v>
                </c:pt>
                <c:pt idx="132">
                  <c:v>372</c:v>
                </c:pt>
                <c:pt idx="133">
                  <c:v>373</c:v>
                </c:pt>
                <c:pt idx="134">
                  <c:v>374</c:v>
                </c:pt>
                <c:pt idx="135">
                  <c:v>375</c:v>
                </c:pt>
                <c:pt idx="136">
                  <c:v>376</c:v>
                </c:pt>
                <c:pt idx="137">
                  <c:v>377</c:v>
                </c:pt>
                <c:pt idx="138">
                  <c:v>378</c:v>
                </c:pt>
                <c:pt idx="139">
                  <c:v>379</c:v>
                </c:pt>
                <c:pt idx="140">
                  <c:v>380</c:v>
                </c:pt>
                <c:pt idx="141">
                  <c:v>381</c:v>
                </c:pt>
                <c:pt idx="142">
                  <c:v>382</c:v>
                </c:pt>
                <c:pt idx="143">
                  <c:v>383</c:v>
                </c:pt>
                <c:pt idx="144">
                  <c:v>384</c:v>
                </c:pt>
                <c:pt idx="145">
                  <c:v>385</c:v>
                </c:pt>
                <c:pt idx="146">
                  <c:v>386</c:v>
                </c:pt>
                <c:pt idx="147">
                  <c:v>387</c:v>
                </c:pt>
                <c:pt idx="148">
                  <c:v>388</c:v>
                </c:pt>
                <c:pt idx="149">
                  <c:v>389</c:v>
                </c:pt>
                <c:pt idx="150">
                  <c:v>390</c:v>
                </c:pt>
                <c:pt idx="151">
                  <c:v>391</c:v>
                </c:pt>
                <c:pt idx="152">
                  <c:v>392</c:v>
                </c:pt>
                <c:pt idx="153">
                  <c:v>393</c:v>
                </c:pt>
                <c:pt idx="154">
                  <c:v>394</c:v>
                </c:pt>
                <c:pt idx="155">
                  <c:v>395</c:v>
                </c:pt>
                <c:pt idx="156">
                  <c:v>396</c:v>
                </c:pt>
                <c:pt idx="157">
                  <c:v>397</c:v>
                </c:pt>
                <c:pt idx="158">
                  <c:v>398</c:v>
                </c:pt>
                <c:pt idx="159">
                  <c:v>399</c:v>
                </c:pt>
                <c:pt idx="160">
                  <c:v>400</c:v>
                </c:pt>
                <c:pt idx="161">
                  <c:v>401</c:v>
                </c:pt>
                <c:pt idx="162">
                  <c:v>402</c:v>
                </c:pt>
                <c:pt idx="163">
                  <c:v>403</c:v>
                </c:pt>
                <c:pt idx="164">
                  <c:v>404</c:v>
                </c:pt>
                <c:pt idx="165">
                  <c:v>405</c:v>
                </c:pt>
                <c:pt idx="166">
                  <c:v>406</c:v>
                </c:pt>
                <c:pt idx="167">
                  <c:v>407</c:v>
                </c:pt>
                <c:pt idx="168">
                  <c:v>408</c:v>
                </c:pt>
                <c:pt idx="169">
                  <c:v>409</c:v>
                </c:pt>
                <c:pt idx="170">
                  <c:v>410</c:v>
                </c:pt>
                <c:pt idx="171">
                  <c:v>411</c:v>
                </c:pt>
                <c:pt idx="172">
                  <c:v>412</c:v>
                </c:pt>
                <c:pt idx="173">
                  <c:v>413</c:v>
                </c:pt>
                <c:pt idx="174">
                  <c:v>414</c:v>
                </c:pt>
                <c:pt idx="175">
                  <c:v>415</c:v>
                </c:pt>
                <c:pt idx="176">
                  <c:v>416</c:v>
                </c:pt>
                <c:pt idx="177">
                  <c:v>417</c:v>
                </c:pt>
                <c:pt idx="178">
                  <c:v>418</c:v>
                </c:pt>
                <c:pt idx="179">
                  <c:v>419</c:v>
                </c:pt>
                <c:pt idx="180">
                  <c:v>420</c:v>
                </c:pt>
                <c:pt idx="181">
                  <c:v>421</c:v>
                </c:pt>
                <c:pt idx="182">
                  <c:v>422</c:v>
                </c:pt>
              </c:numCache>
            </c:numRef>
          </c:xVal>
          <c:yVal>
            <c:numRef>
              <c:f>Graph!$C$242:$C$422</c:f>
              <c:numCache>
                <c:formatCode>General</c:formatCode>
                <c:ptCount val="181"/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9E4-46CA-B284-A84CD83DB3B3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Graph!$A$241:$A$423</c:f>
              <c:numCache>
                <c:formatCode>General</c:formatCode>
                <c:ptCount val="183"/>
                <c:pt idx="0">
                  <c:v>240</c:v>
                </c:pt>
                <c:pt idx="1">
                  <c:v>241</c:v>
                </c:pt>
                <c:pt idx="2">
                  <c:v>242</c:v>
                </c:pt>
                <c:pt idx="3">
                  <c:v>243</c:v>
                </c:pt>
                <c:pt idx="4">
                  <c:v>244</c:v>
                </c:pt>
                <c:pt idx="5">
                  <c:v>245</c:v>
                </c:pt>
                <c:pt idx="6">
                  <c:v>246</c:v>
                </c:pt>
                <c:pt idx="7">
                  <c:v>247</c:v>
                </c:pt>
                <c:pt idx="8">
                  <c:v>248</c:v>
                </c:pt>
                <c:pt idx="9">
                  <c:v>249</c:v>
                </c:pt>
                <c:pt idx="10">
                  <c:v>250</c:v>
                </c:pt>
                <c:pt idx="11">
                  <c:v>251</c:v>
                </c:pt>
                <c:pt idx="12">
                  <c:v>252</c:v>
                </c:pt>
                <c:pt idx="13">
                  <c:v>253</c:v>
                </c:pt>
                <c:pt idx="14">
                  <c:v>254</c:v>
                </c:pt>
                <c:pt idx="15">
                  <c:v>255</c:v>
                </c:pt>
                <c:pt idx="16">
                  <c:v>256</c:v>
                </c:pt>
                <c:pt idx="17">
                  <c:v>257</c:v>
                </c:pt>
                <c:pt idx="18">
                  <c:v>258</c:v>
                </c:pt>
                <c:pt idx="19">
                  <c:v>259</c:v>
                </c:pt>
                <c:pt idx="20">
                  <c:v>260</c:v>
                </c:pt>
                <c:pt idx="21">
                  <c:v>261</c:v>
                </c:pt>
                <c:pt idx="22">
                  <c:v>262</c:v>
                </c:pt>
                <c:pt idx="23">
                  <c:v>263</c:v>
                </c:pt>
                <c:pt idx="24">
                  <c:v>264</c:v>
                </c:pt>
                <c:pt idx="25">
                  <c:v>265</c:v>
                </c:pt>
                <c:pt idx="26">
                  <c:v>266</c:v>
                </c:pt>
                <c:pt idx="27">
                  <c:v>267</c:v>
                </c:pt>
                <c:pt idx="28">
                  <c:v>268</c:v>
                </c:pt>
                <c:pt idx="29">
                  <c:v>269</c:v>
                </c:pt>
                <c:pt idx="30">
                  <c:v>270</c:v>
                </c:pt>
                <c:pt idx="31">
                  <c:v>271</c:v>
                </c:pt>
                <c:pt idx="32">
                  <c:v>272</c:v>
                </c:pt>
                <c:pt idx="33">
                  <c:v>273</c:v>
                </c:pt>
                <c:pt idx="34">
                  <c:v>274</c:v>
                </c:pt>
                <c:pt idx="35">
                  <c:v>275</c:v>
                </c:pt>
                <c:pt idx="36">
                  <c:v>276</c:v>
                </c:pt>
                <c:pt idx="37">
                  <c:v>277</c:v>
                </c:pt>
                <c:pt idx="38">
                  <c:v>278</c:v>
                </c:pt>
                <c:pt idx="39">
                  <c:v>279</c:v>
                </c:pt>
                <c:pt idx="40">
                  <c:v>280</c:v>
                </c:pt>
                <c:pt idx="41">
                  <c:v>281</c:v>
                </c:pt>
                <c:pt idx="42">
                  <c:v>282</c:v>
                </c:pt>
                <c:pt idx="43">
                  <c:v>283</c:v>
                </c:pt>
                <c:pt idx="44">
                  <c:v>284</c:v>
                </c:pt>
                <c:pt idx="45">
                  <c:v>285</c:v>
                </c:pt>
                <c:pt idx="46">
                  <c:v>286</c:v>
                </c:pt>
                <c:pt idx="47">
                  <c:v>287</c:v>
                </c:pt>
                <c:pt idx="48">
                  <c:v>288</c:v>
                </c:pt>
                <c:pt idx="49">
                  <c:v>289</c:v>
                </c:pt>
                <c:pt idx="50">
                  <c:v>290</c:v>
                </c:pt>
                <c:pt idx="51">
                  <c:v>291</c:v>
                </c:pt>
                <c:pt idx="52">
                  <c:v>292</c:v>
                </c:pt>
                <c:pt idx="53">
                  <c:v>293</c:v>
                </c:pt>
                <c:pt idx="54">
                  <c:v>294</c:v>
                </c:pt>
                <c:pt idx="55">
                  <c:v>295</c:v>
                </c:pt>
                <c:pt idx="56">
                  <c:v>296</c:v>
                </c:pt>
                <c:pt idx="57">
                  <c:v>297</c:v>
                </c:pt>
                <c:pt idx="58">
                  <c:v>298</c:v>
                </c:pt>
                <c:pt idx="59">
                  <c:v>299</c:v>
                </c:pt>
                <c:pt idx="60">
                  <c:v>300</c:v>
                </c:pt>
                <c:pt idx="61">
                  <c:v>301</c:v>
                </c:pt>
                <c:pt idx="62">
                  <c:v>302</c:v>
                </c:pt>
                <c:pt idx="63">
                  <c:v>303</c:v>
                </c:pt>
                <c:pt idx="64">
                  <c:v>304</c:v>
                </c:pt>
                <c:pt idx="65">
                  <c:v>305</c:v>
                </c:pt>
                <c:pt idx="66">
                  <c:v>306</c:v>
                </c:pt>
                <c:pt idx="67">
                  <c:v>307</c:v>
                </c:pt>
                <c:pt idx="68">
                  <c:v>308</c:v>
                </c:pt>
                <c:pt idx="69">
                  <c:v>309</c:v>
                </c:pt>
                <c:pt idx="70">
                  <c:v>310</c:v>
                </c:pt>
                <c:pt idx="71">
                  <c:v>311</c:v>
                </c:pt>
                <c:pt idx="72">
                  <c:v>312</c:v>
                </c:pt>
                <c:pt idx="73">
                  <c:v>313</c:v>
                </c:pt>
                <c:pt idx="74">
                  <c:v>314</c:v>
                </c:pt>
                <c:pt idx="75">
                  <c:v>315</c:v>
                </c:pt>
                <c:pt idx="76">
                  <c:v>316</c:v>
                </c:pt>
                <c:pt idx="77">
                  <c:v>317</c:v>
                </c:pt>
                <c:pt idx="78">
                  <c:v>318</c:v>
                </c:pt>
                <c:pt idx="79">
                  <c:v>319</c:v>
                </c:pt>
                <c:pt idx="80">
                  <c:v>320</c:v>
                </c:pt>
                <c:pt idx="81">
                  <c:v>321</c:v>
                </c:pt>
                <c:pt idx="82">
                  <c:v>322</c:v>
                </c:pt>
                <c:pt idx="83">
                  <c:v>323</c:v>
                </c:pt>
                <c:pt idx="84">
                  <c:v>324</c:v>
                </c:pt>
                <c:pt idx="85">
                  <c:v>325</c:v>
                </c:pt>
                <c:pt idx="86">
                  <c:v>326</c:v>
                </c:pt>
                <c:pt idx="87">
                  <c:v>327</c:v>
                </c:pt>
                <c:pt idx="88">
                  <c:v>328</c:v>
                </c:pt>
                <c:pt idx="89">
                  <c:v>329</c:v>
                </c:pt>
                <c:pt idx="90">
                  <c:v>330</c:v>
                </c:pt>
                <c:pt idx="91">
                  <c:v>331</c:v>
                </c:pt>
                <c:pt idx="92">
                  <c:v>332</c:v>
                </c:pt>
                <c:pt idx="93">
                  <c:v>333</c:v>
                </c:pt>
                <c:pt idx="94">
                  <c:v>334</c:v>
                </c:pt>
                <c:pt idx="95">
                  <c:v>335</c:v>
                </c:pt>
                <c:pt idx="96">
                  <c:v>336</c:v>
                </c:pt>
                <c:pt idx="97">
                  <c:v>337</c:v>
                </c:pt>
                <c:pt idx="98">
                  <c:v>338</c:v>
                </c:pt>
                <c:pt idx="99">
                  <c:v>339</c:v>
                </c:pt>
                <c:pt idx="100">
                  <c:v>340</c:v>
                </c:pt>
                <c:pt idx="101">
                  <c:v>341</c:v>
                </c:pt>
                <c:pt idx="102">
                  <c:v>342</c:v>
                </c:pt>
                <c:pt idx="103">
                  <c:v>343</c:v>
                </c:pt>
                <c:pt idx="104">
                  <c:v>344</c:v>
                </c:pt>
                <c:pt idx="105">
                  <c:v>345</c:v>
                </c:pt>
                <c:pt idx="106">
                  <c:v>346</c:v>
                </c:pt>
                <c:pt idx="107">
                  <c:v>347</c:v>
                </c:pt>
                <c:pt idx="108">
                  <c:v>348</c:v>
                </c:pt>
                <c:pt idx="109">
                  <c:v>349</c:v>
                </c:pt>
                <c:pt idx="110">
                  <c:v>350</c:v>
                </c:pt>
                <c:pt idx="111">
                  <c:v>351</c:v>
                </c:pt>
                <c:pt idx="112">
                  <c:v>352</c:v>
                </c:pt>
                <c:pt idx="113">
                  <c:v>353</c:v>
                </c:pt>
                <c:pt idx="114">
                  <c:v>354</c:v>
                </c:pt>
                <c:pt idx="115">
                  <c:v>355</c:v>
                </c:pt>
                <c:pt idx="116">
                  <c:v>356</c:v>
                </c:pt>
                <c:pt idx="117">
                  <c:v>357</c:v>
                </c:pt>
                <c:pt idx="118">
                  <c:v>358</c:v>
                </c:pt>
                <c:pt idx="119">
                  <c:v>359</c:v>
                </c:pt>
                <c:pt idx="120">
                  <c:v>360</c:v>
                </c:pt>
                <c:pt idx="121">
                  <c:v>361</c:v>
                </c:pt>
                <c:pt idx="122">
                  <c:v>362</c:v>
                </c:pt>
                <c:pt idx="123">
                  <c:v>363</c:v>
                </c:pt>
                <c:pt idx="124">
                  <c:v>364</c:v>
                </c:pt>
                <c:pt idx="125">
                  <c:v>365</c:v>
                </c:pt>
                <c:pt idx="126">
                  <c:v>366</c:v>
                </c:pt>
                <c:pt idx="127">
                  <c:v>367</c:v>
                </c:pt>
                <c:pt idx="128">
                  <c:v>368</c:v>
                </c:pt>
                <c:pt idx="129">
                  <c:v>369</c:v>
                </c:pt>
                <c:pt idx="130">
                  <c:v>370</c:v>
                </c:pt>
                <c:pt idx="131">
                  <c:v>371</c:v>
                </c:pt>
                <c:pt idx="132">
                  <c:v>372</c:v>
                </c:pt>
                <c:pt idx="133">
                  <c:v>373</c:v>
                </c:pt>
                <c:pt idx="134">
                  <c:v>374</c:v>
                </c:pt>
                <c:pt idx="135">
                  <c:v>375</c:v>
                </c:pt>
                <c:pt idx="136">
                  <c:v>376</c:v>
                </c:pt>
                <c:pt idx="137">
                  <c:v>377</c:v>
                </c:pt>
                <c:pt idx="138">
                  <c:v>378</c:v>
                </c:pt>
                <c:pt idx="139">
                  <c:v>379</c:v>
                </c:pt>
                <c:pt idx="140">
                  <c:v>380</c:v>
                </c:pt>
                <c:pt idx="141">
                  <c:v>381</c:v>
                </c:pt>
                <c:pt idx="142">
                  <c:v>382</c:v>
                </c:pt>
                <c:pt idx="143">
                  <c:v>383</c:v>
                </c:pt>
                <c:pt idx="144">
                  <c:v>384</c:v>
                </c:pt>
                <c:pt idx="145">
                  <c:v>385</c:v>
                </c:pt>
                <c:pt idx="146">
                  <c:v>386</c:v>
                </c:pt>
                <c:pt idx="147">
                  <c:v>387</c:v>
                </c:pt>
                <c:pt idx="148">
                  <c:v>388</c:v>
                </c:pt>
                <c:pt idx="149">
                  <c:v>389</c:v>
                </c:pt>
                <c:pt idx="150">
                  <c:v>390</c:v>
                </c:pt>
                <c:pt idx="151">
                  <c:v>391</c:v>
                </c:pt>
                <c:pt idx="152">
                  <c:v>392</c:v>
                </c:pt>
                <c:pt idx="153">
                  <c:v>393</c:v>
                </c:pt>
                <c:pt idx="154">
                  <c:v>394</c:v>
                </c:pt>
                <c:pt idx="155">
                  <c:v>395</c:v>
                </c:pt>
                <c:pt idx="156">
                  <c:v>396</c:v>
                </c:pt>
                <c:pt idx="157">
                  <c:v>397</c:v>
                </c:pt>
                <c:pt idx="158">
                  <c:v>398</c:v>
                </c:pt>
                <c:pt idx="159">
                  <c:v>399</c:v>
                </c:pt>
                <c:pt idx="160">
                  <c:v>400</c:v>
                </c:pt>
                <c:pt idx="161">
                  <c:v>401</c:v>
                </c:pt>
                <c:pt idx="162">
                  <c:v>402</c:v>
                </c:pt>
                <c:pt idx="163">
                  <c:v>403</c:v>
                </c:pt>
                <c:pt idx="164">
                  <c:v>404</c:v>
                </c:pt>
                <c:pt idx="165">
                  <c:v>405</c:v>
                </c:pt>
                <c:pt idx="166">
                  <c:v>406</c:v>
                </c:pt>
                <c:pt idx="167">
                  <c:v>407</c:v>
                </c:pt>
                <c:pt idx="168">
                  <c:v>408</c:v>
                </c:pt>
                <c:pt idx="169">
                  <c:v>409</c:v>
                </c:pt>
                <c:pt idx="170">
                  <c:v>410</c:v>
                </c:pt>
                <c:pt idx="171">
                  <c:v>411</c:v>
                </c:pt>
                <c:pt idx="172">
                  <c:v>412</c:v>
                </c:pt>
                <c:pt idx="173">
                  <c:v>413</c:v>
                </c:pt>
                <c:pt idx="174">
                  <c:v>414</c:v>
                </c:pt>
                <c:pt idx="175">
                  <c:v>415</c:v>
                </c:pt>
                <c:pt idx="176">
                  <c:v>416</c:v>
                </c:pt>
                <c:pt idx="177">
                  <c:v>417</c:v>
                </c:pt>
                <c:pt idx="178">
                  <c:v>418</c:v>
                </c:pt>
                <c:pt idx="179">
                  <c:v>419</c:v>
                </c:pt>
                <c:pt idx="180">
                  <c:v>420</c:v>
                </c:pt>
                <c:pt idx="181">
                  <c:v>421</c:v>
                </c:pt>
                <c:pt idx="182">
                  <c:v>422</c:v>
                </c:pt>
              </c:numCache>
            </c:numRef>
          </c:xVal>
          <c:yVal>
            <c:numRef>
              <c:f>Graph!$E$242:$E$422</c:f>
              <c:numCache>
                <c:formatCode>General</c:formatCode>
                <c:ptCount val="181"/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9E4-46CA-B284-A84CD83DB3B3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Graph!$A$241:$A$423</c:f>
              <c:numCache>
                <c:formatCode>General</c:formatCode>
                <c:ptCount val="183"/>
                <c:pt idx="0">
                  <c:v>240</c:v>
                </c:pt>
                <c:pt idx="1">
                  <c:v>241</c:v>
                </c:pt>
                <c:pt idx="2">
                  <c:v>242</c:v>
                </c:pt>
                <c:pt idx="3">
                  <c:v>243</c:v>
                </c:pt>
                <c:pt idx="4">
                  <c:v>244</c:v>
                </c:pt>
                <c:pt idx="5">
                  <c:v>245</c:v>
                </c:pt>
                <c:pt idx="6">
                  <c:v>246</c:v>
                </c:pt>
                <c:pt idx="7">
                  <c:v>247</c:v>
                </c:pt>
                <c:pt idx="8">
                  <c:v>248</c:v>
                </c:pt>
                <c:pt idx="9">
                  <c:v>249</c:v>
                </c:pt>
                <c:pt idx="10">
                  <c:v>250</c:v>
                </c:pt>
                <c:pt idx="11">
                  <c:v>251</c:v>
                </c:pt>
                <c:pt idx="12">
                  <c:v>252</c:v>
                </c:pt>
                <c:pt idx="13">
                  <c:v>253</c:v>
                </c:pt>
                <c:pt idx="14">
                  <c:v>254</c:v>
                </c:pt>
                <c:pt idx="15">
                  <c:v>255</c:v>
                </c:pt>
                <c:pt idx="16">
                  <c:v>256</c:v>
                </c:pt>
                <c:pt idx="17">
                  <c:v>257</c:v>
                </c:pt>
                <c:pt idx="18">
                  <c:v>258</c:v>
                </c:pt>
                <c:pt idx="19">
                  <c:v>259</c:v>
                </c:pt>
                <c:pt idx="20">
                  <c:v>260</c:v>
                </c:pt>
                <c:pt idx="21">
                  <c:v>261</c:v>
                </c:pt>
                <c:pt idx="22">
                  <c:v>262</c:v>
                </c:pt>
                <c:pt idx="23">
                  <c:v>263</c:v>
                </c:pt>
                <c:pt idx="24">
                  <c:v>264</c:v>
                </c:pt>
                <c:pt idx="25">
                  <c:v>265</c:v>
                </c:pt>
                <c:pt idx="26">
                  <c:v>266</c:v>
                </c:pt>
                <c:pt idx="27">
                  <c:v>267</c:v>
                </c:pt>
                <c:pt idx="28">
                  <c:v>268</c:v>
                </c:pt>
                <c:pt idx="29">
                  <c:v>269</c:v>
                </c:pt>
                <c:pt idx="30">
                  <c:v>270</c:v>
                </c:pt>
                <c:pt idx="31">
                  <c:v>271</c:v>
                </c:pt>
                <c:pt idx="32">
                  <c:v>272</c:v>
                </c:pt>
                <c:pt idx="33">
                  <c:v>273</c:v>
                </c:pt>
                <c:pt idx="34">
                  <c:v>274</c:v>
                </c:pt>
                <c:pt idx="35">
                  <c:v>275</c:v>
                </c:pt>
                <c:pt idx="36">
                  <c:v>276</c:v>
                </c:pt>
                <c:pt idx="37">
                  <c:v>277</c:v>
                </c:pt>
                <c:pt idx="38">
                  <c:v>278</c:v>
                </c:pt>
                <c:pt idx="39">
                  <c:v>279</c:v>
                </c:pt>
                <c:pt idx="40">
                  <c:v>280</c:v>
                </c:pt>
                <c:pt idx="41">
                  <c:v>281</c:v>
                </c:pt>
                <c:pt idx="42">
                  <c:v>282</c:v>
                </c:pt>
                <c:pt idx="43">
                  <c:v>283</c:v>
                </c:pt>
                <c:pt idx="44">
                  <c:v>284</c:v>
                </c:pt>
                <c:pt idx="45">
                  <c:v>285</c:v>
                </c:pt>
                <c:pt idx="46">
                  <c:v>286</c:v>
                </c:pt>
                <c:pt idx="47">
                  <c:v>287</c:v>
                </c:pt>
                <c:pt idx="48">
                  <c:v>288</c:v>
                </c:pt>
                <c:pt idx="49">
                  <c:v>289</c:v>
                </c:pt>
                <c:pt idx="50">
                  <c:v>290</c:v>
                </c:pt>
                <c:pt idx="51">
                  <c:v>291</c:v>
                </c:pt>
                <c:pt idx="52">
                  <c:v>292</c:v>
                </c:pt>
                <c:pt idx="53">
                  <c:v>293</c:v>
                </c:pt>
                <c:pt idx="54">
                  <c:v>294</c:v>
                </c:pt>
                <c:pt idx="55">
                  <c:v>295</c:v>
                </c:pt>
                <c:pt idx="56">
                  <c:v>296</c:v>
                </c:pt>
                <c:pt idx="57">
                  <c:v>297</c:v>
                </c:pt>
                <c:pt idx="58">
                  <c:v>298</c:v>
                </c:pt>
                <c:pt idx="59">
                  <c:v>299</c:v>
                </c:pt>
                <c:pt idx="60">
                  <c:v>300</c:v>
                </c:pt>
                <c:pt idx="61">
                  <c:v>301</c:v>
                </c:pt>
                <c:pt idx="62">
                  <c:v>302</c:v>
                </c:pt>
                <c:pt idx="63">
                  <c:v>303</c:v>
                </c:pt>
                <c:pt idx="64">
                  <c:v>304</c:v>
                </c:pt>
                <c:pt idx="65">
                  <c:v>305</c:v>
                </c:pt>
                <c:pt idx="66">
                  <c:v>306</c:v>
                </c:pt>
                <c:pt idx="67">
                  <c:v>307</c:v>
                </c:pt>
                <c:pt idx="68">
                  <c:v>308</c:v>
                </c:pt>
                <c:pt idx="69">
                  <c:v>309</c:v>
                </c:pt>
                <c:pt idx="70">
                  <c:v>310</c:v>
                </c:pt>
                <c:pt idx="71">
                  <c:v>311</c:v>
                </c:pt>
                <c:pt idx="72">
                  <c:v>312</c:v>
                </c:pt>
                <c:pt idx="73">
                  <c:v>313</c:v>
                </c:pt>
                <c:pt idx="74">
                  <c:v>314</c:v>
                </c:pt>
                <c:pt idx="75">
                  <c:v>315</c:v>
                </c:pt>
                <c:pt idx="76">
                  <c:v>316</c:v>
                </c:pt>
                <c:pt idx="77">
                  <c:v>317</c:v>
                </c:pt>
                <c:pt idx="78">
                  <c:v>318</c:v>
                </c:pt>
                <c:pt idx="79">
                  <c:v>319</c:v>
                </c:pt>
                <c:pt idx="80">
                  <c:v>320</c:v>
                </c:pt>
                <c:pt idx="81">
                  <c:v>321</c:v>
                </c:pt>
                <c:pt idx="82">
                  <c:v>322</c:v>
                </c:pt>
                <c:pt idx="83">
                  <c:v>323</c:v>
                </c:pt>
                <c:pt idx="84">
                  <c:v>324</c:v>
                </c:pt>
                <c:pt idx="85">
                  <c:v>325</c:v>
                </c:pt>
                <c:pt idx="86">
                  <c:v>326</c:v>
                </c:pt>
                <c:pt idx="87">
                  <c:v>327</c:v>
                </c:pt>
                <c:pt idx="88">
                  <c:v>328</c:v>
                </c:pt>
                <c:pt idx="89">
                  <c:v>329</c:v>
                </c:pt>
                <c:pt idx="90">
                  <c:v>330</c:v>
                </c:pt>
                <c:pt idx="91">
                  <c:v>331</c:v>
                </c:pt>
                <c:pt idx="92">
                  <c:v>332</c:v>
                </c:pt>
                <c:pt idx="93">
                  <c:v>333</c:v>
                </c:pt>
                <c:pt idx="94">
                  <c:v>334</c:v>
                </c:pt>
                <c:pt idx="95">
                  <c:v>335</c:v>
                </c:pt>
                <c:pt idx="96">
                  <c:v>336</c:v>
                </c:pt>
                <c:pt idx="97">
                  <c:v>337</c:v>
                </c:pt>
                <c:pt idx="98">
                  <c:v>338</c:v>
                </c:pt>
                <c:pt idx="99">
                  <c:v>339</c:v>
                </c:pt>
                <c:pt idx="100">
                  <c:v>340</c:v>
                </c:pt>
                <c:pt idx="101">
                  <c:v>341</c:v>
                </c:pt>
                <c:pt idx="102">
                  <c:v>342</c:v>
                </c:pt>
                <c:pt idx="103">
                  <c:v>343</c:v>
                </c:pt>
                <c:pt idx="104">
                  <c:v>344</c:v>
                </c:pt>
                <c:pt idx="105">
                  <c:v>345</c:v>
                </c:pt>
                <c:pt idx="106">
                  <c:v>346</c:v>
                </c:pt>
                <c:pt idx="107">
                  <c:v>347</c:v>
                </c:pt>
                <c:pt idx="108">
                  <c:v>348</c:v>
                </c:pt>
                <c:pt idx="109">
                  <c:v>349</c:v>
                </c:pt>
                <c:pt idx="110">
                  <c:v>350</c:v>
                </c:pt>
                <c:pt idx="111">
                  <c:v>351</c:v>
                </c:pt>
                <c:pt idx="112">
                  <c:v>352</c:v>
                </c:pt>
                <c:pt idx="113">
                  <c:v>353</c:v>
                </c:pt>
                <c:pt idx="114">
                  <c:v>354</c:v>
                </c:pt>
                <c:pt idx="115">
                  <c:v>355</c:v>
                </c:pt>
                <c:pt idx="116">
                  <c:v>356</c:v>
                </c:pt>
                <c:pt idx="117">
                  <c:v>357</c:v>
                </c:pt>
                <c:pt idx="118">
                  <c:v>358</c:v>
                </c:pt>
                <c:pt idx="119">
                  <c:v>359</c:v>
                </c:pt>
                <c:pt idx="120">
                  <c:v>360</c:v>
                </c:pt>
                <c:pt idx="121">
                  <c:v>361</c:v>
                </c:pt>
                <c:pt idx="122">
                  <c:v>362</c:v>
                </c:pt>
                <c:pt idx="123">
                  <c:v>363</c:v>
                </c:pt>
                <c:pt idx="124">
                  <c:v>364</c:v>
                </c:pt>
                <c:pt idx="125">
                  <c:v>365</c:v>
                </c:pt>
                <c:pt idx="126">
                  <c:v>366</c:v>
                </c:pt>
                <c:pt idx="127">
                  <c:v>367</c:v>
                </c:pt>
                <c:pt idx="128">
                  <c:v>368</c:v>
                </c:pt>
                <c:pt idx="129">
                  <c:v>369</c:v>
                </c:pt>
                <c:pt idx="130">
                  <c:v>370</c:v>
                </c:pt>
                <c:pt idx="131">
                  <c:v>371</c:v>
                </c:pt>
                <c:pt idx="132">
                  <c:v>372</c:v>
                </c:pt>
                <c:pt idx="133">
                  <c:v>373</c:v>
                </c:pt>
                <c:pt idx="134">
                  <c:v>374</c:v>
                </c:pt>
                <c:pt idx="135">
                  <c:v>375</c:v>
                </c:pt>
                <c:pt idx="136">
                  <c:v>376</c:v>
                </c:pt>
                <c:pt idx="137">
                  <c:v>377</c:v>
                </c:pt>
                <c:pt idx="138">
                  <c:v>378</c:v>
                </c:pt>
                <c:pt idx="139">
                  <c:v>379</c:v>
                </c:pt>
                <c:pt idx="140">
                  <c:v>380</c:v>
                </c:pt>
                <c:pt idx="141">
                  <c:v>381</c:v>
                </c:pt>
                <c:pt idx="142">
                  <c:v>382</c:v>
                </c:pt>
                <c:pt idx="143">
                  <c:v>383</c:v>
                </c:pt>
                <c:pt idx="144">
                  <c:v>384</c:v>
                </c:pt>
                <c:pt idx="145">
                  <c:v>385</c:v>
                </c:pt>
                <c:pt idx="146">
                  <c:v>386</c:v>
                </c:pt>
                <c:pt idx="147">
                  <c:v>387</c:v>
                </c:pt>
                <c:pt idx="148">
                  <c:v>388</c:v>
                </c:pt>
                <c:pt idx="149">
                  <c:v>389</c:v>
                </c:pt>
                <c:pt idx="150">
                  <c:v>390</c:v>
                </c:pt>
                <c:pt idx="151">
                  <c:v>391</c:v>
                </c:pt>
                <c:pt idx="152">
                  <c:v>392</c:v>
                </c:pt>
                <c:pt idx="153">
                  <c:v>393</c:v>
                </c:pt>
                <c:pt idx="154">
                  <c:v>394</c:v>
                </c:pt>
                <c:pt idx="155">
                  <c:v>395</c:v>
                </c:pt>
                <c:pt idx="156">
                  <c:v>396</c:v>
                </c:pt>
                <c:pt idx="157">
                  <c:v>397</c:v>
                </c:pt>
                <c:pt idx="158">
                  <c:v>398</c:v>
                </c:pt>
                <c:pt idx="159">
                  <c:v>399</c:v>
                </c:pt>
                <c:pt idx="160">
                  <c:v>400</c:v>
                </c:pt>
                <c:pt idx="161">
                  <c:v>401</c:v>
                </c:pt>
                <c:pt idx="162">
                  <c:v>402</c:v>
                </c:pt>
                <c:pt idx="163">
                  <c:v>403</c:v>
                </c:pt>
                <c:pt idx="164">
                  <c:v>404</c:v>
                </c:pt>
                <c:pt idx="165">
                  <c:v>405</c:v>
                </c:pt>
                <c:pt idx="166">
                  <c:v>406</c:v>
                </c:pt>
                <c:pt idx="167">
                  <c:v>407</c:v>
                </c:pt>
                <c:pt idx="168">
                  <c:v>408</c:v>
                </c:pt>
                <c:pt idx="169">
                  <c:v>409</c:v>
                </c:pt>
                <c:pt idx="170">
                  <c:v>410</c:v>
                </c:pt>
                <c:pt idx="171">
                  <c:v>411</c:v>
                </c:pt>
                <c:pt idx="172">
                  <c:v>412</c:v>
                </c:pt>
                <c:pt idx="173">
                  <c:v>413</c:v>
                </c:pt>
                <c:pt idx="174">
                  <c:v>414</c:v>
                </c:pt>
                <c:pt idx="175">
                  <c:v>415</c:v>
                </c:pt>
                <c:pt idx="176">
                  <c:v>416</c:v>
                </c:pt>
                <c:pt idx="177">
                  <c:v>417</c:v>
                </c:pt>
                <c:pt idx="178">
                  <c:v>418</c:v>
                </c:pt>
                <c:pt idx="179">
                  <c:v>419</c:v>
                </c:pt>
                <c:pt idx="180">
                  <c:v>420</c:v>
                </c:pt>
                <c:pt idx="181">
                  <c:v>421</c:v>
                </c:pt>
                <c:pt idx="182">
                  <c:v>422</c:v>
                </c:pt>
              </c:numCache>
            </c:numRef>
          </c:xVal>
          <c:yVal>
            <c:numRef>
              <c:f>Graph!$G$242:$G$422</c:f>
              <c:numCache>
                <c:formatCode>General</c:formatCode>
                <c:ptCount val="18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9E4-46CA-B284-A84CD83DB3B3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Graph!$A$241:$A$423</c:f>
              <c:numCache>
                <c:formatCode>General</c:formatCode>
                <c:ptCount val="183"/>
                <c:pt idx="0">
                  <c:v>240</c:v>
                </c:pt>
                <c:pt idx="1">
                  <c:v>241</c:v>
                </c:pt>
                <c:pt idx="2">
                  <c:v>242</c:v>
                </c:pt>
                <c:pt idx="3">
                  <c:v>243</c:v>
                </c:pt>
                <c:pt idx="4">
                  <c:v>244</c:v>
                </c:pt>
                <c:pt idx="5">
                  <c:v>245</c:v>
                </c:pt>
                <c:pt idx="6">
                  <c:v>246</c:v>
                </c:pt>
                <c:pt idx="7">
                  <c:v>247</c:v>
                </c:pt>
                <c:pt idx="8">
                  <c:v>248</c:v>
                </c:pt>
                <c:pt idx="9">
                  <c:v>249</c:v>
                </c:pt>
                <c:pt idx="10">
                  <c:v>250</c:v>
                </c:pt>
                <c:pt idx="11">
                  <c:v>251</c:v>
                </c:pt>
                <c:pt idx="12">
                  <c:v>252</c:v>
                </c:pt>
                <c:pt idx="13">
                  <c:v>253</c:v>
                </c:pt>
                <c:pt idx="14">
                  <c:v>254</c:v>
                </c:pt>
                <c:pt idx="15">
                  <c:v>255</c:v>
                </c:pt>
                <c:pt idx="16">
                  <c:v>256</c:v>
                </c:pt>
                <c:pt idx="17">
                  <c:v>257</c:v>
                </c:pt>
                <c:pt idx="18">
                  <c:v>258</c:v>
                </c:pt>
                <c:pt idx="19">
                  <c:v>259</c:v>
                </c:pt>
                <c:pt idx="20">
                  <c:v>260</c:v>
                </c:pt>
                <c:pt idx="21">
                  <c:v>261</c:v>
                </c:pt>
                <c:pt idx="22">
                  <c:v>262</c:v>
                </c:pt>
                <c:pt idx="23">
                  <c:v>263</c:v>
                </c:pt>
                <c:pt idx="24">
                  <c:v>264</c:v>
                </c:pt>
                <c:pt idx="25">
                  <c:v>265</c:v>
                </c:pt>
                <c:pt idx="26">
                  <c:v>266</c:v>
                </c:pt>
                <c:pt idx="27">
                  <c:v>267</c:v>
                </c:pt>
                <c:pt idx="28">
                  <c:v>268</c:v>
                </c:pt>
                <c:pt idx="29">
                  <c:v>269</c:v>
                </c:pt>
                <c:pt idx="30">
                  <c:v>270</c:v>
                </c:pt>
                <c:pt idx="31">
                  <c:v>271</c:v>
                </c:pt>
                <c:pt idx="32">
                  <c:v>272</c:v>
                </c:pt>
                <c:pt idx="33">
                  <c:v>273</c:v>
                </c:pt>
                <c:pt idx="34">
                  <c:v>274</c:v>
                </c:pt>
                <c:pt idx="35">
                  <c:v>275</c:v>
                </c:pt>
                <c:pt idx="36">
                  <c:v>276</c:v>
                </c:pt>
                <c:pt idx="37">
                  <c:v>277</c:v>
                </c:pt>
                <c:pt idx="38">
                  <c:v>278</c:v>
                </c:pt>
                <c:pt idx="39">
                  <c:v>279</c:v>
                </c:pt>
                <c:pt idx="40">
                  <c:v>280</c:v>
                </c:pt>
                <c:pt idx="41">
                  <c:v>281</c:v>
                </c:pt>
                <c:pt idx="42">
                  <c:v>282</c:v>
                </c:pt>
                <c:pt idx="43">
                  <c:v>283</c:v>
                </c:pt>
                <c:pt idx="44">
                  <c:v>284</c:v>
                </c:pt>
                <c:pt idx="45">
                  <c:v>285</c:v>
                </c:pt>
                <c:pt idx="46">
                  <c:v>286</c:v>
                </c:pt>
                <c:pt idx="47">
                  <c:v>287</c:v>
                </c:pt>
                <c:pt idx="48">
                  <c:v>288</c:v>
                </c:pt>
                <c:pt idx="49">
                  <c:v>289</c:v>
                </c:pt>
                <c:pt idx="50">
                  <c:v>290</c:v>
                </c:pt>
                <c:pt idx="51">
                  <c:v>291</c:v>
                </c:pt>
                <c:pt idx="52">
                  <c:v>292</c:v>
                </c:pt>
                <c:pt idx="53">
                  <c:v>293</c:v>
                </c:pt>
                <c:pt idx="54">
                  <c:v>294</c:v>
                </c:pt>
                <c:pt idx="55">
                  <c:v>295</c:v>
                </c:pt>
                <c:pt idx="56">
                  <c:v>296</c:v>
                </c:pt>
                <c:pt idx="57">
                  <c:v>297</c:v>
                </c:pt>
                <c:pt idx="58">
                  <c:v>298</c:v>
                </c:pt>
                <c:pt idx="59">
                  <c:v>299</c:v>
                </c:pt>
                <c:pt idx="60">
                  <c:v>300</c:v>
                </c:pt>
                <c:pt idx="61">
                  <c:v>301</c:v>
                </c:pt>
                <c:pt idx="62">
                  <c:v>302</c:v>
                </c:pt>
                <c:pt idx="63">
                  <c:v>303</c:v>
                </c:pt>
                <c:pt idx="64">
                  <c:v>304</c:v>
                </c:pt>
                <c:pt idx="65">
                  <c:v>305</c:v>
                </c:pt>
                <c:pt idx="66">
                  <c:v>306</c:v>
                </c:pt>
                <c:pt idx="67">
                  <c:v>307</c:v>
                </c:pt>
                <c:pt idx="68">
                  <c:v>308</c:v>
                </c:pt>
                <c:pt idx="69">
                  <c:v>309</c:v>
                </c:pt>
                <c:pt idx="70">
                  <c:v>310</c:v>
                </c:pt>
                <c:pt idx="71">
                  <c:v>311</c:v>
                </c:pt>
                <c:pt idx="72">
                  <c:v>312</c:v>
                </c:pt>
                <c:pt idx="73">
                  <c:v>313</c:v>
                </c:pt>
                <c:pt idx="74">
                  <c:v>314</c:v>
                </c:pt>
                <c:pt idx="75">
                  <c:v>315</c:v>
                </c:pt>
                <c:pt idx="76">
                  <c:v>316</c:v>
                </c:pt>
                <c:pt idx="77">
                  <c:v>317</c:v>
                </c:pt>
                <c:pt idx="78">
                  <c:v>318</c:v>
                </c:pt>
                <c:pt idx="79">
                  <c:v>319</c:v>
                </c:pt>
                <c:pt idx="80">
                  <c:v>320</c:v>
                </c:pt>
                <c:pt idx="81">
                  <c:v>321</c:v>
                </c:pt>
                <c:pt idx="82">
                  <c:v>322</c:v>
                </c:pt>
                <c:pt idx="83">
                  <c:v>323</c:v>
                </c:pt>
                <c:pt idx="84">
                  <c:v>324</c:v>
                </c:pt>
                <c:pt idx="85">
                  <c:v>325</c:v>
                </c:pt>
                <c:pt idx="86">
                  <c:v>326</c:v>
                </c:pt>
                <c:pt idx="87">
                  <c:v>327</c:v>
                </c:pt>
                <c:pt idx="88">
                  <c:v>328</c:v>
                </c:pt>
                <c:pt idx="89">
                  <c:v>329</c:v>
                </c:pt>
                <c:pt idx="90">
                  <c:v>330</c:v>
                </c:pt>
                <c:pt idx="91">
                  <c:v>331</c:v>
                </c:pt>
                <c:pt idx="92">
                  <c:v>332</c:v>
                </c:pt>
                <c:pt idx="93">
                  <c:v>333</c:v>
                </c:pt>
                <c:pt idx="94">
                  <c:v>334</c:v>
                </c:pt>
                <c:pt idx="95">
                  <c:v>335</c:v>
                </c:pt>
                <c:pt idx="96">
                  <c:v>336</c:v>
                </c:pt>
                <c:pt idx="97">
                  <c:v>337</c:v>
                </c:pt>
                <c:pt idx="98">
                  <c:v>338</c:v>
                </c:pt>
                <c:pt idx="99">
                  <c:v>339</c:v>
                </c:pt>
                <c:pt idx="100">
                  <c:v>340</c:v>
                </c:pt>
                <c:pt idx="101">
                  <c:v>341</c:v>
                </c:pt>
                <c:pt idx="102">
                  <c:v>342</c:v>
                </c:pt>
                <c:pt idx="103">
                  <c:v>343</c:v>
                </c:pt>
                <c:pt idx="104">
                  <c:v>344</c:v>
                </c:pt>
                <c:pt idx="105">
                  <c:v>345</c:v>
                </c:pt>
                <c:pt idx="106">
                  <c:v>346</c:v>
                </c:pt>
                <c:pt idx="107">
                  <c:v>347</c:v>
                </c:pt>
                <c:pt idx="108">
                  <c:v>348</c:v>
                </c:pt>
                <c:pt idx="109">
                  <c:v>349</c:v>
                </c:pt>
                <c:pt idx="110">
                  <c:v>350</c:v>
                </c:pt>
                <c:pt idx="111">
                  <c:v>351</c:v>
                </c:pt>
                <c:pt idx="112">
                  <c:v>352</c:v>
                </c:pt>
                <c:pt idx="113">
                  <c:v>353</c:v>
                </c:pt>
                <c:pt idx="114">
                  <c:v>354</c:v>
                </c:pt>
                <c:pt idx="115">
                  <c:v>355</c:v>
                </c:pt>
                <c:pt idx="116">
                  <c:v>356</c:v>
                </c:pt>
                <c:pt idx="117">
                  <c:v>357</c:v>
                </c:pt>
                <c:pt idx="118">
                  <c:v>358</c:v>
                </c:pt>
                <c:pt idx="119">
                  <c:v>359</c:v>
                </c:pt>
                <c:pt idx="120">
                  <c:v>360</c:v>
                </c:pt>
                <c:pt idx="121">
                  <c:v>361</c:v>
                </c:pt>
                <c:pt idx="122">
                  <c:v>362</c:v>
                </c:pt>
                <c:pt idx="123">
                  <c:v>363</c:v>
                </c:pt>
                <c:pt idx="124">
                  <c:v>364</c:v>
                </c:pt>
                <c:pt idx="125">
                  <c:v>365</c:v>
                </c:pt>
                <c:pt idx="126">
                  <c:v>366</c:v>
                </c:pt>
                <c:pt idx="127">
                  <c:v>367</c:v>
                </c:pt>
                <c:pt idx="128">
                  <c:v>368</c:v>
                </c:pt>
                <c:pt idx="129">
                  <c:v>369</c:v>
                </c:pt>
                <c:pt idx="130">
                  <c:v>370</c:v>
                </c:pt>
                <c:pt idx="131">
                  <c:v>371</c:v>
                </c:pt>
                <c:pt idx="132">
                  <c:v>372</c:v>
                </c:pt>
                <c:pt idx="133">
                  <c:v>373</c:v>
                </c:pt>
                <c:pt idx="134">
                  <c:v>374</c:v>
                </c:pt>
                <c:pt idx="135">
                  <c:v>375</c:v>
                </c:pt>
                <c:pt idx="136">
                  <c:v>376</c:v>
                </c:pt>
                <c:pt idx="137">
                  <c:v>377</c:v>
                </c:pt>
                <c:pt idx="138">
                  <c:v>378</c:v>
                </c:pt>
                <c:pt idx="139">
                  <c:v>379</c:v>
                </c:pt>
                <c:pt idx="140">
                  <c:v>380</c:v>
                </c:pt>
                <c:pt idx="141">
                  <c:v>381</c:v>
                </c:pt>
                <c:pt idx="142">
                  <c:v>382</c:v>
                </c:pt>
                <c:pt idx="143">
                  <c:v>383</c:v>
                </c:pt>
                <c:pt idx="144">
                  <c:v>384</c:v>
                </c:pt>
                <c:pt idx="145">
                  <c:v>385</c:v>
                </c:pt>
                <c:pt idx="146">
                  <c:v>386</c:v>
                </c:pt>
                <c:pt idx="147">
                  <c:v>387</c:v>
                </c:pt>
                <c:pt idx="148">
                  <c:v>388</c:v>
                </c:pt>
                <c:pt idx="149">
                  <c:v>389</c:v>
                </c:pt>
                <c:pt idx="150">
                  <c:v>390</c:v>
                </c:pt>
                <c:pt idx="151">
                  <c:v>391</c:v>
                </c:pt>
                <c:pt idx="152">
                  <c:v>392</c:v>
                </c:pt>
                <c:pt idx="153">
                  <c:v>393</c:v>
                </c:pt>
                <c:pt idx="154">
                  <c:v>394</c:v>
                </c:pt>
                <c:pt idx="155">
                  <c:v>395</c:v>
                </c:pt>
                <c:pt idx="156">
                  <c:v>396</c:v>
                </c:pt>
                <c:pt idx="157">
                  <c:v>397</c:v>
                </c:pt>
                <c:pt idx="158">
                  <c:v>398</c:v>
                </c:pt>
                <c:pt idx="159">
                  <c:v>399</c:v>
                </c:pt>
                <c:pt idx="160">
                  <c:v>400</c:v>
                </c:pt>
                <c:pt idx="161">
                  <c:v>401</c:v>
                </c:pt>
                <c:pt idx="162">
                  <c:v>402</c:v>
                </c:pt>
                <c:pt idx="163">
                  <c:v>403</c:v>
                </c:pt>
                <c:pt idx="164">
                  <c:v>404</c:v>
                </c:pt>
                <c:pt idx="165">
                  <c:v>405</c:v>
                </c:pt>
                <c:pt idx="166">
                  <c:v>406</c:v>
                </c:pt>
                <c:pt idx="167">
                  <c:v>407</c:v>
                </c:pt>
                <c:pt idx="168">
                  <c:v>408</c:v>
                </c:pt>
                <c:pt idx="169">
                  <c:v>409</c:v>
                </c:pt>
                <c:pt idx="170">
                  <c:v>410</c:v>
                </c:pt>
                <c:pt idx="171">
                  <c:v>411</c:v>
                </c:pt>
                <c:pt idx="172">
                  <c:v>412</c:v>
                </c:pt>
                <c:pt idx="173">
                  <c:v>413</c:v>
                </c:pt>
                <c:pt idx="174">
                  <c:v>414</c:v>
                </c:pt>
                <c:pt idx="175">
                  <c:v>415</c:v>
                </c:pt>
                <c:pt idx="176">
                  <c:v>416</c:v>
                </c:pt>
                <c:pt idx="177">
                  <c:v>417</c:v>
                </c:pt>
                <c:pt idx="178">
                  <c:v>418</c:v>
                </c:pt>
                <c:pt idx="179">
                  <c:v>419</c:v>
                </c:pt>
                <c:pt idx="180">
                  <c:v>420</c:v>
                </c:pt>
                <c:pt idx="181">
                  <c:v>421</c:v>
                </c:pt>
                <c:pt idx="182">
                  <c:v>422</c:v>
                </c:pt>
              </c:numCache>
            </c:numRef>
          </c:xVal>
          <c:yVal>
            <c:numRef>
              <c:f>Graph!$H$242:$H$422</c:f>
              <c:numCache>
                <c:formatCode>General</c:formatCode>
                <c:ptCount val="18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9E4-46CA-B284-A84CD83DB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213343"/>
        <c:axId val="1493214303"/>
      </c:scatterChart>
      <c:valAx>
        <c:axId val="1493213343"/>
        <c:scaling>
          <c:orientation val="minMax"/>
          <c:max val="422"/>
          <c:min val="240"/>
        </c:scaling>
        <c:delete val="0"/>
        <c:axPos val="b"/>
        <c:numFmt formatCode="General" sourceLinked="1"/>
        <c:majorTickMark val="out"/>
        <c:minorTickMark val="none"/>
        <c:tickLblPos val="nextTo"/>
        <c:crossAx val="1493214303"/>
        <c:crosses val="autoZero"/>
        <c:crossBetween val="midCat"/>
      </c:valAx>
      <c:valAx>
        <c:axId val="149321430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493213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3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Graph!$A$425:$A$611</c:f>
              <c:numCache>
                <c:formatCode>General</c:formatCode>
                <c:ptCount val="187"/>
                <c:pt idx="0">
                  <c:v>424</c:v>
                </c:pt>
                <c:pt idx="1">
                  <c:v>425</c:v>
                </c:pt>
                <c:pt idx="2">
                  <c:v>426</c:v>
                </c:pt>
                <c:pt idx="3">
                  <c:v>427</c:v>
                </c:pt>
                <c:pt idx="4">
                  <c:v>428</c:v>
                </c:pt>
                <c:pt idx="5">
                  <c:v>429</c:v>
                </c:pt>
                <c:pt idx="6">
                  <c:v>430</c:v>
                </c:pt>
                <c:pt idx="7">
                  <c:v>431</c:v>
                </c:pt>
                <c:pt idx="8">
                  <c:v>432</c:v>
                </c:pt>
                <c:pt idx="9">
                  <c:v>433</c:v>
                </c:pt>
                <c:pt idx="10">
                  <c:v>434</c:v>
                </c:pt>
                <c:pt idx="11">
                  <c:v>435</c:v>
                </c:pt>
                <c:pt idx="12">
                  <c:v>436</c:v>
                </c:pt>
                <c:pt idx="13">
                  <c:v>437</c:v>
                </c:pt>
                <c:pt idx="14">
                  <c:v>438</c:v>
                </c:pt>
                <c:pt idx="15">
                  <c:v>439</c:v>
                </c:pt>
                <c:pt idx="16">
                  <c:v>440</c:v>
                </c:pt>
                <c:pt idx="17">
                  <c:v>441</c:v>
                </c:pt>
                <c:pt idx="18">
                  <c:v>442</c:v>
                </c:pt>
                <c:pt idx="19">
                  <c:v>443</c:v>
                </c:pt>
                <c:pt idx="20">
                  <c:v>444</c:v>
                </c:pt>
                <c:pt idx="21">
                  <c:v>445</c:v>
                </c:pt>
                <c:pt idx="22">
                  <c:v>446</c:v>
                </c:pt>
                <c:pt idx="23">
                  <c:v>447</c:v>
                </c:pt>
                <c:pt idx="24">
                  <c:v>448</c:v>
                </c:pt>
                <c:pt idx="25">
                  <c:v>449</c:v>
                </c:pt>
                <c:pt idx="26">
                  <c:v>450</c:v>
                </c:pt>
                <c:pt idx="27">
                  <c:v>451</c:v>
                </c:pt>
                <c:pt idx="28">
                  <c:v>452</c:v>
                </c:pt>
                <c:pt idx="29">
                  <c:v>453</c:v>
                </c:pt>
                <c:pt idx="30">
                  <c:v>454</c:v>
                </c:pt>
                <c:pt idx="31">
                  <c:v>455</c:v>
                </c:pt>
                <c:pt idx="32">
                  <c:v>456</c:v>
                </c:pt>
                <c:pt idx="33">
                  <c:v>457</c:v>
                </c:pt>
                <c:pt idx="34">
                  <c:v>458</c:v>
                </c:pt>
                <c:pt idx="35">
                  <c:v>459</c:v>
                </c:pt>
                <c:pt idx="36">
                  <c:v>460</c:v>
                </c:pt>
                <c:pt idx="37">
                  <c:v>461</c:v>
                </c:pt>
                <c:pt idx="38">
                  <c:v>462</c:v>
                </c:pt>
                <c:pt idx="39">
                  <c:v>463</c:v>
                </c:pt>
                <c:pt idx="40">
                  <c:v>464</c:v>
                </c:pt>
                <c:pt idx="41">
                  <c:v>465</c:v>
                </c:pt>
                <c:pt idx="42">
                  <c:v>466</c:v>
                </c:pt>
                <c:pt idx="43">
                  <c:v>467</c:v>
                </c:pt>
                <c:pt idx="44">
                  <c:v>468</c:v>
                </c:pt>
                <c:pt idx="45">
                  <c:v>469</c:v>
                </c:pt>
                <c:pt idx="46">
                  <c:v>470</c:v>
                </c:pt>
                <c:pt idx="47">
                  <c:v>471</c:v>
                </c:pt>
                <c:pt idx="48">
                  <c:v>472</c:v>
                </c:pt>
                <c:pt idx="49">
                  <c:v>473</c:v>
                </c:pt>
                <c:pt idx="50">
                  <c:v>474</c:v>
                </c:pt>
                <c:pt idx="51">
                  <c:v>475</c:v>
                </c:pt>
                <c:pt idx="52">
                  <c:v>476</c:v>
                </c:pt>
                <c:pt idx="53">
                  <c:v>477</c:v>
                </c:pt>
                <c:pt idx="54">
                  <c:v>478</c:v>
                </c:pt>
                <c:pt idx="55">
                  <c:v>479</c:v>
                </c:pt>
                <c:pt idx="56">
                  <c:v>480</c:v>
                </c:pt>
                <c:pt idx="57">
                  <c:v>481</c:v>
                </c:pt>
                <c:pt idx="58">
                  <c:v>482</c:v>
                </c:pt>
                <c:pt idx="59">
                  <c:v>483</c:v>
                </c:pt>
                <c:pt idx="60">
                  <c:v>484</c:v>
                </c:pt>
                <c:pt idx="61">
                  <c:v>485</c:v>
                </c:pt>
                <c:pt idx="62">
                  <c:v>486</c:v>
                </c:pt>
                <c:pt idx="63">
                  <c:v>487</c:v>
                </c:pt>
                <c:pt idx="64">
                  <c:v>488</c:v>
                </c:pt>
                <c:pt idx="65">
                  <c:v>489</c:v>
                </c:pt>
                <c:pt idx="66">
                  <c:v>490</c:v>
                </c:pt>
                <c:pt idx="67">
                  <c:v>491</c:v>
                </c:pt>
                <c:pt idx="68">
                  <c:v>492</c:v>
                </c:pt>
                <c:pt idx="69">
                  <c:v>493</c:v>
                </c:pt>
                <c:pt idx="70">
                  <c:v>494</c:v>
                </c:pt>
                <c:pt idx="71">
                  <c:v>495</c:v>
                </c:pt>
                <c:pt idx="72">
                  <c:v>496</c:v>
                </c:pt>
                <c:pt idx="73">
                  <c:v>497</c:v>
                </c:pt>
                <c:pt idx="74">
                  <c:v>498</c:v>
                </c:pt>
                <c:pt idx="75">
                  <c:v>499</c:v>
                </c:pt>
                <c:pt idx="76">
                  <c:v>500</c:v>
                </c:pt>
                <c:pt idx="77">
                  <c:v>501</c:v>
                </c:pt>
                <c:pt idx="78">
                  <c:v>502</c:v>
                </c:pt>
                <c:pt idx="79">
                  <c:v>503</c:v>
                </c:pt>
                <c:pt idx="80">
                  <c:v>504</c:v>
                </c:pt>
                <c:pt idx="81">
                  <c:v>505</c:v>
                </c:pt>
                <c:pt idx="82">
                  <c:v>506</c:v>
                </c:pt>
                <c:pt idx="83">
                  <c:v>507</c:v>
                </c:pt>
                <c:pt idx="84">
                  <c:v>508</c:v>
                </c:pt>
                <c:pt idx="85">
                  <c:v>509</c:v>
                </c:pt>
                <c:pt idx="86">
                  <c:v>510</c:v>
                </c:pt>
                <c:pt idx="87">
                  <c:v>511</c:v>
                </c:pt>
                <c:pt idx="88">
                  <c:v>512</c:v>
                </c:pt>
                <c:pt idx="89">
                  <c:v>513</c:v>
                </c:pt>
                <c:pt idx="90">
                  <c:v>514</c:v>
                </c:pt>
                <c:pt idx="91">
                  <c:v>515</c:v>
                </c:pt>
                <c:pt idx="92">
                  <c:v>516</c:v>
                </c:pt>
                <c:pt idx="93">
                  <c:v>517</c:v>
                </c:pt>
                <c:pt idx="94">
                  <c:v>518</c:v>
                </c:pt>
                <c:pt idx="95">
                  <c:v>519</c:v>
                </c:pt>
                <c:pt idx="96">
                  <c:v>520</c:v>
                </c:pt>
                <c:pt idx="97">
                  <c:v>521</c:v>
                </c:pt>
                <c:pt idx="98">
                  <c:v>522</c:v>
                </c:pt>
                <c:pt idx="99">
                  <c:v>523</c:v>
                </c:pt>
                <c:pt idx="100">
                  <c:v>524</c:v>
                </c:pt>
                <c:pt idx="101">
                  <c:v>525</c:v>
                </c:pt>
                <c:pt idx="102">
                  <c:v>526</c:v>
                </c:pt>
                <c:pt idx="103">
                  <c:v>527</c:v>
                </c:pt>
                <c:pt idx="104">
                  <c:v>528</c:v>
                </c:pt>
                <c:pt idx="105">
                  <c:v>529</c:v>
                </c:pt>
                <c:pt idx="106">
                  <c:v>530</c:v>
                </c:pt>
                <c:pt idx="107">
                  <c:v>531</c:v>
                </c:pt>
                <c:pt idx="108">
                  <c:v>532</c:v>
                </c:pt>
                <c:pt idx="109">
                  <c:v>533</c:v>
                </c:pt>
                <c:pt idx="110">
                  <c:v>534</c:v>
                </c:pt>
                <c:pt idx="111">
                  <c:v>535</c:v>
                </c:pt>
                <c:pt idx="112">
                  <c:v>536</c:v>
                </c:pt>
                <c:pt idx="113">
                  <c:v>537</c:v>
                </c:pt>
                <c:pt idx="114">
                  <c:v>538</c:v>
                </c:pt>
                <c:pt idx="115">
                  <c:v>539</c:v>
                </c:pt>
                <c:pt idx="116">
                  <c:v>540</c:v>
                </c:pt>
                <c:pt idx="117">
                  <c:v>541</c:v>
                </c:pt>
                <c:pt idx="118">
                  <c:v>542</c:v>
                </c:pt>
                <c:pt idx="119">
                  <c:v>543</c:v>
                </c:pt>
                <c:pt idx="120">
                  <c:v>544</c:v>
                </c:pt>
                <c:pt idx="121">
                  <c:v>545</c:v>
                </c:pt>
                <c:pt idx="122">
                  <c:v>546</c:v>
                </c:pt>
                <c:pt idx="123">
                  <c:v>547</c:v>
                </c:pt>
                <c:pt idx="124">
                  <c:v>548</c:v>
                </c:pt>
                <c:pt idx="125">
                  <c:v>549</c:v>
                </c:pt>
                <c:pt idx="126">
                  <c:v>550</c:v>
                </c:pt>
                <c:pt idx="127">
                  <c:v>551</c:v>
                </c:pt>
                <c:pt idx="128">
                  <c:v>552</c:v>
                </c:pt>
                <c:pt idx="129">
                  <c:v>553</c:v>
                </c:pt>
                <c:pt idx="130">
                  <c:v>554</c:v>
                </c:pt>
                <c:pt idx="131">
                  <c:v>555</c:v>
                </c:pt>
                <c:pt idx="132">
                  <c:v>556</c:v>
                </c:pt>
                <c:pt idx="133">
                  <c:v>557</c:v>
                </c:pt>
                <c:pt idx="134">
                  <c:v>558</c:v>
                </c:pt>
                <c:pt idx="135">
                  <c:v>559</c:v>
                </c:pt>
                <c:pt idx="136">
                  <c:v>560</c:v>
                </c:pt>
                <c:pt idx="137">
                  <c:v>561</c:v>
                </c:pt>
                <c:pt idx="138">
                  <c:v>562</c:v>
                </c:pt>
                <c:pt idx="139">
                  <c:v>563</c:v>
                </c:pt>
                <c:pt idx="140">
                  <c:v>564</c:v>
                </c:pt>
                <c:pt idx="141">
                  <c:v>565</c:v>
                </c:pt>
                <c:pt idx="142">
                  <c:v>566</c:v>
                </c:pt>
                <c:pt idx="143">
                  <c:v>567</c:v>
                </c:pt>
                <c:pt idx="144">
                  <c:v>568</c:v>
                </c:pt>
                <c:pt idx="145">
                  <c:v>569</c:v>
                </c:pt>
                <c:pt idx="146">
                  <c:v>570</c:v>
                </c:pt>
                <c:pt idx="147">
                  <c:v>571</c:v>
                </c:pt>
                <c:pt idx="148">
                  <c:v>572</c:v>
                </c:pt>
                <c:pt idx="149">
                  <c:v>573</c:v>
                </c:pt>
                <c:pt idx="150">
                  <c:v>574</c:v>
                </c:pt>
                <c:pt idx="151">
                  <c:v>575</c:v>
                </c:pt>
                <c:pt idx="152">
                  <c:v>576</c:v>
                </c:pt>
                <c:pt idx="153">
                  <c:v>577</c:v>
                </c:pt>
                <c:pt idx="154">
                  <c:v>578</c:v>
                </c:pt>
                <c:pt idx="155">
                  <c:v>579</c:v>
                </c:pt>
                <c:pt idx="156">
                  <c:v>580</c:v>
                </c:pt>
                <c:pt idx="157">
                  <c:v>581</c:v>
                </c:pt>
                <c:pt idx="158">
                  <c:v>582</c:v>
                </c:pt>
                <c:pt idx="159">
                  <c:v>583</c:v>
                </c:pt>
                <c:pt idx="160">
                  <c:v>584</c:v>
                </c:pt>
                <c:pt idx="161">
                  <c:v>585</c:v>
                </c:pt>
                <c:pt idx="162">
                  <c:v>586</c:v>
                </c:pt>
                <c:pt idx="163">
                  <c:v>587</c:v>
                </c:pt>
                <c:pt idx="164">
                  <c:v>588</c:v>
                </c:pt>
                <c:pt idx="165">
                  <c:v>589</c:v>
                </c:pt>
                <c:pt idx="166">
                  <c:v>590</c:v>
                </c:pt>
                <c:pt idx="167">
                  <c:v>591</c:v>
                </c:pt>
                <c:pt idx="168">
                  <c:v>592</c:v>
                </c:pt>
                <c:pt idx="169">
                  <c:v>593</c:v>
                </c:pt>
                <c:pt idx="170">
                  <c:v>594</c:v>
                </c:pt>
                <c:pt idx="171">
                  <c:v>595</c:v>
                </c:pt>
                <c:pt idx="172">
                  <c:v>596</c:v>
                </c:pt>
                <c:pt idx="173">
                  <c:v>597</c:v>
                </c:pt>
                <c:pt idx="174">
                  <c:v>598</c:v>
                </c:pt>
                <c:pt idx="175">
                  <c:v>599</c:v>
                </c:pt>
                <c:pt idx="176">
                  <c:v>600</c:v>
                </c:pt>
                <c:pt idx="177">
                  <c:v>601</c:v>
                </c:pt>
                <c:pt idx="178">
                  <c:v>602</c:v>
                </c:pt>
                <c:pt idx="179">
                  <c:v>603</c:v>
                </c:pt>
                <c:pt idx="180">
                  <c:v>604</c:v>
                </c:pt>
                <c:pt idx="181">
                  <c:v>605</c:v>
                </c:pt>
                <c:pt idx="182">
                  <c:v>606</c:v>
                </c:pt>
                <c:pt idx="183">
                  <c:v>607</c:v>
                </c:pt>
                <c:pt idx="184">
                  <c:v>608</c:v>
                </c:pt>
                <c:pt idx="185">
                  <c:v>609</c:v>
                </c:pt>
                <c:pt idx="186">
                  <c:v>610</c:v>
                </c:pt>
              </c:numCache>
            </c:numRef>
          </c:xVal>
          <c:yVal>
            <c:numRef>
              <c:f>Graph!$D$426:$D$610</c:f>
              <c:numCache>
                <c:formatCode>General</c:formatCode>
                <c:ptCount val="185"/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84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E3D-4C30-9C1E-A12C57281343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Graph!$A$425:$A$611</c:f>
              <c:numCache>
                <c:formatCode>General</c:formatCode>
                <c:ptCount val="187"/>
                <c:pt idx="0">
                  <c:v>424</c:v>
                </c:pt>
                <c:pt idx="1">
                  <c:v>425</c:v>
                </c:pt>
                <c:pt idx="2">
                  <c:v>426</c:v>
                </c:pt>
                <c:pt idx="3">
                  <c:v>427</c:v>
                </c:pt>
                <c:pt idx="4">
                  <c:v>428</c:v>
                </c:pt>
                <c:pt idx="5">
                  <c:v>429</c:v>
                </c:pt>
                <c:pt idx="6">
                  <c:v>430</c:v>
                </c:pt>
                <c:pt idx="7">
                  <c:v>431</c:v>
                </c:pt>
                <c:pt idx="8">
                  <c:v>432</c:v>
                </c:pt>
                <c:pt idx="9">
                  <c:v>433</c:v>
                </c:pt>
                <c:pt idx="10">
                  <c:v>434</c:v>
                </c:pt>
                <c:pt idx="11">
                  <c:v>435</c:v>
                </c:pt>
                <c:pt idx="12">
                  <c:v>436</c:v>
                </c:pt>
                <c:pt idx="13">
                  <c:v>437</c:v>
                </c:pt>
                <c:pt idx="14">
                  <c:v>438</c:v>
                </c:pt>
                <c:pt idx="15">
                  <c:v>439</c:v>
                </c:pt>
                <c:pt idx="16">
                  <c:v>440</c:v>
                </c:pt>
                <c:pt idx="17">
                  <c:v>441</c:v>
                </c:pt>
                <c:pt idx="18">
                  <c:v>442</c:v>
                </c:pt>
                <c:pt idx="19">
                  <c:v>443</c:v>
                </c:pt>
                <c:pt idx="20">
                  <c:v>444</c:v>
                </c:pt>
                <c:pt idx="21">
                  <c:v>445</c:v>
                </c:pt>
                <c:pt idx="22">
                  <c:v>446</c:v>
                </c:pt>
                <c:pt idx="23">
                  <c:v>447</c:v>
                </c:pt>
                <c:pt idx="24">
                  <c:v>448</c:v>
                </c:pt>
                <c:pt idx="25">
                  <c:v>449</c:v>
                </c:pt>
                <c:pt idx="26">
                  <c:v>450</c:v>
                </c:pt>
                <c:pt idx="27">
                  <c:v>451</c:v>
                </c:pt>
                <c:pt idx="28">
                  <c:v>452</c:v>
                </c:pt>
                <c:pt idx="29">
                  <c:v>453</c:v>
                </c:pt>
                <c:pt idx="30">
                  <c:v>454</c:v>
                </c:pt>
                <c:pt idx="31">
                  <c:v>455</c:v>
                </c:pt>
                <c:pt idx="32">
                  <c:v>456</c:v>
                </c:pt>
                <c:pt idx="33">
                  <c:v>457</c:v>
                </c:pt>
                <c:pt idx="34">
                  <c:v>458</c:v>
                </c:pt>
                <c:pt idx="35">
                  <c:v>459</c:v>
                </c:pt>
                <c:pt idx="36">
                  <c:v>460</c:v>
                </c:pt>
                <c:pt idx="37">
                  <c:v>461</c:v>
                </c:pt>
                <c:pt idx="38">
                  <c:v>462</c:v>
                </c:pt>
                <c:pt idx="39">
                  <c:v>463</c:v>
                </c:pt>
                <c:pt idx="40">
                  <c:v>464</c:v>
                </c:pt>
                <c:pt idx="41">
                  <c:v>465</c:v>
                </c:pt>
                <c:pt idx="42">
                  <c:v>466</c:v>
                </c:pt>
                <c:pt idx="43">
                  <c:v>467</c:v>
                </c:pt>
                <c:pt idx="44">
                  <c:v>468</c:v>
                </c:pt>
                <c:pt idx="45">
                  <c:v>469</c:v>
                </c:pt>
                <c:pt idx="46">
                  <c:v>470</c:v>
                </c:pt>
                <c:pt idx="47">
                  <c:v>471</c:v>
                </c:pt>
                <c:pt idx="48">
                  <c:v>472</c:v>
                </c:pt>
                <c:pt idx="49">
                  <c:v>473</c:v>
                </c:pt>
                <c:pt idx="50">
                  <c:v>474</c:v>
                </c:pt>
                <c:pt idx="51">
                  <c:v>475</c:v>
                </c:pt>
                <c:pt idx="52">
                  <c:v>476</c:v>
                </c:pt>
                <c:pt idx="53">
                  <c:v>477</c:v>
                </c:pt>
                <c:pt idx="54">
                  <c:v>478</c:v>
                </c:pt>
                <c:pt idx="55">
                  <c:v>479</c:v>
                </c:pt>
                <c:pt idx="56">
                  <c:v>480</c:v>
                </c:pt>
                <c:pt idx="57">
                  <c:v>481</c:v>
                </c:pt>
                <c:pt idx="58">
                  <c:v>482</c:v>
                </c:pt>
                <c:pt idx="59">
                  <c:v>483</c:v>
                </c:pt>
                <c:pt idx="60">
                  <c:v>484</c:v>
                </c:pt>
                <c:pt idx="61">
                  <c:v>485</c:v>
                </c:pt>
                <c:pt idx="62">
                  <c:v>486</c:v>
                </c:pt>
                <c:pt idx="63">
                  <c:v>487</c:v>
                </c:pt>
                <c:pt idx="64">
                  <c:v>488</c:v>
                </c:pt>
                <c:pt idx="65">
                  <c:v>489</c:v>
                </c:pt>
                <c:pt idx="66">
                  <c:v>490</c:v>
                </c:pt>
                <c:pt idx="67">
                  <c:v>491</c:v>
                </c:pt>
                <c:pt idx="68">
                  <c:v>492</c:v>
                </c:pt>
                <c:pt idx="69">
                  <c:v>493</c:v>
                </c:pt>
                <c:pt idx="70">
                  <c:v>494</c:v>
                </c:pt>
                <c:pt idx="71">
                  <c:v>495</c:v>
                </c:pt>
                <c:pt idx="72">
                  <c:v>496</c:v>
                </c:pt>
                <c:pt idx="73">
                  <c:v>497</c:v>
                </c:pt>
                <c:pt idx="74">
                  <c:v>498</c:v>
                </c:pt>
                <c:pt idx="75">
                  <c:v>499</c:v>
                </c:pt>
                <c:pt idx="76">
                  <c:v>500</c:v>
                </c:pt>
                <c:pt idx="77">
                  <c:v>501</c:v>
                </c:pt>
                <c:pt idx="78">
                  <c:v>502</c:v>
                </c:pt>
                <c:pt idx="79">
                  <c:v>503</c:v>
                </c:pt>
                <c:pt idx="80">
                  <c:v>504</c:v>
                </c:pt>
                <c:pt idx="81">
                  <c:v>505</c:v>
                </c:pt>
                <c:pt idx="82">
                  <c:v>506</c:v>
                </c:pt>
                <c:pt idx="83">
                  <c:v>507</c:v>
                </c:pt>
                <c:pt idx="84">
                  <c:v>508</c:v>
                </c:pt>
                <c:pt idx="85">
                  <c:v>509</c:v>
                </c:pt>
                <c:pt idx="86">
                  <c:v>510</c:v>
                </c:pt>
                <c:pt idx="87">
                  <c:v>511</c:v>
                </c:pt>
                <c:pt idx="88">
                  <c:v>512</c:v>
                </c:pt>
                <c:pt idx="89">
                  <c:v>513</c:v>
                </c:pt>
                <c:pt idx="90">
                  <c:v>514</c:v>
                </c:pt>
                <c:pt idx="91">
                  <c:v>515</c:v>
                </c:pt>
                <c:pt idx="92">
                  <c:v>516</c:v>
                </c:pt>
                <c:pt idx="93">
                  <c:v>517</c:v>
                </c:pt>
                <c:pt idx="94">
                  <c:v>518</c:v>
                </c:pt>
                <c:pt idx="95">
                  <c:v>519</c:v>
                </c:pt>
                <c:pt idx="96">
                  <c:v>520</c:v>
                </c:pt>
                <c:pt idx="97">
                  <c:v>521</c:v>
                </c:pt>
                <c:pt idx="98">
                  <c:v>522</c:v>
                </c:pt>
                <c:pt idx="99">
                  <c:v>523</c:v>
                </c:pt>
                <c:pt idx="100">
                  <c:v>524</c:v>
                </c:pt>
                <c:pt idx="101">
                  <c:v>525</c:v>
                </c:pt>
                <c:pt idx="102">
                  <c:v>526</c:v>
                </c:pt>
                <c:pt idx="103">
                  <c:v>527</c:v>
                </c:pt>
                <c:pt idx="104">
                  <c:v>528</c:v>
                </c:pt>
                <c:pt idx="105">
                  <c:v>529</c:v>
                </c:pt>
                <c:pt idx="106">
                  <c:v>530</c:v>
                </c:pt>
                <c:pt idx="107">
                  <c:v>531</c:v>
                </c:pt>
                <c:pt idx="108">
                  <c:v>532</c:v>
                </c:pt>
                <c:pt idx="109">
                  <c:v>533</c:v>
                </c:pt>
                <c:pt idx="110">
                  <c:v>534</c:v>
                </c:pt>
                <c:pt idx="111">
                  <c:v>535</c:v>
                </c:pt>
                <c:pt idx="112">
                  <c:v>536</c:v>
                </c:pt>
                <c:pt idx="113">
                  <c:v>537</c:v>
                </c:pt>
                <c:pt idx="114">
                  <c:v>538</c:v>
                </c:pt>
                <c:pt idx="115">
                  <c:v>539</c:v>
                </c:pt>
                <c:pt idx="116">
                  <c:v>540</c:v>
                </c:pt>
                <c:pt idx="117">
                  <c:v>541</c:v>
                </c:pt>
                <c:pt idx="118">
                  <c:v>542</c:v>
                </c:pt>
                <c:pt idx="119">
                  <c:v>543</c:v>
                </c:pt>
                <c:pt idx="120">
                  <c:v>544</c:v>
                </c:pt>
                <c:pt idx="121">
                  <c:v>545</c:v>
                </c:pt>
                <c:pt idx="122">
                  <c:v>546</c:v>
                </c:pt>
                <c:pt idx="123">
                  <c:v>547</c:v>
                </c:pt>
                <c:pt idx="124">
                  <c:v>548</c:v>
                </c:pt>
                <c:pt idx="125">
                  <c:v>549</c:v>
                </c:pt>
                <c:pt idx="126">
                  <c:v>550</c:v>
                </c:pt>
                <c:pt idx="127">
                  <c:v>551</c:v>
                </c:pt>
                <c:pt idx="128">
                  <c:v>552</c:v>
                </c:pt>
                <c:pt idx="129">
                  <c:v>553</c:v>
                </c:pt>
                <c:pt idx="130">
                  <c:v>554</c:v>
                </c:pt>
                <c:pt idx="131">
                  <c:v>555</c:v>
                </c:pt>
                <c:pt idx="132">
                  <c:v>556</c:v>
                </c:pt>
                <c:pt idx="133">
                  <c:v>557</c:v>
                </c:pt>
                <c:pt idx="134">
                  <c:v>558</c:v>
                </c:pt>
                <c:pt idx="135">
                  <c:v>559</c:v>
                </c:pt>
                <c:pt idx="136">
                  <c:v>560</c:v>
                </c:pt>
                <c:pt idx="137">
                  <c:v>561</c:v>
                </c:pt>
                <c:pt idx="138">
                  <c:v>562</c:v>
                </c:pt>
                <c:pt idx="139">
                  <c:v>563</c:v>
                </c:pt>
                <c:pt idx="140">
                  <c:v>564</c:v>
                </c:pt>
                <c:pt idx="141">
                  <c:v>565</c:v>
                </c:pt>
                <c:pt idx="142">
                  <c:v>566</c:v>
                </c:pt>
                <c:pt idx="143">
                  <c:v>567</c:v>
                </c:pt>
                <c:pt idx="144">
                  <c:v>568</c:v>
                </c:pt>
                <c:pt idx="145">
                  <c:v>569</c:v>
                </c:pt>
                <c:pt idx="146">
                  <c:v>570</c:v>
                </c:pt>
                <c:pt idx="147">
                  <c:v>571</c:v>
                </c:pt>
                <c:pt idx="148">
                  <c:v>572</c:v>
                </c:pt>
                <c:pt idx="149">
                  <c:v>573</c:v>
                </c:pt>
                <c:pt idx="150">
                  <c:v>574</c:v>
                </c:pt>
                <c:pt idx="151">
                  <c:v>575</c:v>
                </c:pt>
                <c:pt idx="152">
                  <c:v>576</c:v>
                </c:pt>
                <c:pt idx="153">
                  <c:v>577</c:v>
                </c:pt>
                <c:pt idx="154">
                  <c:v>578</c:v>
                </c:pt>
                <c:pt idx="155">
                  <c:v>579</c:v>
                </c:pt>
                <c:pt idx="156">
                  <c:v>580</c:v>
                </c:pt>
                <c:pt idx="157">
                  <c:v>581</c:v>
                </c:pt>
                <c:pt idx="158">
                  <c:v>582</c:v>
                </c:pt>
                <c:pt idx="159">
                  <c:v>583</c:v>
                </c:pt>
                <c:pt idx="160">
                  <c:v>584</c:v>
                </c:pt>
                <c:pt idx="161">
                  <c:v>585</c:v>
                </c:pt>
                <c:pt idx="162">
                  <c:v>586</c:v>
                </c:pt>
                <c:pt idx="163">
                  <c:v>587</c:v>
                </c:pt>
                <c:pt idx="164">
                  <c:v>588</c:v>
                </c:pt>
                <c:pt idx="165">
                  <c:v>589</c:v>
                </c:pt>
                <c:pt idx="166">
                  <c:v>590</c:v>
                </c:pt>
                <c:pt idx="167">
                  <c:v>591</c:v>
                </c:pt>
                <c:pt idx="168">
                  <c:v>592</c:v>
                </c:pt>
                <c:pt idx="169">
                  <c:v>593</c:v>
                </c:pt>
                <c:pt idx="170">
                  <c:v>594</c:v>
                </c:pt>
                <c:pt idx="171">
                  <c:v>595</c:v>
                </c:pt>
                <c:pt idx="172">
                  <c:v>596</c:v>
                </c:pt>
                <c:pt idx="173">
                  <c:v>597</c:v>
                </c:pt>
                <c:pt idx="174">
                  <c:v>598</c:v>
                </c:pt>
                <c:pt idx="175">
                  <c:v>599</c:v>
                </c:pt>
                <c:pt idx="176">
                  <c:v>600</c:v>
                </c:pt>
                <c:pt idx="177">
                  <c:v>601</c:v>
                </c:pt>
                <c:pt idx="178">
                  <c:v>602</c:v>
                </c:pt>
                <c:pt idx="179">
                  <c:v>603</c:v>
                </c:pt>
                <c:pt idx="180">
                  <c:v>604</c:v>
                </c:pt>
                <c:pt idx="181">
                  <c:v>605</c:v>
                </c:pt>
                <c:pt idx="182">
                  <c:v>606</c:v>
                </c:pt>
                <c:pt idx="183">
                  <c:v>607</c:v>
                </c:pt>
                <c:pt idx="184">
                  <c:v>608</c:v>
                </c:pt>
                <c:pt idx="185">
                  <c:v>609</c:v>
                </c:pt>
                <c:pt idx="186">
                  <c:v>610</c:v>
                </c:pt>
              </c:numCache>
            </c:numRef>
          </c:xVal>
          <c:yVal>
            <c:numRef>
              <c:f>Graph!$B$426:$B$610</c:f>
              <c:numCache>
                <c:formatCode>General</c:formatCode>
                <c:ptCount val="18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E3D-4C30-9C1E-A12C57281343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Graph!$A$425:$A$611</c:f>
              <c:numCache>
                <c:formatCode>General</c:formatCode>
                <c:ptCount val="187"/>
                <c:pt idx="0">
                  <c:v>424</c:v>
                </c:pt>
                <c:pt idx="1">
                  <c:v>425</c:v>
                </c:pt>
                <c:pt idx="2">
                  <c:v>426</c:v>
                </c:pt>
                <c:pt idx="3">
                  <c:v>427</c:v>
                </c:pt>
                <c:pt idx="4">
                  <c:v>428</c:v>
                </c:pt>
                <c:pt idx="5">
                  <c:v>429</c:v>
                </c:pt>
                <c:pt idx="6">
                  <c:v>430</c:v>
                </c:pt>
                <c:pt idx="7">
                  <c:v>431</c:v>
                </c:pt>
                <c:pt idx="8">
                  <c:v>432</c:v>
                </c:pt>
                <c:pt idx="9">
                  <c:v>433</c:v>
                </c:pt>
                <c:pt idx="10">
                  <c:v>434</c:v>
                </c:pt>
                <c:pt idx="11">
                  <c:v>435</c:v>
                </c:pt>
                <c:pt idx="12">
                  <c:v>436</c:v>
                </c:pt>
                <c:pt idx="13">
                  <c:v>437</c:v>
                </c:pt>
                <c:pt idx="14">
                  <c:v>438</c:v>
                </c:pt>
                <c:pt idx="15">
                  <c:v>439</c:v>
                </c:pt>
                <c:pt idx="16">
                  <c:v>440</c:v>
                </c:pt>
                <c:pt idx="17">
                  <c:v>441</c:v>
                </c:pt>
                <c:pt idx="18">
                  <c:v>442</c:v>
                </c:pt>
                <c:pt idx="19">
                  <c:v>443</c:v>
                </c:pt>
                <c:pt idx="20">
                  <c:v>444</c:v>
                </c:pt>
                <c:pt idx="21">
                  <c:v>445</c:v>
                </c:pt>
                <c:pt idx="22">
                  <c:v>446</c:v>
                </c:pt>
                <c:pt idx="23">
                  <c:v>447</c:v>
                </c:pt>
                <c:pt idx="24">
                  <c:v>448</c:v>
                </c:pt>
                <c:pt idx="25">
                  <c:v>449</c:v>
                </c:pt>
                <c:pt idx="26">
                  <c:v>450</c:v>
                </c:pt>
                <c:pt idx="27">
                  <c:v>451</c:v>
                </c:pt>
                <c:pt idx="28">
                  <c:v>452</c:v>
                </c:pt>
                <c:pt idx="29">
                  <c:v>453</c:v>
                </c:pt>
                <c:pt idx="30">
                  <c:v>454</c:v>
                </c:pt>
                <c:pt idx="31">
                  <c:v>455</c:v>
                </c:pt>
                <c:pt idx="32">
                  <c:v>456</c:v>
                </c:pt>
                <c:pt idx="33">
                  <c:v>457</c:v>
                </c:pt>
                <c:pt idx="34">
                  <c:v>458</c:v>
                </c:pt>
                <c:pt idx="35">
                  <c:v>459</c:v>
                </c:pt>
                <c:pt idx="36">
                  <c:v>460</c:v>
                </c:pt>
                <c:pt idx="37">
                  <c:v>461</c:v>
                </c:pt>
                <c:pt idx="38">
                  <c:v>462</c:v>
                </c:pt>
                <c:pt idx="39">
                  <c:v>463</c:v>
                </c:pt>
                <c:pt idx="40">
                  <c:v>464</c:v>
                </c:pt>
                <c:pt idx="41">
                  <c:v>465</c:v>
                </c:pt>
                <c:pt idx="42">
                  <c:v>466</c:v>
                </c:pt>
                <c:pt idx="43">
                  <c:v>467</c:v>
                </c:pt>
                <c:pt idx="44">
                  <c:v>468</c:v>
                </c:pt>
                <c:pt idx="45">
                  <c:v>469</c:v>
                </c:pt>
                <c:pt idx="46">
                  <c:v>470</c:v>
                </c:pt>
                <c:pt idx="47">
                  <c:v>471</c:v>
                </c:pt>
                <c:pt idx="48">
                  <c:v>472</c:v>
                </c:pt>
                <c:pt idx="49">
                  <c:v>473</c:v>
                </c:pt>
                <c:pt idx="50">
                  <c:v>474</c:v>
                </c:pt>
                <c:pt idx="51">
                  <c:v>475</c:v>
                </c:pt>
                <c:pt idx="52">
                  <c:v>476</c:v>
                </c:pt>
                <c:pt idx="53">
                  <c:v>477</c:v>
                </c:pt>
                <c:pt idx="54">
                  <c:v>478</c:v>
                </c:pt>
                <c:pt idx="55">
                  <c:v>479</c:v>
                </c:pt>
                <c:pt idx="56">
                  <c:v>480</c:v>
                </c:pt>
                <c:pt idx="57">
                  <c:v>481</c:v>
                </c:pt>
                <c:pt idx="58">
                  <c:v>482</c:v>
                </c:pt>
                <c:pt idx="59">
                  <c:v>483</c:v>
                </c:pt>
                <c:pt idx="60">
                  <c:v>484</c:v>
                </c:pt>
                <c:pt idx="61">
                  <c:v>485</c:v>
                </c:pt>
                <c:pt idx="62">
                  <c:v>486</c:v>
                </c:pt>
                <c:pt idx="63">
                  <c:v>487</c:v>
                </c:pt>
                <c:pt idx="64">
                  <c:v>488</c:v>
                </c:pt>
                <c:pt idx="65">
                  <c:v>489</c:v>
                </c:pt>
                <c:pt idx="66">
                  <c:v>490</c:v>
                </c:pt>
                <c:pt idx="67">
                  <c:v>491</c:v>
                </c:pt>
                <c:pt idx="68">
                  <c:v>492</c:v>
                </c:pt>
                <c:pt idx="69">
                  <c:v>493</c:v>
                </c:pt>
                <c:pt idx="70">
                  <c:v>494</c:v>
                </c:pt>
                <c:pt idx="71">
                  <c:v>495</c:v>
                </c:pt>
                <c:pt idx="72">
                  <c:v>496</c:v>
                </c:pt>
                <c:pt idx="73">
                  <c:v>497</c:v>
                </c:pt>
                <c:pt idx="74">
                  <c:v>498</c:v>
                </c:pt>
                <c:pt idx="75">
                  <c:v>499</c:v>
                </c:pt>
                <c:pt idx="76">
                  <c:v>500</c:v>
                </c:pt>
                <c:pt idx="77">
                  <c:v>501</c:v>
                </c:pt>
                <c:pt idx="78">
                  <c:v>502</c:v>
                </c:pt>
                <c:pt idx="79">
                  <c:v>503</c:v>
                </c:pt>
                <c:pt idx="80">
                  <c:v>504</c:v>
                </c:pt>
                <c:pt idx="81">
                  <c:v>505</c:v>
                </c:pt>
                <c:pt idx="82">
                  <c:v>506</c:v>
                </c:pt>
                <c:pt idx="83">
                  <c:v>507</c:v>
                </c:pt>
                <c:pt idx="84">
                  <c:v>508</c:v>
                </c:pt>
                <c:pt idx="85">
                  <c:v>509</c:v>
                </c:pt>
                <c:pt idx="86">
                  <c:v>510</c:v>
                </c:pt>
                <c:pt idx="87">
                  <c:v>511</c:v>
                </c:pt>
                <c:pt idx="88">
                  <c:v>512</c:v>
                </c:pt>
                <c:pt idx="89">
                  <c:v>513</c:v>
                </c:pt>
                <c:pt idx="90">
                  <c:v>514</c:v>
                </c:pt>
                <c:pt idx="91">
                  <c:v>515</c:v>
                </c:pt>
                <c:pt idx="92">
                  <c:v>516</c:v>
                </c:pt>
                <c:pt idx="93">
                  <c:v>517</c:v>
                </c:pt>
                <c:pt idx="94">
                  <c:v>518</c:v>
                </c:pt>
                <c:pt idx="95">
                  <c:v>519</c:v>
                </c:pt>
                <c:pt idx="96">
                  <c:v>520</c:v>
                </c:pt>
                <c:pt idx="97">
                  <c:v>521</c:v>
                </c:pt>
                <c:pt idx="98">
                  <c:v>522</c:v>
                </c:pt>
                <c:pt idx="99">
                  <c:v>523</c:v>
                </c:pt>
                <c:pt idx="100">
                  <c:v>524</c:v>
                </c:pt>
                <c:pt idx="101">
                  <c:v>525</c:v>
                </c:pt>
                <c:pt idx="102">
                  <c:v>526</c:v>
                </c:pt>
                <c:pt idx="103">
                  <c:v>527</c:v>
                </c:pt>
                <c:pt idx="104">
                  <c:v>528</c:v>
                </c:pt>
                <c:pt idx="105">
                  <c:v>529</c:v>
                </c:pt>
                <c:pt idx="106">
                  <c:v>530</c:v>
                </c:pt>
                <c:pt idx="107">
                  <c:v>531</c:v>
                </c:pt>
                <c:pt idx="108">
                  <c:v>532</c:v>
                </c:pt>
                <c:pt idx="109">
                  <c:v>533</c:v>
                </c:pt>
                <c:pt idx="110">
                  <c:v>534</c:v>
                </c:pt>
                <c:pt idx="111">
                  <c:v>535</c:v>
                </c:pt>
                <c:pt idx="112">
                  <c:v>536</c:v>
                </c:pt>
                <c:pt idx="113">
                  <c:v>537</c:v>
                </c:pt>
                <c:pt idx="114">
                  <c:v>538</c:v>
                </c:pt>
                <c:pt idx="115">
                  <c:v>539</c:v>
                </c:pt>
                <c:pt idx="116">
                  <c:v>540</c:v>
                </c:pt>
                <c:pt idx="117">
                  <c:v>541</c:v>
                </c:pt>
                <c:pt idx="118">
                  <c:v>542</c:v>
                </c:pt>
                <c:pt idx="119">
                  <c:v>543</c:v>
                </c:pt>
                <c:pt idx="120">
                  <c:v>544</c:v>
                </c:pt>
                <c:pt idx="121">
                  <c:v>545</c:v>
                </c:pt>
                <c:pt idx="122">
                  <c:v>546</c:v>
                </c:pt>
                <c:pt idx="123">
                  <c:v>547</c:v>
                </c:pt>
                <c:pt idx="124">
                  <c:v>548</c:v>
                </c:pt>
                <c:pt idx="125">
                  <c:v>549</c:v>
                </c:pt>
                <c:pt idx="126">
                  <c:v>550</c:v>
                </c:pt>
                <c:pt idx="127">
                  <c:v>551</c:v>
                </c:pt>
                <c:pt idx="128">
                  <c:v>552</c:v>
                </c:pt>
                <c:pt idx="129">
                  <c:v>553</c:v>
                </c:pt>
                <c:pt idx="130">
                  <c:v>554</c:v>
                </c:pt>
                <c:pt idx="131">
                  <c:v>555</c:v>
                </c:pt>
                <c:pt idx="132">
                  <c:v>556</c:v>
                </c:pt>
                <c:pt idx="133">
                  <c:v>557</c:v>
                </c:pt>
                <c:pt idx="134">
                  <c:v>558</c:v>
                </c:pt>
                <c:pt idx="135">
                  <c:v>559</c:v>
                </c:pt>
                <c:pt idx="136">
                  <c:v>560</c:v>
                </c:pt>
                <c:pt idx="137">
                  <c:v>561</c:v>
                </c:pt>
                <c:pt idx="138">
                  <c:v>562</c:v>
                </c:pt>
                <c:pt idx="139">
                  <c:v>563</c:v>
                </c:pt>
                <c:pt idx="140">
                  <c:v>564</c:v>
                </c:pt>
                <c:pt idx="141">
                  <c:v>565</c:v>
                </c:pt>
                <c:pt idx="142">
                  <c:v>566</c:v>
                </c:pt>
                <c:pt idx="143">
                  <c:v>567</c:v>
                </c:pt>
                <c:pt idx="144">
                  <c:v>568</c:v>
                </c:pt>
                <c:pt idx="145">
                  <c:v>569</c:v>
                </c:pt>
                <c:pt idx="146">
                  <c:v>570</c:v>
                </c:pt>
                <c:pt idx="147">
                  <c:v>571</c:v>
                </c:pt>
                <c:pt idx="148">
                  <c:v>572</c:v>
                </c:pt>
                <c:pt idx="149">
                  <c:v>573</c:v>
                </c:pt>
                <c:pt idx="150">
                  <c:v>574</c:v>
                </c:pt>
                <c:pt idx="151">
                  <c:v>575</c:v>
                </c:pt>
                <c:pt idx="152">
                  <c:v>576</c:v>
                </c:pt>
                <c:pt idx="153">
                  <c:v>577</c:v>
                </c:pt>
                <c:pt idx="154">
                  <c:v>578</c:v>
                </c:pt>
                <c:pt idx="155">
                  <c:v>579</c:v>
                </c:pt>
                <c:pt idx="156">
                  <c:v>580</c:v>
                </c:pt>
                <c:pt idx="157">
                  <c:v>581</c:v>
                </c:pt>
                <c:pt idx="158">
                  <c:v>582</c:v>
                </c:pt>
                <c:pt idx="159">
                  <c:v>583</c:v>
                </c:pt>
                <c:pt idx="160">
                  <c:v>584</c:v>
                </c:pt>
                <c:pt idx="161">
                  <c:v>585</c:v>
                </c:pt>
                <c:pt idx="162">
                  <c:v>586</c:v>
                </c:pt>
                <c:pt idx="163">
                  <c:v>587</c:v>
                </c:pt>
                <c:pt idx="164">
                  <c:v>588</c:v>
                </c:pt>
                <c:pt idx="165">
                  <c:v>589</c:v>
                </c:pt>
                <c:pt idx="166">
                  <c:v>590</c:v>
                </c:pt>
                <c:pt idx="167">
                  <c:v>591</c:v>
                </c:pt>
                <c:pt idx="168">
                  <c:v>592</c:v>
                </c:pt>
                <c:pt idx="169">
                  <c:v>593</c:v>
                </c:pt>
                <c:pt idx="170">
                  <c:v>594</c:v>
                </c:pt>
                <c:pt idx="171">
                  <c:v>595</c:v>
                </c:pt>
                <c:pt idx="172">
                  <c:v>596</c:v>
                </c:pt>
                <c:pt idx="173">
                  <c:v>597</c:v>
                </c:pt>
                <c:pt idx="174">
                  <c:v>598</c:v>
                </c:pt>
                <c:pt idx="175">
                  <c:v>599</c:v>
                </c:pt>
                <c:pt idx="176">
                  <c:v>600</c:v>
                </c:pt>
                <c:pt idx="177">
                  <c:v>601</c:v>
                </c:pt>
                <c:pt idx="178">
                  <c:v>602</c:v>
                </c:pt>
                <c:pt idx="179">
                  <c:v>603</c:v>
                </c:pt>
                <c:pt idx="180">
                  <c:v>604</c:v>
                </c:pt>
                <c:pt idx="181">
                  <c:v>605</c:v>
                </c:pt>
                <c:pt idx="182">
                  <c:v>606</c:v>
                </c:pt>
                <c:pt idx="183">
                  <c:v>607</c:v>
                </c:pt>
                <c:pt idx="184">
                  <c:v>608</c:v>
                </c:pt>
                <c:pt idx="185">
                  <c:v>609</c:v>
                </c:pt>
                <c:pt idx="186">
                  <c:v>610</c:v>
                </c:pt>
              </c:numCache>
            </c:numRef>
          </c:xVal>
          <c:yVal>
            <c:numRef>
              <c:f>Graph!$C$426:$C$610</c:f>
              <c:numCache>
                <c:formatCode>General</c:formatCode>
                <c:ptCount val="185"/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E3D-4C30-9C1E-A12C57281343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Graph!$A$425:$A$611</c:f>
              <c:numCache>
                <c:formatCode>General</c:formatCode>
                <c:ptCount val="187"/>
                <c:pt idx="0">
                  <c:v>424</c:v>
                </c:pt>
                <c:pt idx="1">
                  <c:v>425</c:v>
                </c:pt>
                <c:pt idx="2">
                  <c:v>426</c:v>
                </c:pt>
                <c:pt idx="3">
                  <c:v>427</c:v>
                </c:pt>
                <c:pt idx="4">
                  <c:v>428</c:v>
                </c:pt>
                <c:pt idx="5">
                  <c:v>429</c:v>
                </c:pt>
                <c:pt idx="6">
                  <c:v>430</c:v>
                </c:pt>
                <c:pt idx="7">
                  <c:v>431</c:v>
                </c:pt>
                <c:pt idx="8">
                  <c:v>432</c:v>
                </c:pt>
                <c:pt idx="9">
                  <c:v>433</c:v>
                </c:pt>
                <c:pt idx="10">
                  <c:v>434</c:v>
                </c:pt>
                <c:pt idx="11">
                  <c:v>435</c:v>
                </c:pt>
                <c:pt idx="12">
                  <c:v>436</c:v>
                </c:pt>
                <c:pt idx="13">
                  <c:v>437</c:v>
                </c:pt>
                <c:pt idx="14">
                  <c:v>438</c:v>
                </c:pt>
                <c:pt idx="15">
                  <c:v>439</c:v>
                </c:pt>
                <c:pt idx="16">
                  <c:v>440</c:v>
                </c:pt>
                <c:pt idx="17">
                  <c:v>441</c:v>
                </c:pt>
                <c:pt idx="18">
                  <c:v>442</c:v>
                </c:pt>
                <c:pt idx="19">
                  <c:v>443</c:v>
                </c:pt>
                <c:pt idx="20">
                  <c:v>444</c:v>
                </c:pt>
                <c:pt idx="21">
                  <c:v>445</c:v>
                </c:pt>
                <c:pt idx="22">
                  <c:v>446</c:v>
                </c:pt>
                <c:pt idx="23">
                  <c:v>447</c:v>
                </c:pt>
                <c:pt idx="24">
                  <c:v>448</c:v>
                </c:pt>
                <c:pt idx="25">
                  <c:v>449</c:v>
                </c:pt>
                <c:pt idx="26">
                  <c:v>450</c:v>
                </c:pt>
                <c:pt idx="27">
                  <c:v>451</c:v>
                </c:pt>
                <c:pt idx="28">
                  <c:v>452</c:v>
                </c:pt>
                <c:pt idx="29">
                  <c:v>453</c:v>
                </c:pt>
                <c:pt idx="30">
                  <c:v>454</c:v>
                </c:pt>
                <c:pt idx="31">
                  <c:v>455</c:v>
                </c:pt>
                <c:pt idx="32">
                  <c:v>456</c:v>
                </c:pt>
                <c:pt idx="33">
                  <c:v>457</c:v>
                </c:pt>
                <c:pt idx="34">
                  <c:v>458</c:v>
                </c:pt>
                <c:pt idx="35">
                  <c:v>459</c:v>
                </c:pt>
                <c:pt idx="36">
                  <c:v>460</c:v>
                </c:pt>
                <c:pt idx="37">
                  <c:v>461</c:v>
                </c:pt>
                <c:pt idx="38">
                  <c:v>462</c:v>
                </c:pt>
                <c:pt idx="39">
                  <c:v>463</c:v>
                </c:pt>
                <c:pt idx="40">
                  <c:v>464</c:v>
                </c:pt>
                <c:pt idx="41">
                  <c:v>465</c:v>
                </c:pt>
                <c:pt idx="42">
                  <c:v>466</c:v>
                </c:pt>
                <c:pt idx="43">
                  <c:v>467</c:v>
                </c:pt>
                <c:pt idx="44">
                  <c:v>468</c:v>
                </c:pt>
                <c:pt idx="45">
                  <c:v>469</c:v>
                </c:pt>
                <c:pt idx="46">
                  <c:v>470</c:v>
                </c:pt>
                <c:pt idx="47">
                  <c:v>471</c:v>
                </c:pt>
                <c:pt idx="48">
                  <c:v>472</c:v>
                </c:pt>
                <c:pt idx="49">
                  <c:v>473</c:v>
                </c:pt>
                <c:pt idx="50">
                  <c:v>474</c:v>
                </c:pt>
                <c:pt idx="51">
                  <c:v>475</c:v>
                </c:pt>
                <c:pt idx="52">
                  <c:v>476</c:v>
                </c:pt>
                <c:pt idx="53">
                  <c:v>477</c:v>
                </c:pt>
                <c:pt idx="54">
                  <c:v>478</c:v>
                </c:pt>
                <c:pt idx="55">
                  <c:v>479</c:v>
                </c:pt>
                <c:pt idx="56">
                  <c:v>480</c:v>
                </c:pt>
                <c:pt idx="57">
                  <c:v>481</c:v>
                </c:pt>
                <c:pt idx="58">
                  <c:v>482</c:v>
                </c:pt>
                <c:pt idx="59">
                  <c:v>483</c:v>
                </c:pt>
                <c:pt idx="60">
                  <c:v>484</c:v>
                </c:pt>
                <c:pt idx="61">
                  <c:v>485</c:v>
                </c:pt>
                <c:pt idx="62">
                  <c:v>486</c:v>
                </c:pt>
                <c:pt idx="63">
                  <c:v>487</c:v>
                </c:pt>
                <c:pt idx="64">
                  <c:v>488</c:v>
                </c:pt>
                <c:pt idx="65">
                  <c:v>489</c:v>
                </c:pt>
                <c:pt idx="66">
                  <c:v>490</c:v>
                </c:pt>
                <c:pt idx="67">
                  <c:v>491</c:v>
                </c:pt>
                <c:pt idx="68">
                  <c:v>492</c:v>
                </c:pt>
                <c:pt idx="69">
                  <c:v>493</c:v>
                </c:pt>
                <c:pt idx="70">
                  <c:v>494</c:v>
                </c:pt>
                <c:pt idx="71">
                  <c:v>495</c:v>
                </c:pt>
                <c:pt idx="72">
                  <c:v>496</c:v>
                </c:pt>
                <c:pt idx="73">
                  <c:v>497</c:v>
                </c:pt>
                <c:pt idx="74">
                  <c:v>498</c:v>
                </c:pt>
                <c:pt idx="75">
                  <c:v>499</c:v>
                </c:pt>
                <c:pt idx="76">
                  <c:v>500</c:v>
                </c:pt>
                <c:pt idx="77">
                  <c:v>501</c:v>
                </c:pt>
                <c:pt idx="78">
                  <c:v>502</c:v>
                </c:pt>
                <c:pt idx="79">
                  <c:v>503</c:v>
                </c:pt>
                <c:pt idx="80">
                  <c:v>504</c:v>
                </c:pt>
                <c:pt idx="81">
                  <c:v>505</c:v>
                </c:pt>
                <c:pt idx="82">
                  <c:v>506</c:v>
                </c:pt>
                <c:pt idx="83">
                  <c:v>507</c:v>
                </c:pt>
                <c:pt idx="84">
                  <c:v>508</c:v>
                </c:pt>
                <c:pt idx="85">
                  <c:v>509</c:v>
                </c:pt>
                <c:pt idx="86">
                  <c:v>510</c:v>
                </c:pt>
                <c:pt idx="87">
                  <c:v>511</c:v>
                </c:pt>
                <c:pt idx="88">
                  <c:v>512</c:v>
                </c:pt>
                <c:pt idx="89">
                  <c:v>513</c:v>
                </c:pt>
                <c:pt idx="90">
                  <c:v>514</c:v>
                </c:pt>
                <c:pt idx="91">
                  <c:v>515</c:v>
                </c:pt>
                <c:pt idx="92">
                  <c:v>516</c:v>
                </c:pt>
                <c:pt idx="93">
                  <c:v>517</c:v>
                </c:pt>
                <c:pt idx="94">
                  <c:v>518</c:v>
                </c:pt>
                <c:pt idx="95">
                  <c:v>519</c:v>
                </c:pt>
                <c:pt idx="96">
                  <c:v>520</c:v>
                </c:pt>
                <c:pt idx="97">
                  <c:v>521</c:v>
                </c:pt>
                <c:pt idx="98">
                  <c:v>522</c:v>
                </c:pt>
                <c:pt idx="99">
                  <c:v>523</c:v>
                </c:pt>
                <c:pt idx="100">
                  <c:v>524</c:v>
                </c:pt>
                <c:pt idx="101">
                  <c:v>525</c:v>
                </c:pt>
                <c:pt idx="102">
                  <c:v>526</c:v>
                </c:pt>
                <c:pt idx="103">
                  <c:v>527</c:v>
                </c:pt>
                <c:pt idx="104">
                  <c:v>528</c:v>
                </c:pt>
                <c:pt idx="105">
                  <c:v>529</c:v>
                </c:pt>
                <c:pt idx="106">
                  <c:v>530</c:v>
                </c:pt>
                <c:pt idx="107">
                  <c:v>531</c:v>
                </c:pt>
                <c:pt idx="108">
                  <c:v>532</c:v>
                </c:pt>
                <c:pt idx="109">
                  <c:v>533</c:v>
                </c:pt>
                <c:pt idx="110">
                  <c:v>534</c:v>
                </c:pt>
                <c:pt idx="111">
                  <c:v>535</c:v>
                </c:pt>
                <c:pt idx="112">
                  <c:v>536</c:v>
                </c:pt>
                <c:pt idx="113">
                  <c:v>537</c:v>
                </c:pt>
                <c:pt idx="114">
                  <c:v>538</c:v>
                </c:pt>
                <c:pt idx="115">
                  <c:v>539</c:v>
                </c:pt>
                <c:pt idx="116">
                  <c:v>540</c:v>
                </c:pt>
                <c:pt idx="117">
                  <c:v>541</c:v>
                </c:pt>
                <c:pt idx="118">
                  <c:v>542</c:v>
                </c:pt>
                <c:pt idx="119">
                  <c:v>543</c:v>
                </c:pt>
                <c:pt idx="120">
                  <c:v>544</c:v>
                </c:pt>
                <c:pt idx="121">
                  <c:v>545</c:v>
                </c:pt>
                <c:pt idx="122">
                  <c:v>546</c:v>
                </c:pt>
                <c:pt idx="123">
                  <c:v>547</c:v>
                </c:pt>
                <c:pt idx="124">
                  <c:v>548</c:v>
                </c:pt>
                <c:pt idx="125">
                  <c:v>549</c:v>
                </c:pt>
                <c:pt idx="126">
                  <c:v>550</c:v>
                </c:pt>
                <c:pt idx="127">
                  <c:v>551</c:v>
                </c:pt>
                <c:pt idx="128">
                  <c:v>552</c:v>
                </c:pt>
                <c:pt idx="129">
                  <c:v>553</c:v>
                </c:pt>
                <c:pt idx="130">
                  <c:v>554</c:v>
                </c:pt>
                <c:pt idx="131">
                  <c:v>555</c:v>
                </c:pt>
                <c:pt idx="132">
                  <c:v>556</c:v>
                </c:pt>
                <c:pt idx="133">
                  <c:v>557</c:v>
                </c:pt>
                <c:pt idx="134">
                  <c:v>558</c:v>
                </c:pt>
                <c:pt idx="135">
                  <c:v>559</c:v>
                </c:pt>
                <c:pt idx="136">
                  <c:v>560</c:v>
                </c:pt>
                <c:pt idx="137">
                  <c:v>561</c:v>
                </c:pt>
                <c:pt idx="138">
                  <c:v>562</c:v>
                </c:pt>
                <c:pt idx="139">
                  <c:v>563</c:v>
                </c:pt>
                <c:pt idx="140">
                  <c:v>564</c:v>
                </c:pt>
                <c:pt idx="141">
                  <c:v>565</c:v>
                </c:pt>
                <c:pt idx="142">
                  <c:v>566</c:v>
                </c:pt>
                <c:pt idx="143">
                  <c:v>567</c:v>
                </c:pt>
                <c:pt idx="144">
                  <c:v>568</c:v>
                </c:pt>
                <c:pt idx="145">
                  <c:v>569</c:v>
                </c:pt>
                <c:pt idx="146">
                  <c:v>570</c:v>
                </c:pt>
                <c:pt idx="147">
                  <c:v>571</c:v>
                </c:pt>
                <c:pt idx="148">
                  <c:v>572</c:v>
                </c:pt>
                <c:pt idx="149">
                  <c:v>573</c:v>
                </c:pt>
                <c:pt idx="150">
                  <c:v>574</c:v>
                </c:pt>
                <c:pt idx="151">
                  <c:v>575</c:v>
                </c:pt>
                <c:pt idx="152">
                  <c:v>576</c:v>
                </c:pt>
                <c:pt idx="153">
                  <c:v>577</c:v>
                </c:pt>
                <c:pt idx="154">
                  <c:v>578</c:v>
                </c:pt>
                <c:pt idx="155">
                  <c:v>579</c:v>
                </c:pt>
                <c:pt idx="156">
                  <c:v>580</c:v>
                </c:pt>
                <c:pt idx="157">
                  <c:v>581</c:v>
                </c:pt>
                <c:pt idx="158">
                  <c:v>582</c:v>
                </c:pt>
                <c:pt idx="159">
                  <c:v>583</c:v>
                </c:pt>
                <c:pt idx="160">
                  <c:v>584</c:v>
                </c:pt>
                <c:pt idx="161">
                  <c:v>585</c:v>
                </c:pt>
                <c:pt idx="162">
                  <c:v>586</c:v>
                </c:pt>
                <c:pt idx="163">
                  <c:v>587</c:v>
                </c:pt>
                <c:pt idx="164">
                  <c:v>588</c:v>
                </c:pt>
                <c:pt idx="165">
                  <c:v>589</c:v>
                </c:pt>
                <c:pt idx="166">
                  <c:v>590</c:v>
                </c:pt>
                <c:pt idx="167">
                  <c:v>591</c:v>
                </c:pt>
                <c:pt idx="168">
                  <c:v>592</c:v>
                </c:pt>
                <c:pt idx="169">
                  <c:v>593</c:v>
                </c:pt>
                <c:pt idx="170">
                  <c:v>594</c:v>
                </c:pt>
                <c:pt idx="171">
                  <c:v>595</c:v>
                </c:pt>
                <c:pt idx="172">
                  <c:v>596</c:v>
                </c:pt>
                <c:pt idx="173">
                  <c:v>597</c:v>
                </c:pt>
                <c:pt idx="174">
                  <c:v>598</c:v>
                </c:pt>
                <c:pt idx="175">
                  <c:v>599</c:v>
                </c:pt>
                <c:pt idx="176">
                  <c:v>600</c:v>
                </c:pt>
                <c:pt idx="177">
                  <c:v>601</c:v>
                </c:pt>
                <c:pt idx="178">
                  <c:v>602</c:v>
                </c:pt>
                <c:pt idx="179">
                  <c:v>603</c:v>
                </c:pt>
                <c:pt idx="180">
                  <c:v>604</c:v>
                </c:pt>
                <c:pt idx="181">
                  <c:v>605</c:v>
                </c:pt>
                <c:pt idx="182">
                  <c:v>606</c:v>
                </c:pt>
                <c:pt idx="183">
                  <c:v>607</c:v>
                </c:pt>
                <c:pt idx="184">
                  <c:v>608</c:v>
                </c:pt>
                <c:pt idx="185">
                  <c:v>609</c:v>
                </c:pt>
                <c:pt idx="186">
                  <c:v>610</c:v>
                </c:pt>
              </c:numCache>
            </c:numRef>
          </c:xVal>
          <c:yVal>
            <c:numRef>
              <c:f>Graph!$E$426:$E$610</c:f>
              <c:numCache>
                <c:formatCode>General</c:formatCode>
                <c:ptCount val="185"/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E3D-4C30-9C1E-A12C57281343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Graph!$A$425:$A$611</c:f>
              <c:numCache>
                <c:formatCode>General</c:formatCode>
                <c:ptCount val="187"/>
                <c:pt idx="0">
                  <c:v>424</c:v>
                </c:pt>
                <c:pt idx="1">
                  <c:v>425</c:v>
                </c:pt>
                <c:pt idx="2">
                  <c:v>426</c:v>
                </c:pt>
                <c:pt idx="3">
                  <c:v>427</c:v>
                </c:pt>
                <c:pt idx="4">
                  <c:v>428</c:v>
                </c:pt>
                <c:pt idx="5">
                  <c:v>429</c:v>
                </c:pt>
                <c:pt idx="6">
                  <c:v>430</c:v>
                </c:pt>
                <c:pt idx="7">
                  <c:v>431</c:v>
                </c:pt>
                <c:pt idx="8">
                  <c:v>432</c:v>
                </c:pt>
                <c:pt idx="9">
                  <c:v>433</c:v>
                </c:pt>
                <c:pt idx="10">
                  <c:v>434</c:v>
                </c:pt>
                <c:pt idx="11">
                  <c:v>435</c:v>
                </c:pt>
                <c:pt idx="12">
                  <c:v>436</c:v>
                </c:pt>
                <c:pt idx="13">
                  <c:v>437</c:v>
                </c:pt>
                <c:pt idx="14">
                  <c:v>438</c:v>
                </c:pt>
                <c:pt idx="15">
                  <c:v>439</c:v>
                </c:pt>
                <c:pt idx="16">
                  <c:v>440</c:v>
                </c:pt>
                <c:pt idx="17">
                  <c:v>441</c:v>
                </c:pt>
                <c:pt idx="18">
                  <c:v>442</c:v>
                </c:pt>
                <c:pt idx="19">
                  <c:v>443</c:v>
                </c:pt>
                <c:pt idx="20">
                  <c:v>444</c:v>
                </c:pt>
                <c:pt idx="21">
                  <c:v>445</c:v>
                </c:pt>
                <c:pt idx="22">
                  <c:v>446</c:v>
                </c:pt>
                <c:pt idx="23">
                  <c:v>447</c:v>
                </c:pt>
                <c:pt idx="24">
                  <c:v>448</c:v>
                </c:pt>
                <c:pt idx="25">
                  <c:v>449</c:v>
                </c:pt>
                <c:pt idx="26">
                  <c:v>450</c:v>
                </c:pt>
                <c:pt idx="27">
                  <c:v>451</c:v>
                </c:pt>
                <c:pt idx="28">
                  <c:v>452</c:v>
                </c:pt>
                <c:pt idx="29">
                  <c:v>453</c:v>
                </c:pt>
                <c:pt idx="30">
                  <c:v>454</c:v>
                </c:pt>
                <c:pt idx="31">
                  <c:v>455</c:v>
                </c:pt>
                <c:pt idx="32">
                  <c:v>456</c:v>
                </c:pt>
                <c:pt idx="33">
                  <c:v>457</c:v>
                </c:pt>
                <c:pt idx="34">
                  <c:v>458</c:v>
                </c:pt>
                <c:pt idx="35">
                  <c:v>459</c:v>
                </c:pt>
                <c:pt idx="36">
                  <c:v>460</c:v>
                </c:pt>
                <c:pt idx="37">
                  <c:v>461</c:v>
                </c:pt>
                <c:pt idx="38">
                  <c:v>462</c:v>
                </c:pt>
                <c:pt idx="39">
                  <c:v>463</c:v>
                </c:pt>
                <c:pt idx="40">
                  <c:v>464</c:v>
                </c:pt>
                <c:pt idx="41">
                  <c:v>465</c:v>
                </c:pt>
                <c:pt idx="42">
                  <c:v>466</c:v>
                </c:pt>
                <c:pt idx="43">
                  <c:v>467</c:v>
                </c:pt>
                <c:pt idx="44">
                  <c:v>468</c:v>
                </c:pt>
                <c:pt idx="45">
                  <c:v>469</c:v>
                </c:pt>
                <c:pt idx="46">
                  <c:v>470</c:v>
                </c:pt>
                <c:pt idx="47">
                  <c:v>471</c:v>
                </c:pt>
                <c:pt idx="48">
                  <c:v>472</c:v>
                </c:pt>
                <c:pt idx="49">
                  <c:v>473</c:v>
                </c:pt>
                <c:pt idx="50">
                  <c:v>474</c:v>
                </c:pt>
                <c:pt idx="51">
                  <c:v>475</c:v>
                </c:pt>
                <c:pt idx="52">
                  <c:v>476</c:v>
                </c:pt>
                <c:pt idx="53">
                  <c:v>477</c:v>
                </c:pt>
                <c:pt idx="54">
                  <c:v>478</c:v>
                </c:pt>
                <c:pt idx="55">
                  <c:v>479</c:v>
                </c:pt>
                <c:pt idx="56">
                  <c:v>480</c:v>
                </c:pt>
                <c:pt idx="57">
                  <c:v>481</c:v>
                </c:pt>
                <c:pt idx="58">
                  <c:v>482</c:v>
                </c:pt>
                <c:pt idx="59">
                  <c:v>483</c:v>
                </c:pt>
                <c:pt idx="60">
                  <c:v>484</c:v>
                </c:pt>
                <c:pt idx="61">
                  <c:v>485</c:v>
                </c:pt>
                <c:pt idx="62">
                  <c:v>486</c:v>
                </c:pt>
                <c:pt idx="63">
                  <c:v>487</c:v>
                </c:pt>
                <c:pt idx="64">
                  <c:v>488</c:v>
                </c:pt>
                <c:pt idx="65">
                  <c:v>489</c:v>
                </c:pt>
                <c:pt idx="66">
                  <c:v>490</c:v>
                </c:pt>
                <c:pt idx="67">
                  <c:v>491</c:v>
                </c:pt>
                <c:pt idx="68">
                  <c:v>492</c:v>
                </c:pt>
                <c:pt idx="69">
                  <c:v>493</c:v>
                </c:pt>
                <c:pt idx="70">
                  <c:v>494</c:v>
                </c:pt>
                <c:pt idx="71">
                  <c:v>495</c:v>
                </c:pt>
                <c:pt idx="72">
                  <c:v>496</c:v>
                </c:pt>
                <c:pt idx="73">
                  <c:v>497</c:v>
                </c:pt>
                <c:pt idx="74">
                  <c:v>498</c:v>
                </c:pt>
                <c:pt idx="75">
                  <c:v>499</c:v>
                </c:pt>
                <c:pt idx="76">
                  <c:v>500</c:v>
                </c:pt>
                <c:pt idx="77">
                  <c:v>501</c:v>
                </c:pt>
                <c:pt idx="78">
                  <c:v>502</c:v>
                </c:pt>
                <c:pt idx="79">
                  <c:v>503</c:v>
                </c:pt>
                <c:pt idx="80">
                  <c:v>504</c:v>
                </c:pt>
                <c:pt idx="81">
                  <c:v>505</c:v>
                </c:pt>
                <c:pt idx="82">
                  <c:v>506</c:v>
                </c:pt>
                <c:pt idx="83">
                  <c:v>507</c:v>
                </c:pt>
                <c:pt idx="84">
                  <c:v>508</c:v>
                </c:pt>
                <c:pt idx="85">
                  <c:v>509</c:v>
                </c:pt>
                <c:pt idx="86">
                  <c:v>510</c:v>
                </c:pt>
                <c:pt idx="87">
                  <c:v>511</c:v>
                </c:pt>
                <c:pt idx="88">
                  <c:v>512</c:v>
                </c:pt>
                <c:pt idx="89">
                  <c:v>513</c:v>
                </c:pt>
                <c:pt idx="90">
                  <c:v>514</c:v>
                </c:pt>
                <c:pt idx="91">
                  <c:v>515</c:v>
                </c:pt>
                <c:pt idx="92">
                  <c:v>516</c:v>
                </c:pt>
                <c:pt idx="93">
                  <c:v>517</c:v>
                </c:pt>
                <c:pt idx="94">
                  <c:v>518</c:v>
                </c:pt>
                <c:pt idx="95">
                  <c:v>519</c:v>
                </c:pt>
                <c:pt idx="96">
                  <c:v>520</c:v>
                </c:pt>
                <c:pt idx="97">
                  <c:v>521</c:v>
                </c:pt>
                <c:pt idx="98">
                  <c:v>522</c:v>
                </c:pt>
                <c:pt idx="99">
                  <c:v>523</c:v>
                </c:pt>
                <c:pt idx="100">
                  <c:v>524</c:v>
                </c:pt>
                <c:pt idx="101">
                  <c:v>525</c:v>
                </c:pt>
                <c:pt idx="102">
                  <c:v>526</c:v>
                </c:pt>
                <c:pt idx="103">
                  <c:v>527</c:v>
                </c:pt>
                <c:pt idx="104">
                  <c:v>528</c:v>
                </c:pt>
                <c:pt idx="105">
                  <c:v>529</c:v>
                </c:pt>
                <c:pt idx="106">
                  <c:v>530</c:v>
                </c:pt>
                <c:pt idx="107">
                  <c:v>531</c:v>
                </c:pt>
                <c:pt idx="108">
                  <c:v>532</c:v>
                </c:pt>
                <c:pt idx="109">
                  <c:v>533</c:v>
                </c:pt>
                <c:pt idx="110">
                  <c:v>534</c:v>
                </c:pt>
                <c:pt idx="111">
                  <c:v>535</c:v>
                </c:pt>
                <c:pt idx="112">
                  <c:v>536</c:v>
                </c:pt>
                <c:pt idx="113">
                  <c:v>537</c:v>
                </c:pt>
                <c:pt idx="114">
                  <c:v>538</c:v>
                </c:pt>
                <c:pt idx="115">
                  <c:v>539</c:v>
                </c:pt>
                <c:pt idx="116">
                  <c:v>540</c:v>
                </c:pt>
                <c:pt idx="117">
                  <c:v>541</c:v>
                </c:pt>
                <c:pt idx="118">
                  <c:v>542</c:v>
                </c:pt>
                <c:pt idx="119">
                  <c:v>543</c:v>
                </c:pt>
                <c:pt idx="120">
                  <c:v>544</c:v>
                </c:pt>
                <c:pt idx="121">
                  <c:v>545</c:v>
                </c:pt>
                <c:pt idx="122">
                  <c:v>546</c:v>
                </c:pt>
                <c:pt idx="123">
                  <c:v>547</c:v>
                </c:pt>
                <c:pt idx="124">
                  <c:v>548</c:v>
                </c:pt>
                <c:pt idx="125">
                  <c:v>549</c:v>
                </c:pt>
                <c:pt idx="126">
                  <c:v>550</c:v>
                </c:pt>
                <c:pt idx="127">
                  <c:v>551</c:v>
                </c:pt>
                <c:pt idx="128">
                  <c:v>552</c:v>
                </c:pt>
                <c:pt idx="129">
                  <c:v>553</c:v>
                </c:pt>
                <c:pt idx="130">
                  <c:v>554</c:v>
                </c:pt>
                <c:pt idx="131">
                  <c:v>555</c:v>
                </c:pt>
                <c:pt idx="132">
                  <c:v>556</c:v>
                </c:pt>
                <c:pt idx="133">
                  <c:v>557</c:v>
                </c:pt>
                <c:pt idx="134">
                  <c:v>558</c:v>
                </c:pt>
                <c:pt idx="135">
                  <c:v>559</c:v>
                </c:pt>
                <c:pt idx="136">
                  <c:v>560</c:v>
                </c:pt>
                <c:pt idx="137">
                  <c:v>561</c:v>
                </c:pt>
                <c:pt idx="138">
                  <c:v>562</c:v>
                </c:pt>
                <c:pt idx="139">
                  <c:v>563</c:v>
                </c:pt>
                <c:pt idx="140">
                  <c:v>564</c:v>
                </c:pt>
                <c:pt idx="141">
                  <c:v>565</c:v>
                </c:pt>
                <c:pt idx="142">
                  <c:v>566</c:v>
                </c:pt>
                <c:pt idx="143">
                  <c:v>567</c:v>
                </c:pt>
                <c:pt idx="144">
                  <c:v>568</c:v>
                </c:pt>
                <c:pt idx="145">
                  <c:v>569</c:v>
                </c:pt>
                <c:pt idx="146">
                  <c:v>570</c:v>
                </c:pt>
                <c:pt idx="147">
                  <c:v>571</c:v>
                </c:pt>
                <c:pt idx="148">
                  <c:v>572</c:v>
                </c:pt>
                <c:pt idx="149">
                  <c:v>573</c:v>
                </c:pt>
                <c:pt idx="150">
                  <c:v>574</c:v>
                </c:pt>
                <c:pt idx="151">
                  <c:v>575</c:v>
                </c:pt>
                <c:pt idx="152">
                  <c:v>576</c:v>
                </c:pt>
                <c:pt idx="153">
                  <c:v>577</c:v>
                </c:pt>
                <c:pt idx="154">
                  <c:v>578</c:v>
                </c:pt>
                <c:pt idx="155">
                  <c:v>579</c:v>
                </c:pt>
                <c:pt idx="156">
                  <c:v>580</c:v>
                </c:pt>
                <c:pt idx="157">
                  <c:v>581</c:v>
                </c:pt>
                <c:pt idx="158">
                  <c:v>582</c:v>
                </c:pt>
                <c:pt idx="159">
                  <c:v>583</c:v>
                </c:pt>
                <c:pt idx="160">
                  <c:v>584</c:v>
                </c:pt>
                <c:pt idx="161">
                  <c:v>585</c:v>
                </c:pt>
                <c:pt idx="162">
                  <c:v>586</c:v>
                </c:pt>
                <c:pt idx="163">
                  <c:v>587</c:v>
                </c:pt>
                <c:pt idx="164">
                  <c:v>588</c:v>
                </c:pt>
                <c:pt idx="165">
                  <c:v>589</c:v>
                </c:pt>
                <c:pt idx="166">
                  <c:v>590</c:v>
                </c:pt>
                <c:pt idx="167">
                  <c:v>591</c:v>
                </c:pt>
                <c:pt idx="168">
                  <c:v>592</c:v>
                </c:pt>
                <c:pt idx="169">
                  <c:v>593</c:v>
                </c:pt>
                <c:pt idx="170">
                  <c:v>594</c:v>
                </c:pt>
                <c:pt idx="171">
                  <c:v>595</c:v>
                </c:pt>
                <c:pt idx="172">
                  <c:v>596</c:v>
                </c:pt>
                <c:pt idx="173">
                  <c:v>597</c:v>
                </c:pt>
                <c:pt idx="174">
                  <c:v>598</c:v>
                </c:pt>
                <c:pt idx="175">
                  <c:v>599</c:v>
                </c:pt>
                <c:pt idx="176">
                  <c:v>600</c:v>
                </c:pt>
                <c:pt idx="177">
                  <c:v>601</c:v>
                </c:pt>
                <c:pt idx="178">
                  <c:v>602</c:v>
                </c:pt>
                <c:pt idx="179">
                  <c:v>603</c:v>
                </c:pt>
                <c:pt idx="180">
                  <c:v>604</c:v>
                </c:pt>
                <c:pt idx="181">
                  <c:v>605</c:v>
                </c:pt>
                <c:pt idx="182">
                  <c:v>606</c:v>
                </c:pt>
                <c:pt idx="183">
                  <c:v>607</c:v>
                </c:pt>
                <c:pt idx="184">
                  <c:v>608</c:v>
                </c:pt>
                <c:pt idx="185">
                  <c:v>609</c:v>
                </c:pt>
                <c:pt idx="186">
                  <c:v>610</c:v>
                </c:pt>
              </c:numCache>
            </c:numRef>
          </c:xVal>
          <c:yVal>
            <c:numRef>
              <c:f>Graph!$G$426:$G$610</c:f>
              <c:numCache>
                <c:formatCode>General</c:formatCode>
                <c:ptCount val="185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E3D-4C30-9C1E-A12C57281343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Graph!$A$425:$A$611</c:f>
              <c:numCache>
                <c:formatCode>General</c:formatCode>
                <c:ptCount val="187"/>
                <c:pt idx="0">
                  <c:v>424</c:v>
                </c:pt>
                <c:pt idx="1">
                  <c:v>425</c:v>
                </c:pt>
                <c:pt idx="2">
                  <c:v>426</c:v>
                </c:pt>
                <c:pt idx="3">
                  <c:v>427</c:v>
                </c:pt>
                <c:pt idx="4">
                  <c:v>428</c:v>
                </c:pt>
                <c:pt idx="5">
                  <c:v>429</c:v>
                </c:pt>
                <c:pt idx="6">
                  <c:v>430</c:v>
                </c:pt>
                <c:pt idx="7">
                  <c:v>431</c:v>
                </c:pt>
                <c:pt idx="8">
                  <c:v>432</c:v>
                </c:pt>
                <c:pt idx="9">
                  <c:v>433</c:v>
                </c:pt>
                <c:pt idx="10">
                  <c:v>434</c:v>
                </c:pt>
                <c:pt idx="11">
                  <c:v>435</c:v>
                </c:pt>
                <c:pt idx="12">
                  <c:v>436</c:v>
                </c:pt>
                <c:pt idx="13">
                  <c:v>437</c:v>
                </c:pt>
                <c:pt idx="14">
                  <c:v>438</c:v>
                </c:pt>
                <c:pt idx="15">
                  <c:v>439</c:v>
                </c:pt>
                <c:pt idx="16">
                  <c:v>440</c:v>
                </c:pt>
                <c:pt idx="17">
                  <c:v>441</c:v>
                </c:pt>
                <c:pt idx="18">
                  <c:v>442</c:v>
                </c:pt>
                <c:pt idx="19">
                  <c:v>443</c:v>
                </c:pt>
                <c:pt idx="20">
                  <c:v>444</c:v>
                </c:pt>
                <c:pt idx="21">
                  <c:v>445</c:v>
                </c:pt>
                <c:pt idx="22">
                  <c:v>446</c:v>
                </c:pt>
                <c:pt idx="23">
                  <c:v>447</c:v>
                </c:pt>
                <c:pt idx="24">
                  <c:v>448</c:v>
                </c:pt>
                <c:pt idx="25">
                  <c:v>449</c:v>
                </c:pt>
                <c:pt idx="26">
                  <c:v>450</c:v>
                </c:pt>
                <c:pt idx="27">
                  <c:v>451</c:v>
                </c:pt>
                <c:pt idx="28">
                  <c:v>452</c:v>
                </c:pt>
                <c:pt idx="29">
                  <c:v>453</c:v>
                </c:pt>
                <c:pt idx="30">
                  <c:v>454</c:v>
                </c:pt>
                <c:pt idx="31">
                  <c:v>455</c:v>
                </c:pt>
                <c:pt idx="32">
                  <c:v>456</c:v>
                </c:pt>
                <c:pt idx="33">
                  <c:v>457</c:v>
                </c:pt>
                <c:pt idx="34">
                  <c:v>458</c:v>
                </c:pt>
                <c:pt idx="35">
                  <c:v>459</c:v>
                </c:pt>
                <c:pt idx="36">
                  <c:v>460</c:v>
                </c:pt>
                <c:pt idx="37">
                  <c:v>461</c:v>
                </c:pt>
                <c:pt idx="38">
                  <c:v>462</c:v>
                </c:pt>
                <c:pt idx="39">
                  <c:v>463</c:v>
                </c:pt>
                <c:pt idx="40">
                  <c:v>464</c:v>
                </c:pt>
                <c:pt idx="41">
                  <c:v>465</c:v>
                </c:pt>
                <c:pt idx="42">
                  <c:v>466</c:v>
                </c:pt>
                <c:pt idx="43">
                  <c:v>467</c:v>
                </c:pt>
                <c:pt idx="44">
                  <c:v>468</c:v>
                </c:pt>
                <c:pt idx="45">
                  <c:v>469</c:v>
                </c:pt>
                <c:pt idx="46">
                  <c:v>470</c:v>
                </c:pt>
                <c:pt idx="47">
                  <c:v>471</c:v>
                </c:pt>
                <c:pt idx="48">
                  <c:v>472</c:v>
                </c:pt>
                <c:pt idx="49">
                  <c:v>473</c:v>
                </c:pt>
                <c:pt idx="50">
                  <c:v>474</c:v>
                </c:pt>
                <c:pt idx="51">
                  <c:v>475</c:v>
                </c:pt>
                <c:pt idx="52">
                  <c:v>476</c:v>
                </c:pt>
                <c:pt idx="53">
                  <c:v>477</c:v>
                </c:pt>
                <c:pt idx="54">
                  <c:v>478</c:v>
                </c:pt>
                <c:pt idx="55">
                  <c:v>479</c:v>
                </c:pt>
                <c:pt idx="56">
                  <c:v>480</c:v>
                </c:pt>
                <c:pt idx="57">
                  <c:v>481</c:v>
                </c:pt>
                <c:pt idx="58">
                  <c:v>482</c:v>
                </c:pt>
                <c:pt idx="59">
                  <c:v>483</c:v>
                </c:pt>
                <c:pt idx="60">
                  <c:v>484</c:v>
                </c:pt>
                <c:pt idx="61">
                  <c:v>485</c:v>
                </c:pt>
                <c:pt idx="62">
                  <c:v>486</c:v>
                </c:pt>
                <c:pt idx="63">
                  <c:v>487</c:v>
                </c:pt>
                <c:pt idx="64">
                  <c:v>488</c:v>
                </c:pt>
                <c:pt idx="65">
                  <c:v>489</c:v>
                </c:pt>
                <c:pt idx="66">
                  <c:v>490</c:v>
                </c:pt>
                <c:pt idx="67">
                  <c:v>491</c:v>
                </c:pt>
                <c:pt idx="68">
                  <c:v>492</c:v>
                </c:pt>
                <c:pt idx="69">
                  <c:v>493</c:v>
                </c:pt>
                <c:pt idx="70">
                  <c:v>494</c:v>
                </c:pt>
                <c:pt idx="71">
                  <c:v>495</c:v>
                </c:pt>
                <c:pt idx="72">
                  <c:v>496</c:v>
                </c:pt>
                <c:pt idx="73">
                  <c:v>497</c:v>
                </c:pt>
                <c:pt idx="74">
                  <c:v>498</c:v>
                </c:pt>
                <c:pt idx="75">
                  <c:v>499</c:v>
                </c:pt>
                <c:pt idx="76">
                  <c:v>500</c:v>
                </c:pt>
                <c:pt idx="77">
                  <c:v>501</c:v>
                </c:pt>
                <c:pt idx="78">
                  <c:v>502</c:v>
                </c:pt>
                <c:pt idx="79">
                  <c:v>503</c:v>
                </c:pt>
                <c:pt idx="80">
                  <c:v>504</c:v>
                </c:pt>
                <c:pt idx="81">
                  <c:v>505</c:v>
                </c:pt>
                <c:pt idx="82">
                  <c:v>506</c:v>
                </c:pt>
                <c:pt idx="83">
                  <c:v>507</c:v>
                </c:pt>
                <c:pt idx="84">
                  <c:v>508</c:v>
                </c:pt>
                <c:pt idx="85">
                  <c:v>509</c:v>
                </c:pt>
                <c:pt idx="86">
                  <c:v>510</c:v>
                </c:pt>
                <c:pt idx="87">
                  <c:v>511</c:v>
                </c:pt>
                <c:pt idx="88">
                  <c:v>512</c:v>
                </c:pt>
                <c:pt idx="89">
                  <c:v>513</c:v>
                </c:pt>
                <c:pt idx="90">
                  <c:v>514</c:v>
                </c:pt>
                <c:pt idx="91">
                  <c:v>515</c:v>
                </c:pt>
                <c:pt idx="92">
                  <c:v>516</c:v>
                </c:pt>
                <c:pt idx="93">
                  <c:v>517</c:v>
                </c:pt>
                <c:pt idx="94">
                  <c:v>518</c:v>
                </c:pt>
                <c:pt idx="95">
                  <c:v>519</c:v>
                </c:pt>
                <c:pt idx="96">
                  <c:v>520</c:v>
                </c:pt>
                <c:pt idx="97">
                  <c:v>521</c:v>
                </c:pt>
                <c:pt idx="98">
                  <c:v>522</c:v>
                </c:pt>
                <c:pt idx="99">
                  <c:v>523</c:v>
                </c:pt>
                <c:pt idx="100">
                  <c:v>524</c:v>
                </c:pt>
                <c:pt idx="101">
                  <c:v>525</c:v>
                </c:pt>
                <c:pt idx="102">
                  <c:v>526</c:v>
                </c:pt>
                <c:pt idx="103">
                  <c:v>527</c:v>
                </c:pt>
                <c:pt idx="104">
                  <c:v>528</c:v>
                </c:pt>
                <c:pt idx="105">
                  <c:v>529</c:v>
                </c:pt>
                <c:pt idx="106">
                  <c:v>530</c:v>
                </c:pt>
                <c:pt idx="107">
                  <c:v>531</c:v>
                </c:pt>
                <c:pt idx="108">
                  <c:v>532</c:v>
                </c:pt>
                <c:pt idx="109">
                  <c:v>533</c:v>
                </c:pt>
                <c:pt idx="110">
                  <c:v>534</c:v>
                </c:pt>
                <c:pt idx="111">
                  <c:v>535</c:v>
                </c:pt>
                <c:pt idx="112">
                  <c:v>536</c:v>
                </c:pt>
                <c:pt idx="113">
                  <c:v>537</c:v>
                </c:pt>
                <c:pt idx="114">
                  <c:v>538</c:v>
                </c:pt>
                <c:pt idx="115">
                  <c:v>539</c:v>
                </c:pt>
                <c:pt idx="116">
                  <c:v>540</c:v>
                </c:pt>
                <c:pt idx="117">
                  <c:v>541</c:v>
                </c:pt>
                <c:pt idx="118">
                  <c:v>542</c:v>
                </c:pt>
                <c:pt idx="119">
                  <c:v>543</c:v>
                </c:pt>
                <c:pt idx="120">
                  <c:v>544</c:v>
                </c:pt>
                <c:pt idx="121">
                  <c:v>545</c:v>
                </c:pt>
                <c:pt idx="122">
                  <c:v>546</c:v>
                </c:pt>
                <c:pt idx="123">
                  <c:v>547</c:v>
                </c:pt>
                <c:pt idx="124">
                  <c:v>548</c:v>
                </c:pt>
                <c:pt idx="125">
                  <c:v>549</c:v>
                </c:pt>
                <c:pt idx="126">
                  <c:v>550</c:v>
                </c:pt>
                <c:pt idx="127">
                  <c:v>551</c:v>
                </c:pt>
                <c:pt idx="128">
                  <c:v>552</c:v>
                </c:pt>
                <c:pt idx="129">
                  <c:v>553</c:v>
                </c:pt>
                <c:pt idx="130">
                  <c:v>554</c:v>
                </c:pt>
                <c:pt idx="131">
                  <c:v>555</c:v>
                </c:pt>
                <c:pt idx="132">
                  <c:v>556</c:v>
                </c:pt>
                <c:pt idx="133">
                  <c:v>557</c:v>
                </c:pt>
                <c:pt idx="134">
                  <c:v>558</c:v>
                </c:pt>
                <c:pt idx="135">
                  <c:v>559</c:v>
                </c:pt>
                <c:pt idx="136">
                  <c:v>560</c:v>
                </c:pt>
                <c:pt idx="137">
                  <c:v>561</c:v>
                </c:pt>
                <c:pt idx="138">
                  <c:v>562</c:v>
                </c:pt>
                <c:pt idx="139">
                  <c:v>563</c:v>
                </c:pt>
                <c:pt idx="140">
                  <c:v>564</c:v>
                </c:pt>
                <c:pt idx="141">
                  <c:v>565</c:v>
                </c:pt>
                <c:pt idx="142">
                  <c:v>566</c:v>
                </c:pt>
                <c:pt idx="143">
                  <c:v>567</c:v>
                </c:pt>
                <c:pt idx="144">
                  <c:v>568</c:v>
                </c:pt>
                <c:pt idx="145">
                  <c:v>569</c:v>
                </c:pt>
                <c:pt idx="146">
                  <c:v>570</c:v>
                </c:pt>
                <c:pt idx="147">
                  <c:v>571</c:v>
                </c:pt>
                <c:pt idx="148">
                  <c:v>572</c:v>
                </c:pt>
                <c:pt idx="149">
                  <c:v>573</c:v>
                </c:pt>
                <c:pt idx="150">
                  <c:v>574</c:v>
                </c:pt>
                <c:pt idx="151">
                  <c:v>575</c:v>
                </c:pt>
                <c:pt idx="152">
                  <c:v>576</c:v>
                </c:pt>
                <c:pt idx="153">
                  <c:v>577</c:v>
                </c:pt>
                <c:pt idx="154">
                  <c:v>578</c:v>
                </c:pt>
                <c:pt idx="155">
                  <c:v>579</c:v>
                </c:pt>
                <c:pt idx="156">
                  <c:v>580</c:v>
                </c:pt>
                <c:pt idx="157">
                  <c:v>581</c:v>
                </c:pt>
                <c:pt idx="158">
                  <c:v>582</c:v>
                </c:pt>
                <c:pt idx="159">
                  <c:v>583</c:v>
                </c:pt>
                <c:pt idx="160">
                  <c:v>584</c:v>
                </c:pt>
                <c:pt idx="161">
                  <c:v>585</c:v>
                </c:pt>
                <c:pt idx="162">
                  <c:v>586</c:v>
                </c:pt>
                <c:pt idx="163">
                  <c:v>587</c:v>
                </c:pt>
                <c:pt idx="164">
                  <c:v>588</c:v>
                </c:pt>
                <c:pt idx="165">
                  <c:v>589</c:v>
                </c:pt>
                <c:pt idx="166">
                  <c:v>590</c:v>
                </c:pt>
                <c:pt idx="167">
                  <c:v>591</c:v>
                </c:pt>
                <c:pt idx="168">
                  <c:v>592</c:v>
                </c:pt>
                <c:pt idx="169">
                  <c:v>593</c:v>
                </c:pt>
                <c:pt idx="170">
                  <c:v>594</c:v>
                </c:pt>
                <c:pt idx="171">
                  <c:v>595</c:v>
                </c:pt>
                <c:pt idx="172">
                  <c:v>596</c:v>
                </c:pt>
                <c:pt idx="173">
                  <c:v>597</c:v>
                </c:pt>
                <c:pt idx="174">
                  <c:v>598</c:v>
                </c:pt>
                <c:pt idx="175">
                  <c:v>599</c:v>
                </c:pt>
                <c:pt idx="176">
                  <c:v>600</c:v>
                </c:pt>
                <c:pt idx="177">
                  <c:v>601</c:v>
                </c:pt>
                <c:pt idx="178">
                  <c:v>602</c:v>
                </c:pt>
                <c:pt idx="179">
                  <c:v>603</c:v>
                </c:pt>
                <c:pt idx="180">
                  <c:v>604</c:v>
                </c:pt>
                <c:pt idx="181">
                  <c:v>605</c:v>
                </c:pt>
                <c:pt idx="182">
                  <c:v>606</c:v>
                </c:pt>
                <c:pt idx="183">
                  <c:v>607</c:v>
                </c:pt>
                <c:pt idx="184">
                  <c:v>608</c:v>
                </c:pt>
                <c:pt idx="185">
                  <c:v>609</c:v>
                </c:pt>
                <c:pt idx="186">
                  <c:v>610</c:v>
                </c:pt>
              </c:numCache>
            </c:numRef>
          </c:xVal>
          <c:yVal>
            <c:numRef>
              <c:f>Graph!$H$426:$H$610</c:f>
              <c:numCache>
                <c:formatCode>General</c:formatCode>
                <c:ptCount val="185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E3D-4C30-9C1E-A12C57281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997679"/>
        <c:axId val="1658995279"/>
      </c:scatterChart>
      <c:valAx>
        <c:axId val="1658997679"/>
        <c:scaling>
          <c:orientation val="minMax"/>
          <c:max val="610"/>
          <c:min val="424"/>
        </c:scaling>
        <c:delete val="0"/>
        <c:axPos val="b"/>
        <c:numFmt formatCode="General" sourceLinked="1"/>
        <c:majorTickMark val="out"/>
        <c:minorTickMark val="none"/>
        <c:tickLblPos val="nextTo"/>
        <c:crossAx val="1658995279"/>
        <c:crosses val="autoZero"/>
        <c:crossBetween val="midCat"/>
      </c:valAx>
      <c:valAx>
        <c:axId val="165899527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658997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4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Graph!$A$613:$A$803</c:f>
              <c:numCache>
                <c:formatCode>General</c:formatCode>
                <c:ptCount val="191"/>
                <c:pt idx="0">
                  <c:v>612</c:v>
                </c:pt>
                <c:pt idx="1">
                  <c:v>613</c:v>
                </c:pt>
                <c:pt idx="2">
                  <c:v>614</c:v>
                </c:pt>
                <c:pt idx="3">
                  <c:v>615</c:v>
                </c:pt>
                <c:pt idx="4">
                  <c:v>616</c:v>
                </c:pt>
                <c:pt idx="5">
                  <c:v>617</c:v>
                </c:pt>
                <c:pt idx="6">
                  <c:v>618</c:v>
                </c:pt>
                <c:pt idx="7">
                  <c:v>619</c:v>
                </c:pt>
                <c:pt idx="8">
                  <c:v>620</c:v>
                </c:pt>
                <c:pt idx="9">
                  <c:v>621</c:v>
                </c:pt>
                <c:pt idx="10">
                  <c:v>622</c:v>
                </c:pt>
                <c:pt idx="11">
                  <c:v>623</c:v>
                </c:pt>
                <c:pt idx="12">
                  <c:v>624</c:v>
                </c:pt>
                <c:pt idx="13">
                  <c:v>625</c:v>
                </c:pt>
                <c:pt idx="14">
                  <c:v>626</c:v>
                </c:pt>
                <c:pt idx="15">
                  <c:v>627</c:v>
                </c:pt>
                <c:pt idx="16">
                  <c:v>628</c:v>
                </c:pt>
                <c:pt idx="17">
                  <c:v>629</c:v>
                </c:pt>
                <c:pt idx="18">
                  <c:v>630</c:v>
                </c:pt>
                <c:pt idx="19">
                  <c:v>631</c:v>
                </c:pt>
                <c:pt idx="20">
                  <c:v>632</c:v>
                </c:pt>
                <c:pt idx="21">
                  <c:v>633</c:v>
                </c:pt>
                <c:pt idx="22">
                  <c:v>634</c:v>
                </c:pt>
                <c:pt idx="23">
                  <c:v>635</c:v>
                </c:pt>
                <c:pt idx="24">
                  <c:v>636</c:v>
                </c:pt>
                <c:pt idx="25">
                  <c:v>637</c:v>
                </c:pt>
                <c:pt idx="26">
                  <c:v>638</c:v>
                </c:pt>
                <c:pt idx="27">
                  <c:v>639</c:v>
                </c:pt>
                <c:pt idx="28">
                  <c:v>640</c:v>
                </c:pt>
                <c:pt idx="29">
                  <c:v>641</c:v>
                </c:pt>
                <c:pt idx="30">
                  <c:v>642</c:v>
                </c:pt>
                <c:pt idx="31">
                  <c:v>643</c:v>
                </c:pt>
                <c:pt idx="32">
                  <c:v>644</c:v>
                </c:pt>
                <c:pt idx="33">
                  <c:v>645</c:v>
                </c:pt>
                <c:pt idx="34">
                  <c:v>646</c:v>
                </c:pt>
                <c:pt idx="35">
                  <c:v>647</c:v>
                </c:pt>
                <c:pt idx="36">
                  <c:v>648</c:v>
                </c:pt>
                <c:pt idx="37">
                  <c:v>649</c:v>
                </c:pt>
                <c:pt idx="38">
                  <c:v>650</c:v>
                </c:pt>
                <c:pt idx="39">
                  <c:v>651</c:v>
                </c:pt>
                <c:pt idx="40">
                  <c:v>652</c:v>
                </c:pt>
                <c:pt idx="41">
                  <c:v>653</c:v>
                </c:pt>
                <c:pt idx="42">
                  <c:v>654</c:v>
                </c:pt>
                <c:pt idx="43">
                  <c:v>655</c:v>
                </c:pt>
                <c:pt idx="44">
                  <c:v>656</c:v>
                </c:pt>
                <c:pt idx="45">
                  <c:v>657</c:v>
                </c:pt>
                <c:pt idx="46">
                  <c:v>658</c:v>
                </c:pt>
                <c:pt idx="47">
                  <c:v>659</c:v>
                </c:pt>
                <c:pt idx="48">
                  <c:v>660</c:v>
                </c:pt>
                <c:pt idx="49">
                  <c:v>661</c:v>
                </c:pt>
                <c:pt idx="50">
                  <c:v>662</c:v>
                </c:pt>
                <c:pt idx="51">
                  <c:v>663</c:v>
                </c:pt>
                <c:pt idx="52">
                  <c:v>664</c:v>
                </c:pt>
                <c:pt idx="53">
                  <c:v>665</c:v>
                </c:pt>
                <c:pt idx="54">
                  <c:v>666</c:v>
                </c:pt>
                <c:pt idx="55">
                  <c:v>667</c:v>
                </c:pt>
                <c:pt idx="56">
                  <c:v>668</c:v>
                </c:pt>
                <c:pt idx="57">
                  <c:v>669</c:v>
                </c:pt>
                <c:pt idx="58">
                  <c:v>670</c:v>
                </c:pt>
                <c:pt idx="59">
                  <c:v>671</c:v>
                </c:pt>
                <c:pt idx="60">
                  <c:v>672</c:v>
                </c:pt>
                <c:pt idx="61">
                  <c:v>673</c:v>
                </c:pt>
                <c:pt idx="62">
                  <c:v>674</c:v>
                </c:pt>
                <c:pt idx="63">
                  <c:v>675</c:v>
                </c:pt>
                <c:pt idx="64">
                  <c:v>676</c:v>
                </c:pt>
                <c:pt idx="65">
                  <c:v>677</c:v>
                </c:pt>
                <c:pt idx="66">
                  <c:v>678</c:v>
                </c:pt>
                <c:pt idx="67">
                  <c:v>679</c:v>
                </c:pt>
                <c:pt idx="68">
                  <c:v>680</c:v>
                </c:pt>
                <c:pt idx="69">
                  <c:v>681</c:v>
                </c:pt>
                <c:pt idx="70">
                  <c:v>682</c:v>
                </c:pt>
                <c:pt idx="71">
                  <c:v>683</c:v>
                </c:pt>
                <c:pt idx="72">
                  <c:v>684</c:v>
                </c:pt>
                <c:pt idx="73">
                  <c:v>685</c:v>
                </c:pt>
                <c:pt idx="74">
                  <c:v>686</c:v>
                </c:pt>
                <c:pt idx="75">
                  <c:v>687</c:v>
                </c:pt>
                <c:pt idx="76">
                  <c:v>688</c:v>
                </c:pt>
                <c:pt idx="77">
                  <c:v>689</c:v>
                </c:pt>
                <c:pt idx="78">
                  <c:v>690</c:v>
                </c:pt>
                <c:pt idx="79">
                  <c:v>691</c:v>
                </c:pt>
                <c:pt idx="80">
                  <c:v>692</c:v>
                </c:pt>
                <c:pt idx="81">
                  <c:v>693</c:v>
                </c:pt>
                <c:pt idx="82">
                  <c:v>694</c:v>
                </c:pt>
                <c:pt idx="83">
                  <c:v>695</c:v>
                </c:pt>
                <c:pt idx="84">
                  <c:v>696</c:v>
                </c:pt>
                <c:pt idx="85">
                  <c:v>697</c:v>
                </c:pt>
                <c:pt idx="86">
                  <c:v>698</c:v>
                </c:pt>
                <c:pt idx="87">
                  <c:v>699</c:v>
                </c:pt>
                <c:pt idx="88">
                  <c:v>700</c:v>
                </c:pt>
                <c:pt idx="89">
                  <c:v>701</c:v>
                </c:pt>
                <c:pt idx="90">
                  <c:v>702</c:v>
                </c:pt>
                <c:pt idx="91">
                  <c:v>703</c:v>
                </c:pt>
                <c:pt idx="92">
                  <c:v>704</c:v>
                </c:pt>
                <c:pt idx="93">
                  <c:v>705</c:v>
                </c:pt>
                <c:pt idx="94">
                  <c:v>706</c:v>
                </c:pt>
                <c:pt idx="95">
                  <c:v>707</c:v>
                </c:pt>
                <c:pt idx="96">
                  <c:v>708</c:v>
                </c:pt>
                <c:pt idx="97">
                  <c:v>709</c:v>
                </c:pt>
                <c:pt idx="98">
                  <c:v>710</c:v>
                </c:pt>
                <c:pt idx="99">
                  <c:v>711</c:v>
                </c:pt>
                <c:pt idx="100">
                  <c:v>712</c:v>
                </c:pt>
                <c:pt idx="101">
                  <c:v>713</c:v>
                </c:pt>
                <c:pt idx="102">
                  <c:v>714</c:v>
                </c:pt>
                <c:pt idx="103">
                  <c:v>715</c:v>
                </c:pt>
                <c:pt idx="104">
                  <c:v>716</c:v>
                </c:pt>
                <c:pt idx="105">
                  <c:v>717</c:v>
                </c:pt>
                <c:pt idx="106">
                  <c:v>718</c:v>
                </c:pt>
                <c:pt idx="107">
                  <c:v>719</c:v>
                </c:pt>
                <c:pt idx="108">
                  <c:v>720</c:v>
                </c:pt>
                <c:pt idx="109">
                  <c:v>721</c:v>
                </c:pt>
                <c:pt idx="110">
                  <c:v>722</c:v>
                </c:pt>
                <c:pt idx="111">
                  <c:v>723</c:v>
                </c:pt>
                <c:pt idx="112">
                  <c:v>724</c:v>
                </c:pt>
                <c:pt idx="113">
                  <c:v>725</c:v>
                </c:pt>
                <c:pt idx="114">
                  <c:v>726</c:v>
                </c:pt>
                <c:pt idx="115">
                  <c:v>727</c:v>
                </c:pt>
                <c:pt idx="116">
                  <c:v>728</c:v>
                </c:pt>
                <c:pt idx="117">
                  <c:v>729</c:v>
                </c:pt>
                <c:pt idx="118">
                  <c:v>730</c:v>
                </c:pt>
                <c:pt idx="119">
                  <c:v>731</c:v>
                </c:pt>
                <c:pt idx="120">
                  <c:v>732</c:v>
                </c:pt>
                <c:pt idx="121">
                  <c:v>733</c:v>
                </c:pt>
                <c:pt idx="122">
                  <c:v>734</c:v>
                </c:pt>
                <c:pt idx="123">
                  <c:v>735</c:v>
                </c:pt>
                <c:pt idx="124">
                  <c:v>736</c:v>
                </c:pt>
                <c:pt idx="125">
                  <c:v>737</c:v>
                </c:pt>
                <c:pt idx="126">
                  <c:v>738</c:v>
                </c:pt>
                <c:pt idx="127">
                  <c:v>739</c:v>
                </c:pt>
                <c:pt idx="128">
                  <c:v>740</c:v>
                </c:pt>
                <c:pt idx="129">
                  <c:v>741</c:v>
                </c:pt>
                <c:pt idx="130">
                  <c:v>742</c:v>
                </c:pt>
                <c:pt idx="131">
                  <c:v>743</c:v>
                </c:pt>
                <c:pt idx="132">
                  <c:v>744</c:v>
                </c:pt>
                <c:pt idx="133">
                  <c:v>745</c:v>
                </c:pt>
                <c:pt idx="134">
                  <c:v>746</c:v>
                </c:pt>
                <c:pt idx="135">
                  <c:v>747</c:v>
                </c:pt>
                <c:pt idx="136">
                  <c:v>748</c:v>
                </c:pt>
                <c:pt idx="137">
                  <c:v>749</c:v>
                </c:pt>
                <c:pt idx="138">
                  <c:v>750</c:v>
                </c:pt>
                <c:pt idx="139">
                  <c:v>751</c:v>
                </c:pt>
                <c:pt idx="140">
                  <c:v>752</c:v>
                </c:pt>
                <c:pt idx="141">
                  <c:v>753</c:v>
                </c:pt>
                <c:pt idx="142">
                  <c:v>754</c:v>
                </c:pt>
                <c:pt idx="143">
                  <c:v>755</c:v>
                </c:pt>
                <c:pt idx="144">
                  <c:v>756</c:v>
                </c:pt>
                <c:pt idx="145">
                  <c:v>757</c:v>
                </c:pt>
                <c:pt idx="146">
                  <c:v>758</c:v>
                </c:pt>
                <c:pt idx="147">
                  <c:v>759</c:v>
                </c:pt>
                <c:pt idx="148">
                  <c:v>760</c:v>
                </c:pt>
                <c:pt idx="149">
                  <c:v>761</c:v>
                </c:pt>
                <c:pt idx="150">
                  <c:v>762</c:v>
                </c:pt>
                <c:pt idx="151">
                  <c:v>763</c:v>
                </c:pt>
                <c:pt idx="152">
                  <c:v>764</c:v>
                </c:pt>
                <c:pt idx="153">
                  <c:v>765</c:v>
                </c:pt>
                <c:pt idx="154">
                  <c:v>766</c:v>
                </c:pt>
                <c:pt idx="155">
                  <c:v>767</c:v>
                </c:pt>
                <c:pt idx="156">
                  <c:v>768</c:v>
                </c:pt>
                <c:pt idx="157">
                  <c:v>769</c:v>
                </c:pt>
                <c:pt idx="158">
                  <c:v>770</c:v>
                </c:pt>
                <c:pt idx="159">
                  <c:v>771</c:v>
                </c:pt>
                <c:pt idx="160">
                  <c:v>772</c:v>
                </c:pt>
                <c:pt idx="161">
                  <c:v>773</c:v>
                </c:pt>
                <c:pt idx="162">
                  <c:v>774</c:v>
                </c:pt>
                <c:pt idx="163">
                  <c:v>775</c:v>
                </c:pt>
                <c:pt idx="164">
                  <c:v>776</c:v>
                </c:pt>
                <c:pt idx="165">
                  <c:v>777</c:v>
                </c:pt>
                <c:pt idx="166">
                  <c:v>778</c:v>
                </c:pt>
                <c:pt idx="167">
                  <c:v>779</c:v>
                </c:pt>
                <c:pt idx="168">
                  <c:v>780</c:v>
                </c:pt>
                <c:pt idx="169">
                  <c:v>781</c:v>
                </c:pt>
                <c:pt idx="170">
                  <c:v>782</c:v>
                </c:pt>
                <c:pt idx="171">
                  <c:v>783</c:v>
                </c:pt>
                <c:pt idx="172">
                  <c:v>784</c:v>
                </c:pt>
                <c:pt idx="173">
                  <c:v>785</c:v>
                </c:pt>
                <c:pt idx="174">
                  <c:v>786</c:v>
                </c:pt>
                <c:pt idx="175">
                  <c:v>787</c:v>
                </c:pt>
                <c:pt idx="176">
                  <c:v>788</c:v>
                </c:pt>
                <c:pt idx="177">
                  <c:v>789</c:v>
                </c:pt>
                <c:pt idx="178">
                  <c:v>790</c:v>
                </c:pt>
                <c:pt idx="179">
                  <c:v>791</c:v>
                </c:pt>
                <c:pt idx="180">
                  <c:v>792</c:v>
                </c:pt>
                <c:pt idx="181">
                  <c:v>793</c:v>
                </c:pt>
                <c:pt idx="182">
                  <c:v>794</c:v>
                </c:pt>
                <c:pt idx="183">
                  <c:v>795</c:v>
                </c:pt>
                <c:pt idx="184">
                  <c:v>796</c:v>
                </c:pt>
                <c:pt idx="185">
                  <c:v>797</c:v>
                </c:pt>
                <c:pt idx="186">
                  <c:v>798</c:v>
                </c:pt>
                <c:pt idx="187">
                  <c:v>799</c:v>
                </c:pt>
                <c:pt idx="188">
                  <c:v>800</c:v>
                </c:pt>
                <c:pt idx="189">
                  <c:v>801</c:v>
                </c:pt>
                <c:pt idx="190">
                  <c:v>802</c:v>
                </c:pt>
              </c:numCache>
            </c:numRef>
          </c:xVal>
          <c:yVal>
            <c:numRef>
              <c:f>Graph!$D$614:$D$802</c:f>
              <c:numCache>
                <c:formatCode>General</c:formatCode>
                <c:ptCount val="189"/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02-4566-8401-ABB736D1C619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Graph!$A$613:$A$803</c:f>
              <c:numCache>
                <c:formatCode>General</c:formatCode>
                <c:ptCount val="191"/>
                <c:pt idx="0">
                  <c:v>612</c:v>
                </c:pt>
                <c:pt idx="1">
                  <c:v>613</c:v>
                </c:pt>
                <c:pt idx="2">
                  <c:v>614</c:v>
                </c:pt>
                <c:pt idx="3">
                  <c:v>615</c:v>
                </c:pt>
                <c:pt idx="4">
                  <c:v>616</c:v>
                </c:pt>
                <c:pt idx="5">
                  <c:v>617</c:v>
                </c:pt>
                <c:pt idx="6">
                  <c:v>618</c:v>
                </c:pt>
                <c:pt idx="7">
                  <c:v>619</c:v>
                </c:pt>
                <c:pt idx="8">
                  <c:v>620</c:v>
                </c:pt>
                <c:pt idx="9">
                  <c:v>621</c:v>
                </c:pt>
                <c:pt idx="10">
                  <c:v>622</c:v>
                </c:pt>
                <c:pt idx="11">
                  <c:v>623</c:v>
                </c:pt>
                <c:pt idx="12">
                  <c:v>624</c:v>
                </c:pt>
                <c:pt idx="13">
                  <c:v>625</c:v>
                </c:pt>
                <c:pt idx="14">
                  <c:v>626</c:v>
                </c:pt>
                <c:pt idx="15">
                  <c:v>627</c:v>
                </c:pt>
                <c:pt idx="16">
                  <c:v>628</c:v>
                </c:pt>
                <c:pt idx="17">
                  <c:v>629</c:v>
                </c:pt>
                <c:pt idx="18">
                  <c:v>630</c:v>
                </c:pt>
                <c:pt idx="19">
                  <c:v>631</c:v>
                </c:pt>
                <c:pt idx="20">
                  <c:v>632</c:v>
                </c:pt>
                <c:pt idx="21">
                  <c:v>633</c:v>
                </c:pt>
                <c:pt idx="22">
                  <c:v>634</c:v>
                </c:pt>
                <c:pt idx="23">
                  <c:v>635</c:v>
                </c:pt>
                <c:pt idx="24">
                  <c:v>636</c:v>
                </c:pt>
                <c:pt idx="25">
                  <c:v>637</c:v>
                </c:pt>
                <c:pt idx="26">
                  <c:v>638</c:v>
                </c:pt>
                <c:pt idx="27">
                  <c:v>639</c:v>
                </c:pt>
                <c:pt idx="28">
                  <c:v>640</c:v>
                </c:pt>
                <c:pt idx="29">
                  <c:v>641</c:v>
                </c:pt>
                <c:pt idx="30">
                  <c:v>642</c:v>
                </c:pt>
                <c:pt idx="31">
                  <c:v>643</c:v>
                </c:pt>
                <c:pt idx="32">
                  <c:v>644</c:v>
                </c:pt>
                <c:pt idx="33">
                  <c:v>645</c:v>
                </c:pt>
                <c:pt idx="34">
                  <c:v>646</c:v>
                </c:pt>
                <c:pt idx="35">
                  <c:v>647</c:v>
                </c:pt>
                <c:pt idx="36">
                  <c:v>648</c:v>
                </c:pt>
                <c:pt idx="37">
                  <c:v>649</c:v>
                </c:pt>
                <c:pt idx="38">
                  <c:v>650</c:v>
                </c:pt>
                <c:pt idx="39">
                  <c:v>651</c:v>
                </c:pt>
                <c:pt idx="40">
                  <c:v>652</c:v>
                </c:pt>
                <c:pt idx="41">
                  <c:v>653</c:v>
                </c:pt>
                <c:pt idx="42">
                  <c:v>654</c:v>
                </c:pt>
                <c:pt idx="43">
                  <c:v>655</c:v>
                </c:pt>
                <c:pt idx="44">
                  <c:v>656</c:v>
                </c:pt>
                <c:pt idx="45">
                  <c:v>657</c:v>
                </c:pt>
                <c:pt idx="46">
                  <c:v>658</c:v>
                </c:pt>
                <c:pt idx="47">
                  <c:v>659</c:v>
                </c:pt>
                <c:pt idx="48">
                  <c:v>660</c:v>
                </c:pt>
                <c:pt idx="49">
                  <c:v>661</c:v>
                </c:pt>
                <c:pt idx="50">
                  <c:v>662</c:v>
                </c:pt>
                <c:pt idx="51">
                  <c:v>663</c:v>
                </c:pt>
                <c:pt idx="52">
                  <c:v>664</c:v>
                </c:pt>
                <c:pt idx="53">
                  <c:v>665</c:v>
                </c:pt>
                <c:pt idx="54">
                  <c:v>666</c:v>
                </c:pt>
                <c:pt idx="55">
                  <c:v>667</c:v>
                </c:pt>
                <c:pt idx="56">
                  <c:v>668</c:v>
                </c:pt>
                <c:pt idx="57">
                  <c:v>669</c:v>
                </c:pt>
                <c:pt idx="58">
                  <c:v>670</c:v>
                </c:pt>
                <c:pt idx="59">
                  <c:v>671</c:v>
                </c:pt>
                <c:pt idx="60">
                  <c:v>672</c:v>
                </c:pt>
                <c:pt idx="61">
                  <c:v>673</c:v>
                </c:pt>
                <c:pt idx="62">
                  <c:v>674</c:v>
                </c:pt>
                <c:pt idx="63">
                  <c:v>675</c:v>
                </c:pt>
                <c:pt idx="64">
                  <c:v>676</c:v>
                </c:pt>
                <c:pt idx="65">
                  <c:v>677</c:v>
                </c:pt>
                <c:pt idx="66">
                  <c:v>678</c:v>
                </c:pt>
                <c:pt idx="67">
                  <c:v>679</c:v>
                </c:pt>
                <c:pt idx="68">
                  <c:v>680</c:v>
                </c:pt>
                <c:pt idx="69">
                  <c:v>681</c:v>
                </c:pt>
                <c:pt idx="70">
                  <c:v>682</c:v>
                </c:pt>
                <c:pt idx="71">
                  <c:v>683</c:v>
                </c:pt>
                <c:pt idx="72">
                  <c:v>684</c:v>
                </c:pt>
                <c:pt idx="73">
                  <c:v>685</c:v>
                </c:pt>
                <c:pt idx="74">
                  <c:v>686</c:v>
                </c:pt>
                <c:pt idx="75">
                  <c:v>687</c:v>
                </c:pt>
                <c:pt idx="76">
                  <c:v>688</c:v>
                </c:pt>
                <c:pt idx="77">
                  <c:v>689</c:v>
                </c:pt>
                <c:pt idx="78">
                  <c:v>690</c:v>
                </c:pt>
                <c:pt idx="79">
                  <c:v>691</c:v>
                </c:pt>
                <c:pt idx="80">
                  <c:v>692</c:v>
                </c:pt>
                <c:pt idx="81">
                  <c:v>693</c:v>
                </c:pt>
                <c:pt idx="82">
                  <c:v>694</c:v>
                </c:pt>
                <c:pt idx="83">
                  <c:v>695</c:v>
                </c:pt>
                <c:pt idx="84">
                  <c:v>696</c:v>
                </c:pt>
                <c:pt idx="85">
                  <c:v>697</c:v>
                </c:pt>
                <c:pt idx="86">
                  <c:v>698</c:v>
                </c:pt>
                <c:pt idx="87">
                  <c:v>699</c:v>
                </c:pt>
                <c:pt idx="88">
                  <c:v>700</c:v>
                </c:pt>
                <c:pt idx="89">
                  <c:v>701</c:v>
                </c:pt>
                <c:pt idx="90">
                  <c:v>702</c:v>
                </c:pt>
                <c:pt idx="91">
                  <c:v>703</c:v>
                </c:pt>
                <c:pt idx="92">
                  <c:v>704</c:v>
                </c:pt>
                <c:pt idx="93">
                  <c:v>705</c:v>
                </c:pt>
                <c:pt idx="94">
                  <c:v>706</c:v>
                </c:pt>
                <c:pt idx="95">
                  <c:v>707</c:v>
                </c:pt>
                <c:pt idx="96">
                  <c:v>708</c:v>
                </c:pt>
                <c:pt idx="97">
                  <c:v>709</c:v>
                </c:pt>
                <c:pt idx="98">
                  <c:v>710</c:v>
                </c:pt>
                <c:pt idx="99">
                  <c:v>711</c:v>
                </c:pt>
                <c:pt idx="100">
                  <c:v>712</c:v>
                </c:pt>
                <c:pt idx="101">
                  <c:v>713</c:v>
                </c:pt>
                <c:pt idx="102">
                  <c:v>714</c:v>
                </c:pt>
                <c:pt idx="103">
                  <c:v>715</c:v>
                </c:pt>
                <c:pt idx="104">
                  <c:v>716</c:v>
                </c:pt>
                <c:pt idx="105">
                  <c:v>717</c:v>
                </c:pt>
                <c:pt idx="106">
                  <c:v>718</c:v>
                </c:pt>
                <c:pt idx="107">
                  <c:v>719</c:v>
                </c:pt>
                <c:pt idx="108">
                  <c:v>720</c:v>
                </c:pt>
                <c:pt idx="109">
                  <c:v>721</c:v>
                </c:pt>
                <c:pt idx="110">
                  <c:v>722</c:v>
                </c:pt>
                <c:pt idx="111">
                  <c:v>723</c:v>
                </c:pt>
                <c:pt idx="112">
                  <c:v>724</c:v>
                </c:pt>
                <c:pt idx="113">
                  <c:v>725</c:v>
                </c:pt>
                <c:pt idx="114">
                  <c:v>726</c:v>
                </c:pt>
                <c:pt idx="115">
                  <c:v>727</c:v>
                </c:pt>
                <c:pt idx="116">
                  <c:v>728</c:v>
                </c:pt>
                <c:pt idx="117">
                  <c:v>729</c:v>
                </c:pt>
                <c:pt idx="118">
                  <c:v>730</c:v>
                </c:pt>
                <c:pt idx="119">
                  <c:v>731</c:v>
                </c:pt>
                <c:pt idx="120">
                  <c:v>732</c:v>
                </c:pt>
                <c:pt idx="121">
                  <c:v>733</c:v>
                </c:pt>
                <c:pt idx="122">
                  <c:v>734</c:v>
                </c:pt>
                <c:pt idx="123">
                  <c:v>735</c:v>
                </c:pt>
                <c:pt idx="124">
                  <c:v>736</c:v>
                </c:pt>
                <c:pt idx="125">
                  <c:v>737</c:v>
                </c:pt>
                <c:pt idx="126">
                  <c:v>738</c:v>
                </c:pt>
                <c:pt idx="127">
                  <c:v>739</c:v>
                </c:pt>
                <c:pt idx="128">
                  <c:v>740</c:v>
                </c:pt>
                <c:pt idx="129">
                  <c:v>741</c:v>
                </c:pt>
                <c:pt idx="130">
                  <c:v>742</c:v>
                </c:pt>
                <c:pt idx="131">
                  <c:v>743</c:v>
                </c:pt>
                <c:pt idx="132">
                  <c:v>744</c:v>
                </c:pt>
                <c:pt idx="133">
                  <c:v>745</c:v>
                </c:pt>
                <c:pt idx="134">
                  <c:v>746</c:v>
                </c:pt>
                <c:pt idx="135">
                  <c:v>747</c:v>
                </c:pt>
                <c:pt idx="136">
                  <c:v>748</c:v>
                </c:pt>
                <c:pt idx="137">
                  <c:v>749</c:v>
                </c:pt>
                <c:pt idx="138">
                  <c:v>750</c:v>
                </c:pt>
                <c:pt idx="139">
                  <c:v>751</c:v>
                </c:pt>
                <c:pt idx="140">
                  <c:v>752</c:v>
                </c:pt>
                <c:pt idx="141">
                  <c:v>753</c:v>
                </c:pt>
                <c:pt idx="142">
                  <c:v>754</c:v>
                </c:pt>
                <c:pt idx="143">
                  <c:v>755</c:v>
                </c:pt>
                <c:pt idx="144">
                  <c:v>756</c:v>
                </c:pt>
                <c:pt idx="145">
                  <c:v>757</c:v>
                </c:pt>
                <c:pt idx="146">
                  <c:v>758</c:v>
                </c:pt>
                <c:pt idx="147">
                  <c:v>759</c:v>
                </c:pt>
                <c:pt idx="148">
                  <c:v>760</c:v>
                </c:pt>
                <c:pt idx="149">
                  <c:v>761</c:v>
                </c:pt>
                <c:pt idx="150">
                  <c:v>762</c:v>
                </c:pt>
                <c:pt idx="151">
                  <c:v>763</c:v>
                </c:pt>
                <c:pt idx="152">
                  <c:v>764</c:v>
                </c:pt>
                <c:pt idx="153">
                  <c:v>765</c:v>
                </c:pt>
                <c:pt idx="154">
                  <c:v>766</c:v>
                </c:pt>
                <c:pt idx="155">
                  <c:v>767</c:v>
                </c:pt>
                <c:pt idx="156">
                  <c:v>768</c:v>
                </c:pt>
                <c:pt idx="157">
                  <c:v>769</c:v>
                </c:pt>
                <c:pt idx="158">
                  <c:v>770</c:v>
                </c:pt>
                <c:pt idx="159">
                  <c:v>771</c:v>
                </c:pt>
                <c:pt idx="160">
                  <c:v>772</c:v>
                </c:pt>
                <c:pt idx="161">
                  <c:v>773</c:v>
                </c:pt>
                <c:pt idx="162">
                  <c:v>774</c:v>
                </c:pt>
                <c:pt idx="163">
                  <c:v>775</c:v>
                </c:pt>
                <c:pt idx="164">
                  <c:v>776</c:v>
                </c:pt>
                <c:pt idx="165">
                  <c:v>777</c:v>
                </c:pt>
                <c:pt idx="166">
                  <c:v>778</c:v>
                </c:pt>
                <c:pt idx="167">
                  <c:v>779</c:v>
                </c:pt>
                <c:pt idx="168">
                  <c:v>780</c:v>
                </c:pt>
                <c:pt idx="169">
                  <c:v>781</c:v>
                </c:pt>
                <c:pt idx="170">
                  <c:v>782</c:v>
                </c:pt>
                <c:pt idx="171">
                  <c:v>783</c:v>
                </c:pt>
                <c:pt idx="172">
                  <c:v>784</c:v>
                </c:pt>
                <c:pt idx="173">
                  <c:v>785</c:v>
                </c:pt>
                <c:pt idx="174">
                  <c:v>786</c:v>
                </c:pt>
                <c:pt idx="175">
                  <c:v>787</c:v>
                </c:pt>
                <c:pt idx="176">
                  <c:v>788</c:v>
                </c:pt>
                <c:pt idx="177">
                  <c:v>789</c:v>
                </c:pt>
                <c:pt idx="178">
                  <c:v>790</c:v>
                </c:pt>
                <c:pt idx="179">
                  <c:v>791</c:v>
                </c:pt>
                <c:pt idx="180">
                  <c:v>792</c:v>
                </c:pt>
                <c:pt idx="181">
                  <c:v>793</c:v>
                </c:pt>
                <c:pt idx="182">
                  <c:v>794</c:v>
                </c:pt>
                <c:pt idx="183">
                  <c:v>795</c:v>
                </c:pt>
                <c:pt idx="184">
                  <c:v>796</c:v>
                </c:pt>
                <c:pt idx="185">
                  <c:v>797</c:v>
                </c:pt>
                <c:pt idx="186">
                  <c:v>798</c:v>
                </c:pt>
                <c:pt idx="187">
                  <c:v>799</c:v>
                </c:pt>
                <c:pt idx="188">
                  <c:v>800</c:v>
                </c:pt>
                <c:pt idx="189">
                  <c:v>801</c:v>
                </c:pt>
                <c:pt idx="190">
                  <c:v>802</c:v>
                </c:pt>
              </c:numCache>
            </c:numRef>
          </c:xVal>
          <c:yVal>
            <c:numRef>
              <c:f>Graph!$B$614:$B$802</c:f>
              <c:numCache>
                <c:formatCode>General</c:formatCode>
                <c:ptCount val="18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02-4566-8401-ABB736D1C619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Graph!$A$613:$A$803</c:f>
              <c:numCache>
                <c:formatCode>General</c:formatCode>
                <c:ptCount val="191"/>
                <c:pt idx="0">
                  <c:v>612</c:v>
                </c:pt>
                <c:pt idx="1">
                  <c:v>613</c:v>
                </c:pt>
                <c:pt idx="2">
                  <c:v>614</c:v>
                </c:pt>
                <c:pt idx="3">
                  <c:v>615</c:v>
                </c:pt>
                <c:pt idx="4">
                  <c:v>616</c:v>
                </c:pt>
                <c:pt idx="5">
                  <c:v>617</c:v>
                </c:pt>
                <c:pt idx="6">
                  <c:v>618</c:v>
                </c:pt>
                <c:pt idx="7">
                  <c:v>619</c:v>
                </c:pt>
                <c:pt idx="8">
                  <c:v>620</c:v>
                </c:pt>
                <c:pt idx="9">
                  <c:v>621</c:v>
                </c:pt>
                <c:pt idx="10">
                  <c:v>622</c:v>
                </c:pt>
                <c:pt idx="11">
                  <c:v>623</c:v>
                </c:pt>
                <c:pt idx="12">
                  <c:v>624</c:v>
                </c:pt>
                <c:pt idx="13">
                  <c:v>625</c:v>
                </c:pt>
                <c:pt idx="14">
                  <c:v>626</c:v>
                </c:pt>
                <c:pt idx="15">
                  <c:v>627</c:v>
                </c:pt>
                <c:pt idx="16">
                  <c:v>628</c:v>
                </c:pt>
                <c:pt idx="17">
                  <c:v>629</c:v>
                </c:pt>
                <c:pt idx="18">
                  <c:v>630</c:v>
                </c:pt>
                <c:pt idx="19">
                  <c:v>631</c:v>
                </c:pt>
                <c:pt idx="20">
                  <c:v>632</c:v>
                </c:pt>
                <c:pt idx="21">
                  <c:v>633</c:v>
                </c:pt>
                <c:pt idx="22">
                  <c:v>634</c:v>
                </c:pt>
                <c:pt idx="23">
                  <c:v>635</c:v>
                </c:pt>
                <c:pt idx="24">
                  <c:v>636</c:v>
                </c:pt>
                <c:pt idx="25">
                  <c:v>637</c:v>
                </c:pt>
                <c:pt idx="26">
                  <c:v>638</c:v>
                </c:pt>
                <c:pt idx="27">
                  <c:v>639</c:v>
                </c:pt>
                <c:pt idx="28">
                  <c:v>640</c:v>
                </c:pt>
                <c:pt idx="29">
                  <c:v>641</c:v>
                </c:pt>
                <c:pt idx="30">
                  <c:v>642</c:v>
                </c:pt>
                <c:pt idx="31">
                  <c:v>643</c:v>
                </c:pt>
                <c:pt idx="32">
                  <c:v>644</c:v>
                </c:pt>
                <c:pt idx="33">
                  <c:v>645</c:v>
                </c:pt>
                <c:pt idx="34">
                  <c:v>646</c:v>
                </c:pt>
                <c:pt idx="35">
                  <c:v>647</c:v>
                </c:pt>
                <c:pt idx="36">
                  <c:v>648</c:v>
                </c:pt>
                <c:pt idx="37">
                  <c:v>649</c:v>
                </c:pt>
                <c:pt idx="38">
                  <c:v>650</c:v>
                </c:pt>
                <c:pt idx="39">
                  <c:v>651</c:v>
                </c:pt>
                <c:pt idx="40">
                  <c:v>652</c:v>
                </c:pt>
                <c:pt idx="41">
                  <c:v>653</c:v>
                </c:pt>
                <c:pt idx="42">
                  <c:v>654</c:v>
                </c:pt>
                <c:pt idx="43">
                  <c:v>655</c:v>
                </c:pt>
                <c:pt idx="44">
                  <c:v>656</c:v>
                </c:pt>
                <c:pt idx="45">
                  <c:v>657</c:v>
                </c:pt>
                <c:pt idx="46">
                  <c:v>658</c:v>
                </c:pt>
                <c:pt idx="47">
                  <c:v>659</c:v>
                </c:pt>
                <c:pt idx="48">
                  <c:v>660</c:v>
                </c:pt>
                <c:pt idx="49">
                  <c:v>661</c:v>
                </c:pt>
                <c:pt idx="50">
                  <c:v>662</c:v>
                </c:pt>
                <c:pt idx="51">
                  <c:v>663</c:v>
                </c:pt>
                <c:pt idx="52">
                  <c:v>664</c:v>
                </c:pt>
                <c:pt idx="53">
                  <c:v>665</c:v>
                </c:pt>
                <c:pt idx="54">
                  <c:v>666</c:v>
                </c:pt>
                <c:pt idx="55">
                  <c:v>667</c:v>
                </c:pt>
                <c:pt idx="56">
                  <c:v>668</c:v>
                </c:pt>
                <c:pt idx="57">
                  <c:v>669</c:v>
                </c:pt>
                <c:pt idx="58">
                  <c:v>670</c:v>
                </c:pt>
                <c:pt idx="59">
                  <c:v>671</c:v>
                </c:pt>
                <c:pt idx="60">
                  <c:v>672</c:v>
                </c:pt>
                <c:pt idx="61">
                  <c:v>673</c:v>
                </c:pt>
                <c:pt idx="62">
                  <c:v>674</c:v>
                </c:pt>
                <c:pt idx="63">
                  <c:v>675</c:v>
                </c:pt>
                <c:pt idx="64">
                  <c:v>676</c:v>
                </c:pt>
                <c:pt idx="65">
                  <c:v>677</c:v>
                </c:pt>
                <c:pt idx="66">
                  <c:v>678</c:v>
                </c:pt>
                <c:pt idx="67">
                  <c:v>679</c:v>
                </c:pt>
                <c:pt idx="68">
                  <c:v>680</c:v>
                </c:pt>
                <c:pt idx="69">
                  <c:v>681</c:v>
                </c:pt>
                <c:pt idx="70">
                  <c:v>682</c:v>
                </c:pt>
                <c:pt idx="71">
                  <c:v>683</c:v>
                </c:pt>
                <c:pt idx="72">
                  <c:v>684</c:v>
                </c:pt>
                <c:pt idx="73">
                  <c:v>685</c:v>
                </c:pt>
                <c:pt idx="74">
                  <c:v>686</c:v>
                </c:pt>
                <c:pt idx="75">
                  <c:v>687</c:v>
                </c:pt>
                <c:pt idx="76">
                  <c:v>688</c:v>
                </c:pt>
                <c:pt idx="77">
                  <c:v>689</c:v>
                </c:pt>
                <c:pt idx="78">
                  <c:v>690</c:v>
                </c:pt>
                <c:pt idx="79">
                  <c:v>691</c:v>
                </c:pt>
                <c:pt idx="80">
                  <c:v>692</c:v>
                </c:pt>
                <c:pt idx="81">
                  <c:v>693</c:v>
                </c:pt>
                <c:pt idx="82">
                  <c:v>694</c:v>
                </c:pt>
                <c:pt idx="83">
                  <c:v>695</c:v>
                </c:pt>
                <c:pt idx="84">
                  <c:v>696</c:v>
                </c:pt>
                <c:pt idx="85">
                  <c:v>697</c:v>
                </c:pt>
                <c:pt idx="86">
                  <c:v>698</c:v>
                </c:pt>
                <c:pt idx="87">
                  <c:v>699</c:v>
                </c:pt>
                <c:pt idx="88">
                  <c:v>700</c:v>
                </c:pt>
                <c:pt idx="89">
                  <c:v>701</c:v>
                </c:pt>
                <c:pt idx="90">
                  <c:v>702</c:v>
                </c:pt>
                <c:pt idx="91">
                  <c:v>703</c:v>
                </c:pt>
                <c:pt idx="92">
                  <c:v>704</c:v>
                </c:pt>
                <c:pt idx="93">
                  <c:v>705</c:v>
                </c:pt>
                <c:pt idx="94">
                  <c:v>706</c:v>
                </c:pt>
                <c:pt idx="95">
                  <c:v>707</c:v>
                </c:pt>
                <c:pt idx="96">
                  <c:v>708</c:v>
                </c:pt>
                <c:pt idx="97">
                  <c:v>709</c:v>
                </c:pt>
                <c:pt idx="98">
                  <c:v>710</c:v>
                </c:pt>
                <c:pt idx="99">
                  <c:v>711</c:v>
                </c:pt>
                <c:pt idx="100">
                  <c:v>712</c:v>
                </c:pt>
                <c:pt idx="101">
                  <c:v>713</c:v>
                </c:pt>
                <c:pt idx="102">
                  <c:v>714</c:v>
                </c:pt>
                <c:pt idx="103">
                  <c:v>715</c:v>
                </c:pt>
                <c:pt idx="104">
                  <c:v>716</c:v>
                </c:pt>
                <c:pt idx="105">
                  <c:v>717</c:v>
                </c:pt>
                <c:pt idx="106">
                  <c:v>718</c:v>
                </c:pt>
                <c:pt idx="107">
                  <c:v>719</c:v>
                </c:pt>
                <c:pt idx="108">
                  <c:v>720</c:v>
                </c:pt>
                <c:pt idx="109">
                  <c:v>721</c:v>
                </c:pt>
                <c:pt idx="110">
                  <c:v>722</c:v>
                </c:pt>
                <c:pt idx="111">
                  <c:v>723</c:v>
                </c:pt>
                <c:pt idx="112">
                  <c:v>724</c:v>
                </c:pt>
                <c:pt idx="113">
                  <c:v>725</c:v>
                </c:pt>
                <c:pt idx="114">
                  <c:v>726</c:v>
                </c:pt>
                <c:pt idx="115">
                  <c:v>727</c:v>
                </c:pt>
                <c:pt idx="116">
                  <c:v>728</c:v>
                </c:pt>
                <c:pt idx="117">
                  <c:v>729</c:v>
                </c:pt>
                <c:pt idx="118">
                  <c:v>730</c:v>
                </c:pt>
                <c:pt idx="119">
                  <c:v>731</c:v>
                </c:pt>
                <c:pt idx="120">
                  <c:v>732</c:v>
                </c:pt>
                <c:pt idx="121">
                  <c:v>733</c:v>
                </c:pt>
                <c:pt idx="122">
                  <c:v>734</c:v>
                </c:pt>
                <c:pt idx="123">
                  <c:v>735</c:v>
                </c:pt>
                <c:pt idx="124">
                  <c:v>736</c:v>
                </c:pt>
                <c:pt idx="125">
                  <c:v>737</c:v>
                </c:pt>
                <c:pt idx="126">
                  <c:v>738</c:v>
                </c:pt>
                <c:pt idx="127">
                  <c:v>739</c:v>
                </c:pt>
                <c:pt idx="128">
                  <c:v>740</c:v>
                </c:pt>
                <c:pt idx="129">
                  <c:v>741</c:v>
                </c:pt>
                <c:pt idx="130">
                  <c:v>742</c:v>
                </c:pt>
                <c:pt idx="131">
                  <c:v>743</c:v>
                </c:pt>
                <c:pt idx="132">
                  <c:v>744</c:v>
                </c:pt>
                <c:pt idx="133">
                  <c:v>745</c:v>
                </c:pt>
                <c:pt idx="134">
                  <c:v>746</c:v>
                </c:pt>
                <c:pt idx="135">
                  <c:v>747</c:v>
                </c:pt>
                <c:pt idx="136">
                  <c:v>748</c:v>
                </c:pt>
                <c:pt idx="137">
                  <c:v>749</c:v>
                </c:pt>
                <c:pt idx="138">
                  <c:v>750</c:v>
                </c:pt>
                <c:pt idx="139">
                  <c:v>751</c:v>
                </c:pt>
                <c:pt idx="140">
                  <c:v>752</c:v>
                </c:pt>
                <c:pt idx="141">
                  <c:v>753</c:v>
                </c:pt>
                <c:pt idx="142">
                  <c:v>754</c:v>
                </c:pt>
                <c:pt idx="143">
                  <c:v>755</c:v>
                </c:pt>
                <c:pt idx="144">
                  <c:v>756</c:v>
                </c:pt>
                <c:pt idx="145">
                  <c:v>757</c:v>
                </c:pt>
                <c:pt idx="146">
                  <c:v>758</c:v>
                </c:pt>
                <c:pt idx="147">
                  <c:v>759</c:v>
                </c:pt>
                <c:pt idx="148">
                  <c:v>760</c:v>
                </c:pt>
                <c:pt idx="149">
                  <c:v>761</c:v>
                </c:pt>
                <c:pt idx="150">
                  <c:v>762</c:v>
                </c:pt>
                <c:pt idx="151">
                  <c:v>763</c:v>
                </c:pt>
                <c:pt idx="152">
                  <c:v>764</c:v>
                </c:pt>
                <c:pt idx="153">
                  <c:v>765</c:v>
                </c:pt>
                <c:pt idx="154">
                  <c:v>766</c:v>
                </c:pt>
                <c:pt idx="155">
                  <c:v>767</c:v>
                </c:pt>
                <c:pt idx="156">
                  <c:v>768</c:v>
                </c:pt>
                <c:pt idx="157">
                  <c:v>769</c:v>
                </c:pt>
                <c:pt idx="158">
                  <c:v>770</c:v>
                </c:pt>
                <c:pt idx="159">
                  <c:v>771</c:v>
                </c:pt>
                <c:pt idx="160">
                  <c:v>772</c:v>
                </c:pt>
                <c:pt idx="161">
                  <c:v>773</c:v>
                </c:pt>
                <c:pt idx="162">
                  <c:v>774</c:v>
                </c:pt>
                <c:pt idx="163">
                  <c:v>775</c:v>
                </c:pt>
                <c:pt idx="164">
                  <c:v>776</c:v>
                </c:pt>
                <c:pt idx="165">
                  <c:v>777</c:v>
                </c:pt>
                <c:pt idx="166">
                  <c:v>778</c:v>
                </c:pt>
                <c:pt idx="167">
                  <c:v>779</c:v>
                </c:pt>
                <c:pt idx="168">
                  <c:v>780</c:v>
                </c:pt>
                <c:pt idx="169">
                  <c:v>781</c:v>
                </c:pt>
                <c:pt idx="170">
                  <c:v>782</c:v>
                </c:pt>
                <c:pt idx="171">
                  <c:v>783</c:v>
                </c:pt>
                <c:pt idx="172">
                  <c:v>784</c:v>
                </c:pt>
                <c:pt idx="173">
                  <c:v>785</c:v>
                </c:pt>
                <c:pt idx="174">
                  <c:v>786</c:v>
                </c:pt>
                <c:pt idx="175">
                  <c:v>787</c:v>
                </c:pt>
                <c:pt idx="176">
                  <c:v>788</c:v>
                </c:pt>
                <c:pt idx="177">
                  <c:v>789</c:v>
                </c:pt>
                <c:pt idx="178">
                  <c:v>790</c:v>
                </c:pt>
                <c:pt idx="179">
                  <c:v>791</c:v>
                </c:pt>
                <c:pt idx="180">
                  <c:v>792</c:v>
                </c:pt>
                <c:pt idx="181">
                  <c:v>793</c:v>
                </c:pt>
                <c:pt idx="182">
                  <c:v>794</c:v>
                </c:pt>
                <c:pt idx="183">
                  <c:v>795</c:v>
                </c:pt>
                <c:pt idx="184">
                  <c:v>796</c:v>
                </c:pt>
                <c:pt idx="185">
                  <c:v>797</c:v>
                </c:pt>
                <c:pt idx="186">
                  <c:v>798</c:v>
                </c:pt>
                <c:pt idx="187">
                  <c:v>799</c:v>
                </c:pt>
                <c:pt idx="188">
                  <c:v>800</c:v>
                </c:pt>
                <c:pt idx="189">
                  <c:v>801</c:v>
                </c:pt>
                <c:pt idx="190">
                  <c:v>802</c:v>
                </c:pt>
              </c:numCache>
            </c:numRef>
          </c:xVal>
          <c:yVal>
            <c:numRef>
              <c:f>Graph!$C$614:$C$802</c:f>
              <c:numCache>
                <c:formatCode>General</c:formatCode>
                <c:ptCount val="189"/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02-4566-8401-ABB736D1C619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Graph!$A$613:$A$803</c:f>
              <c:numCache>
                <c:formatCode>General</c:formatCode>
                <c:ptCount val="191"/>
                <c:pt idx="0">
                  <c:v>612</c:v>
                </c:pt>
                <c:pt idx="1">
                  <c:v>613</c:v>
                </c:pt>
                <c:pt idx="2">
                  <c:v>614</c:v>
                </c:pt>
                <c:pt idx="3">
                  <c:v>615</c:v>
                </c:pt>
                <c:pt idx="4">
                  <c:v>616</c:v>
                </c:pt>
                <c:pt idx="5">
                  <c:v>617</c:v>
                </c:pt>
                <c:pt idx="6">
                  <c:v>618</c:v>
                </c:pt>
                <c:pt idx="7">
                  <c:v>619</c:v>
                </c:pt>
                <c:pt idx="8">
                  <c:v>620</c:v>
                </c:pt>
                <c:pt idx="9">
                  <c:v>621</c:v>
                </c:pt>
                <c:pt idx="10">
                  <c:v>622</c:v>
                </c:pt>
                <c:pt idx="11">
                  <c:v>623</c:v>
                </c:pt>
                <c:pt idx="12">
                  <c:v>624</c:v>
                </c:pt>
                <c:pt idx="13">
                  <c:v>625</c:v>
                </c:pt>
                <c:pt idx="14">
                  <c:v>626</c:v>
                </c:pt>
                <c:pt idx="15">
                  <c:v>627</c:v>
                </c:pt>
                <c:pt idx="16">
                  <c:v>628</c:v>
                </c:pt>
                <c:pt idx="17">
                  <c:v>629</c:v>
                </c:pt>
                <c:pt idx="18">
                  <c:v>630</c:v>
                </c:pt>
                <c:pt idx="19">
                  <c:v>631</c:v>
                </c:pt>
                <c:pt idx="20">
                  <c:v>632</c:v>
                </c:pt>
                <c:pt idx="21">
                  <c:v>633</c:v>
                </c:pt>
                <c:pt idx="22">
                  <c:v>634</c:v>
                </c:pt>
                <c:pt idx="23">
                  <c:v>635</c:v>
                </c:pt>
                <c:pt idx="24">
                  <c:v>636</c:v>
                </c:pt>
                <c:pt idx="25">
                  <c:v>637</c:v>
                </c:pt>
                <c:pt idx="26">
                  <c:v>638</c:v>
                </c:pt>
                <c:pt idx="27">
                  <c:v>639</c:v>
                </c:pt>
                <c:pt idx="28">
                  <c:v>640</c:v>
                </c:pt>
                <c:pt idx="29">
                  <c:v>641</c:v>
                </c:pt>
                <c:pt idx="30">
                  <c:v>642</c:v>
                </c:pt>
                <c:pt idx="31">
                  <c:v>643</c:v>
                </c:pt>
                <c:pt idx="32">
                  <c:v>644</c:v>
                </c:pt>
                <c:pt idx="33">
                  <c:v>645</c:v>
                </c:pt>
                <c:pt idx="34">
                  <c:v>646</c:v>
                </c:pt>
                <c:pt idx="35">
                  <c:v>647</c:v>
                </c:pt>
                <c:pt idx="36">
                  <c:v>648</c:v>
                </c:pt>
                <c:pt idx="37">
                  <c:v>649</c:v>
                </c:pt>
                <c:pt idx="38">
                  <c:v>650</c:v>
                </c:pt>
                <c:pt idx="39">
                  <c:v>651</c:v>
                </c:pt>
                <c:pt idx="40">
                  <c:v>652</c:v>
                </c:pt>
                <c:pt idx="41">
                  <c:v>653</c:v>
                </c:pt>
                <c:pt idx="42">
                  <c:v>654</c:v>
                </c:pt>
                <c:pt idx="43">
                  <c:v>655</c:v>
                </c:pt>
                <c:pt idx="44">
                  <c:v>656</c:v>
                </c:pt>
                <c:pt idx="45">
                  <c:v>657</c:v>
                </c:pt>
                <c:pt idx="46">
                  <c:v>658</c:v>
                </c:pt>
                <c:pt idx="47">
                  <c:v>659</c:v>
                </c:pt>
                <c:pt idx="48">
                  <c:v>660</c:v>
                </c:pt>
                <c:pt idx="49">
                  <c:v>661</c:v>
                </c:pt>
                <c:pt idx="50">
                  <c:v>662</c:v>
                </c:pt>
                <c:pt idx="51">
                  <c:v>663</c:v>
                </c:pt>
                <c:pt idx="52">
                  <c:v>664</c:v>
                </c:pt>
                <c:pt idx="53">
                  <c:v>665</c:v>
                </c:pt>
                <c:pt idx="54">
                  <c:v>666</c:v>
                </c:pt>
                <c:pt idx="55">
                  <c:v>667</c:v>
                </c:pt>
                <c:pt idx="56">
                  <c:v>668</c:v>
                </c:pt>
                <c:pt idx="57">
                  <c:v>669</c:v>
                </c:pt>
                <c:pt idx="58">
                  <c:v>670</c:v>
                </c:pt>
                <c:pt idx="59">
                  <c:v>671</c:v>
                </c:pt>
                <c:pt idx="60">
                  <c:v>672</c:v>
                </c:pt>
                <c:pt idx="61">
                  <c:v>673</c:v>
                </c:pt>
                <c:pt idx="62">
                  <c:v>674</c:v>
                </c:pt>
                <c:pt idx="63">
                  <c:v>675</c:v>
                </c:pt>
                <c:pt idx="64">
                  <c:v>676</c:v>
                </c:pt>
                <c:pt idx="65">
                  <c:v>677</c:v>
                </c:pt>
                <c:pt idx="66">
                  <c:v>678</c:v>
                </c:pt>
                <c:pt idx="67">
                  <c:v>679</c:v>
                </c:pt>
                <c:pt idx="68">
                  <c:v>680</c:v>
                </c:pt>
                <c:pt idx="69">
                  <c:v>681</c:v>
                </c:pt>
                <c:pt idx="70">
                  <c:v>682</c:v>
                </c:pt>
                <c:pt idx="71">
                  <c:v>683</c:v>
                </c:pt>
                <c:pt idx="72">
                  <c:v>684</c:v>
                </c:pt>
                <c:pt idx="73">
                  <c:v>685</c:v>
                </c:pt>
                <c:pt idx="74">
                  <c:v>686</c:v>
                </c:pt>
                <c:pt idx="75">
                  <c:v>687</c:v>
                </c:pt>
                <c:pt idx="76">
                  <c:v>688</c:v>
                </c:pt>
                <c:pt idx="77">
                  <c:v>689</c:v>
                </c:pt>
                <c:pt idx="78">
                  <c:v>690</c:v>
                </c:pt>
                <c:pt idx="79">
                  <c:v>691</c:v>
                </c:pt>
                <c:pt idx="80">
                  <c:v>692</c:v>
                </c:pt>
                <c:pt idx="81">
                  <c:v>693</c:v>
                </c:pt>
                <c:pt idx="82">
                  <c:v>694</c:v>
                </c:pt>
                <c:pt idx="83">
                  <c:v>695</c:v>
                </c:pt>
                <c:pt idx="84">
                  <c:v>696</c:v>
                </c:pt>
                <c:pt idx="85">
                  <c:v>697</c:v>
                </c:pt>
                <c:pt idx="86">
                  <c:v>698</c:v>
                </c:pt>
                <c:pt idx="87">
                  <c:v>699</c:v>
                </c:pt>
                <c:pt idx="88">
                  <c:v>700</c:v>
                </c:pt>
                <c:pt idx="89">
                  <c:v>701</c:v>
                </c:pt>
                <c:pt idx="90">
                  <c:v>702</c:v>
                </c:pt>
                <c:pt idx="91">
                  <c:v>703</c:v>
                </c:pt>
                <c:pt idx="92">
                  <c:v>704</c:v>
                </c:pt>
                <c:pt idx="93">
                  <c:v>705</c:v>
                </c:pt>
                <c:pt idx="94">
                  <c:v>706</c:v>
                </c:pt>
                <c:pt idx="95">
                  <c:v>707</c:v>
                </c:pt>
                <c:pt idx="96">
                  <c:v>708</c:v>
                </c:pt>
                <c:pt idx="97">
                  <c:v>709</c:v>
                </c:pt>
                <c:pt idx="98">
                  <c:v>710</c:v>
                </c:pt>
                <c:pt idx="99">
                  <c:v>711</c:v>
                </c:pt>
                <c:pt idx="100">
                  <c:v>712</c:v>
                </c:pt>
                <c:pt idx="101">
                  <c:v>713</c:v>
                </c:pt>
                <c:pt idx="102">
                  <c:v>714</c:v>
                </c:pt>
                <c:pt idx="103">
                  <c:v>715</c:v>
                </c:pt>
                <c:pt idx="104">
                  <c:v>716</c:v>
                </c:pt>
                <c:pt idx="105">
                  <c:v>717</c:v>
                </c:pt>
                <c:pt idx="106">
                  <c:v>718</c:v>
                </c:pt>
                <c:pt idx="107">
                  <c:v>719</c:v>
                </c:pt>
                <c:pt idx="108">
                  <c:v>720</c:v>
                </c:pt>
                <c:pt idx="109">
                  <c:v>721</c:v>
                </c:pt>
                <c:pt idx="110">
                  <c:v>722</c:v>
                </c:pt>
                <c:pt idx="111">
                  <c:v>723</c:v>
                </c:pt>
                <c:pt idx="112">
                  <c:v>724</c:v>
                </c:pt>
                <c:pt idx="113">
                  <c:v>725</c:v>
                </c:pt>
                <c:pt idx="114">
                  <c:v>726</c:v>
                </c:pt>
                <c:pt idx="115">
                  <c:v>727</c:v>
                </c:pt>
                <c:pt idx="116">
                  <c:v>728</c:v>
                </c:pt>
                <c:pt idx="117">
                  <c:v>729</c:v>
                </c:pt>
                <c:pt idx="118">
                  <c:v>730</c:v>
                </c:pt>
                <c:pt idx="119">
                  <c:v>731</c:v>
                </c:pt>
                <c:pt idx="120">
                  <c:v>732</c:v>
                </c:pt>
                <c:pt idx="121">
                  <c:v>733</c:v>
                </c:pt>
                <c:pt idx="122">
                  <c:v>734</c:v>
                </c:pt>
                <c:pt idx="123">
                  <c:v>735</c:v>
                </c:pt>
                <c:pt idx="124">
                  <c:v>736</c:v>
                </c:pt>
                <c:pt idx="125">
                  <c:v>737</c:v>
                </c:pt>
                <c:pt idx="126">
                  <c:v>738</c:v>
                </c:pt>
                <c:pt idx="127">
                  <c:v>739</c:v>
                </c:pt>
                <c:pt idx="128">
                  <c:v>740</c:v>
                </c:pt>
                <c:pt idx="129">
                  <c:v>741</c:v>
                </c:pt>
                <c:pt idx="130">
                  <c:v>742</c:v>
                </c:pt>
                <c:pt idx="131">
                  <c:v>743</c:v>
                </c:pt>
                <c:pt idx="132">
                  <c:v>744</c:v>
                </c:pt>
                <c:pt idx="133">
                  <c:v>745</c:v>
                </c:pt>
                <c:pt idx="134">
                  <c:v>746</c:v>
                </c:pt>
                <c:pt idx="135">
                  <c:v>747</c:v>
                </c:pt>
                <c:pt idx="136">
                  <c:v>748</c:v>
                </c:pt>
                <c:pt idx="137">
                  <c:v>749</c:v>
                </c:pt>
                <c:pt idx="138">
                  <c:v>750</c:v>
                </c:pt>
                <c:pt idx="139">
                  <c:v>751</c:v>
                </c:pt>
                <c:pt idx="140">
                  <c:v>752</c:v>
                </c:pt>
                <c:pt idx="141">
                  <c:v>753</c:v>
                </c:pt>
                <c:pt idx="142">
                  <c:v>754</c:v>
                </c:pt>
                <c:pt idx="143">
                  <c:v>755</c:v>
                </c:pt>
                <c:pt idx="144">
                  <c:v>756</c:v>
                </c:pt>
                <c:pt idx="145">
                  <c:v>757</c:v>
                </c:pt>
                <c:pt idx="146">
                  <c:v>758</c:v>
                </c:pt>
                <c:pt idx="147">
                  <c:v>759</c:v>
                </c:pt>
                <c:pt idx="148">
                  <c:v>760</c:v>
                </c:pt>
                <c:pt idx="149">
                  <c:v>761</c:v>
                </c:pt>
                <c:pt idx="150">
                  <c:v>762</c:v>
                </c:pt>
                <c:pt idx="151">
                  <c:v>763</c:v>
                </c:pt>
                <c:pt idx="152">
                  <c:v>764</c:v>
                </c:pt>
                <c:pt idx="153">
                  <c:v>765</c:v>
                </c:pt>
                <c:pt idx="154">
                  <c:v>766</c:v>
                </c:pt>
                <c:pt idx="155">
                  <c:v>767</c:v>
                </c:pt>
                <c:pt idx="156">
                  <c:v>768</c:v>
                </c:pt>
                <c:pt idx="157">
                  <c:v>769</c:v>
                </c:pt>
                <c:pt idx="158">
                  <c:v>770</c:v>
                </c:pt>
                <c:pt idx="159">
                  <c:v>771</c:v>
                </c:pt>
                <c:pt idx="160">
                  <c:v>772</c:v>
                </c:pt>
                <c:pt idx="161">
                  <c:v>773</c:v>
                </c:pt>
                <c:pt idx="162">
                  <c:v>774</c:v>
                </c:pt>
                <c:pt idx="163">
                  <c:v>775</c:v>
                </c:pt>
                <c:pt idx="164">
                  <c:v>776</c:v>
                </c:pt>
                <c:pt idx="165">
                  <c:v>777</c:v>
                </c:pt>
                <c:pt idx="166">
                  <c:v>778</c:v>
                </c:pt>
                <c:pt idx="167">
                  <c:v>779</c:v>
                </c:pt>
                <c:pt idx="168">
                  <c:v>780</c:v>
                </c:pt>
                <c:pt idx="169">
                  <c:v>781</c:v>
                </c:pt>
                <c:pt idx="170">
                  <c:v>782</c:v>
                </c:pt>
                <c:pt idx="171">
                  <c:v>783</c:v>
                </c:pt>
                <c:pt idx="172">
                  <c:v>784</c:v>
                </c:pt>
                <c:pt idx="173">
                  <c:v>785</c:v>
                </c:pt>
                <c:pt idx="174">
                  <c:v>786</c:v>
                </c:pt>
                <c:pt idx="175">
                  <c:v>787</c:v>
                </c:pt>
                <c:pt idx="176">
                  <c:v>788</c:v>
                </c:pt>
                <c:pt idx="177">
                  <c:v>789</c:v>
                </c:pt>
                <c:pt idx="178">
                  <c:v>790</c:v>
                </c:pt>
                <c:pt idx="179">
                  <c:v>791</c:v>
                </c:pt>
                <c:pt idx="180">
                  <c:v>792</c:v>
                </c:pt>
                <c:pt idx="181">
                  <c:v>793</c:v>
                </c:pt>
                <c:pt idx="182">
                  <c:v>794</c:v>
                </c:pt>
                <c:pt idx="183">
                  <c:v>795</c:v>
                </c:pt>
                <c:pt idx="184">
                  <c:v>796</c:v>
                </c:pt>
                <c:pt idx="185">
                  <c:v>797</c:v>
                </c:pt>
                <c:pt idx="186">
                  <c:v>798</c:v>
                </c:pt>
                <c:pt idx="187">
                  <c:v>799</c:v>
                </c:pt>
                <c:pt idx="188">
                  <c:v>800</c:v>
                </c:pt>
                <c:pt idx="189">
                  <c:v>801</c:v>
                </c:pt>
                <c:pt idx="190">
                  <c:v>802</c:v>
                </c:pt>
              </c:numCache>
            </c:numRef>
          </c:xVal>
          <c:yVal>
            <c:numRef>
              <c:f>Graph!$E$614:$E$802</c:f>
              <c:numCache>
                <c:formatCode>General</c:formatCode>
                <c:ptCount val="189"/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402-4566-8401-ABB736D1C619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Graph!$A$613:$A$803</c:f>
              <c:numCache>
                <c:formatCode>General</c:formatCode>
                <c:ptCount val="191"/>
                <c:pt idx="0">
                  <c:v>612</c:v>
                </c:pt>
                <c:pt idx="1">
                  <c:v>613</c:v>
                </c:pt>
                <c:pt idx="2">
                  <c:v>614</c:v>
                </c:pt>
                <c:pt idx="3">
                  <c:v>615</c:v>
                </c:pt>
                <c:pt idx="4">
                  <c:v>616</c:v>
                </c:pt>
                <c:pt idx="5">
                  <c:v>617</c:v>
                </c:pt>
                <c:pt idx="6">
                  <c:v>618</c:v>
                </c:pt>
                <c:pt idx="7">
                  <c:v>619</c:v>
                </c:pt>
                <c:pt idx="8">
                  <c:v>620</c:v>
                </c:pt>
                <c:pt idx="9">
                  <c:v>621</c:v>
                </c:pt>
                <c:pt idx="10">
                  <c:v>622</c:v>
                </c:pt>
                <c:pt idx="11">
                  <c:v>623</c:v>
                </c:pt>
                <c:pt idx="12">
                  <c:v>624</c:v>
                </c:pt>
                <c:pt idx="13">
                  <c:v>625</c:v>
                </c:pt>
                <c:pt idx="14">
                  <c:v>626</c:v>
                </c:pt>
                <c:pt idx="15">
                  <c:v>627</c:v>
                </c:pt>
                <c:pt idx="16">
                  <c:v>628</c:v>
                </c:pt>
                <c:pt idx="17">
                  <c:v>629</c:v>
                </c:pt>
                <c:pt idx="18">
                  <c:v>630</c:v>
                </c:pt>
                <c:pt idx="19">
                  <c:v>631</c:v>
                </c:pt>
                <c:pt idx="20">
                  <c:v>632</c:v>
                </c:pt>
                <c:pt idx="21">
                  <c:v>633</c:v>
                </c:pt>
                <c:pt idx="22">
                  <c:v>634</c:v>
                </c:pt>
                <c:pt idx="23">
                  <c:v>635</c:v>
                </c:pt>
                <c:pt idx="24">
                  <c:v>636</c:v>
                </c:pt>
                <c:pt idx="25">
                  <c:v>637</c:v>
                </c:pt>
                <c:pt idx="26">
                  <c:v>638</c:v>
                </c:pt>
                <c:pt idx="27">
                  <c:v>639</c:v>
                </c:pt>
                <c:pt idx="28">
                  <c:v>640</c:v>
                </c:pt>
                <c:pt idx="29">
                  <c:v>641</c:v>
                </c:pt>
                <c:pt idx="30">
                  <c:v>642</c:v>
                </c:pt>
                <c:pt idx="31">
                  <c:v>643</c:v>
                </c:pt>
                <c:pt idx="32">
                  <c:v>644</c:v>
                </c:pt>
                <c:pt idx="33">
                  <c:v>645</c:v>
                </c:pt>
                <c:pt idx="34">
                  <c:v>646</c:v>
                </c:pt>
                <c:pt idx="35">
                  <c:v>647</c:v>
                </c:pt>
                <c:pt idx="36">
                  <c:v>648</c:v>
                </c:pt>
                <c:pt idx="37">
                  <c:v>649</c:v>
                </c:pt>
                <c:pt idx="38">
                  <c:v>650</c:v>
                </c:pt>
                <c:pt idx="39">
                  <c:v>651</c:v>
                </c:pt>
                <c:pt idx="40">
                  <c:v>652</c:v>
                </c:pt>
                <c:pt idx="41">
                  <c:v>653</c:v>
                </c:pt>
                <c:pt idx="42">
                  <c:v>654</c:v>
                </c:pt>
                <c:pt idx="43">
                  <c:v>655</c:v>
                </c:pt>
                <c:pt idx="44">
                  <c:v>656</c:v>
                </c:pt>
                <c:pt idx="45">
                  <c:v>657</c:v>
                </c:pt>
                <c:pt idx="46">
                  <c:v>658</c:v>
                </c:pt>
                <c:pt idx="47">
                  <c:v>659</c:v>
                </c:pt>
                <c:pt idx="48">
                  <c:v>660</c:v>
                </c:pt>
                <c:pt idx="49">
                  <c:v>661</c:v>
                </c:pt>
                <c:pt idx="50">
                  <c:v>662</c:v>
                </c:pt>
                <c:pt idx="51">
                  <c:v>663</c:v>
                </c:pt>
                <c:pt idx="52">
                  <c:v>664</c:v>
                </c:pt>
                <c:pt idx="53">
                  <c:v>665</c:v>
                </c:pt>
                <c:pt idx="54">
                  <c:v>666</c:v>
                </c:pt>
                <c:pt idx="55">
                  <c:v>667</c:v>
                </c:pt>
                <c:pt idx="56">
                  <c:v>668</c:v>
                </c:pt>
                <c:pt idx="57">
                  <c:v>669</c:v>
                </c:pt>
                <c:pt idx="58">
                  <c:v>670</c:v>
                </c:pt>
                <c:pt idx="59">
                  <c:v>671</c:v>
                </c:pt>
                <c:pt idx="60">
                  <c:v>672</c:v>
                </c:pt>
                <c:pt idx="61">
                  <c:v>673</c:v>
                </c:pt>
                <c:pt idx="62">
                  <c:v>674</c:v>
                </c:pt>
                <c:pt idx="63">
                  <c:v>675</c:v>
                </c:pt>
                <c:pt idx="64">
                  <c:v>676</c:v>
                </c:pt>
                <c:pt idx="65">
                  <c:v>677</c:v>
                </c:pt>
                <c:pt idx="66">
                  <c:v>678</c:v>
                </c:pt>
                <c:pt idx="67">
                  <c:v>679</c:v>
                </c:pt>
                <c:pt idx="68">
                  <c:v>680</c:v>
                </c:pt>
                <c:pt idx="69">
                  <c:v>681</c:v>
                </c:pt>
                <c:pt idx="70">
                  <c:v>682</c:v>
                </c:pt>
                <c:pt idx="71">
                  <c:v>683</c:v>
                </c:pt>
                <c:pt idx="72">
                  <c:v>684</c:v>
                </c:pt>
                <c:pt idx="73">
                  <c:v>685</c:v>
                </c:pt>
                <c:pt idx="74">
                  <c:v>686</c:v>
                </c:pt>
                <c:pt idx="75">
                  <c:v>687</c:v>
                </c:pt>
                <c:pt idx="76">
                  <c:v>688</c:v>
                </c:pt>
                <c:pt idx="77">
                  <c:v>689</c:v>
                </c:pt>
                <c:pt idx="78">
                  <c:v>690</c:v>
                </c:pt>
                <c:pt idx="79">
                  <c:v>691</c:v>
                </c:pt>
                <c:pt idx="80">
                  <c:v>692</c:v>
                </c:pt>
                <c:pt idx="81">
                  <c:v>693</c:v>
                </c:pt>
                <c:pt idx="82">
                  <c:v>694</c:v>
                </c:pt>
                <c:pt idx="83">
                  <c:v>695</c:v>
                </c:pt>
                <c:pt idx="84">
                  <c:v>696</c:v>
                </c:pt>
                <c:pt idx="85">
                  <c:v>697</c:v>
                </c:pt>
                <c:pt idx="86">
                  <c:v>698</c:v>
                </c:pt>
                <c:pt idx="87">
                  <c:v>699</c:v>
                </c:pt>
                <c:pt idx="88">
                  <c:v>700</c:v>
                </c:pt>
                <c:pt idx="89">
                  <c:v>701</c:v>
                </c:pt>
                <c:pt idx="90">
                  <c:v>702</c:v>
                </c:pt>
                <c:pt idx="91">
                  <c:v>703</c:v>
                </c:pt>
                <c:pt idx="92">
                  <c:v>704</c:v>
                </c:pt>
                <c:pt idx="93">
                  <c:v>705</c:v>
                </c:pt>
                <c:pt idx="94">
                  <c:v>706</c:v>
                </c:pt>
                <c:pt idx="95">
                  <c:v>707</c:v>
                </c:pt>
                <c:pt idx="96">
                  <c:v>708</c:v>
                </c:pt>
                <c:pt idx="97">
                  <c:v>709</c:v>
                </c:pt>
                <c:pt idx="98">
                  <c:v>710</c:v>
                </c:pt>
                <c:pt idx="99">
                  <c:v>711</c:v>
                </c:pt>
                <c:pt idx="100">
                  <c:v>712</c:v>
                </c:pt>
                <c:pt idx="101">
                  <c:v>713</c:v>
                </c:pt>
                <c:pt idx="102">
                  <c:v>714</c:v>
                </c:pt>
                <c:pt idx="103">
                  <c:v>715</c:v>
                </c:pt>
                <c:pt idx="104">
                  <c:v>716</c:v>
                </c:pt>
                <c:pt idx="105">
                  <c:v>717</c:v>
                </c:pt>
                <c:pt idx="106">
                  <c:v>718</c:v>
                </c:pt>
                <c:pt idx="107">
                  <c:v>719</c:v>
                </c:pt>
                <c:pt idx="108">
                  <c:v>720</c:v>
                </c:pt>
                <c:pt idx="109">
                  <c:v>721</c:v>
                </c:pt>
                <c:pt idx="110">
                  <c:v>722</c:v>
                </c:pt>
                <c:pt idx="111">
                  <c:v>723</c:v>
                </c:pt>
                <c:pt idx="112">
                  <c:v>724</c:v>
                </c:pt>
                <c:pt idx="113">
                  <c:v>725</c:v>
                </c:pt>
                <c:pt idx="114">
                  <c:v>726</c:v>
                </c:pt>
                <c:pt idx="115">
                  <c:v>727</c:v>
                </c:pt>
                <c:pt idx="116">
                  <c:v>728</c:v>
                </c:pt>
                <c:pt idx="117">
                  <c:v>729</c:v>
                </c:pt>
                <c:pt idx="118">
                  <c:v>730</c:v>
                </c:pt>
                <c:pt idx="119">
                  <c:v>731</c:v>
                </c:pt>
                <c:pt idx="120">
                  <c:v>732</c:v>
                </c:pt>
                <c:pt idx="121">
                  <c:v>733</c:v>
                </c:pt>
                <c:pt idx="122">
                  <c:v>734</c:v>
                </c:pt>
                <c:pt idx="123">
                  <c:v>735</c:v>
                </c:pt>
                <c:pt idx="124">
                  <c:v>736</c:v>
                </c:pt>
                <c:pt idx="125">
                  <c:v>737</c:v>
                </c:pt>
                <c:pt idx="126">
                  <c:v>738</c:v>
                </c:pt>
                <c:pt idx="127">
                  <c:v>739</c:v>
                </c:pt>
                <c:pt idx="128">
                  <c:v>740</c:v>
                </c:pt>
                <c:pt idx="129">
                  <c:v>741</c:v>
                </c:pt>
                <c:pt idx="130">
                  <c:v>742</c:v>
                </c:pt>
                <c:pt idx="131">
                  <c:v>743</c:v>
                </c:pt>
                <c:pt idx="132">
                  <c:v>744</c:v>
                </c:pt>
                <c:pt idx="133">
                  <c:v>745</c:v>
                </c:pt>
                <c:pt idx="134">
                  <c:v>746</c:v>
                </c:pt>
                <c:pt idx="135">
                  <c:v>747</c:v>
                </c:pt>
                <c:pt idx="136">
                  <c:v>748</c:v>
                </c:pt>
                <c:pt idx="137">
                  <c:v>749</c:v>
                </c:pt>
                <c:pt idx="138">
                  <c:v>750</c:v>
                </c:pt>
                <c:pt idx="139">
                  <c:v>751</c:v>
                </c:pt>
                <c:pt idx="140">
                  <c:v>752</c:v>
                </c:pt>
                <c:pt idx="141">
                  <c:v>753</c:v>
                </c:pt>
                <c:pt idx="142">
                  <c:v>754</c:v>
                </c:pt>
                <c:pt idx="143">
                  <c:v>755</c:v>
                </c:pt>
                <c:pt idx="144">
                  <c:v>756</c:v>
                </c:pt>
                <c:pt idx="145">
                  <c:v>757</c:v>
                </c:pt>
                <c:pt idx="146">
                  <c:v>758</c:v>
                </c:pt>
                <c:pt idx="147">
                  <c:v>759</c:v>
                </c:pt>
                <c:pt idx="148">
                  <c:v>760</c:v>
                </c:pt>
                <c:pt idx="149">
                  <c:v>761</c:v>
                </c:pt>
                <c:pt idx="150">
                  <c:v>762</c:v>
                </c:pt>
                <c:pt idx="151">
                  <c:v>763</c:v>
                </c:pt>
                <c:pt idx="152">
                  <c:v>764</c:v>
                </c:pt>
                <c:pt idx="153">
                  <c:v>765</c:v>
                </c:pt>
                <c:pt idx="154">
                  <c:v>766</c:v>
                </c:pt>
                <c:pt idx="155">
                  <c:v>767</c:v>
                </c:pt>
                <c:pt idx="156">
                  <c:v>768</c:v>
                </c:pt>
                <c:pt idx="157">
                  <c:v>769</c:v>
                </c:pt>
                <c:pt idx="158">
                  <c:v>770</c:v>
                </c:pt>
                <c:pt idx="159">
                  <c:v>771</c:v>
                </c:pt>
                <c:pt idx="160">
                  <c:v>772</c:v>
                </c:pt>
                <c:pt idx="161">
                  <c:v>773</c:v>
                </c:pt>
                <c:pt idx="162">
                  <c:v>774</c:v>
                </c:pt>
                <c:pt idx="163">
                  <c:v>775</c:v>
                </c:pt>
                <c:pt idx="164">
                  <c:v>776</c:v>
                </c:pt>
                <c:pt idx="165">
                  <c:v>777</c:v>
                </c:pt>
                <c:pt idx="166">
                  <c:v>778</c:v>
                </c:pt>
                <c:pt idx="167">
                  <c:v>779</c:v>
                </c:pt>
                <c:pt idx="168">
                  <c:v>780</c:v>
                </c:pt>
                <c:pt idx="169">
                  <c:v>781</c:v>
                </c:pt>
                <c:pt idx="170">
                  <c:v>782</c:v>
                </c:pt>
                <c:pt idx="171">
                  <c:v>783</c:v>
                </c:pt>
                <c:pt idx="172">
                  <c:v>784</c:v>
                </c:pt>
                <c:pt idx="173">
                  <c:v>785</c:v>
                </c:pt>
                <c:pt idx="174">
                  <c:v>786</c:v>
                </c:pt>
                <c:pt idx="175">
                  <c:v>787</c:v>
                </c:pt>
                <c:pt idx="176">
                  <c:v>788</c:v>
                </c:pt>
                <c:pt idx="177">
                  <c:v>789</c:v>
                </c:pt>
                <c:pt idx="178">
                  <c:v>790</c:v>
                </c:pt>
                <c:pt idx="179">
                  <c:v>791</c:v>
                </c:pt>
                <c:pt idx="180">
                  <c:v>792</c:v>
                </c:pt>
                <c:pt idx="181">
                  <c:v>793</c:v>
                </c:pt>
                <c:pt idx="182">
                  <c:v>794</c:v>
                </c:pt>
                <c:pt idx="183">
                  <c:v>795</c:v>
                </c:pt>
                <c:pt idx="184">
                  <c:v>796</c:v>
                </c:pt>
                <c:pt idx="185">
                  <c:v>797</c:v>
                </c:pt>
                <c:pt idx="186">
                  <c:v>798</c:v>
                </c:pt>
                <c:pt idx="187">
                  <c:v>799</c:v>
                </c:pt>
                <c:pt idx="188">
                  <c:v>800</c:v>
                </c:pt>
                <c:pt idx="189">
                  <c:v>801</c:v>
                </c:pt>
                <c:pt idx="190">
                  <c:v>802</c:v>
                </c:pt>
              </c:numCache>
            </c:numRef>
          </c:xVal>
          <c:yVal>
            <c:numRef>
              <c:f>Graph!$G$614:$G$802</c:f>
              <c:numCache>
                <c:formatCode>General</c:formatCode>
                <c:ptCount val="18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402-4566-8401-ABB736D1C619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Graph!$A$613:$A$803</c:f>
              <c:numCache>
                <c:formatCode>General</c:formatCode>
                <c:ptCount val="191"/>
                <c:pt idx="0">
                  <c:v>612</c:v>
                </c:pt>
                <c:pt idx="1">
                  <c:v>613</c:v>
                </c:pt>
                <c:pt idx="2">
                  <c:v>614</c:v>
                </c:pt>
                <c:pt idx="3">
                  <c:v>615</c:v>
                </c:pt>
                <c:pt idx="4">
                  <c:v>616</c:v>
                </c:pt>
                <c:pt idx="5">
                  <c:v>617</c:v>
                </c:pt>
                <c:pt idx="6">
                  <c:v>618</c:v>
                </c:pt>
                <c:pt idx="7">
                  <c:v>619</c:v>
                </c:pt>
                <c:pt idx="8">
                  <c:v>620</c:v>
                </c:pt>
                <c:pt idx="9">
                  <c:v>621</c:v>
                </c:pt>
                <c:pt idx="10">
                  <c:v>622</c:v>
                </c:pt>
                <c:pt idx="11">
                  <c:v>623</c:v>
                </c:pt>
                <c:pt idx="12">
                  <c:v>624</c:v>
                </c:pt>
                <c:pt idx="13">
                  <c:v>625</c:v>
                </c:pt>
                <c:pt idx="14">
                  <c:v>626</c:v>
                </c:pt>
                <c:pt idx="15">
                  <c:v>627</c:v>
                </c:pt>
                <c:pt idx="16">
                  <c:v>628</c:v>
                </c:pt>
                <c:pt idx="17">
                  <c:v>629</c:v>
                </c:pt>
                <c:pt idx="18">
                  <c:v>630</c:v>
                </c:pt>
                <c:pt idx="19">
                  <c:v>631</c:v>
                </c:pt>
                <c:pt idx="20">
                  <c:v>632</c:v>
                </c:pt>
                <c:pt idx="21">
                  <c:v>633</c:v>
                </c:pt>
                <c:pt idx="22">
                  <c:v>634</c:v>
                </c:pt>
                <c:pt idx="23">
                  <c:v>635</c:v>
                </c:pt>
                <c:pt idx="24">
                  <c:v>636</c:v>
                </c:pt>
                <c:pt idx="25">
                  <c:v>637</c:v>
                </c:pt>
                <c:pt idx="26">
                  <c:v>638</c:v>
                </c:pt>
                <c:pt idx="27">
                  <c:v>639</c:v>
                </c:pt>
                <c:pt idx="28">
                  <c:v>640</c:v>
                </c:pt>
                <c:pt idx="29">
                  <c:v>641</c:v>
                </c:pt>
                <c:pt idx="30">
                  <c:v>642</c:v>
                </c:pt>
                <c:pt idx="31">
                  <c:v>643</c:v>
                </c:pt>
                <c:pt idx="32">
                  <c:v>644</c:v>
                </c:pt>
                <c:pt idx="33">
                  <c:v>645</c:v>
                </c:pt>
                <c:pt idx="34">
                  <c:v>646</c:v>
                </c:pt>
                <c:pt idx="35">
                  <c:v>647</c:v>
                </c:pt>
                <c:pt idx="36">
                  <c:v>648</c:v>
                </c:pt>
                <c:pt idx="37">
                  <c:v>649</c:v>
                </c:pt>
                <c:pt idx="38">
                  <c:v>650</c:v>
                </c:pt>
                <c:pt idx="39">
                  <c:v>651</c:v>
                </c:pt>
                <c:pt idx="40">
                  <c:v>652</c:v>
                </c:pt>
                <c:pt idx="41">
                  <c:v>653</c:v>
                </c:pt>
                <c:pt idx="42">
                  <c:v>654</c:v>
                </c:pt>
                <c:pt idx="43">
                  <c:v>655</c:v>
                </c:pt>
                <c:pt idx="44">
                  <c:v>656</c:v>
                </c:pt>
                <c:pt idx="45">
                  <c:v>657</c:v>
                </c:pt>
                <c:pt idx="46">
                  <c:v>658</c:v>
                </c:pt>
                <c:pt idx="47">
                  <c:v>659</c:v>
                </c:pt>
                <c:pt idx="48">
                  <c:v>660</c:v>
                </c:pt>
                <c:pt idx="49">
                  <c:v>661</c:v>
                </c:pt>
                <c:pt idx="50">
                  <c:v>662</c:v>
                </c:pt>
                <c:pt idx="51">
                  <c:v>663</c:v>
                </c:pt>
                <c:pt idx="52">
                  <c:v>664</c:v>
                </c:pt>
                <c:pt idx="53">
                  <c:v>665</c:v>
                </c:pt>
                <c:pt idx="54">
                  <c:v>666</c:v>
                </c:pt>
                <c:pt idx="55">
                  <c:v>667</c:v>
                </c:pt>
                <c:pt idx="56">
                  <c:v>668</c:v>
                </c:pt>
                <c:pt idx="57">
                  <c:v>669</c:v>
                </c:pt>
                <c:pt idx="58">
                  <c:v>670</c:v>
                </c:pt>
                <c:pt idx="59">
                  <c:v>671</c:v>
                </c:pt>
                <c:pt idx="60">
                  <c:v>672</c:v>
                </c:pt>
                <c:pt idx="61">
                  <c:v>673</c:v>
                </c:pt>
                <c:pt idx="62">
                  <c:v>674</c:v>
                </c:pt>
                <c:pt idx="63">
                  <c:v>675</c:v>
                </c:pt>
                <c:pt idx="64">
                  <c:v>676</c:v>
                </c:pt>
                <c:pt idx="65">
                  <c:v>677</c:v>
                </c:pt>
                <c:pt idx="66">
                  <c:v>678</c:v>
                </c:pt>
                <c:pt idx="67">
                  <c:v>679</c:v>
                </c:pt>
                <c:pt idx="68">
                  <c:v>680</c:v>
                </c:pt>
                <c:pt idx="69">
                  <c:v>681</c:v>
                </c:pt>
                <c:pt idx="70">
                  <c:v>682</c:v>
                </c:pt>
                <c:pt idx="71">
                  <c:v>683</c:v>
                </c:pt>
                <c:pt idx="72">
                  <c:v>684</c:v>
                </c:pt>
                <c:pt idx="73">
                  <c:v>685</c:v>
                </c:pt>
                <c:pt idx="74">
                  <c:v>686</c:v>
                </c:pt>
                <c:pt idx="75">
                  <c:v>687</c:v>
                </c:pt>
                <c:pt idx="76">
                  <c:v>688</c:v>
                </c:pt>
                <c:pt idx="77">
                  <c:v>689</c:v>
                </c:pt>
                <c:pt idx="78">
                  <c:v>690</c:v>
                </c:pt>
                <c:pt idx="79">
                  <c:v>691</c:v>
                </c:pt>
                <c:pt idx="80">
                  <c:v>692</c:v>
                </c:pt>
                <c:pt idx="81">
                  <c:v>693</c:v>
                </c:pt>
                <c:pt idx="82">
                  <c:v>694</c:v>
                </c:pt>
                <c:pt idx="83">
                  <c:v>695</c:v>
                </c:pt>
                <c:pt idx="84">
                  <c:v>696</c:v>
                </c:pt>
                <c:pt idx="85">
                  <c:v>697</c:v>
                </c:pt>
                <c:pt idx="86">
                  <c:v>698</c:v>
                </c:pt>
                <c:pt idx="87">
                  <c:v>699</c:v>
                </c:pt>
                <c:pt idx="88">
                  <c:v>700</c:v>
                </c:pt>
                <c:pt idx="89">
                  <c:v>701</c:v>
                </c:pt>
                <c:pt idx="90">
                  <c:v>702</c:v>
                </c:pt>
                <c:pt idx="91">
                  <c:v>703</c:v>
                </c:pt>
                <c:pt idx="92">
                  <c:v>704</c:v>
                </c:pt>
                <c:pt idx="93">
                  <c:v>705</c:v>
                </c:pt>
                <c:pt idx="94">
                  <c:v>706</c:v>
                </c:pt>
                <c:pt idx="95">
                  <c:v>707</c:v>
                </c:pt>
                <c:pt idx="96">
                  <c:v>708</c:v>
                </c:pt>
                <c:pt idx="97">
                  <c:v>709</c:v>
                </c:pt>
                <c:pt idx="98">
                  <c:v>710</c:v>
                </c:pt>
                <c:pt idx="99">
                  <c:v>711</c:v>
                </c:pt>
                <c:pt idx="100">
                  <c:v>712</c:v>
                </c:pt>
                <c:pt idx="101">
                  <c:v>713</c:v>
                </c:pt>
                <c:pt idx="102">
                  <c:v>714</c:v>
                </c:pt>
                <c:pt idx="103">
                  <c:v>715</c:v>
                </c:pt>
                <c:pt idx="104">
                  <c:v>716</c:v>
                </c:pt>
                <c:pt idx="105">
                  <c:v>717</c:v>
                </c:pt>
                <c:pt idx="106">
                  <c:v>718</c:v>
                </c:pt>
                <c:pt idx="107">
                  <c:v>719</c:v>
                </c:pt>
                <c:pt idx="108">
                  <c:v>720</c:v>
                </c:pt>
                <c:pt idx="109">
                  <c:v>721</c:v>
                </c:pt>
                <c:pt idx="110">
                  <c:v>722</c:v>
                </c:pt>
                <c:pt idx="111">
                  <c:v>723</c:v>
                </c:pt>
                <c:pt idx="112">
                  <c:v>724</c:v>
                </c:pt>
                <c:pt idx="113">
                  <c:v>725</c:v>
                </c:pt>
                <c:pt idx="114">
                  <c:v>726</c:v>
                </c:pt>
                <c:pt idx="115">
                  <c:v>727</c:v>
                </c:pt>
                <c:pt idx="116">
                  <c:v>728</c:v>
                </c:pt>
                <c:pt idx="117">
                  <c:v>729</c:v>
                </c:pt>
                <c:pt idx="118">
                  <c:v>730</c:v>
                </c:pt>
                <c:pt idx="119">
                  <c:v>731</c:v>
                </c:pt>
                <c:pt idx="120">
                  <c:v>732</c:v>
                </c:pt>
                <c:pt idx="121">
                  <c:v>733</c:v>
                </c:pt>
                <c:pt idx="122">
                  <c:v>734</c:v>
                </c:pt>
                <c:pt idx="123">
                  <c:v>735</c:v>
                </c:pt>
                <c:pt idx="124">
                  <c:v>736</c:v>
                </c:pt>
                <c:pt idx="125">
                  <c:v>737</c:v>
                </c:pt>
                <c:pt idx="126">
                  <c:v>738</c:v>
                </c:pt>
                <c:pt idx="127">
                  <c:v>739</c:v>
                </c:pt>
                <c:pt idx="128">
                  <c:v>740</c:v>
                </c:pt>
                <c:pt idx="129">
                  <c:v>741</c:v>
                </c:pt>
                <c:pt idx="130">
                  <c:v>742</c:v>
                </c:pt>
                <c:pt idx="131">
                  <c:v>743</c:v>
                </c:pt>
                <c:pt idx="132">
                  <c:v>744</c:v>
                </c:pt>
                <c:pt idx="133">
                  <c:v>745</c:v>
                </c:pt>
                <c:pt idx="134">
                  <c:v>746</c:v>
                </c:pt>
                <c:pt idx="135">
                  <c:v>747</c:v>
                </c:pt>
                <c:pt idx="136">
                  <c:v>748</c:v>
                </c:pt>
                <c:pt idx="137">
                  <c:v>749</c:v>
                </c:pt>
                <c:pt idx="138">
                  <c:v>750</c:v>
                </c:pt>
                <c:pt idx="139">
                  <c:v>751</c:v>
                </c:pt>
                <c:pt idx="140">
                  <c:v>752</c:v>
                </c:pt>
                <c:pt idx="141">
                  <c:v>753</c:v>
                </c:pt>
                <c:pt idx="142">
                  <c:v>754</c:v>
                </c:pt>
                <c:pt idx="143">
                  <c:v>755</c:v>
                </c:pt>
                <c:pt idx="144">
                  <c:v>756</c:v>
                </c:pt>
                <c:pt idx="145">
                  <c:v>757</c:v>
                </c:pt>
                <c:pt idx="146">
                  <c:v>758</c:v>
                </c:pt>
                <c:pt idx="147">
                  <c:v>759</c:v>
                </c:pt>
                <c:pt idx="148">
                  <c:v>760</c:v>
                </c:pt>
                <c:pt idx="149">
                  <c:v>761</c:v>
                </c:pt>
                <c:pt idx="150">
                  <c:v>762</c:v>
                </c:pt>
                <c:pt idx="151">
                  <c:v>763</c:v>
                </c:pt>
                <c:pt idx="152">
                  <c:v>764</c:v>
                </c:pt>
                <c:pt idx="153">
                  <c:v>765</c:v>
                </c:pt>
                <c:pt idx="154">
                  <c:v>766</c:v>
                </c:pt>
                <c:pt idx="155">
                  <c:v>767</c:v>
                </c:pt>
                <c:pt idx="156">
                  <c:v>768</c:v>
                </c:pt>
                <c:pt idx="157">
                  <c:v>769</c:v>
                </c:pt>
                <c:pt idx="158">
                  <c:v>770</c:v>
                </c:pt>
                <c:pt idx="159">
                  <c:v>771</c:v>
                </c:pt>
                <c:pt idx="160">
                  <c:v>772</c:v>
                </c:pt>
                <c:pt idx="161">
                  <c:v>773</c:v>
                </c:pt>
                <c:pt idx="162">
                  <c:v>774</c:v>
                </c:pt>
                <c:pt idx="163">
                  <c:v>775</c:v>
                </c:pt>
                <c:pt idx="164">
                  <c:v>776</c:v>
                </c:pt>
                <c:pt idx="165">
                  <c:v>777</c:v>
                </c:pt>
                <c:pt idx="166">
                  <c:v>778</c:v>
                </c:pt>
                <c:pt idx="167">
                  <c:v>779</c:v>
                </c:pt>
                <c:pt idx="168">
                  <c:v>780</c:v>
                </c:pt>
                <c:pt idx="169">
                  <c:v>781</c:v>
                </c:pt>
                <c:pt idx="170">
                  <c:v>782</c:v>
                </c:pt>
                <c:pt idx="171">
                  <c:v>783</c:v>
                </c:pt>
                <c:pt idx="172">
                  <c:v>784</c:v>
                </c:pt>
                <c:pt idx="173">
                  <c:v>785</c:v>
                </c:pt>
                <c:pt idx="174">
                  <c:v>786</c:v>
                </c:pt>
                <c:pt idx="175">
                  <c:v>787</c:v>
                </c:pt>
                <c:pt idx="176">
                  <c:v>788</c:v>
                </c:pt>
                <c:pt idx="177">
                  <c:v>789</c:v>
                </c:pt>
                <c:pt idx="178">
                  <c:v>790</c:v>
                </c:pt>
                <c:pt idx="179">
                  <c:v>791</c:v>
                </c:pt>
                <c:pt idx="180">
                  <c:v>792</c:v>
                </c:pt>
                <c:pt idx="181">
                  <c:v>793</c:v>
                </c:pt>
                <c:pt idx="182">
                  <c:v>794</c:v>
                </c:pt>
                <c:pt idx="183">
                  <c:v>795</c:v>
                </c:pt>
                <c:pt idx="184">
                  <c:v>796</c:v>
                </c:pt>
                <c:pt idx="185">
                  <c:v>797</c:v>
                </c:pt>
                <c:pt idx="186">
                  <c:v>798</c:v>
                </c:pt>
                <c:pt idx="187">
                  <c:v>799</c:v>
                </c:pt>
                <c:pt idx="188">
                  <c:v>800</c:v>
                </c:pt>
                <c:pt idx="189">
                  <c:v>801</c:v>
                </c:pt>
                <c:pt idx="190">
                  <c:v>802</c:v>
                </c:pt>
              </c:numCache>
            </c:numRef>
          </c:xVal>
          <c:yVal>
            <c:numRef>
              <c:f>Graph!$H$614:$H$802</c:f>
              <c:numCache>
                <c:formatCode>General</c:formatCode>
                <c:ptCount val="18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402-4566-8401-ABB736D1C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3839215"/>
        <c:axId val="1513836815"/>
      </c:scatterChart>
      <c:valAx>
        <c:axId val="1513839215"/>
        <c:scaling>
          <c:orientation val="minMax"/>
          <c:max val="802"/>
          <c:min val="612"/>
        </c:scaling>
        <c:delete val="0"/>
        <c:axPos val="b"/>
        <c:numFmt formatCode="General" sourceLinked="1"/>
        <c:majorTickMark val="out"/>
        <c:minorTickMark val="none"/>
        <c:tickLblPos val="nextTo"/>
        <c:crossAx val="1513836815"/>
        <c:crosses val="autoZero"/>
        <c:crossBetween val="midCat"/>
      </c:valAx>
      <c:valAx>
        <c:axId val="151383681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513839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5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Graph!$A$805:$A$1010</c:f>
              <c:numCache>
                <c:formatCode>General</c:formatCode>
                <c:ptCount val="206"/>
                <c:pt idx="0">
                  <c:v>804</c:v>
                </c:pt>
                <c:pt idx="1">
                  <c:v>805</c:v>
                </c:pt>
                <c:pt idx="2">
                  <c:v>806</c:v>
                </c:pt>
                <c:pt idx="3">
                  <c:v>807</c:v>
                </c:pt>
                <c:pt idx="4">
                  <c:v>808</c:v>
                </c:pt>
                <c:pt idx="5">
                  <c:v>809</c:v>
                </c:pt>
                <c:pt idx="6">
                  <c:v>810</c:v>
                </c:pt>
                <c:pt idx="7">
                  <c:v>811</c:v>
                </c:pt>
                <c:pt idx="8">
                  <c:v>812</c:v>
                </c:pt>
                <c:pt idx="9">
                  <c:v>813</c:v>
                </c:pt>
                <c:pt idx="10">
                  <c:v>814</c:v>
                </c:pt>
                <c:pt idx="11">
                  <c:v>815</c:v>
                </c:pt>
                <c:pt idx="12">
                  <c:v>816</c:v>
                </c:pt>
                <c:pt idx="13">
                  <c:v>817</c:v>
                </c:pt>
                <c:pt idx="14">
                  <c:v>818</c:v>
                </c:pt>
                <c:pt idx="15">
                  <c:v>819</c:v>
                </c:pt>
                <c:pt idx="16">
                  <c:v>820</c:v>
                </c:pt>
                <c:pt idx="17">
                  <c:v>821</c:v>
                </c:pt>
                <c:pt idx="18">
                  <c:v>822</c:v>
                </c:pt>
                <c:pt idx="19">
                  <c:v>823</c:v>
                </c:pt>
                <c:pt idx="20">
                  <c:v>824</c:v>
                </c:pt>
                <c:pt idx="21">
                  <c:v>825</c:v>
                </c:pt>
                <c:pt idx="22">
                  <c:v>826</c:v>
                </c:pt>
                <c:pt idx="23">
                  <c:v>827</c:v>
                </c:pt>
                <c:pt idx="24">
                  <c:v>828</c:v>
                </c:pt>
                <c:pt idx="25">
                  <c:v>829</c:v>
                </c:pt>
                <c:pt idx="26">
                  <c:v>830</c:v>
                </c:pt>
                <c:pt idx="27">
                  <c:v>831</c:v>
                </c:pt>
                <c:pt idx="28">
                  <c:v>832</c:v>
                </c:pt>
                <c:pt idx="29">
                  <c:v>833</c:v>
                </c:pt>
                <c:pt idx="30">
                  <c:v>834</c:v>
                </c:pt>
                <c:pt idx="31">
                  <c:v>835</c:v>
                </c:pt>
                <c:pt idx="32">
                  <c:v>836</c:v>
                </c:pt>
                <c:pt idx="33">
                  <c:v>837</c:v>
                </c:pt>
                <c:pt idx="34">
                  <c:v>838</c:v>
                </c:pt>
                <c:pt idx="35">
                  <c:v>839</c:v>
                </c:pt>
                <c:pt idx="36">
                  <c:v>840</c:v>
                </c:pt>
                <c:pt idx="37">
                  <c:v>841</c:v>
                </c:pt>
                <c:pt idx="38">
                  <c:v>842</c:v>
                </c:pt>
                <c:pt idx="39">
                  <c:v>843</c:v>
                </c:pt>
                <c:pt idx="40">
                  <c:v>844</c:v>
                </c:pt>
                <c:pt idx="41">
                  <c:v>845</c:v>
                </c:pt>
                <c:pt idx="42">
                  <c:v>846</c:v>
                </c:pt>
                <c:pt idx="43">
                  <c:v>847</c:v>
                </c:pt>
                <c:pt idx="44">
                  <c:v>848</c:v>
                </c:pt>
                <c:pt idx="45">
                  <c:v>849</c:v>
                </c:pt>
                <c:pt idx="46">
                  <c:v>850</c:v>
                </c:pt>
                <c:pt idx="47">
                  <c:v>851</c:v>
                </c:pt>
                <c:pt idx="48">
                  <c:v>852</c:v>
                </c:pt>
                <c:pt idx="49">
                  <c:v>853</c:v>
                </c:pt>
                <c:pt idx="50">
                  <c:v>854</c:v>
                </c:pt>
                <c:pt idx="51">
                  <c:v>855</c:v>
                </c:pt>
                <c:pt idx="52">
                  <c:v>856</c:v>
                </c:pt>
                <c:pt idx="53">
                  <c:v>857</c:v>
                </c:pt>
                <c:pt idx="54">
                  <c:v>858</c:v>
                </c:pt>
                <c:pt idx="55">
                  <c:v>859</c:v>
                </c:pt>
                <c:pt idx="56">
                  <c:v>860</c:v>
                </c:pt>
                <c:pt idx="57">
                  <c:v>861</c:v>
                </c:pt>
                <c:pt idx="58">
                  <c:v>862</c:v>
                </c:pt>
                <c:pt idx="59">
                  <c:v>863</c:v>
                </c:pt>
                <c:pt idx="60">
                  <c:v>864</c:v>
                </c:pt>
                <c:pt idx="61">
                  <c:v>865</c:v>
                </c:pt>
                <c:pt idx="62">
                  <c:v>866</c:v>
                </c:pt>
                <c:pt idx="63">
                  <c:v>867</c:v>
                </c:pt>
                <c:pt idx="64">
                  <c:v>868</c:v>
                </c:pt>
                <c:pt idx="65">
                  <c:v>869</c:v>
                </c:pt>
                <c:pt idx="66">
                  <c:v>870</c:v>
                </c:pt>
                <c:pt idx="67">
                  <c:v>871</c:v>
                </c:pt>
                <c:pt idx="68">
                  <c:v>872</c:v>
                </c:pt>
                <c:pt idx="69">
                  <c:v>873</c:v>
                </c:pt>
                <c:pt idx="70">
                  <c:v>874</c:v>
                </c:pt>
                <c:pt idx="71">
                  <c:v>875</c:v>
                </c:pt>
                <c:pt idx="72">
                  <c:v>876</c:v>
                </c:pt>
                <c:pt idx="73">
                  <c:v>877</c:v>
                </c:pt>
                <c:pt idx="74">
                  <c:v>878</c:v>
                </c:pt>
                <c:pt idx="75">
                  <c:v>879</c:v>
                </c:pt>
                <c:pt idx="76">
                  <c:v>880</c:v>
                </c:pt>
                <c:pt idx="77">
                  <c:v>881</c:v>
                </c:pt>
                <c:pt idx="78">
                  <c:v>882</c:v>
                </c:pt>
                <c:pt idx="79">
                  <c:v>883</c:v>
                </c:pt>
                <c:pt idx="80">
                  <c:v>884</c:v>
                </c:pt>
                <c:pt idx="81">
                  <c:v>885</c:v>
                </c:pt>
                <c:pt idx="82">
                  <c:v>886</c:v>
                </c:pt>
                <c:pt idx="83">
                  <c:v>887</c:v>
                </c:pt>
                <c:pt idx="84">
                  <c:v>888</c:v>
                </c:pt>
                <c:pt idx="85">
                  <c:v>889</c:v>
                </c:pt>
                <c:pt idx="86">
                  <c:v>890</c:v>
                </c:pt>
                <c:pt idx="87">
                  <c:v>891</c:v>
                </c:pt>
                <c:pt idx="88">
                  <c:v>892</c:v>
                </c:pt>
                <c:pt idx="89">
                  <c:v>893</c:v>
                </c:pt>
                <c:pt idx="90">
                  <c:v>894</c:v>
                </c:pt>
                <c:pt idx="91">
                  <c:v>895</c:v>
                </c:pt>
                <c:pt idx="92">
                  <c:v>896</c:v>
                </c:pt>
                <c:pt idx="93">
                  <c:v>897</c:v>
                </c:pt>
                <c:pt idx="94">
                  <c:v>898</c:v>
                </c:pt>
                <c:pt idx="95">
                  <c:v>899</c:v>
                </c:pt>
                <c:pt idx="96">
                  <c:v>900</c:v>
                </c:pt>
                <c:pt idx="97">
                  <c:v>901</c:v>
                </c:pt>
                <c:pt idx="98">
                  <c:v>902</c:v>
                </c:pt>
                <c:pt idx="99">
                  <c:v>903</c:v>
                </c:pt>
                <c:pt idx="100">
                  <c:v>904</c:v>
                </c:pt>
                <c:pt idx="101">
                  <c:v>905</c:v>
                </c:pt>
                <c:pt idx="102">
                  <c:v>906</c:v>
                </c:pt>
                <c:pt idx="103">
                  <c:v>907</c:v>
                </c:pt>
                <c:pt idx="104">
                  <c:v>908</c:v>
                </c:pt>
                <c:pt idx="105">
                  <c:v>909</c:v>
                </c:pt>
                <c:pt idx="106">
                  <c:v>910</c:v>
                </c:pt>
                <c:pt idx="107">
                  <c:v>911</c:v>
                </c:pt>
                <c:pt idx="108">
                  <c:v>912</c:v>
                </c:pt>
                <c:pt idx="109">
                  <c:v>913</c:v>
                </c:pt>
                <c:pt idx="110">
                  <c:v>914</c:v>
                </c:pt>
                <c:pt idx="111">
                  <c:v>915</c:v>
                </c:pt>
                <c:pt idx="112">
                  <c:v>916</c:v>
                </c:pt>
                <c:pt idx="113">
                  <c:v>917</c:v>
                </c:pt>
                <c:pt idx="114">
                  <c:v>918</c:v>
                </c:pt>
                <c:pt idx="115">
                  <c:v>919</c:v>
                </c:pt>
                <c:pt idx="116">
                  <c:v>920</c:v>
                </c:pt>
                <c:pt idx="117">
                  <c:v>921</c:v>
                </c:pt>
                <c:pt idx="118">
                  <c:v>922</c:v>
                </c:pt>
                <c:pt idx="119">
                  <c:v>923</c:v>
                </c:pt>
                <c:pt idx="120">
                  <c:v>924</c:v>
                </c:pt>
                <c:pt idx="121">
                  <c:v>925</c:v>
                </c:pt>
                <c:pt idx="122">
                  <c:v>926</c:v>
                </c:pt>
                <c:pt idx="123">
                  <c:v>927</c:v>
                </c:pt>
                <c:pt idx="124">
                  <c:v>928</c:v>
                </c:pt>
                <c:pt idx="125">
                  <c:v>929</c:v>
                </c:pt>
                <c:pt idx="126">
                  <c:v>930</c:v>
                </c:pt>
                <c:pt idx="127">
                  <c:v>931</c:v>
                </c:pt>
                <c:pt idx="128">
                  <c:v>932</c:v>
                </c:pt>
                <c:pt idx="129">
                  <c:v>933</c:v>
                </c:pt>
                <c:pt idx="130">
                  <c:v>934</c:v>
                </c:pt>
                <c:pt idx="131">
                  <c:v>935</c:v>
                </c:pt>
                <c:pt idx="132">
                  <c:v>936</c:v>
                </c:pt>
                <c:pt idx="133">
                  <c:v>937</c:v>
                </c:pt>
                <c:pt idx="134">
                  <c:v>938</c:v>
                </c:pt>
                <c:pt idx="135">
                  <c:v>939</c:v>
                </c:pt>
                <c:pt idx="136">
                  <c:v>940</c:v>
                </c:pt>
                <c:pt idx="137">
                  <c:v>941</c:v>
                </c:pt>
                <c:pt idx="138">
                  <c:v>942</c:v>
                </c:pt>
                <c:pt idx="139">
                  <c:v>943</c:v>
                </c:pt>
                <c:pt idx="140">
                  <c:v>944</c:v>
                </c:pt>
                <c:pt idx="141">
                  <c:v>945</c:v>
                </c:pt>
                <c:pt idx="142">
                  <c:v>946</c:v>
                </c:pt>
                <c:pt idx="143">
                  <c:v>947</c:v>
                </c:pt>
                <c:pt idx="144">
                  <c:v>948</c:v>
                </c:pt>
                <c:pt idx="145">
                  <c:v>949</c:v>
                </c:pt>
                <c:pt idx="146">
                  <c:v>950</c:v>
                </c:pt>
                <c:pt idx="147">
                  <c:v>951</c:v>
                </c:pt>
                <c:pt idx="148">
                  <c:v>952</c:v>
                </c:pt>
                <c:pt idx="149">
                  <c:v>953</c:v>
                </c:pt>
                <c:pt idx="150">
                  <c:v>954</c:v>
                </c:pt>
                <c:pt idx="151">
                  <c:v>955</c:v>
                </c:pt>
                <c:pt idx="152">
                  <c:v>956</c:v>
                </c:pt>
                <c:pt idx="153">
                  <c:v>957</c:v>
                </c:pt>
                <c:pt idx="154">
                  <c:v>958</c:v>
                </c:pt>
                <c:pt idx="155">
                  <c:v>959</c:v>
                </c:pt>
                <c:pt idx="156">
                  <c:v>960</c:v>
                </c:pt>
                <c:pt idx="157">
                  <c:v>961</c:v>
                </c:pt>
                <c:pt idx="158">
                  <c:v>962</c:v>
                </c:pt>
                <c:pt idx="159">
                  <c:v>963</c:v>
                </c:pt>
                <c:pt idx="160">
                  <c:v>964</c:v>
                </c:pt>
                <c:pt idx="161">
                  <c:v>965</c:v>
                </c:pt>
                <c:pt idx="162">
                  <c:v>966</c:v>
                </c:pt>
                <c:pt idx="163">
                  <c:v>967</c:v>
                </c:pt>
                <c:pt idx="164">
                  <c:v>968</c:v>
                </c:pt>
                <c:pt idx="165">
                  <c:v>969</c:v>
                </c:pt>
                <c:pt idx="166">
                  <c:v>970</c:v>
                </c:pt>
                <c:pt idx="167">
                  <c:v>971</c:v>
                </c:pt>
                <c:pt idx="168">
                  <c:v>972</c:v>
                </c:pt>
                <c:pt idx="169">
                  <c:v>973</c:v>
                </c:pt>
                <c:pt idx="170">
                  <c:v>974</c:v>
                </c:pt>
                <c:pt idx="171">
                  <c:v>975</c:v>
                </c:pt>
                <c:pt idx="172">
                  <c:v>976</c:v>
                </c:pt>
                <c:pt idx="173">
                  <c:v>977</c:v>
                </c:pt>
                <c:pt idx="174">
                  <c:v>978</c:v>
                </c:pt>
                <c:pt idx="175">
                  <c:v>979</c:v>
                </c:pt>
                <c:pt idx="176">
                  <c:v>980</c:v>
                </c:pt>
                <c:pt idx="177">
                  <c:v>981</c:v>
                </c:pt>
                <c:pt idx="178">
                  <c:v>982</c:v>
                </c:pt>
                <c:pt idx="179">
                  <c:v>983</c:v>
                </c:pt>
                <c:pt idx="180">
                  <c:v>984</c:v>
                </c:pt>
                <c:pt idx="181">
                  <c:v>985</c:v>
                </c:pt>
                <c:pt idx="182">
                  <c:v>986</c:v>
                </c:pt>
                <c:pt idx="183">
                  <c:v>987</c:v>
                </c:pt>
                <c:pt idx="184">
                  <c:v>988</c:v>
                </c:pt>
                <c:pt idx="185">
                  <c:v>989</c:v>
                </c:pt>
                <c:pt idx="186">
                  <c:v>990</c:v>
                </c:pt>
                <c:pt idx="187">
                  <c:v>991</c:v>
                </c:pt>
                <c:pt idx="188">
                  <c:v>992</c:v>
                </c:pt>
                <c:pt idx="189">
                  <c:v>993</c:v>
                </c:pt>
                <c:pt idx="190">
                  <c:v>994</c:v>
                </c:pt>
                <c:pt idx="191">
                  <c:v>995</c:v>
                </c:pt>
                <c:pt idx="192">
                  <c:v>996</c:v>
                </c:pt>
                <c:pt idx="193">
                  <c:v>997</c:v>
                </c:pt>
                <c:pt idx="194">
                  <c:v>998</c:v>
                </c:pt>
                <c:pt idx="195">
                  <c:v>999</c:v>
                </c:pt>
                <c:pt idx="196">
                  <c:v>1000</c:v>
                </c:pt>
                <c:pt idx="197">
                  <c:v>1001</c:v>
                </c:pt>
                <c:pt idx="198">
                  <c:v>1002</c:v>
                </c:pt>
                <c:pt idx="199">
                  <c:v>1003</c:v>
                </c:pt>
                <c:pt idx="200">
                  <c:v>1004</c:v>
                </c:pt>
                <c:pt idx="201">
                  <c:v>1005</c:v>
                </c:pt>
                <c:pt idx="202">
                  <c:v>1006</c:v>
                </c:pt>
                <c:pt idx="203">
                  <c:v>1007</c:v>
                </c:pt>
                <c:pt idx="204">
                  <c:v>1008</c:v>
                </c:pt>
                <c:pt idx="205">
                  <c:v>1009</c:v>
                </c:pt>
              </c:numCache>
            </c:numRef>
          </c:xVal>
          <c:yVal>
            <c:numRef>
              <c:f>Graph!$D$806:$D$1009</c:f>
              <c:numCache>
                <c:formatCode>General</c:formatCode>
                <c:ptCount val="20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203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49-46B6-9F1F-E8F7359AF51C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Graph!$A$805:$A$1010</c:f>
              <c:numCache>
                <c:formatCode>General</c:formatCode>
                <c:ptCount val="206"/>
                <c:pt idx="0">
                  <c:v>804</c:v>
                </c:pt>
                <c:pt idx="1">
                  <c:v>805</c:v>
                </c:pt>
                <c:pt idx="2">
                  <c:v>806</c:v>
                </c:pt>
                <c:pt idx="3">
                  <c:v>807</c:v>
                </c:pt>
                <c:pt idx="4">
                  <c:v>808</c:v>
                </c:pt>
                <c:pt idx="5">
                  <c:v>809</c:v>
                </c:pt>
                <c:pt idx="6">
                  <c:v>810</c:v>
                </c:pt>
                <c:pt idx="7">
                  <c:v>811</c:v>
                </c:pt>
                <c:pt idx="8">
                  <c:v>812</c:v>
                </c:pt>
                <c:pt idx="9">
                  <c:v>813</c:v>
                </c:pt>
                <c:pt idx="10">
                  <c:v>814</c:v>
                </c:pt>
                <c:pt idx="11">
                  <c:v>815</c:v>
                </c:pt>
                <c:pt idx="12">
                  <c:v>816</c:v>
                </c:pt>
                <c:pt idx="13">
                  <c:v>817</c:v>
                </c:pt>
                <c:pt idx="14">
                  <c:v>818</c:v>
                </c:pt>
                <c:pt idx="15">
                  <c:v>819</c:v>
                </c:pt>
                <c:pt idx="16">
                  <c:v>820</c:v>
                </c:pt>
                <c:pt idx="17">
                  <c:v>821</c:v>
                </c:pt>
                <c:pt idx="18">
                  <c:v>822</c:v>
                </c:pt>
                <c:pt idx="19">
                  <c:v>823</c:v>
                </c:pt>
                <c:pt idx="20">
                  <c:v>824</c:v>
                </c:pt>
                <c:pt idx="21">
                  <c:v>825</c:v>
                </c:pt>
                <c:pt idx="22">
                  <c:v>826</c:v>
                </c:pt>
                <c:pt idx="23">
                  <c:v>827</c:v>
                </c:pt>
                <c:pt idx="24">
                  <c:v>828</c:v>
                </c:pt>
                <c:pt idx="25">
                  <c:v>829</c:v>
                </c:pt>
                <c:pt idx="26">
                  <c:v>830</c:v>
                </c:pt>
                <c:pt idx="27">
                  <c:v>831</c:v>
                </c:pt>
                <c:pt idx="28">
                  <c:v>832</c:v>
                </c:pt>
                <c:pt idx="29">
                  <c:v>833</c:v>
                </c:pt>
                <c:pt idx="30">
                  <c:v>834</c:v>
                </c:pt>
                <c:pt idx="31">
                  <c:v>835</c:v>
                </c:pt>
                <c:pt idx="32">
                  <c:v>836</c:v>
                </c:pt>
                <c:pt idx="33">
                  <c:v>837</c:v>
                </c:pt>
                <c:pt idx="34">
                  <c:v>838</c:v>
                </c:pt>
                <c:pt idx="35">
                  <c:v>839</c:v>
                </c:pt>
                <c:pt idx="36">
                  <c:v>840</c:v>
                </c:pt>
                <c:pt idx="37">
                  <c:v>841</c:v>
                </c:pt>
                <c:pt idx="38">
                  <c:v>842</c:v>
                </c:pt>
                <c:pt idx="39">
                  <c:v>843</c:v>
                </c:pt>
                <c:pt idx="40">
                  <c:v>844</c:v>
                </c:pt>
                <c:pt idx="41">
                  <c:v>845</c:v>
                </c:pt>
                <c:pt idx="42">
                  <c:v>846</c:v>
                </c:pt>
                <c:pt idx="43">
                  <c:v>847</c:v>
                </c:pt>
                <c:pt idx="44">
                  <c:v>848</c:v>
                </c:pt>
                <c:pt idx="45">
                  <c:v>849</c:v>
                </c:pt>
                <c:pt idx="46">
                  <c:v>850</c:v>
                </c:pt>
                <c:pt idx="47">
                  <c:v>851</c:v>
                </c:pt>
                <c:pt idx="48">
                  <c:v>852</c:v>
                </c:pt>
                <c:pt idx="49">
                  <c:v>853</c:v>
                </c:pt>
                <c:pt idx="50">
                  <c:v>854</c:v>
                </c:pt>
                <c:pt idx="51">
                  <c:v>855</c:v>
                </c:pt>
                <c:pt idx="52">
                  <c:v>856</c:v>
                </c:pt>
                <c:pt idx="53">
                  <c:v>857</c:v>
                </c:pt>
                <c:pt idx="54">
                  <c:v>858</c:v>
                </c:pt>
                <c:pt idx="55">
                  <c:v>859</c:v>
                </c:pt>
                <c:pt idx="56">
                  <c:v>860</c:v>
                </c:pt>
                <c:pt idx="57">
                  <c:v>861</c:v>
                </c:pt>
                <c:pt idx="58">
                  <c:v>862</c:v>
                </c:pt>
                <c:pt idx="59">
                  <c:v>863</c:v>
                </c:pt>
                <c:pt idx="60">
                  <c:v>864</c:v>
                </c:pt>
                <c:pt idx="61">
                  <c:v>865</c:v>
                </c:pt>
                <c:pt idx="62">
                  <c:v>866</c:v>
                </c:pt>
                <c:pt idx="63">
                  <c:v>867</c:v>
                </c:pt>
                <c:pt idx="64">
                  <c:v>868</c:v>
                </c:pt>
                <c:pt idx="65">
                  <c:v>869</c:v>
                </c:pt>
                <c:pt idx="66">
                  <c:v>870</c:v>
                </c:pt>
                <c:pt idx="67">
                  <c:v>871</c:v>
                </c:pt>
                <c:pt idx="68">
                  <c:v>872</c:v>
                </c:pt>
                <c:pt idx="69">
                  <c:v>873</c:v>
                </c:pt>
                <c:pt idx="70">
                  <c:v>874</c:v>
                </c:pt>
                <c:pt idx="71">
                  <c:v>875</c:v>
                </c:pt>
                <c:pt idx="72">
                  <c:v>876</c:v>
                </c:pt>
                <c:pt idx="73">
                  <c:v>877</c:v>
                </c:pt>
                <c:pt idx="74">
                  <c:v>878</c:v>
                </c:pt>
                <c:pt idx="75">
                  <c:v>879</c:v>
                </c:pt>
                <c:pt idx="76">
                  <c:v>880</c:v>
                </c:pt>
                <c:pt idx="77">
                  <c:v>881</c:v>
                </c:pt>
                <c:pt idx="78">
                  <c:v>882</c:v>
                </c:pt>
                <c:pt idx="79">
                  <c:v>883</c:v>
                </c:pt>
                <c:pt idx="80">
                  <c:v>884</c:v>
                </c:pt>
                <c:pt idx="81">
                  <c:v>885</c:v>
                </c:pt>
                <c:pt idx="82">
                  <c:v>886</c:v>
                </c:pt>
                <c:pt idx="83">
                  <c:v>887</c:v>
                </c:pt>
                <c:pt idx="84">
                  <c:v>888</c:v>
                </c:pt>
                <c:pt idx="85">
                  <c:v>889</c:v>
                </c:pt>
                <c:pt idx="86">
                  <c:v>890</c:v>
                </c:pt>
                <c:pt idx="87">
                  <c:v>891</c:v>
                </c:pt>
                <c:pt idx="88">
                  <c:v>892</c:v>
                </c:pt>
                <c:pt idx="89">
                  <c:v>893</c:v>
                </c:pt>
                <c:pt idx="90">
                  <c:v>894</c:v>
                </c:pt>
                <c:pt idx="91">
                  <c:v>895</c:v>
                </c:pt>
                <c:pt idx="92">
                  <c:v>896</c:v>
                </c:pt>
                <c:pt idx="93">
                  <c:v>897</c:v>
                </c:pt>
                <c:pt idx="94">
                  <c:v>898</c:v>
                </c:pt>
                <c:pt idx="95">
                  <c:v>899</c:v>
                </c:pt>
                <c:pt idx="96">
                  <c:v>900</c:v>
                </c:pt>
                <c:pt idx="97">
                  <c:v>901</c:v>
                </c:pt>
                <c:pt idx="98">
                  <c:v>902</c:v>
                </c:pt>
                <c:pt idx="99">
                  <c:v>903</c:v>
                </c:pt>
                <c:pt idx="100">
                  <c:v>904</c:v>
                </c:pt>
                <c:pt idx="101">
                  <c:v>905</c:v>
                </c:pt>
                <c:pt idx="102">
                  <c:v>906</c:v>
                </c:pt>
                <c:pt idx="103">
                  <c:v>907</c:v>
                </c:pt>
                <c:pt idx="104">
                  <c:v>908</c:v>
                </c:pt>
                <c:pt idx="105">
                  <c:v>909</c:v>
                </c:pt>
                <c:pt idx="106">
                  <c:v>910</c:v>
                </c:pt>
                <c:pt idx="107">
                  <c:v>911</c:v>
                </c:pt>
                <c:pt idx="108">
                  <c:v>912</c:v>
                </c:pt>
                <c:pt idx="109">
                  <c:v>913</c:v>
                </c:pt>
                <c:pt idx="110">
                  <c:v>914</c:v>
                </c:pt>
                <c:pt idx="111">
                  <c:v>915</c:v>
                </c:pt>
                <c:pt idx="112">
                  <c:v>916</c:v>
                </c:pt>
                <c:pt idx="113">
                  <c:v>917</c:v>
                </c:pt>
                <c:pt idx="114">
                  <c:v>918</c:v>
                </c:pt>
                <c:pt idx="115">
                  <c:v>919</c:v>
                </c:pt>
                <c:pt idx="116">
                  <c:v>920</c:v>
                </c:pt>
                <c:pt idx="117">
                  <c:v>921</c:v>
                </c:pt>
                <c:pt idx="118">
                  <c:v>922</c:v>
                </c:pt>
                <c:pt idx="119">
                  <c:v>923</c:v>
                </c:pt>
                <c:pt idx="120">
                  <c:v>924</c:v>
                </c:pt>
                <c:pt idx="121">
                  <c:v>925</c:v>
                </c:pt>
                <c:pt idx="122">
                  <c:v>926</c:v>
                </c:pt>
                <c:pt idx="123">
                  <c:v>927</c:v>
                </c:pt>
                <c:pt idx="124">
                  <c:v>928</c:v>
                </c:pt>
                <c:pt idx="125">
                  <c:v>929</c:v>
                </c:pt>
                <c:pt idx="126">
                  <c:v>930</c:v>
                </c:pt>
                <c:pt idx="127">
                  <c:v>931</c:v>
                </c:pt>
                <c:pt idx="128">
                  <c:v>932</c:v>
                </c:pt>
                <c:pt idx="129">
                  <c:v>933</c:v>
                </c:pt>
                <c:pt idx="130">
                  <c:v>934</c:v>
                </c:pt>
                <c:pt idx="131">
                  <c:v>935</c:v>
                </c:pt>
                <c:pt idx="132">
                  <c:v>936</c:v>
                </c:pt>
                <c:pt idx="133">
                  <c:v>937</c:v>
                </c:pt>
                <c:pt idx="134">
                  <c:v>938</c:v>
                </c:pt>
                <c:pt idx="135">
                  <c:v>939</c:v>
                </c:pt>
                <c:pt idx="136">
                  <c:v>940</c:v>
                </c:pt>
                <c:pt idx="137">
                  <c:v>941</c:v>
                </c:pt>
                <c:pt idx="138">
                  <c:v>942</c:v>
                </c:pt>
                <c:pt idx="139">
                  <c:v>943</c:v>
                </c:pt>
                <c:pt idx="140">
                  <c:v>944</c:v>
                </c:pt>
                <c:pt idx="141">
                  <c:v>945</c:v>
                </c:pt>
                <c:pt idx="142">
                  <c:v>946</c:v>
                </c:pt>
                <c:pt idx="143">
                  <c:v>947</c:v>
                </c:pt>
                <c:pt idx="144">
                  <c:v>948</c:v>
                </c:pt>
                <c:pt idx="145">
                  <c:v>949</c:v>
                </c:pt>
                <c:pt idx="146">
                  <c:v>950</c:v>
                </c:pt>
                <c:pt idx="147">
                  <c:v>951</c:v>
                </c:pt>
                <c:pt idx="148">
                  <c:v>952</c:v>
                </c:pt>
                <c:pt idx="149">
                  <c:v>953</c:v>
                </c:pt>
                <c:pt idx="150">
                  <c:v>954</c:v>
                </c:pt>
                <c:pt idx="151">
                  <c:v>955</c:v>
                </c:pt>
                <c:pt idx="152">
                  <c:v>956</c:v>
                </c:pt>
                <c:pt idx="153">
                  <c:v>957</c:v>
                </c:pt>
                <c:pt idx="154">
                  <c:v>958</c:v>
                </c:pt>
                <c:pt idx="155">
                  <c:v>959</c:v>
                </c:pt>
                <c:pt idx="156">
                  <c:v>960</c:v>
                </c:pt>
                <c:pt idx="157">
                  <c:v>961</c:v>
                </c:pt>
                <c:pt idx="158">
                  <c:v>962</c:v>
                </c:pt>
                <c:pt idx="159">
                  <c:v>963</c:v>
                </c:pt>
                <c:pt idx="160">
                  <c:v>964</c:v>
                </c:pt>
                <c:pt idx="161">
                  <c:v>965</c:v>
                </c:pt>
                <c:pt idx="162">
                  <c:v>966</c:v>
                </c:pt>
                <c:pt idx="163">
                  <c:v>967</c:v>
                </c:pt>
                <c:pt idx="164">
                  <c:v>968</c:v>
                </c:pt>
                <c:pt idx="165">
                  <c:v>969</c:v>
                </c:pt>
                <c:pt idx="166">
                  <c:v>970</c:v>
                </c:pt>
                <c:pt idx="167">
                  <c:v>971</c:v>
                </c:pt>
                <c:pt idx="168">
                  <c:v>972</c:v>
                </c:pt>
                <c:pt idx="169">
                  <c:v>973</c:v>
                </c:pt>
                <c:pt idx="170">
                  <c:v>974</c:v>
                </c:pt>
                <c:pt idx="171">
                  <c:v>975</c:v>
                </c:pt>
                <c:pt idx="172">
                  <c:v>976</c:v>
                </c:pt>
                <c:pt idx="173">
                  <c:v>977</c:v>
                </c:pt>
                <c:pt idx="174">
                  <c:v>978</c:v>
                </c:pt>
                <c:pt idx="175">
                  <c:v>979</c:v>
                </c:pt>
                <c:pt idx="176">
                  <c:v>980</c:v>
                </c:pt>
                <c:pt idx="177">
                  <c:v>981</c:v>
                </c:pt>
                <c:pt idx="178">
                  <c:v>982</c:v>
                </c:pt>
                <c:pt idx="179">
                  <c:v>983</c:v>
                </c:pt>
                <c:pt idx="180">
                  <c:v>984</c:v>
                </c:pt>
                <c:pt idx="181">
                  <c:v>985</c:v>
                </c:pt>
                <c:pt idx="182">
                  <c:v>986</c:v>
                </c:pt>
                <c:pt idx="183">
                  <c:v>987</c:v>
                </c:pt>
                <c:pt idx="184">
                  <c:v>988</c:v>
                </c:pt>
                <c:pt idx="185">
                  <c:v>989</c:v>
                </c:pt>
                <c:pt idx="186">
                  <c:v>990</c:v>
                </c:pt>
                <c:pt idx="187">
                  <c:v>991</c:v>
                </c:pt>
                <c:pt idx="188">
                  <c:v>992</c:v>
                </c:pt>
                <c:pt idx="189">
                  <c:v>993</c:v>
                </c:pt>
                <c:pt idx="190">
                  <c:v>994</c:v>
                </c:pt>
                <c:pt idx="191">
                  <c:v>995</c:v>
                </c:pt>
                <c:pt idx="192">
                  <c:v>996</c:v>
                </c:pt>
                <c:pt idx="193">
                  <c:v>997</c:v>
                </c:pt>
                <c:pt idx="194">
                  <c:v>998</c:v>
                </c:pt>
                <c:pt idx="195">
                  <c:v>999</c:v>
                </c:pt>
                <c:pt idx="196">
                  <c:v>1000</c:v>
                </c:pt>
                <c:pt idx="197">
                  <c:v>1001</c:v>
                </c:pt>
                <c:pt idx="198">
                  <c:v>1002</c:v>
                </c:pt>
                <c:pt idx="199">
                  <c:v>1003</c:v>
                </c:pt>
                <c:pt idx="200">
                  <c:v>1004</c:v>
                </c:pt>
                <c:pt idx="201">
                  <c:v>1005</c:v>
                </c:pt>
                <c:pt idx="202">
                  <c:v>1006</c:v>
                </c:pt>
                <c:pt idx="203">
                  <c:v>1007</c:v>
                </c:pt>
                <c:pt idx="204">
                  <c:v>1008</c:v>
                </c:pt>
                <c:pt idx="205">
                  <c:v>1009</c:v>
                </c:pt>
              </c:numCache>
            </c:numRef>
          </c:xVal>
          <c:yVal>
            <c:numRef>
              <c:f>Graph!$B$806:$B$1009</c:f>
              <c:numCache>
                <c:formatCode>General</c:formatCode>
                <c:ptCount val="204"/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49-46B6-9F1F-E8F7359AF51C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Graph!$A$805:$A$1010</c:f>
              <c:numCache>
                <c:formatCode>General</c:formatCode>
                <c:ptCount val="206"/>
                <c:pt idx="0">
                  <c:v>804</c:v>
                </c:pt>
                <c:pt idx="1">
                  <c:v>805</c:v>
                </c:pt>
                <c:pt idx="2">
                  <c:v>806</c:v>
                </c:pt>
                <c:pt idx="3">
                  <c:v>807</c:v>
                </c:pt>
                <c:pt idx="4">
                  <c:v>808</c:v>
                </c:pt>
                <c:pt idx="5">
                  <c:v>809</c:v>
                </c:pt>
                <c:pt idx="6">
                  <c:v>810</c:v>
                </c:pt>
                <c:pt idx="7">
                  <c:v>811</c:v>
                </c:pt>
                <c:pt idx="8">
                  <c:v>812</c:v>
                </c:pt>
                <c:pt idx="9">
                  <c:v>813</c:v>
                </c:pt>
                <c:pt idx="10">
                  <c:v>814</c:v>
                </c:pt>
                <c:pt idx="11">
                  <c:v>815</c:v>
                </c:pt>
                <c:pt idx="12">
                  <c:v>816</c:v>
                </c:pt>
                <c:pt idx="13">
                  <c:v>817</c:v>
                </c:pt>
                <c:pt idx="14">
                  <c:v>818</c:v>
                </c:pt>
                <c:pt idx="15">
                  <c:v>819</c:v>
                </c:pt>
                <c:pt idx="16">
                  <c:v>820</c:v>
                </c:pt>
                <c:pt idx="17">
                  <c:v>821</c:v>
                </c:pt>
                <c:pt idx="18">
                  <c:v>822</c:v>
                </c:pt>
                <c:pt idx="19">
                  <c:v>823</c:v>
                </c:pt>
                <c:pt idx="20">
                  <c:v>824</c:v>
                </c:pt>
                <c:pt idx="21">
                  <c:v>825</c:v>
                </c:pt>
                <c:pt idx="22">
                  <c:v>826</c:v>
                </c:pt>
                <c:pt idx="23">
                  <c:v>827</c:v>
                </c:pt>
                <c:pt idx="24">
                  <c:v>828</c:v>
                </c:pt>
                <c:pt idx="25">
                  <c:v>829</c:v>
                </c:pt>
                <c:pt idx="26">
                  <c:v>830</c:v>
                </c:pt>
                <c:pt idx="27">
                  <c:v>831</c:v>
                </c:pt>
                <c:pt idx="28">
                  <c:v>832</c:v>
                </c:pt>
                <c:pt idx="29">
                  <c:v>833</c:v>
                </c:pt>
                <c:pt idx="30">
                  <c:v>834</c:v>
                </c:pt>
                <c:pt idx="31">
                  <c:v>835</c:v>
                </c:pt>
                <c:pt idx="32">
                  <c:v>836</c:v>
                </c:pt>
                <c:pt idx="33">
                  <c:v>837</c:v>
                </c:pt>
                <c:pt idx="34">
                  <c:v>838</c:v>
                </c:pt>
                <c:pt idx="35">
                  <c:v>839</c:v>
                </c:pt>
                <c:pt idx="36">
                  <c:v>840</c:v>
                </c:pt>
                <c:pt idx="37">
                  <c:v>841</c:v>
                </c:pt>
                <c:pt idx="38">
                  <c:v>842</c:v>
                </c:pt>
                <c:pt idx="39">
                  <c:v>843</c:v>
                </c:pt>
                <c:pt idx="40">
                  <c:v>844</c:v>
                </c:pt>
                <c:pt idx="41">
                  <c:v>845</c:v>
                </c:pt>
                <c:pt idx="42">
                  <c:v>846</c:v>
                </c:pt>
                <c:pt idx="43">
                  <c:v>847</c:v>
                </c:pt>
                <c:pt idx="44">
                  <c:v>848</c:v>
                </c:pt>
                <c:pt idx="45">
                  <c:v>849</c:v>
                </c:pt>
                <c:pt idx="46">
                  <c:v>850</c:v>
                </c:pt>
                <c:pt idx="47">
                  <c:v>851</c:v>
                </c:pt>
                <c:pt idx="48">
                  <c:v>852</c:v>
                </c:pt>
                <c:pt idx="49">
                  <c:v>853</c:v>
                </c:pt>
                <c:pt idx="50">
                  <c:v>854</c:v>
                </c:pt>
                <c:pt idx="51">
                  <c:v>855</c:v>
                </c:pt>
                <c:pt idx="52">
                  <c:v>856</c:v>
                </c:pt>
                <c:pt idx="53">
                  <c:v>857</c:v>
                </c:pt>
                <c:pt idx="54">
                  <c:v>858</c:v>
                </c:pt>
                <c:pt idx="55">
                  <c:v>859</c:v>
                </c:pt>
                <c:pt idx="56">
                  <c:v>860</c:v>
                </c:pt>
                <c:pt idx="57">
                  <c:v>861</c:v>
                </c:pt>
                <c:pt idx="58">
                  <c:v>862</c:v>
                </c:pt>
                <c:pt idx="59">
                  <c:v>863</c:v>
                </c:pt>
                <c:pt idx="60">
                  <c:v>864</c:v>
                </c:pt>
                <c:pt idx="61">
                  <c:v>865</c:v>
                </c:pt>
                <c:pt idx="62">
                  <c:v>866</c:v>
                </c:pt>
                <c:pt idx="63">
                  <c:v>867</c:v>
                </c:pt>
                <c:pt idx="64">
                  <c:v>868</c:v>
                </c:pt>
                <c:pt idx="65">
                  <c:v>869</c:v>
                </c:pt>
                <c:pt idx="66">
                  <c:v>870</c:v>
                </c:pt>
                <c:pt idx="67">
                  <c:v>871</c:v>
                </c:pt>
                <c:pt idx="68">
                  <c:v>872</c:v>
                </c:pt>
                <c:pt idx="69">
                  <c:v>873</c:v>
                </c:pt>
                <c:pt idx="70">
                  <c:v>874</c:v>
                </c:pt>
                <c:pt idx="71">
                  <c:v>875</c:v>
                </c:pt>
                <c:pt idx="72">
                  <c:v>876</c:v>
                </c:pt>
                <c:pt idx="73">
                  <c:v>877</c:v>
                </c:pt>
                <c:pt idx="74">
                  <c:v>878</c:v>
                </c:pt>
                <c:pt idx="75">
                  <c:v>879</c:v>
                </c:pt>
                <c:pt idx="76">
                  <c:v>880</c:v>
                </c:pt>
                <c:pt idx="77">
                  <c:v>881</c:v>
                </c:pt>
                <c:pt idx="78">
                  <c:v>882</c:v>
                </c:pt>
                <c:pt idx="79">
                  <c:v>883</c:v>
                </c:pt>
                <c:pt idx="80">
                  <c:v>884</c:v>
                </c:pt>
                <c:pt idx="81">
                  <c:v>885</c:v>
                </c:pt>
                <c:pt idx="82">
                  <c:v>886</c:v>
                </c:pt>
                <c:pt idx="83">
                  <c:v>887</c:v>
                </c:pt>
                <c:pt idx="84">
                  <c:v>888</c:v>
                </c:pt>
                <c:pt idx="85">
                  <c:v>889</c:v>
                </c:pt>
                <c:pt idx="86">
                  <c:v>890</c:v>
                </c:pt>
                <c:pt idx="87">
                  <c:v>891</c:v>
                </c:pt>
                <c:pt idx="88">
                  <c:v>892</c:v>
                </c:pt>
                <c:pt idx="89">
                  <c:v>893</c:v>
                </c:pt>
                <c:pt idx="90">
                  <c:v>894</c:v>
                </c:pt>
                <c:pt idx="91">
                  <c:v>895</c:v>
                </c:pt>
                <c:pt idx="92">
                  <c:v>896</c:v>
                </c:pt>
                <c:pt idx="93">
                  <c:v>897</c:v>
                </c:pt>
                <c:pt idx="94">
                  <c:v>898</c:v>
                </c:pt>
                <c:pt idx="95">
                  <c:v>899</c:v>
                </c:pt>
                <c:pt idx="96">
                  <c:v>900</c:v>
                </c:pt>
                <c:pt idx="97">
                  <c:v>901</c:v>
                </c:pt>
                <c:pt idx="98">
                  <c:v>902</c:v>
                </c:pt>
                <c:pt idx="99">
                  <c:v>903</c:v>
                </c:pt>
                <c:pt idx="100">
                  <c:v>904</c:v>
                </c:pt>
                <c:pt idx="101">
                  <c:v>905</c:v>
                </c:pt>
                <c:pt idx="102">
                  <c:v>906</c:v>
                </c:pt>
                <c:pt idx="103">
                  <c:v>907</c:v>
                </c:pt>
                <c:pt idx="104">
                  <c:v>908</c:v>
                </c:pt>
                <c:pt idx="105">
                  <c:v>909</c:v>
                </c:pt>
                <c:pt idx="106">
                  <c:v>910</c:v>
                </c:pt>
                <c:pt idx="107">
                  <c:v>911</c:v>
                </c:pt>
                <c:pt idx="108">
                  <c:v>912</c:v>
                </c:pt>
                <c:pt idx="109">
                  <c:v>913</c:v>
                </c:pt>
                <c:pt idx="110">
                  <c:v>914</c:v>
                </c:pt>
                <c:pt idx="111">
                  <c:v>915</c:v>
                </c:pt>
                <c:pt idx="112">
                  <c:v>916</c:v>
                </c:pt>
                <c:pt idx="113">
                  <c:v>917</c:v>
                </c:pt>
                <c:pt idx="114">
                  <c:v>918</c:v>
                </c:pt>
                <c:pt idx="115">
                  <c:v>919</c:v>
                </c:pt>
                <c:pt idx="116">
                  <c:v>920</c:v>
                </c:pt>
                <c:pt idx="117">
                  <c:v>921</c:v>
                </c:pt>
                <c:pt idx="118">
                  <c:v>922</c:v>
                </c:pt>
                <c:pt idx="119">
                  <c:v>923</c:v>
                </c:pt>
                <c:pt idx="120">
                  <c:v>924</c:v>
                </c:pt>
                <c:pt idx="121">
                  <c:v>925</c:v>
                </c:pt>
                <c:pt idx="122">
                  <c:v>926</c:v>
                </c:pt>
                <c:pt idx="123">
                  <c:v>927</c:v>
                </c:pt>
                <c:pt idx="124">
                  <c:v>928</c:v>
                </c:pt>
                <c:pt idx="125">
                  <c:v>929</c:v>
                </c:pt>
                <c:pt idx="126">
                  <c:v>930</c:v>
                </c:pt>
                <c:pt idx="127">
                  <c:v>931</c:v>
                </c:pt>
                <c:pt idx="128">
                  <c:v>932</c:v>
                </c:pt>
                <c:pt idx="129">
                  <c:v>933</c:v>
                </c:pt>
                <c:pt idx="130">
                  <c:v>934</c:v>
                </c:pt>
                <c:pt idx="131">
                  <c:v>935</c:v>
                </c:pt>
                <c:pt idx="132">
                  <c:v>936</c:v>
                </c:pt>
                <c:pt idx="133">
                  <c:v>937</c:v>
                </c:pt>
                <c:pt idx="134">
                  <c:v>938</c:v>
                </c:pt>
                <c:pt idx="135">
                  <c:v>939</c:v>
                </c:pt>
                <c:pt idx="136">
                  <c:v>940</c:v>
                </c:pt>
                <c:pt idx="137">
                  <c:v>941</c:v>
                </c:pt>
                <c:pt idx="138">
                  <c:v>942</c:v>
                </c:pt>
                <c:pt idx="139">
                  <c:v>943</c:v>
                </c:pt>
                <c:pt idx="140">
                  <c:v>944</c:v>
                </c:pt>
                <c:pt idx="141">
                  <c:v>945</c:v>
                </c:pt>
                <c:pt idx="142">
                  <c:v>946</c:v>
                </c:pt>
                <c:pt idx="143">
                  <c:v>947</c:v>
                </c:pt>
                <c:pt idx="144">
                  <c:v>948</c:v>
                </c:pt>
                <c:pt idx="145">
                  <c:v>949</c:v>
                </c:pt>
                <c:pt idx="146">
                  <c:v>950</c:v>
                </c:pt>
                <c:pt idx="147">
                  <c:v>951</c:v>
                </c:pt>
                <c:pt idx="148">
                  <c:v>952</c:v>
                </c:pt>
                <c:pt idx="149">
                  <c:v>953</c:v>
                </c:pt>
                <c:pt idx="150">
                  <c:v>954</c:v>
                </c:pt>
                <c:pt idx="151">
                  <c:v>955</c:v>
                </c:pt>
                <c:pt idx="152">
                  <c:v>956</c:v>
                </c:pt>
                <c:pt idx="153">
                  <c:v>957</c:v>
                </c:pt>
                <c:pt idx="154">
                  <c:v>958</c:v>
                </c:pt>
                <c:pt idx="155">
                  <c:v>959</c:v>
                </c:pt>
                <c:pt idx="156">
                  <c:v>960</c:v>
                </c:pt>
                <c:pt idx="157">
                  <c:v>961</c:v>
                </c:pt>
                <c:pt idx="158">
                  <c:v>962</c:v>
                </c:pt>
                <c:pt idx="159">
                  <c:v>963</c:v>
                </c:pt>
                <c:pt idx="160">
                  <c:v>964</c:v>
                </c:pt>
                <c:pt idx="161">
                  <c:v>965</c:v>
                </c:pt>
                <c:pt idx="162">
                  <c:v>966</c:v>
                </c:pt>
                <c:pt idx="163">
                  <c:v>967</c:v>
                </c:pt>
                <c:pt idx="164">
                  <c:v>968</c:v>
                </c:pt>
                <c:pt idx="165">
                  <c:v>969</c:v>
                </c:pt>
                <c:pt idx="166">
                  <c:v>970</c:v>
                </c:pt>
                <c:pt idx="167">
                  <c:v>971</c:v>
                </c:pt>
                <c:pt idx="168">
                  <c:v>972</c:v>
                </c:pt>
                <c:pt idx="169">
                  <c:v>973</c:v>
                </c:pt>
                <c:pt idx="170">
                  <c:v>974</c:v>
                </c:pt>
                <c:pt idx="171">
                  <c:v>975</c:v>
                </c:pt>
                <c:pt idx="172">
                  <c:v>976</c:v>
                </c:pt>
                <c:pt idx="173">
                  <c:v>977</c:v>
                </c:pt>
                <c:pt idx="174">
                  <c:v>978</c:v>
                </c:pt>
                <c:pt idx="175">
                  <c:v>979</c:v>
                </c:pt>
                <c:pt idx="176">
                  <c:v>980</c:v>
                </c:pt>
                <c:pt idx="177">
                  <c:v>981</c:v>
                </c:pt>
                <c:pt idx="178">
                  <c:v>982</c:v>
                </c:pt>
                <c:pt idx="179">
                  <c:v>983</c:v>
                </c:pt>
                <c:pt idx="180">
                  <c:v>984</c:v>
                </c:pt>
                <c:pt idx="181">
                  <c:v>985</c:v>
                </c:pt>
                <c:pt idx="182">
                  <c:v>986</c:v>
                </c:pt>
                <c:pt idx="183">
                  <c:v>987</c:v>
                </c:pt>
                <c:pt idx="184">
                  <c:v>988</c:v>
                </c:pt>
                <c:pt idx="185">
                  <c:v>989</c:v>
                </c:pt>
                <c:pt idx="186">
                  <c:v>990</c:v>
                </c:pt>
                <c:pt idx="187">
                  <c:v>991</c:v>
                </c:pt>
                <c:pt idx="188">
                  <c:v>992</c:v>
                </c:pt>
                <c:pt idx="189">
                  <c:v>993</c:v>
                </c:pt>
                <c:pt idx="190">
                  <c:v>994</c:v>
                </c:pt>
                <c:pt idx="191">
                  <c:v>995</c:v>
                </c:pt>
                <c:pt idx="192">
                  <c:v>996</c:v>
                </c:pt>
                <c:pt idx="193">
                  <c:v>997</c:v>
                </c:pt>
                <c:pt idx="194">
                  <c:v>998</c:v>
                </c:pt>
                <c:pt idx="195">
                  <c:v>999</c:v>
                </c:pt>
                <c:pt idx="196">
                  <c:v>1000</c:v>
                </c:pt>
                <c:pt idx="197">
                  <c:v>1001</c:v>
                </c:pt>
                <c:pt idx="198">
                  <c:v>1002</c:v>
                </c:pt>
                <c:pt idx="199">
                  <c:v>1003</c:v>
                </c:pt>
                <c:pt idx="200">
                  <c:v>1004</c:v>
                </c:pt>
                <c:pt idx="201">
                  <c:v>1005</c:v>
                </c:pt>
                <c:pt idx="202">
                  <c:v>1006</c:v>
                </c:pt>
                <c:pt idx="203">
                  <c:v>1007</c:v>
                </c:pt>
                <c:pt idx="204">
                  <c:v>1008</c:v>
                </c:pt>
                <c:pt idx="205">
                  <c:v>1009</c:v>
                </c:pt>
              </c:numCache>
            </c:numRef>
          </c:xVal>
          <c:yVal>
            <c:numRef>
              <c:f>Graph!$C$806:$C$1009</c:f>
              <c:numCache>
                <c:formatCode>General</c:formatCode>
                <c:ptCount val="20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A49-46B6-9F1F-E8F7359AF51C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Graph!$A$805:$A$1010</c:f>
              <c:numCache>
                <c:formatCode>General</c:formatCode>
                <c:ptCount val="206"/>
                <c:pt idx="0">
                  <c:v>804</c:v>
                </c:pt>
                <c:pt idx="1">
                  <c:v>805</c:v>
                </c:pt>
                <c:pt idx="2">
                  <c:v>806</c:v>
                </c:pt>
                <c:pt idx="3">
                  <c:v>807</c:v>
                </c:pt>
                <c:pt idx="4">
                  <c:v>808</c:v>
                </c:pt>
                <c:pt idx="5">
                  <c:v>809</c:v>
                </c:pt>
                <c:pt idx="6">
                  <c:v>810</c:v>
                </c:pt>
                <c:pt idx="7">
                  <c:v>811</c:v>
                </c:pt>
                <c:pt idx="8">
                  <c:v>812</c:v>
                </c:pt>
                <c:pt idx="9">
                  <c:v>813</c:v>
                </c:pt>
                <c:pt idx="10">
                  <c:v>814</c:v>
                </c:pt>
                <c:pt idx="11">
                  <c:v>815</c:v>
                </c:pt>
                <c:pt idx="12">
                  <c:v>816</c:v>
                </c:pt>
                <c:pt idx="13">
                  <c:v>817</c:v>
                </c:pt>
                <c:pt idx="14">
                  <c:v>818</c:v>
                </c:pt>
                <c:pt idx="15">
                  <c:v>819</c:v>
                </c:pt>
                <c:pt idx="16">
                  <c:v>820</c:v>
                </c:pt>
                <c:pt idx="17">
                  <c:v>821</c:v>
                </c:pt>
                <c:pt idx="18">
                  <c:v>822</c:v>
                </c:pt>
                <c:pt idx="19">
                  <c:v>823</c:v>
                </c:pt>
                <c:pt idx="20">
                  <c:v>824</c:v>
                </c:pt>
                <c:pt idx="21">
                  <c:v>825</c:v>
                </c:pt>
                <c:pt idx="22">
                  <c:v>826</c:v>
                </c:pt>
                <c:pt idx="23">
                  <c:v>827</c:v>
                </c:pt>
                <c:pt idx="24">
                  <c:v>828</c:v>
                </c:pt>
                <c:pt idx="25">
                  <c:v>829</c:v>
                </c:pt>
                <c:pt idx="26">
                  <c:v>830</c:v>
                </c:pt>
                <c:pt idx="27">
                  <c:v>831</c:v>
                </c:pt>
                <c:pt idx="28">
                  <c:v>832</c:v>
                </c:pt>
                <c:pt idx="29">
                  <c:v>833</c:v>
                </c:pt>
                <c:pt idx="30">
                  <c:v>834</c:v>
                </c:pt>
                <c:pt idx="31">
                  <c:v>835</c:v>
                </c:pt>
                <c:pt idx="32">
                  <c:v>836</c:v>
                </c:pt>
                <c:pt idx="33">
                  <c:v>837</c:v>
                </c:pt>
                <c:pt idx="34">
                  <c:v>838</c:v>
                </c:pt>
                <c:pt idx="35">
                  <c:v>839</c:v>
                </c:pt>
                <c:pt idx="36">
                  <c:v>840</c:v>
                </c:pt>
                <c:pt idx="37">
                  <c:v>841</c:v>
                </c:pt>
                <c:pt idx="38">
                  <c:v>842</c:v>
                </c:pt>
                <c:pt idx="39">
                  <c:v>843</c:v>
                </c:pt>
                <c:pt idx="40">
                  <c:v>844</c:v>
                </c:pt>
                <c:pt idx="41">
                  <c:v>845</c:v>
                </c:pt>
                <c:pt idx="42">
                  <c:v>846</c:v>
                </c:pt>
                <c:pt idx="43">
                  <c:v>847</c:v>
                </c:pt>
                <c:pt idx="44">
                  <c:v>848</c:v>
                </c:pt>
                <c:pt idx="45">
                  <c:v>849</c:v>
                </c:pt>
                <c:pt idx="46">
                  <c:v>850</c:v>
                </c:pt>
                <c:pt idx="47">
                  <c:v>851</c:v>
                </c:pt>
                <c:pt idx="48">
                  <c:v>852</c:v>
                </c:pt>
                <c:pt idx="49">
                  <c:v>853</c:v>
                </c:pt>
                <c:pt idx="50">
                  <c:v>854</c:v>
                </c:pt>
                <c:pt idx="51">
                  <c:v>855</c:v>
                </c:pt>
                <c:pt idx="52">
                  <c:v>856</c:v>
                </c:pt>
                <c:pt idx="53">
                  <c:v>857</c:v>
                </c:pt>
                <c:pt idx="54">
                  <c:v>858</c:v>
                </c:pt>
                <c:pt idx="55">
                  <c:v>859</c:v>
                </c:pt>
                <c:pt idx="56">
                  <c:v>860</c:v>
                </c:pt>
                <c:pt idx="57">
                  <c:v>861</c:v>
                </c:pt>
                <c:pt idx="58">
                  <c:v>862</c:v>
                </c:pt>
                <c:pt idx="59">
                  <c:v>863</c:v>
                </c:pt>
                <c:pt idx="60">
                  <c:v>864</c:v>
                </c:pt>
                <c:pt idx="61">
                  <c:v>865</c:v>
                </c:pt>
                <c:pt idx="62">
                  <c:v>866</c:v>
                </c:pt>
                <c:pt idx="63">
                  <c:v>867</c:v>
                </c:pt>
                <c:pt idx="64">
                  <c:v>868</c:v>
                </c:pt>
                <c:pt idx="65">
                  <c:v>869</c:v>
                </c:pt>
                <c:pt idx="66">
                  <c:v>870</c:v>
                </c:pt>
                <c:pt idx="67">
                  <c:v>871</c:v>
                </c:pt>
                <c:pt idx="68">
                  <c:v>872</c:v>
                </c:pt>
                <c:pt idx="69">
                  <c:v>873</c:v>
                </c:pt>
                <c:pt idx="70">
                  <c:v>874</c:v>
                </c:pt>
                <c:pt idx="71">
                  <c:v>875</c:v>
                </c:pt>
                <c:pt idx="72">
                  <c:v>876</c:v>
                </c:pt>
                <c:pt idx="73">
                  <c:v>877</c:v>
                </c:pt>
                <c:pt idx="74">
                  <c:v>878</c:v>
                </c:pt>
                <c:pt idx="75">
                  <c:v>879</c:v>
                </c:pt>
                <c:pt idx="76">
                  <c:v>880</c:v>
                </c:pt>
                <c:pt idx="77">
                  <c:v>881</c:v>
                </c:pt>
                <c:pt idx="78">
                  <c:v>882</c:v>
                </c:pt>
                <c:pt idx="79">
                  <c:v>883</c:v>
                </c:pt>
                <c:pt idx="80">
                  <c:v>884</c:v>
                </c:pt>
                <c:pt idx="81">
                  <c:v>885</c:v>
                </c:pt>
                <c:pt idx="82">
                  <c:v>886</c:v>
                </c:pt>
                <c:pt idx="83">
                  <c:v>887</c:v>
                </c:pt>
                <c:pt idx="84">
                  <c:v>888</c:v>
                </c:pt>
                <c:pt idx="85">
                  <c:v>889</c:v>
                </c:pt>
                <c:pt idx="86">
                  <c:v>890</c:v>
                </c:pt>
                <c:pt idx="87">
                  <c:v>891</c:v>
                </c:pt>
                <c:pt idx="88">
                  <c:v>892</c:v>
                </c:pt>
                <c:pt idx="89">
                  <c:v>893</c:v>
                </c:pt>
                <c:pt idx="90">
                  <c:v>894</c:v>
                </c:pt>
                <c:pt idx="91">
                  <c:v>895</c:v>
                </c:pt>
                <c:pt idx="92">
                  <c:v>896</c:v>
                </c:pt>
                <c:pt idx="93">
                  <c:v>897</c:v>
                </c:pt>
                <c:pt idx="94">
                  <c:v>898</c:v>
                </c:pt>
                <c:pt idx="95">
                  <c:v>899</c:v>
                </c:pt>
                <c:pt idx="96">
                  <c:v>900</c:v>
                </c:pt>
                <c:pt idx="97">
                  <c:v>901</c:v>
                </c:pt>
                <c:pt idx="98">
                  <c:v>902</c:v>
                </c:pt>
                <c:pt idx="99">
                  <c:v>903</c:v>
                </c:pt>
                <c:pt idx="100">
                  <c:v>904</c:v>
                </c:pt>
                <c:pt idx="101">
                  <c:v>905</c:v>
                </c:pt>
                <c:pt idx="102">
                  <c:v>906</c:v>
                </c:pt>
                <c:pt idx="103">
                  <c:v>907</c:v>
                </c:pt>
                <c:pt idx="104">
                  <c:v>908</c:v>
                </c:pt>
                <c:pt idx="105">
                  <c:v>909</c:v>
                </c:pt>
                <c:pt idx="106">
                  <c:v>910</c:v>
                </c:pt>
                <c:pt idx="107">
                  <c:v>911</c:v>
                </c:pt>
                <c:pt idx="108">
                  <c:v>912</c:v>
                </c:pt>
                <c:pt idx="109">
                  <c:v>913</c:v>
                </c:pt>
                <c:pt idx="110">
                  <c:v>914</c:v>
                </c:pt>
                <c:pt idx="111">
                  <c:v>915</c:v>
                </c:pt>
                <c:pt idx="112">
                  <c:v>916</c:v>
                </c:pt>
                <c:pt idx="113">
                  <c:v>917</c:v>
                </c:pt>
                <c:pt idx="114">
                  <c:v>918</c:v>
                </c:pt>
                <c:pt idx="115">
                  <c:v>919</c:v>
                </c:pt>
                <c:pt idx="116">
                  <c:v>920</c:v>
                </c:pt>
                <c:pt idx="117">
                  <c:v>921</c:v>
                </c:pt>
                <c:pt idx="118">
                  <c:v>922</c:v>
                </c:pt>
                <c:pt idx="119">
                  <c:v>923</c:v>
                </c:pt>
                <c:pt idx="120">
                  <c:v>924</c:v>
                </c:pt>
                <c:pt idx="121">
                  <c:v>925</c:v>
                </c:pt>
                <c:pt idx="122">
                  <c:v>926</c:v>
                </c:pt>
                <c:pt idx="123">
                  <c:v>927</c:v>
                </c:pt>
                <c:pt idx="124">
                  <c:v>928</c:v>
                </c:pt>
                <c:pt idx="125">
                  <c:v>929</c:v>
                </c:pt>
                <c:pt idx="126">
                  <c:v>930</c:v>
                </c:pt>
                <c:pt idx="127">
                  <c:v>931</c:v>
                </c:pt>
                <c:pt idx="128">
                  <c:v>932</c:v>
                </c:pt>
                <c:pt idx="129">
                  <c:v>933</c:v>
                </c:pt>
                <c:pt idx="130">
                  <c:v>934</c:v>
                </c:pt>
                <c:pt idx="131">
                  <c:v>935</c:v>
                </c:pt>
                <c:pt idx="132">
                  <c:v>936</c:v>
                </c:pt>
                <c:pt idx="133">
                  <c:v>937</c:v>
                </c:pt>
                <c:pt idx="134">
                  <c:v>938</c:v>
                </c:pt>
                <c:pt idx="135">
                  <c:v>939</c:v>
                </c:pt>
                <c:pt idx="136">
                  <c:v>940</c:v>
                </c:pt>
                <c:pt idx="137">
                  <c:v>941</c:v>
                </c:pt>
                <c:pt idx="138">
                  <c:v>942</c:v>
                </c:pt>
                <c:pt idx="139">
                  <c:v>943</c:v>
                </c:pt>
                <c:pt idx="140">
                  <c:v>944</c:v>
                </c:pt>
                <c:pt idx="141">
                  <c:v>945</c:v>
                </c:pt>
                <c:pt idx="142">
                  <c:v>946</c:v>
                </c:pt>
                <c:pt idx="143">
                  <c:v>947</c:v>
                </c:pt>
                <c:pt idx="144">
                  <c:v>948</c:v>
                </c:pt>
                <c:pt idx="145">
                  <c:v>949</c:v>
                </c:pt>
                <c:pt idx="146">
                  <c:v>950</c:v>
                </c:pt>
                <c:pt idx="147">
                  <c:v>951</c:v>
                </c:pt>
                <c:pt idx="148">
                  <c:v>952</c:v>
                </c:pt>
                <c:pt idx="149">
                  <c:v>953</c:v>
                </c:pt>
                <c:pt idx="150">
                  <c:v>954</c:v>
                </c:pt>
                <c:pt idx="151">
                  <c:v>955</c:v>
                </c:pt>
                <c:pt idx="152">
                  <c:v>956</c:v>
                </c:pt>
                <c:pt idx="153">
                  <c:v>957</c:v>
                </c:pt>
                <c:pt idx="154">
                  <c:v>958</c:v>
                </c:pt>
                <c:pt idx="155">
                  <c:v>959</c:v>
                </c:pt>
                <c:pt idx="156">
                  <c:v>960</c:v>
                </c:pt>
                <c:pt idx="157">
                  <c:v>961</c:v>
                </c:pt>
                <c:pt idx="158">
                  <c:v>962</c:v>
                </c:pt>
                <c:pt idx="159">
                  <c:v>963</c:v>
                </c:pt>
                <c:pt idx="160">
                  <c:v>964</c:v>
                </c:pt>
                <c:pt idx="161">
                  <c:v>965</c:v>
                </c:pt>
                <c:pt idx="162">
                  <c:v>966</c:v>
                </c:pt>
                <c:pt idx="163">
                  <c:v>967</c:v>
                </c:pt>
                <c:pt idx="164">
                  <c:v>968</c:v>
                </c:pt>
                <c:pt idx="165">
                  <c:v>969</c:v>
                </c:pt>
                <c:pt idx="166">
                  <c:v>970</c:v>
                </c:pt>
                <c:pt idx="167">
                  <c:v>971</c:v>
                </c:pt>
                <c:pt idx="168">
                  <c:v>972</c:v>
                </c:pt>
                <c:pt idx="169">
                  <c:v>973</c:v>
                </c:pt>
                <c:pt idx="170">
                  <c:v>974</c:v>
                </c:pt>
                <c:pt idx="171">
                  <c:v>975</c:v>
                </c:pt>
                <c:pt idx="172">
                  <c:v>976</c:v>
                </c:pt>
                <c:pt idx="173">
                  <c:v>977</c:v>
                </c:pt>
                <c:pt idx="174">
                  <c:v>978</c:v>
                </c:pt>
                <c:pt idx="175">
                  <c:v>979</c:v>
                </c:pt>
                <c:pt idx="176">
                  <c:v>980</c:v>
                </c:pt>
                <c:pt idx="177">
                  <c:v>981</c:v>
                </c:pt>
                <c:pt idx="178">
                  <c:v>982</c:v>
                </c:pt>
                <c:pt idx="179">
                  <c:v>983</c:v>
                </c:pt>
                <c:pt idx="180">
                  <c:v>984</c:v>
                </c:pt>
                <c:pt idx="181">
                  <c:v>985</c:v>
                </c:pt>
                <c:pt idx="182">
                  <c:v>986</c:v>
                </c:pt>
                <c:pt idx="183">
                  <c:v>987</c:v>
                </c:pt>
                <c:pt idx="184">
                  <c:v>988</c:v>
                </c:pt>
                <c:pt idx="185">
                  <c:v>989</c:v>
                </c:pt>
                <c:pt idx="186">
                  <c:v>990</c:v>
                </c:pt>
                <c:pt idx="187">
                  <c:v>991</c:v>
                </c:pt>
                <c:pt idx="188">
                  <c:v>992</c:v>
                </c:pt>
                <c:pt idx="189">
                  <c:v>993</c:v>
                </c:pt>
                <c:pt idx="190">
                  <c:v>994</c:v>
                </c:pt>
                <c:pt idx="191">
                  <c:v>995</c:v>
                </c:pt>
                <c:pt idx="192">
                  <c:v>996</c:v>
                </c:pt>
                <c:pt idx="193">
                  <c:v>997</c:v>
                </c:pt>
                <c:pt idx="194">
                  <c:v>998</c:v>
                </c:pt>
                <c:pt idx="195">
                  <c:v>999</c:v>
                </c:pt>
                <c:pt idx="196">
                  <c:v>1000</c:v>
                </c:pt>
                <c:pt idx="197">
                  <c:v>1001</c:v>
                </c:pt>
                <c:pt idx="198">
                  <c:v>1002</c:v>
                </c:pt>
                <c:pt idx="199">
                  <c:v>1003</c:v>
                </c:pt>
                <c:pt idx="200">
                  <c:v>1004</c:v>
                </c:pt>
                <c:pt idx="201">
                  <c:v>1005</c:v>
                </c:pt>
                <c:pt idx="202">
                  <c:v>1006</c:v>
                </c:pt>
                <c:pt idx="203">
                  <c:v>1007</c:v>
                </c:pt>
                <c:pt idx="204">
                  <c:v>1008</c:v>
                </c:pt>
                <c:pt idx="205">
                  <c:v>1009</c:v>
                </c:pt>
              </c:numCache>
            </c:numRef>
          </c:xVal>
          <c:yVal>
            <c:numRef>
              <c:f>Graph!$E$806:$E$1009</c:f>
              <c:numCache>
                <c:formatCode>General</c:formatCode>
                <c:ptCount val="204"/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A49-46B6-9F1F-E8F7359AF51C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Graph!$A$805:$A$1010</c:f>
              <c:numCache>
                <c:formatCode>General</c:formatCode>
                <c:ptCount val="206"/>
                <c:pt idx="0">
                  <c:v>804</c:v>
                </c:pt>
                <c:pt idx="1">
                  <c:v>805</c:v>
                </c:pt>
                <c:pt idx="2">
                  <c:v>806</c:v>
                </c:pt>
                <c:pt idx="3">
                  <c:v>807</c:v>
                </c:pt>
                <c:pt idx="4">
                  <c:v>808</c:v>
                </c:pt>
                <c:pt idx="5">
                  <c:v>809</c:v>
                </c:pt>
                <c:pt idx="6">
                  <c:v>810</c:v>
                </c:pt>
                <c:pt idx="7">
                  <c:v>811</c:v>
                </c:pt>
                <c:pt idx="8">
                  <c:v>812</c:v>
                </c:pt>
                <c:pt idx="9">
                  <c:v>813</c:v>
                </c:pt>
                <c:pt idx="10">
                  <c:v>814</c:v>
                </c:pt>
                <c:pt idx="11">
                  <c:v>815</c:v>
                </c:pt>
                <c:pt idx="12">
                  <c:v>816</c:v>
                </c:pt>
                <c:pt idx="13">
                  <c:v>817</c:v>
                </c:pt>
                <c:pt idx="14">
                  <c:v>818</c:v>
                </c:pt>
                <c:pt idx="15">
                  <c:v>819</c:v>
                </c:pt>
                <c:pt idx="16">
                  <c:v>820</c:v>
                </c:pt>
                <c:pt idx="17">
                  <c:v>821</c:v>
                </c:pt>
                <c:pt idx="18">
                  <c:v>822</c:v>
                </c:pt>
                <c:pt idx="19">
                  <c:v>823</c:v>
                </c:pt>
                <c:pt idx="20">
                  <c:v>824</c:v>
                </c:pt>
                <c:pt idx="21">
                  <c:v>825</c:v>
                </c:pt>
                <c:pt idx="22">
                  <c:v>826</c:v>
                </c:pt>
                <c:pt idx="23">
                  <c:v>827</c:v>
                </c:pt>
                <c:pt idx="24">
                  <c:v>828</c:v>
                </c:pt>
                <c:pt idx="25">
                  <c:v>829</c:v>
                </c:pt>
                <c:pt idx="26">
                  <c:v>830</c:v>
                </c:pt>
                <c:pt idx="27">
                  <c:v>831</c:v>
                </c:pt>
                <c:pt idx="28">
                  <c:v>832</c:v>
                </c:pt>
                <c:pt idx="29">
                  <c:v>833</c:v>
                </c:pt>
                <c:pt idx="30">
                  <c:v>834</c:v>
                </c:pt>
                <c:pt idx="31">
                  <c:v>835</c:v>
                </c:pt>
                <c:pt idx="32">
                  <c:v>836</c:v>
                </c:pt>
                <c:pt idx="33">
                  <c:v>837</c:v>
                </c:pt>
                <c:pt idx="34">
                  <c:v>838</c:v>
                </c:pt>
                <c:pt idx="35">
                  <c:v>839</c:v>
                </c:pt>
                <c:pt idx="36">
                  <c:v>840</c:v>
                </c:pt>
                <c:pt idx="37">
                  <c:v>841</c:v>
                </c:pt>
                <c:pt idx="38">
                  <c:v>842</c:v>
                </c:pt>
                <c:pt idx="39">
                  <c:v>843</c:v>
                </c:pt>
                <c:pt idx="40">
                  <c:v>844</c:v>
                </c:pt>
                <c:pt idx="41">
                  <c:v>845</c:v>
                </c:pt>
                <c:pt idx="42">
                  <c:v>846</c:v>
                </c:pt>
                <c:pt idx="43">
                  <c:v>847</c:v>
                </c:pt>
                <c:pt idx="44">
                  <c:v>848</c:v>
                </c:pt>
                <c:pt idx="45">
                  <c:v>849</c:v>
                </c:pt>
                <c:pt idx="46">
                  <c:v>850</c:v>
                </c:pt>
                <c:pt idx="47">
                  <c:v>851</c:v>
                </c:pt>
                <c:pt idx="48">
                  <c:v>852</c:v>
                </c:pt>
                <c:pt idx="49">
                  <c:v>853</c:v>
                </c:pt>
                <c:pt idx="50">
                  <c:v>854</c:v>
                </c:pt>
                <c:pt idx="51">
                  <c:v>855</c:v>
                </c:pt>
                <c:pt idx="52">
                  <c:v>856</c:v>
                </c:pt>
                <c:pt idx="53">
                  <c:v>857</c:v>
                </c:pt>
                <c:pt idx="54">
                  <c:v>858</c:v>
                </c:pt>
                <c:pt idx="55">
                  <c:v>859</c:v>
                </c:pt>
                <c:pt idx="56">
                  <c:v>860</c:v>
                </c:pt>
                <c:pt idx="57">
                  <c:v>861</c:v>
                </c:pt>
                <c:pt idx="58">
                  <c:v>862</c:v>
                </c:pt>
                <c:pt idx="59">
                  <c:v>863</c:v>
                </c:pt>
                <c:pt idx="60">
                  <c:v>864</c:v>
                </c:pt>
                <c:pt idx="61">
                  <c:v>865</c:v>
                </c:pt>
                <c:pt idx="62">
                  <c:v>866</c:v>
                </c:pt>
                <c:pt idx="63">
                  <c:v>867</c:v>
                </c:pt>
                <c:pt idx="64">
                  <c:v>868</c:v>
                </c:pt>
                <c:pt idx="65">
                  <c:v>869</c:v>
                </c:pt>
                <c:pt idx="66">
                  <c:v>870</c:v>
                </c:pt>
                <c:pt idx="67">
                  <c:v>871</c:v>
                </c:pt>
                <c:pt idx="68">
                  <c:v>872</c:v>
                </c:pt>
                <c:pt idx="69">
                  <c:v>873</c:v>
                </c:pt>
                <c:pt idx="70">
                  <c:v>874</c:v>
                </c:pt>
                <c:pt idx="71">
                  <c:v>875</c:v>
                </c:pt>
                <c:pt idx="72">
                  <c:v>876</c:v>
                </c:pt>
                <c:pt idx="73">
                  <c:v>877</c:v>
                </c:pt>
                <c:pt idx="74">
                  <c:v>878</c:v>
                </c:pt>
                <c:pt idx="75">
                  <c:v>879</c:v>
                </c:pt>
                <c:pt idx="76">
                  <c:v>880</c:v>
                </c:pt>
                <c:pt idx="77">
                  <c:v>881</c:v>
                </c:pt>
                <c:pt idx="78">
                  <c:v>882</c:v>
                </c:pt>
                <c:pt idx="79">
                  <c:v>883</c:v>
                </c:pt>
                <c:pt idx="80">
                  <c:v>884</c:v>
                </c:pt>
                <c:pt idx="81">
                  <c:v>885</c:v>
                </c:pt>
                <c:pt idx="82">
                  <c:v>886</c:v>
                </c:pt>
                <c:pt idx="83">
                  <c:v>887</c:v>
                </c:pt>
                <c:pt idx="84">
                  <c:v>888</c:v>
                </c:pt>
                <c:pt idx="85">
                  <c:v>889</c:v>
                </c:pt>
                <c:pt idx="86">
                  <c:v>890</c:v>
                </c:pt>
                <c:pt idx="87">
                  <c:v>891</c:v>
                </c:pt>
                <c:pt idx="88">
                  <c:v>892</c:v>
                </c:pt>
                <c:pt idx="89">
                  <c:v>893</c:v>
                </c:pt>
                <c:pt idx="90">
                  <c:v>894</c:v>
                </c:pt>
                <c:pt idx="91">
                  <c:v>895</c:v>
                </c:pt>
                <c:pt idx="92">
                  <c:v>896</c:v>
                </c:pt>
                <c:pt idx="93">
                  <c:v>897</c:v>
                </c:pt>
                <c:pt idx="94">
                  <c:v>898</c:v>
                </c:pt>
                <c:pt idx="95">
                  <c:v>899</c:v>
                </c:pt>
                <c:pt idx="96">
                  <c:v>900</c:v>
                </c:pt>
                <c:pt idx="97">
                  <c:v>901</c:v>
                </c:pt>
                <c:pt idx="98">
                  <c:v>902</c:v>
                </c:pt>
                <c:pt idx="99">
                  <c:v>903</c:v>
                </c:pt>
                <c:pt idx="100">
                  <c:v>904</c:v>
                </c:pt>
                <c:pt idx="101">
                  <c:v>905</c:v>
                </c:pt>
                <c:pt idx="102">
                  <c:v>906</c:v>
                </c:pt>
                <c:pt idx="103">
                  <c:v>907</c:v>
                </c:pt>
                <c:pt idx="104">
                  <c:v>908</c:v>
                </c:pt>
                <c:pt idx="105">
                  <c:v>909</c:v>
                </c:pt>
                <c:pt idx="106">
                  <c:v>910</c:v>
                </c:pt>
                <c:pt idx="107">
                  <c:v>911</c:v>
                </c:pt>
                <c:pt idx="108">
                  <c:v>912</c:v>
                </c:pt>
                <c:pt idx="109">
                  <c:v>913</c:v>
                </c:pt>
                <c:pt idx="110">
                  <c:v>914</c:v>
                </c:pt>
                <c:pt idx="111">
                  <c:v>915</c:v>
                </c:pt>
                <c:pt idx="112">
                  <c:v>916</c:v>
                </c:pt>
                <c:pt idx="113">
                  <c:v>917</c:v>
                </c:pt>
                <c:pt idx="114">
                  <c:v>918</c:v>
                </c:pt>
                <c:pt idx="115">
                  <c:v>919</c:v>
                </c:pt>
                <c:pt idx="116">
                  <c:v>920</c:v>
                </c:pt>
                <c:pt idx="117">
                  <c:v>921</c:v>
                </c:pt>
                <c:pt idx="118">
                  <c:v>922</c:v>
                </c:pt>
                <c:pt idx="119">
                  <c:v>923</c:v>
                </c:pt>
                <c:pt idx="120">
                  <c:v>924</c:v>
                </c:pt>
                <c:pt idx="121">
                  <c:v>925</c:v>
                </c:pt>
                <c:pt idx="122">
                  <c:v>926</c:v>
                </c:pt>
                <c:pt idx="123">
                  <c:v>927</c:v>
                </c:pt>
                <c:pt idx="124">
                  <c:v>928</c:v>
                </c:pt>
                <c:pt idx="125">
                  <c:v>929</c:v>
                </c:pt>
                <c:pt idx="126">
                  <c:v>930</c:v>
                </c:pt>
                <c:pt idx="127">
                  <c:v>931</c:v>
                </c:pt>
                <c:pt idx="128">
                  <c:v>932</c:v>
                </c:pt>
                <c:pt idx="129">
                  <c:v>933</c:v>
                </c:pt>
                <c:pt idx="130">
                  <c:v>934</c:v>
                </c:pt>
                <c:pt idx="131">
                  <c:v>935</c:v>
                </c:pt>
                <c:pt idx="132">
                  <c:v>936</c:v>
                </c:pt>
                <c:pt idx="133">
                  <c:v>937</c:v>
                </c:pt>
                <c:pt idx="134">
                  <c:v>938</c:v>
                </c:pt>
                <c:pt idx="135">
                  <c:v>939</c:v>
                </c:pt>
                <c:pt idx="136">
                  <c:v>940</c:v>
                </c:pt>
                <c:pt idx="137">
                  <c:v>941</c:v>
                </c:pt>
                <c:pt idx="138">
                  <c:v>942</c:v>
                </c:pt>
                <c:pt idx="139">
                  <c:v>943</c:v>
                </c:pt>
                <c:pt idx="140">
                  <c:v>944</c:v>
                </c:pt>
                <c:pt idx="141">
                  <c:v>945</c:v>
                </c:pt>
                <c:pt idx="142">
                  <c:v>946</c:v>
                </c:pt>
                <c:pt idx="143">
                  <c:v>947</c:v>
                </c:pt>
                <c:pt idx="144">
                  <c:v>948</c:v>
                </c:pt>
                <c:pt idx="145">
                  <c:v>949</c:v>
                </c:pt>
                <c:pt idx="146">
                  <c:v>950</c:v>
                </c:pt>
                <c:pt idx="147">
                  <c:v>951</c:v>
                </c:pt>
                <c:pt idx="148">
                  <c:v>952</c:v>
                </c:pt>
                <c:pt idx="149">
                  <c:v>953</c:v>
                </c:pt>
                <c:pt idx="150">
                  <c:v>954</c:v>
                </c:pt>
                <c:pt idx="151">
                  <c:v>955</c:v>
                </c:pt>
                <c:pt idx="152">
                  <c:v>956</c:v>
                </c:pt>
                <c:pt idx="153">
                  <c:v>957</c:v>
                </c:pt>
                <c:pt idx="154">
                  <c:v>958</c:v>
                </c:pt>
                <c:pt idx="155">
                  <c:v>959</c:v>
                </c:pt>
                <c:pt idx="156">
                  <c:v>960</c:v>
                </c:pt>
                <c:pt idx="157">
                  <c:v>961</c:v>
                </c:pt>
                <c:pt idx="158">
                  <c:v>962</c:v>
                </c:pt>
                <c:pt idx="159">
                  <c:v>963</c:v>
                </c:pt>
                <c:pt idx="160">
                  <c:v>964</c:v>
                </c:pt>
                <c:pt idx="161">
                  <c:v>965</c:v>
                </c:pt>
                <c:pt idx="162">
                  <c:v>966</c:v>
                </c:pt>
                <c:pt idx="163">
                  <c:v>967</c:v>
                </c:pt>
                <c:pt idx="164">
                  <c:v>968</c:v>
                </c:pt>
                <c:pt idx="165">
                  <c:v>969</c:v>
                </c:pt>
                <c:pt idx="166">
                  <c:v>970</c:v>
                </c:pt>
                <c:pt idx="167">
                  <c:v>971</c:v>
                </c:pt>
                <c:pt idx="168">
                  <c:v>972</c:v>
                </c:pt>
                <c:pt idx="169">
                  <c:v>973</c:v>
                </c:pt>
                <c:pt idx="170">
                  <c:v>974</c:v>
                </c:pt>
                <c:pt idx="171">
                  <c:v>975</c:v>
                </c:pt>
                <c:pt idx="172">
                  <c:v>976</c:v>
                </c:pt>
                <c:pt idx="173">
                  <c:v>977</c:v>
                </c:pt>
                <c:pt idx="174">
                  <c:v>978</c:v>
                </c:pt>
                <c:pt idx="175">
                  <c:v>979</c:v>
                </c:pt>
                <c:pt idx="176">
                  <c:v>980</c:v>
                </c:pt>
                <c:pt idx="177">
                  <c:v>981</c:v>
                </c:pt>
                <c:pt idx="178">
                  <c:v>982</c:v>
                </c:pt>
                <c:pt idx="179">
                  <c:v>983</c:v>
                </c:pt>
                <c:pt idx="180">
                  <c:v>984</c:v>
                </c:pt>
                <c:pt idx="181">
                  <c:v>985</c:v>
                </c:pt>
                <c:pt idx="182">
                  <c:v>986</c:v>
                </c:pt>
                <c:pt idx="183">
                  <c:v>987</c:v>
                </c:pt>
                <c:pt idx="184">
                  <c:v>988</c:v>
                </c:pt>
                <c:pt idx="185">
                  <c:v>989</c:v>
                </c:pt>
                <c:pt idx="186">
                  <c:v>990</c:v>
                </c:pt>
                <c:pt idx="187">
                  <c:v>991</c:v>
                </c:pt>
                <c:pt idx="188">
                  <c:v>992</c:v>
                </c:pt>
                <c:pt idx="189">
                  <c:v>993</c:v>
                </c:pt>
                <c:pt idx="190">
                  <c:v>994</c:v>
                </c:pt>
                <c:pt idx="191">
                  <c:v>995</c:v>
                </c:pt>
                <c:pt idx="192">
                  <c:v>996</c:v>
                </c:pt>
                <c:pt idx="193">
                  <c:v>997</c:v>
                </c:pt>
                <c:pt idx="194">
                  <c:v>998</c:v>
                </c:pt>
                <c:pt idx="195">
                  <c:v>999</c:v>
                </c:pt>
                <c:pt idx="196">
                  <c:v>1000</c:v>
                </c:pt>
                <c:pt idx="197">
                  <c:v>1001</c:v>
                </c:pt>
                <c:pt idx="198">
                  <c:v>1002</c:v>
                </c:pt>
                <c:pt idx="199">
                  <c:v>1003</c:v>
                </c:pt>
                <c:pt idx="200">
                  <c:v>1004</c:v>
                </c:pt>
                <c:pt idx="201">
                  <c:v>1005</c:v>
                </c:pt>
                <c:pt idx="202">
                  <c:v>1006</c:v>
                </c:pt>
                <c:pt idx="203">
                  <c:v>1007</c:v>
                </c:pt>
                <c:pt idx="204">
                  <c:v>1008</c:v>
                </c:pt>
                <c:pt idx="205">
                  <c:v>1009</c:v>
                </c:pt>
              </c:numCache>
            </c:numRef>
          </c:xVal>
          <c:yVal>
            <c:numRef>
              <c:f>Graph!$G$806:$G$1009</c:f>
              <c:numCache>
                <c:formatCode>General</c:formatCode>
                <c:ptCount val="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A49-46B6-9F1F-E8F7359AF51C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Graph!$A$805:$A$1010</c:f>
              <c:numCache>
                <c:formatCode>General</c:formatCode>
                <c:ptCount val="206"/>
                <c:pt idx="0">
                  <c:v>804</c:v>
                </c:pt>
                <c:pt idx="1">
                  <c:v>805</c:v>
                </c:pt>
                <c:pt idx="2">
                  <c:v>806</c:v>
                </c:pt>
                <c:pt idx="3">
                  <c:v>807</c:v>
                </c:pt>
                <c:pt idx="4">
                  <c:v>808</c:v>
                </c:pt>
                <c:pt idx="5">
                  <c:v>809</c:v>
                </c:pt>
                <c:pt idx="6">
                  <c:v>810</c:v>
                </c:pt>
                <c:pt idx="7">
                  <c:v>811</c:v>
                </c:pt>
                <c:pt idx="8">
                  <c:v>812</c:v>
                </c:pt>
                <c:pt idx="9">
                  <c:v>813</c:v>
                </c:pt>
                <c:pt idx="10">
                  <c:v>814</c:v>
                </c:pt>
                <c:pt idx="11">
                  <c:v>815</c:v>
                </c:pt>
                <c:pt idx="12">
                  <c:v>816</c:v>
                </c:pt>
                <c:pt idx="13">
                  <c:v>817</c:v>
                </c:pt>
                <c:pt idx="14">
                  <c:v>818</c:v>
                </c:pt>
                <c:pt idx="15">
                  <c:v>819</c:v>
                </c:pt>
                <c:pt idx="16">
                  <c:v>820</c:v>
                </c:pt>
                <c:pt idx="17">
                  <c:v>821</c:v>
                </c:pt>
                <c:pt idx="18">
                  <c:v>822</c:v>
                </c:pt>
                <c:pt idx="19">
                  <c:v>823</c:v>
                </c:pt>
                <c:pt idx="20">
                  <c:v>824</c:v>
                </c:pt>
                <c:pt idx="21">
                  <c:v>825</c:v>
                </c:pt>
                <c:pt idx="22">
                  <c:v>826</c:v>
                </c:pt>
                <c:pt idx="23">
                  <c:v>827</c:v>
                </c:pt>
                <c:pt idx="24">
                  <c:v>828</c:v>
                </c:pt>
                <c:pt idx="25">
                  <c:v>829</c:v>
                </c:pt>
                <c:pt idx="26">
                  <c:v>830</c:v>
                </c:pt>
                <c:pt idx="27">
                  <c:v>831</c:v>
                </c:pt>
                <c:pt idx="28">
                  <c:v>832</c:v>
                </c:pt>
                <c:pt idx="29">
                  <c:v>833</c:v>
                </c:pt>
                <c:pt idx="30">
                  <c:v>834</c:v>
                </c:pt>
                <c:pt idx="31">
                  <c:v>835</c:v>
                </c:pt>
                <c:pt idx="32">
                  <c:v>836</c:v>
                </c:pt>
                <c:pt idx="33">
                  <c:v>837</c:v>
                </c:pt>
                <c:pt idx="34">
                  <c:v>838</c:v>
                </c:pt>
                <c:pt idx="35">
                  <c:v>839</c:v>
                </c:pt>
                <c:pt idx="36">
                  <c:v>840</c:v>
                </c:pt>
                <c:pt idx="37">
                  <c:v>841</c:v>
                </c:pt>
                <c:pt idx="38">
                  <c:v>842</c:v>
                </c:pt>
                <c:pt idx="39">
                  <c:v>843</c:v>
                </c:pt>
                <c:pt idx="40">
                  <c:v>844</c:v>
                </c:pt>
                <c:pt idx="41">
                  <c:v>845</c:v>
                </c:pt>
                <c:pt idx="42">
                  <c:v>846</c:v>
                </c:pt>
                <c:pt idx="43">
                  <c:v>847</c:v>
                </c:pt>
                <c:pt idx="44">
                  <c:v>848</c:v>
                </c:pt>
                <c:pt idx="45">
                  <c:v>849</c:v>
                </c:pt>
                <c:pt idx="46">
                  <c:v>850</c:v>
                </c:pt>
                <c:pt idx="47">
                  <c:v>851</c:v>
                </c:pt>
                <c:pt idx="48">
                  <c:v>852</c:v>
                </c:pt>
                <c:pt idx="49">
                  <c:v>853</c:v>
                </c:pt>
                <c:pt idx="50">
                  <c:v>854</c:v>
                </c:pt>
                <c:pt idx="51">
                  <c:v>855</c:v>
                </c:pt>
                <c:pt idx="52">
                  <c:v>856</c:v>
                </c:pt>
                <c:pt idx="53">
                  <c:v>857</c:v>
                </c:pt>
                <c:pt idx="54">
                  <c:v>858</c:v>
                </c:pt>
                <c:pt idx="55">
                  <c:v>859</c:v>
                </c:pt>
                <c:pt idx="56">
                  <c:v>860</c:v>
                </c:pt>
                <c:pt idx="57">
                  <c:v>861</c:v>
                </c:pt>
                <c:pt idx="58">
                  <c:v>862</c:v>
                </c:pt>
                <c:pt idx="59">
                  <c:v>863</c:v>
                </c:pt>
                <c:pt idx="60">
                  <c:v>864</c:v>
                </c:pt>
                <c:pt idx="61">
                  <c:v>865</c:v>
                </c:pt>
                <c:pt idx="62">
                  <c:v>866</c:v>
                </c:pt>
                <c:pt idx="63">
                  <c:v>867</c:v>
                </c:pt>
                <c:pt idx="64">
                  <c:v>868</c:v>
                </c:pt>
                <c:pt idx="65">
                  <c:v>869</c:v>
                </c:pt>
                <c:pt idx="66">
                  <c:v>870</c:v>
                </c:pt>
                <c:pt idx="67">
                  <c:v>871</c:v>
                </c:pt>
                <c:pt idx="68">
                  <c:v>872</c:v>
                </c:pt>
                <c:pt idx="69">
                  <c:v>873</c:v>
                </c:pt>
                <c:pt idx="70">
                  <c:v>874</c:v>
                </c:pt>
                <c:pt idx="71">
                  <c:v>875</c:v>
                </c:pt>
                <c:pt idx="72">
                  <c:v>876</c:v>
                </c:pt>
                <c:pt idx="73">
                  <c:v>877</c:v>
                </c:pt>
                <c:pt idx="74">
                  <c:v>878</c:v>
                </c:pt>
                <c:pt idx="75">
                  <c:v>879</c:v>
                </c:pt>
                <c:pt idx="76">
                  <c:v>880</c:v>
                </c:pt>
                <c:pt idx="77">
                  <c:v>881</c:v>
                </c:pt>
                <c:pt idx="78">
                  <c:v>882</c:v>
                </c:pt>
                <c:pt idx="79">
                  <c:v>883</c:v>
                </c:pt>
                <c:pt idx="80">
                  <c:v>884</c:v>
                </c:pt>
                <c:pt idx="81">
                  <c:v>885</c:v>
                </c:pt>
                <c:pt idx="82">
                  <c:v>886</c:v>
                </c:pt>
                <c:pt idx="83">
                  <c:v>887</c:v>
                </c:pt>
                <c:pt idx="84">
                  <c:v>888</c:v>
                </c:pt>
                <c:pt idx="85">
                  <c:v>889</c:v>
                </c:pt>
                <c:pt idx="86">
                  <c:v>890</c:v>
                </c:pt>
                <c:pt idx="87">
                  <c:v>891</c:v>
                </c:pt>
                <c:pt idx="88">
                  <c:v>892</c:v>
                </c:pt>
                <c:pt idx="89">
                  <c:v>893</c:v>
                </c:pt>
                <c:pt idx="90">
                  <c:v>894</c:v>
                </c:pt>
                <c:pt idx="91">
                  <c:v>895</c:v>
                </c:pt>
                <c:pt idx="92">
                  <c:v>896</c:v>
                </c:pt>
                <c:pt idx="93">
                  <c:v>897</c:v>
                </c:pt>
                <c:pt idx="94">
                  <c:v>898</c:v>
                </c:pt>
                <c:pt idx="95">
                  <c:v>899</c:v>
                </c:pt>
                <c:pt idx="96">
                  <c:v>900</c:v>
                </c:pt>
                <c:pt idx="97">
                  <c:v>901</c:v>
                </c:pt>
                <c:pt idx="98">
                  <c:v>902</c:v>
                </c:pt>
                <c:pt idx="99">
                  <c:v>903</c:v>
                </c:pt>
                <c:pt idx="100">
                  <c:v>904</c:v>
                </c:pt>
                <c:pt idx="101">
                  <c:v>905</c:v>
                </c:pt>
                <c:pt idx="102">
                  <c:v>906</c:v>
                </c:pt>
                <c:pt idx="103">
                  <c:v>907</c:v>
                </c:pt>
                <c:pt idx="104">
                  <c:v>908</c:v>
                </c:pt>
                <c:pt idx="105">
                  <c:v>909</c:v>
                </c:pt>
                <c:pt idx="106">
                  <c:v>910</c:v>
                </c:pt>
                <c:pt idx="107">
                  <c:v>911</c:v>
                </c:pt>
                <c:pt idx="108">
                  <c:v>912</c:v>
                </c:pt>
                <c:pt idx="109">
                  <c:v>913</c:v>
                </c:pt>
                <c:pt idx="110">
                  <c:v>914</c:v>
                </c:pt>
                <c:pt idx="111">
                  <c:v>915</c:v>
                </c:pt>
                <c:pt idx="112">
                  <c:v>916</c:v>
                </c:pt>
                <c:pt idx="113">
                  <c:v>917</c:v>
                </c:pt>
                <c:pt idx="114">
                  <c:v>918</c:v>
                </c:pt>
                <c:pt idx="115">
                  <c:v>919</c:v>
                </c:pt>
                <c:pt idx="116">
                  <c:v>920</c:v>
                </c:pt>
                <c:pt idx="117">
                  <c:v>921</c:v>
                </c:pt>
                <c:pt idx="118">
                  <c:v>922</c:v>
                </c:pt>
                <c:pt idx="119">
                  <c:v>923</c:v>
                </c:pt>
                <c:pt idx="120">
                  <c:v>924</c:v>
                </c:pt>
                <c:pt idx="121">
                  <c:v>925</c:v>
                </c:pt>
                <c:pt idx="122">
                  <c:v>926</c:v>
                </c:pt>
                <c:pt idx="123">
                  <c:v>927</c:v>
                </c:pt>
                <c:pt idx="124">
                  <c:v>928</c:v>
                </c:pt>
                <c:pt idx="125">
                  <c:v>929</c:v>
                </c:pt>
                <c:pt idx="126">
                  <c:v>930</c:v>
                </c:pt>
                <c:pt idx="127">
                  <c:v>931</c:v>
                </c:pt>
                <c:pt idx="128">
                  <c:v>932</c:v>
                </c:pt>
                <c:pt idx="129">
                  <c:v>933</c:v>
                </c:pt>
                <c:pt idx="130">
                  <c:v>934</c:v>
                </c:pt>
                <c:pt idx="131">
                  <c:v>935</c:v>
                </c:pt>
                <c:pt idx="132">
                  <c:v>936</c:v>
                </c:pt>
                <c:pt idx="133">
                  <c:v>937</c:v>
                </c:pt>
                <c:pt idx="134">
                  <c:v>938</c:v>
                </c:pt>
                <c:pt idx="135">
                  <c:v>939</c:v>
                </c:pt>
                <c:pt idx="136">
                  <c:v>940</c:v>
                </c:pt>
                <c:pt idx="137">
                  <c:v>941</c:v>
                </c:pt>
                <c:pt idx="138">
                  <c:v>942</c:v>
                </c:pt>
                <c:pt idx="139">
                  <c:v>943</c:v>
                </c:pt>
                <c:pt idx="140">
                  <c:v>944</c:v>
                </c:pt>
                <c:pt idx="141">
                  <c:v>945</c:v>
                </c:pt>
                <c:pt idx="142">
                  <c:v>946</c:v>
                </c:pt>
                <c:pt idx="143">
                  <c:v>947</c:v>
                </c:pt>
                <c:pt idx="144">
                  <c:v>948</c:v>
                </c:pt>
                <c:pt idx="145">
                  <c:v>949</c:v>
                </c:pt>
                <c:pt idx="146">
                  <c:v>950</c:v>
                </c:pt>
                <c:pt idx="147">
                  <c:v>951</c:v>
                </c:pt>
                <c:pt idx="148">
                  <c:v>952</c:v>
                </c:pt>
                <c:pt idx="149">
                  <c:v>953</c:v>
                </c:pt>
                <c:pt idx="150">
                  <c:v>954</c:v>
                </c:pt>
                <c:pt idx="151">
                  <c:v>955</c:v>
                </c:pt>
                <c:pt idx="152">
                  <c:v>956</c:v>
                </c:pt>
                <c:pt idx="153">
                  <c:v>957</c:v>
                </c:pt>
                <c:pt idx="154">
                  <c:v>958</c:v>
                </c:pt>
                <c:pt idx="155">
                  <c:v>959</c:v>
                </c:pt>
                <c:pt idx="156">
                  <c:v>960</c:v>
                </c:pt>
                <c:pt idx="157">
                  <c:v>961</c:v>
                </c:pt>
                <c:pt idx="158">
                  <c:v>962</c:v>
                </c:pt>
                <c:pt idx="159">
                  <c:v>963</c:v>
                </c:pt>
                <c:pt idx="160">
                  <c:v>964</c:v>
                </c:pt>
                <c:pt idx="161">
                  <c:v>965</c:v>
                </c:pt>
                <c:pt idx="162">
                  <c:v>966</c:v>
                </c:pt>
                <c:pt idx="163">
                  <c:v>967</c:v>
                </c:pt>
                <c:pt idx="164">
                  <c:v>968</c:v>
                </c:pt>
                <c:pt idx="165">
                  <c:v>969</c:v>
                </c:pt>
                <c:pt idx="166">
                  <c:v>970</c:v>
                </c:pt>
                <c:pt idx="167">
                  <c:v>971</c:v>
                </c:pt>
                <c:pt idx="168">
                  <c:v>972</c:v>
                </c:pt>
                <c:pt idx="169">
                  <c:v>973</c:v>
                </c:pt>
                <c:pt idx="170">
                  <c:v>974</c:v>
                </c:pt>
                <c:pt idx="171">
                  <c:v>975</c:v>
                </c:pt>
                <c:pt idx="172">
                  <c:v>976</c:v>
                </c:pt>
                <c:pt idx="173">
                  <c:v>977</c:v>
                </c:pt>
                <c:pt idx="174">
                  <c:v>978</c:v>
                </c:pt>
                <c:pt idx="175">
                  <c:v>979</c:v>
                </c:pt>
                <c:pt idx="176">
                  <c:v>980</c:v>
                </c:pt>
                <c:pt idx="177">
                  <c:v>981</c:v>
                </c:pt>
                <c:pt idx="178">
                  <c:v>982</c:v>
                </c:pt>
                <c:pt idx="179">
                  <c:v>983</c:v>
                </c:pt>
                <c:pt idx="180">
                  <c:v>984</c:v>
                </c:pt>
                <c:pt idx="181">
                  <c:v>985</c:v>
                </c:pt>
                <c:pt idx="182">
                  <c:v>986</c:v>
                </c:pt>
                <c:pt idx="183">
                  <c:v>987</c:v>
                </c:pt>
                <c:pt idx="184">
                  <c:v>988</c:v>
                </c:pt>
                <c:pt idx="185">
                  <c:v>989</c:v>
                </c:pt>
                <c:pt idx="186">
                  <c:v>990</c:v>
                </c:pt>
                <c:pt idx="187">
                  <c:v>991</c:v>
                </c:pt>
                <c:pt idx="188">
                  <c:v>992</c:v>
                </c:pt>
                <c:pt idx="189">
                  <c:v>993</c:v>
                </c:pt>
                <c:pt idx="190">
                  <c:v>994</c:v>
                </c:pt>
                <c:pt idx="191">
                  <c:v>995</c:v>
                </c:pt>
                <c:pt idx="192">
                  <c:v>996</c:v>
                </c:pt>
                <c:pt idx="193">
                  <c:v>997</c:v>
                </c:pt>
                <c:pt idx="194">
                  <c:v>998</c:v>
                </c:pt>
                <c:pt idx="195">
                  <c:v>999</c:v>
                </c:pt>
                <c:pt idx="196">
                  <c:v>1000</c:v>
                </c:pt>
                <c:pt idx="197">
                  <c:v>1001</c:v>
                </c:pt>
                <c:pt idx="198">
                  <c:v>1002</c:v>
                </c:pt>
                <c:pt idx="199">
                  <c:v>1003</c:v>
                </c:pt>
                <c:pt idx="200">
                  <c:v>1004</c:v>
                </c:pt>
                <c:pt idx="201">
                  <c:v>1005</c:v>
                </c:pt>
                <c:pt idx="202">
                  <c:v>1006</c:v>
                </c:pt>
                <c:pt idx="203">
                  <c:v>1007</c:v>
                </c:pt>
                <c:pt idx="204">
                  <c:v>1008</c:v>
                </c:pt>
                <c:pt idx="205">
                  <c:v>1009</c:v>
                </c:pt>
              </c:numCache>
            </c:numRef>
          </c:xVal>
          <c:yVal>
            <c:numRef>
              <c:f>Graph!$H$806:$H$1009</c:f>
              <c:numCache>
                <c:formatCode>General</c:formatCode>
                <c:ptCount val="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A49-46B6-9F1F-E8F7359AF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3839215"/>
        <c:axId val="1561764991"/>
      </c:scatterChart>
      <c:valAx>
        <c:axId val="1513839215"/>
        <c:scaling>
          <c:orientation val="minMax"/>
          <c:max val="1009"/>
          <c:min val="804"/>
        </c:scaling>
        <c:delete val="0"/>
        <c:axPos val="b"/>
        <c:numFmt formatCode="General" sourceLinked="1"/>
        <c:majorTickMark val="out"/>
        <c:minorTickMark val="none"/>
        <c:tickLblPos val="nextTo"/>
        <c:crossAx val="1561764991"/>
        <c:crosses val="autoZero"/>
        <c:crossBetween val="midCat"/>
      </c:valAx>
      <c:valAx>
        <c:axId val="156176499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513839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6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Graph!$A$1012:$A$1203</c:f>
              <c:numCache>
                <c:formatCode>General</c:formatCode>
                <c:ptCount val="192"/>
                <c:pt idx="0">
                  <c:v>1011</c:v>
                </c:pt>
                <c:pt idx="1">
                  <c:v>1012</c:v>
                </c:pt>
                <c:pt idx="2">
                  <c:v>1013</c:v>
                </c:pt>
                <c:pt idx="3">
                  <c:v>1014</c:v>
                </c:pt>
                <c:pt idx="4">
                  <c:v>1015</c:v>
                </c:pt>
                <c:pt idx="5">
                  <c:v>1016</c:v>
                </c:pt>
                <c:pt idx="6">
                  <c:v>1017</c:v>
                </c:pt>
                <c:pt idx="7">
                  <c:v>1018</c:v>
                </c:pt>
                <c:pt idx="8">
                  <c:v>1019</c:v>
                </c:pt>
                <c:pt idx="9">
                  <c:v>1020</c:v>
                </c:pt>
                <c:pt idx="10">
                  <c:v>1021</c:v>
                </c:pt>
                <c:pt idx="11">
                  <c:v>1022</c:v>
                </c:pt>
                <c:pt idx="12">
                  <c:v>1023</c:v>
                </c:pt>
                <c:pt idx="13">
                  <c:v>1024</c:v>
                </c:pt>
                <c:pt idx="14">
                  <c:v>1025</c:v>
                </c:pt>
                <c:pt idx="15">
                  <c:v>1026</c:v>
                </c:pt>
                <c:pt idx="16">
                  <c:v>1027</c:v>
                </c:pt>
                <c:pt idx="17">
                  <c:v>1028</c:v>
                </c:pt>
                <c:pt idx="18">
                  <c:v>1029</c:v>
                </c:pt>
                <c:pt idx="19">
                  <c:v>1030</c:v>
                </c:pt>
                <c:pt idx="20">
                  <c:v>1031</c:v>
                </c:pt>
                <c:pt idx="21">
                  <c:v>1032</c:v>
                </c:pt>
                <c:pt idx="22">
                  <c:v>1033</c:v>
                </c:pt>
                <c:pt idx="23">
                  <c:v>1034</c:v>
                </c:pt>
                <c:pt idx="24">
                  <c:v>1035</c:v>
                </c:pt>
                <c:pt idx="25">
                  <c:v>1036</c:v>
                </c:pt>
                <c:pt idx="26">
                  <c:v>1037</c:v>
                </c:pt>
                <c:pt idx="27">
                  <c:v>1038</c:v>
                </c:pt>
                <c:pt idx="28">
                  <c:v>1039</c:v>
                </c:pt>
                <c:pt idx="29">
                  <c:v>1040</c:v>
                </c:pt>
                <c:pt idx="30">
                  <c:v>1041</c:v>
                </c:pt>
                <c:pt idx="31">
                  <c:v>1042</c:v>
                </c:pt>
                <c:pt idx="32">
                  <c:v>1043</c:v>
                </c:pt>
                <c:pt idx="33">
                  <c:v>1044</c:v>
                </c:pt>
                <c:pt idx="34">
                  <c:v>1045</c:v>
                </c:pt>
                <c:pt idx="35">
                  <c:v>1046</c:v>
                </c:pt>
                <c:pt idx="36">
                  <c:v>1047</c:v>
                </c:pt>
                <c:pt idx="37">
                  <c:v>1048</c:v>
                </c:pt>
                <c:pt idx="38">
                  <c:v>1049</c:v>
                </c:pt>
                <c:pt idx="39">
                  <c:v>1050</c:v>
                </c:pt>
                <c:pt idx="40">
                  <c:v>1051</c:v>
                </c:pt>
                <c:pt idx="41">
                  <c:v>1052</c:v>
                </c:pt>
                <c:pt idx="42">
                  <c:v>1053</c:v>
                </c:pt>
                <c:pt idx="43">
                  <c:v>1054</c:v>
                </c:pt>
                <c:pt idx="44">
                  <c:v>1055</c:v>
                </c:pt>
                <c:pt idx="45">
                  <c:v>1056</c:v>
                </c:pt>
                <c:pt idx="46">
                  <c:v>1057</c:v>
                </c:pt>
                <c:pt idx="47">
                  <c:v>1058</c:v>
                </c:pt>
                <c:pt idx="48">
                  <c:v>1059</c:v>
                </c:pt>
                <c:pt idx="49">
                  <c:v>1060</c:v>
                </c:pt>
                <c:pt idx="50">
                  <c:v>1061</c:v>
                </c:pt>
                <c:pt idx="51">
                  <c:v>1062</c:v>
                </c:pt>
                <c:pt idx="52">
                  <c:v>1063</c:v>
                </c:pt>
                <c:pt idx="53">
                  <c:v>1064</c:v>
                </c:pt>
                <c:pt idx="54">
                  <c:v>1065</c:v>
                </c:pt>
                <c:pt idx="55">
                  <c:v>1066</c:v>
                </c:pt>
                <c:pt idx="56">
                  <c:v>1067</c:v>
                </c:pt>
                <c:pt idx="57">
                  <c:v>1068</c:v>
                </c:pt>
                <c:pt idx="58">
                  <c:v>1069</c:v>
                </c:pt>
                <c:pt idx="59">
                  <c:v>1070</c:v>
                </c:pt>
                <c:pt idx="60">
                  <c:v>1071</c:v>
                </c:pt>
                <c:pt idx="61">
                  <c:v>1072</c:v>
                </c:pt>
                <c:pt idx="62">
                  <c:v>1073</c:v>
                </c:pt>
                <c:pt idx="63">
                  <c:v>1074</c:v>
                </c:pt>
                <c:pt idx="64">
                  <c:v>1075</c:v>
                </c:pt>
                <c:pt idx="65">
                  <c:v>1076</c:v>
                </c:pt>
                <c:pt idx="66">
                  <c:v>1077</c:v>
                </c:pt>
                <c:pt idx="67">
                  <c:v>1078</c:v>
                </c:pt>
                <c:pt idx="68">
                  <c:v>1079</c:v>
                </c:pt>
                <c:pt idx="69">
                  <c:v>1080</c:v>
                </c:pt>
                <c:pt idx="70">
                  <c:v>1081</c:v>
                </c:pt>
                <c:pt idx="71">
                  <c:v>1082</c:v>
                </c:pt>
                <c:pt idx="72">
                  <c:v>1083</c:v>
                </c:pt>
                <c:pt idx="73">
                  <c:v>1084</c:v>
                </c:pt>
                <c:pt idx="74">
                  <c:v>1085</c:v>
                </c:pt>
                <c:pt idx="75">
                  <c:v>1086</c:v>
                </c:pt>
                <c:pt idx="76">
                  <c:v>1087</c:v>
                </c:pt>
                <c:pt idx="77">
                  <c:v>1088</c:v>
                </c:pt>
                <c:pt idx="78">
                  <c:v>1089</c:v>
                </c:pt>
                <c:pt idx="79">
                  <c:v>1090</c:v>
                </c:pt>
                <c:pt idx="80">
                  <c:v>1091</c:v>
                </c:pt>
                <c:pt idx="81">
                  <c:v>1092</c:v>
                </c:pt>
                <c:pt idx="82">
                  <c:v>1093</c:v>
                </c:pt>
                <c:pt idx="83">
                  <c:v>1094</c:v>
                </c:pt>
                <c:pt idx="84">
                  <c:v>1095</c:v>
                </c:pt>
                <c:pt idx="85">
                  <c:v>1096</c:v>
                </c:pt>
                <c:pt idx="86">
                  <c:v>1097</c:v>
                </c:pt>
                <c:pt idx="87">
                  <c:v>1098</c:v>
                </c:pt>
                <c:pt idx="88">
                  <c:v>1099</c:v>
                </c:pt>
                <c:pt idx="89">
                  <c:v>1100</c:v>
                </c:pt>
                <c:pt idx="90">
                  <c:v>1101</c:v>
                </c:pt>
                <c:pt idx="91">
                  <c:v>1102</c:v>
                </c:pt>
                <c:pt idx="92">
                  <c:v>1103</c:v>
                </c:pt>
                <c:pt idx="93">
                  <c:v>1104</c:v>
                </c:pt>
                <c:pt idx="94">
                  <c:v>1105</c:v>
                </c:pt>
                <c:pt idx="95">
                  <c:v>1106</c:v>
                </c:pt>
                <c:pt idx="96">
                  <c:v>1107</c:v>
                </c:pt>
                <c:pt idx="97">
                  <c:v>1108</c:v>
                </c:pt>
                <c:pt idx="98">
                  <c:v>1109</c:v>
                </c:pt>
                <c:pt idx="99">
                  <c:v>1110</c:v>
                </c:pt>
                <c:pt idx="100">
                  <c:v>1111</c:v>
                </c:pt>
                <c:pt idx="101">
                  <c:v>1112</c:v>
                </c:pt>
                <c:pt idx="102">
                  <c:v>1113</c:v>
                </c:pt>
                <c:pt idx="103">
                  <c:v>1114</c:v>
                </c:pt>
                <c:pt idx="104">
                  <c:v>1115</c:v>
                </c:pt>
                <c:pt idx="105">
                  <c:v>1116</c:v>
                </c:pt>
                <c:pt idx="106">
                  <c:v>1117</c:v>
                </c:pt>
                <c:pt idx="107">
                  <c:v>1118</c:v>
                </c:pt>
                <c:pt idx="108">
                  <c:v>1119</c:v>
                </c:pt>
                <c:pt idx="109">
                  <c:v>1120</c:v>
                </c:pt>
                <c:pt idx="110">
                  <c:v>1121</c:v>
                </c:pt>
                <c:pt idx="111">
                  <c:v>1122</c:v>
                </c:pt>
                <c:pt idx="112">
                  <c:v>1123</c:v>
                </c:pt>
                <c:pt idx="113">
                  <c:v>1124</c:v>
                </c:pt>
                <c:pt idx="114">
                  <c:v>1125</c:v>
                </c:pt>
                <c:pt idx="115">
                  <c:v>1126</c:v>
                </c:pt>
                <c:pt idx="116">
                  <c:v>1127</c:v>
                </c:pt>
                <c:pt idx="117">
                  <c:v>1128</c:v>
                </c:pt>
                <c:pt idx="118">
                  <c:v>1129</c:v>
                </c:pt>
                <c:pt idx="119">
                  <c:v>1130</c:v>
                </c:pt>
                <c:pt idx="120">
                  <c:v>1131</c:v>
                </c:pt>
                <c:pt idx="121">
                  <c:v>1132</c:v>
                </c:pt>
                <c:pt idx="122">
                  <c:v>1133</c:v>
                </c:pt>
                <c:pt idx="123">
                  <c:v>1134</c:v>
                </c:pt>
                <c:pt idx="124">
                  <c:v>1135</c:v>
                </c:pt>
                <c:pt idx="125">
                  <c:v>1136</c:v>
                </c:pt>
                <c:pt idx="126">
                  <c:v>1137</c:v>
                </c:pt>
                <c:pt idx="127">
                  <c:v>1138</c:v>
                </c:pt>
                <c:pt idx="128">
                  <c:v>1139</c:v>
                </c:pt>
                <c:pt idx="129">
                  <c:v>1140</c:v>
                </c:pt>
                <c:pt idx="130">
                  <c:v>1141</c:v>
                </c:pt>
                <c:pt idx="131">
                  <c:v>1142</c:v>
                </c:pt>
                <c:pt idx="132">
                  <c:v>1143</c:v>
                </c:pt>
                <c:pt idx="133">
                  <c:v>1144</c:v>
                </c:pt>
                <c:pt idx="134">
                  <c:v>1145</c:v>
                </c:pt>
                <c:pt idx="135">
                  <c:v>1146</c:v>
                </c:pt>
                <c:pt idx="136">
                  <c:v>1147</c:v>
                </c:pt>
                <c:pt idx="137">
                  <c:v>1148</c:v>
                </c:pt>
                <c:pt idx="138">
                  <c:v>1149</c:v>
                </c:pt>
                <c:pt idx="139">
                  <c:v>1150</c:v>
                </c:pt>
                <c:pt idx="140">
                  <c:v>1151</c:v>
                </c:pt>
                <c:pt idx="141">
                  <c:v>1152</c:v>
                </c:pt>
                <c:pt idx="142">
                  <c:v>1153</c:v>
                </c:pt>
                <c:pt idx="143">
                  <c:v>1154</c:v>
                </c:pt>
                <c:pt idx="144">
                  <c:v>1155</c:v>
                </c:pt>
                <c:pt idx="145">
                  <c:v>1156</c:v>
                </c:pt>
                <c:pt idx="146">
                  <c:v>1157</c:v>
                </c:pt>
                <c:pt idx="147">
                  <c:v>1158</c:v>
                </c:pt>
                <c:pt idx="148">
                  <c:v>1159</c:v>
                </c:pt>
                <c:pt idx="149">
                  <c:v>1160</c:v>
                </c:pt>
                <c:pt idx="150">
                  <c:v>1161</c:v>
                </c:pt>
                <c:pt idx="151">
                  <c:v>1162</c:v>
                </c:pt>
                <c:pt idx="152">
                  <c:v>1163</c:v>
                </c:pt>
                <c:pt idx="153">
                  <c:v>1164</c:v>
                </c:pt>
                <c:pt idx="154">
                  <c:v>1165</c:v>
                </c:pt>
                <c:pt idx="155">
                  <c:v>1166</c:v>
                </c:pt>
                <c:pt idx="156">
                  <c:v>1167</c:v>
                </c:pt>
                <c:pt idx="157">
                  <c:v>1168</c:v>
                </c:pt>
                <c:pt idx="158">
                  <c:v>1169</c:v>
                </c:pt>
                <c:pt idx="159">
                  <c:v>1170</c:v>
                </c:pt>
                <c:pt idx="160">
                  <c:v>1171</c:v>
                </c:pt>
                <c:pt idx="161">
                  <c:v>1172</c:v>
                </c:pt>
                <c:pt idx="162">
                  <c:v>1173</c:v>
                </c:pt>
                <c:pt idx="163">
                  <c:v>1174</c:v>
                </c:pt>
                <c:pt idx="164">
                  <c:v>1175</c:v>
                </c:pt>
                <c:pt idx="165">
                  <c:v>1176</c:v>
                </c:pt>
                <c:pt idx="166">
                  <c:v>1177</c:v>
                </c:pt>
                <c:pt idx="167">
                  <c:v>1178</c:v>
                </c:pt>
                <c:pt idx="168">
                  <c:v>1179</c:v>
                </c:pt>
                <c:pt idx="169">
                  <c:v>1180</c:v>
                </c:pt>
                <c:pt idx="170">
                  <c:v>1181</c:v>
                </c:pt>
                <c:pt idx="171">
                  <c:v>1182</c:v>
                </c:pt>
                <c:pt idx="172">
                  <c:v>1183</c:v>
                </c:pt>
                <c:pt idx="173">
                  <c:v>1184</c:v>
                </c:pt>
                <c:pt idx="174">
                  <c:v>1185</c:v>
                </c:pt>
                <c:pt idx="175">
                  <c:v>1186</c:v>
                </c:pt>
                <c:pt idx="176">
                  <c:v>1187</c:v>
                </c:pt>
                <c:pt idx="177">
                  <c:v>1188</c:v>
                </c:pt>
                <c:pt idx="178">
                  <c:v>1189</c:v>
                </c:pt>
                <c:pt idx="179">
                  <c:v>1190</c:v>
                </c:pt>
                <c:pt idx="180">
                  <c:v>1191</c:v>
                </c:pt>
                <c:pt idx="181">
                  <c:v>1192</c:v>
                </c:pt>
                <c:pt idx="182">
                  <c:v>1193</c:v>
                </c:pt>
                <c:pt idx="183">
                  <c:v>1194</c:v>
                </c:pt>
                <c:pt idx="184">
                  <c:v>1195</c:v>
                </c:pt>
                <c:pt idx="185">
                  <c:v>1196</c:v>
                </c:pt>
                <c:pt idx="186">
                  <c:v>1197</c:v>
                </c:pt>
                <c:pt idx="187">
                  <c:v>1198</c:v>
                </c:pt>
                <c:pt idx="188">
                  <c:v>1199</c:v>
                </c:pt>
                <c:pt idx="189">
                  <c:v>1200</c:v>
                </c:pt>
                <c:pt idx="190">
                  <c:v>1201</c:v>
                </c:pt>
                <c:pt idx="191">
                  <c:v>1202</c:v>
                </c:pt>
              </c:numCache>
            </c:numRef>
          </c:xVal>
          <c:yVal>
            <c:numRef>
              <c:f>Graph!$D$1013:$D$1202</c:f>
              <c:numCache>
                <c:formatCode>General</c:formatCode>
                <c:ptCount val="190"/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66-4941-9D36-13A539E8F3EE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Graph!$A$1012:$A$1203</c:f>
              <c:numCache>
                <c:formatCode>General</c:formatCode>
                <c:ptCount val="192"/>
                <c:pt idx="0">
                  <c:v>1011</c:v>
                </c:pt>
                <c:pt idx="1">
                  <c:v>1012</c:v>
                </c:pt>
                <c:pt idx="2">
                  <c:v>1013</c:v>
                </c:pt>
                <c:pt idx="3">
                  <c:v>1014</c:v>
                </c:pt>
                <c:pt idx="4">
                  <c:v>1015</c:v>
                </c:pt>
                <c:pt idx="5">
                  <c:v>1016</c:v>
                </c:pt>
                <c:pt idx="6">
                  <c:v>1017</c:v>
                </c:pt>
                <c:pt idx="7">
                  <c:v>1018</c:v>
                </c:pt>
                <c:pt idx="8">
                  <c:v>1019</c:v>
                </c:pt>
                <c:pt idx="9">
                  <c:v>1020</c:v>
                </c:pt>
                <c:pt idx="10">
                  <c:v>1021</c:v>
                </c:pt>
                <c:pt idx="11">
                  <c:v>1022</c:v>
                </c:pt>
                <c:pt idx="12">
                  <c:v>1023</c:v>
                </c:pt>
                <c:pt idx="13">
                  <c:v>1024</c:v>
                </c:pt>
                <c:pt idx="14">
                  <c:v>1025</c:v>
                </c:pt>
                <c:pt idx="15">
                  <c:v>1026</c:v>
                </c:pt>
                <c:pt idx="16">
                  <c:v>1027</c:v>
                </c:pt>
                <c:pt idx="17">
                  <c:v>1028</c:v>
                </c:pt>
                <c:pt idx="18">
                  <c:v>1029</c:v>
                </c:pt>
                <c:pt idx="19">
                  <c:v>1030</c:v>
                </c:pt>
                <c:pt idx="20">
                  <c:v>1031</c:v>
                </c:pt>
                <c:pt idx="21">
                  <c:v>1032</c:v>
                </c:pt>
                <c:pt idx="22">
                  <c:v>1033</c:v>
                </c:pt>
                <c:pt idx="23">
                  <c:v>1034</c:v>
                </c:pt>
                <c:pt idx="24">
                  <c:v>1035</c:v>
                </c:pt>
                <c:pt idx="25">
                  <c:v>1036</c:v>
                </c:pt>
                <c:pt idx="26">
                  <c:v>1037</c:v>
                </c:pt>
                <c:pt idx="27">
                  <c:v>1038</c:v>
                </c:pt>
                <c:pt idx="28">
                  <c:v>1039</c:v>
                </c:pt>
                <c:pt idx="29">
                  <c:v>1040</c:v>
                </c:pt>
                <c:pt idx="30">
                  <c:v>1041</c:v>
                </c:pt>
                <c:pt idx="31">
                  <c:v>1042</c:v>
                </c:pt>
                <c:pt idx="32">
                  <c:v>1043</c:v>
                </c:pt>
                <c:pt idx="33">
                  <c:v>1044</c:v>
                </c:pt>
                <c:pt idx="34">
                  <c:v>1045</c:v>
                </c:pt>
                <c:pt idx="35">
                  <c:v>1046</c:v>
                </c:pt>
                <c:pt idx="36">
                  <c:v>1047</c:v>
                </c:pt>
                <c:pt idx="37">
                  <c:v>1048</c:v>
                </c:pt>
                <c:pt idx="38">
                  <c:v>1049</c:v>
                </c:pt>
                <c:pt idx="39">
                  <c:v>1050</c:v>
                </c:pt>
                <c:pt idx="40">
                  <c:v>1051</c:v>
                </c:pt>
                <c:pt idx="41">
                  <c:v>1052</c:v>
                </c:pt>
                <c:pt idx="42">
                  <c:v>1053</c:v>
                </c:pt>
                <c:pt idx="43">
                  <c:v>1054</c:v>
                </c:pt>
                <c:pt idx="44">
                  <c:v>1055</c:v>
                </c:pt>
                <c:pt idx="45">
                  <c:v>1056</c:v>
                </c:pt>
                <c:pt idx="46">
                  <c:v>1057</c:v>
                </c:pt>
                <c:pt idx="47">
                  <c:v>1058</c:v>
                </c:pt>
                <c:pt idx="48">
                  <c:v>1059</c:v>
                </c:pt>
                <c:pt idx="49">
                  <c:v>1060</c:v>
                </c:pt>
                <c:pt idx="50">
                  <c:v>1061</c:v>
                </c:pt>
                <c:pt idx="51">
                  <c:v>1062</c:v>
                </c:pt>
                <c:pt idx="52">
                  <c:v>1063</c:v>
                </c:pt>
                <c:pt idx="53">
                  <c:v>1064</c:v>
                </c:pt>
                <c:pt idx="54">
                  <c:v>1065</c:v>
                </c:pt>
                <c:pt idx="55">
                  <c:v>1066</c:v>
                </c:pt>
                <c:pt idx="56">
                  <c:v>1067</c:v>
                </c:pt>
                <c:pt idx="57">
                  <c:v>1068</c:v>
                </c:pt>
                <c:pt idx="58">
                  <c:v>1069</c:v>
                </c:pt>
                <c:pt idx="59">
                  <c:v>1070</c:v>
                </c:pt>
                <c:pt idx="60">
                  <c:v>1071</c:v>
                </c:pt>
                <c:pt idx="61">
                  <c:v>1072</c:v>
                </c:pt>
                <c:pt idx="62">
                  <c:v>1073</c:v>
                </c:pt>
                <c:pt idx="63">
                  <c:v>1074</c:v>
                </c:pt>
                <c:pt idx="64">
                  <c:v>1075</c:v>
                </c:pt>
                <c:pt idx="65">
                  <c:v>1076</c:v>
                </c:pt>
                <c:pt idx="66">
                  <c:v>1077</c:v>
                </c:pt>
                <c:pt idx="67">
                  <c:v>1078</c:v>
                </c:pt>
                <c:pt idx="68">
                  <c:v>1079</c:v>
                </c:pt>
                <c:pt idx="69">
                  <c:v>1080</c:v>
                </c:pt>
                <c:pt idx="70">
                  <c:v>1081</c:v>
                </c:pt>
                <c:pt idx="71">
                  <c:v>1082</c:v>
                </c:pt>
                <c:pt idx="72">
                  <c:v>1083</c:v>
                </c:pt>
                <c:pt idx="73">
                  <c:v>1084</c:v>
                </c:pt>
                <c:pt idx="74">
                  <c:v>1085</c:v>
                </c:pt>
                <c:pt idx="75">
                  <c:v>1086</c:v>
                </c:pt>
                <c:pt idx="76">
                  <c:v>1087</c:v>
                </c:pt>
                <c:pt idx="77">
                  <c:v>1088</c:v>
                </c:pt>
                <c:pt idx="78">
                  <c:v>1089</c:v>
                </c:pt>
                <c:pt idx="79">
                  <c:v>1090</c:v>
                </c:pt>
                <c:pt idx="80">
                  <c:v>1091</c:v>
                </c:pt>
                <c:pt idx="81">
                  <c:v>1092</c:v>
                </c:pt>
                <c:pt idx="82">
                  <c:v>1093</c:v>
                </c:pt>
                <c:pt idx="83">
                  <c:v>1094</c:v>
                </c:pt>
                <c:pt idx="84">
                  <c:v>1095</c:v>
                </c:pt>
                <c:pt idx="85">
                  <c:v>1096</c:v>
                </c:pt>
                <c:pt idx="86">
                  <c:v>1097</c:v>
                </c:pt>
                <c:pt idx="87">
                  <c:v>1098</c:v>
                </c:pt>
                <c:pt idx="88">
                  <c:v>1099</c:v>
                </c:pt>
                <c:pt idx="89">
                  <c:v>1100</c:v>
                </c:pt>
                <c:pt idx="90">
                  <c:v>1101</c:v>
                </c:pt>
                <c:pt idx="91">
                  <c:v>1102</c:v>
                </c:pt>
                <c:pt idx="92">
                  <c:v>1103</c:v>
                </c:pt>
                <c:pt idx="93">
                  <c:v>1104</c:v>
                </c:pt>
                <c:pt idx="94">
                  <c:v>1105</c:v>
                </c:pt>
                <c:pt idx="95">
                  <c:v>1106</c:v>
                </c:pt>
                <c:pt idx="96">
                  <c:v>1107</c:v>
                </c:pt>
                <c:pt idx="97">
                  <c:v>1108</c:v>
                </c:pt>
                <c:pt idx="98">
                  <c:v>1109</c:v>
                </c:pt>
                <c:pt idx="99">
                  <c:v>1110</c:v>
                </c:pt>
                <c:pt idx="100">
                  <c:v>1111</c:v>
                </c:pt>
                <c:pt idx="101">
                  <c:v>1112</c:v>
                </c:pt>
                <c:pt idx="102">
                  <c:v>1113</c:v>
                </c:pt>
                <c:pt idx="103">
                  <c:v>1114</c:v>
                </c:pt>
                <c:pt idx="104">
                  <c:v>1115</c:v>
                </c:pt>
                <c:pt idx="105">
                  <c:v>1116</c:v>
                </c:pt>
                <c:pt idx="106">
                  <c:v>1117</c:v>
                </c:pt>
                <c:pt idx="107">
                  <c:v>1118</c:v>
                </c:pt>
                <c:pt idx="108">
                  <c:v>1119</c:v>
                </c:pt>
                <c:pt idx="109">
                  <c:v>1120</c:v>
                </c:pt>
                <c:pt idx="110">
                  <c:v>1121</c:v>
                </c:pt>
                <c:pt idx="111">
                  <c:v>1122</c:v>
                </c:pt>
                <c:pt idx="112">
                  <c:v>1123</c:v>
                </c:pt>
                <c:pt idx="113">
                  <c:v>1124</c:v>
                </c:pt>
                <c:pt idx="114">
                  <c:v>1125</c:v>
                </c:pt>
                <c:pt idx="115">
                  <c:v>1126</c:v>
                </c:pt>
                <c:pt idx="116">
                  <c:v>1127</c:v>
                </c:pt>
                <c:pt idx="117">
                  <c:v>1128</c:v>
                </c:pt>
                <c:pt idx="118">
                  <c:v>1129</c:v>
                </c:pt>
                <c:pt idx="119">
                  <c:v>1130</c:v>
                </c:pt>
                <c:pt idx="120">
                  <c:v>1131</c:v>
                </c:pt>
                <c:pt idx="121">
                  <c:v>1132</c:v>
                </c:pt>
                <c:pt idx="122">
                  <c:v>1133</c:v>
                </c:pt>
                <c:pt idx="123">
                  <c:v>1134</c:v>
                </c:pt>
                <c:pt idx="124">
                  <c:v>1135</c:v>
                </c:pt>
                <c:pt idx="125">
                  <c:v>1136</c:v>
                </c:pt>
                <c:pt idx="126">
                  <c:v>1137</c:v>
                </c:pt>
                <c:pt idx="127">
                  <c:v>1138</c:v>
                </c:pt>
                <c:pt idx="128">
                  <c:v>1139</c:v>
                </c:pt>
                <c:pt idx="129">
                  <c:v>1140</c:v>
                </c:pt>
                <c:pt idx="130">
                  <c:v>1141</c:v>
                </c:pt>
                <c:pt idx="131">
                  <c:v>1142</c:v>
                </c:pt>
                <c:pt idx="132">
                  <c:v>1143</c:v>
                </c:pt>
                <c:pt idx="133">
                  <c:v>1144</c:v>
                </c:pt>
                <c:pt idx="134">
                  <c:v>1145</c:v>
                </c:pt>
                <c:pt idx="135">
                  <c:v>1146</c:v>
                </c:pt>
                <c:pt idx="136">
                  <c:v>1147</c:v>
                </c:pt>
                <c:pt idx="137">
                  <c:v>1148</c:v>
                </c:pt>
                <c:pt idx="138">
                  <c:v>1149</c:v>
                </c:pt>
                <c:pt idx="139">
                  <c:v>1150</c:v>
                </c:pt>
                <c:pt idx="140">
                  <c:v>1151</c:v>
                </c:pt>
                <c:pt idx="141">
                  <c:v>1152</c:v>
                </c:pt>
                <c:pt idx="142">
                  <c:v>1153</c:v>
                </c:pt>
                <c:pt idx="143">
                  <c:v>1154</c:v>
                </c:pt>
                <c:pt idx="144">
                  <c:v>1155</c:v>
                </c:pt>
                <c:pt idx="145">
                  <c:v>1156</c:v>
                </c:pt>
                <c:pt idx="146">
                  <c:v>1157</c:v>
                </c:pt>
                <c:pt idx="147">
                  <c:v>1158</c:v>
                </c:pt>
                <c:pt idx="148">
                  <c:v>1159</c:v>
                </c:pt>
                <c:pt idx="149">
                  <c:v>1160</c:v>
                </c:pt>
                <c:pt idx="150">
                  <c:v>1161</c:v>
                </c:pt>
                <c:pt idx="151">
                  <c:v>1162</c:v>
                </c:pt>
                <c:pt idx="152">
                  <c:v>1163</c:v>
                </c:pt>
                <c:pt idx="153">
                  <c:v>1164</c:v>
                </c:pt>
                <c:pt idx="154">
                  <c:v>1165</c:v>
                </c:pt>
                <c:pt idx="155">
                  <c:v>1166</c:v>
                </c:pt>
                <c:pt idx="156">
                  <c:v>1167</c:v>
                </c:pt>
                <c:pt idx="157">
                  <c:v>1168</c:v>
                </c:pt>
                <c:pt idx="158">
                  <c:v>1169</c:v>
                </c:pt>
                <c:pt idx="159">
                  <c:v>1170</c:v>
                </c:pt>
                <c:pt idx="160">
                  <c:v>1171</c:v>
                </c:pt>
                <c:pt idx="161">
                  <c:v>1172</c:v>
                </c:pt>
                <c:pt idx="162">
                  <c:v>1173</c:v>
                </c:pt>
                <c:pt idx="163">
                  <c:v>1174</c:v>
                </c:pt>
                <c:pt idx="164">
                  <c:v>1175</c:v>
                </c:pt>
                <c:pt idx="165">
                  <c:v>1176</c:v>
                </c:pt>
                <c:pt idx="166">
                  <c:v>1177</c:v>
                </c:pt>
                <c:pt idx="167">
                  <c:v>1178</c:v>
                </c:pt>
                <c:pt idx="168">
                  <c:v>1179</c:v>
                </c:pt>
                <c:pt idx="169">
                  <c:v>1180</c:v>
                </c:pt>
                <c:pt idx="170">
                  <c:v>1181</c:v>
                </c:pt>
                <c:pt idx="171">
                  <c:v>1182</c:v>
                </c:pt>
                <c:pt idx="172">
                  <c:v>1183</c:v>
                </c:pt>
                <c:pt idx="173">
                  <c:v>1184</c:v>
                </c:pt>
                <c:pt idx="174">
                  <c:v>1185</c:v>
                </c:pt>
                <c:pt idx="175">
                  <c:v>1186</c:v>
                </c:pt>
                <c:pt idx="176">
                  <c:v>1187</c:v>
                </c:pt>
                <c:pt idx="177">
                  <c:v>1188</c:v>
                </c:pt>
                <c:pt idx="178">
                  <c:v>1189</c:v>
                </c:pt>
                <c:pt idx="179">
                  <c:v>1190</c:v>
                </c:pt>
                <c:pt idx="180">
                  <c:v>1191</c:v>
                </c:pt>
                <c:pt idx="181">
                  <c:v>1192</c:v>
                </c:pt>
                <c:pt idx="182">
                  <c:v>1193</c:v>
                </c:pt>
                <c:pt idx="183">
                  <c:v>1194</c:v>
                </c:pt>
                <c:pt idx="184">
                  <c:v>1195</c:v>
                </c:pt>
                <c:pt idx="185">
                  <c:v>1196</c:v>
                </c:pt>
                <c:pt idx="186">
                  <c:v>1197</c:v>
                </c:pt>
                <c:pt idx="187">
                  <c:v>1198</c:v>
                </c:pt>
                <c:pt idx="188">
                  <c:v>1199</c:v>
                </c:pt>
                <c:pt idx="189">
                  <c:v>1200</c:v>
                </c:pt>
                <c:pt idx="190">
                  <c:v>1201</c:v>
                </c:pt>
                <c:pt idx="191">
                  <c:v>1202</c:v>
                </c:pt>
              </c:numCache>
            </c:numRef>
          </c:xVal>
          <c:yVal>
            <c:numRef>
              <c:f>Graph!$B$1013:$B$1202</c:f>
              <c:numCache>
                <c:formatCode>General</c:formatCode>
                <c:ptCount val="190"/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F66-4941-9D36-13A539E8F3EE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Graph!$A$1012:$A$1203</c:f>
              <c:numCache>
                <c:formatCode>General</c:formatCode>
                <c:ptCount val="192"/>
                <c:pt idx="0">
                  <c:v>1011</c:v>
                </c:pt>
                <c:pt idx="1">
                  <c:v>1012</c:v>
                </c:pt>
                <c:pt idx="2">
                  <c:v>1013</c:v>
                </c:pt>
                <c:pt idx="3">
                  <c:v>1014</c:v>
                </c:pt>
                <c:pt idx="4">
                  <c:v>1015</c:v>
                </c:pt>
                <c:pt idx="5">
                  <c:v>1016</c:v>
                </c:pt>
                <c:pt idx="6">
                  <c:v>1017</c:v>
                </c:pt>
                <c:pt idx="7">
                  <c:v>1018</c:v>
                </c:pt>
                <c:pt idx="8">
                  <c:v>1019</c:v>
                </c:pt>
                <c:pt idx="9">
                  <c:v>1020</c:v>
                </c:pt>
                <c:pt idx="10">
                  <c:v>1021</c:v>
                </c:pt>
                <c:pt idx="11">
                  <c:v>1022</c:v>
                </c:pt>
                <c:pt idx="12">
                  <c:v>1023</c:v>
                </c:pt>
                <c:pt idx="13">
                  <c:v>1024</c:v>
                </c:pt>
                <c:pt idx="14">
                  <c:v>1025</c:v>
                </c:pt>
                <c:pt idx="15">
                  <c:v>1026</c:v>
                </c:pt>
                <c:pt idx="16">
                  <c:v>1027</c:v>
                </c:pt>
                <c:pt idx="17">
                  <c:v>1028</c:v>
                </c:pt>
                <c:pt idx="18">
                  <c:v>1029</c:v>
                </c:pt>
                <c:pt idx="19">
                  <c:v>1030</c:v>
                </c:pt>
                <c:pt idx="20">
                  <c:v>1031</c:v>
                </c:pt>
                <c:pt idx="21">
                  <c:v>1032</c:v>
                </c:pt>
                <c:pt idx="22">
                  <c:v>1033</c:v>
                </c:pt>
                <c:pt idx="23">
                  <c:v>1034</c:v>
                </c:pt>
                <c:pt idx="24">
                  <c:v>1035</c:v>
                </c:pt>
                <c:pt idx="25">
                  <c:v>1036</c:v>
                </c:pt>
                <c:pt idx="26">
                  <c:v>1037</c:v>
                </c:pt>
                <c:pt idx="27">
                  <c:v>1038</c:v>
                </c:pt>
                <c:pt idx="28">
                  <c:v>1039</c:v>
                </c:pt>
                <c:pt idx="29">
                  <c:v>1040</c:v>
                </c:pt>
                <c:pt idx="30">
                  <c:v>1041</c:v>
                </c:pt>
                <c:pt idx="31">
                  <c:v>1042</c:v>
                </c:pt>
                <c:pt idx="32">
                  <c:v>1043</c:v>
                </c:pt>
                <c:pt idx="33">
                  <c:v>1044</c:v>
                </c:pt>
                <c:pt idx="34">
                  <c:v>1045</c:v>
                </c:pt>
                <c:pt idx="35">
                  <c:v>1046</c:v>
                </c:pt>
                <c:pt idx="36">
                  <c:v>1047</c:v>
                </c:pt>
                <c:pt idx="37">
                  <c:v>1048</c:v>
                </c:pt>
                <c:pt idx="38">
                  <c:v>1049</c:v>
                </c:pt>
                <c:pt idx="39">
                  <c:v>1050</c:v>
                </c:pt>
                <c:pt idx="40">
                  <c:v>1051</c:v>
                </c:pt>
                <c:pt idx="41">
                  <c:v>1052</c:v>
                </c:pt>
                <c:pt idx="42">
                  <c:v>1053</c:v>
                </c:pt>
                <c:pt idx="43">
                  <c:v>1054</c:v>
                </c:pt>
                <c:pt idx="44">
                  <c:v>1055</c:v>
                </c:pt>
                <c:pt idx="45">
                  <c:v>1056</c:v>
                </c:pt>
                <c:pt idx="46">
                  <c:v>1057</c:v>
                </c:pt>
                <c:pt idx="47">
                  <c:v>1058</c:v>
                </c:pt>
                <c:pt idx="48">
                  <c:v>1059</c:v>
                </c:pt>
                <c:pt idx="49">
                  <c:v>1060</c:v>
                </c:pt>
                <c:pt idx="50">
                  <c:v>1061</c:v>
                </c:pt>
                <c:pt idx="51">
                  <c:v>1062</c:v>
                </c:pt>
                <c:pt idx="52">
                  <c:v>1063</c:v>
                </c:pt>
                <c:pt idx="53">
                  <c:v>1064</c:v>
                </c:pt>
                <c:pt idx="54">
                  <c:v>1065</c:v>
                </c:pt>
                <c:pt idx="55">
                  <c:v>1066</c:v>
                </c:pt>
                <c:pt idx="56">
                  <c:v>1067</c:v>
                </c:pt>
                <c:pt idx="57">
                  <c:v>1068</c:v>
                </c:pt>
                <c:pt idx="58">
                  <c:v>1069</c:v>
                </c:pt>
                <c:pt idx="59">
                  <c:v>1070</c:v>
                </c:pt>
                <c:pt idx="60">
                  <c:v>1071</c:v>
                </c:pt>
                <c:pt idx="61">
                  <c:v>1072</c:v>
                </c:pt>
                <c:pt idx="62">
                  <c:v>1073</c:v>
                </c:pt>
                <c:pt idx="63">
                  <c:v>1074</c:v>
                </c:pt>
                <c:pt idx="64">
                  <c:v>1075</c:v>
                </c:pt>
                <c:pt idx="65">
                  <c:v>1076</c:v>
                </c:pt>
                <c:pt idx="66">
                  <c:v>1077</c:v>
                </c:pt>
                <c:pt idx="67">
                  <c:v>1078</c:v>
                </c:pt>
                <c:pt idx="68">
                  <c:v>1079</c:v>
                </c:pt>
                <c:pt idx="69">
                  <c:v>1080</c:v>
                </c:pt>
                <c:pt idx="70">
                  <c:v>1081</c:v>
                </c:pt>
                <c:pt idx="71">
                  <c:v>1082</c:v>
                </c:pt>
                <c:pt idx="72">
                  <c:v>1083</c:v>
                </c:pt>
                <c:pt idx="73">
                  <c:v>1084</c:v>
                </c:pt>
                <c:pt idx="74">
                  <c:v>1085</c:v>
                </c:pt>
                <c:pt idx="75">
                  <c:v>1086</c:v>
                </c:pt>
                <c:pt idx="76">
                  <c:v>1087</c:v>
                </c:pt>
                <c:pt idx="77">
                  <c:v>1088</c:v>
                </c:pt>
                <c:pt idx="78">
                  <c:v>1089</c:v>
                </c:pt>
                <c:pt idx="79">
                  <c:v>1090</c:v>
                </c:pt>
                <c:pt idx="80">
                  <c:v>1091</c:v>
                </c:pt>
                <c:pt idx="81">
                  <c:v>1092</c:v>
                </c:pt>
                <c:pt idx="82">
                  <c:v>1093</c:v>
                </c:pt>
                <c:pt idx="83">
                  <c:v>1094</c:v>
                </c:pt>
                <c:pt idx="84">
                  <c:v>1095</c:v>
                </c:pt>
                <c:pt idx="85">
                  <c:v>1096</c:v>
                </c:pt>
                <c:pt idx="86">
                  <c:v>1097</c:v>
                </c:pt>
                <c:pt idx="87">
                  <c:v>1098</c:v>
                </c:pt>
                <c:pt idx="88">
                  <c:v>1099</c:v>
                </c:pt>
                <c:pt idx="89">
                  <c:v>1100</c:v>
                </c:pt>
                <c:pt idx="90">
                  <c:v>1101</c:v>
                </c:pt>
                <c:pt idx="91">
                  <c:v>1102</c:v>
                </c:pt>
                <c:pt idx="92">
                  <c:v>1103</c:v>
                </c:pt>
                <c:pt idx="93">
                  <c:v>1104</c:v>
                </c:pt>
                <c:pt idx="94">
                  <c:v>1105</c:v>
                </c:pt>
                <c:pt idx="95">
                  <c:v>1106</c:v>
                </c:pt>
                <c:pt idx="96">
                  <c:v>1107</c:v>
                </c:pt>
                <c:pt idx="97">
                  <c:v>1108</c:v>
                </c:pt>
                <c:pt idx="98">
                  <c:v>1109</c:v>
                </c:pt>
                <c:pt idx="99">
                  <c:v>1110</c:v>
                </c:pt>
                <c:pt idx="100">
                  <c:v>1111</c:v>
                </c:pt>
                <c:pt idx="101">
                  <c:v>1112</c:v>
                </c:pt>
                <c:pt idx="102">
                  <c:v>1113</c:v>
                </c:pt>
                <c:pt idx="103">
                  <c:v>1114</c:v>
                </c:pt>
                <c:pt idx="104">
                  <c:v>1115</c:v>
                </c:pt>
                <c:pt idx="105">
                  <c:v>1116</c:v>
                </c:pt>
                <c:pt idx="106">
                  <c:v>1117</c:v>
                </c:pt>
                <c:pt idx="107">
                  <c:v>1118</c:v>
                </c:pt>
                <c:pt idx="108">
                  <c:v>1119</c:v>
                </c:pt>
                <c:pt idx="109">
                  <c:v>1120</c:v>
                </c:pt>
                <c:pt idx="110">
                  <c:v>1121</c:v>
                </c:pt>
                <c:pt idx="111">
                  <c:v>1122</c:v>
                </c:pt>
                <c:pt idx="112">
                  <c:v>1123</c:v>
                </c:pt>
                <c:pt idx="113">
                  <c:v>1124</c:v>
                </c:pt>
                <c:pt idx="114">
                  <c:v>1125</c:v>
                </c:pt>
                <c:pt idx="115">
                  <c:v>1126</c:v>
                </c:pt>
                <c:pt idx="116">
                  <c:v>1127</c:v>
                </c:pt>
                <c:pt idx="117">
                  <c:v>1128</c:v>
                </c:pt>
                <c:pt idx="118">
                  <c:v>1129</c:v>
                </c:pt>
                <c:pt idx="119">
                  <c:v>1130</c:v>
                </c:pt>
                <c:pt idx="120">
                  <c:v>1131</c:v>
                </c:pt>
                <c:pt idx="121">
                  <c:v>1132</c:v>
                </c:pt>
                <c:pt idx="122">
                  <c:v>1133</c:v>
                </c:pt>
                <c:pt idx="123">
                  <c:v>1134</c:v>
                </c:pt>
                <c:pt idx="124">
                  <c:v>1135</c:v>
                </c:pt>
                <c:pt idx="125">
                  <c:v>1136</c:v>
                </c:pt>
                <c:pt idx="126">
                  <c:v>1137</c:v>
                </c:pt>
                <c:pt idx="127">
                  <c:v>1138</c:v>
                </c:pt>
                <c:pt idx="128">
                  <c:v>1139</c:v>
                </c:pt>
                <c:pt idx="129">
                  <c:v>1140</c:v>
                </c:pt>
                <c:pt idx="130">
                  <c:v>1141</c:v>
                </c:pt>
                <c:pt idx="131">
                  <c:v>1142</c:v>
                </c:pt>
                <c:pt idx="132">
                  <c:v>1143</c:v>
                </c:pt>
                <c:pt idx="133">
                  <c:v>1144</c:v>
                </c:pt>
                <c:pt idx="134">
                  <c:v>1145</c:v>
                </c:pt>
                <c:pt idx="135">
                  <c:v>1146</c:v>
                </c:pt>
                <c:pt idx="136">
                  <c:v>1147</c:v>
                </c:pt>
                <c:pt idx="137">
                  <c:v>1148</c:v>
                </c:pt>
                <c:pt idx="138">
                  <c:v>1149</c:v>
                </c:pt>
                <c:pt idx="139">
                  <c:v>1150</c:v>
                </c:pt>
                <c:pt idx="140">
                  <c:v>1151</c:v>
                </c:pt>
                <c:pt idx="141">
                  <c:v>1152</c:v>
                </c:pt>
                <c:pt idx="142">
                  <c:v>1153</c:v>
                </c:pt>
                <c:pt idx="143">
                  <c:v>1154</c:v>
                </c:pt>
                <c:pt idx="144">
                  <c:v>1155</c:v>
                </c:pt>
                <c:pt idx="145">
                  <c:v>1156</c:v>
                </c:pt>
                <c:pt idx="146">
                  <c:v>1157</c:v>
                </c:pt>
                <c:pt idx="147">
                  <c:v>1158</c:v>
                </c:pt>
                <c:pt idx="148">
                  <c:v>1159</c:v>
                </c:pt>
                <c:pt idx="149">
                  <c:v>1160</c:v>
                </c:pt>
                <c:pt idx="150">
                  <c:v>1161</c:v>
                </c:pt>
                <c:pt idx="151">
                  <c:v>1162</c:v>
                </c:pt>
                <c:pt idx="152">
                  <c:v>1163</c:v>
                </c:pt>
                <c:pt idx="153">
                  <c:v>1164</c:v>
                </c:pt>
                <c:pt idx="154">
                  <c:v>1165</c:v>
                </c:pt>
                <c:pt idx="155">
                  <c:v>1166</c:v>
                </c:pt>
                <c:pt idx="156">
                  <c:v>1167</c:v>
                </c:pt>
                <c:pt idx="157">
                  <c:v>1168</c:v>
                </c:pt>
                <c:pt idx="158">
                  <c:v>1169</c:v>
                </c:pt>
                <c:pt idx="159">
                  <c:v>1170</c:v>
                </c:pt>
                <c:pt idx="160">
                  <c:v>1171</c:v>
                </c:pt>
                <c:pt idx="161">
                  <c:v>1172</c:v>
                </c:pt>
                <c:pt idx="162">
                  <c:v>1173</c:v>
                </c:pt>
                <c:pt idx="163">
                  <c:v>1174</c:v>
                </c:pt>
                <c:pt idx="164">
                  <c:v>1175</c:v>
                </c:pt>
                <c:pt idx="165">
                  <c:v>1176</c:v>
                </c:pt>
                <c:pt idx="166">
                  <c:v>1177</c:v>
                </c:pt>
                <c:pt idx="167">
                  <c:v>1178</c:v>
                </c:pt>
                <c:pt idx="168">
                  <c:v>1179</c:v>
                </c:pt>
                <c:pt idx="169">
                  <c:v>1180</c:v>
                </c:pt>
                <c:pt idx="170">
                  <c:v>1181</c:v>
                </c:pt>
                <c:pt idx="171">
                  <c:v>1182</c:v>
                </c:pt>
                <c:pt idx="172">
                  <c:v>1183</c:v>
                </c:pt>
                <c:pt idx="173">
                  <c:v>1184</c:v>
                </c:pt>
                <c:pt idx="174">
                  <c:v>1185</c:v>
                </c:pt>
                <c:pt idx="175">
                  <c:v>1186</c:v>
                </c:pt>
                <c:pt idx="176">
                  <c:v>1187</c:v>
                </c:pt>
                <c:pt idx="177">
                  <c:v>1188</c:v>
                </c:pt>
                <c:pt idx="178">
                  <c:v>1189</c:v>
                </c:pt>
                <c:pt idx="179">
                  <c:v>1190</c:v>
                </c:pt>
                <c:pt idx="180">
                  <c:v>1191</c:v>
                </c:pt>
                <c:pt idx="181">
                  <c:v>1192</c:v>
                </c:pt>
                <c:pt idx="182">
                  <c:v>1193</c:v>
                </c:pt>
                <c:pt idx="183">
                  <c:v>1194</c:v>
                </c:pt>
                <c:pt idx="184">
                  <c:v>1195</c:v>
                </c:pt>
                <c:pt idx="185">
                  <c:v>1196</c:v>
                </c:pt>
                <c:pt idx="186">
                  <c:v>1197</c:v>
                </c:pt>
                <c:pt idx="187">
                  <c:v>1198</c:v>
                </c:pt>
                <c:pt idx="188">
                  <c:v>1199</c:v>
                </c:pt>
                <c:pt idx="189">
                  <c:v>1200</c:v>
                </c:pt>
                <c:pt idx="190">
                  <c:v>1201</c:v>
                </c:pt>
                <c:pt idx="191">
                  <c:v>1202</c:v>
                </c:pt>
              </c:numCache>
            </c:numRef>
          </c:xVal>
          <c:yVal>
            <c:numRef>
              <c:f>Graph!$C$1013:$C$1202</c:f>
              <c:numCache>
                <c:formatCode>General</c:formatCode>
                <c:ptCount val="19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F66-4941-9D36-13A539E8F3EE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Graph!$A$1012:$A$1203</c:f>
              <c:numCache>
                <c:formatCode>General</c:formatCode>
                <c:ptCount val="192"/>
                <c:pt idx="0">
                  <c:v>1011</c:v>
                </c:pt>
                <c:pt idx="1">
                  <c:v>1012</c:v>
                </c:pt>
                <c:pt idx="2">
                  <c:v>1013</c:v>
                </c:pt>
                <c:pt idx="3">
                  <c:v>1014</c:v>
                </c:pt>
                <c:pt idx="4">
                  <c:v>1015</c:v>
                </c:pt>
                <c:pt idx="5">
                  <c:v>1016</c:v>
                </c:pt>
                <c:pt idx="6">
                  <c:v>1017</c:v>
                </c:pt>
                <c:pt idx="7">
                  <c:v>1018</c:v>
                </c:pt>
                <c:pt idx="8">
                  <c:v>1019</c:v>
                </c:pt>
                <c:pt idx="9">
                  <c:v>1020</c:v>
                </c:pt>
                <c:pt idx="10">
                  <c:v>1021</c:v>
                </c:pt>
                <c:pt idx="11">
                  <c:v>1022</c:v>
                </c:pt>
                <c:pt idx="12">
                  <c:v>1023</c:v>
                </c:pt>
                <c:pt idx="13">
                  <c:v>1024</c:v>
                </c:pt>
                <c:pt idx="14">
                  <c:v>1025</c:v>
                </c:pt>
                <c:pt idx="15">
                  <c:v>1026</c:v>
                </c:pt>
                <c:pt idx="16">
                  <c:v>1027</c:v>
                </c:pt>
                <c:pt idx="17">
                  <c:v>1028</c:v>
                </c:pt>
                <c:pt idx="18">
                  <c:v>1029</c:v>
                </c:pt>
                <c:pt idx="19">
                  <c:v>1030</c:v>
                </c:pt>
                <c:pt idx="20">
                  <c:v>1031</c:v>
                </c:pt>
                <c:pt idx="21">
                  <c:v>1032</c:v>
                </c:pt>
                <c:pt idx="22">
                  <c:v>1033</c:v>
                </c:pt>
                <c:pt idx="23">
                  <c:v>1034</c:v>
                </c:pt>
                <c:pt idx="24">
                  <c:v>1035</c:v>
                </c:pt>
                <c:pt idx="25">
                  <c:v>1036</c:v>
                </c:pt>
                <c:pt idx="26">
                  <c:v>1037</c:v>
                </c:pt>
                <c:pt idx="27">
                  <c:v>1038</c:v>
                </c:pt>
                <c:pt idx="28">
                  <c:v>1039</c:v>
                </c:pt>
                <c:pt idx="29">
                  <c:v>1040</c:v>
                </c:pt>
                <c:pt idx="30">
                  <c:v>1041</c:v>
                </c:pt>
                <c:pt idx="31">
                  <c:v>1042</c:v>
                </c:pt>
                <c:pt idx="32">
                  <c:v>1043</c:v>
                </c:pt>
                <c:pt idx="33">
                  <c:v>1044</c:v>
                </c:pt>
                <c:pt idx="34">
                  <c:v>1045</c:v>
                </c:pt>
                <c:pt idx="35">
                  <c:v>1046</c:v>
                </c:pt>
                <c:pt idx="36">
                  <c:v>1047</c:v>
                </c:pt>
                <c:pt idx="37">
                  <c:v>1048</c:v>
                </c:pt>
                <c:pt idx="38">
                  <c:v>1049</c:v>
                </c:pt>
                <c:pt idx="39">
                  <c:v>1050</c:v>
                </c:pt>
                <c:pt idx="40">
                  <c:v>1051</c:v>
                </c:pt>
                <c:pt idx="41">
                  <c:v>1052</c:v>
                </c:pt>
                <c:pt idx="42">
                  <c:v>1053</c:v>
                </c:pt>
                <c:pt idx="43">
                  <c:v>1054</c:v>
                </c:pt>
                <c:pt idx="44">
                  <c:v>1055</c:v>
                </c:pt>
                <c:pt idx="45">
                  <c:v>1056</c:v>
                </c:pt>
                <c:pt idx="46">
                  <c:v>1057</c:v>
                </c:pt>
                <c:pt idx="47">
                  <c:v>1058</c:v>
                </c:pt>
                <c:pt idx="48">
                  <c:v>1059</c:v>
                </c:pt>
                <c:pt idx="49">
                  <c:v>1060</c:v>
                </c:pt>
                <c:pt idx="50">
                  <c:v>1061</c:v>
                </c:pt>
                <c:pt idx="51">
                  <c:v>1062</c:v>
                </c:pt>
                <c:pt idx="52">
                  <c:v>1063</c:v>
                </c:pt>
                <c:pt idx="53">
                  <c:v>1064</c:v>
                </c:pt>
                <c:pt idx="54">
                  <c:v>1065</c:v>
                </c:pt>
                <c:pt idx="55">
                  <c:v>1066</c:v>
                </c:pt>
                <c:pt idx="56">
                  <c:v>1067</c:v>
                </c:pt>
                <c:pt idx="57">
                  <c:v>1068</c:v>
                </c:pt>
                <c:pt idx="58">
                  <c:v>1069</c:v>
                </c:pt>
                <c:pt idx="59">
                  <c:v>1070</c:v>
                </c:pt>
                <c:pt idx="60">
                  <c:v>1071</c:v>
                </c:pt>
                <c:pt idx="61">
                  <c:v>1072</c:v>
                </c:pt>
                <c:pt idx="62">
                  <c:v>1073</c:v>
                </c:pt>
                <c:pt idx="63">
                  <c:v>1074</c:v>
                </c:pt>
                <c:pt idx="64">
                  <c:v>1075</c:v>
                </c:pt>
                <c:pt idx="65">
                  <c:v>1076</c:v>
                </c:pt>
                <c:pt idx="66">
                  <c:v>1077</c:v>
                </c:pt>
                <c:pt idx="67">
                  <c:v>1078</c:v>
                </c:pt>
                <c:pt idx="68">
                  <c:v>1079</c:v>
                </c:pt>
                <c:pt idx="69">
                  <c:v>1080</c:v>
                </c:pt>
                <c:pt idx="70">
                  <c:v>1081</c:v>
                </c:pt>
                <c:pt idx="71">
                  <c:v>1082</c:v>
                </c:pt>
                <c:pt idx="72">
                  <c:v>1083</c:v>
                </c:pt>
                <c:pt idx="73">
                  <c:v>1084</c:v>
                </c:pt>
                <c:pt idx="74">
                  <c:v>1085</c:v>
                </c:pt>
                <c:pt idx="75">
                  <c:v>1086</c:v>
                </c:pt>
                <c:pt idx="76">
                  <c:v>1087</c:v>
                </c:pt>
                <c:pt idx="77">
                  <c:v>1088</c:v>
                </c:pt>
                <c:pt idx="78">
                  <c:v>1089</c:v>
                </c:pt>
                <c:pt idx="79">
                  <c:v>1090</c:v>
                </c:pt>
                <c:pt idx="80">
                  <c:v>1091</c:v>
                </c:pt>
                <c:pt idx="81">
                  <c:v>1092</c:v>
                </c:pt>
                <c:pt idx="82">
                  <c:v>1093</c:v>
                </c:pt>
                <c:pt idx="83">
                  <c:v>1094</c:v>
                </c:pt>
                <c:pt idx="84">
                  <c:v>1095</c:v>
                </c:pt>
                <c:pt idx="85">
                  <c:v>1096</c:v>
                </c:pt>
                <c:pt idx="86">
                  <c:v>1097</c:v>
                </c:pt>
                <c:pt idx="87">
                  <c:v>1098</c:v>
                </c:pt>
                <c:pt idx="88">
                  <c:v>1099</c:v>
                </c:pt>
                <c:pt idx="89">
                  <c:v>1100</c:v>
                </c:pt>
                <c:pt idx="90">
                  <c:v>1101</c:v>
                </c:pt>
                <c:pt idx="91">
                  <c:v>1102</c:v>
                </c:pt>
                <c:pt idx="92">
                  <c:v>1103</c:v>
                </c:pt>
                <c:pt idx="93">
                  <c:v>1104</c:v>
                </c:pt>
                <c:pt idx="94">
                  <c:v>1105</c:v>
                </c:pt>
                <c:pt idx="95">
                  <c:v>1106</c:v>
                </c:pt>
                <c:pt idx="96">
                  <c:v>1107</c:v>
                </c:pt>
                <c:pt idx="97">
                  <c:v>1108</c:v>
                </c:pt>
                <c:pt idx="98">
                  <c:v>1109</c:v>
                </c:pt>
                <c:pt idx="99">
                  <c:v>1110</c:v>
                </c:pt>
                <c:pt idx="100">
                  <c:v>1111</c:v>
                </c:pt>
                <c:pt idx="101">
                  <c:v>1112</c:v>
                </c:pt>
                <c:pt idx="102">
                  <c:v>1113</c:v>
                </c:pt>
                <c:pt idx="103">
                  <c:v>1114</c:v>
                </c:pt>
                <c:pt idx="104">
                  <c:v>1115</c:v>
                </c:pt>
                <c:pt idx="105">
                  <c:v>1116</c:v>
                </c:pt>
                <c:pt idx="106">
                  <c:v>1117</c:v>
                </c:pt>
                <c:pt idx="107">
                  <c:v>1118</c:v>
                </c:pt>
                <c:pt idx="108">
                  <c:v>1119</c:v>
                </c:pt>
                <c:pt idx="109">
                  <c:v>1120</c:v>
                </c:pt>
                <c:pt idx="110">
                  <c:v>1121</c:v>
                </c:pt>
                <c:pt idx="111">
                  <c:v>1122</c:v>
                </c:pt>
                <c:pt idx="112">
                  <c:v>1123</c:v>
                </c:pt>
                <c:pt idx="113">
                  <c:v>1124</c:v>
                </c:pt>
                <c:pt idx="114">
                  <c:v>1125</c:v>
                </c:pt>
                <c:pt idx="115">
                  <c:v>1126</c:v>
                </c:pt>
                <c:pt idx="116">
                  <c:v>1127</c:v>
                </c:pt>
                <c:pt idx="117">
                  <c:v>1128</c:v>
                </c:pt>
                <c:pt idx="118">
                  <c:v>1129</c:v>
                </c:pt>
                <c:pt idx="119">
                  <c:v>1130</c:v>
                </c:pt>
                <c:pt idx="120">
                  <c:v>1131</c:v>
                </c:pt>
                <c:pt idx="121">
                  <c:v>1132</c:v>
                </c:pt>
                <c:pt idx="122">
                  <c:v>1133</c:v>
                </c:pt>
                <c:pt idx="123">
                  <c:v>1134</c:v>
                </c:pt>
                <c:pt idx="124">
                  <c:v>1135</c:v>
                </c:pt>
                <c:pt idx="125">
                  <c:v>1136</c:v>
                </c:pt>
                <c:pt idx="126">
                  <c:v>1137</c:v>
                </c:pt>
                <c:pt idx="127">
                  <c:v>1138</c:v>
                </c:pt>
                <c:pt idx="128">
                  <c:v>1139</c:v>
                </c:pt>
                <c:pt idx="129">
                  <c:v>1140</c:v>
                </c:pt>
                <c:pt idx="130">
                  <c:v>1141</c:v>
                </c:pt>
                <c:pt idx="131">
                  <c:v>1142</c:v>
                </c:pt>
                <c:pt idx="132">
                  <c:v>1143</c:v>
                </c:pt>
                <c:pt idx="133">
                  <c:v>1144</c:v>
                </c:pt>
                <c:pt idx="134">
                  <c:v>1145</c:v>
                </c:pt>
                <c:pt idx="135">
                  <c:v>1146</c:v>
                </c:pt>
                <c:pt idx="136">
                  <c:v>1147</c:v>
                </c:pt>
                <c:pt idx="137">
                  <c:v>1148</c:v>
                </c:pt>
                <c:pt idx="138">
                  <c:v>1149</c:v>
                </c:pt>
                <c:pt idx="139">
                  <c:v>1150</c:v>
                </c:pt>
                <c:pt idx="140">
                  <c:v>1151</c:v>
                </c:pt>
                <c:pt idx="141">
                  <c:v>1152</c:v>
                </c:pt>
                <c:pt idx="142">
                  <c:v>1153</c:v>
                </c:pt>
                <c:pt idx="143">
                  <c:v>1154</c:v>
                </c:pt>
                <c:pt idx="144">
                  <c:v>1155</c:v>
                </c:pt>
                <c:pt idx="145">
                  <c:v>1156</c:v>
                </c:pt>
                <c:pt idx="146">
                  <c:v>1157</c:v>
                </c:pt>
                <c:pt idx="147">
                  <c:v>1158</c:v>
                </c:pt>
                <c:pt idx="148">
                  <c:v>1159</c:v>
                </c:pt>
                <c:pt idx="149">
                  <c:v>1160</c:v>
                </c:pt>
                <c:pt idx="150">
                  <c:v>1161</c:v>
                </c:pt>
                <c:pt idx="151">
                  <c:v>1162</c:v>
                </c:pt>
                <c:pt idx="152">
                  <c:v>1163</c:v>
                </c:pt>
                <c:pt idx="153">
                  <c:v>1164</c:v>
                </c:pt>
                <c:pt idx="154">
                  <c:v>1165</c:v>
                </c:pt>
                <c:pt idx="155">
                  <c:v>1166</c:v>
                </c:pt>
                <c:pt idx="156">
                  <c:v>1167</c:v>
                </c:pt>
                <c:pt idx="157">
                  <c:v>1168</c:v>
                </c:pt>
                <c:pt idx="158">
                  <c:v>1169</c:v>
                </c:pt>
                <c:pt idx="159">
                  <c:v>1170</c:v>
                </c:pt>
                <c:pt idx="160">
                  <c:v>1171</c:v>
                </c:pt>
                <c:pt idx="161">
                  <c:v>1172</c:v>
                </c:pt>
                <c:pt idx="162">
                  <c:v>1173</c:v>
                </c:pt>
                <c:pt idx="163">
                  <c:v>1174</c:v>
                </c:pt>
                <c:pt idx="164">
                  <c:v>1175</c:v>
                </c:pt>
                <c:pt idx="165">
                  <c:v>1176</c:v>
                </c:pt>
                <c:pt idx="166">
                  <c:v>1177</c:v>
                </c:pt>
                <c:pt idx="167">
                  <c:v>1178</c:v>
                </c:pt>
                <c:pt idx="168">
                  <c:v>1179</c:v>
                </c:pt>
                <c:pt idx="169">
                  <c:v>1180</c:v>
                </c:pt>
                <c:pt idx="170">
                  <c:v>1181</c:v>
                </c:pt>
                <c:pt idx="171">
                  <c:v>1182</c:v>
                </c:pt>
                <c:pt idx="172">
                  <c:v>1183</c:v>
                </c:pt>
                <c:pt idx="173">
                  <c:v>1184</c:v>
                </c:pt>
                <c:pt idx="174">
                  <c:v>1185</c:v>
                </c:pt>
                <c:pt idx="175">
                  <c:v>1186</c:v>
                </c:pt>
                <c:pt idx="176">
                  <c:v>1187</c:v>
                </c:pt>
                <c:pt idx="177">
                  <c:v>1188</c:v>
                </c:pt>
                <c:pt idx="178">
                  <c:v>1189</c:v>
                </c:pt>
                <c:pt idx="179">
                  <c:v>1190</c:v>
                </c:pt>
                <c:pt idx="180">
                  <c:v>1191</c:v>
                </c:pt>
                <c:pt idx="181">
                  <c:v>1192</c:v>
                </c:pt>
                <c:pt idx="182">
                  <c:v>1193</c:v>
                </c:pt>
                <c:pt idx="183">
                  <c:v>1194</c:v>
                </c:pt>
                <c:pt idx="184">
                  <c:v>1195</c:v>
                </c:pt>
                <c:pt idx="185">
                  <c:v>1196</c:v>
                </c:pt>
                <c:pt idx="186">
                  <c:v>1197</c:v>
                </c:pt>
                <c:pt idx="187">
                  <c:v>1198</c:v>
                </c:pt>
                <c:pt idx="188">
                  <c:v>1199</c:v>
                </c:pt>
                <c:pt idx="189">
                  <c:v>1200</c:v>
                </c:pt>
                <c:pt idx="190">
                  <c:v>1201</c:v>
                </c:pt>
                <c:pt idx="191">
                  <c:v>1202</c:v>
                </c:pt>
              </c:numCache>
            </c:numRef>
          </c:xVal>
          <c:yVal>
            <c:numRef>
              <c:f>Graph!$E$1013:$E$1202</c:f>
              <c:numCache>
                <c:formatCode>General</c:formatCode>
                <c:ptCount val="190"/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F66-4941-9D36-13A539E8F3EE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Graph!$A$1012:$A$1203</c:f>
              <c:numCache>
                <c:formatCode>General</c:formatCode>
                <c:ptCount val="192"/>
                <c:pt idx="0">
                  <c:v>1011</c:v>
                </c:pt>
                <c:pt idx="1">
                  <c:v>1012</c:v>
                </c:pt>
                <c:pt idx="2">
                  <c:v>1013</c:v>
                </c:pt>
                <c:pt idx="3">
                  <c:v>1014</c:v>
                </c:pt>
                <c:pt idx="4">
                  <c:v>1015</c:v>
                </c:pt>
                <c:pt idx="5">
                  <c:v>1016</c:v>
                </c:pt>
                <c:pt idx="6">
                  <c:v>1017</c:v>
                </c:pt>
                <c:pt idx="7">
                  <c:v>1018</c:v>
                </c:pt>
                <c:pt idx="8">
                  <c:v>1019</c:v>
                </c:pt>
                <c:pt idx="9">
                  <c:v>1020</c:v>
                </c:pt>
                <c:pt idx="10">
                  <c:v>1021</c:v>
                </c:pt>
                <c:pt idx="11">
                  <c:v>1022</c:v>
                </c:pt>
                <c:pt idx="12">
                  <c:v>1023</c:v>
                </c:pt>
                <c:pt idx="13">
                  <c:v>1024</c:v>
                </c:pt>
                <c:pt idx="14">
                  <c:v>1025</c:v>
                </c:pt>
                <c:pt idx="15">
                  <c:v>1026</c:v>
                </c:pt>
                <c:pt idx="16">
                  <c:v>1027</c:v>
                </c:pt>
                <c:pt idx="17">
                  <c:v>1028</c:v>
                </c:pt>
                <c:pt idx="18">
                  <c:v>1029</c:v>
                </c:pt>
                <c:pt idx="19">
                  <c:v>1030</c:v>
                </c:pt>
                <c:pt idx="20">
                  <c:v>1031</c:v>
                </c:pt>
                <c:pt idx="21">
                  <c:v>1032</c:v>
                </c:pt>
                <c:pt idx="22">
                  <c:v>1033</c:v>
                </c:pt>
                <c:pt idx="23">
                  <c:v>1034</c:v>
                </c:pt>
                <c:pt idx="24">
                  <c:v>1035</c:v>
                </c:pt>
                <c:pt idx="25">
                  <c:v>1036</c:v>
                </c:pt>
                <c:pt idx="26">
                  <c:v>1037</c:v>
                </c:pt>
                <c:pt idx="27">
                  <c:v>1038</c:v>
                </c:pt>
                <c:pt idx="28">
                  <c:v>1039</c:v>
                </c:pt>
                <c:pt idx="29">
                  <c:v>1040</c:v>
                </c:pt>
                <c:pt idx="30">
                  <c:v>1041</c:v>
                </c:pt>
                <c:pt idx="31">
                  <c:v>1042</c:v>
                </c:pt>
                <c:pt idx="32">
                  <c:v>1043</c:v>
                </c:pt>
                <c:pt idx="33">
                  <c:v>1044</c:v>
                </c:pt>
                <c:pt idx="34">
                  <c:v>1045</c:v>
                </c:pt>
                <c:pt idx="35">
                  <c:v>1046</c:v>
                </c:pt>
                <c:pt idx="36">
                  <c:v>1047</c:v>
                </c:pt>
                <c:pt idx="37">
                  <c:v>1048</c:v>
                </c:pt>
                <c:pt idx="38">
                  <c:v>1049</c:v>
                </c:pt>
                <c:pt idx="39">
                  <c:v>1050</c:v>
                </c:pt>
                <c:pt idx="40">
                  <c:v>1051</c:v>
                </c:pt>
                <c:pt idx="41">
                  <c:v>1052</c:v>
                </c:pt>
                <c:pt idx="42">
                  <c:v>1053</c:v>
                </c:pt>
                <c:pt idx="43">
                  <c:v>1054</c:v>
                </c:pt>
                <c:pt idx="44">
                  <c:v>1055</c:v>
                </c:pt>
                <c:pt idx="45">
                  <c:v>1056</c:v>
                </c:pt>
                <c:pt idx="46">
                  <c:v>1057</c:v>
                </c:pt>
                <c:pt idx="47">
                  <c:v>1058</c:v>
                </c:pt>
                <c:pt idx="48">
                  <c:v>1059</c:v>
                </c:pt>
                <c:pt idx="49">
                  <c:v>1060</c:v>
                </c:pt>
                <c:pt idx="50">
                  <c:v>1061</c:v>
                </c:pt>
                <c:pt idx="51">
                  <c:v>1062</c:v>
                </c:pt>
                <c:pt idx="52">
                  <c:v>1063</c:v>
                </c:pt>
                <c:pt idx="53">
                  <c:v>1064</c:v>
                </c:pt>
                <c:pt idx="54">
                  <c:v>1065</c:v>
                </c:pt>
                <c:pt idx="55">
                  <c:v>1066</c:v>
                </c:pt>
                <c:pt idx="56">
                  <c:v>1067</c:v>
                </c:pt>
                <c:pt idx="57">
                  <c:v>1068</c:v>
                </c:pt>
                <c:pt idx="58">
                  <c:v>1069</c:v>
                </c:pt>
                <c:pt idx="59">
                  <c:v>1070</c:v>
                </c:pt>
                <c:pt idx="60">
                  <c:v>1071</c:v>
                </c:pt>
                <c:pt idx="61">
                  <c:v>1072</c:v>
                </c:pt>
                <c:pt idx="62">
                  <c:v>1073</c:v>
                </c:pt>
                <c:pt idx="63">
                  <c:v>1074</c:v>
                </c:pt>
                <c:pt idx="64">
                  <c:v>1075</c:v>
                </c:pt>
                <c:pt idx="65">
                  <c:v>1076</c:v>
                </c:pt>
                <c:pt idx="66">
                  <c:v>1077</c:v>
                </c:pt>
                <c:pt idx="67">
                  <c:v>1078</c:v>
                </c:pt>
                <c:pt idx="68">
                  <c:v>1079</c:v>
                </c:pt>
                <c:pt idx="69">
                  <c:v>1080</c:v>
                </c:pt>
                <c:pt idx="70">
                  <c:v>1081</c:v>
                </c:pt>
                <c:pt idx="71">
                  <c:v>1082</c:v>
                </c:pt>
                <c:pt idx="72">
                  <c:v>1083</c:v>
                </c:pt>
                <c:pt idx="73">
                  <c:v>1084</c:v>
                </c:pt>
                <c:pt idx="74">
                  <c:v>1085</c:v>
                </c:pt>
                <c:pt idx="75">
                  <c:v>1086</c:v>
                </c:pt>
                <c:pt idx="76">
                  <c:v>1087</c:v>
                </c:pt>
                <c:pt idx="77">
                  <c:v>1088</c:v>
                </c:pt>
                <c:pt idx="78">
                  <c:v>1089</c:v>
                </c:pt>
                <c:pt idx="79">
                  <c:v>1090</c:v>
                </c:pt>
                <c:pt idx="80">
                  <c:v>1091</c:v>
                </c:pt>
                <c:pt idx="81">
                  <c:v>1092</c:v>
                </c:pt>
                <c:pt idx="82">
                  <c:v>1093</c:v>
                </c:pt>
                <c:pt idx="83">
                  <c:v>1094</c:v>
                </c:pt>
                <c:pt idx="84">
                  <c:v>1095</c:v>
                </c:pt>
                <c:pt idx="85">
                  <c:v>1096</c:v>
                </c:pt>
                <c:pt idx="86">
                  <c:v>1097</c:v>
                </c:pt>
                <c:pt idx="87">
                  <c:v>1098</c:v>
                </c:pt>
                <c:pt idx="88">
                  <c:v>1099</c:v>
                </c:pt>
                <c:pt idx="89">
                  <c:v>1100</c:v>
                </c:pt>
                <c:pt idx="90">
                  <c:v>1101</c:v>
                </c:pt>
                <c:pt idx="91">
                  <c:v>1102</c:v>
                </c:pt>
                <c:pt idx="92">
                  <c:v>1103</c:v>
                </c:pt>
                <c:pt idx="93">
                  <c:v>1104</c:v>
                </c:pt>
                <c:pt idx="94">
                  <c:v>1105</c:v>
                </c:pt>
                <c:pt idx="95">
                  <c:v>1106</c:v>
                </c:pt>
                <c:pt idx="96">
                  <c:v>1107</c:v>
                </c:pt>
                <c:pt idx="97">
                  <c:v>1108</c:v>
                </c:pt>
                <c:pt idx="98">
                  <c:v>1109</c:v>
                </c:pt>
                <c:pt idx="99">
                  <c:v>1110</c:v>
                </c:pt>
                <c:pt idx="100">
                  <c:v>1111</c:v>
                </c:pt>
                <c:pt idx="101">
                  <c:v>1112</c:v>
                </c:pt>
                <c:pt idx="102">
                  <c:v>1113</c:v>
                </c:pt>
                <c:pt idx="103">
                  <c:v>1114</c:v>
                </c:pt>
                <c:pt idx="104">
                  <c:v>1115</c:v>
                </c:pt>
                <c:pt idx="105">
                  <c:v>1116</c:v>
                </c:pt>
                <c:pt idx="106">
                  <c:v>1117</c:v>
                </c:pt>
                <c:pt idx="107">
                  <c:v>1118</c:v>
                </c:pt>
                <c:pt idx="108">
                  <c:v>1119</c:v>
                </c:pt>
                <c:pt idx="109">
                  <c:v>1120</c:v>
                </c:pt>
                <c:pt idx="110">
                  <c:v>1121</c:v>
                </c:pt>
                <c:pt idx="111">
                  <c:v>1122</c:v>
                </c:pt>
                <c:pt idx="112">
                  <c:v>1123</c:v>
                </c:pt>
                <c:pt idx="113">
                  <c:v>1124</c:v>
                </c:pt>
                <c:pt idx="114">
                  <c:v>1125</c:v>
                </c:pt>
                <c:pt idx="115">
                  <c:v>1126</c:v>
                </c:pt>
                <c:pt idx="116">
                  <c:v>1127</c:v>
                </c:pt>
                <c:pt idx="117">
                  <c:v>1128</c:v>
                </c:pt>
                <c:pt idx="118">
                  <c:v>1129</c:v>
                </c:pt>
                <c:pt idx="119">
                  <c:v>1130</c:v>
                </c:pt>
                <c:pt idx="120">
                  <c:v>1131</c:v>
                </c:pt>
                <c:pt idx="121">
                  <c:v>1132</c:v>
                </c:pt>
                <c:pt idx="122">
                  <c:v>1133</c:v>
                </c:pt>
                <c:pt idx="123">
                  <c:v>1134</c:v>
                </c:pt>
                <c:pt idx="124">
                  <c:v>1135</c:v>
                </c:pt>
                <c:pt idx="125">
                  <c:v>1136</c:v>
                </c:pt>
                <c:pt idx="126">
                  <c:v>1137</c:v>
                </c:pt>
                <c:pt idx="127">
                  <c:v>1138</c:v>
                </c:pt>
                <c:pt idx="128">
                  <c:v>1139</c:v>
                </c:pt>
                <c:pt idx="129">
                  <c:v>1140</c:v>
                </c:pt>
                <c:pt idx="130">
                  <c:v>1141</c:v>
                </c:pt>
                <c:pt idx="131">
                  <c:v>1142</c:v>
                </c:pt>
                <c:pt idx="132">
                  <c:v>1143</c:v>
                </c:pt>
                <c:pt idx="133">
                  <c:v>1144</c:v>
                </c:pt>
                <c:pt idx="134">
                  <c:v>1145</c:v>
                </c:pt>
                <c:pt idx="135">
                  <c:v>1146</c:v>
                </c:pt>
                <c:pt idx="136">
                  <c:v>1147</c:v>
                </c:pt>
                <c:pt idx="137">
                  <c:v>1148</c:v>
                </c:pt>
                <c:pt idx="138">
                  <c:v>1149</c:v>
                </c:pt>
                <c:pt idx="139">
                  <c:v>1150</c:v>
                </c:pt>
                <c:pt idx="140">
                  <c:v>1151</c:v>
                </c:pt>
                <c:pt idx="141">
                  <c:v>1152</c:v>
                </c:pt>
                <c:pt idx="142">
                  <c:v>1153</c:v>
                </c:pt>
                <c:pt idx="143">
                  <c:v>1154</c:v>
                </c:pt>
                <c:pt idx="144">
                  <c:v>1155</c:v>
                </c:pt>
                <c:pt idx="145">
                  <c:v>1156</c:v>
                </c:pt>
                <c:pt idx="146">
                  <c:v>1157</c:v>
                </c:pt>
                <c:pt idx="147">
                  <c:v>1158</c:v>
                </c:pt>
                <c:pt idx="148">
                  <c:v>1159</c:v>
                </c:pt>
                <c:pt idx="149">
                  <c:v>1160</c:v>
                </c:pt>
                <c:pt idx="150">
                  <c:v>1161</c:v>
                </c:pt>
                <c:pt idx="151">
                  <c:v>1162</c:v>
                </c:pt>
                <c:pt idx="152">
                  <c:v>1163</c:v>
                </c:pt>
                <c:pt idx="153">
                  <c:v>1164</c:v>
                </c:pt>
                <c:pt idx="154">
                  <c:v>1165</c:v>
                </c:pt>
                <c:pt idx="155">
                  <c:v>1166</c:v>
                </c:pt>
                <c:pt idx="156">
                  <c:v>1167</c:v>
                </c:pt>
                <c:pt idx="157">
                  <c:v>1168</c:v>
                </c:pt>
                <c:pt idx="158">
                  <c:v>1169</c:v>
                </c:pt>
                <c:pt idx="159">
                  <c:v>1170</c:v>
                </c:pt>
                <c:pt idx="160">
                  <c:v>1171</c:v>
                </c:pt>
                <c:pt idx="161">
                  <c:v>1172</c:v>
                </c:pt>
                <c:pt idx="162">
                  <c:v>1173</c:v>
                </c:pt>
                <c:pt idx="163">
                  <c:v>1174</c:v>
                </c:pt>
                <c:pt idx="164">
                  <c:v>1175</c:v>
                </c:pt>
                <c:pt idx="165">
                  <c:v>1176</c:v>
                </c:pt>
                <c:pt idx="166">
                  <c:v>1177</c:v>
                </c:pt>
                <c:pt idx="167">
                  <c:v>1178</c:v>
                </c:pt>
                <c:pt idx="168">
                  <c:v>1179</c:v>
                </c:pt>
                <c:pt idx="169">
                  <c:v>1180</c:v>
                </c:pt>
                <c:pt idx="170">
                  <c:v>1181</c:v>
                </c:pt>
                <c:pt idx="171">
                  <c:v>1182</c:v>
                </c:pt>
                <c:pt idx="172">
                  <c:v>1183</c:v>
                </c:pt>
                <c:pt idx="173">
                  <c:v>1184</c:v>
                </c:pt>
                <c:pt idx="174">
                  <c:v>1185</c:v>
                </c:pt>
                <c:pt idx="175">
                  <c:v>1186</c:v>
                </c:pt>
                <c:pt idx="176">
                  <c:v>1187</c:v>
                </c:pt>
                <c:pt idx="177">
                  <c:v>1188</c:v>
                </c:pt>
                <c:pt idx="178">
                  <c:v>1189</c:v>
                </c:pt>
                <c:pt idx="179">
                  <c:v>1190</c:v>
                </c:pt>
                <c:pt idx="180">
                  <c:v>1191</c:v>
                </c:pt>
                <c:pt idx="181">
                  <c:v>1192</c:v>
                </c:pt>
                <c:pt idx="182">
                  <c:v>1193</c:v>
                </c:pt>
                <c:pt idx="183">
                  <c:v>1194</c:v>
                </c:pt>
                <c:pt idx="184">
                  <c:v>1195</c:v>
                </c:pt>
                <c:pt idx="185">
                  <c:v>1196</c:v>
                </c:pt>
                <c:pt idx="186">
                  <c:v>1197</c:v>
                </c:pt>
                <c:pt idx="187">
                  <c:v>1198</c:v>
                </c:pt>
                <c:pt idx="188">
                  <c:v>1199</c:v>
                </c:pt>
                <c:pt idx="189">
                  <c:v>1200</c:v>
                </c:pt>
                <c:pt idx="190">
                  <c:v>1201</c:v>
                </c:pt>
                <c:pt idx="191">
                  <c:v>1202</c:v>
                </c:pt>
              </c:numCache>
            </c:numRef>
          </c:xVal>
          <c:yVal>
            <c:numRef>
              <c:f>Graph!$G$1013:$G$1202</c:f>
              <c:numCache>
                <c:formatCode>General</c:formatCode>
                <c:ptCount val="19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F66-4941-9D36-13A539E8F3EE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Graph!$A$1012:$A$1203</c:f>
              <c:numCache>
                <c:formatCode>General</c:formatCode>
                <c:ptCount val="192"/>
                <c:pt idx="0">
                  <c:v>1011</c:v>
                </c:pt>
                <c:pt idx="1">
                  <c:v>1012</c:v>
                </c:pt>
                <c:pt idx="2">
                  <c:v>1013</c:v>
                </c:pt>
                <c:pt idx="3">
                  <c:v>1014</c:v>
                </c:pt>
                <c:pt idx="4">
                  <c:v>1015</c:v>
                </c:pt>
                <c:pt idx="5">
                  <c:v>1016</c:v>
                </c:pt>
                <c:pt idx="6">
                  <c:v>1017</c:v>
                </c:pt>
                <c:pt idx="7">
                  <c:v>1018</c:v>
                </c:pt>
                <c:pt idx="8">
                  <c:v>1019</c:v>
                </c:pt>
                <c:pt idx="9">
                  <c:v>1020</c:v>
                </c:pt>
                <c:pt idx="10">
                  <c:v>1021</c:v>
                </c:pt>
                <c:pt idx="11">
                  <c:v>1022</c:v>
                </c:pt>
                <c:pt idx="12">
                  <c:v>1023</c:v>
                </c:pt>
                <c:pt idx="13">
                  <c:v>1024</c:v>
                </c:pt>
                <c:pt idx="14">
                  <c:v>1025</c:v>
                </c:pt>
                <c:pt idx="15">
                  <c:v>1026</c:v>
                </c:pt>
                <c:pt idx="16">
                  <c:v>1027</c:v>
                </c:pt>
                <c:pt idx="17">
                  <c:v>1028</c:v>
                </c:pt>
                <c:pt idx="18">
                  <c:v>1029</c:v>
                </c:pt>
                <c:pt idx="19">
                  <c:v>1030</c:v>
                </c:pt>
                <c:pt idx="20">
                  <c:v>1031</c:v>
                </c:pt>
                <c:pt idx="21">
                  <c:v>1032</c:v>
                </c:pt>
                <c:pt idx="22">
                  <c:v>1033</c:v>
                </c:pt>
                <c:pt idx="23">
                  <c:v>1034</c:v>
                </c:pt>
                <c:pt idx="24">
                  <c:v>1035</c:v>
                </c:pt>
                <c:pt idx="25">
                  <c:v>1036</c:v>
                </c:pt>
                <c:pt idx="26">
                  <c:v>1037</c:v>
                </c:pt>
                <c:pt idx="27">
                  <c:v>1038</c:v>
                </c:pt>
                <c:pt idx="28">
                  <c:v>1039</c:v>
                </c:pt>
                <c:pt idx="29">
                  <c:v>1040</c:v>
                </c:pt>
                <c:pt idx="30">
                  <c:v>1041</c:v>
                </c:pt>
                <c:pt idx="31">
                  <c:v>1042</c:v>
                </c:pt>
                <c:pt idx="32">
                  <c:v>1043</c:v>
                </c:pt>
                <c:pt idx="33">
                  <c:v>1044</c:v>
                </c:pt>
                <c:pt idx="34">
                  <c:v>1045</c:v>
                </c:pt>
                <c:pt idx="35">
                  <c:v>1046</c:v>
                </c:pt>
                <c:pt idx="36">
                  <c:v>1047</c:v>
                </c:pt>
                <c:pt idx="37">
                  <c:v>1048</c:v>
                </c:pt>
                <c:pt idx="38">
                  <c:v>1049</c:v>
                </c:pt>
                <c:pt idx="39">
                  <c:v>1050</c:v>
                </c:pt>
                <c:pt idx="40">
                  <c:v>1051</c:v>
                </c:pt>
                <c:pt idx="41">
                  <c:v>1052</c:v>
                </c:pt>
                <c:pt idx="42">
                  <c:v>1053</c:v>
                </c:pt>
                <c:pt idx="43">
                  <c:v>1054</c:v>
                </c:pt>
                <c:pt idx="44">
                  <c:v>1055</c:v>
                </c:pt>
                <c:pt idx="45">
                  <c:v>1056</c:v>
                </c:pt>
                <c:pt idx="46">
                  <c:v>1057</c:v>
                </c:pt>
                <c:pt idx="47">
                  <c:v>1058</c:v>
                </c:pt>
                <c:pt idx="48">
                  <c:v>1059</c:v>
                </c:pt>
                <c:pt idx="49">
                  <c:v>1060</c:v>
                </c:pt>
                <c:pt idx="50">
                  <c:v>1061</c:v>
                </c:pt>
                <c:pt idx="51">
                  <c:v>1062</c:v>
                </c:pt>
                <c:pt idx="52">
                  <c:v>1063</c:v>
                </c:pt>
                <c:pt idx="53">
                  <c:v>1064</c:v>
                </c:pt>
                <c:pt idx="54">
                  <c:v>1065</c:v>
                </c:pt>
                <c:pt idx="55">
                  <c:v>1066</c:v>
                </c:pt>
                <c:pt idx="56">
                  <c:v>1067</c:v>
                </c:pt>
                <c:pt idx="57">
                  <c:v>1068</c:v>
                </c:pt>
                <c:pt idx="58">
                  <c:v>1069</c:v>
                </c:pt>
                <c:pt idx="59">
                  <c:v>1070</c:v>
                </c:pt>
                <c:pt idx="60">
                  <c:v>1071</c:v>
                </c:pt>
                <c:pt idx="61">
                  <c:v>1072</c:v>
                </c:pt>
                <c:pt idx="62">
                  <c:v>1073</c:v>
                </c:pt>
                <c:pt idx="63">
                  <c:v>1074</c:v>
                </c:pt>
                <c:pt idx="64">
                  <c:v>1075</c:v>
                </c:pt>
                <c:pt idx="65">
                  <c:v>1076</c:v>
                </c:pt>
                <c:pt idx="66">
                  <c:v>1077</c:v>
                </c:pt>
                <c:pt idx="67">
                  <c:v>1078</c:v>
                </c:pt>
                <c:pt idx="68">
                  <c:v>1079</c:v>
                </c:pt>
                <c:pt idx="69">
                  <c:v>1080</c:v>
                </c:pt>
                <c:pt idx="70">
                  <c:v>1081</c:v>
                </c:pt>
                <c:pt idx="71">
                  <c:v>1082</c:v>
                </c:pt>
                <c:pt idx="72">
                  <c:v>1083</c:v>
                </c:pt>
                <c:pt idx="73">
                  <c:v>1084</c:v>
                </c:pt>
                <c:pt idx="74">
                  <c:v>1085</c:v>
                </c:pt>
                <c:pt idx="75">
                  <c:v>1086</c:v>
                </c:pt>
                <c:pt idx="76">
                  <c:v>1087</c:v>
                </c:pt>
                <c:pt idx="77">
                  <c:v>1088</c:v>
                </c:pt>
                <c:pt idx="78">
                  <c:v>1089</c:v>
                </c:pt>
                <c:pt idx="79">
                  <c:v>1090</c:v>
                </c:pt>
                <c:pt idx="80">
                  <c:v>1091</c:v>
                </c:pt>
                <c:pt idx="81">
                  <c:v>1092</c:v>
                </c:pt>
                <c:pt idx="82">
                  <c:v>1093</c:v>
                </c:pt>
                <c:pt idx="83">
                  <c:v>1094</c:v>
                </c:pt>
                <c:pt idx="84">
                  <c:v>1095</c:v>
                </c:pt>
                <c:pt idx="85">
                  <c:v>1096</c:v>
                </c:pt>
                <c:pt idx="86">
                  <c:v>1097</c:v>
                </c:pt>
                <c:pt idx="87">
                  <c:v>1098</c:v>
                </c:pt>
                <c:pt idx="88">
                  <c:v>1099</c:v>
                </c:pt>
                <c:pt idx="89">
                  <c:v>1100</c:v>
                </c:pt>
                <c:pt idx="90">
                  <c:v>1101</c:v>
                </c:pt>
                <c:pt idx="91">
                  <c:v>1102</c:v>
                </c:pt>
                <c:pt idx="92">
                  <c:v>1103</c:v>
                </c:pt>
                <c:pt idx="93">
                  <c:v>1104</c:v>
                </c:pt>
                <c:pt idx="94">
                  <c:v>1105</c:v>
                </c:pt>
                <c:pt idx="95">
                  <c:v>1106</c:v>
                </c:pt>
                <c:pt idx="96">
                  <c:v>1107</c:v>
                </c:pt>
                <c:pt idx="97">
                  <c:v>1108</c:v>
                </c:pt>
                <c:pt idx="98">
                  <c:v>1109</c:v>
                </c:pt>
                <c:pt idx="99">
                  <c:v>1110</c:v>
                </c:pt>
                <c:pt idx="100">
                  <c:v>1111</c:v>
                </c:pt>
                <c:pt idx="101">
                  <c:v>1112</c:v>
                </c:pt>
                <c:pt idx="102">
                  <c:v>1113</c:v>
                </c:pt>
                <c:pt idx="103">
                  <c:v>1114</c:v>
                </c:pt>
                <c:pt idx="104">
                  <c:v>1115</c:v>
                </c:pt>
                <c:pt idx="105">
                  <c:v>1116</c:v>
                </c:pt>
                <c:pt idx="106">
                  <c:v>1117</c:v>
                </c:pt>
                <c:pt idx="107">
                  <c:v>1118</c:v>
                </c:pt>
                <c:pt idx="108">
                  <c:v>1119</c:v>
                </c:pt>
                <c:pt idx="109">
                  <c:v>1120</c:v>
                </c:pt>
                <c:pt idx="110">
                  <c:v>1121</c:v>
                </c:pt>
                <c:pt idx="111">
                  <c:v>1122</c:v>
                </c:pt>
                <c:pt idx="112">
                  <c:v>1123</c:v>
                </c:pt>
                <c:pt idx="113">
                  <c:v>1124</c:v>
                </c:pt>
                <c:pt idx="114">
                  <c:v>1125</c:v>
                </c:pt>
                <c:pt idx="115">
                  <c:v>1126</c:v>
                </c:pt>
                <c:pt idx="116">
                  <c:v>1127</c:v>
                </c:pt>
                <c:pt idx="117">
                  <c:v>1128</c:v>
                </c:pt>
                <c:pt idx="118">
                  <c:v>1129</c:v>
                </c:pt>
                <c:pt idx="119">
                  <c:v>1130</c:v>
                </c:pt>
                <c:pt idx="120">
                  <c:v>1131</c:v>
                </c:pt>
                <c:pt idx="121">
                  <c:v>1132</c:v>
                </c:pt>
                <c:pt idx="122">
                  <c:v>1133</c:v>
                </c:pt>
                <c:pt idx="123">
                  <c:v>1134</c:v>
                </c:pt>
                <c:pt idx="124">
                  <c:v>1135</c:v>
                </c:pt>
                <c:pt idx="125">
                  <c:v>1136</c:v>
                </c:pt>
                <c:pt idx="126">
                  <c:v>1137</c:v>
                </c:pt>
                <c:pt idx="127">
                  <c:v>1138</c:v>
                </c:pt>
                <c:pt idx="128">
                  <c:v>1139</c:v>
                </c:pt>
                <c:pt idx="129">
                  <c:v>1140</c:v>
                </c:pt>
                <c:pt idx="130">
                  <c:v>1141</c:v>
                </c:pt>
                <c:pt idx="131">
                  <c:v>1142</c:v>
                </c:pt>
                <c:pt idx="132">
                  <c:v>1143</c:v>
                </c:pt>
                <c:pt idx="133">
                  <c:v>1144</c:v>
                </c:pt>
                <c:pt idx="134">
                  <c:v>1145</c:v>
                </c:pt>
                <c:pt idx="135">
                  <c:v>1146</c:v>
                </c:pt>
                <c:pt idx="136">
                  <c:v>1147</c:v>
                </c:pt>
                <c:pt idx="137">
                  <c:v>1148</c:v>
                </c:pt>
                <c:pt idx="138">
                  <c:v>1149</c:v>
                </c:pt>
                <c:pt idx="139">
                  <c:v>1150</c:v>
                </c:pt>
                <c:pt idx="140">
                  <c:v>1151</c:v>
                </c:pt>
                <c:pt idx="141">
                  <c:v>1152</c:v>
                </c:pt>
                <c:pt idx="142">
                  <c:v>1153</c:v>
                </c:pt>
                <c:pt idx="143">
                  <c:v>1154</c:v>
                </c:pt>
                <c:pt idx="144">
                  <c:v>1155</c:v>
                </c:pt>
                <c:pt idx="145">
                  <c:v>1156</c:v>
                </c:pt>
                <c:pt idx="146">
                  <c:v>1157</c:v>
                </c:pt>
                <c:pt idx="147">
                  <c:v>1158</c:v>
                </c:pt>
                <c:pt idx="148">
                  <c:v>1159</c:v>
                </c:pt>
                <c:pt idx="149">
                  <c:v>1160</c:v>
                </c:pt>
                <c:pt idx="150">
                  <c:v>1161</c:v>
                </c:pt>
                <c:pt idx="151">
                  <c:v>1162</c:v>
                </c:pt>
                <c:pt idx="152">
                  <c:v>1163</c:v>
                </c:pt>
                <c:pt idx="153">
                  <c:v>1164</c:v>
                </c:pt>
                <c:pt idx="154">
                  <c:v>1165</c:v>
                </c:pt>
                <c:pt idx="155">
                  <c:v>1166</c:v>
                </c:pt>
                <c:pt idx="156">
                  <c:v>1167</c:v>
                </c:pt>
                <c:pt idx="157">
                  <c:v>1168</c:v>
                </c:pt>
                <c:pt idx="158">
                  <c:v>1169</c:v>
                </c:pt>
                <c:pt idx="159">
                  <c:v>1170</c:v>
                </c:pt>
                <c:pt idx="160">
                  <c:v>1171</c:v>
                </c:pt>
                <c:pt idx="161">
                  <c:v>1172</c:v>
                </c:pt>
                <c:pt idx="162">
                  <c:v>1173</c:v>
                </c:pt>
                <c:pt idx="163">
                  <c:v>1174</c:v>
                </c:pt>
                <c:pt idx="164">
                  <c:v>1175</c:v>
                </c:pt>
                <c:pt idx="165">
                  <c:v>1176</c:v>
                </c:pt>
                <c:pt idx="166">
                  <c:v>1177</c:v>
                </c:pt>
                <c:pt idx="167">
                  <c:v>1178</c:v>
                </c:pt>
                <c:pt idx="168">
                  <c:v>1179</c:v>
                </c:pt>
                <c:pt idx="169">
                  <c:v>1180</c:v>
                </c:pt>
                <c:pt idx="170">
                  <c:v>1181</c:v>
                </c:pt>
                <c:pt idx="171">
                  <c:v>1182</c:v>
                </c:pt>
                <c:pt idx="172">
                  <c:v>1183</c:v>
                </c:pt>
                <c:pt idx="173">
                  <c:v>1184</c:v>
                </c:pt>
                <c:pt idx="174">
                  <c:v>1185</c:v>
                </c:pt>
                <c:pt idx="175">
                  <c:v>1186</c:v>
                </c:pt>
                <c:pt idx="176">
                  <c:v>1187</c:v>
                </c:pt>
                <c:pt idx="177">
                  <c:v>1188</c:v>
                </c:pt>
                <c:pt idx="178">
                  <c:v>1189</c:v>
                </c:pt>
                <c:pt idx="179">
                  <c:v>1190</c:v>
                </c:pt>
                <c:pt idx="180">
                  <c:v>1191</c:v>
                </c:pt>
                <c:pt idx="181">
                  <c:v>1192</c:v>
                </c:pt>
                <c:pt idx="182">
                  <c:v>1193</c:v>
                </c:pt>
                <c:pt idx="183">
                  <c:v>1194</c:v>
                </c:pt>
                <c:pt idx="184">
                  <c:v>1195</c:v>
                </c:pt>
                <c:pt idx="185">
                  <c:v>1196</c:v>
                </c:pt>
                <c:pt idx="186">
                  <c:v>1197</c:v>
                </c:pt>
                <c:pt idx="187">
                  <c:v>1198</c:v>
                </c:pt>
                <c:pt idx="188">
                  <c:v>1199</c:v>
                </c:pt>
                <c:pt idx="189">
                  <c:v>1200</c:v>
                </c:pt>
                <c:pt idx="190">
                  <c:v>1201</c:v>
                </c:pt>
                <c:pt idx="191">
                  <c:v>1202</c:v>
                </c:pt>
              </c:numCache>
            </c:numRef>
          </c:xVal>
          <c:yVal>
            <c:numRef>
              <c:f>Graph!$H$1013:$H$1202</c:f>
              <c:numCache>
                <c:formatCode>General</c:formatCode>
                <c:ptCount val="19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F66-4941-9D36-13A539E8F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390447"/>
        <c:axId val="1658393327"/>
      </c:scatterChart>
      <c:valAx>
        <c:axId val="1658390447"/>
        <c:scaling>
          <c:orientation val="minMax"/>
          <c:max val="1202"/>
          <c:min val="1011"/>
        </c:scaling>
        <c:delete val="0"/>
        <c:axPos val="b"/>
        <c:numFmt formatCode="General" sourceLinked="1"/>
        <c:majorTickMark val="out"/>
        <c:minorTickMark val="none"/>
        <c:tickLblPos val="nextTo"/>
        <c:crossAx val="1658393327"/>
        <c:crosses val="autoZero"/>
        <c:crossBetween val="midCat"/>
      </c:valAx>
      <c:valAx>
        <c:axId val="165839332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658390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7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Graph!$A$1205:$A$1429</c:f>
              <c:numCache>
                <c:formatCode>General</c:formatCode>
                <c:ptCount val="225"/>
                <c:pt idx="0">
                  <c:v>1204</c:v>
                </c:pt>
                <c:pt idx="1">
                  <c:v>1205</c:v>
                </c:pt>
                <c:pt idx="2">
                  <c:v>1206</c:v>
                </c:pt>
                <c:pt idx="3">
                  <c:v>1207</c:v>
                </c:pt>
                <c:pt idx="4">
                  <c:v>1208</c:v>
                </c:pt>
                <c:pt idx="5">
                  <c:v>1209</c:v>
                </c:pt>
                <c:pt idx="6">
                  <c:v>1210</c:v>
                </c:pt>
                <c:pt idx="7">
                  <c:v>1211</c:v>
                </c:pt>
                <c:pt idx="8">
                  <c:v>1212</c:v>
                </c:pt>
                <c:pt idx="9">
                  <c:v>1213</c:v>
                </c:pt>
                <c:pt idx="10">
                  <c:v>1214</c:v>
                </c:pt>
                <c:pt idx="11">
                  <c:v>1215</c:v>
                </c:pt>
                <c:pt idx="12">
                  <c:v>1216</c:v>
                </c:pt>
                <c:pt idx="13">
                  <c:v>1217</c:v>
                </c:pt>
                <c:pt idx="14">
                  <c:v>1218</c:v>
                </c:pt>
                <c:pt idx="15">
                  <c:v>1219</c:v>
                </c:pt>
                <c:pt idx="16">
                  <c:v>1220</c:v>
                </c:pt>
                <c:pt idx="17">
                  <c:v>1221</c:v>
                </c:pt>
                <c:pt idx="18">
                  <c:v>1222</c:v>
                </c:pt>
                <c:pt idx="19">
                  <c:v>1223</c:v>
                </c:pt>
                <c:pt idx="20">
                  <c:v>1224</c:v>
                </c:pt>
                <c:pt idx="21">
                  <c:v>1225</c:v>
                </c:pt>
                <c:pt idx="22">
                  <c:v>1226</c:v>
                </c:pt>
                <c:pt idx="23">
                  <c:v>1227</c:v>
                </c:pt>
                <c:pt idx="24">
                  <c:v>1228</c:v>
                </c:pt>
                <c:pt idx="25">
                  <c:v>1229</c:v>
                </c:pt>
                <c:pt idx="26">
                  <c:v>1230</c:v>
                </c:pt>
                <c:pt idx="27">
                  <c:v>1231</c:v>
                </c:pt>
                <c:pt idx="28">
                  <c:v>1232</c:v>
                </c:pt>
                <c:pt idx="29">
                  <c:v>1233</c:v>
                </c:pt>
                <c:pt idx="30">
                  <c:v>1234</c:v>
                </c:pt>
                <c:pt idx="31">
                  <c:v>1235</c:v>
                </c:pt>
                <c:pt idx="32">
                  <c:v>1236</c:v>
                </c:pt>
                <c:pt idx="33">
                  <c:v>1237</c:v>
                </c:pt>
                <c:pt idx="34">
                  <c:v>1238</c:v>
                </c:pt>
                <c:pt idx="35">
                  <c:v>1239</c:v>
                </c:pt>
                <c:pt idx="36">
                  <c:v>1240</c:v>
                </c:pt>
                <c:pt idx="37">
                  <c:v>1241</c:v>
                </c:pt>
                <c:pt idx="38">
                  <c:v>1242</c:v>
                </c:pt>
                <c:pt idx="39">
                  <c:v>1243</c:v>
                </c:pt>
                <c:pt idx="40">
                  <c:v>1244</c:v>
                </c:pt>
                <c:pt idx="41">
                  <c:v>1245</c:v>
                </c:pt>
                <c:pt idx="42">
                  <c:v>1246</c:v>
                </c:pt>
                <c:pt idx="43">
                  <c:v>1247</c:v>
                </c:pt>
                <c:pt idx="44">
                  <c:v>1248</c:v>
                </c:pt>
                <c:pt idx="45">
                  <c:v>1249</c:v>
                </c:pt>
                <c:pt idx="46">
                  <c:v>1250</c:v>
                </c:pt>
                <c:pt idx="47">
                  <c:v>1251</c:v>
                </c:pt>
                <c:pt idx="48">
                  <c:v>1252</c:v>
                </c:pt>
                <c:pt idx="49">
                  <c:v>1253</c:v>
                </c:pt>
                <c:pt idx="50">
                  <c:v>1254</c:v>
                </c:pt>
                <c:pt idx="51">
                  <c:v>1255</c:v>
                </c:pt>
                <c:pt idx="52">
                  <c:v>1256</c:v>
                </c:pt>
                <c:pt idx="53">
                  <c:v>1257</c:v>
                </c:pt>
                <c:pt idx="54">
                  <c:v>1258</c:v>
                </c:pt>
                <c:pt idx="55">
                  <c:v>1259</c:v>
                </c:pt>
                <c:pt idx="56">
                  <c:v>1260</c:v>
                </c:pt>
                <c:pt idx="57">
                  <c:v>1261</c:v>
                </c:pt>
                <c:pt idx="58">
                  <c:v>1262</c:v>
                </c:pt>
                <c:pt idx="59">
                  <c:v>1263</c:v>
                </c:pt>
                <c:pt idx="60">
                  <c:v>1264</c:v>
                </c:pt>
                <c:pt idx="61">
                  <c:v>1265</c:v>
                </c:pt>
                <c:pt idx="62">
                  <c:v>1266</c:v>
                </c:pt>
                <c:pt idx="63">
                  <c:v>1267</c:v>
                </c:pt>
                <c:pt idx="64">
                  <c:v>1268</c:v>
                </c:pt>
                <c:pt idx="65">
                  <c:v>1269</c:v>
                </c:pt>
                <c:pt idx="66">
                  <c:v>1270</c:v>
                </c:pt>
                <c:pt idx="67">
                  <c:v>1271</c:v>
                </c:pt>
                <c:pt idx="68">
                  <c:v>1272</c:v>
                </c:pt>
                <c:pt idx="69">
                  <c:v>1273</c:v>
                </c:pt>
                <c:pt idx="70">
                  <c:v>1274</c:v>
                </c:pt>
                <c:pt idx="71">
                  <c:v>1275</c:v>
                </c:pt>
                <c:pt idx="72">
                  <c:v>1276</c:v>
                </c:pt>
                <c:pt idx="73">
                  <c:v>1277</c:v>
                </c:pt>
                <c:pt idx="74">
                  <c:v>1278</c:v>
                </c:pt>
                <c:pt idx="75">
                  <c:v>1279</c:v>
                </c:pt>
                <c:pt idx="76">
                  <c:v>1280</c:v>
                </c:pt>
                <c:pt idx="77">
                  <c:v>1281</c:v>
                </c:pt>
                <c:pt idx="78">
                  <c:v>1282</c:v>
                </c:pt>
                <c:pt idx="79">
                  <c:v>1283</c:v>
                </c:pt>
                <c:pt idx="80">
                  <c:v>1284</c:v>
                </c:pt>
                <c:pt idx="81">
                  <c:v>1285</c:v>
                </c:pt>
                <c:pt idx="82">
                  <c:v>1286</c:v>
                </c:pt>
                <c:pt idx="83">
                  <c:v>1287</c:v>
                </c:pt>
                <c:pt idx="84">
                  <c:v>1288</c:v>
                </c:pt>
                <c:pt idx="85">
                  <c:v>1289</c:v>
                </c:pt>
                <c:pt idx="86">
                  <c:v>1290</c:v>
                </c:pt>
                <c:pt idx="87">
                  <c:v>1291</c:v>
                </c:pt>
                <c:pt idx="88">
                  <c:v>1292</c:v>
                </c:pt>
                <c:pt idx="89">
                  <c:v>1293</c:v>
                </c:pt>
                <c:pt idx="90">
                  <c:v>1294</c:v>
                </c:pt>
                <c:pt idx="91">
                  <c:v>1295</c:v>
                </c:pt>
                <c:pt idx="92">
                  <c:v>1296</c:v>
                </c:pt>
                <c:pt idx="93">
                  <c:v>1297</c:v>
                </c:pt>
                <c:pt idx="94">
                  <c:v>1298</c:v>
                </c:pt>
                <c:pt idx="95">
                  <c:v>1299</c:v>
                </c:pt>
                <c:pt idx="96">
                  <c:v>1300</c:v>
                </c:pt>
                <c:pt idx="97">
                  <c:v>1301</c:v>
                </c:pt>
                <c:pt idx="98">
                  <c:v>1302</c:v>
                </c:pt>
                <c:pt idx="99">
                  <c:v>1303</c:v>
                </c:pt>
                <c:pt idx="100">
                  <c:v>1304</c:v>
                </c:pt>
                <c:pt idx="101">
                  <c:v>1305</c:v>
                </c:pt>
                <c:pt idx="102">
                  <c:v>1306</c:v>
                </c:pt>
                <c:pt idx="103">
                  <c:v>1307</c:v>
                </c:pt>
                <c:pt idx="104">
                  <c:v>1308</c:v>
                </c:pt>
                <c:pt idx="105">
                  <c:v>1309</c:v>
                </c:pt>
                <c:pt idx="106">
                  <c:v>1310</c:v>
                </c:pt>
                <c:pt idx="107">
                  <c:v>1311</c:v>
                </c:pt>
                <c:pt idx="108">
                  <c:v>1312</c:v>
                </c:pt>
                <c:pt idx="109">
                  <c:v>1313</c:v>
                </c:pt>
                <c:pt idx="110">
                  <c:v>1314</c:v>
                </c:pt>
                <c:pt idx="111">
                  <c:v>1315</c:v>
                </c:pt>
                <c:pt idx="112">
                  <c:v>1316</c:v>
                </c:pt>
                <c:pt idx="113">
                  <c:v>1317</c:v>
                </c:pt>
                <c:pt idx="114">
                  <c:v>1318</c:v>
                </c:pt>
                <c:pt idx="115">
                  <c:v>1319</c:v>
                </c:pt>
                <c:pt idx="116">
                  <c:v>1320</c:v>
                </c:pt>
                <c:pt idx="117">
                  <c:v>1321</c:v>
                </c:pt>
                <c:pt idx="118">
                  <c:v>1322</c:v>
                </c:pt>
                <c:pt idx="119">
                  <c:v>1323</c:v>
                </c:pt>
                <c:pt idx="120">
                  <c:v>1324</c:v>
                </c:pt>
                <c:pt idx="121">
                  <c:v>1325</c:v>
                </c:pt>
                <c:pt idx="122">
                  <c:v>1326</c:v>
                </c:pt>
                <c:pt idx="123">
                  <c:v>1327</c:v>
                </c:pt>
                <c:pt idx="124">
                  <c:v>1328</c:v>
                </c:pt>
                <c:pt idx="125">
                  <c:v>1329</c:v>
                </c:pt>
                <c:pt idx="126">
                  <c:v>1330</c:v>
                </c:pt>
                <c:pt idx="127">
                  <c:v>1331</c:v>
                </c:pt>
                <c:pt idx="128">
                  <c:v>1332</c:v>
                </c:pt>
                <c:pt idx="129">
                  <c:v>1333</c:v>
                </c:pt>
                <c:pt idx="130">
                  <c:v>1334</c:v>
                </c:pt>
                <c:pt idx="131">
                  <c:v>1335</c:v>
                </c:pt>
                <c:pt idx="132">
                  <c:v>1336</c:v>
                </c:pt>
                <c:pt idx="133">
                  <c:v>1337</c:v>
                </c:pt>
                <c:pt idx="134">
                  <c:v>1338</c:v>
                </c:pt>
                <c:pt idx="135">
                  <c:v>1339</c:v>
                </c:pt>
                <c:pt idx="136">
                  <c:v>1340</c:v>
                </c:pt>
                <c:pt idx="137">
                  <c:v>1341</c:v>
                </c:pt>
                <c:pt idx="138">
                  <c:v>1342</c:v>
                </c:pt>
                <c:pt idx="139">
                  <c:v>1343</c:v>
                </c:pt>
                <c:pt idx="140">
                  <c:v>1344</c:v>
                </c:pt>
                <c:pt idx="141">
                  <c:v>1345</c:v>
                </c:pt>
                <c:pt idx="142">
                  <c:v>1346</c:v>
                </c:pt>
                <c:pt idx="143">
                  <c:v>1347</c:v>
                </c:pt>
                <c:pt idx="144">
                  <c:v>1348</c:v>
                </c:pt>
                <c:pt idx="145">
                  <c:v>1349</c:v>
                </c:pt>
                <c:pt idx="146">
                  <c:v>1350</c:v>
                </c:pt>
                <c:pt idx="147">
                  <c:v>1351</c:v>
                </c:pt>
                <c:pt idx="148">
                  <c:v>1352</c:v>
                </c:pt>
                <c:pt idx="149">
                  <c:v>1353</c:v>
                </c:pt>
                <c:pt idx="150">
                  <c:v>1354</c:v>
                </c:pt>
                <c:pt idx="151">
                  <c:v>1355</c:v>
                </c:pt>
                <c:pt idx="152">
                  <c:v>1356</c:v>
                </c:pt>
                <c:pt idx="153">
                  <c:v>1357</c:v>
                </c:pt>
                <c:pt idx="154">
                  <c:v>1358</c:v>
                </c:pt>
                <c:pt idx="155">
                  <c:v>1359</c:v>
                </c:pt>
                <c:pt idx="156">
                  <c:v>1360</c:v>
                </c:pt>
                <c:pt idx="157">
                  <c:v>1361</c:v>
                </c:pt>
                <c:pt idx="158">
                  <c:v>1362</c:v>
                </c:pt>
                <c:pt idx="159">
                  <c:v>1363</c:v>
                </c:pt>
                <c:pt idx="160">
                  <c:v>1364</c:v>
                </c:pt>
                <c:pt idx="161">
                  <c:v>1365</c:v>
                </c:pt>
                <c:pt idx="162">
                  <c:v>1366</c:v>
                </c:pt>
                <c:pt idx="163">
                  <c:v>1367</c:v>
                </c:pt>
                <c:pt idx="164">
                  <c:v>1368</c:v>
                </c:pt>
                <c:pt idx="165">
                  <c:v>1369</c:v>
                </c:pt>
                <c:pt idx="166">
                  <c:v>1370</c:v>
                </c:pt>
                <c:pt idx="167">
                  <c:v>1371</c:v>
                </c:pt>
                <c:pt idx="168">
                  <c:v>1372</c:v>
                </c:pt>
                <c:pt idx="169">
                  <c:v>1373</c:v>
                </c:pt>
                <c:pt idx="170">
                  <c:v>1374</c:v>
                </c:pt>
                <c:pt idx="171">
                  <c:v>1375</c:v>
                </c:pt>
                <c:pt idx="172">
                  <c:v>1376</c:v>
                </c:pt>
                <c:pt idx="173">
                  <c:v>1377</c:v>
                </c:pt>
                <c:pt idx="174">
                  <c:v>1378</c:v>
                </c:pt>
                <c:pt idx="175">
                  <c:v>1379</c:v>
                </c:pt>
                <c:pt idx="176">
                  <c:v>1380</c:v>
                </c:pt>
                <c:pt idx="177">
                  <c:v>1381</c:v>
                </c:pt>
                <c:pt idx="178">
                  <c:v>1382</c:v>
                </c:pt>
                <c:pt idx="179">
                  <c:v>1383</c:v>
                </c:pt>
                <c:pt idx="180">
                  <c:v>1384</c:v>
                </c:pt>
                <c:pt idx="181">
                  <c:v>1385</c:v>
                </c:pt>
                <c:pt idx="182">
                  <c:v>1386</c:v>
                </c:pt>
                <c:pt idx="183">
                  <c:v>1387</c:v>
                </c:pt>
                <c:pt idx="184">
                  <c:v>1388</c:v>
                </c:pt>
                <c:pt idx="185">
                  <c:v>1389</c:v>
                </c:pt>
                <c:pt idx="186">
                  <c:v>1390</c:v>
                </c:pt>
                <c:pt idx="187">
                  <c:v>1391</c:v>
                </c:pt>
                <c:pt idx="188">
                  <c:v>1392</c:v>
                </c:pt>
                <c:pt idx="189">
                  <c:v>1393</c:v>
                </c:pt>
                <c:pt idx="190">
                  <c:v>1394</c:v>
                </c:pt>
                <c:pt idx="191">
                  <c:v>1395</c:v>
                </c:pt>
                <c:pt idx="192">
                  <c:v>1396</c:v>
                </c:pt>
                <c:pt idx="193">
                  <c:v>1397</c:v>
                </c:pt>
                <c:pt idx="194">
                  <c:v>1398</c:v>
                </c:pt>
                <c:pt idx="195">
                  <c:v>1399</c:v>
                </c:pt>
                <c:pt idx="196">
                  <c:v>1400</c:v>
                </c:pt>
                <c:pt idx="197">
                  <c:v>1401</c:v>
                </c:pt>
                <c:pt idx="198">
                  <c:v>1402</c:v>
                </c:pt>
                <c:pt idx="199">
                  <c:v>1403</c:v>
                </c:pt>
                <c:pt idx="200">
                  <c:v>1404</c:v>
                </c:pt>
                <c:pt idx="201">
                  <c:v>1405</c:v>
                </c:pt>
                <c:pt idx="202">
                  <c:v>1406</c:v>
                </c:pt>
                <c:pt idx="203">
                  <c:v>1407</c:v>
                </c:pt>
                <c:pt idx="204">
                  <c:v>1408</c:v>
                </c:pt>
                <c:pt idx="205">
                  <c:v>1409</c:v>
                </c:pt>
                <c:pt idx="206">
                  <c:v>1410</c:v>
                </c:pt>
                <c:pt idx="207">
                  <c:v>1411</c:v>
                </c:pt>
                <c:pt idx="208">
                  <c:v>1412</c:v>
                </c:pt>
                <c:pt idx="209">
                  <c:v>1413</c:v>
                </c:pt>
                <c:pt idx="210">
                  <c:v>1414</c:v>
                </c:pt>
                <c:pt idx="211">
                  <c:v>1415</c:v>
                </c:pt>
                <c:pt idx="212">
                  <c:v>1416</c:v>
                </c:pt>
                <c:pt idx="213">
                  <c:v>1417</c:v>
                </c:pt>
                <c:pt idx="214">
                  <c:v>1418</c:v>
                </c:pt>
                <c:pt idx="215">
                  <c:v>1419</c:v>
                </c:pt>
                <c:pt idx="216">
                  <c:v>1420</c:v>
                </c:pt>
                <c:pt idx="217">
                  <c:v>1421</c:v>
                </c:pt>
                <c:pt idx="218">
                  <c:v>1422</c:v>
                </c:pt>
                <c:pt idx="219">
                  <c:v>1423</c:v>
                </c:pt>
                <c:pt idx="220">
                  <c:v>1424</c:v>
                </c:pt>
                <c:pt idx="221">
                  <c:v>1425</c:v>
                </c:pt>
                <c:pt idx="222">
                  <c:v>1426</c:v>
                </c:pt>
                <c:pt idx="223">
                  <c:v>1427</c:v>
                </c:pt>
                <c:pt idx="224">
                  <c:v>1428</c:v>
                </c:pt>
              </c:numCache>
            </c:numRef>
          </c:xVal>
          <c:yVal>
            <c:numRef>
              <c:f>Graph!$D$1206:$D$1428</c:f>
              <c:numCache>
                <c:formatCode>General</c:formatCode>
                <c:ptCount val="223"/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22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CE-412F-AAD2-635AB550BFA3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Graph!$A$1205:$A$1429</c:f>
              <c:numCache>
                <c:formatCode>General</c:formatCode>
                <c:ptCount val="225"/>
                <c:pt idx="0">
                  <c:v>1204</c:v>
                </c:pt>
                <c:pt idx="1">
                  <c:v>1205</c:v>
                </c:pt>
                <c:pt idx="2">
                  <c:v>1206</c:v>
                </c:pt>
                <c:pt idx="3">
                  <c:v>1207</c:v>
                </c:pt>
                <c:pt idx="4">
                  <c:v>1208</c:v>
                </c:pt>
                <c:pt idx="5">
                  <c:v>1209</c:v>
                </c:pt>
                <c:pt idx="6">
                  <c:v>1210</c:v>
                </c:pt>
                <c:pt idx="7">
                  <c:v>1211</c:v>
                </c:pt>
                <c:pt idx="8">
                  <c:v>1212</c:v>
                </c:pt>
                <c:pt idx="9">
                  <c:v>1213</c:v>
                </c:pt>
                <c:pt idx="10">
                  <c:v>1214</c:v>
                </c:pt>
                <c:pt idx="11">
                  <c:v>1215</c:v>
                </c:pt>
                <c:pt idx="12">
                  <c:v>1216</c:v>
                </c:pt>
                <c:pt idx="13">
                  <c:v>1217</c:v>
                </c:pt>
                <c:pt idx="14">
                  <c:v>1218</c:v>
                </c:pt>
                <c:pt idx="15">
                  <c:v>1219</c:v>
                </c:pt>
                <c:pt idx="16">
                  <c:v>1220</c:v>
                </c:pt>
                <c:pt idx="17">
                  <c:v>1221</c:v>
                </c:pt>
                <c:pt idx="18">
                  <c:v>1222</c:v>
                </c:pt>
                <c:pt idx="19">
                  <c:v>1223</c:v>
                </c:pt>
                <c:pt idx="20">
                  <c:v>1224</c:v>
                </c:pt>
                <c:pt idx="21">
                  <c:v>1225</c:v>
                </c:pt>
                <c:pt idx="22">
                  <c:v>1226</c:v>
                </c:pt>
                <c:pt idx="23">
                  <c:v>1227</c:v>
                </c:pt>
                <c:pt idx="24">
                  <c:v>1228</c:v>
                </c:pt>
                <c:pt idx="25">
                  <c:v>1229</c:v>
                </c:pt>
                <c:pt idx="26">
                  <c:v>1230</c:v>
                </c:pt>
                <c:pt idx="27">
                  <c:v>1231</c:v>
                </c:pt>
                <c:pt idx="28">
                  <c:v>1232</c:v>
                </c:pt>
                <c:pt idx="29">
                  <c:v>1233</c:v>
                </c:pt>
                <c:pt idx="30">
                  <c:v>1234</c:v>
                </c:pt>
                <c:pt idx="31">
                  <c:v>1235</c:v>
                </c:pt>
                <c:pt idx="32">
                  <c:v>1236</c:v>
                </c:pt>
                <c:pt idx="33">
                  <c:v>1237</c:v>
                </c:pt>
                <c:pt idx="34">
                  <c:v>1238</c:v>
                </c:pt>
                <c:pt idx="35">
                  <c:v>1239</c:v>
                </c:pt>
                <c:pt idx="36">
                  <c:v>1240</c:v>
                </c:pt>
                <c:pt idx="37">
                  <c:v>1241</c:v>
                </c:pt>
                <c:pt idx="38">
                  <c:v>1242</c:v>
                </c:pt>
                <c:pt idx="39">
                  <c:v>1243</c:v>
                </c:pt>
                <c:pt idx="40">
                  <c:v>1244</c:v>
                </c:pt>
                <c:pt idx="41">
                  <c:v>1245</c:v>
                </c:pt>
                <c:pt idx="42">
                  <c:v>1246</c:v>
                </c:pt>
                <c:pt idx="43">
                  <c:v>1247</c:v>
                </c:pt>
                <c:pt idx="44">
                  <c:v>1248</c:v>
                </c:pt>
                <c:pt idx="45">
                  <c:v>1249</c:v>
                </c:pt>
                <c:pt idx="46">
                  <c:v>1250</c:v>
                </c:pt>
                <c:pt idx="47">
                  <c:v>1251</c:v>
                </c:pt>
                <c:pt idx="48">
                  <c:v>1252</c:v>
                </c:pt>
                <c:pt idx="49">
                  <c:v>1253</c:v>
                </c:pt>
                <c:pt idx="50">
                  <c:v>1254</c:v>
                </c:pt>
                <c:pt idx="51">
                  <c:v>1255</c:v>
                </c:pt>
                <c:pt idx="52">
                  <c:v>1256</c:v>
                </c:pt>
                <c:pt idx="53">
                  <c:v>1257</c:v>
                </c:pt>
                <c:pt idx="54">
                  <c:v>1258</c:v>
                </c:pt>
                <c:pt idx="55">
                  <c:v>1259</c:v>
                </c:pt>
                <c:pt idx="56">
                  <c:v>1260</c:v>
                </c:pt>
                <c:pt idx="57">
                  <c:v>1261</c:v>
                </c:pt>
                <c:pt idx="58">
                  <c:v>1262</c:v>
                </c:pt>
                <c:pt idx="59">
                  <c:v>1263</c:v>
                </c:pt>
                <c:pt idx="60">
                  <c:v>1264</c:v>
                </c:pt>
                <c:pt idx="61">
                  <c:v>1265</c:v>
                </c:pt>
                <c:pt idx="62">
                  <c:v>1266</c:v>
                </c:pt>
                <c:pt idx="63">
                  <c:v>1267</c:v>
                </c:pt>
                <c:pt idx="64">
                  <c:v>1268</c:v>
                </c:pt>
                <c:pt idx="65">
                  <c:v>1269</c:v>
                </c:pt>
                <c:pt idx="66">
                  <c:v>1270</c:v>
                </c:pt>
                <c:pt idx="67">
                  <c:v>1271</c:v>
                </c:pt>
                <c:pt idx="68">
                  <c:v>1272</c:v>
                </c:pt>
                <c:pt idx="69">
                  <c:v>1273</c:v>
                </c:pt>
                <c:pt idx="70">
                  <c:v>1274</c:v>
                </c:pt>
                <c:pt idx="71">
                  <c:v>1275</c:v>
                </c:pt>
                <c:pt idx="72">
                  <c:v>1276</c:v>
                </c:pt>
                <c:pt idx="73">
                  <c:v>1277</c:v>
                </c:pt>
                <c:pt idx="74">
                  <c:v>1278</c:v>
                </c:pt>
                <c:pt idx="75">
                  <c:v>1279</c:v>
                </c:pt>
                <c:pt idx="76">
                  <c:v>1280</c:v>
                </c:pt>
                <c:pt idx="77">
                  <c:v>1281</c:v>
                </c:pt>
                <c:pt idx="78">
                  <c:v>1282</c:v>
                </c:pt>
                <c:pt idx="79">
                  <c:v>1283</c:v>
                </c:pt>
                <c:pt idx="80">
                  <c:v>1284</c:v>
                </c:pt>
                <c:pt idx="81">
                  <c:v>1285</c:v>
                </c:pt>
                <c:pt idx="82">
                  <c:v>1286</c:v>
                </c:pt>
                <c:pt idx="83">
                  <c:v>1287</c:v>
                </c:pt>
                <c:pt idx="84">
                  <c:v>1288</c:v>
                </c:pt>
                <c:pt idx="85">
                  <c:v>1289</c:v>
                </c:pt>
                <c:pt idx="86">
                  <c:v>1290</c:v>
                </c:pt>
                <c:pt idx="87">
                  <c:v>1291</c:v>
                </c:pt>
                <c:pt idx="88">
                  <c:v>1292</c:v>
                </c:pt>
                <c:pt idx="89">
                  <c:v>1293</c:v>
                </c:pt>
                <c:pt idx="90">
                  <c:v>1294</c:v>
                </c:pt>
                <c:pt idx="91">
                  <c:v>1295</c:v>
                </c:pt>
                <c:pt idx="92">
                  <c:v>1296</c:v>
                </c:pt>
                <c:pt idx="93">
                  <c:v>1297</c:v>
                </c:pt>
                <c:pt idx="94">
                  <c:v>1298</c:v>
                </c:pt>
                <c:pt idx="95">
                  <c:v>1299</c:v>
                </c:pt>
                <c:pt idx="96">
                  <c:v>1300</c:v>
                </c:pt>
                <c:pt idx="97">
                  <c:v>1301</c:v>
                </c:pt>
                <c:pt idx="98">
                  <c:v>1302</c:v>
                </c:pt>
                <c:pt idx="99">
                  <c:v>1303</c:v>
                </c:pt>
                <c:pt idx="100">
                  <c:v>1304</c:v>
                </c:pt>
                <c:pt idx="101">
                  <c:v>1305</c:v>
                </c:pt>
                <c:pt idx="102">
                  <c:v>1306</c:v>
                </c:pt>
                <c:pt idx="103">
                  <c:v>1307</c:v>
                </c:pt>
                <c:pt idx="104">
                  <c:v>1308</c:v>
                </c:pt>
                <c:pt idx="105">
                  <c:v>1309</c:v>
                </c:pt>
                <c:pt idx="106">
                  <c:v>1310</c:v>
                </c:pt>
                <c:pt idx="107">
                  <c:v>1311</c:v>
                </c:pt>
                <c:pt idx="108">
                  <c:v>1312</c:v>
                </c:pt>
                <c:pt idx="109">
                  <c:v>1313</c:v>
                </c:pt>
                <c:pt idx="110">
                  <c:v>1314</c:v>
                </c:pt>
                <c:pt idx="111">
                  <c:v>1315</c:v>
                </c:pt>
                <c:pt idx="112">
                  <c:v>1316</c:v>
                </c:pt>
                <c:pt idx="113">
                  <c:v>1317</c:v>
                </c:pt>
                <c:pt idx="114">
                  <c:v>1318</c:v>
                </c:pt>
                <c:pt idx="115">
                  <c:v>1319</c:v>
                </c:pt>
                <c:pt idx="116">
                  <c:v>1320</c:v>
                </c:pt>
                <c:pt idx="117">
                  <c:v>1321</c:v>
                </c:pt>
                <c:pt idx="118">
                  <c:v>1322</c:v>
                </c:pt>
                <c:pt idx="119">
                  <c:v>1323</c:v>
                </c:pt>
                <c:pt idx="120">
                  <c:v>1324</c:v>
                </c:pt>
                <c:pt idx="121">
                  <c:v>1325</c:v>
                </c:pt>
                <c:pt idx="122">
                  <c:v>1326</c:v>
                </c:pt>
                <c:pt idx="123">
                  <c:v>1327</c:v>
                </c:pt>
                <c:pt idx="124">
                  <c:v>1328</c:v>
                </c:pt>
                <c:pt idx="125">
                  <c:v>1329</c:v>
                </c:pt>
                <c:pt idx="126">
                  <c:v>1330</c:v>
                </c:pt>
                <c:pt idx="127">
                  <c:v>1331</c:v>
                </c:pt>
                <c:pt idx="128">
                  <c:v>1332</c:v>
                </c:pt>
                <c:pt idx="129">
                  <c:v>1333</c:v>
                </c:pt>
                <c:pt idx="130">
                  <c:v>1334</c:v>
                </c:pt>
                <c:pt idx="131">
                  <c:v>1335</c:v>
                </c:pt>
                <c:pt idx="132">
                  <c:v>1336</c:v>
                </c:pt>
                <c:pt idx="133">
                  <c:v>1337</c:v>
                </c:pt>
                <c:pt idx="134">
                  <c:v>1338</c:v>
                </c:pt>
                <c:pt idx="135">
                  <c:v>1339</c:v>
                </c:pt>
                <c:pt idx="136">
                  <c:v>1340</c:v>
                </c:pt>
                <c:pt idx="137">
                  <c:v>1341</c:v>
                </c:pt>
                <c:pt idx="138">
                  <c:v>1342</c:v>
                </c:pt>
                <c:pt idx="139">
                  <c:v>1343</c:v>
                </c:pt>
                <c:pt idx="140">
                  <c:v>1344</c:v>
                </c:pt>
                <c:pt idx="141">
                  <c:v>1345</c:v>
                </c:pt>
                <c:pt idx="142">
                  <c:v>1346</c:v>
                </c:pt>
                <c:pt idx="143">
                  <c:v>1347</c:v>
                </c:pt>
                <c:pt idx="144">
                  <c:v>1348</c:v>
                </c:pt>
                <c:pt idx="145">
                  <c:v>1349</c:v>
                </c:pt>
                <c:pt idx="146">
                  <c:v>1350</c:v>
                </c:pt>
                <c:pt idx="147">
                  <c:v>1351</c:v>
                </c:pt>
                <c:pt idx="148">
                  <c:v>1352</c:v>
                </c:pt>
                <c:pt idx="149">
                  <c:v>1353</c:v>
                </c:pt>
                <c:pt idx="150">
                  <c:v>1354</c:v>
                </c:pt>
                <c:pt idx="151">
                  <c:v>1355</c:v>
                </c:pt>
                <c:pt idx="152">
                  <c:v>1356</c:v>
                </c:pt>
                <c:pt idx="153">
                  <c:v>1357</c:v>
                </c:pt>
                <c:pt idx="154">
                  <c:v>1358</c:v>
                </c:pt>
                <c:pt idx="155">
                  <c:v>1359</c:v>
                </c:pt>
                <c:pt idx="156">
                  <c:v>1360</c:v>
                </c:pt>
                <c:pt idx="157">
                  <c:v>1361</c:v>
                </c:pt>
                <c:pt idx="158">
                  <c:v>1362</c:v>
                </c:pt>
                <c:pt idx="159">
                  <c:v>1363</c:v>
                </c:pt>
                <c:pt idx="160">
                  <c:v>1364</c:v>
                </c:pt>
                <c:pt idx="161">
                  <c:v>1365</c:v>
                </c:pt>
                <c:pt idx="162">
                  <c:v>1366</c:v>
                </c:pt>
                <c:pt idx="163">
                  <c:v>1367</c:v>
                </c:pt>
                <c:pt idx="164">
                  <c:v>1368</c:v>
                </c:pt>
                <c:pt idx="165">
                  <c:v>1369</c:v>
                </c:pt>
                <c:pt idx="166">
                  <c:v>1370</c:v>
                </c:pt>
                <c:pt idx="167">
                  <c:v>1371</c:v>
                </c:pt>
                <c:pt idx="168">
                  <c:v>1372</c:v>
                </c:pt>
                <c:pt idx="169">
                  <c:v>1373</c:v>
                </c:pt>
                <c:pt idx="170">
                  <c:v>1374</c:v>
                </c:pt>
                <c:pt idx="171">
                  <c:v>1375</c:v>
                </c:pt>
                <c:pt idx="172">
                  <c:v>1376</c:v>
                </c:pt>
                <c:pt idx="173">
                  <c:v>1377</c:v>
                </c:pt>
                <c:pt idx="174">
                  <c:v>1378</c:v>
                </c:pt>
                <c:pt idx="175">
                  <c:v>1379</c:v>
                </c:pt>
                <c:pt idx="176">
                  <c:v>1380</c:v>
                </c:pt>
                <c:pt idx="177">
                  <c:v>1381</c:v>
                </c:pt>
                <c:pt idx="178">
                  <c:v>1382</c:v>
                </c:pt>
                <c:pt idx="179">
                  <c:v>1383</c:v>
                </c:pt>
                <c:pt idx="180">
                  <c:v>1384</c:v>
                </c:pt>
                <c:pt idx="181">
                  <c:v>1385</c:v>
                </c:pt>
                <c:pt idx="182">
                  <c:v>1386</c:v>
                </c:pt>
                <c:pt idx="183">
                  <c:v>1387</c:v>
                </c:pt>
                <c:pt idx="184">
                  <c:v>1388</c:v>
                </c:pt>
                <c:pt idx="185">
                  <c:v>1389</c:v>
                </c:pt>
                <c:pt idx="186">
                  <c:v>1390</c:v>
                </c:pt>
                <c:pt idx="187">
                  <c:v>1391</c:v>
                </c:pt>
                <c:pt idx="188">
                  <c:v>1392</c:v>
                </c:pt>
                <c:pt idx="189">
                  <c:v>1393</c:v>
                </c:pt>
                <c:pt idx="190">
                  <c:v>1394</c:v>
                </c:pt>
                <c:pt idx="191">
                  <c:v>1395</c:v>
                </c:pt>
                <c:pt idx="192">
                  <c:v>1396</c:v>
                </c:pt>
                <c:pt idx="193">
                  <c:v>1397</c:v>
                </c:pt>
                <c:pt idx="194">
                  <c:v>1398</c:v>
                </c:pt>
                <c:pt idx="195">
                  <c:v>1399</c:v>
                </c:pt>
                <c:pt idx="196">
                  <c:v>1400</c:v>
                </c:pt>
                <c:pt idx="197">
                  <c:v>1401</c:v>
                </c:pt>
                <c:pt idx="198">
                  <c:v>1402</c:v>
                </c:pt>
                <c:pt idx="199">
                  <c:v>1403</c:v>
                </c:pt>
                <c:pt idx="200">
                  <c:v>1404</c:v>
                </c:pt>
                <c:pt idx="201">
                  <c:v>1405</c:v>
                </c:pt>
                <c:pt idx="202">
                  <c:v>1406</c:v>
                </c:pt>
                <c:pt idx="203">
                  <c:v>1407</c:v>
                </c:pt>
                <c:pt idx="204">
                  <c:v>1408</c:v>
                </c:pt>
                <c:pt idx="205">
                  <c:v>1409</c:v>
                </c:pt>
                <c:pt idx="206">
                  <c:v>1410</c:v>
                </c:pt>
                <c:pt idx="207">
                  <c:v>1411</c:v>
                </c:pt>
                <c:pt idx="208">
                  <c:v>1412</c:v>
                </c:pt>
                <c:pt idx="209">
                  <c:v>1413</c:v>
                </c:pt>
                <c:pt idx="210">
                  <c:v>1414</c:v>
                </c:pt>
                <c:pt idx="211">
                  <c:v>1415</c:v>
                </c:pt>
                <c:pt idx="212">
                  <c:v>1416</c:v>
                </c:pt>
                <c:pt idx="213">
                  <c:v>1417</c:v>
                </c:pt>
                <c:pt idx="214">
                  <c:v>1418</c:v>
                </c:pt>
                <c:pt idx="215">
                  <c:v>1419</c:v>
                </c:pt>
                <c:pt idx="216">
                  <c:v>1420</c:v>
                </c:pt>
                <c:pt idx="217">
                  <c:v>1421</c:v>
                </c:pt>
                <c:pt idx="218">
                  <c:v>1422</c:v>
                </c:pt>
                <c:pt idx="219">
                  <c:v>1423</c:v>
                </c:pt>
                <c:pt idx="220">
                  <c:v>1424</c:v>
                </c:pt>
                <c:pt idx="221">
                  <c:v>1425</c:v>
                </c:pt>
                <c:pt idx="222">
                  <c:v>1426</c:v>
                </c:pt>
                <c:pt idx="223">
                  <c:v>1427</c:v>
                </c:pt>
                <c:pt idx="224">
                  <c:v>1428</c:v>
                </c:pt>
              </c:numCache>
            </c:numRef>
          </c:xVal>
          <c:yVal>
            <c:numRef>
              <c:f>Graph!$B$1206:$B$1428</c:f>
              <c:numCache>
                <c:formatCode>General</c:formatCode>
                <c:ptCount val="22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CE-412F-AAD2-635AB550BFA3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Graph!$A$1205:$A$1429</c:f>
              <c:numCache>
                <c:formatCode>General</c:formatCode>
                <c:ptCount val="225"/>
                <c:pt idx="0">
                  <c:v>1204</c:v>
                </c:pt>
                <c:pt idx="1">
                  <c:v>1205</c:v>
                </c:pt>
                <c:pt idx="2">
                  <c:v>1206</c:v>
                </c:pt>
                <c:pt idx="3">
                  <c:v>1207</c:v>
                </c:pt>
                <c:pt idx="4">
                  <c:v>1208</c:v>
                </c:pt>
                <c:pt idx="5">
                  <c:v>1209</c:v>
                </c:pt>
                <c:pt idx="6">
                  <c:v>1210</c:v>
                </c:pt>
                <c:pt idx="7">
                  <c:v>1211</c:v>
                </c:pt>
                <c:pt idx="8">
                  <c:v>1212</c:v>
                </c:pt>
                <c:pt idx="9">
                  <c:v>1213</c:v>
                </c:pt>
                <c:pt idx="10">
                  <c:v>1214</c:v>
                </c:pt>
                <c:pt idx="11">
                  <c:v>1215</c:v>
                </c:pt>
                <c:pt idx="12">
                  <c:v>1216</c:v>
                </c:pt>
                <c:pt idx="13">
                  <c:v>1217</c:v>
                </c:pt>
                <c:pt idx="14">
                  <c:v>1218</c:v>
                </c:pt>
                <c:pt idx="15">
                  <c:v>1219</c:v>
                </c:pt>
                <c:pt idx="16">
                  <c:v>1220</c:v>
                </c:pt>
                <c:pt idx="17">
                  <c:v>1221</c:v>
                </c:pt>
                <c:pt idx="18">
                  <c:v>1222</c:v>
                </c:pt>
                <c:pt idx="19">
                  <c:v>1223</c:v>
                </c:pt>
                <c:pt idx="20">
                  <c:v>1224</c:v>
                </c:pt>
                <c:pt idx="21">
                  <c:v>1225</c:v>
                </c:pt>
                <c:pt idx="22">
                  <c:v>1226</c:v>
                </c:pt>
                <c:pt idx="23">
                  <c:v>1227</c:v>
                </c:pt>
                <c:pt idx="24">
                  <c:v>1228</c:v>
                </c:pt>
                <c:pt idx="25">
                  <c:v>1229</c:v>
                </c:pt>
                <c:pt idx="26">
                  <c:v>1230</c:v>
                </c:pt>
                <c:pt idx="27">
                  <c:v>1231</c:v>
                </c:pt>
                <c:pt idx="28">
                  <c:v>1232</c:v>
                </c:pt>
                <c:pt idx="29">
                  <c:v>1233</c:v>
                </c:pt>
                <c:pt idx="30">
                  <c:v>1234</c:v>
                </c:pt>
                <c:pt idx="31">
                  <c:v>1235</c:v>
                </c:pt>
                <c:pt idx="32">
                  <c:v>1236</c:v>
                </c:pt>
                <c:pt idx="33">
                  <c:v>1237</c:v>
                </c:pt>
                <c:pt idx="34">
                  <c:v>1238</c:v>
                </c:pt>
                <c:pt idx="35">
                  <c:v>1239</c:v>
                </c:pt>
                <c:pt idx="36">
                  <c:v>1240</c:v>
                </c:pt>
                <c:pt idx="37">
                  <c:v>1241</c:v>
                </c:pt>
                <c:pt idx="38">
                  <c:v>1242</c:v>
                </c:pt>
                <c:pt idx="39">
                  <c:v>1243</c:v>
                </c:pt>
                <c:pt idx="40">
                  <c:v>1244</c:v>
                </c:pt>
                <c:pt idx="41">
                  <c:v>1245</c:v>
                </c:pt>
                <c:pt idx="42">
                  <c:v>1246</c:v>
                </c:pt>
                <c:pt idx="43">
                  <c:v>1247</c:v>
                </c:pt>
                <c:pt idx="44">
                  <c:v>1248</c:v>
                </c:pt>
                <c:pt idx="45">
                  <c:v>1249</c:v>
                </c:pt>
                <c:pt idx="46">
                  <c:v>1250</c:v>
                </c:pt>
                <c:pt idx="47">
                  <c:v>1251</c:v>
                </c:pt>
                <c:pt idx="48">
                  <c:v>1252</c:v>
                </c:pt>
                <c:pt idx="49">
                  <c:v>1253</c:v>
                </c:pt>
                <c:pt idx="50">
                  <c:v>1254</c:v>
                </c:pt>
                <c:pt idx="51">
                  <c:v>1255</c:v>
                </c:pt>
                <c:pt idx="52">
                  <c:v>1256</c:v>
                </c:pt>
                <c:pt idx="53">
                  <c:v>1257</c:v>
                </c:pt>
                <c:pt idx="54">
                  <c:v>1258</c:v>
                </c:pt>
                <c:pt idx="55">
                  <c:v>1259</c:v>
                </c:pt>
                <c:pt idx="56">
                  <c:v>1260</c:v>
                </c:pt>
                <c:pt idx="57">
                  <c:v>1261</c:v>
                </c:pt>
                <c:pt idx="58">
                  <c:v>1262</c:v>
                </c:pt>
                <c:pt idx="59">
                  <c:v>1263</c:v>
                </c:pt>
                <c:pt idx="60">
                  <c:v>1264</c:v>
                </c:pt>
                <c:pt idx="61">
                  <c:v>1265</c:v>
                </c:pt>
                <c:pt idx="62">
                  <c:v>1266</c:v>
                </c:pt>
                <c:pt idx="63">
                  <c:v>1267</c:v>
                </c:pt>
                <c:pt idx="64">
                  <c:v>1268</c:v>
                </c:pt>
                <c:pt idx="65">
                  <c:v>1269</c:v>
                </c:pt>
                <c:pt idx="66">
                  <c:v>1270</c:v>
                </c:pt>
                <c:pt idx="67">
                  <c:v>1271</c:v>
                </c:pt>
                <c:pt idx="68">
                  <c:v>1272</c:v>
                </c:pt>
                <c:pt idx="69">
                  <c:v>1273</c:v>
                </c:pt>
                <c:pt idx="70">
                  <c:v>1274</c:v>
                </c:pt>
                <c:pt idx="71">
                  <c:v>1275</c:v>
                </c:pt>
                <c:pt idx="72">
                  <c:v>1276</c:v>
                </c:pt>
                <c:pt idx="73">
                  <c:v>1277</c:v>
                </c:pt>
                <c:pt idx="74">
                  <c:v>1278</c:v>
                </c:pt>
                <c:pt idx="75">
                  <c:v>1279</c:v>
                </c:pt>
                <c:pt idx="76">
                  <c:v>1280</c:v>
                </c:pt>
                <c:pt idx="77">
                  <c:v>1281</c:v>
                </c:pt>
                <c:pt idx="78">
                  <c:v>1282</c:v>
                </c:pt>
                <c:pt idx="79">
                  <c:v>1283</c:v>
                </c:pt>
                <c:pt idx="80">
                  <c:v>1284</c:v>
                </c:pt>
                <c:pt idx="81">
                  <c:v>1285</c:v>
                </c:pt>
                <c:pt idx="82">
                  <c:v>1286</c:v>
                </c:pt>
                <c:pt idx="83">
                  <c:v>1287</c:v>
                </c:pt>
                <c:pt idx="84">
                  <c:v>1288</c:v>
                </c:pt>
                <c:pt idx="85">
                  <c:v>1289</c:v>
                </c:pt>
                <c:pt idx="86">
                  <c:v>1290</c:v>
                </c:pt>
                <c:pt idx="87">
                  <c:v>1291</c:v>
                </c:pt>
                <c:pt idx="88">
                  <c:v>1292</c:v>
                </c:pt>
                <c:pt idx="89">
                  <c:v>1293</c:v>
                </c:pt>
                <c:pt idx="90">
                  <c:v>1294</c:v>
                </c:pt>
                <c:pt idx="91">
                  <c:v>1295</c:v>
                </c:pt>
                <c:pt idx="92">
                  <c:v>1296</c:v>
                </c:pt>
                <c:pt idx="93">
                  <c:v>1297</c:v>
                </c:pt>
                <c:pt idx="94">
                  <c:v>1298</c:v>
                </c:pt>
                <c:pt idx="95">
                  <c:v>1299</c:v>
                </c:pt>
                <c:pt idx="96">
                  <c:v>1300</c:v>
                </c:pt>
                <c:pt idx="97">
                  <c:v>1301</c:v>
                </c:pt>
                <c:pt idx="98">
                  <c:v>1302</c:v>
                </c:pt>
                <c:pt idx="99">
                  <c:v>1303</c:v>
                </c:pt>
                <c:pt idx="100">
                  <c:v>1304</c:v>
                </c:pt>
                <c:pt idx="101">
                  <c:v>1305</c:v>
                </c:pt>
                <c:pt idx="102">
                  <c:v>1306</c:v>
                </c:pt>
                <c:pt idx="103">
                  <c:v>1307</c:v>
                </c:pt>
                <c:pt idx="104">
                  <c:v>1308</c:v>
                </c:pt>
                <c:pt idx="105">
                  <c:v>1309</c:v>
                </c:pt>
                <c:pt idx="106">
                  <c:v>1310</c:v>
                </c:pt>
                <c:pt idx="107">
                  <c:v>1311</c:v>
                </c:pt>
                <c:pt idx="108">
                  <c:v>1312</c:v>
                </c:pt>
                <c:pt idx="109">
                  <c:v>1313</c:v>
                </c:pt>
                <c:pt idx="110">
                  <c:v>1314</c:v>
                </c:pt>
                <c:pt idx="111">
                  <c:v>1315</c:v>
                </c:pt>
                <c:pt idx="112">
                  <c:v>1316</c:v>
                </c:pt>
                <c:pt idx="113">
                  <c:v>1317</c:v>
                </c:pt>
                <c:pt idx="114">
                  <c:v>1318</c:v>
                </c:pt>
                <c:pt idx="115">
                  <c:v>1319</c:v>
                </c:pt>
                <c:pt idx="116">
                  <c:v>1320</c:v>
                </c:pt>
                <c:pt idx="117">
                  <c:v>1321</c:v>
                </c:pt>
                <c:pt idx="118">
                  <c:v>1322</c:v>
                </c:pt>
                <c:pt idx="119">
                  <c:v>1323</c:v>
                </c:pt>
                <c:pt idx="120">
                  <c:v>1324</c:v>
                </c:pt>
                <c:pt idx="121">
                  <c:v>1325</c:v>
                </c:pt>
                <c:pt idx="122">
                  <c:v>1326</c:v>
                </c:pt>
                <c:pt idx="123">
                  <c:v>1327</c:v>
                </c:pt>
                <c:pt idx="124">
                  <c:v>1328</c:v>
                </c:pt>
                <c:pt idx="125">
                  <c:v>1329</c:v>
                </c:pt>
                <c:pt idx="126">
                  <c:v>1330</c:v>
                </c:pt>
                <c:pt idx="127">
                  <c:v>1331</c:v>
                </c:pt>
                <c:pt idx="128">
                  <c:v>1332</c:v>
                </c:pt>
                <c:pt idx="129">
                  <c:v>1333</c:v>
                </c:pt>
                <c:pt idx="130">
                  <c:v>1334</c:v>
                </c:pt>
                <c:pt idx="131">
                  <c:v>1335</c:v>
                </c:pt>
                <c:pt idx="132">
                  <c:v>1336</c:v>
                </c:pt>
                <c:pt idx="133">
                  <c:v>1337</c:v>
                </c:pt>
                <c:pt idx="134">
                  <c:v>1338</c:v>
                </c:pt>
                <c:pt idx="135">
                  <c:v>1339</c:v>
                </c:pt>
                <c:pt idx="136">
                  <c:v>1340</c:v>
                </c:pt>
                <c:pt idx="137">
                  <c:v>1341</c:v>
                </c:pt>
                <c:pt idx="138">
                  <c:v>1342</c:v>
                </c:pt>
                <c:pt idx="139">
                  <c:v>1343</c:v>
                </c:pt>
                <c:pt idx="140">
                  <c:v>1344</c:v>
                </c:pt>
                <c:pt idx="141">
                  <c:v>1345</c:v>
                </c:pt>
                <c:pt idx="142">
                  <c:v>1346</c:v>
                </c:pt>
                <c:pt idx="143">
                  <c:v>1347</c:v>
                </c:pt>
                <c:pt idx="144">
                  <c:v>1348</c:v>
                </c:pt>
                <c:pt idx="145">
                  <c:v>1349</c:v>
                </c:pt>
                <c:pt idx="146">
                  <c:v>1350</c:v>
                </c:pt>
                <c:pt idx="147">
                  <c:v>1351</c:v>
                </c:pt>
                <c:pt idx="148">
                  <c:v>1352</c:v>
                </c:pt>
                <c:pt idx="149">
                  <c:v>1353</c:v>
                </c:pt>
                <c:pt idx="150">
                  <c:v>1354</c:v>
                </c:pt>
                <c:pt idx="151">
                  <c:v>1355</c:v>
                </c:pt>
                <c:pt idx="152">
                  <c:v>1356</c:v>
                </c:pt>
                <c:pt idx="153">
                  <c:v>1357</c:v>
                </c:pt>
                <c:pt idx="154">
                  <c:v>1358</c:v>
                </c:pt>
                <c:pt idx="155">
                  <c:v>1359</c:v>
                </c:pt>
                <c:pt idx="156">
                  <c:v>1360</c:v>
                </c:pt>
                <c:pt idx="157">
                  <c:v>1361</c:v>
                </c:pt>
                <c:pt idx="158">
                  <c:v>1362</c:v>
                </c:pt>
                <c:pt idx="159">
                  <c:v>1363</c:v>
                </c:pt>
                <c:pt idx="160">
                  <c:v>1364</c:v>
                </c:pt>
                <c:pt idx="161">
                  <c:v>1365</c:v>
                </c:pt>
                <c:pt idx="162">
                  <c:v>1366</c:v>
                </c:pt>
                <c:pt idx="163">
                  <c:v>1367</c:v>
                </c:pt>
                <c:pt idx="164">
                  <c:v>1368</c:v>
                </c:pt>
                <c:pt idx="165">
                  <c:v>1369</c:v>
                </c:pt>
                <c:pt idx="166">
                  <c:v>1370</c:v>
                </c:pt>
                <c:pt idx="167">
                  <c:v>1371</c:v>
                </c:pt>
                <c:pt idx="168">
                  <c:v>1372</c:v>
                </c:pt>
                <c:pt idx="169">
                  <c:v>1373</c:v>
                </c:pt>
                <c:pt idx="170">
                  <c:v>1374</c:v>
                </c:pt>
                <c:pt idx="171">
                  <c:v>1375</c:v>
                </c:pt>
                <c:pt idx="172">
                  <c:v>1376</c:v>
                </c:pt>
                <c:pt idx="173">
                  <c:v>1377</c:v>
                </c:pt>
                <c:pt idx="174">
                  <c:v>1378</c:v>
                </c:pt>
                <c:pt idx="175">
                  <c:v>1379</c:v>
                </c:pt>
                <c:pt idx="176">
                  <c:v>1380</c:v>
                </c:pt>
                <c:pt idx="177">
                  <c:v>1381</c:v>
                </c:pt>
                <c:pt idx="178">
                  <c:v>1382</c:v>
                </c:pt>
                <c:pt idx="179">
                  <c:v>1383</c:v>
                </c:pt>
                <c:pt idx="180">
                  <c:v>1384</c:v>
                </c:pt>
                <c:pt idx="181">
                  <c:v>1385</c:v>
                </c:pt>
                <c:pt idx="182">
                  <c:v>1386</c:v>
                </c:pt>
                <c:pt idx="183">
                  <c:v>1387</c:v>
                </c:pt>
                <c:pt idx="184">
                  <c:v>1388</c:v>
                </c:pt>
                <c:pt idx="185">
                  <c:v>1389</c:v>
                </c:pt>
                <c:pt idx="186">
                  <c:v>1390</c:v>
                </c:pt>
                <c:pt idx="187">
                  <c:v>1391</c:v>
                </c:pt>
                <c:pt idx="188">
                  <c:v>1392</c:v>
                </c:pt>
                <c:pt idx="189">
                  <c:v>1393</c:v>
                </c:pt>
                <c:pt idx="190">
                  <c:v>1394</c:v>
                </c:pt>
                <c:pt idx="191">
                  <c:v>1395</c:v>
                </c:pt>
                <c:pt idx="192">
                  <c:v>1396</c:v>
                </c:pt>
                <c:pt idx="193">
                  <c:v>1397</c:v>
                </c:pt>
                <c:pt idx="194">
                  <c:v>1398</c:v>
                </c:pt>
                <c:pt idx="195">
                  <c:v>1399</c:v>
                </c:pt>
                <c:pt idx="196">
                  <c:v>1400</c:v>
                </c:pt>
                <c:pt idx="197">
                  <c:v>1401</c:v>
                </c:pt>
                <c:pt idx="198">
                  <c:v>1402</c:v>
                </c:pt>
                <c:pt idx="199">
                  <c:v>1403</c:v>
                </c:pt>
                <c:pt idx="200">
                  <c:v>1404</c:v>
                </c:pt>
                <c:pt idx="201">
                  <c:v>1405</c:v>
                </c:pt>
                <c:pt idx="202">
                  <c:v>1406</c:v>
                </c:pt>
                <c:pt idx="203">
                  <c:v>1407</c:v>
                </c:pt>
                <c:pt idx="204">
                  <c:v>1408</c:v>
                </c:pt>
                <c:pt idx="205">
                  <c:v>1409</c:v>
                </c:pt>
                <c:pt idx="206">
                  <c:v>1410</c:v>
                </c:pt>
                <c:pt idx="207">
                  <c:v>1411</c:v>
                </c:pt>
                <c:pt idx="208">
                  <c:v>1412</c:v>
                </c:pt>
                <c:pt idx="209">
                  <c:v>1413</c:v>
                </c:pt>
                <c:pt idx="210">
                  <c:v>1414</c:v>
                </c:pt>
                <c:pt idx="211">
                  <c:v>1415</c:v>
                </c:pt>
                <c:pt idx="212">
                  <c:v>1416</c:v>
                </c:pt>
                <c:pt idx="213">
                  <c:v>1417</c:v>
                </c:pt>
                <c:pt idx="214">
                  <c:v>1418</c:v>
                </c:pt>
                <c:pt idx="215">
                  <c:v>1419</c:v>
                </c:pt>
                <c:pt idx="216">
                  <c:v>1420</c:v>
                </c:pt>
                <c:pt idx="217">
                  <c:v>1421</c:v>
                </c:pt>
                <c:pt idx="218">
                  <c:v>1422</c:v>
                </c:pt>
                <c:pt idx="219">
                  <c:v>1423</c:v>
                </c:pt>
                <c:pt idx="220">
                  <c:v>1424</c:v>
                </c:pt>
                <c:pt idx="221">
                  <c:v>1425</c:v>
                </c:pt>
                <c:pt idx="222">
                  <c:v>1426</c:v>
                </c:pt>
                <c:pt idx="223">
                  <c:v>1427</c:v>
                </c:pt>
                <c:pt idx="224">
                  <c:v>1428</c:v>
                </c:pt>
              </c:numCache>
            </c:numRef>
          </c:xVal>
          <c:yVal>
            <c:numRef>
              <c:f>Graph!$C$1206:$C$1428</c:f>
              <c:numCache>
                <c:formatCode>General</c:formatCode>
                <c:ptCount val="223"/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CE-412F-AAD2-635AB550BFA3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Graph!$A$1205:$A$1429</c:f>
              <c:numCache>
                <c:formatCode>General</c:formatCode>
                <c:ptCount val="225"/>
                <c:pt idx="0">
                  <c:v>1204</c:v>
                </c:pt>
                <c:pt idx="1">
                  <c:v>1205</c:v>
                </c:pt>
                <c:pt idx="2">
                  <c:v>1206</c:v>
                </c:pt>
                <c:pt idx="3">
                  <c:v>1207</c:v>
                </c:pt>
                <c:pt idx="4">
                  <c:v>1208</c:v>
                </c:pt>
                <c:pt idx="5">
                  <c:v>1209</c:v>
                </c:pt>
                <c:pt idx="6">
                  <c:v>1210</c:v>
                </c:pt>
                <c:pt idx="7">
                  <c:v>1211</c:v>
                </c:pt>
                <c:pt idx="8">
                  <c:v>1212</c:v>
                </c:pt>
                <c:pt idx="9">
                  <c:v>1213</c:v>
                </c:pt>
                <c:pt idx="10">
                  <c:v>1214</c:v>
                </c:pt>
                <c:pt idx="11">
                  <c:v>1215</c:v>
                </c:pt>
                <c:pt idx="12">
                  <c:v>1216</c:v>
                </c:pt>
                <c:pt idx="13">
                  <c:v>1217</c:v>
                </c:pt>
                <c:pt idx="14">
                  <c:v>1218</c:v>
                </c:pt>
                <c:pt idx="15">
                  <c:v>1219</c:v>
                </c:pt>
                <c:pt idx="16">
                  <c:v>1220</c:v>
                </c:pt>
                <c:pt idx="17">
                  <c:v>1221</c:v>
                </c:pt>
                <c:pt idx="18">
                  <c:v>1222</c:v>
                </c:pt>
                <c:pt idx="19">
                  <c:v>1223</c:v>
                </c:pt>
                <c:pt idx="20">
                  <c:v>1224</c:v>
                </c:pt>
                <c:pt idx="21">
                  <c:v>1225</c:v>
                </c:pt>
                <c:pt idx="22">
                  <c:v>1226</c:v>
                </c:pt>
                <c:pt idx="23">
                  <c:v>1227</c:v>
                </c:pt>
                <c:pt idx="24">
                  <c:v>1228</c:v>
                </c:pt>
                <c:pt idx="25">
                  <c:v>1229</c:v>
                </c:pt>
                <c:pt idx="26">
                  <c:v>1230</c:v>
                </c:pt>
                <c:pt idx="27">
                  <c:v>1231</c:v>
                </c:pt>
                <c:pt idx="28">
                  <c:v>1232</c:v>
                </c:pt>
                <c:pt idx="29">
                  <c:v>1233</c:v>
                </c:pt>
                <c:pt idx="30">
                  <c:v>1234</c:v>
                </c:pt>
                <c:pt idx="31">
                  <c:v>1235</c:v>
                </c:pt>
                <c:pt idx="32">
                  <c:v>1236</c:v>
                </c:pt>
                <c:pt idx="33">
                  <c:v>1237</c:v>
                </c:pt>
                <c:pt idx="34">
                  <c:v>1238</c:v>
                </c:pt>
                <c:pt idx="35">
                  <c:v>1239</c:v>
                </c:pt>
                <c:pt idx="36">
                  <c:v>1240</c:v>
                </c:pt>
                <c:pt idx="37">
                  <c:v>1241</c:v>
                </c:pt>
                <c:pt idx="38">
                  <c:v>1242</c:v>
                </c:pt>
                <c:pt idx="39">
                  <c:v>1243</c:v>
                </c:pt>
                <c:pt idx="40">
                  <c:v>1244</c:v>
                </c:pt>
                <c:pt idx="41">
                  <c:v>1245</c:v>
                </c:pt>
                <c:pt idx="42">
                  <c:v>1246</c:v>
                </c:pt>
                <c:pt idx="43">
                  <c:v>1247</c:v>
                </c:pt>
                <c:pt idx="44">
                  <c:v>1248</c:v>
                </c:pt>
                <c:pt idx="45">
                  <c:v>1249</c:v>
                </c:pt>
                <c:pt idx="46">
                  <c:v>1250</c:v>
                </c:pt>
                <c:pt idx="47">
                  <c:v>1251</c:v>
                </c:pt>
                <c:pt idx="48">
                  <c:v>1252</c:v>
                </c:pt>
                <c:pt idx="49">
                  <c:v>1253</c:v>
                </c:pt>
                <c:pt idx="50">
                  <c:v>1254</c:v>
                </c:pt>
                <c:pt idx="51">
                  <c:v>1255</c:v>
                </c:pt>
                <c:pt idx="52">
                  <c:v>1256</c:v>
                </c:pt>
                <c:pt idx="53">
                  <c:v>1257</c:v>
                </c:pt>
                <c:pt idx="54">
                  <c:v>1258</c:v>
                </c:pt>
                <c:pt idx="55">
                  <c:v>1259</c:v>
                </c:pt>
                <c:pt idx="56">
                  <c:v>1260</c:v>
                </c:pt>
                <c:pt idx="57">
                  <c:v>1261</c:v>
                </c:pt>
                <c:pt idx="58">
                  <c:v>1262</c:v>
                </c:pt>
                <c:pt idx="59">
                  <c:v>1263</c:v>
                </c:pt>
                <c:pt idx="60">
                  <c:v>1264</c:v>
                </c:pt>
                <c:pt idx="61">
                  <c:v>1265</c:v>
                </c:pt>
                <c:pt idx="62">
                  <c:v>1266</c:v>
                </c:pt>
                <c:pt idx="63">
                  <c:v>1267</c:v>
                </c:pt>
                <c:pt idx="64">
                  <c:v>1268</c:v>
                </c:pt>
                <c:pt idx="65">
                  <c:v>1269</c:v>
                </c:pt>
                <c:pt idx="66">
                  <c:v>1270</c:v>
                </c:pt>
                <c:pt idx="67">
                  <c:v>1271</c:v>
                </c:pt>
                <c:pt idx="68">
                  <c:v>1272</c:v>
                </c:pt>
                <c:pt idx="69">
                  <c:v>1273</c:v>
                </c:pt>
                <c:pt idx="70">
                  <c:v>1274</c:v>
                </c:pt>
                <c:pt idx="71">
                  <c:v>1275</c:v>
                </c:pt>
                <c:pt idx="72">
                  <c:v>1276</c:v>
                </c:pt>
                <c:pt idx="73">
                  <c:v>1277</c:v>
                </c:pt>
                <c:pt idx="74">
                  <c:v>1278</c:v>
                </c:pt>
                <c:pt idx="75">
                  <c:v>1279</c:v>
                </c:pt>
                <c:pt idx="76">
                  <c:v>1280</c:v>
                </c:pt>
                <c:pt idx="77">
                  <c:v>1281</c:v>
                </c:pt>
                <c:pt idx="78">
                  <c:v>1282</c:v>
                </c:pt>
                <c:pt idx="79">
                  <c:v>1283</c:v>
                </c:pt>
                <c:pt idx="80">
                  <c:v>1284</c:v>
                </c:pt>
                <c:pt idx="81">
                  <c:v>1285</c:v>
                </c:pt>
                <c:pt idx="82">
                  <c:v>1286</c:v>
                </c:pt>
                <c:pt idx="83">
                  <c:v>1287</c:v>
                </c:pt>
                <c:pt idx="84">
                  <c:v>1288</c:v>
                </c:pt>
                <c:pt idx="85">
                  <c:v>1289</c:v>
                </c:pt>
                <c:pt idx="86">
                  <c:v>1290</c:v>
                </c:pt>
                <c:pt idx="87">
                  <c:v>1291</c:v>
                </c:pt>
                <c:pt idx="88">
                  <c:v>1292</c:v>
                </c:pt>
                <c:pt idx="89">
                  <c:v>1293</c:v>
                </c:pt>
                <c:pt idx="90">
                  <c:v>1294</c:v>
                </c:pt>
                <c:pt idx="91">
                  <c:v>1295</c:v>
                </c:pt>
                <c:pt idx="92">
                  <c:v>1296</c:v>
                </c:pt>
                <c:pt idx="93">
                  <c:v>1297</c:v>
                </c:pt>
                <c:pt idx="94">
                  <c:v>1298</c:v>
                </c:pt>
                <c:pt idx="95">
                  <c:v>1299</c:v>
                </c:pt>
                <c:pt idx="96">
                  <c:v>1300</c:v>
                </c:pt>
                <c:pt idx="97">
                  <c:v>1301</c:v>
                </c:pt>
                <c:pt idx="98">
                  <c:v>1302</c:v>
                </c:pt>
                <c:pt idx="99">
                  <c:v>1303</c:v>
                </c:pt>
                <c:pt idx="100">
                  <c:v>1304</c:v>
                </c:pt>
                <c:pt idx="101">
                  <c:v>1305</c:v>
                </c:pt>
                <c:pt idx="102">
                  <c:v>1306</c:v>
                </c:pt>
                <c:pt idx="103">
                  <c:v>1307</c:v>
                </c:pt>
                <c:pt idx="104">
                  <c:v>1308</c:v>
                </c:pt>
                <c:pt idx="105">
                  <c:v>1309</c:v>
                </c:pt>
                <c:pt idx="106">
                  <c:v>1310</c:v>
                </c:pt>
                <c:pt idx="107">
                  <c:v>1311</c:v>
                </c:pt>
                <c:pt idx="108">
                  <c:v>1312</c:v>
                </c:pt>
                <c:pt idx="109">
                  <c:v>1313</c:v>
                </c:pt>
                <c:pt idx="110">
                  <c:v>1314</c:v>
                </c:pt>
                <c:pt idx="111">
                  <c:v>1315</c:v>
                </c:pt>
                <c:pt idx="112">
                  <c:v>1316</c:v>
                </c:pt>
                <c:pt idx="113">
                  <c:v>1317</c:v>
                </c:pt>
                <c:pt idx="114">
                  <c:v>1318</c:v>
                </c:pt>
                <c:pt idx="115">
                  <c:v>1319</c:v>
                </c:pt>
                <c:pt idx="116">
                  <c:v>1320</c:v>
                </c:pt>
                <c:pt idx="117">
                  <c:v>1321</c:v>
                </c:pt>
                <c:pt idx="118">
                  <c:v>1322</c:v>
                </c:pt>
                <c:pt idx="119">
                  <c:v>1323</c:v>
                </c:pt>
                <c:pt idx="120">
                  <c:v>1324</c:v>
                </c:pt>
                <c:pt idx="121">
                  <c:v>1325</c:v>
                </c:pt>
                <c:pt idx="122">
                  <c:v>1326</c:v>
                </c:pt>
                <c:pt idx="123">
                  <c:v>1327</c:v>
                </c:pt>
                <c:pt idx="124">
                  <c:v>1328</c:v>
                </c:pt>
                <c:pt idx="125">
                  <c:v>1329</c:v>
                </c:pt>
                <c:pt idx="126">
                  <c:v>1330</c:v>
                </c:pt>
                <c:pt idx="127">
                  <c:v>1331</c:v>
                </c:pt>
                <c:pt idx="128">
                  <c:v>1332</c:v>
                </c:pt>
                <c:pt idx="129">
                  <c:v>1333</c:v>
                </c:pt>
                <c:pt idx="130">
                  <c:v>1334</c:v>
                </c:pt>
                <c:pt idx="131">
                  <c:v>1335</c:v>
                </c:pt>
                <c:pt idx="132">
                  <c:v>1336</c:v>
                </c:pt>
                <c:pt idx="133">
                  <c:v>1337</c:v>
                </c:pt>
                <c:pt idx="134">
                  <c:v>1338</c:v>
                </c:pt>
                <c:pt idx="135">
                  <c:v>1339</c:v>
                </c:pt>
                <c:pt idx="136">
                  <c:v>1340</c:v>
                </c:pt>
                <c:pt idx="137">
                  <c:v>1341</c:v>
                </c:pt>
                <c:pt idx="138">
                  <c:v>1342</c:v>
                </c:pt>
                <c:pt idx="139">
                  <c:v>1343</c:v>
                </c:pt>
                <c:pt idx="140">
                  <c:v>1344</c:v>
                </c:pt>
                <c:pt idx="141">
                  <c:v>1345</c:v>
                </c:pt>
                <c:pt idx="142">
                  <c:v>1346</c:v>
                </c:pt>
                <c:pt idx="143">
                  <c:v>1347</c:v>
                </c:pt>
                <c:pt idx="144">
                  <c:v>1348</c:v>
                </c:pt>
                <c:pt idx="145">
                  <c:v>1349</c:v>
                </c:pt>
                <c:pt idx="146">
                  <c:v>1350</c:v>
                </c:pt>
                <c:pt idx="147">
                  <c:v>1351</c:v>
                </c:pt>
                <c:pt idx="148">
                  <c:v>1352</c:v>
                </c:pt>
                <c:pt idx="149">
                  <c:v>1353</c:v>
                </c:pt>
                <c:pt idx="150">
                  <c:v>1354</c:v>
                </c:pt>
                <c:pt idx="151">
                  <c:v>1355</c:v>
                </c:pt>
                <c:pt idx="152">
                  <c:v>1356</c:v>
                </c:pt>
                <c:pt idx="153">
                  <c:v>1357</c:v>
                </c:pt>
                <c:pt idx="154">
                  <c:v>1358</c:v>
                </c:pt>
                <c:pt idx="155">
                  <c:v>1359</c:v>
                </c:pt>
                <c:pt idx="156">
                  <c:v>1360</c:v>
                </c:pt>
                <c:pt idx="157">
                  <c:v>1361</c:v>
                </c:pt>
                <c:pt idx="158">
                  <c:v>1362</c:v>
                </c:pt>
                <c:pt idx="159">
                  <c:v>1363</c:v>
                </c:pt>
                <c:pt idx="160">
                  <c:v>1364</c:v>
                </c:pt>
                <c:pt idx="161">
                  <c:v>1365</c:v>
                </c:pt>
                <c:pt idx="162">
                  <c:v>1366</c:v>
                </c:pt>
                <c:pt idx="163">
                  <c:v>1367</c:v>
                </c:pt>
                <c:pt idx="164">
                  <c:v>1368</c:v>
                </c:pt>
                <c:pt idx="165">
                  <c:v>1369</c:v>
                </c:pt>
                <c:pt idx="166">
                  <c:v>1370</c:v>
                </c:pt>
                <c:pt idx="167">
                  <c:v>1371</c:v>
                </c:pt>
                <c:pt idx="168">
                  <c:v>1372</c:v>
                </c:pt>
                <c:pt idx="169">
                  <c:v>1373</c:v>
                </c:pt>
                <c:pt idx="170">
                  <c:v>1374</c:v>
                </c:pt>
                <c:pt idx="171">
                  <c:v>1375</c:v>
                </c:pt>
                <c:pt idx="172">
                  <c:v>1376</c:v>
                </c:pt>
                <c:pt idx="173">
                  <c:v>1377</c:v>
                </c:pt>
                <c:pt idx="174">
                  <c:v>1378</c:v>
                </c:pt>
                <c:pt idx="175">
                  <c:v>1379</c:v>
                </c:pt>
                <c:pt idx="176">
                  <c:v>1380</c:v>
                </c:pt>
                <c:pt idx="177">
                  <c:v>1381</c:v>
                </c:pt>
                <c:pt idx="178">
                  <c:v>1382</c:v>
                </c:pt>
                <c:pt idx="179">
                  <c:v>1383</c:v>
                </c:pt>
                <c:pt idx="180">
                  <c:v>1384</c:v>
                </c:pt>
                <c:pt idx="181">
                  <c:v>1385</c:v>
                </c:pt>
                <c:pt idx="182">
                  <c:v>1386</c:v>
                </c:pt>
                <c:pt idx="183">
                  <c:v>1387</c:v>
                </c:pt>
                <c:pt idx="184">
                  <c:v>1388</c:v>
                </c:pt>
                <c:pt idx="185">
                  <c:v>1389</c:v>
                </c:pt>
                <c:pt idx="186">
                  <c:v>1390</c:v>
                </c:pt>
                <c:pt idx="187">
                  <c:v>1391</c:v>
                </c:pt>
                <c:pt idx="188">
                  <c:v>1392</c:v>
                </c:pt>
                <c:pt idx="189">
                  <c:v>1393</c:v>
                </c:pt>
                <c:pt idx="190">
                  <c:v>1394</c:v>
                </c:pt>
                <c:pt idx="191">
                  <c:v>1395</c:v>
                </c:pt>
                <c:pt idx="192">
                  <c:v>1396</c:v>
                </c:pt>
                <c:pt idx="193">
                  <c:v>1397</c:v>
                </c:pt>
                <c:pt idx="194">
                  <c:v>1398</c:v>
                </c:pt>
                <c:pt idx="195">
                  <c:v>1399</c:v>
                </c:pt>
                <c:pt idx="196">
                  <c:v>1400</c:v>
                </c:pt>
                <c:pt idx="197">
                  <c:v>1401</c:v>
                </c:pt>
                <c:pt idx="198">
                  <c:v>1402</c:v>
                </c:pt>
                <c:pt idx="199">
                  <c:v>1403</c:v>
                </c:pt>
                <c:pt idx="200">
                  <c:v>1404</c:v>
                </c:pt>
                <c:pt idx="201">
                  <c:v>1405</c:v>
                </c:pt>
                <c:pt idx="202">
                  <c:v>1406</c:v>
                </c:pt>
                <c:pt idx="203">
                  <c:v>1407</c:v>
                </c:pt>
                <c:pt idx="204">
                  <c:v>1408</c:v>
                </c:pt>
                <c:pt idx="205">
                  <c:v>1409</c:v>
                </c:pt>
                <c:pt idx="206">
                  <c:v>1410</c:v>
                </c:pt>
                <c:pt idx="207">
                  <c:v>1411</c:v>
                </c:pt>
                <c:pt idx="208">
                  <c:v>1412</c:v>
                </c:pt>
                <c:pt idx="209">
                  <c:v>1413</c:v>
                </c:pt>
                <c:pt idx="210">
                  <c:v>1414</c:v>
                </c:pt>
                <c:pt idx="211">
                  <c:v>1415</c:v>
                </c:pt>
                <c:pt idx="212">
                  <c:v>1416</c:v>
                </c:pt>
                <c:pt idx="213">
                  <c:v>1417</c:v>
                </c:pt>
                <c:pt idx="214">
                  <c:v>1418</c:v>
                </c:pt>
                <c:pt idx="215">
                  <c:v>1419</c:v>
                </c:pt>
                <c:pt idx="216">
                  <c:v>1420</c:v>
                </c:pt>
                <c:pt idx="217">
                  <c:v>1421</c:v>
                </c:pt>
                <c:pt idx="218">
                  <c:v>1422</c:v>
                </c:pt>
                <c:pt idx="219">
                  <c:v>1423</c:v>
                </c:pt>
                <c:pt idx="220">
                  <c:v>1424</c:v>
                </c:pt>
                <c:pt idx="221">
                  <c:v>1425</c:v>
                </c:pt>
                <c:pt idx="222">
                  <c:v>1426</c:v>
                </c:pt>
                <c:pt idx="223">
                  <c:v>1427</c:v>
                </c:pt>
                <c:pt idx="224">
                  <c:v>1428</c:v>
                </c:pt>
              </c:numCache>
            </c:numRef>
          </c:xVal>
          <c:yVal>
            <c:numRef>
              <c:f>Graph!$E$1206:$E$1428</c:f>
              <c:numCache>
                <c:formatCode>General</c:formatCode>
                <c:ptCount val="223"/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3CE-412F-AAD2-635AB550BFA3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Graph!$A$1205:$A$1429</c:f>
              <c:numCache>
                <c:formatCode>General</c:formatCode>
                <c:ptCount val="225"/>
                <c:pt idx="0">
                  <c:v>1204</c:v>
                </c:pt>
                <c:pt idx="1">
                  <c:v>1205</c:v>
                </c:pt>
                <c:pt idx="2">
                  <c:v>1206</c:v>
                </c:pt>
                <c:pt idx="3">
                  <c:v>1207</c:v>
                </c:pt>
                <c:pt idx="4">
                  <c:v>1208</c:v>
                </c:pt>
                <c:pt idx="5">
                  <c:v>1209</c:v>
                </c:pt>
                <c:pt idx="6">
                  <c:v>1210</c:v>
                </c:pt>
                <c:pt idx="7">
                  <c:v>1211</c:v>
                </c:pt>
                <c:pt idx="8">
                  <c:v>1212</c:v>
                </c:pt>
                <c:pt idx="9">
                  <c:v>1213</c:v>
                </c:pt>
                <c:pt idx="10">
                  <c:v>1214</c:v>
                </c:pt>
                <c:pt idx="11">
                  <c:v>1215</c:v>
                </c:pt>
                <c:pt idx="12">
                  <c:v>1216</c:v>
                </c:pt>
                <c:pt idx="13">
                  <c:v>1217</c:v>
                </c:pt>
                <c:pt idx="14">
                  <c:v>1218</c:v>
                </c:pt>
                <c:pt idx="15">
                  <c:v>1219</c:v>
                </c:pt>
                <c:pt idx="16">
                  <c:v>1220</c:v>
                </c:pt>
                <c:pt idx="17">
                  <c:v>1221</c:v>
                </c:pt>
                <c:pt idx="18">
                  <c:v>1222</c:v>
                </c:pt>
                <c:pt idx="19">
                  <c:v>1223</c:v>
                </c:pt>
                <c:pt idx="20">
                  <c:v>1224</c:v>
                </c:pt>
                <c:pt idx="21">
                  <c:v>1225</c:v>
                </c:pt>
                <c:pt idx="22">
                  <c:v>1226</c:v>
                </c:pt>
                <c:pt idx="23">
                  <c:v>1227</c:v>
                </c:pt>
                <c:pt idx="24">
                  <c:v>1228</c:v>
                </c:pt>
                <c:pt idx="25">
                  <c:v>1229</c:v>
                </c:pt>
                <c:pt idx="26">
                  <c:v>1230</c:v>
                </c:pt>
                <c:pt idx="27">
                  <c:v>1231</c:v>
                </c:pt>
                <c:pt idx="28">
                  <c:v>1232</c:v>
                </c:pt>
                <c:pt idx="29">
                  <c:v>1233</c:v>
                </c:pt>
                <c:pt idx="30">
                  <c:v>1234</c:v>
                </c:pt>
                <c:pt idx="31">
                  <c:v>1235</c:v>
                </c:pt>
                <c:pt idx="32">
                  <c:v>1236</c:v>
                </c:pt>
                <c:pt idx="33">
                  <c:v>1237</c:v>
                </c:pt>
                <c:pt idx="34">
                  <c:v>1238</c:v>
                </c:pt>
                <c:pt idx="35">
                  <c:v>1239</c:v>
                </c:pt>
                <c:pt idx="36">
                  <c:v>1240</c:v>
                </c:pt>
                <c:pt idx="37">
                  <c:v>1241</c:v>
                </c:pt>
                <c:pt idx="38">
                  <c:v>1242</c:v>
                </c:pt>
                <c:pt idx="39">
                  <c:v>1243</c:v>
                </c:pt>
                <c:pt idx="40">
                  <c:v>1244</c:v>
                </c:pt>
                <c:pt idx="41">
                  <c:v>1245</c:v>
                </c:pt>
                <c:pt idx="42">
                  <c:v>1246</c:v>
                </c:pt>
                <c:pt idx="43">
                  <c:v>1247</c:v>
                </c:pt>
                <c:pt idx="44">
                  <c:v>1248</c:v>
                </c:pt>
                <c:pt idx="45">
                  <c:v>1249</c:v>
                </c:pt>
                <c:pt idx="46">
                  <c:v>1250</c:v>
                </c:pt>
                <c:pt idx="47">
                  <c:v>1251</c:v>
                </c:pt>
                <c:pt idx="48">
                  <c:v>1252</c:v>
                </c:pt>
                <c:pt idx="49">
                  <c:v>1253</c:v>
                </c:pt>
                <c:pt idx="50">
                  <c:v>1254</c:v>
                </c:pt>
                <c:pt idx="51">
                  <c:v>1255</c:v>
                </c:pt>
                <c:pt idx="52">
                  <c:v>1256</c:v>
                </c:pt>
                <c:pt idx="53">
                  <c:v>1257</c:v>
                </c:pt>
                <c:pt idx="54">
                  <c:v>1258</c:v>
                </c:pt>
                <c:pt idx="55">
                  <c:v>1259</c:v>
                </c:pt>
                <c:pt idx="56">
                  <c:v>1260</c:v>
                </c:pt>
                <c:pt idx="57">
                  <c:v>1261</c:v>
                </c:pt>
                <c:pt idx="58">
                  <c:v>1262</c:v>
                </c:pt>
                <c:pt idx="59">
                  <c:v>1263</c:v>
                </c:pt>
                <c:pt idx="60">
                  <c:v>1264</c:v>
                </c:pt>
                <c:pt idx="61">
                  <c:v>1265</c:v>
                </c:pt>
                <c:pt idx="62">
                  <c:v>1266</c:v>
                </c:pt>
                <c:pt idx="63">
                  <c:v>1267</c:v>
                </c:pt>
                <c:pt idx="64">
                  <c:v>1268</c:v>
                </c:pt>
                <c:pt idx="65">
                  <c:v>1269</c:v>
                </c:pt>
                <c:pt idx="66">
                  <c:v>1270</c:v>
                </c:pt>
                <c:pt idx="67">
                  <c:v>1271</c:v>
                </c:pt>
                <c:pt idx="68">
                  <c:v>1272</c:v>
                </c:pt>
                <c:pt idx="69">
                  <c:v>1273</c:v>
                </c:pt>
                <c:pt idx="70">
                  <c:v>1274</c:v>
                </c:pt>
                <c:pt idx="71">
                  <c:v>1275</c:v>
                </c:pt>
                <c:pt idx="72">
                  <c:v>1276</c:v>
                </c:pt>
                <c:pt idx="73">
                  <c:v>1277</c:v>
                </c:pt>
                <c:pt idx="74">
                  <c:v>1278</c:v>
                </c:pt>
                <c:pt idx="75">
                  <c:v>1279</c:v>
                </c:pt>
                <c:pt idx="76">
                  <c:v>1280</c:v>
                </c:pt>
                <c:pt idx="77">
                  <c:v>1281</c:v>
                </c:pt>
                <c:pt idx="78">
                  <c:v>1282</c:v>
                </c:pt>
                <c:pt idx="79">
                  <c:v>1283</c:v>
                </c:pt>
                <c:pt idx="80">
                  <c:v>1284</c:v>
                </c:pt>
                <c:pt idx="81">
                  <c:v>1285</c:v>
                </c:pt>
                <c:pt idx="82">
                  <c:v>1286</c:v>
                </c:pt>
                <c:pt idx="83">
                  <c:v>1287</c:v>
                </c:pt>
                <c:pt idx="84">
                  <c:v>1288</c:v>
                </c:pt>
                <c:pt idx="85">
                  <c:v>1289</c:v>
                </c:pt>
                <c:pt idx="86">
                  <c:v>1290</c:v>
                </c:pt>
                <c:pt idx="87">
                  <c:v>1291</c:v>
                </c:pt>
                <c:pt idx="88">
                  <c:v>1292</c:v>
                </c:pt>
                <c:pt idx="89">
                  <c:v>1293</c:v>
                </c:pt>
                <c:pt idx="90">
                  <c:v>1294</c:v>
                </c:pt>
                <c:pt idx="91">
                  <c:v>1295</c:v>
                </c:pt>
                <c:pt idx="92">
                  <c:v>1296</c:v>
                </c:pt>
                <c:pt idx="93">
                  <c:v>1297</c:v>
                </c:pt>
                <c:pt idx="94">
                  <c:v>1298</c:v>
                </c:pt>
                <c:pt idx="95">
                  <c:v>1299</c:v>
                </c:pt>
                <c:pt idx="96">
                  <c:v>1300</c:v>
                </c:pt>
                <c:pt idx="97">
                  <c:v>1301</c:v>
                </c:pt>
                <c:pt idx="98">
                  <c:v>1302</c:v>
                </c:pt>
                <c:pt idx="99">
                  <c:v>1303</c:v>
                </c:pt>
                <c:pt idx="100">
                  <c:v>1304</c:v>
                </c:pt>
                <c:pt idx="101">
                  <c:v>1305</c:v>
                </c:pt>
                <c:pt idx="102">
                  <c:v>1306</c:v>
                </c:pt>
                <c:pt idx="103">
                  <c:v>1307</c:v>
                </c:pt>
                <c:pt idx="104">
                  <c:v>1308</c:v>
                </c:pt>
                <c:pt idx="105">
                  <c:v>1309</c:v>
                </c:pt>
                <c:pt idx="106">
                  <c:v>1310</c:v>
                </c:pt>
                <c:pt idx="107">
                  <c:v>1311</c:v>
                </c:pt>
                <c:pt idx="108">
                  <c:v>1312</c:v>
                </c:pt>
                <c:pt idx="109">
                  <c:v>1313</c:v>
                </c:pt>
                <c:pt idx="110">
                  <c:v>1314</c:v>
                </c:pt>
                <c:pt idx="111">
                  <c:v>1315</c:v>
                </c:pt>
                <c:pt idx="112">
                  <c:v>1316</c:v>
                </c:pt>
                <c:pt idx="113">
                  <c:v>1317</c:v>
                </c:pt>
                <c:pt idx="114">
                  <c:v>1318</c:v>
                </c:pt>
                <c:pt idx="115">
                  <c:v>1319</c:v>
                </c:pt>
                <c:pt idx="116">
                  <c:v>1320</c:v>
                </c:pt>
                <c:pt idx="117">
                  <c:v>1321</c:v>
                </c:pt>
                <c:pt idx="118">
                  <c:v>1322</c:v>
                </c:pt>
                <c:pt idx="119">
                  <c:v>1323</c:v>
                </c:pt>
                <c:pt idx="120">
                  <c:v>1324</c:v>
                </c:pt>
                <c:pt idx="121">
                  <c:v>1325</c:v>
                </c:pt>
                <c:pt idx="122">
                  <c:v>1326</c:v>
                </c:pt>
                <c:pt idx="123">
                  <c:v>1327</c:v>
                </c:pt>
                <c:pt idx="124">
                  <c:v>1328</c:v>
                </c:pt>
                <c:pt idx="125">
                  <c:v>1329</c:v>
                </c:pt>
                <c:pt idx="126">
                  <c:v>1330</c:v>
                </c:pt>
                <c:pt idx="127">
                  <c:v>1331</c:v>
                </c:pt>
                <c:pt idx="128">
                  <c:v>1332</c:v>
                </c:pt>
                <c:pt idx="129">
                  <c:v>1333</c:v>
                </c:pt>
                <c:pt idx="130">
                  <c:v>1334</c:v>
                </c:pt>
                <c:pt idx="131">
                  <c:v>1335</c:v>
                </c:pt>
                <c:pt idx="132">
                  <c:v>1336</c:v>
                </c:pt>
                <c:pt idx="133">
                  <c:v>1337</c:v>
                </c:pt>
                <c:pt idx="134">
                  <c:v>1338</c:v>
                </c:pt>
                <c:pt idx="135">
                  <c:v>1339</c:v>
                </c:pt>
                <c:pt idx="136">
                  <c:v>1340</c:v>
                </c:pt>
                <c:pt idx="137">
                  <c:v>1341</c:v>
                </c:pt>
                <c:pt idx="138">
                  <c:v>1342</c:v>
                </c:pt>
                <c:pt idx="139">
                  <c:v>1343</c:v>
                </c:pt>
                <c:pt idx="140">
                  <c:v>1344</c:v>
                </c:pt>
                <c:pt idx="141">
                  <c:v>1345</c:v>
                </c:pt>
                <c:pt idx="142">
                  <c:v>1346</c:v>
                </c:pt>
                <c:pt idx="143">
                  <c:v>1347</c:v>
                </c:pt>
                <c:pt idx="144">
                  <c:v>1348</c:v>
                </c:pt>
                <c:pt idx="145">
                  <c:v>1349</c:v>
                </c:pt>
                <c:pt idx="146">
                  <c:v>1350</c:v>
                </c:pt>
                <c:pt idx="147">
                  <c:v>1351</c:v>
                </c:pt>
                <c:pt idx="148">
                  <c:v>1352</c:v>
                </c:pt>
                <c:pt idx="149">
                  <c:v>1353</c:v>
                </c:pt>
                <c:pt idx="150">
                  <c:v>1354</c:v>
                </c:pt>
                <c:pt idx="151">
                  <c:v>1355</c:v>
                </c:pt>
                <c:pt idx="152">
                  <c:v>1356</c:v>
                </c:pt>
                <c:pt idx="153">
                  <c:v>1357</c:v>
                </c:pt>
                <c:pt idx="154">
                  <c:v>1358</c:v>
                </c:pt>
                <c:pt idx="155">
                  <c:v>1359</c:v>
                </c:pt>
                <c:pt idx="156">
                  <c:v>1360</c:v>
                </c:pt>
                <c:pt idx="157">
                  <c:v>1361</c:v>
                </c:pt>
                <c:pt idx="158">
                  <c:v>1362</c:v>
                </c:pt>
                <c:pt idx="159">
                  <c:v>1363</c:v>
                </c:pt>
                <c:pt idx="160">
                  <c:v>1364</c:v>
                </c:pt>
                <c:pt idx="161">
                  <c:v>1365</c:v>
                </c:pt>
                <c:pt idx="162">
                  <c:v>1366</c:v>
                </c:pt>
                <c:pt idx="163">
                  <c:v>1367</c:v>
                </c:pt>
                <c:pt idx="164">
                  <c:v>1368</c:v>
                </c:pt>
                <c:pt idx="165">
                  <c:v>1369</c:v>
                </c:pt>
                <c:pt idx="166">
                  <c:v>1370</c:v>
                </c:pt>
                <c:pt idx="167">
                  <c:v>1371</c:v>
                </c:pt>
                <c:pt idx="168">
                  <c:v>1372</c:v>
                </c:pt>
                <c:pt idx="169">
                  <c:v>1373</c:v>
                </c:pt>
                <c:pt idx="170">
                  <c:v>1374</c:v>
                </c:pt>
                <c:pt idx="171">
                  <c:v>1375</c:v>
                </c:pt>
                <c:pt idx="172">
                  <c:v>1376</c:v>
                </c:pt>
                <c:pt idx="173">
                  <c:v>1377</c:v>
                </c:pt>
                <c:pt idx="174">
                  <c:v>1378</c:v>
                </c:pt>
                <c:pt idx="175">
                  <c:v>1379</c:v>
                </c:pt>
                <c:pt idx="176">
                  <c:v>1380</c:v>
                </c:pt>
                <c:pt idx="177">
                  <c:v>1381</c:v>
                </c:pt>
                <c:pt idx="178">
                  <c:v>1382</c:v>
                </c:pt>
                <c:pt idx="179">
                  <c:v>1383</c:v>
                </c:pt>
                <c:pt idx="180">
                  <c:v>1384</c:v>
                </c:pt>
                <c:pt idx="181">
                  <c:v>1385</c:v>
                </c:pt>
                <c:pt idx="182">
                  <c:v>1386</c:v>
                </c:pt>
                <c:pt idx="183">
                  <c:v>1387</c:v>
                </c:pt>
                <c:pt idx="184">
                  <c:v>1388</c:v>
                </c:pt>
                <c:pt idx="185">
                  <c:v>1389</c:v>
                </c:pt>
                <c:pt idx="186">
                  <c:v>1390</c:v>
                </c:pt>
                <c:pt idx="187">
                  <c:v>1391</c:v>
                </c:pt>
                <c:pt idx="188">
                  <c:v>1392</c:v>
                </c:pt>
                <c:pt idx="189">
                  <c:v>1393</c:v>
                </c:pt>
                <c:pt idx="190">
                  <c:v>1394</c:v>
                </c:pt>
                <c:pt idx="191">
                  <c:v>1395</c:v>
                </c:pt>
                <c:pt idx="192">
                  <c:v>1396</c:v>
                </c:pt>
                <c:pt idx="193">
                  <c:v>1397</c:v>
                </c:pt>
                <c:pt idx="194">
                  <c:v>1398</c:v>
                </c:pt>
                <c:pt idx="195">
                  <c:v>1399</c:v>
                </c:pt>
                <c:pt idx="196">
                  <c:v>1400</c:v>
                </c:pt>
                <c:pt idx="197">
                  <c:v>1401</c:v>
                </c:pt>
                <c:pt idx="198">
                  <c:v>1402</c:v>
                </c:pt>
                <c:pt idx="199">
                  <c:v>1403</c:v>
                </c:pt>
                <c:pt idx="200">
                  <c:v>1404</c:v>
                </c:pt>
                <c:pt idx="201">
                  <c:v>1405</c:v>
                </c:pt>
                <c:pt idx="202">
                  <c:v>1406</c:v>
                </c:pt>
                <c:pt idx="203">
                  <c:v>1407</c:v>
                </c:pt>
                <c:pt idx="204">
                  <c:v>1408</c:v>
                </c:pt>
                <c:pt idx="205">
                  <c:v>1409</c:v>
                </c:pt>
                <c:pt idx="206">
                  <c:v>1410</c:v>
                </c:pt>
                <c:pt idx="207">
                  <c:v>1411</c:v>
                </c:pt>
                <c:pt idx="208">
                  <c:v>1412</c:v>
                </c:pt>
                <c:pt idx="209">
                  <c:v>1413</c:v>
                </c:pt>
                <c:pt idx="210">
                  <c:v>1414</c:v>
                </c:pt>
                <c:pt idx="211">
                  <c:v>1415</c:v>
                </c:pt>
                <c:pt idx="212">
                  <c:v>1416</c:v>
                </c:pt>
                <c:pt idx="213">
                  <c:v>1417</c:v>
                </c:pt>
                <c:pt idx="214">
                  <c:v>1418</c:v>
                </c:pt>
                <c:pt idx="215">
                  <c:v>1419</c:v>
                </c:pt>
                <c:pt idx="216">
                  <c:v>1420</c:v>
                </c:pt>
                <c:pt idx="217">
                  <c:v>1421</c:v>
                </c:pt>
                <c:pt idx="218">
                  <c:v>1422</c:v>
                </c:pt>
                <c:pt idx="219">
                  <c:v>1423</c:v>
                </c:pt>
                <c:pt idx="220">
                  <c:v>1424</c:v>
                </c:pt>
                <c:pt idx="221">
                  <c:v>1425</c:v>
                </c:pt>
                <c:pt idx="222">
                  <c:v>1426</c:v>
                </c:pt>
                <c:pt idx="223">
                  <c:v>1427</c:v>
                </c:pt>
                <c:pt idx="224">
                  <c:v>1428</c:v>
                </c:pt>
              </c:numCache>
            </c:numRef>
          </c:xVal>
          <c:yVal>
            <c:numRef>
              <c:f>Graph!$G$1206:$G$1428</c:f>
              <c:numCache>
                <c:formatCode>General</c:formatCode>
                <c:ptCount val="22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3CE-412F-AAD2-635AB550BFA3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Graph!$A$1205:$A$1429</c:f>
              <c:numCache>
                <c:formatCode>General</c:formatCode>
                <c:ptCount val="225"/>
                <c:pt idx="0">
                  <c:v>1204</c:v>
                </c:pt>
                <c:pt idx="1">
                  <c:v>1205</c:v>
                </c:pt>
                <c:pt idx="2">
                  <c:v>1206</c:v>
                </c:pt>
                <c:pt idx="3">
                  <c:v>1207</c:v>
                </c:pt>
                <c:pt idx="4">
                  <c:v>1208</c:v>
                </c:pt>
                <c:pt idx="5">
                  <c:v>1209</c:v>
                </c:pt>
                <c:pt idx="6">
                  <c:v>1210</c:v>
                </c:pt>
                <c:pt idx="7">
                  <c:v>1211</c:v>
                </c:pt>
                <c:pt idx="8">
                  <c:v>1212</c:v>
                </c:pt>
                <c:pt idx="9">
                  <c:v>1213</c:v>
                </c:pt>
                <c:pt idx="10">
                  <c:v>1214</c:v>
                </c:pt>
                <c:pt idx="11">
                  <c:v>1215</c:v>
                </c:pt>
                <c:pt idx="12">
                  <c:v>1216</c:v>
                </c:pt>
                <c:pt idx="13">
                  <c:v>1217</c:v>
                </c:pt>
                <c:pt idx="14">
                  <c:v>1218</c:v>
                </c:pt>
                <c:pt idx="15">
                  <c:v>1219</c:v>
                </c:pt>
                <c:pt idx="16">
                  <c:v>1220</c:v>
                </c:pt>
                <c:pt idx="17">
                  <c:v>1221</c:v>
                </c:pt>
                <c:pt idx="18">
                  <c:v>1222</c:v>
                </c:pt>
                <c:pt idx="19">
                  <c:v>1223</c:v>
                </c:pt>
                <c:pt idx="20">
                  <c:v>1224</c:v>
                </c:pt>
                <c:pt idx="21">
                  <c:v>1225</c:v>
                </c:pt>
                <c:pt idx="22">
                  <c:v>1226</c:v>
                </c:pt>
                <c:pt idx="23">
                  <c:v>1227</c:v>
                </c:pt>
                <c:pt idx="24">
                  <c:v>1228</c:v>
                </c:pt>
                <c:pt idx="25">
                  <c:v>1229</c:v>
                </c:pt>
                <c:pt idx="26">
                  <c:v>1230</c:v>
                </c:pt>
                <c:pt idx="27">
                  <c:v>1231</c:v>
                </c:pt>
                <c:pt idx="28">
                  <c:v>1232</c:v>
                </c:pt>
                <c:pt idx="29">
                  <c:v>1233</c:v>
                </c:pt>
                <c:pt idx="30">
                  <c:v>1234</c:v>
                </c:pt>
                <c:pt idx="31">
                  <c:v>1235</c:v>
                </c:pt>
                <c:pt idx="32">
                  <c:v>1236</c:v>
                </c:pt>
                <c:pt idx="33">
                  <c:v>1237</c:v>
                </c:pt>
                <c:pt idx="34">
                  <c:v>1238</c:v>
                </c:pt>
                <c:pt idx="35">
                  <c:v>1239</c:v>
                </c:pt>
                <c:pt idx="36">
                  <c:v>1240</c:v>
                </c:pt>
                <c:pt idx="37">
                  <c:v>1241</c:v>
                </c:pt>
                <c:pt idx="38">
                  <c:v>1242</c:v>
                </c:pt>
                <c:pt idx="39">
                  <c:v>1243</c:v>
                </c:pt>
                <c:pt idx="40">
                  <c:v>1244</c:v>
                </c:pt>
                <c:pt idx="41">
                  <c:v>1245</c:v>
                </c:pt>
                <c:pt idx="42">
                  <c:v>1246</c:v>
                </c:pt>
                <c:pt idx="43">
                  <c:v>1247</c:v>
                </c:pt>
                <c:pt idx="44">
                  <c:v>1248</c:v>
                </c:pt>
                <c:pt idx="45">
                  <c:v>1249</c:v>
                </c:pt>
                <c:pt idx="46">
                  <c:v>1250</c:v>
                </c:pt>
                <c:pt idx="47">
                  <c:v>1251</c:v>
                </c:pt>
                <c:pt idx="48">
                  <c:v>1252</c:v>
                </c:pt>
                <c:pt idx="49">
                  <c:v>1253</c:v>
                </c:pt>
                <c:pt idx="50">
                  <c:v>1254</c:v>
                </c:pt>
                <c:pt idx="51">
                  <c:v>1255</c:v>
                </c:pt>
                <c:pt idx="52">
                  <c:v>1256</c:v>
                </c:pt>
                <c:pt idx="53">
                  <c:v>1257</c:v>
                </c:pt>
                <c:pt idx="54">
                  <c:v>1258</c:v>
                </c:pt>
                <c:pt idx="55">
                  <c:v>1259</c:v>
                </c:pt>
                <c:pt idx="56">
                  <c:v>1260</c:v>
                </c:pt>
                <c:pt idx="57">
                  <c:v>1261</c:v>
                </c:pt>
                <c:pt idx="58">
                  <c:v>1262</c:v>
                </c:pt>
                <c:pt idx="59">
                  <c:v>1263</c:v>
                </c:pt>
                <c:pt idx="60">
                  <c:v>1264</c:v>
                </c:pt>
                <c:pt idx="61">
                  <c:v>1265</c:v>
                </c:pt>
                <c:pt idx="62">
                  <c:v>1266</c:v>
                </c:pt>
                <c:pt idx="63">
                  <c:v>1267</c:v>
                </c:pt>
                <c:pt idx="64">
                  <c:v>1268</c:v>
                </c:pt>
                <c:pt idx="65">
                  <c:v>1269</c:v>
                </c:pt>
                <c:pt idx="66">
                  <c:v>1270</c:v>
                </c:pt>
                <c:pt idx="67">
                  <c:v>1271</c:v>
                </c:pt>
                <c:pt idx="68">
                  <c:v>1272</c:v>
                </c:pt>
                <c:pt idx="69">
                  <c:v>1273</c:v>
                </c:pt>
                <c:pt idx="70">
                  <c:v>1274</c:v>
                </c:pt>
                <c:pt idx="71">
                  <c:v>1275</c:v>
                </c:pt>
                <c:pt idx="72">
                  <c:v>1276</c:v>
                </c:pt>
                <c:pt idx="73">
                  <c:v>1277</c:v>
                </c:pt>
                <c:pt idx="74">
                  <c:v>1278</c:v>
                </c:pt>
                <c:pt idx="75">
                  <c:v>1279</c:v>
                </c:pt>
                <c:pt idx="76">
                  <c:v>1280</c:v>
                </c:pt>
                <c:pt idx="77">
                  <c:v>1281</c:v>
                </c:pt>
                <c:pt idx="78">
                  <c:v>1282</c:v>
                </c:pt>
                <c:pt idx="79">
                  <c:v>1283</c:v>
                </c:pt>
                <c:pt idx="80">
                  <c:v>1284</c:v>
                </c:pt>
                <c:pt idx="81">
                  <c:v>1285</c:v>
                </c:pt>
                <c:pt idx="82">
                  <c:v>1286</c:v>
                </c:pt>
                <c:pt idx="83">
                  <c:v>1287</c:v>
                </c:pt>
                <c:pt idx="84">
                  <c:v>1288</c:v>
                </c:pt>
                <c:pt idx="85">
                  <c:v>1289</c:v>
                </c:pt>
                <c:pt idx="86">
                  <c:v>1290</c:v>
                </c:pt>
                <c:pt idx="87">
                  <c:v>1291</c:v>
                </c:pt>
                <c:pt idx="88">
                  <c:v>1292</c:v>
                </c:pt>
                <c:pt idx="89">
                  <c:v>1293</c:v>
                </c:pt>
                <c:pt idx="90">
                  <c:v>1294</c:v>
                </c:pt>
                <c:pt idx="91">
                  <c:v>1295</c:v>
                </c:pt>
                <c:pt idx="92">
                  <c:v>1296</c:v>
                </c:pt>
                <c:pt idx="93">
                  <c:v>1297</c:v>
                </c:pt>
                <c:pt idx="94">
                  <c:v>1298</c:v>
                </c:pt>
                <c:pt idx="95">
                  <c:v>1299</c:v>
                </c:pt>
                <c:pt idx="96">
                  <c:v>1300</c:v>
                </c:pt>
                <c:pt idx="97">
                  <c:v>1301</c:v>
                </c:pt>
                <c:pt idx="98">
                  <c:v>1302</c:v>
                </c:pt>
                <c:pt idx="99">
                  <c:v>1303</c:v>
                </c:pt>
                <c:pt idx="100">
                  <c:v>1304</c:v>
                </c:pt>
                <c:pt idx="101">
                  <c:v>1305</c:v>
                </c:pt>
                <c:pt idx="102">
                  <c:v>1306</c:v>
                </c:pt>
                <c:pt idx="103">
                  <c:v>1307</c:v>
                </c:pt>
                <c:pt idx="104">
                  <c:v>1308</c:v>
                </c:pt>
                <c:pt idx="105">
                  <c:v>1309</c:v>
                </c:pt>
                <c:pt idx="106">
                  <c:v>1310</c:v>
                </c:pt>
                <c:pt idx="107">
                  <c:v>1311</c:v>
                </c:pt>
                <c:pt idx="108">
                  <c:v>1312</c:v>
                </c:pt>
                <c:pt idx="109">
                  <c:v>1313</c:v>
                </c:pt>
                <c:pt idx="110">
                  <c:v>1314</c:v>
                </c:pt>
                <c:pt idx="111">
                  <c:v>1315</c:v>
                </c:pt>
                <c:pt idx="112">
                  <c:v>1316</c:v>
                </c:pt>
                <c:pt idx="113">
                  <c:v>1317</c:v>
                </c:pt>
                <c:pt idx="114">
                  <c:v>1318</c:v>
                </c:pt>
                <c:pt idx="115">
                  <c:v>1319</c:v>
                </c:pt>
                <c:pt idx="116">
                  <c:v>1320</c:v>
                </c:pt>
                <c:pt idx="117">
                  <c:v>1321</c:v>
                </c:pt>
                <c:pt idx="118">
                  <c:v>1322</c:v>
                </c:pt>
                <c:pt idx="119">
                  <c:v>1323</c:v>
                </c:pt>
                <c:pt idx="120">
                  <c:v>1324</c:v>
                </c:pt>
                <c:pt idx="121">
                  <c:v>1325</c:v>
                </c:pt>
                <c:pt idx="122">
                  <c:v>1326</c:v>
                </c:pt>
                <c:pt idx="123">
                  <c:v>1327</c:v>
                </c:pt>
                <c:pt idx="124">
                  <c:v>1328</c:v>
                </c:pt>
                <c:pt idx="125">
                  <c:v>1329</c:v>
                </c:pt>
                <c:pt idx="126">
                  <c:v>1330</c:v>
                </c:pt>
                <c:pt idx="127">
                  <c:v>1331</c:v>
                </c:pt>
                <c:pt idx="128">
                  <c:v>1332</c:v>
                </c:pt>
                <c:pt idx="129">
                  <c:v>1333</c:v>
                </c:pt>
                <c:pt idx="130">
                  <c:v>1334</c:v>
                </c:pt>
                <c:pt idx="131">
                  <c:v>1335</c:v>
                </c:pt>
                <c:pt idx="132">
                  <c:v>1336</c:v>
                </c:pt>
                <c:pt idx="133">
                  <c:v>1337</c:v>
                </c:pt>
                <c:pt idx="134">
                  <c:v>1338</c:v>
                </c:pt>
                <c:pt idx="135">
                  <c:v>1339</c:v>
                </c:pt>
                <c:pt idx="136">
                  <c:v>1340</c:v>
                </c:pt>
                <c:pt idx="137">
                  <c:v>1341</c:v>
                </c:pt>
                <c:pt idx="138">
                  <c:v>1342</c:v>
                </c:pt>
                <c:pt idx="139">
                  <c:v>1343</c:v>
                </c:pt>
                <c:pt idx="140">
                  <c:v>1344</c:v>
                </c:pt>
                <c:pt idx="141">
                  <c:v>1345</c:v>
                </c:pt>
                <c:pt idx="142">
                  <c:v>1346</c:v>
                </c:pt>
                <c:pt idx="143">
                  <c:v>1347</c:v>
                </c:pt>
                <c:pt idx="144">
                  <c:v>1348</c:v>
                </c:pt>
                <c:pt idx="145">
                  <c:v>1349</c:v>
                </c:pt>
                <c:pt idx="146">
                  <c:v>1350</c:v>
                </c:pt>
                <c:pt idx="147">
                  <c:v>1351</c:v>
                </c:pt>
                <c:pt idx="148">
                  <c:v>1352</c:v>
                </c:pt>
                <c:pt idx="149">
                  <c:v>1353</c:v>
                </c:pt>
                <c:pt idx="150">
                  <c:v>1354</c:v>
                </c:pt>
                <c:pt idx="151">
                  <c:v>1355</c:v>
                </c:pt>
                <c:pt idx="152">
                  <c:v>1356</c:v>
                </c:pt>
                <c:pt idx="153">
                  <c:v>1357</c:v>
                </c:pt>
                <c:pt idx="154">
                  <c:v>1358</c:v>
                </c:pt>
                <c:pt idx="155">
                  <c:v>1359</c:v>
                </c:pt>
                <c:pt idx="156">
                  <c:v>1360</c:v>
                </c:pt>
                <c:pt idx="157">
                  <c:v>1361</c:v>
                </c:pt>
                <c:pt idx="158">
                  <c:v>1362</c:v>
                </c:pt>
                <c:pt idx="159">
                  <c:v>1363</c:v>
                </c:pt>
                <c:pt idx="160">
                  <c:v>1364</c:v>
                </c:pt>
                <c:pt idx="161">
                  <c:v>1365</c:v>
                </c:pt>
                <c:pt idx="162">
                  <c:v>1366</c:v>
                </c:pt>
                <c:pt idx="163">
                  <c:v>1367</c:v>
                </c:pt>
                <c:pt idx="164">
                  <c:v>1368</c:v>
                </c:pt>
                <c:pt idx="165">
                  <c:v>1369</c:v>
                </c:pt>
                <c:pt idx="166">
                  <c:v>1370</c:v>
                </c:pt>
                <c:pt idx="167">
                  <c:v>1371</c:v>
                </c:pt>
                <c:pt idx="168">
                  <c:v>1372</c:v>
                </c:pt>
                <c:pt idx="169">
                  <c:v>1373</c:v>
                </c:pt>
                <c:pt idx="170">
                  <c:v>1374</c:v>
                </c:pt>
                <c:pt idx="171">
                  <c:v>1375</c:v>
                </c:pt>
                <c:pt idx="172">
                  <c:v>1376</c:v>
                </c:pt>
                <c:pt idx="173">
                  <c:v>1377</c:v>
                </c:pt>
                <c:pt idx="174">
                  <c:v>1378</c:v>
                </c:pt>
                <c:pt idx="175">
                  <c:v>1379</c:v>
                </c:pt>
                <c:pt idx="176">
                  <c:v>1380</c:v>
                </c:pt>
                <c:pt idx="177">
                  <c:v>1381</c:v>
                </c:pt>
                <c:pt idx="178">
                  <c:v>1382</c:v>
                </c:pt>
                <c:pt idx="179">
                  <c:v>1383</c:v>
                </c:pt>
                <c:pt idx="180">
                  <c:v>1384</c:v>
                </c:pt>
                <c:pt idx="181">
                  <c:v>1385</c:v>
                </c:pt>
                <c:pt idx="182">
                  <c:v>1386</c:v>
                </c:pt>
                <c:pt idx="183">
                  <c:v>1387</c:v>
                </c:pt>
                <c:pt idx="184">
                  <c:v>1388</c:v>
                </c:pt>
                <c:pt idx="185">
                  <c:v>1389</c:v>
                </c:pt>
                <c:pt idx="186">
                  <c:v>1390</c:v>
                </c:pt>
                <c:pt idx="187">
                  <c:v>1391</c:v>
                </c:pt>
                <c:pt idx="188">
                  <c:v>1392</c:v>
                </c:pt>
                <c:pt idx="189">
                  <c:v>1393</c:v>
                </c:pt>
                <c:pt idx="190">
                  <c:v>1394</c:v>
                </c:pt>
                <c:pt idx="191">
                  <c:v>1395</c:v>
                </c:pt>
                <c:pt idx="192">
                  <c:v>1396</c:v>
                </c:pt>
                <c:pt idx="193">
                  <c:v>1397</c:v>
                </c:pt>
                <c:pt idx="194">
                  <c:v>1398</c:v>
                </c:pt>
                <c:pt idx="195">
                  <c:v>1399</c:v>
                </c:pt>
                <c:pt idx="196">
                  <c:v>1400</c:v>
                </c:pt>
                <c:pt idx="197">
                  <c:v>1401</c:v>
                </c:pt>
                <c:pt idx="198">
                  <c:v>1402</c:v>
                </c:pt>
                <c:pt idx="199">
                  <c:v>1403</c:v>
                </c:pt>
                <c:pt idx="200">
                  <c:v>1404</c:v>
                </c:pt>
                <c:pt idx="201">
                  <c:v>1405</c:v>
                </c:pt>
                <c:pt idx="202">
                  <c:v>1406</c:v>
                </c:pt>
                <c:pt idx="203">
                  <c:v>1407</c:v>
                </c:pt>
                <c:pt idx="204">
                  <c:v>1408</c:v>
                </c:pt>
                <c:pt idx="205">
                  <c:v>1409</c:v>
                </c:pt>
                <c:pt idx="206">
                  <c:v>1410</c:v>
                </c:pt>
                <c:pt idx="207">
                  <c:v>1411</c:v>
                </c:pt>
                <c:pt idx="208">
                  <c:v>1412</c:v>
                </c:pt>
                <c:pt idx="209">
                  <c:v>1413</c:v>
                </c:pt>
                <c:pt idx="210">
                  <c:v>1414</c:v>
                </c:pt>
                <c:pt idx="211">
                  <c:v>1415</c:v>
                </c:pt>
                <c:pt idx="212">
                  <c:v>1416</c:v>
                </c:pt>
                <c:pt idx="213">
                  <c:v>1417</c:v>
                </c:pt>
                <c:pt idx="214">
                  <c:v>1418</c:v>
                </c:pt>
                <c:pt idx="215">
                  <c:v>1419</c:v>
                </c:pt>
                <c:pt idx="216">
                  <c:v>1420</c:v>
                </c:pt>
                <c:pt idx="217">
                  <c:v>1421</c:v>
                </c:pt>
                <c:pt idx="218">
                  <c:v>1422</c:v>
                </c:pt>
                <c:pt idx="219">
                  <c:v>1423</c:v>
                </c:pt>
                <c:pt idx="220">
                  <c:v>1424</c:v>
                </c:pt>
                <c:pt idx="221">
                  <c:v>1425</c:v>
                </c:pt>
                <c:pt idx="222">
                  <c:v>1426</c:v>
                </c:pt>
                <c:pt idx="223">
                  <c:v>1427</c:v>
                </c:pt>
                <c:pt idx="224">
                  <c:v>1428</c:v>
                </c:pt>
              </c:numCache>
            </c:numRef>
          </c:xVal>
          <c:yVal>
            <c:numRef>
              <c:f>Graph!$H$1206:$H$1428</c:f>
              <c:numCache>
                <c:formatCode>General</c:formatCode>
                <c:ptCount val="22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3CE-412F-AAD2-635AB550B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2802495"/>
        <c:axId val="1562803935"/>
      </c:scatterChart>
      <c:valAx>
        <c:axId val="1562802495"/>
        <c:scaling>
          <c:orientation val="minMax"/>
          <c:max val="1428"/>
          <c:min val="1204"/>
        </c:scaling>
        <c:delete val="0"/>
        <c:axPos val="b"/>
        <c:numFmt formatCode="General" sourceLinked="1"/>
        <c:majorTickMark val="out"/>
        <c:minorTickMark val="none"/>
        <c:tickLblPos val="nextTo"/>
        <c:crossAx val="1562803935"/>
        <c:crosses val="autoZero"/>
        <c:crossBetween val="midCat"/>
      </c:valAx>
      <c:valAx>
        <c:axId val="156280393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562802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8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Graph!$A$1431:$A$1596</c:f>
              <c:numCache>
                <c:formatCode>General</c:formatCode>
                <c:ptCount val="166"/>
                <c:pt idx="0">
                  <c:v>1430</c:v>
                </c:pt>
                <c:pt idx="1">
                  <c:v>1431</c:v>
                </c:pt>
                <c:pt idx="2">
                  <c:v>1432</c:v>
                </c:pt>
                <c:pt idx="3">
                  <c:v>1433</c:v>
                </c:pt>
                <c:pt idx="4">
                  <c:v>1434</c:v>
                </c:pt>
                <c:pt idx="5">
                  <c:v>1435</c:v>
                </c:pt>
                <c:pt idx="6">
                  <c:v>1436</c:v>
                </c:pt>
                <c:pt idx="7">
                  <c:v>1437</c:v>
                </c:pt>
                <c:pt idx="8">
                  <c:v>1438</c:v>
                </c:pt>
                <c:pt idx="9">
                  <c:v>1439</c:v>
                </c:pt>
                <c:pt idx="10">
                  <c:v>1440</c:v>
                </c:pt>
                <c:pt idx="11">
                  <c:v>1441</c:v>
                </c:pt>
                <c:pt idx="12">
                  <c:v>1442</c:v>
                </c:pt>
                <c:pt idx="13">
                  <c:v>1443</c:v>
                </c:pt>
                <c:pt idx="14">
                  <c:v>1444</c:v>
                </c:pt>
                <c:pt idx="15">
                  <c:v>1445</c:v>
                </c:pt>
                <c:pt idx="16">
                  <c:v>1446</c:v>
                </c:pt>
                <c:pt idx="17">
                  <c:v>1447</c:v>
                </c:pt>
                <c:pt idx="18">
                  <c:v>1448</c:v>
                </c:pt>
                <c:pt idx="19">
                  <c:v>1449</c:v>
                </c:pt>
                <c:pt idx="20">
                  <c:v>1450</c:v>
                </c:pt>
                <c:pt idx="21">
                  <c:v>1451</c:v>
                </c:pt>
                <c:pt idx="22">
                  <c:v>1452</c:v>
                </c:pt>
                <c:pt idx="23">
                  <c:v>1453</c:v>
                </c:pt>
                <c:pt idx="24">
                  <c:v>1454</c:v>
                </c:pt>
                <c:pt idx="25">
                  <c:v>1455</c:v>
                </c:pt>
                <c:pt idx="26">
                  <c:v>1456</c:v>
                </c:pt>
                <c:pt idx="27">
                  <c:v>1457</c:v>
                </c:pt>
                <c:pt idx="28">
                  <c:v>1458</c:v>
                </c:pt>
                <c:pt idx="29">
                  <c:v>1459</c:v>
                </c:pt>
                <c:pt idx="30">
                  <c:v>1460</c:v>
                </c:pt>
                <c:pt idx="31">
                  <c:v>1461</c:v>
                </c:pt>
                <c:pt idx="32">
                  <c:v>1462</c:v>
                </c:pt>
                <c:pt idx="33">
                  <c:v>1463</c:v>
                </c:pt>
                <c:pt idx="34">
                  <c:v>1464</c:v>
                </c:pt>
                <c:pt idx="35">
                  <c:v>1465</c:v>
                </c:pt>
                <c:pt idx="36">
                  <c:v>1466</c:v>
                </c:pt>
                <c:pt idx="37">
                  <c:v>1467</c:v>
                </c:pt>
                <c:pt idx="38">
                  <c:v>1468</c:v>
                </c:pt>
                <c:pt idx="39">
                  <c:v>1469</c:v>
                </c:pt>
                <c:pt idx="40">
                  <c:v>1470</c:v>
                </c:pt>
                <c:pt idx="41">
                  <c:v>1471</c:v>
                </c:pt>
                <c:pt idx="42">
                  <c:v>1472</c:v>
                </c:pt>
                <c:pt idx="43">
                  <c:v>1473</c:v>
                </c:pt>
                <c:pt idx="44">
                  <c:v>1474</c:v>
                </c:pt>
                <c:pt idx="45">
                  <c:v>1475</c:v>
                </c:pt>
                <c:pt idx="46">
                  <c:v>1476</c:v>
                </c:pt>
                <c:pt idx="47">
                  <c:v>1477</c:v>
                </c:pt>
                <c:pt idx="48">
                  <c:v>1478</c:v>
                </c:pt>
                <c:pt idx="49">
                  <c:v>1479</c:v>
                </c:pt>
                <c:pt idx="50">
                  <c:v>1480</c:v>
                </c:pt>
                <c:pt idx="51">
                  <c:v>1481</c:v>
                </c:pt>
                <c:pt idx="52">
                  <c:v>1482</c:v>
                </c:pt>
                <c:pt idx="53">
                  <c:v>1483</c:v>
                </c:pt>
                <c:pt idx="54">
                  <c:v>1484</c:v>
                </c:pt>
                <c:pt idx="55">
                  <c:v>1485</c:v>
                </c:pt>
                <c:pt idx="56">
                  <c:v>1486</c:v>
                </c:pt>
                <c:pt idx="57">
                  <c:v>1487</c:v>
                </c:pt>
                <c:pt idx="58">
                  <c:v>1488</c:v>
                </c:pt>
                <c:pt idx="59">
                  <c:v>1489</c:v>
                </c:pt>
                <c:pt idx="60">
                  <c:v>1490</c:v>
                </c:pt>
                <c:pt idx="61">
                  <c:v>1491</c:v>
                </c:pt>
                <c:pt idx="62">
                  <c:v>1492</c:v>
                </c:pt>
                <c:pt idx="63">
                  <c:v>1493</c:v>
                </c:pt>
                <c:pt idx="64">
                  <c:v>1494</c:v>
                </c:pt>
                <c:pt idx="65">
                  <c:v>1495</c:v>
                </c:pt>
                <c:pt idx="66">
                  <c:v>1496</c:v>
                </c:pt>
                <c:pt idx="67">
                  <c:v>1497</c:v>
                </c:pt>
                <c:pt idx="68">
                  <c:v>1498</c:v>
                </c:pt>
                <c:pt idx="69">
                  <c:v>1499</c:v>
                </c:pt>
                <c:pt idx="70">
                  <c:v>1500</c:v>
                </c:pt>
                <c:pt idx="71">
                  <c:v>1501</c:v>
                </c:pt>
                <c:pt idx="72">
                  <c:v>1502</c:v>
                </c:pt>
                <c:pt idx="73">
                  <c:v>1503</c:v>
                </c:pt>
                <c:pt idx="74">
                  <c:v>1504</c:v>
                </c:pt>
                <c:pt idx="75">
                  <c:v>1505</c:v>
                </c:pt>
                <c:pt idx="76">
                  <c:v>1506</c:v>
                </c:pt>
                <c:pt idx="77">
                  <c:v>1507</c:v>
                </c:pt>
                <c:pt idx="78">
                  <c:v>1508</c:v>
                </c:pt>
                <c:pt idx="79">
                  <c:v>1509</c:v>
                </c:pt>
                <c:pt idx="80">
                  <c:v>1510</c:v>
                </c:pt>
                <c:pt idx="81">
                  <c:v>1511</c:v>
                </c:pt>
                <c:pt idx="82">
                  <c:v>1512</c:v>
                </c:pt>
                <c:pt idx="83">
                  <c:v>1513</c:v>
                </c:pt>
                <c:pt idx="84">
                  <c:v>1514</c:v>
                </c:pt>
                <c:pt idx="85">
                  <c:v>1515</c:v>
                </c:pt>
                <c:pt idx="86">
                  <c:v>1516</c:v>
                </c:pt>
                <c:pt idx="87">
                  <c:v>1517</c:v>
                </c:pt>
                <c:pt idx="88">
                  <c:v>1518</c:v>
                </c:pt>
                <c:pt idx="89">
                  <c:v>1519</c:v>
                </c:pt>
                <c:pt idx="90">
                  <c:v>1520</c:v>
                </c:pt>
                <c:pt idx="91">
                  <c:v>1521</c:v>
                </c:pt>
                <c:pt idx="92">
                  <c:v>1522</c:v>
                </c:pt>
                <c:pt idx="93">
                  <c:v>1523</c:v>
                </c:pt>
                <c:pt idx="94">
                  <c:v>1524</c:v>
                </c:pt>
                <c:pt idx="95">
                  <c:v>1525</c:v>
                </c:pt>
                <c:pt idx="96">
                  <c:v>1526</c:v>
                </c:pt>
                <c:pt idx="97">
                  <c:v>1527</c:v>
                </c:pt>
                <c:pt idx="98">
                  <c:v>1528</c:v>
                </c:pt>
                <c:pt idx="99">
                  <c:v>1529</c:v>
                </c:pt>
                <c:pt idx="100">
                  <c:v>1530</c:v>
                </c:pt>
                <c:pt idx="101">
                  <c:v>1531</c:v>
                </c:pt>
                <c:pt idx="102">
                  <c:v>1532</c:v>
                </c:pt>
                <c:pt idx="103">
                  <c:v>1533</c:v>
                </c:pt>
                <c:pt idx="104">
                  <c:v>1534</c:v>
                </c:pt>
                <c:pt idx="105">
                  <c:v>1535</c:v>
                </c:pt>
                <c:pt idx="106">
                  <c:v>1536</c:v>
                </c:pt>
                <c:pt idx="107">
                  <c:v>1537</c:v>
                </c:pt>
                <c:pt idx="108">
                  <c:v>1538</c:v>
                </c:pt>
                <c:pt idx="109">
                  <c:v>1539</c:v>
                </c:pt>
                <c:pt idx="110">
                  <c:v>1540</c:v>
                </c:pt>
                <c:pt idx="111">
                  <c:v>1541</c:v>
                </c:pt>
                <c:pt idx="112">
                  <c:v>1542</c:v>
                </c:pt>
                <c:pt idx="113">
                  <c:v>1543</c:v>
                </c:pt>
                <c:pt idx="114">
                  <c:v>1544</c:v>
                </c:pt>
                <c:pt idx="115">
                  <c:v>1545</c:v>
                </c:pt>
                <c:pt idx="116">
                  <c:v>1546</c:v>
                </c:pt>
                <c:pt idx="117">
                  <c:v>1547</c:v>
                </c:pt>
                <c:pt idx="118">
                  <c:v>1548</c:v>
                </c:pt>
                <c:pt idx="119">
                  <c:v>1549</c:v>
                </c:pt>
                <c:pt idx="120">
                  <c:v>1550</c:v>
                </c:pt>
                <c:pt idx="121">
                  <c:v>1551</c:v>
                </c:pt>
                <c:pt idx="122">
                  <c:v>1552</c:v>
                </c:pt>
                <c:pt idx="123">
                  <c:v>1553</c:v>
                </c:pt>
                <c:pt idx="124">
                  <c:v>1554</c:v>
                </c:pt>
                <c:pt idx="125">
                  <c:v>1555</c:v>
                </c:pt>
                <c:pt idx="126">
                  <c:v>1556</c:v>
                </c:pt>
                <c:pt idx="127">
                  <c:v>1557</c:v>
                </c:pt>
                <c:pt idx="128">
                  <c:v>1558</c:v>
                </c:pt>
                <c:pt idx="129">
                  <c:v>1559</c:v>
                </c:pt>
                <c:pt idx="130">
                  <c:v>1560</c:v>
                </c:pt>
                <c:pt idx="131">
                  <c:v>1561</c:v>
                </c:pt>
                <c:pt idx="132">
                  <c:v>1562</c:v>
                </c:pt>
                <c:pt idx="133">
                  <c:v>1563</c:v>
                </c:pt>
                <c:pt idx="134">
                  <c:v>1564</c:v>
                </c:pt>
                <c:pt idx="135">
                  <c:v>1565</c:v>
                </c:pt>
                <c:pt idx="136">
                  <c:v>1566</c:v>
                </c:pt>
                <c:pt idx="137">
                  <c:v>1567</c:v>
                </c:pt>
                <c:pt idx="138">
                  <c:v>1568</c:v>
                </c:pt>
                <c:pt idx="139">
                  <c:v>1569</c:v>
                </c:pt>
                <c:pt idx="140">
                  <c:v>1570</c:v>
                </c:pt>
                <c:pt idx="141">
                  <c:v>1571</c:v>
                </c:pt>
                <c:pt idx="142">
                  <c:v>1572</c:v>
                </c:pt>
                <c:pt idx="143">
                  <c:v>1573</c:v>
                </c:pt>
                <c:pt idx="144">
                  <c:v>1574</c:v>
                </c:pt>
                <c:pt idx="145">
                  <c:v>1575</c:v>
                </c:pt>
                <c:pt idx="146">
                  <c:v>1576</c:v>
                </c:pt>
                <c:pt idx="147">
                  <c:v>1577</c:v>
                </c:pt>
                <c:pt idx="148">
                  <c:v>1578</c:v>
                </c:pt>
                <c:pt idx="149">
                  <c:v>1579</c:v>
                </c:pt>
                <c:pt idx="150">
                  <c:v>1580</c:v>
                </c:pt>
                <c:pt idx="151">
                  <c:v>1581</c:v>
                </c:pt>
                <c:pt idx="152">
                  <c:v>1582</c:v>
                </c:pt>
                <c:pt idx="153">
                  <c:v>1583</c:v>
                </c:pt>
                <c:pt idx="154">
                  <c:v>1584</c:v>
                </c:pt>
                <c:pt idx="155">
                  <c:v>1585</c:v>
                </c:pt>
                <c:pt idx="156">
                  <c:v>1586</c:v>
                </c:pt>
                <c:pt idx="157">
                  <c:v>1587</c:v>
                </c:pt>
                <c:pt idx="158">
                  <c:v>1588</c:v>
                </c:pt>
                <c:pt idx="159">
                  <c:v>1589</c:v>
                </c:pt>
                <c:pt idx="160">
                  <c:v>1590</c:v>
                </c:pt>
                <c:pt idx="161">
                  <c:v>1591</c:v>
                </c:pt>
                <c:pt idx="162">
                  <c:v>1592</c:v>
                </c:pt>
                <c:pt idx="163">
                  <c:v>1593</c:v>
                </c:pt>
                <c:pt idx="164">
                  <c:v>1594</c:v>
                </c:pt>
                <c:pt idx="165">
                  <c:v>1595</c:v>
                </c:pt>
              </c:numCache>
            </c:numRef>
          </c:xVal>
          <c:yVal>
            <c:numRef>
              <c:f>Graph!$D$1432:$D$1595</c:f>
              <c:numCache>
                <c:formatCode>General</c:formatCode>
                <c:ptCount val="164"/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95-4DA8-8784-7AD9D790CF49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Graph!$A$1431:$A$1596</c:f>
              <c:numCache>
                <c:formatCode>General</c:formatCode>
                <c:ptCount val="166"/>
                <c:pt idx="0">
                  <c:v>1430</c:v>
                </c:pt>
                <c:pt idx="1">
                  <c:v>1431</c:v>
                </c:pt>
                <c:pt idx="2">
                  <c:v>1432</c:v>
                </c:pt>
                <c:pt idx="3">
                  <c:v>1433</c:v>
                </c:pt>
                <c:pt idx="4">
                  <c:v>1434</c:v>
                </c:pt>
                <c:pt idx="5">
                  <c:v>1435</c:v>
                </c:pt>
                <c:pt idx="6">
                  <c:v>1436</c:v>
                </c:pt>
                <c:pt idx="7">
                  <c:v>1437</c:v>
                </c:pt>
                <c:pt idx="8">
                  <c:v>1438</c:v>
                </c:pt>
                <c:pt idx="9">
                  <c:v>1439</c:v>
                </c:pt>
                <c:pt idx="10">
                  <c:v>1440</c:v>
                </c:pt>
                <c:pt idx="11">
                  <c:v>1441</c:v>
                </c:pt>
                <c:pt idx="12">
                  <c:v>1442</c:v>
                </c:pt>
                <c:pt idx="13">
                  <c:v>1443</c:v>
                </c:pt>
                <c:pt idx="14">
                  <c:v>1444</c:v>
                </c:pt>
                <c:pt idx="15">
                  <c:v>1445</c:v>
                </c:pt>
                <c:pt idx="16">
                  <c:v>1446</c:v>
                </c:pt>
                <c:pt idx="17">
                  <c:v>1447</c:v>
                </c:pt>
                <c:pt idx="18">
                  <c:v>1448</c:v>
                </c:pt>
                <c:pt idx="19">
                  <c:v>1449</c:v>
                </c:pt>
                <c:pt idx="20">
                  <c:v>1450</c:v>
                </c:pt>
                <c:pt idx="21">
                  <c:v>1451</c:v>
                </c:pt>
                <c:pt idx="22">
                  <c:v>1452</c:v>
                </c:pt>
                <c:pt idx="23">
                  <c:v>1453</c:v>
                </c:pt>
                <c:pt idx="24">
                  <c:v>1454</c:v>
                </c:pt>
                <c:pt idx="25">
                  <c:v>1455</c:v>
                </c:pt>
                <c:pt idx="26">
                  <c:v>1456</c:v>
                </c:pt>
                <c:pt idx="27">
                  <c:v>1457</c:v>
                </c:pt>
                <c:pt idx="28">
                  <c:v>1458</c:v>
                </c:pt>
                <c:pt idx="29">
                  <c:v>1459</c:v>
                </c:pt>
                <c:pt idx="30">
                  <c:v>1460</c:v>
                </c:pt>
                <c:pt idx="31">
                  <c:v>1461</c:v>
                </c:pt>
                <c:pt idx="32">
                  <c:v>1462</c:v>
                </c:pt>
                <c:pt idx="33">
                  <c:v>1463</c:v>
                </c:pt>
                <c:pt idx="34">
                  <c:v>1464</c:v>
                </c:pt>
                <c:pt idx="35">
                  <c:v>1465</c:v>
                </c:pt>
                <c:pt idx="36">
                  <c:v>1466</c:v>
                </c:pt>
                <c:pt idx="37">
                  <c:v>1467</c:v>
                </c:pt>
                <c:pt idx="38">
                  <c:v>1468</c:v>
                </c:pt>
                <c:pt idx="39">
                  <c:v>1469</c:v>
                </c:pt>
                <c:pt idx="40">
                  <c:v>1470</c:v>
                </c:pt>
                <c:pt idx="41">
                  <c:v>1471</c:v>
                </c:pt>
                <c:pt idx="42">
                  <c:v>1472</c:v>
                </c:pt>
                <c:pt idx="43">
                  <c:v>1473</c:v>
                </c:pt>
                <c:pt idx="44">
                  <c:v>1474</c:v>
                </c:pt>
                <c:pt idx="45">
                  <c:v>1475</c:v>
                </c:pt>
                <c:pt idx="46">
                  <c:v>1476</c:v>
                </c:pt>
                <c:pt idx="47">
                  <c:v>1477</c:v>
                </c:pt>
                <c:pt idx="48">
                  <c:v>1478</c:v>
                </c:pt>
                <c:pt idx="49">
                  <c:v>1479</c:v>
                </c:pt>
                <c:pt idx="50">
                  <c:v>1480</c:v>
                </c:pt>
                <c:pt idx="51">
                  <c:v>1481</c:v>
                </c:pt>
                <c:pt idx="52">
                  <c:v>1482</c:v>
                </c:pt>
                <c:pt idx="53">
                  <c:v>1483</c:v>
                </c:pt>
                <c:pt idx="54">
                  <c:v>1484</c:v>
                </c:pt>
                <c:pt idx="55">
                  <c:v>1485</c:v>
                </c:pt>
                <c:pt idx="56">
                  <c:v>1486</c:v>
                </c:pt>
                <c:pt idx="57">
                  <c:v>1487</c:v>
                </c:pt>
                <c:pt idx="58">
                  <c:v>1488</c:v>
                </c:pt>
                <c:pt idx="59">
                  <c:v>1489</c:v>
                </c:pt>
                <c:pt idx="60">
                  <c:v>1490</c:v>
                </c:pt>
                <c:pt idx="61">
                  <c:v>1491</c:v>
                </c:pt>
                <c:pt idx="62">
                  <c:v>1492</c:v>
                </c:pt>
                <c:pt idx="63">
                  <c:v>1493</c:v>
                </c:pt>
                <c:pt idx="64">
                  <c:v>1494</c:v>
                </c:pt>
                <c:pt idx="65">
                  <c:v>1495</c:v>
                </c:pt>
                <c:pt idx="66">
                  <c:v>1496</c:v>
                </c:pt>
                <c:pt idx="67">
                  <c:v>1497</c:v>
                </c:pt>
                <c:pt idx="68">
                  <c:v>1498</c:v>
                </c:pt>
                <c:pt idx="69">
                  <c:v>1499</c:v>
                </c:pt>
                <c:pt idx="70">
                  <c:v>1500</c:v>
                </c:pt>
                <c:pt idx="71">
                  <c:v>1501</c:v>
                </c:pt>
                <c:pt idx="72">
                  <c:v>1502</c:v>
                </c:pt>
                <c:pt idx="73">
                  <c:v>1503</c:v>
                </c:pt>
                <c:pt idx="74">
                  <c:v>1504</c:v>
                </c:pt>
                <c:pt idx="75">
                  <c:v>1505</c:v>
                </c:pt>
                <c:pt idx="76">
                  <c:v>1506</c:v>
                </c:pt>
                <c:pt idx="77">
                  <c:v>1507</c:v>
                </c:pt>
                <c:pt idx="78">
                  <c:v>1508</c:v>
                </c:pt>
                <c:pt idx="79">
                  <c:v>1509</c:v>
                </c:pt>
                <c:pt idx="80">
                  <c:v>1510</c:v>
                </c:pt>
                <c:pt idx="81">
                  <c:v>1511</c:v>
                </c:pt>
                <c:pt idx="82">
                  <c:v>1512</c:v>
                </c:pt>
                <c:pt idx="83">
                  <c:v>1513</c:v>
                </c:pt>
                <c:pt idx="84">
                  <c:v>1514</c:v>
                </c:pt>
                <c:pt idx="85">
                  <c:v>1515</c:v>
                </c:pt>
                <c:pt idx="86">
                  <c:v>1516</c:v>
                </c:pt>
                <c:pt idx="87">
                  <c:v>1517</c:v>
                </c:pt>
                <c:pt idx="88">
                  <c:v>1518</c:v>
                </c:pt>
                <c:pt idx="89">
                  <c:v>1519</c:v>
                </c:pt>
                <c:pt idx="90">
                  <c:v>1520</c:v>
                </c:pt>
                <c:pt idx="91">
                  <c:v>1521</c:v>
                </c:pt>
                <c:pt idx="92">
                  <c:v>1522</c:v>
                </c:pt>
                <c:pt idx="93">
                  <c:v>1523</c:v>
                </c:pt>
                <c:pt idx="94">
                  <c:v>1524</c:v>
                </c:pt>
                <c:pt idx="95">
                  <c:v>1525</c:v>
                </c:pt>
                <c:pt idx="96">
                  <c:v>1526</c:v>
                </c:pt>
                <c:pt idx="97">
                  <c:v>1527</c:v>
                </c:pt>
                <c:pt idx="98">
                  <c:v>1528</c:v>
                </c:pt>
                <c:pt idx="99">
                  <c:v>1529</c:v>
                </c:pt>
                <c:pt idx="100">
                  <c:v>1530</c:v>
                </c:pt>
                <c:pt idx="101">
                  <c:v>1531</c:v>
                </c:pt>
                <c:pt idx="102">
                  <c:v>1532</c:v>
                </c:pt>
                <c:pt idx="103">
                  <c:v>1533</c:v>
                </c:pt>
                <c:pt idx="104">
                  <c:v>1534</c:v>
                </c:pt>
                <c:pt idx="105">
                  <c:v>1535</c:v>
                </c:pt>
                <c:pt idx="106">
                  <c:v>1536</c:v>
                </c:pt>
                <c:pt idx="107">
                  <c:v>1537</c:v>
                </c:pt>
                <c:pt idx="108">
                  <c:v>1538</c:v>
                </c:pt>
                <c:pt idx="109">
                  <c:v>1539</c:v>
                </c:pt>
                <c:pt idx="110">
                  <c:v>1540</c:v>
                </c:pt>
                <c:pt idx="111">
                  <c:v>1541</c:v>
                </c:pt>
                <c:pt idx="112">
                  <c:v>1542</c:v>
                </c:pt>
                <c:pt idx="113">
                  <c:v>1543</c:v>
                </c:pt>
                <c:pt idx="114">
                  <c:v>1544</c:v>
                </c:pt>
                <c:pt idx="115">
                  <c:v>1545</c:v>
                </c:pt>
                <c:pt idx="116">
                  <c:v>1546</c:v>
                </c:pt>
                <c:pt idx="117">
                  <c:v>1547</c:v>
                </c:pt>
                <c:pt idx="118">
                  <c:v>1548</c:v>
                </c:pt>
                <c:pt idx="119">
                  <c:v>1549</c:v>
                </c:pt>
                <c:pt idx="120">
                  <c:v>1550</c:v>
                </c:pt>
                <c:pt idx="121">
                  <c:v>1551</c:v>
                </c:pt>
                <c:pt idx="122">
                  <c:v>1552</c:v>
                </c:pt>
                <c:pt idx="123">
                  <c:v>1553</c:v>
                </c:pt>
                <c:pt idx="124">
                  <c:v>1554</c:v>
                </c:pt>
                <c:pt idx="125">
                  <c:v>1555</c:v>
                </c:pt>
                <c:pt idx="126">
                  <c:v>1556</c:v>
                </c:pt>
                <c:pt idx="127">
                  <c:v>1557</c:v>
                </c:pt>
                <c:pt idx="128">
                  <c:v>1558</c:v>
                </c:pt>
                <c:pt idx="129">
                  <c:v>1559</c:v>
                </c:pt>
                <c:pt idx="130">
                  <c:v>1560</c:v>
                </c:pt>
                <c:pt idx="131">
                  <c:v>1561</c:v>
                </c:pt>
                <c:pt idx="132">
                  <c:v>1562</c:v>
                </c:pt>
                <c:pt idx="133">
                  <c:v>1563</c:v>
                </c:pt>
                <c:pt idx="134">
                  <c:v>1564</c:v>
                </c:pt>
                <c:pt idx="135">
                  <c:v>1565</c:v>
                </c:pt>
                <c:pt idx="136">
                  <c:v>1566</c:v>
                </c:pt>
                <c:pt idx="137">
                  <c:v>1567</c:v>
                </c:pt>
                <c:pt idx="138">
                  <c:v>1568</c:v>
                </c:pt>
                <c:pt idx="139">
                  <c:v>1569</c:v>
                </c:pt>
                <c:pt idx="140">
                  <c:v>1570</c:v>
                </c:pt>
                <c:pt idx="141">
                  <c:v>1571</c:v>
                </c:pt>
                <c:pt idx="142">
                  <c:v>1572</c:v>
                </c:pt>
                <c:pt idx="143">
                  <c:v>1573</c:v>
                </c:pt>
                <c:pt idx="144">
                  <c:v>1574</c:v>
                </c:pt>
                <c:pt idx="145">
                  <c:v>1575</c:v>
                </c:pt>
                <c:pt idx="146">
                  <c:v>1576</c:v>
                </c:pt>
                <c:pt idx="147">
                  <c:v>1577</c:v>
                </c:pt>
                <c:pt idx="148">
                  <c:v>1578</c:v>
                </c:pt>
                <c:pt idx="149">
                  <c:v>1579</c:v>
                </c:pt>
                <c:pt idx="150">
                  <c:v>1580</c:v>
                </c:pt>
                <c:pt idx="151">
                  <c:v>1581</c:v>
                </c:pt>
                <c:pt idx="152">
                  <c:v>1582</c:v>
                </c:pt>
                <c:pt idx="153">
                  <c:v>1583</c:v>
                </c:pt>
                <c:pt idx="154">
                  <c:v>1584</c:v>
                </c:pt>
                <c:pt idx="155">
                  <c:v>1585</c:v>
                </c:pt>
                <c:pt idx="156">
                  <c:v>1586</c:v>
                </c:pt>
                <c:pt idx="157">
                  <c:v>1587</c:v>
                </c:pt>
                <c:pt idx="158">
                  <c:v>1588</c:v>
                </c:pt>
                <c:pt idx="159">
                  <c:v>1589</c:v>
                </c:pt>
                <c:pt idx="160">
                  <c:v>1590</c:v>
                </c:pt>
                <c:pt idx="161">
                  <c:v>1591</c:v>
                </c:pt>
                <c:pt idx="162">
                  <c:v>1592</c:v>
                </c:pt>
                <c:pt idx="163">
                  <c:v>1593</c:v>
                </c:pt>
                <c:pt idx="164">
                  <c:v>1594</c:v>
                </c:pt>
                <c:pt idx="165">
                  <c:v>1595</c:v>
                </c:pt>
              </c:numCache>
            </c:numRef>
          </c:xVal>
          <c:yVal>
            <c:numRef>
              <c:f>Graph!$B$1432:$B$1595</c:f>
              <c:numCache>
                <c:formatCode>General</c:formatCode>
                <c:ptCount val="16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95-4DA8-8784-7AD9D790CF49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Graph!$A$1431:$A$1596</c:f>
              <c:numCache>
                <c:formatCode>General</c:formatCode>
                <c:ptCount val="166"/>
                <c:pt idx="0">
                  <c:v>1430</c:v>
                </c:pt>
                <c:pt idx="1">
                  <c:v>1431</c:v>
                </c:pt>
                <c:pt idx="2">
                  <c:v>1432</c:v>
                </c:pt>
                <c:pt idx="3">
                  <c:v>1433</c:v>
                </c:pt>
                <c:pt idx="4">
                  <c:v>1434</c:v>
                </c:pt>
                <c:pt idx="5">
                  <c:v>1435</c:v>
                </c:pt>
                <c:pt idx="6">
                  <c:v>1436</c:v>
                </c:pt>
                <c:pt idx="7">
                  <c:v>1437</c:v>
                </c:pt>
                <c:pt idx="8">
                  <c:v>1438</c:v>
                </c:pt>
                <c:pt idx="9">
                  <c:v>1439</c:v>
                </c:pt>
                <c:pt idx="10">
                  <c:v>1440</c:v>
                </c:pt>
                <c:pt idx="11">
                  <c:v>1441</c:v>
                </c:pt>
                <c:pt idx="12">
                  <c:v>1442</c:v>
                </c:pt>
                <c:pt idx="13">
                  <c:v>1443</c:v>
                </c:pt>
                <c:pt idx="14">
                  <c:v>1444</c:v>
                </c:pt>
                <c:pt idx="15">
                  <c:v>1445</c:v>
                </c:pt>
                <c:pt idx="16">
                  <c:v>1446</c:v>
                </c:pt>
                <c:pt idx="17">
                  <c:v>1447</c:v>
                </c:pt>
                <c:pt idx="18">
                  <c:v>1448</c:v>
                </c:pt>
                <c:pt idx="19">
                  <c:v>1449</c:v>
                </c:pt>
                <c:pt idx="20">
                  <c:v>1450</c:v>
                </c:pt>
                <c:pt idx="21">
                  <c:v>1451</c:v>
                </c:pt>
                <c:pt idx="22">
                  <c:v>1452</c:v>
                </c:pt>
                <c:pt idx="23">
                  <c:v>1453</c:v>
                </c:pt>
                <c:pt idx="24">
                  <c:v>1454</c:v>
                </c:pt>
                <c:pt idx="25">
                  <c:v>1455</c:v>
                </c:pt>
                <c:pt idx="26">
                  <c:v>1456</c:v>
                </c:pt>
                <c:pt idx="27">
                  <c:v>1457</c:v>
                </c:pt>
                <c:pt idx="28">
                  <c:v>1458</c:v>
                </c:pt>
                <c:pt idx="29">
                  <c:v>1459</c:v>
                </c:pt>
                <c:pt idx="30">
                  <c:v>1460</c:v>
                </c:pt>
                <c:pt idx="31">
                  <c:v>1461</c:v>
                </c:pt>
                <c:pt idx="32">
                  <c:v>1462</c:v>
                </c:pt>
                <c:pt idx="33">
                  <c:v>1463</c:v>
                </c:pt>
                <c:pt idx="34">
                  <c:v>1464</c:v>
                </c:pt>
                <c:pt idx="35">
                  <c:v>1465</c:v>
                </c:pt>
                <c:pt idx="36">
                  <c:v>1466</c:v>
                </c:pt>
                <c:pt idx="37">
                  <c:v>1467</c:v>
                </c:pt>
                <c:pt idx="38">
                  <c:v>1468</c:v>
                </c:pt>
                <c:pt idx="39">
                  <c:v>1469</c:v>
                </c:pt>
                <c:pt idx="40">
                  <c:v>1470</c:v>
                </c:pt>
                <c:pt idx="41">
                  <c:v>1471</c:v>
                </c:pt>
                <c:pt idx="42">
                  <c:v>1472</c:v>
                </c:pt>
                <c:pt idx="43">
                  <c:v>1473</c:v>
                </c:pt>
                <c:pt idx="44">
                  <c:v>1474</c:v>
                </c:pt>
                <c:pt idx="45">
                  <c:v>1475</c:v>
                </c:pt>
                <c:pt idx="46">
                  <c:v>1476</c:v>
                </c:pt>
                <c:pt idx="47">
                  <c:v>1477</c:v>
                </c:pt>
                <c:pt idx="48">
                  <c:v>1478</c:v>
                </c:pt>
                <c:pt idx="49">
                  <c:v>1479</c:v>
                </c:pt>
                <c:pt idx="50">
                  <c:v>1480</c:v>
                </c:pt>
                <c:pt idx="51">
                  <c:v>1481</c:v>
                </c:pt>
                <c:pt idx="52">
                  <c:v>1482</c:v>
                </c:pt>
                <c:pt idx="53">
                  <c:v>1483</c:v>
                </c:pt>
                <c:pt idx="54">
                  <c:v>1484</c:v>
                </c:pt>
                <c:pt idx="55">
                  <c:v>1485</c:v>
                </c:pt>
                <c:pt idx="56">
                  <c:v>1486</c:v>
                </c:pt>
                <c:pt idx="57">
                  <c:v>1487</c:v>
                </c:pt>
                <c:pt idx="58">
                  <c:v>1488</c:v>
                </c:pt>
                <c:pt idx="59">
                  <c:v>1489</c:v>
                </c:pt>
                <c:pt idx="60">
                  <c:v>1490</c:v>
                </c:pt>
                <c:pt idx="61">
                  <c:v>1491</c:v>
                </c:pt>
                <c:pt idx="62">
                  <c:v>1492</c:v>
                </c:pt>
                <c:pt idx="63">
                  <c:v>1493</c:v>
                </c:pt>
                <c:pt idx="64">
                  <c:v>1494</c:v>
                </c:pt>
                <c:pt idx="65">
                  <c:v>1495</c:v>
                </c:pt>
                <c:pt idx="66">
                  <c:v>1496</c:v>
                </c:pt>
                <c:pt idx="67">
                  <c:v>1497</c:v>
                </c:pt>
                <c:pt idx="68">
                  <c:v>1498</c:v>
                </c:pt>
                <c:pt idx="69">
                  <c:v>1499</c:v>
                </c:pt>
                <c:pt idx="70">
                  <c:v>1500</c:v>
                </c:pt>
                <c:pt idx="71">
                  <c:v>1501</c:v>
                </c:pt>
                <c:pt idx="72">
                  <c:v>1502</c:v>
                </c:pt>
                <c:pt idx="73">
                  <c:v>1503</c:v>
                </c:pt>
                <c:pt idx="74">
                  <c:v>1504</c:v>
                </c:pt>
                <c:pt idx="75">
                  <c:v>1505</c:v>
                </c:pt>
                <c:pt idx="76">
                  <c:v>1506</c:v>
                </c:pt>
                <c:pt idx="77">
                  <c:v>1507</c:v>
                </c:pt>
                <c:pt idx="78">
                  <c:v>1508</c:v>
                </c:pt>
                <c:pt idx="79">
                  <c:v>1509</c:v>
                </c:pt>
                <c:pt idx="80">
                  <c:v>1510</c:v>
                </c:pt>
                <c:pt idx="81">
                  <c:v>1511</c:v>
                </c:pt>
                <c:pt idx="82">
                  <c:v>1512</c:v>
                </c:pt>
                <c:pt idx="83">
                  <c:v>1513</c:v>
                </c:pt>
                <c:pt idx="84">
                  <c:v>1514</c:v>
                </c:pt>
                <c:pt idx="85">
                  <c:v>1515</c:v>
                </c:pt>
                <c:pt idx="86">
                  <c:v>1516</c:v>
                </c:pt>
                <c:pt idx="87">
                  <c:v>1517</c:v>
                </c:pt>
                <c:pt idx="88">
                  <c:v>1518</c:v>
                </c:pt>
                <c:pt idx="89">
                  <c:v>1519</c:v>
                </c:pt>
                <c:pt idx="90">
                  <c:v>1520</c:v>
                </c:pt>
                <c:pt idx="91">
                  <c:v>1521</c:v>
                </c:pt>
                <c:pt idx="92">
                  <c:v>1522</c:v>
                </c:pt>
                <c:pt idx="93">
                  <c:v>1523</c:v>
                </c:pt>
                <c:pt idx="94">
                  <c:v>1524</c:v>
                </c:pt>
                <c:pt idx="95">
                  <c:v>1525</c:v>
                </c:pt>
                <c:pt idx="96">
                  <c:v>1526</c:v>
                </c:pt>
                <c:pt idx="97">
                  <c:v>1527</c:v>
                </c:pt>
                <c:pt idx="98">
                  <c:v>1528</c:v>
                </c:pt>
                <c:pt idx="99">
                  <c:v>1529</c:v>
                </c:pt>
                <c:pt idx="100">
                  <c:v>1530</c:v>
                </c:pt>
                <c:pt idx="101">
                  <c:v>1531</c:v>
                </c:pt>
                <c:pt idx="102">
                  <c:v>1532</c:v>
                </c:pt>
                <c:pt idx="103">
                  <c:v>1533</c:v>
                </c:pt>
                <c:pt idx="104">
                  <c:v>1534</c:v>
                </c:pt>
                <c:pt idx="105">
                  <c:v>1535</c:v>
                </c:pt>
                <c:pt idx="106">
                  <c:v>1536</c:v>
                </c:pt>
                <c:pt idx="107">
                  <c:v>1537</c:v>
                </c:pt>
                <c:pt idx="108">
                  <c:v>1538</c:v>
                </c:pt>
                <c:pt idx="109">
                  <c:v>1539</c:v>
                </c:pt>
                <c:pt idx="110">
                  <c:v>1540</c:v>
                </c:pt>
                <c:pt idx="111">
                  <c:v>1541</c:v>
                </c:pt>
                <c:pt idx="112">
                  <c:v>1542</c:v>
                </c:pt>
                <c:pt idx="113">
                  <c:v>1543</c:v>
                </c:pt>
                <c:pt idx="114">
                  <c:v>1544</c:v>
                </c:pt>
                <c:pt idx="115">
                  <c:v>1545</c:v>
                </c:pt>
                <c:pt idx="116">
                  <c:v>1546</c:v>
                </c:pt>
                <c:pt idx="117">
                  <c:v>1547</c:v>
                </c:pt>
                <c:pt idx="118">
                  <c:v>1548</c:v>
                </c:pt>
                <c:pt idx="119">
                  <c:v>1549</c:v>
                </c:pt>
                <c:pt idx="120">
                  <c:v>1550</c:v>
                </c:pt>
                <c:pt idx="121">
                  <c:v>1551</c:v>
                </c:pt>
                <c:pt idx="122">
                  <c:v>1552</c:v>
                </c:pt>
                <c:pt idx="123">
                  <c:v>1553</c:v>
                </c:pt>
                <c:pt idx="124">
                  <c:v>1554</c:v>
                </c:pt>
                <c:pt idx="125">
                  <c:v>1555</c:v>
                </c:pt>
                <c:pt idx="126">
                  <c:v>1556</c:v>
                </c:pt>
                <c:pt idx="127">
                  <c:v>1557</c:v>
                </c:pt>
                <c:pt idx="128">
                  <c:v>1558</c:v>
                </c:pt>
                <c:pt idx="129">
                  <c:v>1559</c:v>
                </c:pt>
                <c:pt idx="130">
                  <c:v>1560</c:v>
                </c:pt>
                <c:pt idx="131">
                  <c:v>1561</c:v>
                </c:pt>
                <c:pt idx="132">
                  <c:v>1562</c:v>
                </c:pt>
                <c:pt idx="133">
                  <c:v>1563</c:v>
                </c:pt>
                <c:pt idx="134">
                  <c:v>1564</c:v>
                </c:pt>
                <c:pt idx="135">
                  <c:v>1565</c:v>
                </c:pt>
                <c:pt idx="136">
                  <c:v>1566</c:v>
                </c:pt>
                <c:pt idx="137">
                  <c:v>1567</c:v>
                </c:pt>
                <c:pt idx="138">
                  <c:v>1568</c:v>
                </c:pt>
                <c:pt idx="139">
                  <c:v>1569</c:v>
                </c:pt>
                <c:pt idx="140">
                  <c:v>1570</c:v>
                </c:pt>
                <c:pt idx="141">
                  <c:v>1571</c:v>
                </c:pt>
                <c:pt idx="142">
                  <c:v>1572</c:v>
                </c:pt>
                <c:pt idx="143">
                  <c:v>1573</c:v>
                </c:pt>
                <c:pt idx="144">
                  <c:v>1574</c:v>
                </c:pt>
                <c:pt idx="145">
                  <c:v>1575</c:v>
                </c:pt>
                <c:pt idx="146">
                  <c:v>1576</c:v>
                </c:pt>
                <c:pt idx="147">
                  <c:v>1577</c:v>
                </c:pt>
                <c:pt idx="148">
                  <c:v>1578</c:v>
                </c:pt>
                <c:pt idx="149">
                  <c:v>1579</c:v>
                </c:pt>
                <c:pt idx="150">
                  <c:v>1580</c:v>
                </c:pt>
                <c:pt idx="151">
                  <c:v>1581</c:v>
                </c:pt>
                <c:pt idx="152">
                  <c:v>1582</c:v>
                </c:pt>
                <c:pt idx="153">
                  <c:v>1583</c:v>
                </c:pt>
                <c:pt idx="154">
                  <c:v>1584</c:v>
                </c:pt>
                <c:pt idx="155">
                  <c:v>1585</c:v>
                </c:pt>
                <c:pt idx="156">
                  <c:v>1586</c:v>
                </c:pt>
                <c:pt idx="157">
                  <c:v>1587</c:v>
                </c:pt>
                <c:pt idx="158">
                  <c:v>1588</c:v>
                </c:pt>
                <c:pt idx="159">
                  <c:v>1589</c:v>
                </c:pt>
                <c:pt idx="160">
                  <c:v>1590</c:v>
                </c:pt>
                <c:pt idx="161">
                  <c:v>1591</c:v>
                </c:pt>
                <c:pt idx="162">
                  <c:v>1592</c:v>
                </c:pt>
                <c:pt idx="163">
                  <c:v>1593</c:v>
                </c:pt>
                <c:pt idx="164">
                  <c:v>1594</c:v>
                </c:pt>
                <c:pt idx="165">
                  <c:v>1595</c:v>
                </c:pt>
              </c:numCache>
            </c:numRef>
          </c:xVal>
          <c:yVal>
            <c:numRef>
              <c:f>Graph!$C$1432:$C$1595</c:f>
              <c:numCache>
                <c:formatCode>General</c:formatCode>
                <c:ptCount val="164"/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C95-4DA8-8784-7AD9D790CF49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Graph!$A$1431:$A$1596</c:f>
              <c:numCache>
                <c:formatCode>General</c:formatCode>
                <c:ptCount val="166"/>
                <c:pt idx="0">
                  <c:v>1430</c:v>
                </c:pt>
                <c:pt idx="1">
                  <c:v>1431</c:v>
                </c:pt>
                <c:pt idx="2">
                  <c:v>1432</c:v>
                </c:pt>
                <c:pt idx="3">
                  <c:v>1433</c:v>
                </c:pt>
                <c:pt idx="4">
                  <c:v>1434</c:v>
                </c:pt>
                <c:pt idx="5">
                  <c:v>1435</c:v>
                </c:pt>
                <c:pt idx="6">
                  <c:v>1436</c:v>
                </c:pt>
                <c:pt idx="7">
                  <c:v>1437</c:v>
                </c:pt>
                <c:pt idx="8">
                  <c:v>1438</c:v>
                </c:pt>
                <c:pt idx="9">
                  <c:v>1439</c:v>
                </c:pt>
                <c:pt idx="10">
                  <c:v>1440</c:v>
                </c:pt>
                <c:pt idx="11">
                  <c:v>1441</c:v>
                </c:pt>
                <c:pt idx="12">
                  <c:v>1442</c:v>
                </c:pt>
                <c:pt idx="13">
                  <c:v>1443</c:v>
                </c:pt>
                <c:pt idx="14">
                  <c:v>1444</c:v>
                </c:pt>
                <c:pt idx="15">
                  <c:v>1445</c:v>
                </c:pt>
                <c:pt idx="16">
                  <c:v>1446</c:v>
                </c:pt>
                <c:pt idx="17">
                  <c:v>1447</c:v>
                </c:pt>
                <c:pt idx="18">
                  <c:v>1448</c:v>
                </c:pt>
                <c:pt idx="19">
                  <c:v>1449</c:v>
                </c:pt>
                <c:pt idx="20">
                  <c:v>1450</c:v>
                </c:pt>
                <c:pt idx="21">
                  <c:v>1451</c:v>
                </c:pt>
                <c:pt idx="22">
                  <c:v>1452</c:v>
                </c:pt>
                <c:pt idx="23">
                  <c:v>1453</c:v>
                </c:pt>
                <c:pt idx="24">
                  <c:v>1454</c:v>
                </c:pt>
                <c:pt idx="25">
                  <c:v>1455</c:v>
                </c:pt>
                <c:pt idx="26">
                  <c:v>1456</c:v>
                </c:pt>
                <c:pt idx="27">
                  <c:v>1457</c:v>
                </c:pt>
                <c:pt idx="28">
                  <c:v>1458</c:v>
                </c:pt>
                <c:pt idx="29">
                  <c:v>1459</c:v>
                </c:pt>
                <c:pt idx="30">
                  <c:v>1460</c:v>
                </c:pt>
                <c:pt idx="31">
                  <c:v>1461</c:v>
                </c:pt>
                <c:pt idx="32">
                  <c:v>1462</c:v>
                </c:pt>
                <c:pt idx="33">
                  <c:v>1463</c:v>
                </c:pt>
                <c:pt idx="34">
                  <c:v>1464</c:v>
                </c:pt>
                <c:pt idx="35">
                  <c:v>1465</c:v>
                </c:pt>
                <c:pt idx="36">
                  <c:v>1466</c:v>
                </c:pt>
                <c:pt idx="37">
                  <c:v>1467</c:v>
                </c:pt>
                <c:pt idx="38">
                  <c:v>1468</c:v>
                </c:pt>
                <c:pt idx="39">
                  <c:v>1469</c:v>
                </c:pt>
                <c:pt idx="40">
                  <c:v>1470</c:v>
                </c:pt>
                <c:pt idx="41">
                  <c:v>1471</c:v>
                </c:pt>
                <c:pt idx="42">
                  <c:v>1472</c:v>
                </c:pt>
                <c:pt idx="43">
                  <c:v>1473</c:v>
                </c:pt>
                <c:pt idx="44">
                  <c:v>1474</c:v>
                </c:pt>
                <c:pt idx="45">
                  <c:v>1475</c:v>
                </c:pt>
                <c:pt idx="46">
                  <c:v>1476</c:v>
                </c:pt>
                <c:pt idx="47">
                  <c:v>1477</c:v>
                </c:pt>
                <c:pt idx="48">
                  <c:v>1478</c:v>
                </c:pt>
                <c:pt idx="49">
                  <c:v>1479</c:v>
                </c:pt>
                <c:pt idx="50">
                  <c:v>1480</c:v>
                </c:pt>
                <c:pt idx="51">
                  <c:v>1481</c:v>
                </c:pt>
                <c:pt idx="52">
                  <c:v>1482</c:v>
                </c:pt>
                <c:pt idx="53">
                  <c:v>1483</c:v>
                </c:pt>
                <c:pt idx="54">
                  <c:v>1484</c:v>
                </c:pt>
                <c:pt idx="55">
                  <c:v>1485</c:v>
                </c:pt>
                <c:pt idx="56">
                  <c:v>1486</c:v>
                </c:pt>
                <c:pt idx="57">
                  <c:v>1487</c:v>
                </c:pt>
                <c:pt idx="58">
                  <c:v>1488</c:v>
                </c:pt>
                <c:pt idx="59">
                  <c:v>1489</c:v>
                </c:pt>
                <c:pt idx="60">
                  <c:v>1490</c:v>
                </c:pt>
                <c:pt idx="61">
                  <c:v>1491</c:v>
                </c:pt>
                <c:pt idx="62">
                  <c:v>1492</c:v>
                </c:pt>
                <c:pt idx="63">
                  <c:v>1493</c:v>
                </c:pt>
                <c:pt idx="64">
                  <c:v>1494</c:v>
                </c:pt>
                <c:pt idx="65">
                  <c:v>1495</c:v>
                </c:pt>
                <c:pt idx="66">
                  <c:v>1496</c:v>
                </c:pt>
                <c:pt idx="67">
                  <c:v>1497</c:v>
                </c:pt>
                <c:pt idx="68">
                  <c:v>1498</c:v>
                </c:pt>
                <c:pt idx="69">
                  <c:v>1499</c:v>
                </c:pt>
                <c:pt idx="70">
                  <c:v>1500</c:v>
                </c:pt>
                <c:pt idx="71">
                  <c:v>1501</c:v>
                </c:pt>
                <c:pt idx="72">
                  <c:v>1502</c:v>
                </c:pt>
                <c:pt idx="73">
                  <c:v>1503</c:v>
                </c:pt>
                <c:pt idx="74">
                  <c:v>1504</c:v>
                </c:pt>
                <c:pt idx="75">
                  <c:v>1505</c:v>
                </c:pt>
                <c:pt idx="76">
                  <c:v>1506</c:v>
                </c:pt>
                <c:pt idx="77">
                  <c:v>1507</c:v>
                </c:pt>
                <c:pt idx="78">
                  <c:v>1508</c:v>
                </c:pt>
                <c:pt idx="79">
                  <c:v>1509</c:v>
                </c:pt>
                <c:pt idx="80">
                  <c:v>1510</c:v>
                </c:pt>
                <c:pt idx="81">
                  <c:v>1511</c:v>
                </c:pt>
                <c:pt idx="82">
                  <c:v>1512</c:v>
                </c:pt>
                <c:pt idx="83">
                  <c:v>1513</c:v>
                </c:pt>
                <c:pt idx="84">
                  <c:v>1514</c:v>
                </c:pt>
                <c:pt idx="85">
                  <c:v>1515</c:v>
                </c:pt>
                <c:pt idx="86">
                  <c:v>1516</c:v>
                </c:pt>
                <c:pt idx="87">
                  <c:v>1517</c:v>
                </c:pt>
                <c:pt idx="88">
                  <c:v>1518</c:v>
                </c:pt>
                <c:pt idx="89">
                  <c:v>1519</c:v>
                </c:pt>
                <c:pt idx="90">
                  <c:v>1520</c:v>
                </c:pt>
                <c:pt idx="91">
                  <c:v>1521</c:v>
                </c:pt>
                <c:pt idx="92">
                  <c:v>1522</c:v>
                </c:pt>
                <c:pt idx="93">
                  <c:v>1523</c:v>
                </c:pt>
                <c:pt idx="94">
                  <c:v>1524</c:v>
                </c:pt>
                <c:pt idx="95">
                  <c:v>1525</c:v>
                </c:pt>
                <c:pt idx="96">
                  <c:v>1526</c:v>
                </c:pt>
                <c:pt idx="97">
                  <c:v>1527</c:v>
                </c:pt>
                <c:pt idx="98">
                  <c:v>1528</c:v>
                </c:pt>
                <c:pt idx="99">
                  <c:v>1529</c:v>
                </c:pt>
                <c:pt idx="100">
                  <c:v>1530</c:v>
                </c:pt>
                <c:pt idx="101">
                  <c:v>1531</c:v>
                </c:pt>
                <c:pt idx="102">
                  <c:v>1532</c:v>
                </c:pt>
                <c:pt idx="103">
                  <c:v>1533</c:v>
                </c:pt>
                <c:pt idx="104">
                  <c:v>1534</c:v>
                </c:pt>
                <c:pt idx="105">
                  <c:v>1535</c:v>
                </c:pt>
                <c:pt idx="106">
                  <c:v>1536</c:v>
                </c:pt>
                <c:pt idx="107">
                  <c:v>1537</c:v>
                </c:pt>
                <c:pt idx="108">
                  <c:v>1538</c:v>
                </c:pt>
                <c:pt idx="109">
                  <c:v>1539</c:v>
                </c:pt>
                <c:pt idx="110">
                  <c:v>1540</c:v>
                </c:pt>
                <c:pt idx="111">
                  <c:v>1541</c:v>
                </c:pt>
                <c:pt idx="112">
                  <c:v>1542</c:v>
                </c:pt>
                <c:pt idx="113">
                  <c:v>1543</c:v>
                </c:pt>
                <c:pt idx="114">
                  <c:v>1544</c:v>
                </c:pt>
                <c:pt idx="115">
                  <c:v>1545</c:v>
                </c:pt>
                <c:pt idx="116">
                  <c:v>1546</c:v>
                </c:pt>
                <c:pt idx="117">
                  <c:v>1547</c:v>
                </c:pt>
                <c:pt idx="118">
                  <c:v>1548</c:v>
                </c:pt>
                <c:pt idx="119">
                  <c:v>1549</c:v>
                </c:pt>
                <c:pt idx="120">
                  <c:v>1550</c:v>
                </c:pt>
                <c:pt idx="121">
                  <c:v>1551</c:v>
                </c:pt>
                <c:pt idx="122">
                  <c:v>1552</c:v>
                </c:pt>
                <c:pt idx="123">
                  <c:v>1553</c:v>
                </c:pt>
                <c:pt idx="124">
                  <c:v>1554</c:v>
                </c:pt>
                <c:pt idx="125">
                  <c:v>1555</c:v>
                </c:pt>
                <c:pt idx="126">
                  <c:v>1556</c:v>
                </c:pt>
                <c:pt idx="127">
                  <c:v>1557</c:v>
                </c:pt>
                <c:pt idx="128">
                  <c:v>1558</c:v>
                </c:pt>
                <c:pt idx="129">
                  <c:v>1559</c:v>
                </c:pt>
                <c:pt idx="130">
                  <c:v>1560</c:v>
                </c:pt>
                <c:pt idx="131">
                  <c:v>1561</c:v>
                </c:pt>
                <c:pt idx="132">
                  <c:v>1562</c:v>
                </c:pt>
                <c:pt idx="133">
                  <c:v>1563</c:v>
                </c:pt>
                <c:pt idx="134">
                  <c:v>1564</c:v>
                </c:pt>
                <c:pt idx="135">
                  <c:v>1565</c:v>
                </c:pt>
                <c:pt idx="136">
                  <c:v>1566</c:v>
                </c:pt>
                <c:pt idx="137">
                  <c:v>1567</c:v>
                </c:pt>
                <c:pt idx="138">
                  <c:v>1568</c:v>
                </c:pt>
                <c:pt idx="139">
                  <c:v>1569</c:v>
                </c:pt>
                <c:pt idx="140">
                  <c:v>1570</c:v>
                </c:pt>
                <c:pt idx="141">
                  <c:v>1571</c:v>
                </c:pt>
                <c:pt idx="142">
                  <c:v>1572</c:v>
                </c:pt>
                <c:pt idx="143">
                  <c:v>1573</c:v>
                </c:pt>
                <c:pt idx="144">
                  <c:v>1574</c:v>
                </c:pt>
                <c:pt idx="145">
                  <c:v>1575</c:v>
                </c:pt>
                <c:pt idx="146">
                  <c:v>1576</c:v>
                </c:pt>
                <c:pt idx="147">
                  <c:v>1577</c:v>
                </c:pt>
                <c:pt idx="148">
                  <c:v>1578</c:v>
                </c:pt>
                <c:pt idx="149">
                  <c:v>1579</c:v>
                </c:pt>
                <c:pt idx="150">
                  <c:v>1580</c:v>
                </c:pt>
                <c:pt idx="151">
                  <c:v>1581</c:v>
                </c:pt>
                <c:pt idx="152">
                  <c:v>1582</c:v>
                </c:pt>
                <c:pt idx="153">
                  <c:v>1583</c:v>
                </c:pt>
                <c:pt idx="154">
                  <c:v>1584</c:v>
                </c:pt>
                <c:pt idx="155">
                  <c:v>1585</c:v>
                </c:pt>
                <c:pt idx="156">
                  <c:v>1586</c:v>
                </c:pt>
                <c:pt idx="157">
                  <c:v>1587</c:v>
                </c:pt>
                <c:pt idx="158">
                  <c:v>1588</c:v>
                </c:pt>
                <c:pt idx="159">
                  <c:v>1589</c:v>
                </c:pt>
                <c:pt idx="160">
                  <c:v>1590</c:v>
                </c:pt>
                <c:pt idx="161">
                  <c:v>1591</c:v>
                </c:pt>
                <c:pt idx="162">
                  <c:v>1592</c:v>
                </c:pt>
                <c:pt idx="163">
                  <c:v>1593</c:v>
                </c:pt>
                <c:pt idx="164">
                  <c:v>1594</c:v>
                </c:pt>
                <c:pt idx="165">
                  <c:v>1595</c:v>
                </c:pt>
              </c:numCache>
            </c:numRef>
          </c:xVal>
          <c:yVal>
            <c:numRef>
              <c:f>Graph!$E$1432:$E$1595</c:f>
              <c:numCache>
                <c:formatCode>General</c:formatCode>
                <c:ptCount val="16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C95-4DA8-8784-7AD9D790CF49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Graph!$A$1431:$A$1596</c:f>
              <c:numCache>
                <c:formatCode>General</c:formatCode>
                <c:ptCount val="166"/>
                <c:pt idx="0">
                  <c:v>1430</c:v>
                </c:pt>
                <c:pt idx="1">
                  <c:v>1431</c:v>
                </c:pt>
                <c:pt idx="2">
                  <c:v>1432</c:v>
                </c:pt>
                <c:pt idx="3">
                  <c:v>1433</c:v>
                </c:pt>
                <c:pt idx="4">
                  <c:v>1434</c:v>
                </c:pt>
                <c:pt idx="5">
                  <c:v>1435</c:v>
                </c:pt>
                <c:pt idx="6">
                  <c:v>1436</c:v>
                </c:pt>
                <c:pt idx="7">
                  <c:v>1437</c:v>
                </c:pt>
                <c:pt idx="8">
                  <c:v>1438</c:v>
                </c:pt>
                <c:pt idx="9">
                  <c:v>1439</c:v>
                </c:pt>
                <c:pt idx="10">
                  <c:v>1440</c:v>
                </c:pt>
                <c:pt idx="11">
                  <c:v>1441</c:v>
                </c:pt>
                <c:pt idx="12">
                  <c:v>1442</c:v>
                </c:pt>
                <c:pt idx="13">
                  <c:v>1443</c:v>
                </c:pt>
                <c:pt idx="14">
                  <c:v>1444</c:v>
                </c:pt>
                <c:pt idx="15">
                  <c:v>1445</c:v>
                </c:pt>
                <c:pt idx="16">
                  <c:v>1446</c:v>
                </c:pt>
                <c:pt idx="17">
                  <c:v>1447</c:v>
                </c:pt>
                <c:pt idx="18">
                  <c:v>1448</c:v>
                </c:pt>
                <c:pt idx="19">
                  <c:v>1449</c:v>
                </c:pt>
                <c:pt idx="20">
                  <c:v>1450</c:v>
                </c:pt>
                <c:pt idx="21">
                  <c:v>1451</c:v>
                </c:pt>
                <c:pt idx="22">
                  <c:v>1452</c:v>
                </c:pt>
                <c:pt idx="23">
                  <c:v>1453</c:v>
                </c:pt>
                <c:pt idx="24">
                  <c:v>1454</c:v>
                </c:pt>
                <c:pt idx="25">
                  <c:v>1455</c:v>
                </c:pt>
                <c:pt idx="26">
                  <c:v>1456</c:v>
                </c:pt>
                <c:pt idx="27">
                  <c:v>1457</c:v>
                </c:pt>
                <c:pt idx="28">
                  <c:v>1458</c:v>
                </c:pt>
                <c:pt idx="29">
                  <c:v>1459</c:v>
                </c:pt>
                <c:pt idx="30">
                  <c:v>1460</c:v>
                </c:pt>
                <c:pt idx="31">
                  <c:v>1461</c:v>
                </c:pt>
                <c:pt idx="32">
                  <c:v>1462</c:v>
                </c:pt>
                <c:pt idx="33">
                  <c:v>1463</c:v>
                </c:pt>
                <c:pt idx="34">
                  <c:v>1464</c:v>
                </c:pt>
                <c:pt idx="35">
                  <c:v>1465</c:v>
                </c:pt>
                <c:pt idx="36">
                  <c:v>1466</c:v>
                </c:pt>
                <c:pt idx="37">
                  <c:v>1467</c:v>
                </c:pt>
                <c:pt idx="38">
                  <c:v>1468</c:v>
                </c:pt>
                <c:pt idx="39">
                  <c:v>1469</c:v>
                </c:pt>
                <c:pt idx="40">
                  <c:v>1470</c:v>
                </c:pt>
                <c:pt idx="41">
                  <c:v>1471</c:v>
                </c:pt>
                <c:pt idx="42">
                  <c:v>1472</c:v>
                </c:pt>
                <c:pt idx="43">
                  <c:v>1473</c:v>
                </c:pt>
                <c:pt idx="44">
                  <c:v>1474</c:v>
                </c:pt>
                <c:pt idx="45">
                  <c:v>1475</c:v>
                </c:pt>
                <c:pt idx="46">
                  <c:v>1476</c:v>
                </c:pt>
                <c:pt idx="47">
                  <c:v>1477</c:v>
                </c:pt>
                <c:pt idx="48">
                  <c:v>1478</c:v>
                </c:pt>
                <c:pt idx="49">
                  <c:v>1479</c:v>
                </c:pt>
                <c:pt idx="50">
                  <c:v>1480</c:v>
                </c:pt>
                <c:pt idx="51">
                  <c:v>1481</c:v>
                </c:pt>
                <c:pt idx="52">
                  <c:v>1482</c:v>
                </c:pt>
                <c:pt idx="53">
                  <c:v>1483</c:v>
                </c:pt>
                <c:pt idx="54">
                  <c:v>1484</c:v>
                </c:pt>
                <c:pt idx="55">
                  <c:v>1485</c:v>
                </c:pt>
                <c:pt idx="56">
                  <c:v>1486</c:v>
                </c:pt>
                <c:pt idx="57">
                  <c:v>1487</c:v>
                </c:pt>
                <c:pt idx="58">
                  <c:v>1488</c:v>
                </c:pt>
                <c:pt idx="59">
                  <c:v>1489</c:v>
                </c:pt>
                <c:pt idx="60">
                  <c:v>1490</c:v>
                </c:pt>
                <c:pt idx="61">
                  <c:v>1491</c:v>
                </c:pt>
                <c:pt idx="62">
                  <c:v>1492</c:v>
                </c:pt>
                <c:pt idx="63">
                  <c:v>1493</c:v>
                </c:pt>
                <c:pt idx="64">
                  <c:v>1494</c:v>
                </c:pt>
                <c:pt idx="65">
                  <c:v>1495</c:v>
                </c:pt>
                <c:pt idx="66">
                  <c:v>1496</c:v>
                </c:pt>
                <c:pt idx="67">
                  <c:v>1497</c:v>
                </c:pt>
                <c:pt idx="68">
                  <c:v>1498</c:v>
                </c:pt>
                <c:pt idx="69">
                  <c:v>1499</c:v>
                </c:pt>
                <c:pt idx="70">
                  <c:v>1500</c:v>
                </c:pt>
                <c:pt idx="71">
                  <c:v>1501</c:v>
                </c:pt>
                <c:pt idx="72">
                  <c:v>1502</c:v>
                </c:pt>
                <c:pt idx="73">
                  <c:v>1503</c:v>
                </c:pt>
                <c:pt idx="74">
                  <c:v>1504</c:v>
                </c:pt>
                <c:pt idx="75">
                  <c:v>1505</c:v>
                </c:pt>
                <c:pt idx="76">
                  <c:v>1506</c:v>
                </c:pt>
                <c:pt idx="77">
                  <c:v>1507</c:v>
                </c:pt>
                <c:pt idx="78">
                  <c:v>1508</c:v>
                </c:pt>
                <c:pt idx="79">
                  <c:v>1509</c:v>
                </c:pt>
                <c:pt idx="80">
                  <c:v>1510</c:v>
                </c:pt>
                <c:pt idx="81">
                  <c:v>1511</c:v>
                </c:pt>
                <c:pt idx="82">
                  <c:v>1512</c:v>
                </c:pt>
                <c:pt idx="83">
                  <c:v>1513</c:v>
                </c:pt>
                <c:pt idx="84">
                  <c:v>1514</c:v>
                </c:pt>
                <c:pt idx="85">
                  <c:v>1515</c:v>
                </c:pt>
                <c:pt idx="86">
                  <c:v>1516</c:v>
                </c:pt>
                <c:pt idx="87">
                  <c:v>1517</c:v>
                </c:pt>
                <c:pt idx="88">
                  <c:v>1518</c:v>
                </c:pt>
                <c:pt idx="89">
                  <c:v>1519</c:v>
                </c:pt>
                <c:pt idx="90">
                  <c:v>1520</c:v>
                </c:pt>
                <c:pt idx="91">
                  <c:v>1521</c:v>
                </c:pt>
                <c:pt idx="92">
                  <c:v>1522</c:v>
                </c:pt>
                <c:pt idx="93">
                  <c:v>1523</c:v>
                </c:pt>
                <c:pt idx="94">
                  <c:v>1524</c:v>
                </c:pt>
                <c:pt idx="95">
                  <c:v>1525</c:v>
                </c:pt>
                <c:pt idx="96">
                  <c:v>1526</c:v>
                </c:pt>
                <c:pt idx="97">
                  <c:v>1527</c:v>
                </c:pt>
                <c:pt idx="98">
                  <c:v>1528</c:v>
                </c:pt>
                <c:pt idx="99">
                  <c:v>1529</c:v>
                </c:pt>
                <c:pt idx="100">
                  <c:v>1530</c:v>
                </c:pt>
                <c:pt idx="101">
                  <c:v>1531</c:v>
                </c:pt>
                <c:pt idx="102">
                  <c:v>1532</c:v>
                </c:pt>
                <c:pt idx="103">
                  <c:v>1533</c:v>
                </c:pt>
                <c:pt idx="104">
                  <c:v>1534</c:v>
                </c:pt>
                <c:pt idx="105">
                  <c:v>1535</c:v>
                </c:pt>
                <c:pt idx="106">
                  <c:v>1536</c:v>
                </c:pt>
                <c:pt idx="107">
                  <c:v>1537</c:v>
                </c:pt>
                <c:pt idx="108">
                  <c:v>1538</c:v>
                </c:pt>
                <c:pt idx="109">
                  <c:v>1539</c:v>
                </c:pt>
                <c:pt idx="110">
                  <c:v>1540</c:v>
                </c:pt>
                <c:pt idx="111">
                  <c:v>1541</c:v>
                </c:pt>
                <c:pt idx="112">
                  <c:v>1542</c:v>
                </c:pt>
                <c:pt idx="113">
                  <c:v>1543</c:v>
                </c:pt>
                <c:pt idx="114">
                  <c:v>1544</c:v>
                </c:pt>
                <c:pt idx="115">
                  <c:v>1545</c:v>
                </c:pt>
                <c:pt idx="116">
                  <c:v>1546</c:v>
                </c:pt>
                <c:pt idx="117">
                  <c:v>1547</c:v>
                </c:pt>
                <c:pt idx="118">
                  <c:v>1548</c:v>
                </c:pt>
                <c:pt idx="119">
                  <c:v>1549</c:v>
                </c:pt>
                <c:pt idx="120">
                  <c:v>1550</c:v>
                </c:pt>
                <c:pt idx="121">
                  <c:v>1551</c:v>
                </c:pt>
                <c:pt idx="122">
                  <c:v>1552</c:v>
                </c:pt>
                <c:pt idx="123">
                  <c:v>1553</c:v>
                </c:pt>
                <c:pt idx="124">
                  <c:v>1554</c:v>
                </c:pt>
                <c:pt idx="125">
                  <c:v>1555</c:v>
                </c:pt>
                <c:pt idx="126">
                  <c:v>1556</c:v>
                </c:pt>
                <c:pt idx="127">
                  <c:v>1557</c:v>
                </c:pt>
                <c:pt idx="128">
                  <c:v>1558</c:v>
                </c:pt>
                <c:pt idx="129">
                  <c:v>1559</c:v>
                </c:pt>
                <c:pt idx="130">
                  <c:v>1560</c:v>
                </c:pt>
                <c:pt idx="131">
                  <c:v>1561</c:v>
                </c:pt>
                <c:pt idx="132">
                  <c:v>1562</c:v>
                </c:pt>
                <c:pt idx="133">
                  <c:v>1563</c:v>
                </c:pt>
                <c:pt idx="134">
                  <c:v>1564</c:v>
                </c:pt>
                <c:pt idx="135">
                  <c:v>1565</c:v>
                </c:pt>
                <c:pt idx="136">
                  <c:v>1566</c:v>
                </c:pt>
                <c:pt idx="137">
                  <c:v>1567</c:v>
                </c:pt>
                <c:pt idx="138">
                  <c:v>1568</c:v>
                </c:pt>
                <c:pt idx="139">
                  <c:v>1569</c:v>
                </c:pt>
                <c:pt idx="140">
                  <c:v>1570</c:v>
                </c:pt>
                <c:pt idx="141">
                  <c:v>1571</c:v>
                </c:pt>
                <c:pt idx="142">
                  <c:v>1572</c:v>
                </c:pt>
                <c:pt idx="143">
                  <c:v>1573</c:v>
                </c:pt>
                <c:pt idx="144">
                  <c:v>1574</c:v>
                </c:pt>
                <c:pt idx="145">
                  <c:v>1575</c:v>
                </c:pt>
                <c:pt idx="146">
                  <c:v>1576</c:v>
                </c:pt>
                <c:pt idx="147">
                  <c:v>1577</c:v>
                </c:pt>
                <c:pt idx="148">
                  <c:v>1578</c:v>
                </c:pt>
                <c:pt idx="149">
                  <c:v>1579</c:v>
                </c:pt>
                <c:pt idx="150">
                  <c:v>1580</c:v>
                </c:pt>
                <c:pt idx="151">
                  <c:v>1581</c:v>
                </c:pt>
                <c:pt idx="152">
                  <c:v>1582</c:v>
                </c:pt>
                <c:pt idx="153">
                  <c:v>1583</c:v>
                </c:pt>
                <c:pt idx="154">
                  <c:v>1584</c:v>
                </c:pt>
                <c:pt idx="155">
                  <c:v>1585</c:v>
                </c:pt>
                <c:pt idx="156">
                  <c:v>1586</c:v>
                </c:pt>
                <c:pt idx="157">
                  <c:v>1587</c:v>
                </c:pt>
                <c:pt idx="158">
                  <c:v>1588</c:v>
                </c:pt>
                <c:pt idx="159">
                  <c:v>1589</c:v>
                </c:pt>
                <c:pt idx="160">
                  <c:v>1590</c:v>
                </c:pt>
                <c:pt idx="161">
                  <c:v>1591</c:v>
                </c:pt>
                <c:pt idx="162">
                  <c:v>1592</c:v>
                </c:pt>
                <c:pt idx="163">
                  <c:v>1593</c:v>
                </c:pt>
                <c:pt idx="164">
                  <c:v>1594</c:v>
                </c:pt>
                <c:pt idx="165">
                  <c:v>1595</c:v>
                </c:pt>
              </c:numCache>
            </c:numRef>
          </c:xVal>
          <c:yVal>
            <c:numRef>
              <c:f>Graph!$G$1432:$G$1595</c:f>
              <c:numCache>
                <c:formatCode>General</c:formatCode>
                <c:ptCount val="16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C95-4DA8-8784-7AD9D790CF49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Graph!$A$1431:$A$1596</c:f>
              <c:numCache>
                <c:formatCode>General</c:formatCode>
                <c:ptCount val="166"/>
                <c:pt idx="0">
                  <c:v>1430</c:v>
                </c:pt>
                <c:pt idx="1">
                  <c:v>1431</c:v>
                </c:pt>
                <c:pt idx="2">
                  <c:v>1432</c:v>
                </c:pt>
                <c:pt idx="3">
                  <c:v>1433</c:v>
                </c:pt>
                <c:pt idx="4">
                  <c:v>1434</c:v>
                </c:pt>
                <c:pt idx="5">
                  <c:v>1435</c:v>
                </c:pt>
                <c:pt idx="6">
                  <c:v>1436</c:v>
                </c:pt>
                <c:pt idx="7">
                  <c:v>1437</c:v>
                </c:pt>
                <c:pt idx="8">
                  <c:v>1438</c:v>
                </c:pt>
                <c:pt idx="9">
                  <c:v>1439</c:v>
                </c:pt>
                <c:pt idx="10">
                  <c:v>1440</c:v>
                </c:pt>
                <c:pt idx="11">
                  <c:v>1441</c:v>
                </c:pt>
                <c:pt idx="12">
                  <c:v>1442</c:v>
                </c:pt>
                <c:pt idx="13">
                  <c:v>1443</c:v>
                </c:pt>
                <c:pt idx="14">
                  <c:v>1444</c:v>
                </c:pt>
                <c:pt idx="15">
                  <c:v>1445</c:v>
                </c:pt>
                <c:pt idx="16">
                  <c:v>1446</c:v>
                </c:pt>
                <c:pt idx="17">
                  <c:v>1447</c:v>
                </c:pt>
                <c:pt idx="18">
                  <c:v>1448</c:v>
                </c:pt>
                <c:pt idx="19">
                  <c:v>1449</c:v>
                </c:pt>
                <c:pt idx="20">
                  <c:v>1450</c:v>
                </c:pt>
                <c:pt idx="21">
                  <c:v>1451</c:v>
                </c:pt>
                <c:pt idx="22">
                  <c:v>1452</c:v>
                </c:pt>
                <c:pt idx="23">
                  <c:v>1453</c:v>
                </c:pt>
                <c:pt idx="24">
                  <c:v>1454</c:v>
                </c:pt>
                <c:pt idx="25">
                  <c:v>1455</c:v>
                </c:pt>
                <c:pt idx="26">
                  <c:v>1456</c:v>
                </c:pt>
                <c:pt idx="27">
                  <c:v>1457</c:v>
                </c:pt>
                <c:pt idx="28">
                  <c:v>1458</c:v>
                </c:pt>
                <c:pt idx="29">
                  <c:v>1459</c:v>
                </c:pt>
                <c:pt idx="30">
                  <c:v>1460</c:v>
                </c:pt>
                <c:pt idx="31">
                  <c:v>1461</c:v>
                </c:pt>
                <c:pt idx="32">
                  <c:v>1462</c:v>
                </c:pt>
                <c:pt idx="33">
                  <c:v>1463</c:v>
                </c:pt>
                <c:pt idx="34">
                  <c:v>1464</c:v>
                </c:pt>
                <c:pt idx="35">
                  <c:v>1465</c:v>
                </c:pt>
                <c:pt idx="36">
                  <c:v>1466</c:v>
                </c:pt>
                <c:pt idx="37">
                  <c:v>1467</c:v>
                </c:pt>
                <c:pt idx="38">
                  <c:v>1468</c:v>
                </c:pt>
                <c:pt idx="39">
                  <c:v>1469</c:v>
                </c:pt>
                <c:pt idx="40">
                  <c:v>1470</c:v>
                </c:pt>
                <c:pt idx="41">
                  <c:v>1471</c:v>
                </c:pt>
                <c:pt idx="42">
                  <c:v>1472</c:v>
                </c:pt>
                <c:pt idx="43">
                  <c:v>1473</c:v>
                </c:pt>
                <c:pt idx="44">
                  <c:v>1474</c:v>
                </c:pt>
                <c:pt idx="45">
                  <c:v>1475</c:v>
                </c:pt>
                <c:pt idx="46">
                  <c:v>1476</c:v>
                </c:pt>
                <c:pt idx="47">
                  <c:v>1477</c:v>
                </c:pt>
                <c:pt idx="48">
                  <c:v>1478</c:v>
                </c:pt>
                <c:pt idx="49">
                  <c:v>1479</c:v>
                </c:pt>
                <c:pt idx="50">
                  <c:v>1480</c:v>
                </c:pt>
                <c:pt idx="51">
                  <c:v>1481</c:v>
                </c:pt>
                <c:pt idx="52">
                  <c:v>1482</c:v>
                </c:pt>
                <c:pt idx="53">
                  <c:v>1483</c:v>
                </c:pt>
                <c:pt idx="54">
                  <c:v>1484</c:v>
                </c:pt>
                <c:pt idx="55">
                  <c:v>1485</c:v>
                </c:pt>
                <c:pt idx="56">
                  <c:v>1486</c:v>
                </c:pt>
                <c:pt idx="57">
                  <c:v>1487</c:v>
                </c:pt>
                <c:pt idx="58">
                  <c:v>1488</c:v>
                </c:pt>
                <c:pt idx="59">
                  <c:v>1489</c:v>
                </c:pt>
                <c:pt idx="60">
                  <c:v>1490</c:v>
                </c:pt>
                <c:pt idx="61">
                  <c:v>1491</c:v>
                </c:pt>
                <c:pt idx="62">
                  <c:v>1492</c:v>
                </c:pt>
                <c:pt idx="63">
                  <c:v>1493</c:v>
                </c:pt>
                <c:pt idx="64">
                  <c:v>1494</c:v>
                </c:pt>
                <c:pt idx="65">
                  <c:v>1495</c:v>
                </c:pt>
                <c:pt idx="66">
                  <c:v>1496</c:v>
                </c:pt>
                <c:pt idx="67">
                  <c:v>1497</c:v>
                </c:pt>
                <c:pt idx="68">
                  <c:v>1498</c:v>
                </c:pt>
                <c:pt idx="69">
                  <c:v>1499</c:v>
                </c:pt>
                <c:pt idx="70">
                  <c:v>1500</c:v>
                </c:pt>
                <c:pt idx="71">
                  <c:v>1501</c:v>
                </c:pt>
                <c:pt idx="72">
                  <c:v>1502</c:v>
                </c:pt>
                <c:pt idx="73">
                  <c:v>1503</c:v>
                </c:pt>
                <c:pt idx="74">
                  <c:v>1504</c:v>
                </c:pt>
                <c:pt idx="75">
                  <c:v>1505</c:v>
                </c:pt>
                <c:pt idx="76">
                  <c:v>1506</c:v>
                </c:pt>
                <c:pt idx="77">
                  <c:v>1507</c:v>
                </c:pt>
                <c:pt idx="78">
                  <c:v>1508</c:v>
                </c:pt>
                <c:pt idx="79">
                  <c:v>1509</c:v>
                </c:pt>
                <c:pt idx="80">
                  <c:v>1510</c:v>
                </c:pt>
                <c:pt idx="81">
                  <c:v>1511</c:v>
                </c:pt>
                <c:pt idx="82">
                  <c:v>1512</c:v>
                </c:pt>
                <c:pt idx="83">
                  <c:v>1513</c:v>
                </c:pt>
                <c:pt idx="84">
                  <c:v>1514</c:v>
                </c:pt>
                <c:pt idx="85">
                  <c:v>1515</c:v>
                </c:pt>
                <c:pt idx="86">
                  <c:v>1516</c:v>
                </c:pt>
                <c:pt idx="87">
                  <c:v>1517</c:v>
                </c:pt>
                <c:pt idx="88">
                  <c:v>1518</c:v>
                </c:pt>
                <c:pt idx="89">
                  <c:v>1519</c:v>
                </c:pt>
                <c:pt idx="90">
                  <c:v>1520</c:v>
                </c:pt>
                <c:pt idx="91">
                  <c:v>1521</c:v>
                </c:pt>
                <c:pt idx="92">
                  <c:v>1522</c:v>
                </c:pt>
                <c:pt idx="93">
                  <c:v>1523</c:v>
                </c:pt>
                <c:pt idx="94">
                  <c:v>1524</c:v>
                </c:pt>
                <c:pt idx="95">
                  <c:v>1525</c:v>
                </c:pt>
                <c:pt idx="96">
                  <c:v>1526</c:v>
                </c:pt>
                <c:pt idx="97">
                  <c:v>1527</c:v>
                </c:pt>
                <c:pt idx="98">
                  <c:v>1528</c:v>
                </c:pt>
                <c:pt idx="99">
                  <c:v>1529</c:v>
                </c:pt>
                <c:pt idx="100">
                  <c:v>1530</c:v>
                </c:pt>
                <c:pt idx="101">
                  <c:v>1531</c:v>
                </c:pt>
                <c:pt idx="102">
                  <c:v>1532</c:v>
                </c:pt>
                <c:pt idx="103">
                  <c:v>1533</c:v>
                </c:pt>
                <c:pt idx="104">
                  <c:v>1534</c:v>
                </c:pt>
                <c:pt idx="105">
                  <c:v>1535</c:v>
                </c:pt>
                <c:pt idx="106">
                  <c:v>1536</c:v>
                </c:pt>
                <c:pt idx="107">
                  <c:v>1537</c:v>
                </c:pt>
                <c:pt idx="108">
                  <c:v>1538</c:v>
                </c:pt>
                <c:pt idx="109">
                  <c:v>1539</c:v>
                </c:pt>
                <c:pt idx="110">
                  <c:v>1540</c:v>
                </c:pt>
                <c:pt idx="111">
                  <c:v>1541</c:v>
                </c:pt>
                <c:pt idx="112">
                  <c:v>1542</c:v>
                </c:pt>
                <c:pt idx="113">
                  <c:v>1543</c:v>
                </c:pt>
                <c:pt idx="114">
                  <c:v>1544</c:v>
                </c:pt>
                <c:pt idx="115">
                  <c:v>1545</c:v>
                </c:pt>
                <c:pt idx="116">
                  <c:v>1546</c:v>
                </c:pt>
                <c:pt idx="117">
                  <c:v>1547</c:v>
                </c:pt>
                <c:pt idx="118">
                  <c:v>1548</c:v>
                </c:pt>
                <c:pt idx="119">
                  <c:v>1549</c:v>
                </c:pt>
                <c:pt idx="120">
                  <c:v>1550</c:v>
                </c:pt>
                <c:pt idx="121">
                  <c:v>1551</c:v>
                </c:pt>
                <c:pt idx="122">
                  <c:v>1552</c:v>
                </c:pt>
                <c:pt idx="123">
                  <c:v>1553</c:v>
                </c:pt>
                <c:pt idx="124">
                  <c:v>1554</c:v>
                </c:pt>
                <c:pt idx="125">
                  <c:v>1555</c:v>
                </c:pt>
                <c:pt idx="126">
                  <c:v>1556</c:v>
                </c:pt>
                <c:pt idx="127">
                  <c:v>1557</c:v>
                </c:pt>
                <c:pt idx="128">
                  <c:v>1558</c:v>
                </c:pt>
                <c:pt idx="129">
                  <c:v>1559</c:v>
                </c:pt>
                <c:pt idx="130">
                  <c:v>1560</c:v>
                </c:pt>
                <c:pt idx="131">
                  <c:v>1561</c:v>
                </c:pt>
                <c:pt idx="132">
                  <c:v>1562</c:v>
                </c:pt>
                <c:pt idx="133">
                  <c:v>1563</c:v>
                </c:pt>
                <c:pt idx="134">
                  <c:v>1564</c:v>
                </c:pt>
                <c:pt idx="135">
                  <c:v>1565</c:v>
                </c:pt>
                <c:pt idx="136">
                  <c:v>1566</c:v>
                </c:pt>
                <c:pt idx="137">
                  <c:v>1567</c:v>
                </c:pt>
                <c:pt idx="138">
                  <c:v>1568</c:v>
                </c:pt>
                <c:pt idx="139">
                  <c:v>1569</c:v>
                </c:pt>
                <c:pt idx="140">
                  <c:v>1570</c:v>
                </c:pt>
                <c:pt idx="141">
                  <c:v>1571</c:v>
                </c:pt>
                <c:pt idx="142">
                  <c:v>1572</c:v>
                </c:pt>
                <c:pt idx="143">
                  <c:v>1573</c:v>
                </c:pt>
                <c:pt idx="144">
                  <c:v>1574</c:v>
                </c:pt>
                <c:pt idx="145">
                  <c:v>1575</c:v>
                </c:pt>
                <c:pt idx="146">
                  <c:v>1576</c:v>
                </c:pt>
                <c:pt idx="147">
                  <c:v>1577</c:v>
                </c:pt>
                <c:pt idx="148">
                  <c:v>1578</c:v>
                </c:pt>
                <c:pt idx="149">
                  <c:v>1579</c:v>
                </c:pt>
                <c:pt idx="150">
                  <c:v>1580</c:v>
                </c:pt>
                <c:pt idx="151">
                  <c:v>1581</c:v>
                </c:pt>
                <c:pt idx="152">
                  <c:v>1582</c:v>
                </c:pt>
                <c:pt idx="153">
                  <c:v>1583</c:v>
                </c:pt>
                <c:pt idx="154">
                  <c:v>1584</c:v>
                </c:pt>
                <c:pt idx="155">
                  <c:v>1585</c:v>
                </c:pt>
                <c:pt idx="156">
                  <c:v>1586</c:v>
                </c:pt>
                <c:pt idx="157">
                  <c:v>1587</c:v>
                </c:pt>
                <c:pt idx="158">
                  <c:v>1588</c:v>
                </c:pt>
                <c:pt idx="159">
                  <c:v>1589</c:v>
                </c:pt>
                <c:pt idx="160">
                  <c:v>1590</c:v>
                </c:pt>
                <c:pt idx="161">
                  <c:v>1591</c:v>
                </c:pt>
                <c:pt idx="162">
                  <c:v>1592</c:v>
                </c:pt>
                <c:pt idx="163">
                  <c:v>1593</c:v>
                </c:pt>
                <c:pt idx="164">
                  <c:v>1594</c:v>
                </c:pt>
                <c:pt idx="165">
                  <c:v>1595</c:v>
                </c:pt>
              </c:numCache>
            </c:numRef>
          </c:xVal>
          <c:yVal>
            <c:numRef>
              <c:f>Graph!$H$1432:$H$1595</c:f>
              <c:numCache>
                <c:formatCode>General</c:formatCode>
                <c:ptCount val="16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C95-4DA8-8784-7AD9D790C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6760175"/>
        <c:axId val="1516760655"/>
      </c:scatterChart>
      <c:valAx>
        <c:axId val="1516760175"/>
        <c:scaling>
          <c:orientation val="minMax"/>
          <c:max val="1595"/>
          <c:min val="1430"/>
        </c:scaling>
        <c:delete val="0"/>
        <c:axPos val="b"/>
        <c:numFmt formatCode="General" sourceLinked="1"/>
        <c:majorTickMark val="out"/>
        <c:minorTickMark val="none"/>
        <c:tickLblPos val="nextTo"/>
        <c:crossAx val="1516760655"/>
        <c:crosses val="autoZero"/>
        <c:crossBetween val="midCat"/>
      </c:valAx>
      <c:valAx>
        <c:axId val="151676065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516760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9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Graph!$A$1598:$A$1762</c:f>
              <c:numCache>
                <c:formatCode>General</c:formatCode>
                <c:ptCount val="165"/>
                <c:pt idx="0">
                  <c:v>1597</c:v>
                </c:pt>
                <c:pt idx="1">
                  <c:v>1598</c:v>
                </c:pt>
                <c:pt idx="2">
                  <c:v>1599</c:v>
                </c:pt>
                <c:pt idx="3">
                  <c:v>1600</c:v>
                </c:pt>
                <c:pt idx="4">
                  <c:v>1601</c:v>
                </c:pt>
                <c:pt idx="5">
                  <c:v>1602</c:v>
                </c:pt>
                <c:pt idx="6">
                  <c:v>1603</c:v>
                </c:pt>
                <c:pt idx="7">
                  <c:v>1604</c:v>
                </c:pt>
                <c:pt idx="8">
                  <c:v>1605</c:v>
                </c:pt>
                <c:pt idx="9">
                  <c:v>1606</c:v>
                </c:pt>
                <c:pt idx="10">
                  <c:v>1607</c:v>
                </c:pt>
                <c:pt idx="11">
                  <c:v>1608</c:v>
                </c:pt>
                <c:pt idx="12">
                  <c:v>1609</c:v>
                </c:pt>
                <c:pt idx="13">
                  <c:v>1610</c:v>
                </c:pt>
                <c:pt idx="14">
                  <c:v>1611</c:v>
                </c:pt>
                <c:pt idx="15">
                  <c:v>1612</c:v>
                </c:pt>
                <c:pt idx="16">
                  <c:v>1613</c:v>
                </c:pt>
                <c:pt idx="17">
                  <c:v>1614</c:v>
                </c:pt>
                <c:pt idx="18">
                  <c:v>1615</c:v>
                </c:pt>
                <c:pt idx="19">
                  <c:v>1616</c:v>
                </c:pt>
                <c:pt idx="20">
                  <c:v>1617</c:v>
                </c:pt>
                <c:pt idx="21">
                  <c:v>1618</c:v>
                </c:pt>
                <c:pt idx="22">
                  <c:v>1619</c:v>
                </c:pt>
                <c:pt idx="23">
                  <c:v>1620</c:v>
                </c:pt>
                <c:pt idx="24">
                  <c:v>1621</c:v>
                </c:pt>
                <c:pt idx="25">
                  <c:v>1622</c:v>
                </c:pt>
                <c:pt idx="26">
                  <c:v>1623</c:v>
                </c:pt>
                <c:pt idx="27">
                  <c:v>1624</c:v>
                </c:pt>
                <c:pt idx="28">
                  <c:v>1625</c:v>
                </c:pt>
                <c:pt idx="29">
                  <c:v>1626</c:v>
                </c:pt>
                <c:pt idx="30">
                  <c:v>1627</c:v>
                </c:pt>
                <c:pt idx="31">
                  <c:v>1628</c:v>
                </c:pt>
                <c:pt idx="32">
                  <c:v>1629</c:v>
                </c:pt>
                <c:pt idx="33">
                  <c:v>1630</c:v>
                </c:pt>
                <c:pt idx="34">
                  <c:v>1631</c:v>
                </c:pt>
                <c:pt idx="35">
                  <c:v>1632</c:v>
                </c:pt>
                <c:pt idx="36">
                  <c:v>1633</c:v>
                </c:pt>
                <c:pt idx="37">
                  <c:v>1634</c:v>
                </c:pt>
                <c:pt idx="38">
                  <c:v>1635</c:v>
                </c:pt>
                <c:pt idx="39">
                  <c:v>1636</c:v>
                </c:pt>
                <c:pt idx="40">
                  <c:v>1637</c:v>
                </c:pt>
                <c:pt idx="41">
                  <c:v>1638</c:v>
                </c:pt>
                <c:pt idx="42">
                  <c:v>1639</c:v>
                </c:pt>
                <c:pt idx="43">
                  <c:v>1640</c:v>
                </c:pt>
                <c:pt idx="44">
                  <c:v>1641</c:v>
                </c:pt>
                <c:pt idx="45">
                  <c:v>1642</c:v>
                </c:pt>
                <c:pt idx="46">
                  <c:v>1643</c:v>
                </c:pt>
                <c:pt idx="47">
                  <c:v>1644</c:v>
                </c:pt>
                <c:pt idx="48">
                  <c:v>1645</c:v>
                </c:pt>
                <c:pt idx="49">
                  <c:v>1646</c:v>
                </c:pt>
                <c:pt idx="50">
                  <c:v>1647</c:v>
                </c:pt>
                <c:pt idx="51">
                  <c:v>1648</c:v>
                </c:pt>
                <c:pt idx="52">
                  <c:v>1649</c:v>
                </c:pt>
                <c:pt idx="53">
                  <c:v>1650</c:v>
                </c:pt>
                <c:pt idx="54">
                  <c:v>1651</c:v>
                </c:pt>
                <c:pt idx="55">
                  <c:v>1652</c:v>
                </c:pt>
                <c:pt idx="56">
                  <c:v>1653</c:v>
                </c:pt>
                <c:pt idx="57">
                  <c:v>1654</c:v>
                </c:pt>
                <c:pt idx="58">
                  <c:v>1655</c:v>
                </c:pt>
                <c:pt idx="59">
                  <c:v>1656</c:v>
                </c:pt>
                <c:pt idx="60">
                  <c:v>1657</c:v>
                </c:pt>
                <c:pt idx="61">
                  <c:v>1658</c:v>
                </c:pt>
                <c:pt idx="62">
                  <c:v>1659</c:v>
                </c:pt>
                <c:pt idx="63">
                  <c:v>1660</c:v>
                </c:pt>
                <c:pt idx="64">
                  <c:v>1661</c:v>
                </c:pt>
                <c:pt idx="65">
                  <c:v>1662</c:v>
                </c:pt>
                <c:pt idx="66">
                  <c:v>1663</c:v>
                </c:pt>
                <c:pt idx="67">
                  <c:v>1664</c:v>
                </c:pt>
                <c:pt idx="68">
                  <c:v>1665</c:v>
                </c:pt>
                <c:pt idx="69">
                  <c:v>1666</c:v>
                </c:pt>
                <c:pt idx="70">
                  <c:v>1667</c:v>
                </c:pt>
                <c:pt idx="71">
                  <c:v>1668</c:v>
                </c:pt>
                <c:pt idx="72">
                  <c:v>1669</c:v>
                </c:pt>
                <c:pt idx="73">
                  <c:v>1670</c:v>
                </c:pt>
                <c:pt idx="74">
                  <c:v>1671</c:v>
                </c:pt>
                <c:pt idx="75">
                  <c:v>1672</c:v>
                </c:pt>
                <c:pt idx="76">
                  <c:v>1673</c:v>
                </c:pt>
                <c:pt idx="77">
                  <c:v>1674</c:v>
                </c:pt>
                <c:pt idx="78">
                  <c:v>1675</c:v>
                </c:pt>
                <c:pt idx="79">
                  <c:v>1676</c:v>
                </c:pt>
                <c:pt idx="80">
                  <c:v>1677</c:v>
                </c:pt>
                <c:pt idx="81">
                  <c:v>1678</c:v>
                </c:pt>
                <c:pt idx="82">
                  <c:v>1679</c:v>
                </c:pt>
                <c:pt idx="83">
                  <c:v>1680</c:v>
                </c:pt>
                <c:pt idx="84">
                  <c:v>1681</c:v>
                </c:pt>
                <c:pt idx="85">
                  <c:v>1682</c:v>
                </c:pt>
                <c:pt idx="86">
                  <c:v>1683</c:v>
                </c:pt>
                <c:pt idx="87">
                  <c:v>1684</c:v>
                </c:pt>
                <c:pt idx="88">
                  <c:v>1685</c:v>
                </c:pt>
                <c:pt idx="89">
                  <c:v>1686</c:v>
                </c:pt>
                <c:pt idx="90">
                  <c:v>1687</c:v>
                </c:pt>
                <c:pt idx="91">
                  <c:v>1688</c:v>
                </c:pt>
                <c:pt idx="92">
                  <c:v>1689</c:v>
                </c:pt>
                <c:pt idx="93">
                  <c:v>1690</c:v>
                </c:pt>
                <c:pt idx="94">
                  <c:v>1691</c:v>
                </c:pt>
                <c:pt idx="95">
                  <c:v>1692</c:v>
                </c:pt>
                <c:pt idx="96">
                  <c:v>1693</c:v>
                </c:pt>
                <c:pt idx="97">
                  <c:v>1694</c:v>
                </c:pt>
                <c:pt idx="98">
                  <c:v>1695</c:v>
                </c:pt>
                <c:pt idx="99">
                  <c:v>1696</c:v>
                </c:pt>
                <c:pt idx="100">
                  <c:v>1697</c:v>
                </c:pt>
                <c:pt idx="101">
                  <c:v>1698</c:v>
                </c:pt>
                <c:pt idx="102">
                  <c:v>1699</c:v>
                </c:pt>
                <c:pt idx="103">
                  <c:v>1700</c:v>
                </c:pt>
                <c:pt idx="104">
                  <c:v>1701</c:v>
                </c:pt>
                <c:pt idx="105">
                  <c:v>1702</c:v>
                </c:pt>
                <c:pt idx="106">
                  <c:v>1703</c:v>
                </c:pt>
                <c:pt idx="107">
                  <c:v>1704</c:v>
                </c:pt>
                <c:pt idx="108">
                  <c:v>1705</c:v>
                </c:pt>
                <c:pt idx="109">
                  <c:v>1706</c:v>
                </c:pt>
                <c:pt idx="110">
                  <c:v>1707</c:v>
                </c:pt>
                <c:pt idx="111">
                  <c:v>1708</c:v>
                </c:pt>
                <c:pt idx="112">
                  <c:v>1709</c:v>
                </c:pt>
                <c:pt idx="113">
                  <c:v>1710</c:v>
                </c:pt>
                <c:pt idx="114">
                  <c:v>1711</c:v>
                </c:pt>
                <c:pt idx="115">
                  <c:v>1712</c:v>
                </c:pt>
                <c:pt idx="116">
                  <c:v>1713</c:v>
                </c:pt>
                <c:pt idx="117">
                  <c:v>1714</c:v>
                </c:pt>
                <c:pt idx="118">
                  <c:v>1715</c:v>
                </c:pt>
                <c:pt idx="119">
                  <c:v>1716</c:v>
                </c:pt>
                <c:pt idx="120">
                  <c:v>1717</c:v>
                </c:pt>
                <c:pt idx="121">
                  <c:v>1718</c:v>
                </c:pt>
                <c:pt idx="122">
                  <c:v>1719</c:v>
                </c:pt>
                <c:pt idx="123">
                  <c:v>1720</c:v>
                </c:pt>
                <c:pt idx="124">
                  <c:v>1721</c:v>
                </c:pt>
                <c:pt idx="125">
                  <c:v>1722</c:v>
                </c:pt>
                <c:pt idx="126">
                  <c:v>1723</c:v>
                </c:pt>
                <c:pt idx="127">
                  <c:v>1724</c:v>
                </c:pt>
                <c:pt idx="128">
                  <c:v>1725</c:v>
                </c:pt>
                <c:pt idx="129">
                  <c:v>1726</c:v>
                </c:pt>
                <c:pt idx="130">
                  <c:v>1727</c:v>
                </c:pt>
                <c:pt idx="131">
                  <c:v>1728</c:v>
                </c:pt>
                <c:pt idx="132">
                  <c:v>1729</c:v>
                </c:pt>
                <c:pt idx="133">
                  <c:v>1730</c:v>
                </c:pt>
                <c:pt idx="134">
                  <c:v>1731</c:v>
                </c:pt>
                <c:pt idx="135">
                  <c:v>1732</c:v>
                </c:pt>
                <c:pt idx="136">
                  <c:v>1733</c:v>
                </c:pt>
                <c:pt idx="137">
                  <c:v>1734</c:v>
                </c:pt>
                <c:pt idx="138">
                  <c:v>1735</c:v>
                </c:pt>
                <c:pt idx="139">
                  <c:v>1736</c:v>
                </c:pt>
                <c:pt idx="140">
                  <c:v>1737</c:v>
                </c:pt>
                <c:pt idx="141">
                  <c:v>1738</c:v>
                </c:pt>
                <c:pt idx="142">
                  <c:v>1739</c:v>
                </c:pt>
                <c:pt idx="143">
                  <c:v>1740</c:v>
                </c:pt>
                <c:pt idx="144">
                  <c:v>1741</c:v>
                </c:pt>
                <c:pt idx="145">
                  <c:v>1742</c:v>
                </c:pt>
                <c:pt idx="146">
                  <c:v>1743</c:v>
                </c:pt>
                <c:pt idx="147">
                  <c:v>1744</c:v>
                </c:pt>
                <c:pt idx="148">
                  <c:v>1745</c:v>
                </c:pt>
                <c:pt idx="149">
                  <c:v>1746</c:v>
                </c:pt>
                <c:pt idx="150">
                  <c:v>1747</c:v>
                </c:pt>
                <c:pt idx="151">
                  <c:v>1748</c:v>
                </c:pt>
                <c:pt idx="152">
                  <c:v>1749</c:v>
                </c:pt>
                <c:pt idx="153">
                  <c:v>1750</c:v>
                </c:pt>
                <c:pt idx="154">
                  <c:v>1751</c:v>
                </c:pt>
                <c:pt idx="155">
                  <c:v>1752</c:v>
                </c:pt>
                <c:pt idx="156">
                  <c:v>1753</c:v>
                </c:pt>
                <c:pt idx="157">
                  <c:v>1754</c:v>
                </c:pt>
                <c:pt idx="158">
                  <c:v>1755</c:v>
                </c:pt>
                <c:pt idx="159">
                  <c:v>1756</c:v>
                </c:pt>
                <c:pt idx="160">
                  <c:v>1757</c:v>
                </c:pt>
                <c:pt idx="161">
                  <c:v>1758</c:v>
                </c:pt>
                <c:pt idx="162">
                  <c:v>1759</c:v>
                </c:pt>
                <c:pt idx="163">
                  <c:v>1760</c:v>
                </c:pt>
                <c:pt idx="164">
                  <c:v>1761</c:v>
                </c:pt>
              </c:numCache>
            </c:numRef>
          </c:xVal>
          <c:yVal>
            <c:numRef>
              <c:f>Graph!$D$1599:$D$1761</c:f>
              <c:numCache>
                <c:formatCode>General</c:formatCode>
                <c:ptCount val="163"/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06-4E31-9003-B27351C338B4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Graph!$A$1598:$A$1762</c:f>
              <c:numCache>
                <c:formatCode>General</c:formatCode>
                <c:ptCount val="165"/>
                <c:pt idx="0">
                  <c:v>1597</c:v>
                </c:pt>
                <c:pt idx="1">
                  <c:v>1598</c:v>
                </c:pt>
                <c:pt idx="2">
                  <c:v>1599</c:v>
                </c:pt>
                <c:pt idx="3">
                  <c:v>1600</c:v>
                </c:pt>
                <c:pt idx="4">
                  <c:v>1601</c:v>
                </c:pt>
                <c:pt idx="5">
                  <c:v>1602</c:v>
                </c:pt>
                <c:pt idx="6">
                  <c:v>1603</c:v>
                </c:pt>
                <c:pt idx="7">
                  <c:v>1604</c:v>
                </c:pt>
                <c:pt idx="8">
                  <c:v>1605</c:v>
                </c:pt>
                <c:pt idx="9">
                  <c:v>1606</c:v>
                </c:pt>
                <c:pt idx="10">
                  <c:v>1607</c:v>
                </c:pt>
                <c:pt idx="11">
                  <c:v>1608</c:v>
                </c:pt>
                <c:pt idx="12">
                  <c:v>1609</c:v>
                </c:pt>
                <c:pt idx="13">
                  <c:v>1610</c:v>
                </c:pt>
                <c:pt idx="14">
                  <c:v>1611</c:v>
                </c:pt>
                <c:pt idx="15">
                  <c:v>1612</c:v>
                </c:pt>
                <c:pt idx="16">
                  <c:v>1613</c:v>
                </c:pt>
                <c:pt idx="17">
                  <c:v>1614</c:v>
                </c:pt>
                <c:pt idx="18">
                  <c:v>1615</c:v>
                </c:pt>
                <c:pt idx="19">
                  <c:v>1616</c:v>
                </c:pt>
                <c:pt idx="20">
                  <c:v>1617</c:v>
                </c:pt>
                <c:pt idx="21">
                  <c:v>1618</c:v>
                </c:pt>
                <c:pt idx="22">
                  <c:v>1619</c:v>
                </c:pt>
                <c:pt idx="23">
                  <c:v>1620</c:v>
                </c:pt>
                <c:pt idx="24">
                  <c:v>1621</c:v>
                </c:pt>
                <c:pt idx="25">
                  <c:v>1622</c:v>
                </c:pt>
                <c:pt idx="26">
                  <c:v>1623</c:v>
                </c:pt>
                <c:pt idx="27">
                  <c:v>1624</c:v>
                </c:pt>
                <c:pt idx="28">
                  <c:v>1625</c:v>
                </c:pt>
                <c:pt idx="29">
                  <c:v>1626</c:v>
                </c:pt>
                <c:pt idx="30">
                  <c:v>1627</c:v>
                </c:pt>
                <c:pt idx="31">
                  <c:v>1628</c:v>
                </c:pt>
                <c:pt idx="32">
                  <c:v>1629</c:v>
                </c:pt>
                <c:pt idx="33">
                  <c:v>1630</c:v>
                </c:pt>
                <c:pt idx="34">
                  <c:v>1631</c:v>
                </c:pt>
                <c:pt idx="35">
                  <c:v>1632</c:v>
                </c:pt>
                <c:pt idx="36">
                  <c:v>1633</c:v>
                </c:pt>
                <c:pt idx="37">
                  <c:v>1634</c:v>
                </c:pt>
                <c:pt idx="38">
                  <c:v>1635</c:v>
                </c:pt>
                <c:pt idx="39">
                  <c:v>1636</c:v>
                </c:pt>
                <c:pt idx="40">
                  <c:v>1637</c:v>
                </c:pt>
                <c:pt idx="41">
                  <c:v>1638</c:v>
                </c:pt>
                <c:pt idx="42">
                  <c:v>1639</c:v>
                </c:pt>
                <c:pt idx="43">
                  <c:v>1640</c:v>
                </c:pt>
                <c:pt idx="44">
                  <c:v>1641</c:v>
                </c:pt>
                <c:pt idx="45">
                  <c:v>1642</c:v>
                </c:pt>
                <c:pt idx="46">
                  <c:v>1643</c:v>
                </c:pt>
                <c:pt idx="47">
                  <c:v>1644</c:v>
                </c:pt>
                <c:pt idx="48">
                  <c:v>1645</c:v>
                </c:pt>
                <c:pt idx="49">
                  <c:v>1646</c:v>
                </c:pt>
                <c:pt idx="50">
                  <c:v>1647</c:v>
                </c:pt>
                <c:pt idx="51">
                  <c:v>1648</c:v>
                </c:pt>
                <c:pt idx="52">
                  <c:v>1649</c:v>
                </c:pt>
                <c:pt idx="53">
                  <c:v>1650</c:v>
                </c:pt>
                <c:pt idx="54">
                  <c:v>1651</c:v>
                </c:pt>
                <c:pt idx="55">
                  <c:v>1652</c:v>
                </c:pt>
                <c:pt idx="56">
                  <c:v>1653</c:v>
                </c:pt>
                <c:pt idx="57">
                  <c:v>1654</c:v>
                </c:pt>
                <c:pt idx="58">
                  <c:v>1655</c:v>
                </c:pt>
                <c:pt idx="59">
                  <c:v>1656</c:v>
                </c:pt>
                <c:pt idx="60">
                  <c:v>1657</c:v>
                </c:pt>
                <c:pt idx="61">
                  <c:v>1658</c:v>
                </c:pt>
                <c:pt idx="62">
                  <c:v>1659</c:v>
                </c:pt>
                <c:pt idx="63">
                  <c:v>1660</c:v>
                </c:pt>
                <c:pt idx="64">
                  <c:v>1661</c:v>
                </c:pt>
                <c:pt idx="65">
                  <c:v>1662</c:v>
                </c:pt>
                <c:pt idx="66">
                  <c:v>1663</c:v>
                </c:pt>
                <c:pt idx="67">
                  <c:v>1664</c:v>
                </c:pt>
                <c:pt idx="68">
                  <c:v>1665</c:v>
                </c:pt>
                <c:pt idx="69">
                  <c:v>1666</c:v>
                </c:pt>
                <c:pt idx="70">
                  <c:v>1667</c:v>
                </c:pt>
                <c:pt idx="71">
                  <c:v>1668</c:v>
                </c:pt>
                <c:pt idx="72">
                  <c:v>1669</c:v>
                </c:pt>
                <c:pt idx="73">
                  <c:v>1670</c:v>
                </c:pt>
                <c:pt idx="74">
                  <c:v>1671</c:v>
                </c:pt>
                <c:pt idx="75">
                  <c:v>1672</c:v>
                </c:pt>
                <c:pt idx="76">
                  <c:v>1673</c:v>
                </c:pt>
                <c:pt idx="77">
                  <c:v>1674</c:v>
                </c:pt>
                <c:pt idx="78">
                  <c:v>1675</c:v>
                </c:pt>
                <c:pt idx="79">
                  <c:v>1676</c:v>
                </c:pt>
                <c:pt idx="80">
                  <c:v>1677</c:v>
                </c:pt>
                <c:pt idx="81">
                  <c:v>1678</c:v>
                </c:pt>
                <c:pt idx="82">
                  <c:v>1679</c:v>
                </c:pt>
                <c:pt idx="83">
                  <c:v>1680</c:v>
                </c:pt>
                <c:pt idx="84">
                  <c:v>1681</c:v>
                </c:pt>
                <c:pt idx="85">
                  <c:v>1682</c:v>
                </c:pt>
                <c:pt idx="86">
                  <c:v>1683</c:v>
                </c:pt>
                <c:pt idx="87">
                  <c:v>1684</c:v>
                </c:pt>
                <c:pt idx="88">
                  <c:v>1685</c:v>
                </c:pt>
                <c:pt idx="89">
                  <c:v>1686</c:v>
                </c:pt>
                <c:pt idx="90">
                  <c:v>1687</c:v>
                </c:pt>
                <c:pt idx="91">
                  <c:v>1688</c:v>
                </c:pt>
                <c:pt idx="92">
                  <c:v>1689</c:v>
                </c:pt>
                <c:pt idx="93">
                  <c:v>1690</c:v>
                </c:pt>
                <c:pt idx="94">
                  <c:v>1691</c:v>
                </c:pt>
                <c:pt idx="95">
                  <c:v>1692</c:v>
                </c:pt>
                <c:pt idx="96">
                  <c:v>1693</c:v>
                </c:pt>
                <c:pt idx="97">
                  <c:v>1694</c:v>
                </c:pt>
                <c:pt idx="98">
                  <c:v>1695</c:v>
                </c:pt>
                <c:pt idx="99">
                  <c:v>1696</c:v>
                </c:pt>
                <c:pt idx="100">
                  <c:v>1697</c:v>
                </c:pt>
                <c:pt idx="101">
                  <c:v>1698</c:v>
                </c:pt>
                <c:pt idx="102">
                  <c:v>1699</c:v>
                </c:pt>
                <c:pt idx="103">
                  <c:v>1700</c:v>
                </c:pt>
                <c:pt idx="104">
                  <c:v>1701</c:v>
                </c:pt>
                <c:pt idx="105">
                  <c:v>1702</c:v>
                </c:pt>
                <c:pt idx="106">
                  <c:v>1703</c:v>
                </c:pt>
                <c:pt idx="107">
                  <c:v>1704</c:v>
                </c:pt>
                <c:pt idx="108">
                  <c:v>1705</c:v>
                </c:pt>
                <c:pt idx="109">
                  <c:v>1706</c:v>
                </c:pt>
                <c:pt idx="110">
                  <c:v>1707</c:v>
                </c:pt>
                <c:pt idx="111">
                  <c:v>1708</c:v>
                </c:pt>
                <c:pt idx="112">
                  <c:v>1709</c:v>
                </c:pt>
                <c:pt idx="113">
                  <c:v>1710</c:v>
                </c:pt>
                <c:pt idx="114">
                  <c:v>1711</c:v>
                </c:pt>
                <c:pt idx="115">
                  <c:v>1712</c:v>
                </c:pt>
                <c:pt idx="116">
                  <c:v>1713</c:v>
                </c:pt>
                <c:pt idx="117">
                  <c:v>1714</c:v>
                </c:pt>
                <c:pt idx="118">
                  <c:v>1715</c:v>
                </c:pt>
                <c:pt idx="119">
                  <c:v>1716</c:v>
                </c:pt>
                <c:pt idx="120">
                  <c:v>1717</c:v>
                </c:pt>
                <c:pt idx="121">
                  <c:v>1718</c:v>
                </c:pt>
                <c:pt idx="122">
                  <c:v>1719</c:v>
                </c:pt>
                <c:pt idx="123">
                  <c:v>1720</c:v>
                </c:pt>
                <c:pt idx="124">
                  <c:v>1721</c:v>
                </c:pt>
                <c:pt idx="125">
                  <c:v>1722</c:v>
                </c:pt>
                <c:pt idx="126">
                  <c:v>1723</c:v>
                </c:pt>
                <c:pt idx="127">
                  <c:v>1724</c:v>
                </c:pt>
                <c:pt idx="128">
                  <c:v>1725</c:v>
                </c:pt>
                <c:pt idx="129">
                  <c:v>1726</c:v>
                </c:pt>
                <c:pt idx="130">
                  <c:v>1727</c:v>
                </c:pt>
                <c:pt idx="131">
                  <c:v>1728</c:v>
                </c:pt>
                <c:pt idx="132">
                  <c:v>1729</c:v>
                </c:pt>
                <c:pt idx="133">
                  <c:v>1730</c:v>
                </c:pt>
                <c:pt idx="134">
                  <c:v>1731</c:v>
                </c:pt>
                <c:pt idx="135">
                  <c:v>1732</c:v>
                </c:pt>
                <c:pt idx="136">
                  <c:v>1733</c:v>
                </c:pt>
                <c:pt idx="137">
                  <c:v>1734</c:v>
                </c:pt>
                <c:pt idx="138">
                  <c:v>1735</c:v>
                </c:pt>
                <c:pt idx="139">
                  <c:v>1736</c:v>
                </c:pt>
                <c:pt idx="140">
                  <c:v>1737</c:v>
                </c:pt>
                <c:pt idx="141">
                  <c:v>1738</c:v>
                </c:pt>
                <c:pt idx="142">
                  <c:v>1739</c:v>
                </c:pt>
                <c:pt idx="143">
                  <c:v>1740</c:v>
                </c:pt>
                <c:pt idx="144">
                  <c:v>1741</c:v>
                </c:pt>
                <c:pt idx="145">
                  <c:v>1742</c:v>
                </c:pt>
                <c:pt idx="146">
                  <c:v>1743</c:v>
                </c:pt>
                <c:pt idx="147">
                  <c:v>1744</c:v>
                </c:pt>
                <c:pt idx="148">
                  <c:v>1745</c:v>
                </c:pt>
                <c:pt idx="149">
                  <c:v>1746</c:v>
                </c:pt>
                <c:pt idx="150">
                  <c:v>1747</c:v>
                </c:pt>
                <c:pt idx="151">
                  <c:v>1748</c:v>
                </c:pt>
                <c:pt idx="152">
                  <c:v>1749</c:v>
                </c:pt>
                <c:pt idx="153">
                  <c:v>1750</c:v>
                </c:pt>
                <c:pt idx="154">
                  <c:v>1751</c:v>
                </c:pt>
                <c:pt idx="155">
                  <c:v>1752</c:v>
                </c:pt>
                <c:pt idx="156">
                  <c:v>1753</c:v>
                </c:pt>
                <c:pt idx="157">
                  <c:v>1754</c:v>
                </c:pt>
                <c:pt idx="158">
                  <c:v>1755</c:v>
                </c:pt>
                <c:pt idx="159">
                  <c:v>1756</c:v>
                </c:pt>
                <c:pt idx="160">
                  <c:v>1757</c:v>
                </c:pt>
                <c:pt idx="161">
                  <c:v>1758</c:v>
                </c:pt>
                <c:pt idx="162">
                  <c:v>1759</c:v>
                </c:pt>
                <c:pt idx="163">
                  <c:v>1760</c:v>
                </c:pt>
                <c:pt idx="164">
                  <c:v>1761</c:v>
                </c:pt>
              </c:numCache>
            </c:numRef>
          </c:xVal>
          <c:yVal>
            <c:numRef>
              <c:f>Graph!$B$1599:$B$1761</c:f>
              <c:numCache>
                <c:formatCode>General</c:formatCode>
                <c:ptCount val="163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806-4E31-9003-B27351C338B4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Graph!$A$1598:$A$1762</c:f>
              <c:numCache>
                <c:formatCode>General</c:formatCode>
                <c:ptCount val="165"/>
                <c:pt idx="0">
                  <c:v>1597</c:v>
                </c:pt>
                <c:pt idx="1">
                  <c:v>1598</c:v>
                </c:pt>
                <c:pt idx="2">
                  <c:v>1599</c:v>
                </c:pt>
                <c:pt idx="3">
                  <c:v>1600</c:v>
                </c:pt>
                <c:pt idx="4">
                  <c:v>1601</c:v>
                </c:pt>
                <c:pt idx="5">
                  <c:v>1602</c:v>
                </c:pt>
                <c:pt idx="6">
                  <c:v>1603</c:v>
                </c:pt>
                <c:pt idx="7">
                  <c:v>1604</c:v>
                </c:pt>
                <c:pt idx="8">
                  <c:v>1605</c:v>
                </c:pt>
                <c:pt idx="9">
                  <c:v>1606</c:v>
                </c:pt>
                <c:pt idx="10">
                  <c:v>1607</c:v>
                </c:pt>
                <c:pt idx="11">
                  <c:v>1608</c:v>
                </c:pt>
                <c:pt idx="12">
                  <c:v>1609</c:v>
                </c:pt>
                <c:pt idx="13">
                  <c:v>1610</c:v>
                </c:pt>
                <c:pt idx="14">
                  <c:v>1611</c:v>
                </c:pt>
                <c:pt idx="15">
                  <c:v>1612</c:v>
                </c:pt>
                <c:pt idx="16">
                  <c:v>1613</c:v>
                </c:pt>
                <c:pt idx="17">
                  <c:v>1614</c:v>
                </c:pt>
                <c:pt idx="18">
                  <c:v>1615</c:v>
                </c:pt>
                <c:pt idx="19">
                  <c:v>1616</c:v>
                </c:pt>
                <c:pt idx="20">
                  <c:v>1617</c:v>
                </c:pt>
                <c:pt idx="21">
                  <c:v>1618</c:v>
                </c:pt>
                <c:pt idx="22">
                  <c:v>1619</c:v>
                </c:pt>
                <c:pt idx="23">
                  <c:v>1620</c:v>
                </c:pt>
                <c:pt idx="24">
                  <c:v>1621</c:v>
                </c:pt>
                <c:pt idx="25">
                  <c:v>1622</c:v>
                </c:pt>
                <c:pt idx="26">
                  <c:v>1623</c:v>
                </c:pt>
                <c:pt idx="27">
                  <c:v>1624</c:v>
                </c:pt>
                <c:pt idx="28">
                  <c:v>1625</c:v>
                </c:pt>
                <c:pt idx="29">
                  <c:v>1626</c:v>
                </c:pt>
                <c:pt idx="30">
                  <c:v>1627</c:v>
                </c:pt>
                <c:pt idx="31">
                  <c:v>1628</c:v>
                </c:pt>
                <c:pt idx="32">
                  <c:v>1629</c:v>
                </c:pt>
                <c:pt idx="33">
                  <c:v>1630</c:v>
                </c:pt>
                <c:pt idx="34">
                  <c:v>1631</c:v>
                </c:pt>
                <c:pt idx="35">
                  <c:v>1632</c:v>
                </c:pt>
                <c:pt idx="36">
                  <c:v>1633</c:v>
                </c:pt>
                <c:pt idx="37">
                  <c:v>1634</c:v>
                </c:pt>
                <c:pt idx="38">
                  <c:v>1635</c:v>
                </c:pt>
                <c:pt idx="39">
                  <c:v>1636</c:v>
                </c:pt>
                <c:pt idx="40">
                  <c:v>1637</c:v>
                </c:pt>
                <c:pt idx="41">
                  <c:v>1638</c:v>
                </c:pt>
                <c:pt idx="42">
                  <c:v>1639</c:v>
                </c:pt>
                <c:pt idx="43">
                  <c:v>1640</c:v>
                </c:pt>
                <c:pt idx="44">
                  <c:v>1641</c:v>
                </c:pt>
                <c:pt idx="45">
                  <c:v>1642</c:v>
                </c:pt>
                <c:pt idx="46">
                  <c:v>1643</c:v>
                </c:pt>
                <c:pt idx="47">
                  <c:v>1644</c:v>
                </c:pt>
                <c:pt idx="48">
                  <c:v>1645</c:v>
                </c:pt>
                <c:pt idx="49">
                  <c:v>1646</c:v>
                </c:pt>
                <c:pt idx="50">
                  <c:v>1647</c:v>
                </c:pt>
                <c:pt idx="51">
                  <c:v>1648</c:v>
                </c:pt>
                <c:pt idx="52">
                  <c:v>1649</c:v>
                </c:pt>
                <c:pt idx="53">
                  <c:v>1650</c:v>
                </c:pt>
                <c:pt idx="54">
                  <c:v>1651</c:v>
                </c:pt>
                <c:pt idx="55">
                  <c:v>1652</c:v>
                </c:pt>
                <c:pt idx="56">
                  <c:v>1653</c:v>
                </c:pt>
                <c:pt idx="57">
                  <c:v>1654</c:v>
                </c:pt>
                <c:pt idx="58">
                  <c:v>1655</c:v>
                </c:pt>
                <c:pt idx="59">
                  <c:v>1656</c:v>
                </c:pt>
                <c:pt idx="60">
                  <c:v>1657</c:v>
                </c:pt>
                <c:pt idx="61">
                  <c:v>1658</c:v>
                </c:pt>
                <c:pt idx="62">
                  <c:v>1659</c:v>
                </c:pt>
                <c:pt idx="63">
                  <c:v>1660</c:v>
                </c:pt>
                <c:pt idx="64">
                  <c:v>1661</c:v>
                </c:pt>
                <c:pt idx="65">
                  <c:v>1662</c:v>
                </c:pt>
                <c:pt idx="66">
                  <c:v>1663</c:v>
                </c:pt>
                <c:pt idx="67">
                  <c:v>1664</c:v>
                </c:pt>
                <c:pt idx="68">
                  <c:v>1665</c:v>
                </c:pt>
                <c:pt idx="69">
                  <c:v>1666</c:v>
                </c:pt>
                <c:pt idx="70">
                  <c:v>1667</c:v>
                </c:pt>
                <c:pt idx="71">
                  <c:v>1668</c:v>
                </c:pt>
                <c:pt idx="72">
                  <c:v>1669</c:v>
                </c:pt>
                <c:pt idx="73">
                  <c:v>1670</c:v>
                </c:pt>
                <c:pt idx="74">
                  <c:v>1671</c:v>
                </c:pt>
                <c:pt idx="75">
                  <c:v>1672</c:v>
                </c:pt>
                <c:pt idx="76">
                  <c:v>1673</c:v>
                </c:pt>
                <c:pt idx="77">
                  <c:v>1674</c:v>
                </c:pt>
                <c:pt idx="78">
                  <c:v>1675</c:v>
                </c:pt>
                <c:pt idx="79">
                  <c:v>1676</c:v>
                </c:pt>
                <c:pt idx="80">
                  <c:v>1677</c:v>
                </c:pt>
                <c:pt idx="81">
                  <c:v>1678</c:v>
                </c:pt>
                <c:pt idx="82">
                  <c:v>1679</c:v>
                </c:pt>
                <c:pt idx="83">
                  <c:v>1680</c:v>
                </c:pt>
                <c:pt idx="84">
                  <c:v>1681</c:v>
                </c:pt>
                <c:pt idx="85">
                  <c:v>1682</c:v>
                </c:pt>
                <c:pt idx="86">
                  <c:v>1683</c:v>
                </c:pt>
                <c:pt idx="87">
                  <c:v>1684</c:v>
                </c:pt>
                <c:pt idx="88">
                  <c:v>1685</c:v>
                </c:pt>
                <c:pt idx="89">
                  <c:v>1686</c:v>
                </c:pt>
                <c:pt idx="90">
                  <c:v>1687</c:v>
                </c:pt>
                <c:pt idx="91">
                  <c:v>1688</c:v>
                </c:pt>
                <c:pt idx="92">
                  <c:v>1689</c:v>
                </c:pt>
                <c:pt idx="93">
                  <c:v>1690</c:v>
                </c:pt>
                <c:pt idx="94">
                  <c:v>1691</c:v>
                </c:pt>
                <c:pt idx="95">
                  <c:v>1692</c:v>
                </c:pt>
                <c:pt idx="96">
                  <c:v>1693</c:v>
                </c:pt>
                <c:pt idx="97">
                  <c:v>1694</c:v>
                </c:pt>
                <c:pt idx="98">
                  <c:v>1695</c:v>
                </c:pt>
                <c:pt idx="99">
                  <c:v>1696</c:v>
                </c:pt>
                <c:pt idx="100">
                  <c:v>1697</c:v>
                </c:pt>
                <c:pt idx="101">
                  <c:v>1698</c:v>
                </c:pt>
                <c:pt idx="102">
                  <c:v>1699</c:v>
                </c:pt>
                <c:pt idx="103">
                  <c:v>1700</c:v>
                </c:pt>
                <c:pt idx="104">
                  <c:v>1701</c:v>
                </c:pt>
                <c:pt idx="105">
                  <c:v>1702</c:v>
                </c:pt>
                <c:pt idx="106">
                  <c:v>1703</c:v>
                </c:pt>
                <c:pt idx="107">
                  <c:v>1704</c:v>
                </c:pt>
                <c:pt idx="108">
                  <c:v>1705</c:v>
                </c:pt>
                <c:pt idx="109">
                  <c:v>1706</c:v>
                </c:pt>
                <c:pt idx="110">
                  <c:v>1707</c:v>
                </c:pt>
                <c:pt idx="111">
                  <c:v>1708</c:v>
                </c:pt>
                <c:pt idx="112">
                  <c:v>1709</c:v>
                </c:pt>
                <c:pt idx="113">
                  <c:v>1710</c:v>
                </c:pt>
                <c:pt idx="114">
                  <c:v>1711</c:v>
                </c:pt>
                <c:pt idx="115">
                  <c:v>1712</c:v>
                </c:pt>
                <c:pt idx="116">
                  <c:v>1713</c:v>
                </c:pt>
                <c:pt idx="117">
                  <c:v>1714</c:v>
                </c:pt>
                <c:pt idx="118">
                  <c:v>1715</c:v>
                </c:pt>
                <c:pt idx="119">
                  <c:v>1716</c:v>
                </c:pt>
                <c:pt idx="120">
                  <c:v>1717</c:v>
                </c:pt>
                <c:pt idx="121">
                  <c:v>1718</c:v>
                </c:pt>
                <c:pt idx="122">
                  <c:v>1719</c:v>
                </c:pt>
                <c:pt idx="123">
                  <c:v>1720</c:v>
                </c:pt>
                <c:pt idx="124">
                  <c:v>1721</c:v>
                </c:pt>
                <c:pt idx="125">
                  <c:v>1722</c:v>
                </c:pt>
                <c:pt idx="126">
                  <c:v>1723</c:v>
                </c:pt>
                <c:pt idx="127">
                  <c:v>1724</c:v>
                </c:pt>
                <c:pt idx="128">
                  <c:v>1725</c:v>
                </c:pt>
                <c:pt idx="129">
                  <c:v>1726</c:v>
                </c:pt>
                <c:pt idx="130">
                  <c:v>1727</c:v>
                </c:pt>
                <c:pt idx="131">
                  <c:v>1728</c:v>
                </c:pt>
                <c:pt idx="132">
                  <c:v>1729</c:v>
                </c:pt>
                <c:pt idx="133">
                  <c:v>1730</c:v>
                </c:pt>
                <c:pt idx="134">
                  <c:v>1731</c:v>
                </c:pt>
                <c:pt idx="135">
                  <c:v>1732</c:v>
                </c:pt>
                <c:pt idx="136">
                  <c:v>1733</c:v>
                </c:pt>
                <c:pt idx="137">
                  <c:v>1734</c:v>
                </c:pt>
                <c:pt idx="138">
                  <c:v>1735</c:v>
                </c:pt>
                <c:pt idx="139">
                  <c:v>1736</c:v>
                </c:pt>
                <c:pt idx="140">
                  <c:v>1737</c:v>
                </c:pt>
                <c:pt idx="141">
                  <c:v>1738</c:v>
                </c:pt>
                <c:pt idx="142">
                  <c:v>1739</c:v>
                </c:pt>
                <c:pt idx="143">
                  <c:v>1740</c:v>
                </c:pt>
                <c:pt idx="144">
                  <c:v>1741</c:v>
                </c:pt>
                <c:pt idx="145">
                  <c:v>1742</c:v>
                </c:pt>
                <c:pt idx="146">
                  <c:v>1743</c:v>
                </c:pt>
                <c:pt idx="147">
                  <c:v>1744</c:v>
                </c:pt>
                <c:pt idx="148">
                  <c:v>1745</c:v>
                </c:pt>
                <c:pt idx="149">
                  <c:v>1746</c:v>
                </c:pt>
                <c:pt idx="150">
                  <c:v>1747</c:v>
                </c:pt>
                <c:pt idx="151">
                  <c:v>1748</c:v>
                </c:pt>
                <c:pt idx="152">
                  <c:v>1749</c:v>
                </c:pt>
                <c:pt idx="153">
                  <c:v>1750</c:v>
                </c:pt>
                <c:pt idx="154">
                  <c:v>1751</c:v>
                </c:pt>
                <c:pt idx="155">
                  <c:v>1752</c:v>
                </c:pt>
                <c:pt idx="156">
                  <c:v>1753</c:v>
                </c:pt>
                <c:pt idx="157">
                  <c:v>1754</c:v>
                </c:pt>
                <c:pt idx="158">
                  <c:v>1755</c:v>
                </c:pt>
                <c:pt idx="159">
                  <c:v>1756</c:v>
                </c:pt>
                <c:pt idx="160">
                  <c:v>1757</c:v>
                </c:pt>
                <c:pt idx="161">
                  <c:v>1758</c:v>
                </c:pt>
                <c:pt idx="162">
                  <c:v>1759</c:v>
                </c:pt>
                <c:pt idx="163">
                  <c:v>1760</c:v>
                </c:pt>
                <c:pt idx="164">
                  <c:v>1761</c:v>
                </c:pt>
              </c:numCache>
            </c:numRef>
          </c:xVal>
          <c:yVal>
            <c:numRef>
              <c:f>Graph!$C$1599:$C$1761</c:f>
              <c:numCache>
                <c:formatCode>General</c:formatCode>
                <c:ptCount val="16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806-4E31-9003-B27351C338B4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Graph!$A$1598:$A$1762</c:f>
              <c:numCache>
                <c:formatCode>General</c:formatCode>
                <c:ptCount val="165"/>
                <c:pt idx="0">
                  <c:v>1597</c:v>
                </c:pt>
                <c:pt idx="1">
                  <c:v>1598</c:v>
                </c:pt>
                <c:pt idx="2">
                  <c:v>1599</c:v>
                </c:pt>
                <c:pt idx="3">
                  <c:v>1600</c:v>
                </c:pt>
                <c:pt idx="4">
                  <c:v>1601</c:v>
                </c:pt>
                <c:pt idx="5">
                  <c:v>1602</c:v>
                </c:pt>
                <c:pt idx="6">
                  <c:v>1603</c:v>
                </c:pt>
                <c:pt idx="7">
                  <c:v>1604</c:v>
                </c:pt>
                <c:pt idx="8">
                  <c:v>1605</c:v>
                </c:pt>
                <c:pt idx="9">
                  <c:v>1606</c:v>
                </c:pt>
                <c:pt idx="10">
                  <c:v>1607</c:v>
                </c:pt>
                <c:pt idx="11">
                  <c:v>1608</c:v>
                </c:pt>
                <c:pt idx="12">
                  <c:v>1609</c:v>
                </c:pt>
                <c:pt idx="13">
                  <c:v>1610</c:v>
                </c:pt>
                <c:pt idx="14">
                  <c:v>1611</c:v>
                </c:pt>
                <c:pt idx="15">
                  <c:v>1612</c:v>
                </c:pt>
                <c:pt idx="16">
                  <c:v>1613</c:v>
                </c:pt>
                <c:pt idx="17">
                  <c:v>1614</c:v>
                </c:pt>
                <c:pt idx="18">
                  <c:v>1615</c:v>
                </c:pt>
                <c:pt idx="19">
                  <c:v>1616</c:v>
                </c:pt>
                <c:pt idx="20">
                  <c:v>1617</c:v>
                </c:pt>
                <c:pt idx="21">
                  <c:v>1618</c:v>
                </c:pt>
                <c:pt idx="22">
                  <c:v>1619</c:v>
                </c:pt>
                <c:pt idx="23">
                  <c:v>1620</c:v>
                </c:pt>
                <c:pt idx="24">
                  <c:v>1621</c:v>
                </c:pt>
                <c:pt idx="25">
                  <c:v>1622</c:v>
                </c:pt>
                <c:pt idx="26">
                  <c:v>1623</c:v>
                </c:pt>
                <c:pt idx="27">
                  <c:v>1624</c:v>
                </c:pt>
                <c:pt idx="28">
                  <c:v>1625</c:v>
                </c:pt>
                <c:pt idx="29">
                  <c:v>1626</c:v>
                </c:pt>
                <c:pt idx="30">
                  <c:v>1627</c:v>
                </c:pt>
                <c:pt idx="31">
                  <c:v>1628</c:v>
                </c:pt>
                <c:pt idx="32">
                  <c:v>1629</c:v>
                </c:pt>
                <c:pt idx="33">
                  <c:v>1630</c:v>
                </c:pt>
                <c:pt idx="34">
                  <c:v>1631</c:v>
                </c:pt>
                <c:pt idx="35">
                  <c:v>1632</c:v>
                </c:pt>
                <c:pt idx="36">
                  <c:v>1633</c:v>
                </c:pt>
                <c:pt idx="37">
                  <c:v>1634</c:v>
                </c:pt>
                <c:pt idx="38">
                  <c:v>1635</c:v>
                </c:pt>
                <c:pt idx="39">
                  <c:v>1636</c:v>
                </c:pt>
                <c:pt idx="40">
                  <c:v>1637</c:v>
                </c:pt>
                <c:pt idx="41">
                  <c:v>1638</c:v>
                </c:pt>
                <c:pt idx="42">
                  <c:v>1639</c:v>
                </c:pt>
                <c:pt idx="43">
                  <c:v>1640</c:v>
                </c:pt>
                <c:pt idx="44">
                  <c:v>1641</c:v>
                </c:pt>
                <c:pt idx="45">
                  <c:v>1642</c:v>
                </c:pt>
                <c:pt idx="46">
                  <c:v>1643</c:v>
                </c:pt>
                <c:pt idx="47">
                  <c:v>1644</c:v>
                </c:pt>
                <c:pt idx="48">
                  <c:v>1645</c:v>
                </c:pt>
                <c:pt idx="49">
                  <c:v>1646</c:v>
                </c:pt>
                <c:pt idx="50">
                  <c:v>1647</c:v>
                </c:pt>
                <c:pt idx="51">
                  <c:v>1648</c:v>
                </c:pt>
                <c:pt idx="52">
                  <c:v>1649</c:v>
                </c:pt>
                <c:pt idx="53">
                  <c:v>1650</c:v>
                </c:pt>
                <c:pt idx="54">
                  <c:v>1651</c:v>
                </c:pt>
                <c:pt idx="55">
                  <c:v>1652</c:v>
                </c:pt>
                <c:pt idx="56">
                  <c:v>1653</c:v>
                </c:pt>
                <c:pt idx="57">
                  <c:v>1654</c:v>
                </c:pt>
                <c:pt idx="58">
                  <c:v>1655</c:v>
                </c:pt>
                <c:pt idx="59">
                  <c:v>1656</c:v>
                </c:pt>
                <c:pt idx="60">
                  <c:v>1657</c:v>
                </c:pt>
                <c:pt idx="61">
                  <c:v>1658</c:v>
                </c:pt>
                <c:pt idx="62">
                  <c:v>1659</c:v>
                </c:pt>
                <c:pt idx="63">
                  <c:v>1660</c:v>
                </c:pt>
                <c:pt idx="64">
                  <c:v>1661</c:v>
                </c:pt>
                <c:pt idx="65">
                  <c:v>1662</c:v>
                </c:pt>
                <c:pt idx="66">
                  <c:v>1663</c:v>
                </c:pt>
                <c:pt idx="67">
                  <c:v>1664</c:v>
                </c:pt>
                <c:pt idx="68">
                  <c:v>1665</c:v>
                </c:pt>
                <c:pt idx="69">
                  <c:v>1666</c:v>
                </c:pt>
                <c:pt idx="70">
                  <c:v>1667</c:v>
                </c:pt>
                <c:pt idx="71">
                  <c:v>1668</c:v>
                </c:pt>
                <c:pt idx="72">
                  <c:v>1669</c:v>
                </c:pt>
                <c:pt idx="73">
                  <c:v>1670</c:v>
                </c:pt>
                <c:pt idx="74">
                  <c:v>1671</c:v>
                </c:pt>
                <c:pt idx="75">
                  <c:v>1672</c:v>
                </c:pt>
                <c:pt idx="76">
                  <c:v>1673</c:v>
                </c:pt>
                <c:pt idx="77">
                  <c:v>1674</c:v>
                </c:pt>
                <c:pt idx="78">
                  <c:v>1675</c:v>
                </c:pt>
                <c:pt idx="79">
                  <c:v>1676</c:v>
                </c:pt>
                <c:pt idx="80">
                  <c:v>1677</c:v>
                </c:pt>
                <c:pt idx="81">
                  <c:v>1678</c:v>
                </c:pt>
                <c:pt idx="82">
                  <c:v>1679</c:v>
                </c:pt>
                <c:pt idx="83">
                  <c:v>1680</c:v>
                </c:pt>
                <c:pt idx="84">
                  <c:v>1681</c:v>
                </c:pt>
                <c:pt idx="85">
                  <c:v>1682</c:v>
                </c:pt>
                <c:pt idx="86">
                  <c:v>1683</c:v>
                </c:pt>
                <c:pt idx="87">
                  <c:v>1684</c:v>
                </c:pt>
                <c:pt idx="88">
                  <c:v>1685</c:v>
                </c:pt>
                <c:pt idx="89">
                  <c:v>1686</c:v>
                </c:pt>
                <c:pt idx="90">
                  <c:v>1687</c:v>
                </c:pt>
                <c:pt idx="91">
                  <c:v>1688</c:v>
                </c:pt>
                <c:pt idx="92">
                  <c:v>1689</c:v>
                </c:pt>
                <c:pt idx="93">
                  <c:v>1690</c:v>
                </c:pt>
                <c:pt idx="94">
                  <c:v>1691</c:v>
                </c:pt>
                <c:pt idx="95">
                  <c:v>1692</c:v>
                </c:pt>
                <c:pt idx="96">
                  <c:v>1693</c:v>
                </c:pt>
                <c:pt idx="97">
                  <c:v>1694</c:v>
                </c:pt>
                <c:pt idx="98">
                  <c:v>1695</c:v>
                </c:pt>
                <c:pt idx="99">
                  <c:v>1696</c:v>
                </c:pt>
                <c:pt idx="100">
                  <c:v>1697</c:v>
                </c:pt>
                <c:pt idx="101">
                  <c:v>1698</c:v>
                </c:pt>
                <c:pt idx="102">
                  <c:v>1699</c:v>
                </c:pt>
                <c:pt idx="103">
                  <c:v>1700</c:v>
                </c:pt>
                <c:pt idx="104">
                  <c:v>1701</c:v>
                </c:pt>
                <c:pt idx="105">
                  <c:v>1702</c:v>
                </c:pt>
                <c:pt idx="106">
                  <c:v>1703</c:v>
                </c:pt>
                <c:pt idx="107">
                  <c:v>1704</c:v>
                </c:pt>
                <c:pt idx="108">
                  <c:v>1705</c:v>
                </c:pt>
                <c:pt idx="109">
                  <c:v>1706</c:v>
                </c:pt>
                <c:pt idx="110">
                  <c:v>1707</c:v>
                </c:pt>
                <c:pt idx="111">
                  <c:v>1708</c:v>
                </c:pt>
                <c:pt idx="112">
                  <c:v>1709</c:v>
                </c:pt>
                <c:pt idx="113">
                  <c:v>1710</c:v>
                </c:pt>
                <c:pt idx="114">
                  <c:v>1711</c:v>
                </c:pt>
                <c:pt idx="115">
                  <c:v>1712</c:v>
                </c:pt>
                <c:pt idx="116">
                  <c:v>1713</c:v>
                </c:pt>
                <c:pt idx="117">
                  <c:v>1714</c:v>
                </c:pt>
                <c:pt idx="118">
                  <c:v>1715</c:v>
                </c:pt>
                <c:pt idx="119">
                  <c:v>1716</c:v>
                </c:pt>
                <c:pt idx="120">
                  <c:v>1717</c:v>
                </c:pt>
                <c:pt idx="121">
                  <c:v>1718</c:v>
                </c:pt>
                <c:pt idx="122">
                  <c:v>1719</c:v>
                </c:pt>
                <c:pt idx="123">
                  <c:v>1720</c:v>
                </c:pt>
                <c:pt idx="124">
                  <c:v>1721</c:v>
                </c:pt>
                <c:pt idx="125">
                  <c:v>1722</c:v>
                </c:pt>
                <c:pt idx="126">
                  <c:v>1723</c:v>
                </c:pt>
                <c:pt idx="127">
                  <c:v>1724</c:v>
                </c:pt>
                <c:pt idx="128">
                  <c:v>1725</c:v>
                </c:pt>
                <c:pt idx="129">
                  <c:v>1726</c:v>
                </c:pt>
                <c:pt idx="130">
                  <c:v>1727</c:v>
                </c:pt>
                <c:pt idx="131">
                  <c:v>1728</c:v>
                </c:pt>
                <c:pt idx="132">
                  <c:v>1729</c:v>
                </c:pt>
                <c:pt idx="133">
                  <c:v>1730</c:v>
                </c:pt>
                <c:pt idx="134">
                  <c:v>1731</c:v>
                </c:pt>
                <c:pt idx="135">
                  <c:v>1732</c:v>
                </c:pt>
                <c:pt idx="136">
                  <c:v>1733</c:v>
                </c:pt>
                <c:pt idx="137">
                  <c:v>1734</c:v>
                </c:pt>
                <c:pt idx="138">
                  <c:v>1735</c:v>
                </c:pt>
                <c:pt idx="139">
                  <c:v>1736</c:v>
                </c:pt>
                <c:pt idx="140">
                  <c:v>1737</c:v>
                </c:pt>
                <c:pt idx="141">
                  <c:v>1738</c:v>
                </c:pt>
                <c:pt idx="142">
                  <c:v>1739</c:v>
                </c:pt>
                <c:pt idx="143">
                  <c:v>1740</c:v>
                </c:pt>
                <c:pt idx="144">
                  <c:v>1741</c:v>
                </c:pt>
                <c:pt idx="145">
                  <c:v>1742</c:v>
                </c:pt>
                <c:pt idx="146">
                  <c:v>1743</c:v>
                </c:pt>
                <c:pt idx="147">
                  <c:v>1744</c:v>
                </c:pt>
                <c:pt idx="148">
                  <c:v>1745</c:v>
                </c:pt>
                <c:pt idx="149">
                  <c:v>1746</c:v>
                </c:pt>
                <c:pt idx="150">
                  <c:v>1747</c:v>
                </c:pt>
                <c:pt idx="151">
                  <c:v>1748</c:v>
                </c:pt>
                <c:pt idx="152">
                  <c:v>1749</c:v>
                </c:pt>
                <c:pt idx="153">
                  <c:v>1750</c:v>
                </c:pt>
                <c:pt idx="154">
                  <c:v>1751</c:v>
                </c:pt>
                <c:pt idx="155">
                  <c:v>1752</c:v>
                </c:pt>
                <c:pt idx="156">
                  <c:v>1753</c:v>
                </c:pt>
                <c:pt idx="157">
                  <c:v>1754</c:v>
                </c:pt>
                <c:pt idx="158">
                  <c:v>1755</c:v>
                </c:pt>
                <c:pt idx="159">
                  <c:v>1756</c:v>
                </c:pt>
                <c:pt idx="160">
                  <c:v>1757</c:v>
                </c:pt>
                <c:pt idx="161">
                  <c:v>1758</c:v>
                </c:pt>
                <c:pt idx="162">
                  <c:v>1759</c:v>
                </c:pt>
                <c:pt idx="163">
                  <c:v>1760</c:v>
                </c:pt>
                <c:pt idx="164">
                  <c:v>1761</c:v>
                </c:pt>
              </c:numCache>
            </c:numRef>
          </c:xVal>
          <c:yVal>
            <c:numRef>
              <c:f>Graph!$E$1599:$E$1761</c:f>
              <c:numCache>
                <c:formatCode>General</c:formatCode>
                <c:ptCount val="163"/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806-4E31-9003-B27351C338B4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Graph!$A$1598:$A$1762</c:f>
              <c:numCache>
                <c:formatCode>General</c:formatCode>
                <c:ptCount val="165"/>
                <c:pt idx="0">
                  <c:v>1597</c:v>
                </c:pt>
                <c:pt idx="1">
                  <c:v>1598</c:v>
                </c:pt>
                <c:pt idx="2">
                  <c:v>1599</c:v>
                </c:pt>
                <c:pt idx="3">
                  <c:v>1600</c:v>
                </c:pt>
                <c:pt idx="4">
                  <c:v>1601</c:v>
                </c:pt>
                <c:pt idx="5">
                  <c:v>1602</c:v>
                </c:pt>
                <c:pt idx="6">
                  <c:v>1603</c:v>
                </c:pt>
                <c:pt idx="7">
                  <c:v>1604</c:v>
                </c:pt>
                <c:pt idx="8">
                  <c:v>1605</c:v>
                </c:pt>
                <c:pt idx="9">
                  <c:v>1606</c:v>
                </c:pt>
                <c:pt idx="10">
                  <c:v>1607</c:v>
                </c:pt>
                <c:pt idx="11">
                  <c:v>1608</c:v>
                </c:pt>
                <c:pt idx="12">
                  <c:v>1609</c:v>
                </c:pt>
                <c:pt idx="13">
                  <c:v>1610</c:v>
                </c:pt>
                <c:pt idx="14">
                  <c:v>1611</c:v>
                </c:pt>
                <c:pt idx="15">
                  <c:v>1612</c:v>
                </c:pt>
                <c:pt idx="16">
                  <c:v>1613</c:v>
                </c:pt>
                <c:pt idx="17">
                  <c:v>1614</c:v>
                </c:pt>
                <c:pt idx="18">
                  <c:v>1615</c:v>
                </c:pt>
                <c:pt idx="19">
                  <c:v>1616</c:v>
                </c:pt>
                <c:pt idx="20">
                  <c:v>1617</c:v>
                </c:pt>
                <c:pt idx="21">
                  <c:v>1618</c:v>
                </c:pt>
                <c:pt idx="22">
                  <c:v>1619</c:v>
                </c:pt>
                <c:pt idx="23">
                  <c:v>1620</c:v>
                </c:pt>
                <c:pt idx="24">
                  <c:v>1621</c:v>
                </c:pt>
                <c:pt idx="25">
                  <c:v>1622</c:v>
                </c:pt>
                <c:pt idx="26">
                  <c:v>1623</c:v>
                </c:pt>
                <c:pt idx="27">
                  <c:v>1624</c:v>
                </c:pt>
                <c:pt idx="28">
                  <c:v>1625</c:v>
                </c:pt>
                <c:pt idx="29">
                  <c:v>1626</c:v>
                </c:pt>
                <c:pt idx="30">
                  <c:v>1627</c:v>
                </c:pt>
                <c:pt idx="31">
                  <c:v>1628</c:v>
                </c:pt>
                <c:pt idx="32">
                  <c:v>1629</c:v>
                </c:pt>
                <c:pt idx="33">
                  <c:v>1630</c:v>
                </c:pt>
                <c:pt idx="34">
                  <c:v>1631</c:v>
                </c:pt>
                <c:pt idx="35">
                  <c:v>1632</c:v>
                </c:pt>
                <c:pt idx="36">
                  <c:v>1633</c:v>
                </c:pt>
                <c:pt idx="37">
                  <c:v>1634</c:v>
                </c:pt>
                <c:pt idx="38">
                  <c:v>1635</c:v>
                </c:pt>
                <c:pt idx="39">
                  <c:v>1636</c:v>
                </c:pt>
                <c:pt idx="40">
                  <c:v>1637</c:v>
                </c:pt>
                <c:pt idx="41">
                  <c:v>1638</c:v>
                </c:pt>
                <c:pt idx="42">
                  <c:v>1639</c:v>
                </c:pt>
                <c:pt idx="43">
                  <c:v>1640</c:v>
                </c:pt>
                <c:pt idx="44">
                  <c:v>1641</c:v>
                </c:pt>
                <c:pt idx="45">
                  <c:v>1642</c:v>
                </c:pt>
                <c:pt idx="46">
                  <c:v>1643</c:v>
                </c:pt>
                <c:pt idx="47">
                  <c:v>1644</c:v>
                </c:pt>
                <c:pt idx="48">
                  <c:v>1645</c:v>
                </c:pt>
                <c:pt idx="49">
                  <c:v>1646</c:v>
                </c:pt>
                <c:pt idx="50">
                  <c:v>1647</c:v>
                </c:pt>
                <c:pt idx="51">
                  <c:v>1648</c:v>
                </c:pt>
                <c:pt idx="52">
                  <c:v>1649</c:v>
                </c:pt>
                <c:pt idx="53">
                  <c:v>1650</c:v>
                </c:pt>
                <c:pt idx="54">
                  <c:v>1651</c:v>
                </c:pt>
                <c:pt idx="55">
                  <c:v>1652</c:v>
                </c:pt>
                <c:pt idx="56">
                  <c:v>1653</c:v>
                </c:pt>
                <c:pt idx="57">
                  <c:v>1654</c:v>
                </c:pt>
                <c:pt idx="58">
                  <c:v>1655</c:v>
                </c:pt>
                <c:pt idx="59">
                  <c:v>1656</c:v>
                </c:pt>
                <c:pt idx="60">
                  <c:v>1657</c:v>
                </c:pt>
                <c:pt idx="61">
                  <c:v>1658</c:v>
                </c:pt>
                <c:pt idx="62">
                  <c:v>1659</c:v>
                </c:pt>
                <c:pt idx="63">
                  <c:v>1660</c:v>
                </c:pt>
                <c:pt idx="64">
                  <c:v>1661</c:v>
                </c:pt>
                <c:pt idx="65">
                  <c:v>1662</c:v>
                </c:pt>
                <c:pt idx="66">
                  <c:v>1663</c:v>
                </c:pt>
                <c:pt idx="67">
                  <c:v>1664</c:v>
                </c:pt>
                <c:pt idx="68">
                  <c:v>1665</c:v>
                </c:pt>
                <c:pt idx="69">
                  <c:v>1666</c:v>
                </c:pt>
                <c:pt idx="70">
                  <c:v>1667</c:v>
                </c:pt>
                <c:pt idx="71">
                  <c:v>1668</c:v>
                </c:pt>
                <c:pt idx="72">
                  <c:v>1669</c:v>
                </c:pt>
                <c:pt idx="73">
                  <c:v>1670</c:v>
                </c:pt>
                <c:pt idx="74">
                  <c:v>1671</c:v>
                </c:pt>
                <c:pt idx="75">
                  <c:v>1672</c:v>
                </c:pt>
                <c:pt idx="76">
                  <c:v>1673</c:v>
                </c:pt>
                <c:pt idx="77">
                  <c:v>1674</c:v>
                </c:pt>
                <c:pt idx="78">
                  <c:v>1675</c:v>
                </c:pt>
                <c:pt idx="79">
                  <c:v>1676</c:v>
                </c:pt>
                <c:pt idx="80">
                  <c:v>1677</c:v>
                </c:pt>
                <c:pt idx="81">
                  <c:v>1678</c:v>
                </c:pt>
                <c:pt idx="82">
                  <c:v>1679</c:v>
                </c:pt>
                <c:pt idx="83">
                  <c:v>1680</c:v>
                </c:pt>
                <c:pt idx="84">
                  <c:v>1681</c:v>
                </c:pt>
                <c:pt idx="85">
                  <c:v>1682</c:v>
                </c:pt>
                <c:pt idx="86">
                  <c:v>1683</c:v>
                </c:pt>
                <c:pt idx="87">
                  <c:v>1684</c:v>
                </c:pt>
                <c:pt idx="88">
                  <c:v>1685</c:v>
                </c:pt>
                <c:pt idx="89">
                  <c:v>1686</c:v>
                </c:pt>
                <c:pt idx="90">
                  <c:v>1687</c:v>
                </c:pt>
                <c:pt idx="91">
                  <c:v>1688</c:v>
                </c:pt>
                <c:pt idx="92">
                  <c:v>1689</c:v>
                </c:pt>
                <c:pt idx="93">
                  <c:v>1690</c:v>
                </c:pt>
                <c:pt idx="94">
                  <c:v>1691</c:v>
                </c:pt>
                <c:pt idx="95">
                  <c:v>1692</c:v>
                </c:pt>
                <c:pt idx="96">
                  <c:v>1693</c:v>
                </c:pt>
                <c:pt idx="97">
                  <c:v>1694</c:v>
                </c:pt>
                <c:pt idx="98">
                  <c:v>1695</c:v>
                </c:pt>
                <c:pt idx="99">
                  <c:v>1696</c:v>
                </c:pt>
                <c:pt idx="100">
                  <c:v>1697</c:v>
                </c:pt>
                <c:pt idx="101">
                  <c:v>1698</c:v>
                </c:pt>
                <c:pt idx="102">
                  <c:v>1699</c:v>
                </c:pt>
                <c:pt idx="103">
                  <c:v>1700</c:v>
                </c:pt>
                <c:pt idx="104">
                  <c:v>1701</c:v>
                </c:pt>
                <c:pt idx="105">
                  <c:v>1702</c:v>
                </c:pt>
                <c:pt idx="106">
                  <c:v>1703</c:v>
                </c:pt>
                <c:pt idx="107">
                  <c:v>1704</c:v>
                </c:pt>
                <c:pt idx="108">
                  <c:v>1705</c:v>
                </c:pt>
                <c:pt idx="109">
                  <c:v>1706</c:v>
                </c:pt>
                <c:pt idx="110">
                  <c:v>1707</c:v>
                </c:pt>
                <c:pt idx="111">
                  <c:v>1708</c:v>
                </c:pt>
                <c:pt idx="112">
                  <c:v>1709</c:v>
                </c:pt>
                <c:pt idx="113">
                  <c:v>1710</c:v>
                </c:pt>
                <c:pt idx="114">
                  <c:v>1711</c:v>
                </c:pt>
                <c:pt idx="115">
                  <c:v>1712</c:v>
                </c:pt>
                <c:pt idx="116">
                  <c:v>1713</c:v>
                </c:pt>
                <c:pt idx="117">
                  <c:v>1714</c:v>
                </c:pt>
                <c:pt idx="118">
                  <c:v>1715</c:v>
                </c:pt>
                <c:pt idx="119">
                  <c:v>1716</c:v>
                </c:pt>
                <c:pt idx="120">
                  <c:v>1717</c:v>
                </c:pt>
                <c:pt idx="121">
                  <c:v>1718</c:v>
                </c:pt>
                <c:pt idx="122">
                  <c:v>1719</c:v>
                </c:pt>
                <c:pt idx="123">
                  <c:v>1720</c:v>
                </c:pt>
                <c:pt idx="124">
                  <c:v>1721</c:v>
                </c:pt>
                <c:pt idx="125">
                  <c:v>1722</c:v>
                </c:pt>
                <c:pt idx="126">
                  <c:v>1723</c:v>
                </c:pt>
                <c:pt idx="127">
                  <c:v>1724</c:v>
                </c:pt>
                <c:pt idx="128">
                  <c:v>1725</c:v>
                </c:pt>
                <c:pt idx="129">
                  <c:v>1726</c:v>
                </c:pt>
                <c:pt idx="130">
                  <c:v>1727</c:v>
                </c:pt>
                <c:pt idx="131">
                  <c:v>1728</c:v>
                </c:pt>
                <c:pt idx="132">
                  <c:v>1729</c:v>
                </c:pt>
                <c:pt idx="133">
                  <c:v>1730</c:v>
                </c:pt>
                <c:pt idx="134">
                  <c:v>1731</c:v>
                </c:pt>
                <c:pt idx="135">
                  <c:v>1732</c:v>
                </c:pt>
                <c:pt idx="136">
                  <c:v>1733</c:v>
                </c:pt>
                <c:pt idx="137">
                  <c:v>1734</c:v>
                </c:pt>
                <c:pt idx="138">
                  <c:v>1735</c:v>
                </c:pt>
                <c:pt idx="139">
                  <c:v>1736</c:v>
                </c:pt>
                <c:pt idx="140">
                  <c:v>1737</c:v>
                </c:pt>
                <c:pt idx="141">
                  <c:v>1738</c:v>
                </c:pt>
                <c:pt idx="142">
                  <c:v>1739</c:v>
                </c:pt>
                <c:pt idx="143">
                  <c:v>1740</c:v>
                </c:pt>
                <c:pt idx="144">
                  <c:v>1741</c:v>
                </c:pt>
                <c:pt idx="145">
                  <c:v>1742</c:v>
                </c:pt>
                <c:pt idx="146">
                  <c:v>1743</c:v>
                </c:pt>
                <c:pt idx="147">
                  <c:v>1744</c:v>
                </c:pt>
                <c:pt idx="148">
                  <c:v>1745</c:v>
                </c:pt>
                <c:pt idx="149">
                  <c:v>1746</c:v>
                </c:pt>
                <c:pt idx="150">
                  <c:v>1747</c:v>
                </c:pt>
                <c:pt idx="151">
                  <c:v>1748</c:v>
                </c:pt>
                <c:pt idx="152">
                  <c:v>1749</c:v>
                </c:pt>
                <c:pt idx="153">
                  <c:v>1750</c:v>
                </c:pt>
                <c:pt idx="154">
                  <c:v>1751</c:v>
                </c:pt>
                <c:pt idx="155">
                  <c:v>1752</c:v>
                </c:pt>
                <c:pt idx="156">
                  <c:v>1753</c:v>
                </c:pt>
                <c:pt idx="157">
                  <c:v>1754</c:v>
                </c:pt>
                <c:pt idx="158">
                  <c:v>1755</c:v>
                </c:pt>
                <c:pt idx="159">
                  <c:v>1756</c:v>
                </c:pt>
                <c:pt idx="160">
                  <c:v>1757</c:v>
                </c:pt>
                <c:pt idx="161">
                  <c:v>1758</c:v>
                </c:pt>
                <c:pt idx="162">
                  <c:v>1759</c:v>
                </c:pt>
                <c:pt idx="163">
                  <c:v>1760</c:v>
                </c:pt>
                <c:pt idx="164">
                  <c:v>1761</c:v>
                </c:pt>
              </c:numCache>
            </c:numRef>
          </c:xVal>
          <c:yVal>
            <c:numRef>
              <c:f>Graph!$G$1599:$G$1761</c:f>
              <c:numCache>
                <c:formatCode>General</c:formatCode>
                <c:ptCount val="16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806-4E31-9003-B27351C338B4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Graph!$A$1598:$A$1762</c:f>
              <c:numCache>
                <c:formatCode>General</c:formatCode>
                <c:ptCount val="165"/>
                <c:pt idx="0">
                  <c:v>1597</c:v>
                </c:pt>
                <c:pt idx="1">
                  <c:v>1598</c:v>
                </c:pt>
                <c:pt idx="2">
                  <c:v>1599</c:v>
                </c:pt>
                <c:pt idx="3">
                  <c:v>1600</c:v>
                </c:pt>
                <c:pt idx="4">
                  <c:v>1601</c:v>
                </c:pt>
                <c:pt idx="5">
                  <c:v>1602</c:v>
                </c:pt>
                <c:pt idx="6">
                  <c:v>1603</c:v>
                </c:pt>
                <c:pt idx="7">
                  <c:v>1604</c:v>
                </c:pt>
                <c:pt idx="8">
                  <c:v>1605</c:v>
                </c:pt>
                <c:pt idx="9">
                  <c:v>1606</c:v>
                </c:pt>
                <c:pt idx="10">
                  <c:v>1607</c:v>
                </c:pt>
                <c:pt idx="11">
                  <c:v>1608</c:v>
                </c:pt>
                <c:pt idx="12">
                  <c:v>1609</c:v>
                </c:pt>
                <c:pt idx="13">
                  <c:v>1610</c:v>
                </c:pt>
                <c:pt idx="14">
                  <c:v>1611</c:v>
                </c:pt>
                <c:pt idx="15">
                  <c:v>1612</c:v>
                </c:pt>
                <c:pt idx="16">
                  <c:v>1613</c:v>
                </c:pt>
                <c:pt idx="17">
                  <c:v>1614</c:v>
                </c:pt>
                <c:pt idx="18">
                  <c:v>1615</c:v>
                </c:pt>
                <c:pt idx="19">
                  <c:v>1616</c:v>
                </c:pt>
                <c:pt idx="20">
                  <c:v>1617</c:v>
                </c:pt>
                <c:pt idx="21">
                  <c:v>1618</c:v>
                </c:pt>
                <c:pt idx="22">
                  <c:v>1619</c:v>
                </c:pt>
                <c:pt idx="23">
                  <c:v>1620</c:v>
                </c:pt>
                <c:pt idx="24">
                  <c:v>1621</c:v>
                </c:pt>
                <c:pt idx="25">
                  <c:v>1622</c:v>
                </c:pt>
                <c:pt idx="26">
                  <c:v>1623</c:v>
                </c:pt>
                <c:pt idx="27">
                  <c:v>1624</c:v>
                </c:pt>
                <c:pt idx="28">
                  <c:v>1625</c:v>
                </c:pt>
                <c:pt idx="29">
                  <c:v>1626</c:v>
                </c:pt>
                <c:pt idx="30">
                  <c:v>1627</c:v>
                </c:pt>
                <c:pt idx="31">
                  <c:v>1628</c:v>
                </c:pt>
                <c:pt idx="32">
                  <c:v>1629</c:v>
                </c:pt>
                <c:pt idx="33">
                  <c:v>1630</c:v>
                </c:pt>
                <c:pt idx="34">
                  <c:v>1631</c:v>
                </c:pt>
                <c:pt idx="35">
                  <c:v>1632</c:v>
                </c:pt>
                <c:pt idx="36">
                  <c:v>1633</c:v>
                </c:pt>
                <c:pt idx="37">
                  <c:v>1634</c:v>
                </c:pt>
                <c:pt idx="38">
                  <c:v>1635</c:v>
                </c:pt>
                <c:pt idx="39">
                  <c:v>1636</c:v>
                </c:pt>
                <c:pt idx="40">
                  <c:v>1637</c:v>
                </c:pt>
                <c:pt idx="41">
                  <c:v>1638</c:v>
                </c:pt>
                <c:pt idx="42">
                  <c:v>1639</c:v>
                </c:pt>
                <c:pt idx="43">
                  <c:v>1640</c:v>
                </c:pt>
                <c:pt idx="44">
                  <c:v>1641</c:v>
                </c:pt>
                <c:pt idx="45">
                  <c:v>1642</c:v>
                </c:pt>
                <c:pt idx="46">
                  <c:v>1643</c:v>
                </c:pt>
                <c:pt idx="47">
                  <c:v>1644</c:v>
                </c:pt>
                <c:pt idx="48">
                  <c:v>1645</c:v>
                </c:pt>
                <c:pt idx="49">
                  <c:v>1646</c:v>
                </c:pt>
                <c:pt idx="50">
                  <c:v>1647</c:v>
                </c:pt>
                <c:pt idx="51">
                  <c:v>1648</c:v>
                </c:pt>
                <c:pt idx="52">
                  <c:v>1649</c:v>
                </c:pt>
                <c:pt idx="53">
                  <c:v>1650</c:v>
                </c:pt>
                <c:pt idx="54">
                  <c:v>1651</c:v>
                </c:pt>
                <c:pt idx="55">
                  <c:v>1652</c:v>
                </c:pt>
                <c:pt idx="56">
                  <c:v>1653</c:v>
                </c:pt>
                <c:pt idx="57">
                  <c:v>1654</c:v>
                </c:pt>
                <c:pt idx="58">
                  <c:v>1655</c:v>
                </c:pt>
                <c:pt idx="59">
                  <c:v>1656</c:v>
                </c:pt>
                <c:pt idx="60">
                  <c:v>1657</c:v>
                </c:pt>
                <c:pt idx="61">
                  <c:v>1658</c:v>
                </c:pt>
                <c:pt idx="62">
                  <c:v>1659</c:v>
                </c:pt>
                <c:pt idx="63">
                  <c:v>1660</c:v>
                </c:pt>
                <c:pt idx="64">
                  <c:v>1661</c:v>
                </c:pt>
                <c:pt idx="65">
                  <c:v>1662</c:v>
                </c:pt>
                <c:pt idx="66">
                  <c:v>1663</c:v>
                </c:pt>
                <c:pt idx="67">
                  <c:v>1664</c:v>
                </c:pt>
                <c:pt idx="68">
                  <c:v>1665</c:v>
                </c:pt>
                <c:pt idx="69">
                  <c:v>1666</c:v>
                </c:pt>
                <c:pt idx="70">
                  <c:v>1667</c:v>
                </c:pt>
                <c:pt idx="71">
                  <c:v>1668</c:v>
                </c:pt>
                <c:pt idx="72">
                  <c:v>1669</c:v>
                </c:pt>
                <c:pt idx="73">
                  <c:v>1670</c:v>
                </c:pt>
                <c:pt idx="74">
                  <c:v>1671</c:v>
                </c:pt>
                <c:pt idx="75">
                  <c:v>1672</c:v>
                </c:pt>
                <c:pt idx="76">
                  <c:v>1673</c:v>
                </c:pt>
                <c:pt idx="77">
                  <c:v>1674</c:v>
                </c:pt>
                <c:pt idx="78">
                  <c:v>1675</c:v>
                </c:pt>
                <c:pt idx="79">
                  <c:v>1676</c:v>
                </c:pt>
                <c:pt idx="80">
                  <c:v>1677</c:v>
                </c:pt>
                <c:pt idx="81">
                  <c:v>1678</c:v>
                </c:pt>
                <c:pt idx="82">
                  <c:v>1679</c:v>
                </c:pt>
                <c:pt idx="83">
                  <c:v>1680</c:v>
                </c:pt>
                <c:pt idx="84">
                  <c:v>1681</c:v>
                </c:pt>
                <c:pt idx="85">
                  <c:v>1682</c:v>
                </c:pt>
                <c:pt idx="86">
                  <c:v>1683</c:v>
                </c:pt>
                <c:pt idx="87">
                  <c:v>1684</c:v>
                </c:pt>
                <c:pt idx="88">
                  <c:v>1685</c:v>
                </c:pt>
                <c:pt idx="89">
                  <c:v>1686</c:v>
                </c:pt>
                <c:pt idx="90">
                  <c:v>1687</c:v>
                </c:pt>
                <c:pt idx="91">
                  <c:v>1688</c:v>
                </c:pt>
                <c:pt idx="92">
                  <c:v>1689</c:v>
                </c:pt>
                <c:pt idx="93">
                  <c:v>1690</c:v>
                </c:pt>
                <c:pt idx="94">
                  <c:v>1691</c:v>
                </c:pt>
                <c:pt idx="95">
                  <c:v>1692</c:v>
                </c:pt>
                <c:pt idx="96">
                  <c:v>1693</c:v>
                </c:pt>
                <c:pt idx="97">
                  <c:v>1694</c:v>
                </c:pt>
                <c:pt idx="98">
                  <c:v>1695</c:v>
                </c:pt>
                <c:pt idx="99">
                  <c:v>1696</c:v>
                </c:pt>
                <c:pt idx="100">
                  <c:v>1697</c:v>
                </c:pt>
                <c:pt idx="101">
                  <c:v>1698</c:v>
                </c:pt>
                <c:pt idx="102">
                  <c:v>1699</c:v>
                </c:pt>
                <c:pt idx="103">
                  <c:v>1700</c:v>
                </c:pt>
                <c:pt idx="104">
                  <c:v>1701</c:v>
                </c:pt>
                <c:pt idx="105">
                  <c:v>1702</c:v>
                </c:pt>
                <c:pt idx="106">
                  <c:v>1703</c:v>
                </c:pt>
                <c:pt idx="107">
                  <c:v>1704</c:v>
                </c:pt>
                <c:pt idx="108">
                  <c:v>1705</c:v>
                </c:pt>
                <c:pt idx="109">
                  <c:v>1706</c:v>
                </c:pt>
                <c:pt idx="110">
                  <c:v>1707</c:v>
                </c:pt>
                <c:pt idx="111">
                  <c:v>1708</c:v>
                </c:pt>
                <c:pt idx="112">
                  <c:v>1709</c:v>
                </c:pt>
                <c:pt idx="113">
                  <c:v>1710</c:v>
                </c:pt>
                <c:pt idx="114">
                  <c:v>1711</c:v>
                </c:pt>
                <c:pt idx="115">
                  <c:v>1712</c:v>
                </c:pt>
                <c:pt idx="116">
                  <c:v>1713</c:v>
                </c:pt>
                <c:pt idx="117">
                  <c:v>1714</c:v>
                </c:pt>
                <c:pt idx="118">
                  <c:v>1715</c:v>
                </c:pt>
                <c:pt idx="119">
                  <c:v>1716</c:v>
                </c:pt>
                <c:pt idx="120">
                  <c:v>1717</c:v>
                </c:pt>
                <c:pt idx="121">
                  <c:v>1718</c:v>
                </c:pt>
                <c:pt idx="122">
                  <c:v>1719</c:v>
                </c:pt>
                <c:pt idx="123">
                  <c:v>1720</c:v>
                </c:pt>
                <c:pt idx="124">
                  <c:v>1721</c:v>
                </c:pt>
                <c:pt idx="125">
                  <c:v>1722</c:v>
                </c:pt>
                <c:pt idx="126">
                  <c:v>1723</c:v>
                </c:pt>
                <c:pt idx="127">
                  <c:v>1724</c:v>
                </c:pt>
                <c:pt idx="128">
                  <c:v>1725</c:v>
                </c:pt>
                <c:pt idx="129">
                  <c:v>1726</c:v>
                </c:pt>
                <c:pt idx="130">
                  <c:v>1727</c:v>
                </c:pt>
                <c:pt idx="131">
                  <c:v>1728</c:v>
                </c:pt>
                <c:pt idx="132">
                  <c:v>1729</c:v>
                </c:pt>
                <c:pt idx="133">
                  <c:v>1730</c:v>
                </c:pt>
                <c:pt idx="134">
                  <c:v>1731</c:v>
                </c:pt>
                <c:pt idx="135">
                  <c:v>1732</c:v>
                </c:pt>
                <c:pt idx="136">
                  <c:v>1733</c:v>
                </c:pt>
                <c:pt idx="137">
                  <c:v>1734</c:v>
                </c:pt>
                <c:pt idx="138">
                  <c:v>1735</c:v>
                </c:pt>
                <c:pt idx="139">
                  <c:v>1736</c:v>
                </c:pt>
                <c:pt idx="140">
                  <c:v>1737</c:v>
                </c:pt>
                <c:pt idx="141">
                  <c:v>1738</c:v>
                </c:pt>
                <c:pt idx="142">
                  <c:v>1739</c:v>
                </c:pt>
                <c:pt idx="143">
                  <c:v>1740</c:v>
                </c:pt>
                <c:pt idx="144">
                  <c:v>1741</c:v>
                </c:pt>
                <c:pt idx="145">
                  <c:v>1742</c:v>
                </c:pt>
                <c:pt idx="146">
                  <c:v>1743</c:v>
                </c:pt>
                <c:pt idx="147">
                  <c:v>1744</c:v>
                </c:pt>
                <c:pt idx="148">
                  <c:v>1745</c:v>
                </c:pt>
                <c:pt idx="149">
                  <c:v>1746</c:v>
                </c:pt>
                <c:pt idx="150">
                  <c:v>1747</c:v>
                </c:pt>
                <c:pt idx="151">
                  <c:v>1748</c:v>
                </c:pt>
                <c:pt idx="152">
                  <c:v>1749</c:v>
                </c:pt>
                <c:pt idx="153">
                  <c:v>1750</c:v>
                </c:pt>
                <c:pt idx="154">
                  <c:v>1751</c:v>
                </c:pt>
                <c:pt idx="155">
                  <c:v>1752</c:v>
                </c:pt>
                <c:pt idx="156">
                  <c:v>1753</c:v>
                </c:pt>
                <c:pt idx="157">
                  <c:v>1754</c:v>
                </c:pt>
                <c:pt idx="158">
                  <c:v>1755</c:v>
                </c:pt>
                <c:pt idx="159">
                  <c:v>1756</c:v>
                </c:pt>
                <c:pt idx="160">
                  <c:v>1757</c:v>
                </c:pt>
                <c:pt idx="161">
                  <c:v>1758</c:v>
                </c:pt>
                <c:pt idx="162">
                  <c:v>1759</c:v>
                </c:pt>
                <c:pt idx="163">
                  <c:v>1760</c:v>
                </c:pt>
                <c:pt idx="164">
                  <c:v>1761</c:v>
                </c:pt>
              </c:numCache>
            </c:numRef>
          </c:xVal>
          <c:yVal>
            <c:numRef>
              <c:f>Graph!$H$1599:$H$1761</c:f>
              <c:numCache>
                <c:formatCode>General</c:formatCode>
                <c:ptCount val="16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806-4E31-9003-B27351C33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6758255"/>
        <c:axId val="1658567295"/>
      </c:scatterChart>
      <c:valAx>
        <c:axId val="1516758255"/>
        <c:scaling>
          <c:orientation val="minMax"/>
          <c:max val="1761"/>
          <c:min val="1597"/>
        </c:scaling>
        <c:delete val="0"/>
        <c:axPos val="b"/>
        <c:numFmt formatCode="General" sourceLinked="1"/>
        <c:majorTickMark val="out"/>
        <c:minorTickMark val="none"/>
        <c:tickLblPos val="nextTo"/>
        <c:crossAx val="1658567295"/>
        <c:crosses val="autoZero"/>
        <c:crossBetween val="midCat"/>
      </c:valAx>
      <c:valAx>
        <c:axId val="165856729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516758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10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Graph!$A$1764:$A$1941</c:f>
              <c:numCache>
                <c:formatCode>General</c:formatCode>
                <c:ptCount val="178"/>
                <c:pt idx="0">
                  <c:v>1763</c:v>
                </c:pt>
                <c:pt idx="1">
                  <c:v>1764</c:v>
                </c:pt>
                <c:pt idx="2">
                  <c:v>1765</c:v>
                </c:pt>
                <c:pt idx="3">
                  <c:v>1766</c:v>
                </c:pt>
                <c:pt idx="4">
                  <c:v>1767</c:v>
                </c:pt>
                <c:pt idx="5">
                  <c:v>1768</c:v>
                </c:pt>
                <c:pt idx="6">
                  <c:v>1769</c:v>
                </c:pt>
                <c:pt idx="7">
                  <c:v>1770</c:v>
                </c:pt>
                <c:pt idx="8">
                  <c:v>1771</c:v>
                </c:pt>
                <c:pt idx="9">
                  <c:v>1772</c:v>
                </c:pt>
                <c:pt idx="10">
                  <c:v>1773</c:v>
                </c:pt>
                <c:pt idx="11">
                  <c:v>1774</c:v>
                </c:pt>
                <c:pt idx="12">
                  <c:v>1775</c:v>
                </c:pt>
                <c:pt idx="13">
                  <c:v>1776</c:v>
                </c:pt>
                <c:pt idx="14">
                  <c:v>1777</c:v>
                </c:pt>
                <c:pt idx="15">
                  <c:v>1778</c:v>
                </c:pt>
                <c:pt idx="16">
                  <c:v>1779</c:v>
                </c:pt>
                <c:pt idx="17">
                  <c:v>1780</c:v>
                </c:pt>
                <c:pt idx="18">
                  <c:v>1781</c:v>
                </c:pt>
                <c:pt idx="19">
                  <c:v>1782</c:v>
                </c:pt>
                <c:pt idx="20">
                  <c:v>1783</c:v>
                </c:pt>
                <c:pt idx="21">
                  <c:v>1784</c:v>
                </c:pt>
                <c:pt idx="22">
                  <c:v>1785</c:v>
                </c:pt>
                <c:pt idx="23">
                  <c:v>1786</c:v>
                </c:pt>
                <c:pt idx="24">
                  <c:v>1787</c:v>
                </c:pt>
                <c:pt idx="25">
                  <c:v>1788</c:v>
                </c:pt>
                <c:pt idx="26">
                  <c:v>1789</c:v>
                </c:pt>
                <c:pt idx="27">
                  <c:v>1790</c:v>
                </c:pt>
                <c:pt idx="28">
                  <c:v>1791</c:v>
                </c:pt>
                <c:pt idx="29">
                  <c:v>1792</c:v>
                </c:pt>
                <c:pt idx="30">
                  <c:v>1793</c:v>
                </c:pt>
                <c:pt idx="31">
                  <c:v>1794</c:v>
                </c:pt>
                <c:pt idx="32">
                  <c:v>1795</c:v>
                </c:pt>
                <c:pt idx="33">
                  <c:v>1796</c:v>
                </c:pt>
                <c:pt idx="34">
                  <c:v>1797</c:v>
                </c:pt>
                <c:pt idx="35">
                  <c:v>1798</c:v>
                </c:pt>
                <c:pt idx="36">
                  <c:v>1799</c:v>
                </c:pt>
                <c:pt idx="37">
                  <c:v>1800</c:v>
                </c:pt>
                <c:pt idx="38">
                  <c:v>1801</c:v>
                </c:pt>
                <c:pt idx="39">
                  <c:v>1802</c:v>
                </c:pt>
                <c:pt idx="40">
                  <c:v>1803</c:v>
                </c:pt>
                <c:pt idx="41">
                  <c:v>1804</c:v>
                </c:pt>
                <c:pt idx="42">
                  <c:v>1805</c:v>
                </c:pt>
                <c:pt idx="43">
                  <c:v>1806</c:v>
                </c:pt>
                <c:pt idx="44">
                  <c:v>1807</c:v>
                </c:pt>
                <c:pt idx="45">
                  <c:v>1808</c:v>
                </c:pt>
                <c:pt idx="46">
                  <c:v>1809</c:v>
                </c:pt>
                <c:pt idx="47">
                  <c:v>1810</c:v>
                </c:pt>
                <c:pt idx="48">
                  <c:v>1811</c:v>
                </c:pt>
                <c:pt idx="49">
                  <c:v>1812</c:v>
                </c:pt>
                <c:pt idx="50">
                  <c:v>1813</c:v>
                </c:pt>
                <c:pt idx="51">
                  <c:v>1814</c:v>
                </c:pt>
                <c:pt idx="52">
                  <c:v>1815</c:v>
                </c:pt>
                <c:pt idx="53">
                  <c:v>1816</c:v>
                </c:pt>
                <c:pt idx="54">
                  <c:v>1817</c:v>
                </c:pt>
                <c:pt idx="55">
                  <c:v>1818</c:v>
                </c:pt>
                <c:pt idx="56">
                  <c:v>1819</c:v>
                </c:pt>
                <c:pt idx="57">
                  <c:v>1820</c:v>
                </c:pt>
                <c:pt idx="58">
                  <c:v>1821</c:v>
                </c:pt>
                <c:pt idx="59">
                  <c:v>1822</c:v>
                </c:pt>
                <c:pt idx="60">
                  <c:v>1823</c:v>
                </c:pt>
                <c:pt idx="61">
                  <c:v>1824</c:v>
                </c:pt>
                <c:pt idx="62">
                  <c:v>1825</c:v>
                </c:pt>
                <c:pt idx="63">
                  <c:v>1826</c:v>
                </c:pt>
                <c:pt idx="64">
                  <c:v>1827</c:v>
                </c:pt>
                <c:pt idx="65">
                  <c:v>1828</c:v>
                </c:pt>
                <c:pt idx="66">
                  <c:v>1829</c:v>
                </c:pt>
                <c:pt idx="67">
                  <c:v>1830</c:v>
                </c:pt>
                <c:pt idx="68">
                  <c:v>1831</c:v>
                </c:pt>
                <c:pt idx="69">
                  <c:v>1832</c:v>
                </c:pt>
                <c:pt idx="70">
                  <c:v>1833</c:v>
                </c:pt>
                <c:pt idx="71">
                  <c:v>1834</c:v>
                </c:pt>
                <c:pt idx="72">
                  <c:v>1835</c:v>
                </c:pt>
                <c:pt idx="73">
                  <c:v>1836</c:v>
                </c:pt>
                <c:pt idx="74">
                  <c:v>1837</c:v>
                </c:pt>
                <c:pt idx="75">
                  <c:v>1838</c:v>
                </c:pt>
                <c:pt idx="76">
                  <c:v>1839</c:v>
                </c:pt>
                <c:pt idx="77">
                  <c:v>1840</c:v>
                </c:pt>
                <c:pt idx="78">
                  <c:v>1841</c:v>
                </c:pt>
                <c:pt idx="79">
                  <c:v>1842</c:v>
                </c:pt>
                <c:pt idx="80">
                  <c:v>1843</c:v>
                </c:pt>
                <c:pt idx="81">
                  <c:v>1844</c:v>
                </c:pt>
                <c:pt idx="82">
                  <c:v>1845</c:v>
                </c:pt>
                <c:pt idx="83">
                  <c:v>1846</c:v>
                </c:pt>
                <c:pt idx="84">
                  <c:v>1847</c:v>
                </c:pt>
                <c:pt idx="85">
                  <c:v>1848</c:v>
                </c:pt>
                <c:pt idx="86">
                  <c:v>1849</c:v>
                </c:pt>
                <c:pt idx="87">
                  <c:v>1850</c:v>
                </c:pt>
                <c:pt idx="88">
                  <c:v>1851</c:v>
                </c:pt>
                <c:pt idx="89">
                  <c:v>1852</c:v>
                </c:pt>
                <c:pt idx="90">
                  <c:v>1853</c:v>
                </c:pt>
                <c:pt idx="91">
                  <c:v>1854</c:v>
                </c:pt>
                <c:pt idx="92">
                  <c:v>1855</c:v>
                </c:pt>
                <c:pt idx="93">
                  <c:v>1856</c:v>
                </c:pt>
                <c:pt idx="94">
                  <c:v>1857</c:v>
                </c:pt>
                <c:pt idx="95">
                  <c:v>1858</c:v>
                </c:pt>
                <c:pt idx="96">
                  <c:v>1859</c:v>
                </c:pt>
                <c:pt idx="97">
                  <c:v>1860</c:v>
                </c:pt>
                <c:pt idx="98">
                  <c:v>1861</c:v>
                </c:pt>
                <c:pt idx="99">
                  <c:v>1862</c:v>
                </c:pt>
                <c:pt idx="100">
                  <c:v>1863</c:v>
                </c:pt>
                <c:pt idx="101">
                  <c:v>1864</c:v>
                </c:pt>
                <c:pt idx="102">
                  <c:v>1865</c:v>
                </c:pt>
                <c:pt idx="103">
                  <c:v>1866</c:v>
                </c:pt>
                <c:pt idx="104">
                  <c:v>1867</c:v>
                </c:pt>
                <c:pt idx="105">
                  <c:v>1868</c:v>
                </c:pt>
                <c:pt idx="106">
                  <c:v>1869</c:v>
                </c:pt>
                <c:pt idx="107">
                  <c:v>1870</c:v>
                </c:pt>
                <c:pt idx="108">
                  <c:v>1871</c:v>
                </c:pt>
                <c:pt idx="109">
                  <c:v>1872</c:v>
                </c:pt>
                <c:pt idx="110">
                  <c:v>1873</c:v>
                </c:pt>
                <c:pt idx="111">
                  <c:v>1874</c:v>
                </c:pt>
                <c:pt idx="112">
                  <c:v>1875</c:v>
                </c:pt>
                <c:pt idx="113">
                  <c:v>1876</c:v>
                </c:pt>
                <c:pt idx="114">
                  <c:v>1877</c:v>
                </c:pt>
                <c:pt idx="115">
                  <c:v>1878</c:v>
                </c:pt>
                <c:pt idx="116">
                  <c:v>1879</c:v>
                </c:pt>
                <c:pt idx="117">
                  <c:v>1880</c:v>
                </c:pt>
                <c:pt idx="118">
                  <c:v>1881</c:v>
                </c:pt>
                <c:pt idx="119">
                  <c:v>1882</c:v>
                </c:pt>
                <c:pt idx="120">
                  <c:v>1883</c:v>
                </c:pt>
                <c:pt idx="121">
                  <c:v>1884</c:v>
                </c:pt>
                <c:pt idx="122">
                  <c:v>1885</c:v>
                </c:pt>
                <c:pt idx="123">
                  <c:v>1886</c:v>
                </c:pt>
                <c:pt idx="124">
                  <c:v>1887</c:v>
                </c:pt>
                <c:pt idx="125">
                  <c:v>1888</c:v>
                </c:pt>
                <c:pt idx="126">
                  <c:v>1889</c:v>
                </c:pt>
                <c:pt idx="127">
                  <c:v>1890</c:v>
                </c:pt>
                <c:pt idx="128">
                  <c:v>1891</c:v>
                </c:pt>
                <c:pt idx="129">
                  <c:v>1892</c:v>
                </c:pt>
                <c:pt idx="130">
                  <c:v>1893</c:v>
                </c:pt>
                <c:pt idx="131">
                  <c:v>1894</c:v>
                </c:pt>
                <c:pt idx="132">
                  <c:v>1895</c:v>
                </c:pt>
                <c:pt idx="133">
                  <c:v>1896</c:v>
                </c:pt>
                <c:pt idx="134">
                  <c:v>1897</c:v>
                </c:pt>
                <c:pt idx="135">
                  <c:v>1898</c:v>
                </c:pt>
                <c:pt idx="136">
                  <c:v>1899</c:v>
                </c:pt>
                <c:pt idx="137">
                  <c:v>1900</c:v>
                </c:pt>
                <c:pt idx="138">
                  <c:v>1901</c:v>
                </c:pt>
                <c:pt idx="139">
                  <c:v>1902</c:v>
                </c:pt>
                <c:pt idx="140">
                  <c:v>1903</c:v>
                </c:pt>
                <c:pt idx="141">
                  <c:v>1904</c:v>
                </c:pt>
                <c:pt idx="142">
                  <c:v>1905</c:v>
                </c:pt>
                <c:pt idx="143">
                  <c:v>1906</c:v>
                </c:pt>
                <c:pt idx="144">
                  <c:v>1907</c:v>
                </c:pt>
                <c:pt idx="145">
                  <c:v>1908</c:v>
                </c:pt>
                <c:pt idx="146">
                  <c:v>1909</c:v>
                </c:pt>
                <c:pt idx="147">
                  <c:v>1910</c:v>
                </c:pt>
                <c:pt idx="148">
                  <c:v>1911</c:v>
                </c:pt>
                <c:pt idx="149">
                  <c:v>1912</c:v>
                </c:pt>
                <c:pt idx="150">
                  <c:v>1913</c:v>
                </c:pt>
                <c:pt idx="151">
                  <c:v>1914</c:v>
                </c:pt>
                <c:pt idx="152">
                  <c:v>1915</c:v>
                </c:pt>
                <c:pt idx="153">
                  <c:v>1916</c:v>
                </c:pt>
                <c:pt idx="154">
                  <c:v>1917</c:v>
                </c:pt>
                <c:pt idx="155">
                  <c:v>1918</c:v>
                </c:pt>
                <c:pt idx="156">
                  <c:v>1919</c:v>
                </c:pt>
                <c:pt idx="157">
                  <c:v>1920</c:v>
                </c:pt>
                <c:pt idx="158">
                  <c:v>1921</c:v>
                </c:pt>
                <c:pt idx="159">
                  <c:v>1922</c:v>
                </c:pt>
                <c:pt idx="160">
                  <c:v>1923</c:v>
                </c:pt>
                <c:pt idx="161">
                  <c:v>1924</c:v>
                </c:pt>
                <c:pt idx="162">
                  <c:v>1925</c:v>
                </c:pt>
                <c:pt idx="163">
                  <c:v>1926</c:v>
                </c:pt>
                <c:pt idx="164">
                  <c:v>1927</c:v>
                </c:pt>
                <c:pt idx="165">
                  <c:v>1928</c:v>
                </c:pt>
                <c:pt idx="166">
                  <c:v>1929</c:v>
                </c:pt>
                <c:pt idx="167">
                  <c:v>1930</c:v>
                </c:pt>
                <c:pt idx="168">
                  <c:v>1931</c:v>
                </c:pt>
                <c:pt idx="169">
                  <c:v>1932</c:v>
                </c:pt>
                <c:pt idx="170">
                  <c:v>1933</c:v>
                </c:pt>
                <c:pt idx="171">
                  <c:v>1934</c:v>
                </c:pt>
                <c:pt idx="172">
                  <c:v>1935</c:v>
                </c:pt>
                <c:pt idx="173">
                  <c:v>1936</c:v>
                </c:pt>
                <c:pt idx="174">
                  <c:v>1937</c:v>
                </c:pt>
                <c:pt idx="175">
                  <c:v>1938</c:v>
                </c:pt>
                <c:pt idx="176">
                  <c:v>1939</c:v>
                </c:pt>
                <c:pt idx="177">
                  <c:v>1940</c:v>
                </c:pt>
              </c:numCache>
            </c:numRef>
          </c:xVal>
          <c:yVal>
            <c:numRef>
              <c:f>Graph!$D$1765:$D$1940</c:f>
              <c:numCache>
                <c:formatCode>General</c:formatCode>
                <c:ptCount val="176"/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FE-4AFC-A800-FA753FFCF4C3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Graph!$A$1764:$A$1941</c:f>
              <c:numCache>
                <c:formatCode>General</c:formatCode>
                <c:ptCount val="178"/>
                <c:pt idx="0">
                  <c:v>1763</c:v>
                </c:pt>
                <c:pt idx="1">
                  <c:v>1764</c:v>
                </c:pt>
                <c:pt idx="2">
                  <c:v>1765</c:v>
                </c:pt>
                <c:pt idx="3">
                  <c:v>1766</c:v>
                </c:pt>
                <c:pt idx="4">
                  <c:v>1767</c:v>
                </c:pt>
                <c:pt idx="5">
                  <c:v>1768</c:v>
                </c:pt>
                <c:pt idx="6">
                  <c:v>1769</c:v>
                </c:pt>
                <c:pt idx="7">
                  <c:v>1770</c:v>
                </c:pt>
                <c:pt idx="8">
                  <c:v>1771</c:v>
                </c:pt>
                <c:pt idx="9">
                  <c:v>1772</c:v>
                </c:pt>
                <c:pt idx="10">
                  <c:v>1773</c:v>
                </c:pt>
                <c:pt idx="11">
                  <c:v>1774</c:v>
                </c:pt>
                <c:pt idx="12">
                  <c:v>1775</c:v>
                </c:pt>
                <c:pt idx="13">
                  <c:v>1776</c:v>
                </c:pt>
                <c:pt idx="14">
                  <c:v>1777</c:v>
                </c:pt>
                <c:pt idx="15">
                  <c:v>1778</c:v>
                </c:pt>
                <c:pt idx="16">
                  <c:v>1779</c:v>
                </c:pt>
                <c:pt idx="17">
                  <c:v>1780</c:v>
                </c:pt>
                <c:pt idx="18">
                  <c:v>1781</c:v>
                </c:pt>
                <c:pt idx="19">
                  <c:v>1782</c:v>
                </c:pt>
                <c:pt idx="20">
                  <c:v>1783</c:v>
                </c:pt>
                <c:pt idx="21">
                  <c:v>1784</c:v>
                </c:pt>
                <c:pt idx="22">
                  <c:v>1785</c:v>
                </c:pt>
                <c:pt idx="23">
                  <c:v>1786</c:v>
                </c:pt>
                <c:pt idx="24">
                  <c:v>1787</c:v>
                </c:pt>
                <c:pt idx="25">
                  <c:v>1788</c:v>
                </c:pt>
                <c:pt idx="26">
                  <c:v>1789</c:v>
                </c:pt>
                <c:pt idx="27">
                  <c:v>1790</c:v>
                </c:pt>
                <c:pt idx="28">
                  <c:v>1791</c:v>
                </c:pt>
                <c:pt idx="29">
                  <c:v>1792</c:v>
                </c:pt>
                <c:pt idx="30">
                  <c:v>1793</c:v>
                </c:pt>
                <c:pt idx="31">
                  <c:v>1794</c:v>
                </c:pt>
                <c:pt idx="32">
                  <c:v>1795</c:v>
                </c:pt>
                <c:pt idx="33">
                  <c:v>1796</c:v>
                </c:pt>
                <c:pt idx="34">
                  <c:v>1797</c:v>
                </c:pt>
                <c:pt idx="35">
                  <c:v>1798</c:v>
                </c:pt>
                <c:pt idx="36">
                  <c:v>1799</c:v>
                </c:pt>
                <c:pt idx="37">
                  <c:v>1800</c:v>
                </c:pt>
                <c:pt idx="38">
                  <c:v>1801</c:v>
                </c:pt>
                <c:pt idx="39">
                  <c:v>1802</c:v>
                </c:pt>
                <c:pt idx="40">
                  <c:v>1803</c:v>
                </c:pt>
                <c:pt idx="41">
                  <c:v>1804</c:v>
                </c:pt>
                <c:pt idx="42">
                  <c:v>1805</c:v>
                </c:pt>
                <c:pt idx="43">
                  <c:v>1806</c:v>
                </c:pt>
                <c:pt idx="44">
                  <c:v>1807</c:v>
                </c:pt>
                <c:pt idx="45">
                  <c:v>1808</c:v>
                </c:pt>
                <c:pt idx="46">
                  <c:v>1809</c:v>
                </c:pt>
                <c:pt idx="47">
                  <c:v>1810</c:v>
                </c:pt>
                <c:pt idx="48">
                  <c:v>1811</c:v>
                </c:pt>
                <c:pt idx="49">
                  <c:v>1812</c:v>
                </c:pt>
                <c:pt idx="50">
                  <c:v>1813</c:v>
                </c:pt>
                <c:pt idx="51">
                  <c:v>1814</c:v>
                </c:pt>
                <c:pt idx="52">
                  <c:v>1815</c:v>
                </c:pt>
                <c:pt idx="53">
                  <c:v>1816</c:v>
                </c:pt>
                <c:pt idx="54">
                  <c:v>1817</c:v>
                </c:pt>
                <c:pt idx="55">
                  <c:v>1818</c:v>
                </c:pt>
                <c:pt idx="56">
                  <c:v>1819</c:v>
                </c:pt>
                <c:pt idx="57">
                  <c:v>1820</c:v>
                </c:pt>
                <c:pt idx="58">
                  <c:v>1821</c:v>
                </c:pt>
                <c:pt idx="59">
                  <c:v>1822</c:v>
                </c:pt>
                <c:pt idx="60">
                  <c:v>1823</c:v>
                </c:pt>
                <c:pt idx="61">
                  <c:v>1824</c:v>
                </c:pt>
                <c:pt idx="62">
                  <c:v>1825</c:v>
                </c:pt>
                <c:pt idx="63">
                  <c:v>1826</c:v>
                </c:pt>
                <c:pt idx="64">
                  <c:v>1827</c:v>
                </c:pt>
                <c:pt idx="65">
                  <c:v>1828</c:v>
                </c:pt>
                <c:pt idx="66">
                  <c:v>1829</c:v>
                </c:pt>
                <c:pt idx="67">
                  <c:v>1830</c:v>
                </c:pt>
                <c:pt idx="68">
                  <c:v>1831</c:v>
                </c:pt>
                <c:pt idx="69">
                  <c:v>1832</c:v>
                </c:pt>
                <c:pt idx="70">
                  <c:v>1833</c:v>
                </c:pt>
                <c:pt idx="71">
                  <c:v>1834</c:v>
                </c:pt>
                <c:pt idx="72">
                  <c:v>1835</c:v>
                </c:pt>
                <c:pt idx="73">
                  <c:v>1836</c:v>
                </c:pt>
                <c:pt idx="74">
                  <c:v>1837</c:v>
                </c:pt>
                <c:pt idx="75">
                  <c:v>1838</c:v>
                </c:pt>
                <c:pt idx="76">
                  <c:v>1839</c:v>
                </c:pt>
                <c:pt idx="77">
                  <c:v>1840</c:v>
                </c:pt>
                <c:pt idx="78">
                  <c:v>1841</c:v>
                </c:pt>
                <c:pt idx="79">
                  <c:v>1842</c:v>
                </c:pt>
                <c:pt idx="80">
                  <c:v>1843</c:v>
                </c:pt>
                <c:pt idx="81">
                  <c:v>1844</c:v>
                </c:pt>
                <c:pt idx="82">
                  <c:v>1845</c:v>
                </c:pt>
                <c:pt idx="83">
                  <c:v>1846</c:v>
                </c:pt>
                <c:pt idx="84">
                  <c:v>1847</c:v>
                </c:pt>
                <c:pt idx="85">
                  <c:v>1848</c:v>
                </c:pt>
                <c:pt idx="86">
                  <c:v>1849</c:v>
                </c:pt>
                <c:pt idx="87">
                  <c:v>1850</c:v>
                </c:pt>
                <c:pt idx="88">
                  <c:v>1851</c:v>
                </c:pt>
                <c:pt idx="89">
                  <c:v>1852</c:v>
                </c:pt>
                <c:pt idx="90">
                  <c:v>1853</c:v>
                </c:pt>
                <c:pt idx="91">
                  <c:v>1854</c:v>
                </c:pt>
                <c:pt idx="92">
                  <c:v>1855</c:v>
                </c:pt>
                <c:pt idx="93">
                  <c:v>1856</c:v>
                </c:pt>
                <c:pt idx="94">
                  <c:v>1857</c:v>
                </c:pt>
                <c:pt idx="95">
                  <c:v>1858</c:v>
                </c:pt>
                <c:pt idx="96">
                  <c:v>1859</c:v>
                </c:pt>
                <c:pt idx="97">
                  <c:v>1860</c:v>
                </c:pt>
                <c:pt idx="98">
                  <c:v>1861</c:v>
                </c:pt>
                <c:pt idx="99">
                  <c:v>1862</c:v>
                </c:pt>
                <c:pt idx="100">
                  <c:v>1863</c:v>
                </c:pt>
                <c:pt idx="101">
                  <c:v>1864</c:v>
                </c:pt>
                <c:pt idx="102">
                  <c:v>1865</c:v>
                </c:pt>
                <c:pt idx="103">
                  <c:v>1866</c:v>
                </c:pt>
                <c:pt idx="104">
                  <c:v>1867</c:v>
                </c:pt>
                <c:pt idx="105">
                  <c:v>1868</c:v>
                </c:pt>
                <c:pt idx="106">
                  <c:v>1869</c:v>
                </c:pt>
                <c:pt idx="107">
                  <c:v>1870</c:v>
                </c:pt>
                <c:pt idx="108">
                  <c:v>1871</c:v>
                </c:pt>
                <c:pt idx="109">
                  <c:v>1872</c:v>
                </c:pt>
                <c:pt idx="110">
                  <c:v>1873</c:v>
                </c:pt>
                <c:pt idx="111">
                  <c:v>1874</c:v>
                </c:pt>
                <c:pt idx="112">
                  <c:v>1875</c:v>
                </c:pt>
                <c:pt idx="113">
                  <c:v>1876</c:v>
                </c:pt>
                <c:pt idx="114">
                  <c:v>1877</c:v>
                </c:pt>
                <c:pt idx="115">
                  <c:v>1878</c:v>
                </c:pt>
                <c:pt idx="116">
                  <c:v>1879</c:v>
                </c:pt>
                <c:pt idx="117">
                  <c:v>1880</c:v>
                </c:pt>
                <c:pt idx="118">
                  <c:v>1881</c:v>
                </c:pt>
                <c:pt idx="119">
                  <c:v>1882</c:v>
                </c:pt>
                <c:pt idx="120">
                  <c:v>1883</c:v>
                </c:pt>
                <c:pt idx="121">
                  <c:v>1884</c:v>
                </c:pt>
                <c:pt idx="122">
                  <c:v>1885</c:v>
                </c:pt>
                <c:pt idx="123">
                  <c:v>1886</c:v>
                </c:pt>
                <c:pt idx="124">
                  <c:v>1887</c:v>
                </c:pt>
                <c:pt idx="125">
                  <c:v>1888</c:v>
                </c:pt>
                <c:pt idx="126">
                  <c:v>1889</c:v>
                </c:pt>
                <c:pt idx="127">
                  <c:v>1890</c:v>
                </c:pt>
                <c:pt idx="128">
                  <c:v>1891</c:v>
                </c:pt>
                <c:pt idx="129">
                  <c:v>1892</c:v>
                </c:pt>
                <c:pt idx="130">
                  <c:v>1893</c:v>
                </c:pt>
                <c:pt idx="131">
                  <c:v>1894</c:v>
                </c:pt>
                <c:pt idx="132">
                  <c:v>1895</c:v>
                </c:pt>
                <c:pt idx="133">
                  <c:v>1896</c:v>
                </c:pt>
                <c:pt idx="134">
                  <c:v>1897</c:v>
                </c:pt>
                <c:pt idx="135">
                  <c:v>1898</c:v>
                </c:pt>
                <c:pt idx="136">
                  <c:v>1899</c:v>
                </c:pt>
                <c:pt idx="137">
                  <c:v>1900</c:v>
                </c:pt>
                <c:pt idx="138">
                  <c:v>1901</c:v>
                </c:pt>
                <c:pt idx="139">
                  <c:v>1902</c:v>
                </c:pt>
                <c:pt idx="140">
                  <c:v>1903</c:v>
                </c:pt>
                <c:pt idx="141">
                  <c:v>1904</c:v>
                </c:pt>
                <c:pt idx="142">
                  <c:v>1905</c:v>
                </c:pt>
                <c:pt idx="143">
                  <c:v>1906</c:v>
                </c:pt>
                <c:pt idx="144">
                  <c:v>1907</c:v>
                </c:pt>
                <c:pt idx="145">
                  <c:v>1908</c:v>
                </c:pt>
                <c:pt idx="146">
                  <c:v>1909</c:v>
                </c:pt>
                <c:pt idx="147">
                  <c:v>1910</c:v>
                </c:pt>
                <c:pt idx="148">
                  <c:v>1911</c:v>
                </c:pt>
                <c:pt idx="149">
                  <c:v>1912</c:v>
                </c:pt>
                <c:pt idx="150">
                  <c:v>1913</c:v>
                </c:pt>
                <c:pt idx="151">
                  <c:v>1914</c:v>
                </c:pt>
                <c:pt idx="152">
                  <c:v>1915</c:v>
                </c:pt>
                <c:pt idx="153">
                  <c:v>1916</c:v>
                </c:pt>
                <c:pt idx="154">
                  <c:v>1917</c:v>
                </c:pt>
                <c:pt idx="155">
                  <c:v>1918</c:v>
                </c:pt>
                <c:pt idx="156">
                  <c:v>1919</c:v>
                </c:pt>
                <c:pt idx="157">
                  <c:v>1920</c:v>
                </c:pt>
                <c:pt idx="158">
                  <c:v>1921</c:v>
                </c:pt>
                <c:pt idx="159">
                  <c:v>1922</c:v>
                </c:pt>
                <c:pt idx="160">
                  <c:v>1923</c:v>
                </c:pt>
                <c:pt idx="161">
                  <c:v>1924</c:v>
                </c:pt>
                <c:pt idx="162">
                  <c:v>1925</c:v>
                </c:pt>
                <c:pt idx="163">
                  <c:v>1926</c:v>
                </c:pt>
                <c:pt idx="164">
                  <c:v>1927</c:v>
                </c:pt>
                <c:pt idx="165">
                  <c:v>1928</c:v>
                </c:pt>
                <c:pt idx="166">
                  <c:v>1929</c:v>
                </c:pt>
                <c:pt idx="167">
                  <c:v>1930</c:v>
                </c:pt>
                <c:pt idx="168">
                  <c:v>1931</c:v>
                </c:pt>
                <c:pt idx="169">
                  <c:v>1932</c:v>
                </c:pt>
                <c:pt idx="170">
                  <c:v>1933</c:v>
                </c:pt>
                <c:pt idx="171">
                  <c:v>1934</c:v>
                </c:pt>
                <c:pt idx="172">
                  <c:v>1935</c:v>
                </c:pt>
                <c:pt idx="173">
                  <c:v>1936</c:v>
                </c:pt>
                <c:pt idx="174">
                  <c:v>1937</c:v>
                </c:pt>
                <c:pt idx="175">
                  <c:v>1938</c:v>
                </c:pt>
                <c:pt idx="176">
                  <c:v>1939</c:v>
                </c:pt>
                <c:pt idx="177">
                  <c:v>1940</c:v>
                </c:pt>
              </c:numCache>
            </c:numRef>
          </c:xVal>
          <c:yVal>
            <c:numRef>
              <c:f>Graph!$B$1765:$B$1940</c:f>
              <c:numCache>
                <c:formatCode>General</c:formatCode>
                <c:ptCount val="176"/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CFE-4AFC-A800-FA753FFCF4C3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Graph!$A$1764:$A$1941</c:f>
              <c:numCache>
                <c:formatCode>General</c:formatCode>
                <c:ptCount val="178"/>
                <c:pt idx="0">
                  <c:v>1763</c:v>
                </c:pt>
                <c:pt idx="1">
                  <c:v>1764</c:v>
                </c:pt>
                <c:pt idx="2">
                  <c:v>1765</c:v>
                </c:pt>
                <c:pt idx="3">
                  <c:v>1766</c:v>
                </c:pt>
                <c:pt idx="4">
                  <c:v>1767</c:v>
                </c:pt>
                <c:pt idx="5">
                  <c:v>1768</c:v>
                </c:pt>
                <c:pt idx="6">
                  <c:v>1769</c:v>
                </c:pt>
                <c:pt idx="7">
                  <c:v>1770</c:v>
                </c:pt>
                <c:pt idx="8">
                  <c:v>1771</c:v>
                </c:pt>
                <c:pt idx="9">
                  <c:v>1772</c:v>
                </c:pt>
                <c:pt idx="10">
                  <c:v>1773</c:v>
                </c:pt>
                <c:pt idx="11">
                  <c:v>1774</c:v>
                </c:pt>
                <c:pt idx="12">
                  <c:v>1775</c:v>
                </c:pt>
                <c:pt idx="13">
                  <c:v>1776</c:v>
                </c:pt>
                <c:pt idx="14">
                  <c:v>1777</c:v>
                </c:pt>
                <c:pt idx="15">
                  <c:v>1778</c:v>
                </c:pt>
                <c:pt idx="16">
                  <c:v>1779</c:v>
                </c:pt>
                <c:pt idx="17">
                  <c:v>1780</c:v>
                </c:pt>
                <c:pt idx="18">
                  <c:v>1781</c:v>
                </c:pt>
                <c:pt idx="19">
                  <c:v>1782</c:v>
                </c:pt>
                <c:pt idx="20">
                  <c:v>1783</c:v>
                </c:pt>
                <c:pt idx="21">
                  <c:v>1784</c:v>
                </c:pt>
                <c:pt idx="22">
                  <c:v>1785</c:v>
                </c:pt>
                <c:pt idx="23">
                  <c:v>1786</c:v>
                </c:pt>
                <c:pt idx="24">
                  <c:v>1787</c:v>
                </c:pt>
                <c:pt idx="25">
                  <c:v>1788</c:v>
                </c:pt>
                <c:pt idx="26">
                  <c:v>1789</c:v>
                </c:pt>
                <c:pt idx="27">
                  <c:v>1790</c:v>
                </c:pt>
                <c:pt idx="28">
                  <c:v>1791</c:v>
                </c:pt>
                <c:pt idx="29">
                  <c:v>1792</c:v>
                </c:pt>
                <c:pt idx="30">
                  <c:v>1793</c:v>
                </c:pt>
                <c:pt idx="31">
                  <c:v>1794</c:v>
                </c:pt>
                <c:pt idx="32">
                  <c:v>1795</c:v>
                </c:pt>
                <c:pt idx="33">
                  <c:v>1796</c:v>
                </c:pt>
                <c:pt idx="34">
                  <c:v>1797</c:v>
                </c:pt>
                <c:pt idx="35">
                  <c:v>1798</c:v>
                </c:pt>
                <c:pt idx="36">
                  <c:v>1799</c:v>
                </c:pt>
                <c:pt idx="37">
                  <c:v>1800</c:v>
                </c:pt>
                <c:pt idx="38">
                  <c:v>1801</c:v>
                </c:pt>
                <c:pt idx="39">
                  <c:v>1802</c:v>
                </c:pt>
                <c:pt idx="40">
                  <c:v>1803</c:v>
                </c:pt>
                <c:pt idx="41">
                  <c:v>1804</c:v>
                </c:pt>
                <c:pt idx="42">
                  <c:v>1805</c:v>
                </c:pt>
                <c:pt idx="43">
                  <c:v>1806</c:v>
                </c:pt>
                <c:pt idx="44">
                  <c:v>1807</c:v>
                </c:pt>
                <c:pt idx="45">
                  <c:v>1808</c:v>
                </c:pt>
                <c:pt idx="46">
                  <c:v>1809</c:v>
                </c:pt>
                <c:pt idx="47">
                  <c:v>1810</c:v>
                </c:pt>
                <c:pt idx="48">
                  <c:v>1811</c:v>
                </c:pt>
                <c:pt idx="49">
                  <c:v>1812</c:v>
                </c:pt>
                <c:pt idx="50">
                  <c:v>1813</c:v>
                </c:pt>
                <c:pt idx="51">
                  <c:v>1814</c:v>
                </c:pt>
                <c:pt idx="52">
                  <c:v>1815</c:v>
                </c:pt>
                <c:pt idx="53">
                  <c:v>1816</c:v>
                </c:pt>
                <c:pt idx="54">
                  <c:v>1817</c:v>
                </c:pt>
                <c:pt idx="55">
                  <c:v>1818</c:v>
                </c:pt>
                <c:pt idx="56">
                  <c:v>1819</c:v>
                </c:pt>
                <c:pt idx="57">
                  <c:v>1820</c:v>
                </c:pt>
                <c:pt idx="58">
                  <c:v>1821</c:v>
                </c:pt>
                <c:pt idx="59">
                  <c:v>1822</c:v>
                </c:pt>
                <c:pt idx="60">
                  <c:v>1823</c:v>
                </c:pt>
                <c:pt idx="61">
                  <c:v>1824</c:v>
                </c:pt>
                <c:pt idx="62">
                  <c:v>1825</c:v>
                </c:pt>
                <c:pt idx="63">
                  <c:v>1826</c:v>
                </c:pt>
                <c:pt idx="64">
                  <c:v>1827</c:v>
                </c:pt>
                <c:pt idx="65">
                  <c:v>1828</c:v>
                </c:pt>
                <c:pt idx="66">
                  <c:v>1829</c:v>
                </c:pt>
                <c:pt idx="67">
                  <c:v>1830</c:v>
                </c:pt>
                <c:pt idx="68">
                  <c:v>1831</c:v>
                </c:pt>
                <c:pt idx="69">
                  <c:v>1832</c:v>
                </c:pt>
                <c:pt idx="70">
                  <c:v>1833</c:v>
                </c:pt>
                <c:pt idx="71">
                  <c:v>1834</c:v>
                </c:pt>
                <c:pt idx="72">
                  <c:v>1835</c:v>
                </c:pt>
                <c:pt idx="73">
                  <c:v>1836</c:v>
                </c:pt>
                <c:pt idx="74">
                  <c:v>1837</c:v>
                </c:pt>
                <c:pt idx="75">
                  <c:v>1838</c:v>
                </c:pt>
                <c:pt idx="76">
                  <c:v>1839</c:v>
                </c:pt>
                <c:pt idx="77">
                  <c:v>1840</c:v>
                </c:pt>
                <c:pt idx="78">
                  <c:v>1841</c:v>
                </c:pt>
                <c:pt idx="79">
                  <c:v>1842</c:v>
                </c:pt>
                <c:pt idx="80">
                  <c:v>1843</c:v>
                </c:pt>
                <c:pt idx="81">
                  <c:v>1844</c:v>
                </c:pt>
                <c:pt idx="82">
                  <c:v>1845</c:v>
                </c:pt>
                <c:pt idx="83">
                  <c:v>1846</c:v>
                </c:pt>
                <c:pt idx="84">
                  <c:v>1847</c:v>
                </c:pt>
                <c:pt idx="85">
                  <c:v>1848</c:v>
                </c:pt>
                <c:pt idx="86">
                  <c:v>1849</c:v>
                </c:pt>
                <c:pt idx="87">
                  <c:v>1850</c:v>
                </c:pt>
                <c:pt idx="88">
                  <c:v>1851</c:v>
                </c:pt>
                <c:pt idx="89">
                  <c:v>1852</c:v>
                </c:pt>
                <c:pt idx="90">
                  <c:v>1853</c:v>
                </c:pt>
                <c:pt idx="91">
                  <c:v>1854</c:v>
                </c:pt>
                <c:pt idx="92">
                  <c:v>1855</c:v>
                </c:pt>
                <c:pt idx="93">
                  <c:v>1856</c:v>
                </c:pt>
                <c:pt idx="94">
                  <c:v>1857</c:v>
                </c:pt>
                <c:pt idx="95">
                  <c:v>1858</c:v>
                </c:pt>
                <c:pt idx="96">
                  <c:v>1859</c:v>
                </c:pt>
                <c:pt idx="97">
                  <c:v>1860</c:v>
                </c:pt>
                <c:pt idx="98">
                  <c:v>1861</c:v>
                </c:pt>
                <c:pt idx="99">
                  <c:v>1862</c:v>
                </c:pt>
                <c:pt idx="100">
                  <c:v>1863</c:v>
                </c:pt>
                <c:pt idx="101">
                  <c:v>1864</c:v>
                </c:pt>
                <c:pt idx="102">
                  <c:v>1865</c:v>
                </c:pt>
                <c:pt idx="103">
                  <c:v>1866</c:v>
                </c:pt>
                <c:pt idx="104">
                  <c:v>1867</c:v>
                </c:pt>
                <c:pt idx="105">
                  <c:v>1868</c:v>
                </c:pt>
                <c:pt idx="106">
                  <c:v>1869</c:v>
                </c:pt>
                <c:pt idx="107">
                  <c:v>1870</c:v>
                </c:pt>
                <c:pt idx="108">
                  <c:v>1871</c:v>
                </c:pt>
                <c:pt idx="109">
                  <c:v>1872</c:v>
                </c:pt>
                <c:pt idx="110">
                  <c:v>1873</c:v>
                </c:pt>
                <c:pt idx="111">
                  <c:v>1874</c:v>
                </c:pt>
                <c:pt idx="112">
                  <c:v>1875</c:v>
                </c:pt>
                <c:pt idx="113">
                  <c:v>1876</c:v>
                </c:pt>
                <c:pt idx="114">
                  <c:v>1877</c:v>
                </c:pt>
                <c:pt idx="115">
                  <c:v>1878</c:v>
                </c:pt>
                <c:pt idx="116">
                  <c:v>1879</c:v>
                </c:pt>
                <c:pt idx="117">
                  <c:v>1880</c:v>
                </c:pt>
                <c:pt idx="118">
                  <c:v>1881</c:v>
                </c:pt>
                <c:pt idx="119">
                  <c:v>1882</c:v>
                </c:pt>
                <c:pt idx="120">
                  <c:v>1883</c:v>
                </c:pt>
                <c:pt idx="121">
                  <c:v>1884</c:v>
                </c:pt>
                <c:pt idx="122">
                  <c:v>1885</c:v>
                </c:pt>
                <c:pt idx="123">
                  <c:v>1886</c:v>
                </c:pt>
                <c:pt idx="124">
                  <c:v>1887</c:v>
                </c:pt>
                <c:pt idx="125">
                  <c:v>1888</c:v>
                </c:pt>
                <c:pt idx="126">
                  <c:v>1889</c:v>
                </c:pt>
                <c:pt idx="127">
                  <c:v>1890</c:v>
                </c:pt>
                <c:pt idx="128">
                  <c:v>1891</c:v>
                </c:pt>
                <c:pt idx="129">
                  <c:v>1892</c:v>
                </c:pt>
                <c:pt idx="130">
                  <c:v>1893</c:v>
                </c:pt>
                <c:pt idx="131">
                  <c:v>1894</c:v>
                </c:pt>
                <c:pt idx="132">
                  <c:v>1895</c:v>
                </c:pt>
                <c:pt idx="133">
                  <c:v>1896</c:v>
                </c:pt>
                <c:pt idx="134">
                  <c:v>1897</c:v>
                </c:pt>
                <c:pt idx="135">
                  <c:v>1898</c:v>
                </c:pt>
                <c:pt idx="136">
                  <c:v>1899</c:v>
                </c:pt>
                <c:pt idx="137">
                  <c:v>1900</c:v>
                </c:pt>
                <c:pt idx="138">
                  <c:v>1901</c:v>
                </c:pt>
                <c:pt idx="139">
                  <c:v>1902</c:v>
                </c:pt>
                <c:pt idx="140">
                  <c:v>1903</c:v>
                </c:pt>
                <c:pt idx="141">
                  <c:v>1904</c:v>
                </c:pt>
                <c:pt idx="142">
                  <c:v>1905</c:v>
                </c:pt>
                <c:pt idx="143">
                  <c:v>1906</c:v>
                </c:pt>
                <c:pt idx="144">
                  <c:v>1907</c:v>
                </c:pt>
                <c:pt idx="145">
                  <c:v>1908</c:v>
                </c:pt>
                <c:pt idx="146">
                  <c:v>1909</c:v>
                </c:pt>
                <c:pt idx="147">
                  <c:v>1910</c:v>
                </c:pt>
                <c:pt idx="148">
                  <c:v>1911</c:v>
                </c:pt>
                <c:pt idx="149">
                  <c:v>1912</c:v>
                </c:pt>
                <c:pt idx="150">
                  <c:v>1913</c:v>
                </c:pt>
                <c:pt idx="151">
                  <c:v>1914</c:v>
                </c:pt>
                <c:pt idx="152">
                  <c:v>1915</c:v>
                </c:pt>
                <c:pt idx="153">
                  <c:v>1916</c:v>
                </c:pt>
                <c:pt idx="154">
                  <c:v>1917</c:v>
                </c:pt>
                <c:pt idx="155">
                  <c:v>1918</c:v>
                </c:pt>
                <c:pt idx="156">
                  <c:v>1919</c:v>
                </c:pt>
                <c:pt idx="157">
                  <c:v>1920</c:v>
                </c:pt>
                <c:pt idx="158">
                  <c:v>1921</c:v>
                </c:pt>
                <c:pt idx="159">
                  <c:v>1922</c:v>
                </c:pt>
                <c:pt idx="160">
                  <c:v>1923</c:v>
                </c:pt>
                <c:pt idx="161">
                  <c:v>1924</c:v>
                </c:pt>
                <c:pt idx="162">
                  <c:v>1925</c:v>
                </c:pt>
                <c:pt idx="163">
                  <c:v>1926</c:v>
                </c:pt>
                <c:pt idx="164">
                  <c:v>1927</c:v>
                </c:pt>
                <c:pt idx="165">
                  <c:v>1928</c:v>
                </c:pt>
                <c:pt idx="166">
                  <c:v>1929</c:v>
                </c:pt>
                <c:pt idx="167">
                  <c:v>1930</c:v>
                </c:pt>
                <c:pt idx="168">
                  <c:v>1931</c:v>
                </c:pt>
                <c:pt idx="169">
                  <c:v>1932</c:v>
                </c:pt>
                <c:pt idx="170">
                  <c:v>1933</c:v>
                </c:pt>
                <c:pt idx="171">
                  <c:v>1934</c:v>
                </c:pt>
                <c:pt idx="172">
                  <c:v>1935</c:v>
                </c:pt>
                <c:pt idx="173">
                  <c:v>1936</c:v>
                </c:pt>
                <c:pt idx="174">
                  <c:v>1937</c:v>
                </c:pt>
                <c:pt idx="175">
                  <c:v>1938</c:v>
                </c:pt>
                <c:pt idx="176">
                  <c:v>1939</c:v>
                </c:pt>
                <c:pt idx="177">
                  <c:v>1940</c:v>
                </c:pt>
              </c:numCache>
            </c:numRef>
          </c:xVal>
          <c:yVal>
            <c:numRef>
              <c:f>Graph!$C$1765:$C$1940</c:f>
              <c:numCache>
                <c:formatCode>General</c:formatCode>
                <c:ptCount val="17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CFE-4AFC-A800-FA753FFCF4C3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Graph!$A$1764:$A$1941</c:f>
              <c:numCache>
                <c:formatCode>General</c:formatCode>
                <c:ptCount val="178"/>
                <c:pt idx="0">
                  <c:v>1763</c:v>
                </c:pt>
                <c:pt idx="1">
                  <c:v>1764</c:v>
                </c:pt>
                <c:pt idx="2">
                  <c:v>1765</c:v>
                </c:pt>
                <c:pt idx="3">
                  <c:v>1766</c:v>
                </c:pt>
                <c:pt idx="4">
                  <c:v>1767</c:v>
                </c:pt>
                <c:pt idx="5">
                  <c:v>1768</c:v>
                </c:pt>
                <c:pt idx="6">
                  <c:v>1769</c:v>
                </c:pt>
                <c:pt idx="7">
                  <c:v>1770</c:v>
                </c:pt>
                <c:pt idx="8">
                  <c:v>1771</c:v>
                </c:pt>
                <c:pt idx="9">
                  <c:v>1772</c:v>
                </c:pt>
                <c:pt idx="10">
                  <c:v>1773</c:v>
                </c:pt>
                <c:pt idx="11">
                  <c:v>1774</c:v>
                </c:pt>
                <c:pt idx="12">
                  <c:v>1775</c:v>
                </c:pt>
                <c:pt idx="13">
                  <c:v>1776</c:v>
                </c:pt>
                <c:pt idx="14">
                  <c:v>1777</c:v>
                </c:pt>
                <c:pt idx="15">
                  <c:v>1778</c:v>
                </c:pt>
                <c:pt idx="16">
                  <c:v>1779</c:v>
                </c:pt>
                <c:pt idx="17">
                  <c:v>1780</c:v>
                </c:pt>
                <c:pt idx="18">
                  <c:v>1781</c:v>
                </c:pt>
                <c:pt idx="19">
                  <c:v>1782</c:v>
                </c:pt>
                <c:pt idx="20">
                  <c:v>1783</c:v>
                </c:pt>
                <c:pt idx="21">
                  <c:v>1784</c:v>
                </c:pt>
                <c:pt idx="22">
                  <c:v>1785</c:v>
                </c:pt>
                <c:pt idx="23">
                  <c:v>1786</c:v>
                </c:pt>
                <c:pt idx="24">
                  <c:v>1787</c:v>
                </c:pt>
                <c:pt idx="25">
                  <c:v>1788</c:v>
                </c:pt>
                <c:pt idx="26">
                  <c:v>1789</c:v>
                </c:pt>
                <c:pt idx="27">
                  <c:v>1790</c:v>
                </c:pt>
                <c:pt idx="28">
                  <c:v>1791</c:v>
                </c:pt>
                <c:pt idx="29">
                  <c:v>1792</c:v>
                </c:pt>
                <c:pt idx="30">
                  <c:v>1793</c:v>
                </c:pt>
                <c:pt idx="31">
                  <c:v>1794</c:v>
                </c:pt>
                <c:pt idx="32">
                  <c:v>1795</c:v>
                </c:pt>
                <c:pt idx="33">
                  <c:v>1796</c:v>
                </c:pt>
                <c:pt idx="34">
                  <c:v>1797</c:v>
                </c:pt>
                <c:pt idx="35">
                  <c:v>1798</c:v>
                </c:pt>
                <c:pt idx="36">
                  <c:v>1799</c:v>
                </c:pt>
                <c:pt idx="37">
                  <c:v>1800</c:v>
                </c:pt>
                <c:pt idx="38">
                  <c:v>1801</c:v>
                </c:pt>
                <c:pt idx="39">
                  <c:v>1802</c:v>
                </c:pt>
                <c:pt idx="40">
                  <c:v>1803</c:v>
                </c:pt>
                <c:pt idx="41">
                  <c:v>1804</c:v>
                </c:pt>
                <c:pt idx="42">
                  <c:v>1805</c:v>
                </c:pt>
                <c:pt idx="43">
                  <c:v>1806</c:v>
                </c:pt>
                <c:pt idx="44">
                  <c:v>1807</c:v>
                </c:pt>
                <c:pt idx="45">
                  <c:v>1808</c:v>
                </c:pt>
                <c:pt idx="46">
                  <c:v>1809</c:v>
                </c:pt>
                <c:pt idx="47">
                  <c:v>1810</c:v>
                </c:pt>
                <c:pt idx="48">
                  <c:v>1811</c:v>
                </c:pt>
                <c:pt idx="49">
                  <c:v>1812</c:v>
                </c:pt>
                <c:pt idx="50">
                  <c:v>1813</c:v>
                </c:pt>
                <c:pt idx="51">
                  <c:v>1814</c:v>
                </c:pt>
                <c:pt idx="52">
                  <c:v>1815</c:v>
                </c:pt>
                <c:pt idx="53">
                  <c:v>1816</c:v>
                </c:pt>
                <c:pt idx="54">
                  <c:v>1817</c:v>
                </c:pt>
                <c:pt idx="55">
                  <c:v>1818</c:v>
                </c:pt>
                <c:pt idx="56">
                  <c:v>1819</c:v>
                </c:pt>
                <c:pt idx="57">
                  <c:v>1820</c:v>
                </c:pt>
                <c:pt idx="58">
                  <c:v>1821</c:v>
                </c:pt>
                <c:pt idx="59">
                  <c:v>1822</c:v>
                </c:pt>
                <c:pt idx="60">
                  <c:v>1823</c:v>
                </c:pt>
                <c:pt idx="61">
                  <c:v>1824</c:v>
                </c:pt>
                <c:pt idx="62">
                  <c:v>1825</c:v>
                </c:pt>
                <c:pt idx="63">
                  <c:v>1826</c:v>
                </c:pt>
                <c:pt idx="64">
                  <c:v>1827</c:v>
                </c:pt>
                <c:pt idx="65">
                  <c:v>1828</c:v>
                </c:pt>
                <c:pt idx="66">
                  <c:v>1829</c:v>
                </c:pt>
                <c:pt idx="67">
                  <c:v>1830</c:v>
                </c:pt>
                <c:pt idx="68">
                  <c:v>1831</c:v>
                </c:pt>
                <c:pt idx="69">
                  <c:v>1832</c:v>
                </c:pt>
                <c:pt idx="70">
                  <c:v>1833</c:v>
                </c:pt>
                <c:pt idx="71">
                  <c:v>1834</c:v>
                </c:pt>
                <c:pt idx="72">
                  <c:v>1835</c:v>
                </c:pt>
                <c:pt idx="73">
                  <c:v>1836</c:v>
                </c:pt>
                <c:pt idx="74">
                  <c:v>1837</c:v>
                </c:pt>
                <c:pt idx="75">
                  <c:v>1838</c:v>
                </c:pt>
                <c:pt idx="76">
                  <c:v>1839</c:v>
                </c:pt>
                <c:pt idx="77">
                  <c:v>1840</c:v>
                </c:pt>
                <c:pt idx="78">
                  <c:v>1841</c:v>
                </c:pt>
                <c:pt idx="79">
                  <c:v>1842</c:v>
                </c:pt>
                <c:pt idx="80">
                  <c:v>1843</c:v>
                </c:pt>
                <c:pt idx="81">
                  <c:v>1844</c:v>
                </c:pt>
                <c:pt idx="82">
                  <c:v>1845</c:v>
                </c:pt>
                <c:pt idx="83">
                  <c:v>1846</c:v>
                </c:pt>
                <c:pt idx="84">
                  <c:v>1847</c:v>
                </c:pt>
                <c:pt idx="85">
                  <c:v>1848</c:v>
                </c:pt>
                <c:pt idx="86">
                  <c:v>1849</c:v>
                </c:pt>
                <c:pt idx="87">
                  <c:v>1850</c:v>
                </c:pt>
                <c:pt idx="88">
                  <c:v>1851</c:v>
                </c:pt>
                <c:pt idx="89">
                  <c:v>1852</c:v>
                </c:pt>
                <c:pt idx="90">
                  <c:v>1853</c:v>
                </c:pt>
                <c:pt idx="91">
                  <c:v>1854</c:v>
                </c:pt>
                <c:pt idx="92">
                  <c:v>1855</c:v>
                </c:pt>
                <c:pt idx="93">
                  <c:v>1856</c:v>
                </c:pt>
                <c:pt idx="94">
                  <c:v>1857</c:v>
                </c:pt>
                <c:pt idx="95">
                  <c:v>1858</c:v>
                </c:pt>
                <c:pt idx="96">
                  <c:v>1859</c:v>
                </c:pt>
                <c:pt idx="97">
                  <c:v>1860</c:v>
                </c:pt>
                <c:pt idx="98">
                  <c:v>1861</c:v>
                </c:pt>
                <c:pt idx="99">
                  <c:v>1862</c:v>
                </c:pt>
                <c:pt idx="100">
                  <c:v>1863</c:v>
                </c:pt>
                <c:pt idx="101">
                  <c:v>1864</c:v>
                </c:pt>
                <c:pt idx="102">
                  <c:v>1865</c:v>
                </c:pt>
                <c:pt idx="103">
                  <c:v>1866</c:v>
                </c:pt>
                <c:pt idx="104">
                  <c:v>1867</c:v>
                </c:pt>
                <c:pt idx="105">
                  <c:v>1868</c:v>
                </c:pt>
                <c:pt idx="106">
                  <c:v>1869</c:v>
                </c:pt>
                <c:pt idx="107">
                  <c:v>1870</c:v>
                </c:pt>
                <c:pt idx="108">
                  <c:v>1871</c:v>
                </c:pt>
                <c:pt idx="109">
                  <c:v>1872</c:v>
                </c:pt>
                <c:pt idx="110">
                  <c:v>1873</c:v>
                </c:pt>
                <c:pt idx="111">
                  <c:v>1874</c:v>
                </c:pt>
                <c:pt idx="112">
                  <c:v>1875</c:v>
                </c:pt>
                <c:pt idx="113">
                  <c:v>1876</c:v>
                </c:pt>
                <c:pt idx="114">
                  <c:v>1877</c:v>
                </c:pt>
                <c:pt idx="115">
                  <c:v>1878</c:v>
                </c:pt>
                <c:pt idx="116">
                  <c:v>1879</c:v>
                </c:pt>
                <c:pt idx="117">
                  <c:v>1880</c:v>
                </c:pt>
                <c:pt idx="118">
                  <c:v>1881</c:v>
                </c:pt>
                <c:pt idx="119">
                  <c:v>1882</c:v>
                </c:pt>
                <c:pt idx="120">
                  <c:v>1883</c:v>
                </c:pt>
                <c:pt idx="121">
                  <c:v>1884</c:v>
                </c:pt>
                <c:pt idx="122">
                  <c:v>1885</c:v>
                </c:pt>
                <c:pt idx="123">
                  <c:v>1886</c:v>
                </c:pt>
                <c:pt idx="124">
                  <c:v>1887</c:v>
                </c:pt>
                <c:pt idx="125">
                  <c:v>1888</c:v>
                </c:pt>
                <c:pt idx="126">
                  <c:v>1889</c:v>
                </c:pt>
                <c:pt idx="127">
                  <c:v>1890</c:v>
                </c:pt>
                <c:pt idx="128">
                  <c:v>1891</c:v>
                </c:pt>
                <c:pt idx="129">
                  <c:v>1892</c:v>
                </c:pt>
                <c:pt idx="130">
                  <c:v>1893</c:v>
                </c:pt>
                <c:pt idx="131">
                  <c:v>1894</c:v>
                </c:pt>
                <c:pt idx="132">
                  <c:v>1895</c:v>
                </c:pt>
                <c:pt idx="133">
                  <c:v>1896</c:v>
                </c:pt>
                <c:pt idx="134">
                  <c:v>1897</c:v>
                </c:pt>
                <c:pt idx="135">
                  <c:v>1898</c:v>
                </c:pt>
                <c:pt idx="136">
                  <c:v>1899</c:v>
                </c:pt>
                <c:pt idx="137">
                  <c:v>1900</c:v>
                </c:pt>
                <c:pt idx="138">
                  <c:v>1901</c:v>
                </c:pt>
                <c:pt idx="139">
                  <c:v>1902</c:v>
                </c:pt>
                <c:pt idx="140">
                  <c:v>1903</c:v>
                </c:pt>
                <c:pt idx="141">
                  <c:v>1904</c:v>
                </c:pt>
                <c:pt idx="142">
                  <c:v>1905</c:v>
                </c:pt>
                <c:pt idx="143">
                  <c:v>1906</c:v>
                </c:pt>
                <c:pt idx="144">
                  <c:v>1907</c:v>
                </c:pt>
                <c:pt idx="145">
                  <c:v>1908</c:v>
                </c:pt>
                <c:pt idx="146">
                  <c:v>1909</c:v>
                </c:pt>
                <c:pt idx="147">
                  <c:v>1910</c:v>
                </c:pt>
                <c:pt idx="148">
                  <c:v>1911</c:v>
                </c:pt>
                <c:pt idx="149">
                  <c:v>1912</c:v>
                </c:pt>
                <c:pt idx="150">
                  <c:v>1913</c:v>
                </c:pt>
                <c:pt idx="151">
                  <c:v>1914</c:v>
                </c:pt>
                <c:pt idx="152">
                  <c:v>1915</c:v>
                </c:pt>
                <c:pt idx="153">
                  <c:v>1916</c:v>
                </c:pt>
                <c:pt idx="154">
                  <c:v>1917</c:v>
                </c:pt>
                <c:pt idx="155">
                  <c:v>1918</c:v>
                </c:pt>
                <c:pt idx="156">
                  <c:v>1919</c:v>
                </c:pt>
                <c:pt idx="157">
                  <c:v>1920</c:v>
                </c:pt>
                <c:pt idx="158">
                  <c:v>1921</c:v>
                </c:pt>
                <c:pt idx="159">
                  <c:v>1922</c:v>
                </c:pt>
                <c:pt idx="160">
                  <c:v>1923</c:v>
                </c:pt>
                <c:pt idx="161">
                  <c:v>1924</c:v>
                </c:pt>
                <c:pt idx="162">
                  <c:v>1925</c:v>
                </c:pt>
                <c:pt idx="163">
                  <c:v>1926</c:v>
                </c:pt>
                <c:pt idx="164">
                  <c:v>1927</c:v>
                </c:pt>
                <c:pt idx="165">
                  <c:v>1928</c:v>
                </c:pt>
                <c:pt idx="166">
                  <c:v>1929</c:v>
                </c:pt>
                <c:pt idx="167">
                  <c:v>1930</c:v>
                </c:pt>
                <c:pt idx="168">
                  <c:v>1931</c:v>
                </c:pt>
                <c:pt idx="169">
                  <c:v>1932</c:v>
                </c:pt>
                <c:pt idx="170">
                  <c:v>1933</c:v>
                </c:pt>
                <c:pt idx="171">
                  <c:v>1934</c:v>
                </c:pt>
                <c:pt idx="172">
                  <c:v>1935</c:v>
                </c:pt>
                <c:pt idx="173">
                  <c:v>1936</c:v>
                </c:pt>
                <c:pt idx="174">
                  <c:v>1937</c:v>
                </c:pt>
                <c:pt idx="175">
                  <c:v>1938</c:v>
                </c:pt>
                <c:pt idx="176">
                  <c:v>1939</c:v>
                </c:pt>
                <c:pt idx="177">
                  <c:v>1940</c:v>
                </c:pt>
              </c:numCache>
            </c:numRef>
          </c:xVal>
          <c:yVal>
            <c:numRef>
              <c:f>Graph!$E$1765:$E$1940</c:f>
              <c:numCache>
                <c:formatCode>General</c:formatCode>
                <c:ptCount val="176"/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CFE-4AFC-A800-FA753FFCF4C3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Graph!$A$1764:$A$1941</c:f>
              <c:numCache>
                <c:formatCode>General</c:formatCode>
                <c:ptCount val="178"/>
                <c:pt idx="0">
                  <c:v>1763</c:v>
                </c:pt>
                <c:pt idx="1">
                  <c:v>1764</c:v>
                </c:pt>
                <c:pt idx="2">
                  <c:v>1765</c:v>
                </c:pt>
                <c:pt idx="3">
                  <c:v>1766</c:v>
                </c:pt>
                <c:pt idx="4">
                  <c:v>1767</c:v>
                </c:pt>
                <c:pt idx="5">
                  <c:v>1768</c:v>
                </c:pt>
                <c:pt idx="6">
                  <c:v>1769</c:v>
                </c:pt>
                <c:pt idx="7">
                  <c:v>1770</c:v>
                </c:pt>
                <c:pt idx="8">
                  <c:v>1771</c:v>
                </c:pt>
                <c:pt idx="9">
                  <c:v>1772</c:v>
                </c:pt>
                <c:pt idx="10">
                  <c:v>1773</c:v>
                </c:pt>
                <c:pt idx="11">
                  <c:v>1774</c:v>
                </c:pt>
                <c:pt idx="12">
                  <c:v>1775</c:v>
                </c:pt>
                <c:pt idx="13">
                  <c:v>1776</c:v>
                </c:pt>
                <c:pt idx="14">
                  <c:v>1777</c:v>
                </c:pt>
                <c:pt idx="15">
                  <c:v>1778</c:v>
                </c:pt>
                <c:pt idx="16">
                  <c:v>1779</c:v>
                </c:pt>
                <c:pt idx="17">
                  <c:v>1780</c:v>
                </c:pt>
                <c:pt idx="18">
                  <c:v>1781</c:v>
                </c:pt>
                <c:pt idx="19">
                  <c:v>1782</c:v>
                </c:pt>
                <c:pt idx="20">
                  <c:v>1783</c:v>
                </c:pt>
                <c:pt idx="21">
                  <c:v>1784</c:v>
                </c:pt>
                <c:pt idx="22">
                  <c:v>1785</c:v>
                </c:pt>
                <c:pt idx="23">
                  <c:v>1786</c:v>
                </c:pt>
                <c:pt idx="24">
                  <c:v>1787</c:v>
                </c:pt>
                <c:pt idx="25">
                  <c:v>1788</c:v>
                </c:pt>
                <c:pt idx="26">
                  <c:v>1789</c:v>
                </c:pt>
                <c:pt idx="27">
                  <c:v>1790</c:v>
                </c:pt>
                <c:pt idx="28">
                  <c:v>1791</c:v>
                </c:pt>
                <c:pt idx="29">
                  <c:v>1792</c:v>
                </c:pt>
                <c:pt idx="30">
                  <c:v>1793</c:v>
                </c:pt>
                <c:pt idx="31">
                  <c:v>1794</c:v>
                </c:pt>
                <c:pt idx="32">
                  <c:v>1795</c:v>
                </c:pt>
                <c:pt idx="33">
                  <c:v>1796</c:v>
                </c:pt>
                <c:pt idx="34">
                  <c:v>1797</c:v>
                </c:pt>
                <c:pt idx="35">
                  <c:v>1798</c:v>
                </c:pt>
                <c:pt idx="36">
                  <c:v>1799</c:v>
                </c:pt>
                <c:pt idx="37">
                  <c:v>1800</c:v>
                </c:pt>
                <c:pt idx="38">
                  <c:v>1801</c:v>
                </c:pt>
                <c:pt idx="39">
                  <c:v>1802</c:v>
                </c:pt>
                <c:pt idx="40">
                  <c:v>1803</c:v>
                </c:pt>
                <c:pt idx="41">
                  <c:v>1804</c:v>
                </c:pt>
                <c:pt idx="42">
                  <c:v>1805</c:v>
                </c:pt>
                <c:pt idx="43">
                  <c:v>1806</c:v>
                </c:pt>
                <c:pt idx="44">
                  <c:v>1807</c:v>
                </c:pt>
                <c:pt idx="45">
                  <c:v>1808</c:v>
                </c:pt>
                <c:pt idx="46">
                  <c:v>1809</c:v>
                </c:pt>
                <c:pt idx="47">
                  <c:v>1810</c:v>
                </c:pt>
                <c:pt idx="48">
                  <c:v>1811</c:v>
                </c:pt>
                <c:pt idx="49">
                  <c:v>1812</c:v>
                </c:pt>
                <c:pt idx="50">
                  <c:v>1813</c:v>
                </c:pt>
                <c:pt idx="51">
                  <c:v>1814</c:v>
                </c:pt>
                <c:pt idx="52">
                  <c:v>1815</c:v>
                </c:pt>
                <c:pt idx="53">
                  <c:v>1816</c:v>
                </c:pt>
                <c:pt idx="54">
                  <c:v>1817</c:v>
                </c:pt>
                <c:pt idx="55">
                  <c:v>1818</c:v>
                </c:pt>
                <c:pt idx="56">
                  <c:v>1819</c:v>
                </c:pt>
                <c:pt idx="57">
                  <c:v>1820</c:v>
                </c:pt>
                <c:pt idx="58">
                  <c:v>1821</c:v>
                </c:pt>
                <c:pt idx="59">
                  <c:v>1822</c:v>
                </c:pt>
                <c:pt idx="60">
                  <c:v>1823</c:v>
                </c:pt>
                <c:pt idx="61">
                  <c:v>1824</c:v>
                </c:pt>
                <c:pt idx="62">
                  <c:v>1825</c:v>
                </c:pt>
                <c:pt idx="63">
                  <c:v>1826</c:v>
                </c:pt>
                <c:pt idx="64">
                  <c:v>1827</c:v>
                </c:pt>
                <c:pt idx="65">
                  <c:v>1828</c:v>
                </c:pt>
                <c:pt idx="66">
                  <c:v>1829</c:v>
                </c:pt>
                <c:pt idx="67">
                  <c:v>1830</c:v>
                </c:pt>
                <c:pt idx="68">
                  <c:v>1831</c:v>
                </c:pt>
                <c:pt idx="69">
                  <c:v>1832</c:v>
                </c:pt>
                <c:pt idx="70">
                  <c:v>1833</c:v>
                </c:pt>
                <c:pt idx="71">
                  <c:v>1834</c:v>
                </c:pt>
                <c:pt idx="72">
                  <c:v>1835</c:v>
                </c:pt>
                <c:pt idx="73">
                  <c:v>1836</c:v>
                </c:pt>
                <c:pt idx="74">
                  <c:v>1837</c:v>
                </c:pt>
                <c:pt idx="75">
                  <c:v>1838</c:v>
                </c:pt>
                <c:pt idx="76">
                  <c:v>1839</c:v>
                </c:pt>
                <c:pt idx="77">
                  <c:v>1840</c:v>
                </c:pt>
                <c:pt idx="78">
                  <c:v>1841</c:v>
                </c:pt>
                <c:pt idx="79">
                  <c:v>1842</c:v>
                </c:pt>
                <c:pt idx="80">
                  <c:v>1843</c:v>
                </c:pt>
                <c:pt idx="81">
                  <c:v>1844</c:v>
                </c:pt>
                <c:pt idx="82">
                  <c:v>1845</c:v>
                </c:pt>
                <c:pt idx="83">
                  <c:v>1846</c:v>
                </c:pt>
                <c:pt idx="84">
                  <c:v>1847</c:v>
                </c:pt>
                <c:pt idx="85">
                  <c:v>1848</c:v>
                </c:pt>
                <c:pt idx="86">
                  <c:v>1849</c:v>
                </c:pt>
                <c:pt idx="87">
                  <c:v>1850</c:v>
                </c:pt>
                <c:pt idx="88">
                  <c:v>1851</c:v>
                </c:pt>
                <c:pt idx="89">
                  <c:v>1852</c:v>
                </c:pt>
                <c:pt idx="90">
                  <c:v>1853</c:v>
                </c:pt>
                <c:pt idx="91">
                  <c:v>1854</c:v>
                </c:pt>
                <c:pt idx="92">
                  <c:v>1855</c:v>
                </c:pt>
                <c:pt idx="93">
                  <c:v>1856</c:v>
                </c:pt>
                <c:pt idx="94">
                  <c:v>1857</c:v>
                </c:pt>
                <c:pt idx="95">
                  <c:v>1858</c:v>
                </c:pt>
                <c:pt idx="96">
                  <c:v>1859</c:v>
                </c:pt>
                <c:pt idx="97">
                  <c:v>1860</c:v>
                </c:pt>
                <c:pt idx="98">
                  <c:v>1861</c:v>
                </c:pt>
                <c:pt idx="99">
                  <c:v>1862</c:v>
                </c:pt>
                <c:pt idx="100">
                  <c:v>1863</c:v>
                </c:pt>
                <c:pt idx="101">
                  <c:v>1864</c:v>
                </c:pt>
                <c:pt idx="102">
                  <c:v>1865</c:v>
                </c:pt>
                <c:pt idx="103">
                  <c:v>1866</c:v>
                </c:pt>
                <c:pt idx="104">
                  <c:v>1867</c:v>
                </c:pt>
                <c:pt idx="105">
                  <c:v>1868</c:v>
                </c:pt>
                <c:pt idx="106">
                  <c:v>1869</c:v>
                </c:pt>
                <c:pt idx="107">
                  <c:v>1870</c:v>
                </c:pt>
                <c:pt idx="108">
                  <c:v>1871</c:v>
                </c:pt>
                <c:pt idx="109">
                  <c:v>1872</c:v>
                </c:pt>
                <c:pt idx="110">
                  <c:v>1873</c:v>
                </c:pt>
                <c:pt idx="111">
                  <c:v>1874</c:v>
                </c:pt>
                <c:pt idx="112">
                  <c:v>1875</c:v>
                </c:pt>
                <c:pt idx="113">
                  <c:v>1876</c:v>
                </c:pt>
                <c:pt idx="114">
                  <c:v>1877</c:v>
                </c:pt>
                <c:pt idx="115">
                  <c:v>1878</c:v>
                </c:pt>
                <c:pt idx="116">
                  <c:v>1879</c:v>
                </c:pt>
                <c:pt idx="117">
                  <c:v>1880</c:v>
                </c:pt>
                <c:pt idx="118">
                  <c:v>1881</c:v>
                </c:pt>
                <c:pt idx="119">
                  <c:v>1882</c:v>
                </c:pt>
                <c:pt idx="120">
                  <c:v>1883</c:v>
                </c:pt>
                <c:pt idx="121">
                  <c:v>1884</c:v>
                </c:pt>
                <c:pt idx="122">
                  <c:v>1885</c:v>
                </c:pt>
                <c:pt idx="123">
                  <c:v>1886</c:v>
                </c:pt>
                <c:pt idx="124">
                  <c:v>1887</c:v>
                </c:pt>
                <c:pt idx="125">
                  <c:v>1888</c:v>
                </c:pt>
                <c:pt idx="126">
                  <c:v>1889</c:v>
                </c:pt>
                <c:pt idx="127">
                  <c:v>1890</c:v>
                </c:pt>
                <c:pt idx="128">
                  <c:v>1891</c:v>
                </c:pt>
                <c:pt idx="129">
                  <c:v>1892</c:v>
                </c:pt>
                <c:pt idx="130">
                  <c:v>1893</c:v>
                </c:pt>
                <c:pt idx="131">
                  <c:v>1894</c:v>
                </c:pt>
                <c:pt idx="132">
                  <c:v>1895</c:v>
                </c:pt>
                <c:pt idx="133">
                  <c:v>1896</c:v>
                </c:pt>
                <c:pt idx="134">
                  <c:v>1897</c:v>
                </c:pt>
                <c:pt idx="135">
                  <c:v>1898</c:v>
                </c:pt>
                <c:pt idx="136">
                  <c:v>1899</c:v>
                </c:pt>
                <c:pt idx="137">
                  <c:v>1900</c:v>
                </c:pt>
                <c:pt idx="138">
                  <c:v>1901</c:v>
                </c:pt>
                <c:pt idx="139">
                  <c:v>1902</c:v>
                </c:pt>
                <c:pt idx="140">
                  <c:v>1903</c:v>
                </c:pt>
                <c:pt idx="141">
                  <c:v>1904</c:v>
                </c:pt>
                <c:pt idx="142">
                  <c:v>1905</c:v>
                </c:pt>
                <c:pt idx="143">
                  <c:v>1906</c:v>
                </c:pt>
                <c:pt idx="144">
                  <c:v>1907</c:v>
                </c:pt>
                <c:pt idx="145">
                  <c:v>1908</c:v>
                </c:pt>
                <c:pt idx="146">
                  <c:v>1909</c:v>
                </c:pt>
                <c:pt idx="147">
                  <c:v>1910</c:v>
                </c:pt>
                <c:pt idx="148">
                  <c:v>1911</c:v>
                </c:pt>
                <c:pt idx="149">
                  <c:v>1912</c:v>
                </c:pt>
                <c:pt idx="150">
                  <c:v>1913</c:v>
                </c:pt>
                <c:pt idx="151">
                  <c:v>1914</c:v>
                </c:pt>
                <c:pt idx="152">
                  <c:v>1915</c:v>
                </c:pt>
                <c:pt idx="153">
                  <c:v>1916</c:v>
                </c:pt>
                <c:pt idx="154">
                  <c:v>1917</c:v>
                </c:pt>
                <c:pt idx="155">
                  <c:v>1918</c:v>
                </c:pt>
                <c:pt idx="156">
                  <c:v>1919</c:v>
                </c:pt>
                <c:pt idx="157">
                  <c:v>1920</c:v>
                </c:pt>
                <c:pt idx="158">
                  <c:v>1921</c:v>
                </c:pt>
                <c:pt idx="159">
                  <c:v>1922</c:v>
                </c:pt>
                <c:pt idx="160">
                  <c:v>1923</c:v>
                </c:pt>
                <c:pt idx="161">
                  <c:v>1924</c:v>
                </c:pt>
                <c:pt idx="162">
                  <c:v>1925</c:v>
                </c:pt>
                <c:pt idx="163">
                  <c:v>1926</c:v>
                </c:pt>
                <c:pt idx="164">
                  <c:v>1927</c:v>
                </c:pt>
                <c:pt idx="165">
                  <c:v>1928</c:v>
                </c:pt>
                <c:pt idx="166">
                  <c:v>1929</c:v>
                </c:pt>
                <c:pt idx="167">
                  <c:v>1930</c:v>
                </c:pt>
                <c:pt idx="168">
                  <c:v>1931</c:v>
                </c:pt>
                <c:pt idx="169">
                  <c:v>1932</c:v>
                </c:pt>
                <c:pt idx="170">
                  <c:v>1933</c:v>
                </c:pt>
                <c:pt idx="171">
                  <c:v>1934</c:v>
                </c:pt>
                <c:pt idx="172">
                  <c:v>1935</c:v>
                </c:pt>
                <c:pt idx="173">
                  <c:v>1936</c:v>
                </c:pt>
                <c:pt idx="174">
                  <c:v>1937</c:v>
                </c:pt>
                <c:pt idx="175">
                  <c:v>1938</c:v>
                </c:pt>
                <c:pt idx="176">
                  <c:v>1939</c:v>
                </c:pt>
                <c:pt idx="177">
                  <c:v>1940</c:v>
                </c:pt>
              </c:numCache>
            </c:numRef>
          </c:xVal>
          <c:yVal>
            <c:numRef>
              <c:f>Graph!$G$1765:$G$1940</c:f>
              <c:numCache>
                <c:formatCode>General</c:formatCode>
                <c:ptCount val="176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CFE-4AFC-A800-FA753FFCF4C3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Graph!$A$1764:$A$1941</c:f>
              <c:numCache>
                <c:formatCode>General</c:formatCode>
                <c:ptCount val="178"/>
                <c:pt idx="0">
                  <c:v>1763</c:v>
                </c:pt>
                <c:pt idx="1">
                  <c:v>1764</c:v>
                </c:pt>
                <c:pt idx="2">
                  <c:v>1765</c:v>
                </c:pt>
                <c:pt idx="3">
                  <c:v>1766</c:v>
                </c:pt>
                <c:pt idx="4">
                  <c:v>1767</c:v>
                </c:pt>
                <c:pt idx="5">
                  <c:v>1768</c:v>
                </c:pt>
                <c:pt idx="6">
                  <c:v>1769</c:v>
                </c:pt>
                <c:pt idx="7">
                  <c:v>1770</c:v>
                </c:pt>
                <c:pt idx="8">
                  <c:v>1771</c:v>
                </c:pt>
                <c:pt idx="9">
                  <c:v>1772</c:v>
                </c:pt>
                <c:pt idx="10">
                  <c:v>1773</c:v>
                </c:pt>
                <c:pt idx="11">
                  <c:v>1774</c:v>
                </c:pt>
                <c:pt idx="12">
                  <c:v>1775</c:v>
                </c:pt>
                <c:pt idx="13">
                  <c:v>1776</c:v>
                </c:pt>
                <c:pt idx="14">
                  <c:v>1777</c:v>
                </c:pt>
                <c:pt idx="15">
                  <c:v>1778</c:v>
                </c:pt>
                <c:pt idx="16">
                  <c:v>1779</c:v>
                </c:pt>
                <c:pt idx="17">
                  <c:v>1780</c:v>
                </c:pt>
                <c:pt idx="18">
                  <c:v>1781</c:v>
                </c:pt>
                <c:pt idx="19">
                  <c:v>1782</c:v>
                </c:pt>
                <c:pt idx="20">
                  <c:v>1783</c:v>
                </c:pt>
                <c:pt idx="21">
                  <c:v>1784</c:v>
                </c:pt>
                <c:pt idx="22">
                  <c:v>1785</c:v>
                </c:pt>
                <c:pt idx="23">
                  <c:v>1786</c:v>
                </c:pt>
                <c:pt idx="24">
                  <c:v>1787</c:v>
                </c:pt>
                <c:pt idx="25">
                  <c:v>1788</c:v>
                </c:pt>
                <c:pt idx="26">
                  <c:v>1789</c:v>
                </c:pt>
                <c:pt idx="27">
                  <c:v>1790</c:v>
                </c:pt>
                <c:pt idx="28">
                  <c:v>1791</c:v>
                </c:pt>
                <c:pt idx="29">
                  <c:v>1792</c:v>
                </c:pt>
                <c:pt idx="30">
                  <c:v>1793</c:v>
                </c:pt>
                <c:pt idx="31">
                  <c:v>1794</c:v>
                </c:pt>
                <c:pt idx="32">
                  <c:v>1795</c:v>
                </c:pt>
                <c:pt idx="33">
                  <c:v>1796</c:v>
                </c:pt>
                <c:pt idx="34">
                  <c:v>1797</c:v>
                </c:pt>
                <c:pt idx="35">
                  <c:v>1798</c:v>
                </c:pt>
                <c:pt idx="36">
                  <c:v>1799</c:v>
                </c:pt>
                <c:pt idx="37">
                  <c:v>1800</c:v>
                </c:pt>
                <c:pt idx="38">
                  <c:v>1801</c:v>
                </c:pt>
                <c:pt idx="39">
                  <c:v>1802</c:v>
                </c:pt>
                <c:pt idx="40">
                  <c:v>1803</c:v>
                </c:pt>
                <c:pt idx="41">
                  <c:v>1804</c:v>
                </c:pt>
                <c:pt idx="42">
                  <c:v>1805</c:v>
                </c:pt>
                <c:pt idx="43">
                  <c:v>1806</c:v>
                </c:pt>
                <c:pt idx="44">
                  <c:v>1807</c:v>
                </c:pt>
                <c:pt idx="45">
                  <c:v>1808</c:v>
                </c:pt>
                <c:pt idx="46">
                  <c:v>1809</c:v>
                </c:pt>
                <c:pt idx="47">
                  <c:v>1810</c:v>
                </c:pt>
                <c:pt idx="48">
                  <c:v>1811</c:v>
                </c:pt>
                <c:pt idx="49">
                  <c:v>1812</c:v>
                </c:pt>
                <c:pt idx="50">
                  <c:v>1813</c:v>
                </c:pt>
                <c:pt idx="51">
                  <c:v>1814</c:v>
                </c:pt>
                <c:pt idx="52">
                  <c:v>1815</c:v>
                </c:pt>
                <c:pt idx="53">
                  <c:v>1816</c:v>
                </c:pt>
                <c:pt idx="54">
                  <c:v>1817</c:v>
                </c:pt>
                <c:pt idx="55">
                  <c:v>1818</c:v>
                </c:pt>
                <c:pt idx="56">
                  <c:v>1819</c:v>
                </c:pt>
                <c:pt idx="57">
                  <c:v>1820</c:v>
                </c:pt>
                <c:pt idx="58">
                  <c:v>1821</c:v>
                </c:pt>
                <c:pt idx="59">
                  <c:v>1822</c:v>
                </c:pt>
                <c:pt idx="60">
                  <c:v>1823</c:v>
                </c:pt>
                <c:pt idx="61">
                  <c:v>1824</c:v>
                </c:pt>
                <c:pt idx="62">
                  <c:v>1825</c:v>
                </c:pt>
                <c:pt idx="63">
                  <c:v>1826</c:v>
                </c:pt>
                <c:pt idx="64">
                  <c:v>1827</c:v>
                </c:pt>
                <c:pt idx="65">
                  <c:v>1828</c:v>
                </c:pt>
                <c:pt idx="66">
                  <c:v>1829</c:v>
                </c:pt>
                <c:pt idx="67">
                  <c:v>1830</c:v>
                </c:pt>
                <c:pt idx="68">
                  <c:v>1831</c:v>
                </c:pt>
                <c:pt idx="69">
                  <c:v>1832</c:v>
                </c:pt>
                <c:pt idx="70">
                  <c:v>1833</c:v>
                </c:pt>
                <c:pt idx="71">
                  <c:v>1834</c:v>
                </c:pt>
                <c:pt idx="72">
                  <c:v>1835</c:v>
                </c:pt>
                <c:pt idx="73">
                  <c:v>1836</c:v>
                </c:pt>
                <c:pt idx="74">
                  <c:v>1837</c:v>
                </c:pt>
                <c:pt idx="75">
                  <c:v>1838</c:v>
                </c:pt>
                <c:pt idx="76">
                  <c:v>1839</c:v>
                </c:pt>
                <c:pt idx="77">
                  <c:v>1840</c:v>
                </c:pt>
                <c:pt idx="78">
                  <c:v>1841</c:v>
                </c:pt>
                <c:pt idx="79">
                  <c:v>1842</c:v>
                </c:pt>
                <c:pt idx="80">
                  <c:v>1843</c:v>
                </c:pt>
                <c:pt idx="81">
                  <c:v>1844</c:v>
                </c:pt>
                <c:pt idx="82">
                  <c:v>1845</c:v>
                </c:pt>
                <c:pt idx="83">
                  <c:v>1846</c:v>
                </c:pt>
                <c:pt idx="84">
                  <c:v>1847</c:v>
                </c:pt>
                <c:pt idx="85">
                  <c:v>1848</c:v>
                </c:pt>
                <c:pt idx="86">
                  <c:v>1849</c:v>
                </c:pt>
                <c:pt idx="87">
                  <c:v>1850</c:v>
                </c:pt>
                <c:pt idx="88">
                  <c:v>1851</c:v>
                </c:pt>
                <c:pt idx="89">
                  <c:v>1852</c:v>
                </c:pt>
                <c:pt idx="90">
                  <c:v>1853</c:v>
                </c:pt>
                <c:pt idx="91">
                  <c:v>1854</c:v>
                </c:pt>
                <c:pt idx="92">
                  <c:v>1855</c:v>
                </c:pt>
                <c:pt idx="93">
                  <c:v>1856</c:v>
                </c:pt>
                <c:pt idx="94">
                  <c:v>1857</c:v>
                </c:pt>
                <c:pt idx="95">
                  <c:v>1858</c:v>
                </c:pt>
                <c:pt idx="96">
                  <c:v>1859</c:v>
                </c:pt>
                <c:pt idx="97">
                  <c:v>1860</c:v>
                </c:pt>
                <c:pt idx="98">
                  <c:v>1861</c:v>
                </c:pt>
                <c:pt idx="99">
                  <c:v>1862</c:v>
                </c:pt>
                <c:pt idx="100">
                  <c:v>1863</c:v>
                </c:pt>
                <c:pt idx="101">
                  <c:v>1864</c:v>
                </c:pt>
                <c:pt idx="102">
                  <c:v>1865</c:v>
                </c:pt>
                <c:pt idx="103">
                  <c:v>1866</c:v>
                </c:pt>
                <c:pt idx="104">
                  <c:v>1867</c:v>
                </c:pt>
                <c:pt idx="105">
                  <c:v>1868</c:v>
                </c:pt>
                <c:pt idx="106">
                  <c:v>1869</c:v>
                </c:pt>
                <c:pt idx="107">
                  <c:v>1870</c:v>
                </c:pt>
                <c:pt idx="108">
                  <c:v>1871</c:v>
                </c:pt>
                <c:pt idx="109">
                  <c:v>1872</c:v>
                </c:pt>
                <c:pt idx="110">
                  <c:v>1873</c:v>
                </c:pt>
                <c:pt idx="111">
                  <c:v>1874</c:v>
                </c:pt>
                <c:pt idx="112">
                  <c:v>1875</c:v>
                </c:pt>
                <c:pt idx="113">
                  <c:v>1876</c:v>
                </c:pt>
                <c:pt idx="114">
                  <c:v>1877</c:v>
                </c:pt>
                <c:pt idx="115">
                  <c:v>1878</c:v>
                </c:pt>
                <c:pt idx="116">
                  <c:v>1879</c:v>
                </c:pt>
                <c:pt idx="117">
                  <c:v>1880</c:v>
                </c:pt>
                <c:pt idx="118">
                  <c:v>1881</c:v>
                </c:pt>
                <c:pt idx="119">
                  <c:v>1882</c:v>
                </c:pt>
                <c:pt idx="120">
                  <c:v>1883</c:v>
                </c:pt>
                <c:pt idx="121">
                  <c:v>1884</c:v>
                </c:pt>
                <c:pt idx="122">
                  <c:v>1885</c:v>
                </c:pt>
                <c:pt idx="123">
                  <c:v>1886</c:v>
                </c:pt>
                <c:pt idx="124">
                  <c:v>1887</c:v>
                </c:pt>
                <c:pt idx="125">
                  <c:v>1888</c:v>
                </c:pt>
                <c:pt idx="126">
                  <c:v>1889</c:v>
                </c:pt>
                <c:pt idx="127">
                  <c:v>1890</c:v>
                </c:pt>
                <c:pt idx="128">
                  <c:v>1891</c:v>
                </c:pt>
                <c:pt idx="129">
                  <c:v>1892</c:v>
                </c:pt>
                <c:pt idx="130">
                  <c:v>1893</c:v>
                </c:pt>
                <c:pt idx="131">
                  <c:v>1894</c:v>
                </c:pt>
                <c:pt idx="132">
                  <c:v>1895</c:v>
                </c:pt>
                <c:pt idx="133">
                  <c:v>1896</c:v>
                </c:pt>
                <c:pt idx="134">
                  <c:v>1897</c:v>
                </c:pt>
                <c:pt idx="135">
                  <c:v>1898</c:v>
                </c:pt>
                <c:pt idx="136">
                  <c:v>1899</c:v>
                </c:pt>
                <c:pt idx="137">
                  <c:v>1900</c:v>
                </c:pt>
                <c:pt idx="138">
                  <c:v>1901</c:v>
                </c:pt>
                <c:pt idx="139">
                  <c:v>1902</c:v>
                </c:pt>
                <c:pt idx="140">
                  <c:v>1903</c:v>
                </c:pt>
                <c:pt idx="141">
                  <c:v>1904</c:v>
                </c:pt>
                <c:pt idx="142">
                  <c:v>1905</c:v>
                </c:pt>
                <c:pt idx="143">
                  <c:v>1906</c:v>
                </c:pt>
                <c:pt idx="144">
                  <c:v>1907</c:v>
                </c:pt>
                <c:pt idx="145">
                  <c:v>1908</c:v>
                </c:pt>
                <c:pt idx="146">
                  <c:v>1909</c:v>
                </c:pt>
                <c:pt idx="147">
                  <c:v>1910</c:v>
                </c:pt>
                <c:pt idx="148">
                  <c:v>1911</c:v>
                </c:pt>
                <c:pt idx="149">
                  <c:v>1912</c:v>
                </c:pt>
                <c:pt idx="150">
                  <c:v>1913</c:v>
                </c:pt>
                <c:pt idx="151">
                  <c:v>1914</c:v>
                </c:pt>
                <c:pt idx="152">
                  <c:v>1915</c:v>
                </c:pt>
                <c:pt idx="153">
                  <c:v>1916</c:v>
                </c:pt>
                <c:pt idx="154">
                  <c:v>1917</c:v>
                </c:pt>
                <c:pt idx="155">
                  <c:v>1918</c:v>
                </c:pt>
                <c:pt idx="156">
                  <c:v>1919</c:v>
                </c:pt>
                <c:pt idx="157">
                  <c:v>1920</c:v>
                </c:pt>
                <c:pt idx="158">
                  <c:v>1921</c:v>
                </c:pt>
                <c:pt idx="159">
                  <c:v>1922</c:v>
                </c:pt>
                <c:pt idx="160">
                  <c:v>1923</c:v>
                </c:pt>
                <c:pt idx="161">
                  <c:v>1924</c:v>
                </c:pt>
                <c:pt idx="162">
                  <c:v>1925</c:v>
                </c:pt>
                <c:pt idx="163">
                  <c:v>1926</c:v>
                </c:pt>
                <c:pt idx="164">
                  <c:v>1927</c:v>
                </c:pt>
                <c:pt idx="165">
                  <c:v>1928</c:v>
                </c:pt>
                <c:pt idx="166">
                  <c:v>1929</c:v>
                </c:pt>
                <c:pt idx="167">
                  <c:v>1930</c:v>
                </c:pt>
                <c:pt idx="168">
                  <c:v>1931</c:v>
                </c:pt>
                <c:pt idx="169">
                  <c:v>1932</c:v>
                </c:pt>
                <c:pt idx="170">
                  <c:v>1933</c:v>
                </c:pt>
                <c:pt idx="171">
                  <c:v>1934</c:v>
                </c:pt>
                <c:pt idx="172">
                  <c:v>1935</c:v>
                </c:pt>
                <c:pt idx="173">
                  <c:v>1936</c:v>
                </c:pt>
                <c:pt idx="174">
                  <c:v>1937</c:v>
                </c:pt>
                <c:pt idx="175">
                  <c:v>1938</c:v>
                </c:pt>
                <c:pt idx="176">
                  <c:v>1939</c:v>
                </c:pt>
                <c:pt idx="177">
                  <c:v>1940</c:v>
                </c:pt>
              </c:numCache>
            </c:numRef>
          </c:xVal>
          <c:yVal>
            <c:numRef>
              <c:f>Graph!$H$1765:$H$1940</c:f>
              <c:numCache>
                <c:formatCode>General</c:formatCode>
                <c:ptCount val="176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CFE-4AFC-A800-FA753FFCF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1718207"/>
        <c:axId val="1561719647"/>
      </c:scatterChart>
      <c:valAx>
        <c:axId val="1561718207"/>
        <c:scaling>
          <c:orientation val="minMax"/>
          <c:max val="1940"/>
          <c:min val="1763"/>
        </c:scaling>
        <c:delete val="0"/>
        <c:axPos val="b"/>
        <c:numFmt formatCode="General" sourceLinked="1"/>
        <c:majorTickMark val="out"/>
        <c:minorTickMark val="none"/>
        <c:tickLblPos val="nextTo"/>
        <c:crossAx val="1561719647"/>
        <c:crosses val="autoZero"/>
        <c:crossBetween val="midCat"/>
      </c:valAx>
      <c:valAx>
        <c:axId val="156171964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561718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11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Graph!$A$1943:$A$2157</c:f>
              <c:numCache>
                <c:formatCode>General</c:formatCode>
                <c:ptCount val="215"/>
                <c:pt idx="0">
                  <c:v>1942</c:v>
                </c:pt>
                <c:pt idx="1">
                  <c:v>1943</c:v>
                </c:pt>
                <c:pt idx="2">
                  <c:v>1944</c:v>
                </c:pt>
                <c:pt idx="3">
                  <c:v>1945</c:v>
                </c:pt>
                <c:pt idx="4">
                  <c:v>1946</c:v>
                </c:pt>
                <c:pt idx="5">
                  <c:v>1947</c:v>
                </c:pt>
                <c:pt idx="6">
                  <c:v>1948</c:v>
                </c:pt>
                <c:pt idx="7">
                  <c:v>1949</c:v>
                </c:pt>
                <c:pt idx="8">
                  <c:v>1950</c:v>
                </c:pt>
                <c:pt idx="9">
                  <c:v>1951</c:v>
                </c:pt>
                <c:pt idx="10">
                  <c:v>1952</c:v>
                </c:pt>
                <c:pt idx="11">
                  <c:v>1953</c:v>
                </c:pt>
                <c:pt idx="12">
                  <c:v>1954</c:v>
                </c:pt>
                <c:pt idx="13">
                  <c:v>1955</c:v>
                </c:pt>
                <c:pt idx="14">
                  <c:v>1956</c:v>
                </c:pt>
                <c:pt idx="15">
                  <c:v>1957</c:v>
                </c:pt>
                <c:pt idx="16">
                  <c:v>1958</c:v>
                </c:pt>
                <c:pt idx="17">
                  <c:v>1959</c:v>
                </c:pt>
                <c:pt idx="18">
                  <c:v>1960</c:v>
                </c:pt>
                <c:pt idx="19">
                  <c:v>1961</c:v>
                </c:pt>
                <c:pt idx="20">
                  <c:v>1962</c:v>
                </c:pt>
                <c:pt idx="21">
                  <c:v>1963</c:v>
                </c:pt>
                <c:pt idx="22">
                  <c:v>1964</c:v>
                </c:pt>
                <c:pt idx="23">
                  <c:v>1965</c:v>
                </c:pt>
                <c:pt idx="24">
                  <c:v>1966</c:v>
                </c:pt>
                <c:pt idx="25">
                  <c:v>1967</c:v>
                </c:pt>
                <c:pt idx="26">
                  <c:v>1968</c:v>
                </c:pt>
                <c:pt idx="27">
                  <c:v>1969</c:v>
                </c:pt>
                <c:pt idx="28">
                  <c:v>1970</c:v>
                </c:pt>
                <c:pt idx="29">
                  <c:v>1971</c:v>
                </c:pt>
                <c:pt idx="30">
                  <c:v>1972</c:v>
                </c:pt>
                <c:pt idx="31">
                  <c:v>1973</c:v>
                </c:pt>
                <c:pt idx="32">
                  <c:v>1974</c:v>
                </c:pt>
                <c:pt idx="33">
                  <c:v>1975</c:v>
                </c:pt>
                <c:pt idx="34">
                  <c:v>1976</c:v>
                </c:pt>
                <c:pt idx="35">
                  <c:v>1977</c:v>
                </c:pt>
                <c:pt idx="36">
                  <c:v>1978</c:v>
                </c:pt>
                <c:pt idx="37">
                  <c:v>1979</c:v>
                </c:pt>
                <c:pt idx="38">
                  <c:v>1980</c:v>
                </c:pt>
                <c:pt idx="39">
                  <c:v>1981</c:v>
                </c:pt>
                <c:pt idx="40">
                  <c:v>1982</c:v>
                </c:pt>
                <c:pt idx="41">
                  <c:v>1983</c:v>
                </c:pt>
                <c:pt idx="42">
                  <c:v>1984</c:v>
                </c:pt>
                <c:pt idx="43">
                  <c:v>1985</c:v>
                </c:pt>
                <c:pt idx="44">
                  <c:v>1986</c:v>
                </c:pt>
                <c:pt idx="45">
                  <c:v>1987</c:v>
                </c:pt>
                <c:pt idx="46">
                  <c:v>1988</c:v>
                </c:pt>
                <c:pt idx="47">
                  <c:v>1989</c:v>
                </c:pt>
                <c:pt idx="48">
                  <c:v>1990</c:v>
                </c:pt>
                <c:pt idx="49">
                  <c:v>1991</c:v>
                </c:pt>
                <c:pt idx="50">
                  <c:v>1992</c:v>
                </c:pt>
                <c:pt idx="51">
                  <c:v>1993</c:v>
                </c:pt>
                <c:pt idx="52">
                  <c:v>1994</c:v>
                </c:pt>
                <c:pt idx="53">
                  <c:v>1995</c:v>
                </c:pt>
                <c:pt idx="54">
                  <c:v>1996</c:v>
                </c:pt>
                <c:pt idx="55">
                  <c:v>1997</c:v>
                </c:pt>
                <c:pt idx="56">
                  <c:v>1998</c:v>
                </c:pt>
                <c:pt idx="57">
                  <c:v>1999</c:v>
                </c:pt>
                <c:pt idx="58">
                  <c:v>2000</c:v>
                </c:pt>
                <c:pt idx="59">
                  <c:v>2001</c:v>
                </c:pt>
                <c:pt idx="60">
                  <c:v>2002</c:v>
                </c:pt>
                <c:pt idx="61">
                  <c:v>2003</c:v>
                </c:pt>
                <c:pt idx="62">
                  <c:v>2004</c:v>
                </c:pt>
                <c:pt idx="63">
                  <c:v>2005</c:v>
                </c:pt>
                <c:pt idx="64">
                  <c:v>2006</c:v>
                </c:pt>
                <c:pt idx="65">
                  <c:v>2007</c:v>
                </c:pt>
                <c:pt idx="66">
                  <c:v>2008</c:v>
                </c:pt>
                <c:pt idx="67">
                  <c:v>2009</c:v>
                </c:pt>
                <c:pt idx="68">
                  <c:v>2010</c:v>
                </c:pt>
                <c:pt idx="69">
                  <c:v>2011</c:v>
                </c:pt>
                <c:pt idx="70">
                  <c:v>2012</c:v>
                </c:pt>
                <c:pt idx="71">
                  <c:v>2013</c:v>
                </c:pt>
                <c:pt idx="72">
                  <c:v>2014</c:v>
                </c:pt>
                <c:pt idx="73">
                  <c:v>2015</c:v>
                </c:pt>
                <c:pt idx="74">
                  <c:v>2016</c:v>
                </c:pt>
                <c:pt idx="75">
                  <c:v>2017</c:v>
                </c:pt>
                <c:pt idx="76">
                  <c:v>2018</c:v>
                </c:pt>
                <c:pt idx="77">
                  <c:v>2019</c:v>
                </c:pt>
                <c:pt idx="78">
                  <c:v>2020</c:v>
                </c:pt>
                <c:pt idx="79">
                  <c:v>2021</c:v>
                </c:pt>
                <c:pt idx="80">
                  <c:v>2022</c:v>
                </c:pt>
                <c:pt idx="81">
                  <c:v>2023</c:v>
                </c:pt>
                <c:pt idx="82">
                  <c:v>2024</c:v>
                </c:pt>
                <c:pt idx="83">
                  <c:v>2025</c:v>
                </c:pt>
                <c:pt idx="84">
                  <c:v>2026</c:v>
                </c:pt>
                <c:pt idx="85">
                  <c:v>2027</c:v>
                </c:pt>
                <c:pt idx="86">
                  <c:v>2028</c:v>
                </c:pt>
                <c:pt idx="87">
                  <c:v>2029</c:v>
                </c:pt>
                <c:pt idx="88">
                  <c:v>2030</c:v>
                </c:pt>
                <c:pt idx="89">
                  <c:v>2031</c:v>
                </c:pt>
                <c:pt idx="90">
                  <c:v>2032</c:v>
                </c:pt>
                <c:pt idx="91">
                  <c:v>2033</c:v>
                </c:pt>
                <c:pt idx="92">
                  <c:v>2034</c:v>
                </c:pt>
                <c:pt idx="93">
                  <c:v>2035</c:v>
                </c:pt>
                <c:pt idx="94">
                  <c:v>2036</c:v>
                </c:pt>
                <c:pt idx="95">
                  <c:v>2037</c:v>
                </c:pt>
                <c:pt idx="96">
                  <c:v>2038</c:v>
                </c:pt>
                <c:pt idx="97">
                  <c:v>2039</c:v>
                </c:pt>
                <c:pt idx="98">
                  <c:v>2040</c:v>
                </c:pt>
                <c:pt idx="99">
                  <c:v>2041</c:v>
                </c:pt>
                <c:pt idx="100">
                  <c:v>2042</c:v>
                </c:pt>
                <c:pt idx="101">
                  <c:v>2043</c:v>
                </c:pt>
                <c:pt idx="102">
                  <c:v>2044</c:v>
                </c:pt>
                <c:pt idx="103">
                  <c:v>2045</c:v>
                </c:pt>
                <c:pt idx="104">
                  <c:v>2046</c:v>
                </c:pt>
                <c:pt idx="105">
                  <c:v>2047</c:v>
                </c:pt>
                <c:pt idx="106">
                  <c:v>2048</c:v>
                </c:pt>
                <c:pt idx="107">
                  <c:v>2049</c:v>
                </c:pt>
                <c:pt idx="108">
                  <c:v>2050</c:v>
                </c:pt>
                <c:pt idx="109">
                  <c:v>2051</c:v>
                </c:pt>
                <c:pt idx="110">
                  <c:v>2052</c:v>
                </c:pt>
                <c:pt idx="111">
                  <c:v>2053</c:v>
                </c:pt>
                <c:pt idx="112">
                  <c:v>2054</c:v>
                </c:pt>
                <c:pt idx="113">
                  <c:v>2055</c:v>
                </c:pt>
                <c:pt idx="114">
                  <c:v>2056</c:v>
                </c:pt>
                <c:pt idx="115">
                  <c:v>2057</c:v>
                </c:pt>
                <c:pt idx="116">
                  <c:v>2058</c:v>
                </c:pt>
                <c:pt idx="117">
                  <c:v>2059</c:v>
                </c:pt>
                <c:pt idx="118">
                  <c:v>2060</c:v>
                </c:pt>
                <c:pt idx="119">
                  <c:v>2061</c:v>
                </c:pt>
                <c:pt idx="120">
                  <c:v>2062</c:v>
                </c:pt>
                <c:pt idx="121">
                  <c:v>2063</c:v>
                </c:pt>
                <c:pt idx="122">
                  <c:v>2064</c:v>
                </c:pt>
                <c:pt idx="123">
                  <c:v>2065</c:v>
                </c:pt>
                <c:pt idx="124">
                  <c:v>2066</c:v>
                </c:pt>
                <c:pt idx="125">
                  <c:v>2067</c:v>
                </c:pt>
                <c:pt idx="126">
                  <c:v>2068</c:v>
                </c:pt>
                <c:pt idx="127">
                  <c:v>2069</c:v>
                </c:pt>
                <c:pt idx="128">
                  <c:v>2070</c:v>
                </c:pt>
                <c:pt idx="129">
                  <c:v>2071</c:v>
                </c:pt>
                <c:pt idx="130">
                  <c:v>2072</c:v>
                </c:pt>
                <c:pt idx="131">
                  <c:v>2073</c:v>
                </c:pt>
                <c:pt idx="132">
                  <c:v>2074</c:v>
                </c:pt>
                <c:pt idx="133">
                  <c:v>2075</c:v>
                </c:pt>
                <c:pt idx="134">
                  <c:v>2076</c:v>
                </c:pt>
                <c:pt idx="135">
                  <c:v>2077</c:v>
                </c:pt>
                <c:pt idx="136">
                  <c:v>2078</c:v>
                </c:pt>
                <c:pt idx="137">
                  <c:v>2079</c:v>
                </c:pt>
                <c:pt idx="138">
                  <c:v>2080</c:v>
                </c:pt>
                <c:pt idx="139">
                  <c:v>2081</c:v>
                </c:pt>
                <c:pt idx="140">
                  <c:v>2082</c:v>
                </c:pt>
                <c:pt idx="141">
                  <c:v>2083</c:v>
                </c:pt>
                <c:pt idx="142">
                  <c:v>2084</c:v>
                </c:pt>
                <c:pt idx="143">
                  <c:v>2085</c:v>
                </c:pt>
                <c:pt idx="144">
                  <c:v>2086</c:v>
                </c:pt>
                <c:pt idx="145">
                  <c:v>2087</c:v>
                </c:pt>
                <c:pt idx="146">
                  <c:v>2088</c:v>
                </c:pt>
                <c:pt idx="147">
                  <c:v>2089</c:v>
                </c:pt>
                <c:pt idx="148">
                  <c:v>2090</c:v>
                </c:pt>
                <c:pt idx="149">
                  <c:v>2091</c:v>
                </c:pt>
                <c:pt idx="150">
                  <c:v>2092</c:v>
                </c:pt>
                <c:pt idx="151">
                  <c:v>2093</c:v>
                </c:pt>
                <c:pt idx="152">
                  <c:v>2094</c:v>
                </c:pt>
                <c:pt idx="153">
                  <c:v>2095</c:v>
                </c:pt>
                <c:pt idx="154">
                  <c:v>2096</c:v>
                </c:pt>
                <c:pt idx="155">
                  <c:v>2097</c:v>
                </c:pt>
                <c:pt idx="156">
                  <c:v>2098</c:v>
                </c:pt>
                <c:pt idx="157">
                  <c:v>2099</c:v>
                </c:pt>
                <c:pt idx="158">
                  <c:v>2100</c:v>
                </c:pt>
                <c:pt idx="159">
                  <c:v>2101</c:v>
                </c:pt>
                <c:pt idx="160">
                  <c:v>2102</c:v>
                </c:pt>
                <c:pt idx="161">
                  <c:v>2103</c:v>
                </c:pt>
                <c:pt idx="162">
                  <c:v>2104</c:v>
                </c:pt>
                <c:pt idx="163">
                  <c:v>2105</c:v>
                </c:pt>
                <c:pt idx="164">
                  <c:v>2106</c:v>
                </c:pt>
                <c:pt idx="165">
                  <c:v>2107</c:v>
                </c:pt>
                <c:pt idx="166">
                  <c:v>2108</c:v>
                </c:pt>
                <c:pt idx="167">
                  <c:v>2109</c:v>
                </c:pt>
                <c:pt idx="168">
                  <c:v>2110</c:v>
                </c:pt>
                <c:pt idx="169">
                  <c:v>2111</c:v>
                </c:pt>
                <c:pt idx="170">
                  <c:v>2112</c:v>
                </c:pt>
                <c:pt idx="171">
                  <c:v>2113</c:v>
                </c:pt>
                <c:pt idx="172">
                  <c:v>2114</c:v>
                </c:pt>
                <c:pt idx="173">
                  <c:v>2115</c:v>
                </c:pt>
                <c:pt idx="174">
                  <c:v>2116</c:v>
                </c:pt>
                <c:pt idx="175">
                  <c:v>2117</c:v>
                </c:pt>
                <c:pt idx="176">
                  <c:v>2118</c:v>
                </c:pt>
                <c:pt idx="177">
                  <c:v>2119</c:v>
                </c:pt>
                <c:pt idx="178">
                  <c:v>2120</c:v>
                </c:pt>
                <c:pt idx="179">
                  <c:v>2121</c:v>
                </c:pt>
                <c:pt idx="180">
                  <c:v>2122</c:v>
                </c:pt>
                <c:pt idx="181">
                  <c:v>2123</c:v>
                </c:pt>
                <c:pt idx="182">
                  <c:v>2124</c:v>
                </c:pt>
                <c:pt idx="183">
                  <c:v>2125</c:v>
                </c:pt>
                <c:pt idx="184">
                  <c:v>2126</c:v>
                </c:pt>
                <c:pt idx="185">
                  <c:v>2127</c:v>
                </c:pt>
                <c:pt idx="186">
                  <c:v>2128</c:v>
                </c:pt>
                <c:pt idx="187">
                  <c:v>2129</c:v>
                </c:pt>
                <c:pt idx="188">
                  <c:v>2130</c:v>
                </c:pt>
                <c:pt idx="189">
                  <c:v>2131</c:v>
                </c:pt>
                <c:pt idx="190">
                  <c:v>2132</c:v>
                </c:pt>
                <c:pt idx="191">
                  <c:v>2133</c:v>
                </c:pt>
                <c:pt idx="192">
                  <c:v>2134</c:v>
                </c:pt>
                <c:pt idx="193">
                  <c:v>2135</c:v>
                </c:pt>
                <c:pt idx="194">
                  <c:v>2136</c:v>
                </c:pt>
                <c:pt idx="195">
                  <c:v>2137</c:v>
                </c:pt>
                <c:pt idx="196">
                  <c:v>2138</c:v>
                </c:pt>
                <c:pt idx="197">
                  <c:v>2139</c:v>
                </c:pt>
                <c:pt idx="198">
                  <c:v>2140</c:v>
                </c:pt>
                <c:pt idx="199">
                  <c:v>2141</c:v>
                </c:pt>
                <c:pt idx="200">
                  <c:v>2142</c:v>
                </c:pt>
                <c:pt idx="201">
                  <c:v>2143</c:v>
                </c:pt>
                <c:pt idx="202">
                  <c:v>2144</c:v>
                </c:pt>
                <c:pt idx="203">
                  <c:v>2145</c:v>
                </c:pt>
                <c:pt idx="204">
                  <c:v>2146</c:v>
                </c:pt>
                <c:pt idx="205">
                  <c:v>2147</c:v>
                </c:pt>
                <c:pt idx="206">
                  <c:v>2148</c:v>
                </c:pt>
                <c:pt idx="207">
                  <c:v>2149</c:v>
                </c:pt>
                <c:pt idx="208">
                  <c:v>2150</c:v>
                </c:pt>
                <c:pt idx="209">
                  <c:v>2151</c:v>
                </c:pt>
                <c:pt idx="210">
                  <c:v>2152</c:v>
                </c:pt>
                <c:pt idx="211">
                  <c:v>2153</c:v>
                </c:pt>
                <c:pt idx="212">
                  <c:v>2154</c:v>
                </c:pt>
                <c:pt idx="213">
                  <c:v>2155</c:v>
                </c:pt>
                <c:pt idx="214">
                  <c:v>2156</c:v>
                </c:pt>
              </c:numCache>
            </c:numRef>
          </c:xVal>
          <c:yVal>
            <c:numRef>
              <c:f>Graph!$D$1944:$D$2156</c:f>
              <c:numCache>
                <c:formatCode>General</c:formatCode>
                <c:ptCount val="213"/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211">
                  <c:v>3</c:v>
                </c:pt>
                <c:pt idx="212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F-457E-85D7-2683EEB3EA88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Graph!$A$1943:$A$2157</c:f>
              <c:numCache>
                <c:formatCode>General</c:formatCode>
                <c:ptCount val="215"/>
                <c:pt idx="0">
                  <c:v>1942</c:v>
                </c:pt>
                <c:pt idx="1">
                  <c:v>1943</c:v>
                </c:pt>
                <c:pt idx="2">
                  <c:v>1944</c:v>
                </c:pt>
                <c:pt idx="3">
                  <c:v>1945</c:v>
                </c:pt>
                <c:pt idx="4">
                  <c:v>1946</c:v>
                </c:pt>
                <c:pt idx="5">
                  <c:v>1947</c:v>
                </c:pt>
                <c:pt idx="6">
                  <c:v>1948</c:v>
                </c:pt>
                <c:pt idx="7">
                  <c:v>1949</c:v>
                </c:pt>
                <c:pt idx="8">
                  <c:v>1950</c:v>
                </c:pt>
                <c:pt idx="9">
                  <c:v>1951</c:v>
                </c:pt>
                <c:pt idx="10">
                  <c:v>1952</c:v>
                </c:pt>
                <c:pt idx="11">
                  <c:v>1953</c:v>
                </c:pt>
                <c:pt idx="12">
                  <c:v>1954</c:v>
                </c:pt>
                <c:pt idx="13">
                  <c:v>1955</c:v>
                </c:pt>
                <c:pt idx="14">
                  <c:v>1956</c:v>
                </c:pt>
                <c:pt idx="15">
                  <c:v>1957</c:v>
                </c:pt>
                <c:pt idx="16">
                  <c:v>1958</c:v>
                </c:pt>
                <c:pt idx="17">
                  <c:v>1959</c:v>
                </c:pt>
                <c:pt idx="18">
                  <c:v>1960</c:v>
                </c:pt>
                <c:pt idx="19">
                  <c:v>1961</c:v>
                </c:pt>
                <c:pt idx="20">
                  <c:v>1962</c:v>
                </c:pt>
                <c:pt idx="21">
                  <c:v>1963</c:v>
                </c:pt>
                <c:pt idx="22">
                  <c:v>1964</c:v>
                </c:pt>
                <c:pt idx="23">
                  <c:v>1965</c:v>
                </c:pt>
                <c:pt idx="24">
                  <c:v>1966</c:v>
                </c:pt>
                <c:pt idx="25">
                  <c:v>1967</c:v>
                </c:pt>
                <c:pt idx="26">
                  <c:v>1968</c:v>
                </c:pt>
                <c:pt idx="27">
                  <c:v>1969</c:v>
                </c:pt>
                <c:pt idx="28">
                  <c:v>1970</c:v>
                </c:pt>
                <c:pt idx="29">
                  <c:v>1971</c:v>
                </c:pt>
                <c:pt idx="30">
                  <c:v>1972</c:v>
                </c:pt>
                <c:pt idx="31">
                  <c:v>1973</c:v>
                </c:pt>
                <c:pt idx="32">
                  <c:v>1974</c:v>
                </c:pt>
                <c:pt idx="33">
                  <c:v>1975</c:v>
                </c:pt>
                <c:pt idx="34">
                  <c:v>1976</c:v>
                </c:pt>
                <c:pt idx="35">
                  <c:v>1977</c:v>
                </c:pt>
                <c:pt idx="36">
                  <c:v>1978</c:v>
                </c:pt>
                <c:pt idx="37">
                  <c:v>1979</c:v>
                </c:pt>
                <c:pt idx="38">
                  <c:v>1980</c:v>
                </c:pt>
                <c:pt idx="39">
                  <c:v>1981</c:v>
                </c:pt>
                <c:pt idx="40">
                  <c:v>1982</c:v>
                </c:pt>
                <c:pt idx="41">
                  <c:v>1983</c:v>
                </c:pt>
                <c:pt idx="42">
                  <c:v>1984</c:v>
                </c:pt>
                <c:pt idx="43">
                  <c:v>1985</c:v>
                </c:pt>
                <c:pt idx="44">
                  <c:v>1986</c:v>
                </c:pt>
                <c:pt idx="45">
                  <c:v>1987</c:v>
                </c:pt>
                <c:pt idx="46">
                  <c:v>1988</c:v>
                </c:pt>
                <c:pt idx="47">
                  <c:v>1989</c:v>
                </c:pt>
                <c:pt idx="48">
                  <c:v>1990</c:v>
                </c:pt>
                <c:pt idx="49">
                  <c:v>1991</c:v>
                </c:pt>
                <c:pt idx="50">
                  <c:v>1992</c:v>
                </c:pt>
                <c:pt idx="51">
                  <c:v>1993</c:v>
                </c:pt>
                <c:pt idx="52">
                  <c:v>1994</c:v>
                </c:pt>
                <c:pt idx="53">
                  <c:v>1995</c:v>
                </c:pt>
                <c:pt idx="54">
                  <c:v>1996</c:v>
                </c:pt>
                <c:pt idx="55">
                  <c:v>1997</c:v>
                </c:pt>
                <c:pt idx="56">
                  <c:v>1998</c:v>
                </c:pt>
                <c:pt idx="57">
                  <c:v>1999</c:v>
                </c:pt>
                <c:pt idx="58">
                  <c:v>2000</c:v>
                </c:pt>
                <c:pt idx="59">
                  <c:v>2001</c:v>
                </c:pt>
                <c:pt idx="60">
                  <c:v>2002</c:v>
                </c:pt>
                <c:pt idx="61">
                  <c:v>2003</c:v>
                </c:pt>
                <c:pt idx="62">
                  <c:v>2004</c:v>
                </c:pt>
                <c:pt idx="63">
                  <c:v>2005</c:v>
                </c:pt>
                <c:pt idx="64">
                  <c:v>2006</c:v>
                </c:pt>
                <c:pt idx="65">
                  <c:v>2007</c:v>
                </c:pt>
                <c:pt idx="66">
                  <c:v>2008</c:v>
                </c:pt>
                <c:pt idx="67">
                  <c:v>2009</c:v>
                </c:pt>
                <c:pt idx="68">
                  <c:v>2010</c:v>
                </c:pt>
                <c:pt idx="69">
                  <c:v>2011</c:v>
                </c:pt>
                <c:pt idx="70">
                  <c:v>2012</c:v>
                </c:pt>
                <c:pt idx="71">
                  <c:v>2013</c:v>
                </c:pt>
                <c:pt idx="72">
                  <c:v>2014</c:v>
                </c:pt>
                <c:pt idx="73">
                  <c:v>2015</c:v>
                </c:pt>
                <c:pt idx="74">
                  <c:v>2016</c:v>
                </c:pt>
                <c:pt idx="75">
                  <c:v>2017</c:v>
                </c:pt>
                <c:pt idx="76">
                  <c:v>2018</c:v>
                </c:pt>
                <c:pt idx="77">
                  <c:v>2019</c:v>
                </c:pt>
                <c:pt idx="78">
                  <c:v>2020</c:v>
                </c:pt>
                <c:pt idx="79">
                  <c:v>2021</c:v>
                </c:pt>
                <c:pt idx="80">
                  <c:v>2022</c:v>
                </c:pt>
                <c:pt idx="81">
                  <c:v>2023</c:v>
                </c:pt>
                <c:pt idx="82">
                  <c:v>2024</c:v>
                </c:pt>
                <c:pt idx="83">
                  <c:v>2025</c:v>
                </c:pt>
                <c:pt idx="84">
                  <c:v>2026</c:v>
                </c:pt>
                <c:pt idx="85">
                  <c:v>2027</c:v>
                </c:pt>
                <c:pt idx="86">
                  <c:v>2028</c:v>
                </c:pt>
                <c:pt idx="87">
                  <c:v>2029</c:v>
                </c:pt>
                <c:pt idx="88">
                  <c:v>2030</c:v>
                </c:pt>
                <c:pt idx="89">
                  <c:v>2031</c:v>
                </c:pt>
                <c:pt idx="90">
                  <c:v>2032</c:v>
                </c:pt>
                <c:pt idx="91">
                  <c:v>2033</c:v>
                </c:pt>
                <c:pt idx="92">
                  <c:v>2034</c:v>
                </c:pt>
                <c:pt idx="93">
                  <c:v>2035</c:v>
                </c:pt>
                <c:pt idx="94">
                  <c:v>2036</c:v>
                </c:pt>
                <c:pt idx="95">
                  <c:v>2037</c:v>
                </c:pt>
                <c:pt idx="96">
                  <c:v>2038</c:v>
                </c:pt>
                <c:pt idx="97">
                  <c:v>2039</c:v>
                </c:pt>
                <c:pt idx="98">
                  <c:v>2040</c:v>
                </c:pt>
                <c:pt idx="99">
                  <c:v>2041</c:v>
                </c:pt>
                <c:pt idx="100">
                  <c:v>2042</c:v>
                </c:pt>
                <c:pt idx="101">
                  <c:v>2043</c:v>
                </c:pt>
                <c:pt idx="102">
                  <c:v>2044</c:v>
                </c:pt>
                <c:pt idx="103">
                  <c:v>2045</c:v>
                </c:pt>
                <c:pt idx="104">
                  <c:v>2046</c:v>
                </c:pt>
                <c:pt idx="105">
                  <c:v>2047</c:v>
                </c:pt>
                <c:pt idx="106">
                  <c:v>2048</c:v>
                </c:pt>
                <c:pt idx="107">
                  <c:v>2049</c:v>
                </c:pt>
                <c:pt idx="108">
                  <c:v>2050</c:v>
                </c:pt>
                <c:pt idx="109">
                  <c:v>2051</c:v>
                </c:pt>
                <c:pt idx="110">
                  <c:v>2052</c:v>
                </c:pt>
                <c:pt idx="111">
                  <c:v>2053</c:v>
                </c:pt>
                <c:pt idx="112">
                  <c:v>2054</c:v>
                </c:pt>
                <c:pt idx="113">
                  <c:v>2055</c:v>
                </c:pt>
                <c:pt idx="114">
                  <c:v>2056</c:v>
                </c:pt>
                <c:pt idx="115">
                  <c:v>2057</c:v>
                </c:pt>
                <c:pt idx="116">
                  <c:v>2058</c:v>
                </c:pt>
                <c:pt idx="117">
                  <c:v>2059</c:v>
                </c:pt>
                <c:pt idx="118">
                  <c:v>2060</c:v>
                </c:pt>
                <c:pt idx="119">
                  <c:v>2061</c:v>
                </c:pt>
                <c:pt idx="120">
                  <c:v>2062</c:v>
                </c:pt>
                <c:pt idx="121">
                  <c:v>2063</c:v>
                </c:pt>
                <c:pt idx="122">
                  <c:v>2064</c:v>
                </c:pt>
                <c:pt idx="123">
                  <c:v>2065</c:v>
                </c:pt>
                <c:pt idx="124">
                  <c:v>2066</c:v>
                </c:pt>
                <c:pt idx="125">
                  <c:v>2067</c:v>
                </c:pt>
                <c:pt idx="126">
                  <c:v>2068</c:v>
                </c:pt>
                <c:pt idx="127">
                  <c:v>2069</c:v>
                </c:pt>
                <c:pt idx="128">
                  <c:v>2070</c:v>
                </c:pt>
                <c:pt idx="129">
                  <c:v>2071</c:v>
                </c:pt>
                <c:pt idx="130">
                  <c:v>2072</c:v>
                </c:pt>
                <c:pt idx="131">
                  <c:v>2073</c:v>
                </c:pt>
                <c:pt idx="132">
                  <c:v>2074</c:v>
                </c:pt>
                <c:pt idx="133">
                  <c:v>2075</c:v>
                </c:pt>
                <c:pt idx="134">
                  <c:v>2076</c:v>
                </c:pt>
                <c:pt idx="135">
                  <c:v>2077</c:v>
                </c:pt>
                <c:pt idx="136">
                  <c:v>2078</c:v>
                </c:pt>
                <c:pt idx="137">
                  <c:v>2079</c:v>
                </c:pt>
                <c:pt idx="138">
                  <c:v>2080</c:v>
                </c:pt>
                <c:pt idx="139">
                  <c:v>2081</c:v>
                </c:pt>
                <c:pt idx="140">
                  <c:v>2082</c:v>
                </c:pt>
                <c:pt idx="141">
                  <c:v>2083</c:v>
                </c:pt>
                <c:pt idx="142">
                  <c:v>2084</c:v>
                </c:pt>
                <c:pt idx="143">
                  <c:v>2085</c:v>
                </c:pt>
                <c:pt idx="144">
                  <c:v>2086</c:v>
                </c:pt>
                <c:pt idx="145">
                  <c:v>2087</c:v>
                </c:pt>
                <c:pt idx="146">
                  <c:v>2088</c:v>
                </c:pt>
                <c:pt idx="147">
                  <c:v>2089</c:v>
                </c:pt>
                <c:pt idx="148">
                  <c:v>2090</c:v>
                </c:pt>
                <c:pt idx="149">
                  <c:v>2091</c:v>
                </c:pt>
                <c:pt idx="150">
                  <c:v>2092</c:v>
                </c:pt>
                <c:pt idx="151">
                  <c:v>2093</c:v>
                </c:pt>
                <c:pt idx="152">
                  <c:v>2094</c:v>
                </c:pt>
                <c:pt idx="153">
                  <c:v>2095</c:v>
                </c:pt>
                <c:pt idx="154">
                  <c:v>2096</c:v>
                </c:pt>
                <c:pt idx="155">
                  <c:v>2097</c:v>
                </c:pt>
                <c:pt idx="156">
                  <c:v>2098</c:v>
                </c:pt>
                <c:pt idx="157">
                  <c:v>2099</c:v>
                </c:pt>
                <c:pt idx="158">
                  <c:v>2100</c:v>
                </c:pt>
                <c:pt idx="159">
                  <c:v>2101</c:v>
                </c:pt>
                <c:pt idx="160">
                  <c:v>2102</c:v>
                </c:pt>
                <c:pt idx="161">
                  <c:v>2103</c:v>
                </c:pt>
                <c:pt idx="162">
                  <c:v>2104</c:v>
                </c:pt>
                <c:pt idx="163">
                  <c:v>2105</c:v>
                </c:pt>
                <c:pt idx="164">
                  <c:v>2106</c:v>
                </c:pt>
                <c:pt idx="165">
                  <c:v>2107</c:v>
                </c:pt>
                <c:pt idx="166">
                  <c:v>2108</c:v>
                </c:pt>
                <c:pt idx="167">
                  <c:v>2109</c:v>
                </c:pt>
                <c:pt idx="168">
                  <c:v>2110</c:v>
                </c:pt>
                <c:pt idx="169">
                  <c:v>2111</c:v>
                </c:pt>
                <c:pt idx="170">
                  <c:v>2112</c:v>
                </c:pt>
                <c:pt idx="171">
                  <c:v>2113</c:v>
                </c:pt>
                <c:pt idx="172">
                  <c:v>2114</c:v>
                </c:pt>
                <c:pt idx="173">
                  <c:v>2115</c:v>
                </c:pt>
                <c:pt idx="174">
                  <c:v>2116</c:v>
                </c:pt>
                <c:pt idx="175">
                  <c:v>2117</c:v>
                </c:pt>
                <c:pt idx="176">
                  <c:v>2118</c:v>
                </c:pt>
                <c:pt idx="177">
                  <c:v>2119</c:v>
                </c:pt>
                <c:pt idx="178">
                  <c:v>2120</c:v>
                </c:pt>
                <c:pt idx="179">
                  <c:v>2121</c:v>
                </c:pt>
                <c:pt idx="180">
                  <c:v>2122</c:v>
                </c:pt>
                <c:pt idx="181">
                  <c:v>2123</c:v>
                </c:pt>
                <c:pt idx="182">
                  <c:v>2124</c:v>
                </c:pt>
                <c:pt idx="183">
                  <c:v>2125</c:v>
                </c:pt>
                <c:pt idx="184">
                  <c:v>2126</c:v>
                </c:pt>
                <c:pt idx="185">
                  <c:v>2127</c:v>
                </c:pt>
                <c:pt idx="186">
                  <c:v>2128</c:v>
                </c:pt>
                <c:pt idx="187">
                  <c:v>2129</c:v>
                </c:pt>
                <c:pt idx="188">
                  <c:v>2130</c:v>
                </c:pt>
                <c:pt idx="189">
                  <c:v>2131</c:v>
                </c:pt>
                <c:pt idx="190">
                  <c:v>2132</c:v>
                </c:pt>
                <c:pt idx="191">
                  <c:v>2133</c:v>
                </c:pt>
                <c:pt idx="192">
                  <c:v>2134</c:v>
                </c:pt>
                <c:pt idx="193">
                  <c:v>2135</c:v>
                </c:pt>
                <c:pt idx="194">
                  <c:v>2136</c:v>
                </c:pt>
                <c:pt idx="195">
                  <c:v>2137</c:v>
                </c:pt>
                <c:pt idx="196">
                  <c:v>2138</c:v>
                </c:pt>
                <c:pt idx="197">
                  <c:v>2139</c:v>
                </c:pt>
                <c:pt idx="198">
                  <c:v>2140</c:v>
                </c:pt>
                <c:pt idx="199">
                  <c:v>2141</c:v>
                </c:pt>
                <c:pt idx="200">
                  <c:v>2142</c:v>
                </c:pt>
                <c:pt idx="201">
                  <c:v>2143</c:v>
                </c:pt>
                <c:pt idx="202">
                  <c:v>2144</c:v>
                </c:pt>
                <c:pt idx="203">
                  <c:v>2145</c:v>
                </c:pt>
                <c:pt idx="204">
                  <c:v>2146</c:v>
                </c:pt>
                <c:pt idx="205">
                  <c:v>2147</c:v>
                </c:pt>
                <c:pt idx="206">
                  <c:v>2148</c:v>
                </c:pt>
                <c:pt idx="207">
                  <c:v>2149</c:v>
                </c:pt>
                <c:pt idx="208">
                  <c:v>2150</c:v>
                </c:pt>
                <c:pt idx="209">
                  <c:v>2151</c:v>
                </c:pt>
                <c:pt idx="210">
                  <c:v>2152</c:v>
                </c:pt>
                <c:pt idx="211">
                  <c:v>2153</c:v>
                </c:pt>
                <c:pt idx="212">
                  <c:v>2154</c:v>
                </c:pt>
                <c:pt idx="213">
                  <c:v>2155</c:v>
                </c:pt>
                <c:pt idx="214">
                  <c:v>2156</c:v>
                </c:pt>
              </c:numCache>
            </c:numRef>
          </c:xVal>
          <c:yVal>
            <c:numRef>
              <c:f>Graph!$B$1944:$B$2156</c:f>
              <c:numCache>
                <c:formatCode>General</c:formatCode>
                <c:ptCount val="2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7F-457E-85D7-2683EEB3EA88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Graph!$A$1943:$A$2157</c:f>
              <c:numCache>
                <c:formatCode>General</c:formatCode>
                <c:ptCount val="215"/>
                <c:pt idx="0">
                  <c:v>1942</c:v>
                </c:pt>
                <c:pt idx="1">
                  <c:v>1943</c:v>
                </c:pt>
                <c:pt idx="2">
                  <c:v>1944</c:v>
                </c:pt>
                <c:pt idx="3">
                  <c:v>1945</c:v>
                </c:pt>
                <c:pt idx="4">
                  <c:v>1946</c:v>
                </c:pt>
                <c:pt idx="5">
                  <c:v>1947</c:v>
                </c:pt>
                <c:pt idx="6">
                  <c:v>1948</c:v>
                </c:pt>
                <c:pt idx="7">
                  <c:v>1949</c:v>
                </c:pt>
                <c:pt idx="8">
                  <c:v>1950</c:v>
                </c:pt>
                <c:pt idx="9">
                  <c:v>1951</c:v>
                </c:pt>
                <c:pt idx="10">
                  <c:v>1952</c:v>
                </c:pt>
                <c:pt idx="11">
                  <c:v>1953</c:v>
                </c:pt>
                <c:pt idx="12">
                  <c:v>1954</c:v>
                </c:pt>
                <c:pt idx="13">
                  <c:v>1955</c:v>
                </c:pt>
                <c:pt idx="14">
                  <c:v>1956</c:v>
                </c:pt>
                <c:pt idx="15">
                  <c:v>1957</c:v>
                </c:pt>
                <c:pt idx="16">
                  <c:v>1958</c:v>
                </c:pt>
                <c:pt idx="17">
                  <c:v>1959</c:v>
                </c:pt>
                <c:pt idx="18">
                  <c:v>1960</c:v>
                </c:pt>
                <c:pt idx="19">
                  <c:v>1961</c:v>
                </c:pt>
                <c:pt idx="20">
                  <c:v>1962</c:v>
                </c:pt>
                <c:pt idx="21">
                  <c:v>1963</c:v>
                </c:pt>
                <c:pt idx="22">
                  <c:v>1964</c:v>
                </c:pt>
                <c:pt idx="23">
                  <c:v>1965</c:v>
                </c:pt>
                <c:pt idx="24">
                  <c:v>1966</c:v>
                </c:pt>
                <c:pt idx="25">
                  <c:v>1967</c:v>
                </c:pt>
                <c:pt idx="26">
                  <c:v>1968</c:v>
                </c:pt>
                <c:pt idx="27">
                  <c:v>1969</c:v>
                </c:pt>
                <c:pt idx="28">
                  <c:v>1970</c:v>
                </c:pt>
                <c:pt idx="29">
                  <c:v>1971</c:v>
                </c:pt>
                <c:pt idx="30">
                  <c:v>1972</c:v>
                </c:pt>
                <c:pt idx="31">
                  <c:v>1973</c:v>
                </c:pt>
                <c:pt idx="32">
                  <c:v>1974</c:v>
                </c:pt>
                <c:pt idx="33">
                  <c:v>1975</c:v>
                </c:pt>
                <c:pt idx="34">
                  <c:v>1976</c:v>
                </c:pt>
                <c:pt idx="35">
                  <c:v>1977</c:v>
                </c:pt>
                <c:pt idx="36">
                  <c:v>1978</c:v>
                </c:pt>
                <c:pt idx="37">
                  <c:v>1979</c:v>
                </c:pt>
                <c:pt idx="38">
                  <c:v>1980</c:v>
                </c:pt>
                <c:pt idx="39">
                  <c:v>1981</c:v>
                </c:pt>
                <c:pt idx="40">
                  <c:v>1982</c:v>
                </c:pt>
                <c:pt idx="41">
                  <c:v>1983</c:v>
                </c:pt>
                <c:pt idx="42">
                  <c:v>1984</c:v>
                </c:pt>
                <c:pt idx="43">
                  <c:v>1985</c:v>
                </c:pt>
                <c:pt idx="44">
                  <c:v>1986</c:v>
                </c:pt>
                <c:pt idx="45">
                  <c:v>1987</c:v>
                </c:pt>
                <c:pt idx="46">
                  <c:v>1988</c:v>
                </c:pt>
                <c:pt idx="47">
                  <c:v>1989</c:v>
                </c:pt>
                <c:pt idx="48">
                  <c:v>1990</c:v>
                </c:pt>
                <c:pt idx="49">
                  <c:v>1991</c:v>
                </c:pt>
                <c:pt idx="50">
                  <c:v>1992</c:v>
                </c:pt>
                <c:pt idx="51">
                  <c:v>1993</c:v>
                </c:pt>
                <c:pt idx="52">
                  <c:v>1994</c:v>
                </c:pt>
                <c:pt idx="53">
                  <c:v>1995</c:v>
                </c:pt>
                <c:pt idx="54">
                  <c:v>1996</c:v>
                </c:pt>
                <c:pt idx="55">
                  <c:v>1997</c:v>
                </c:pt>
                <c:pt idx="56">
                  <c:v>1998</c:v>
                </c:pt>
                <c:pt idx="57">
                  <c:v>1999</c:v>
                </c:pt>
                <c:pt idx="58">
                  <c:v>2000</c:v>
                </c:pt>
                <c:pt idx="59">
                  <c:v>2001</c:v>
                </c:pt>
                <c:pt idx="60">
                  <c:v>2002</c:v>
                </c:pt>
                <c:pt idx="61">
                  <c:v>2003</c:v>
                </c:pt>
                <c:pt idx="62">
                  <c:v>2004</c:v>
                </c:pt>
                <c:pt idx="63">
                  <c:v>2005</c:v>
                </c:pt>
                <c:pt idx="64">
                  <c:v>2006</c:v>
                </c:pt>
                <c:pt idx="65">
                  <c:v>2007</c:v>
                </c:pt>
                <c:pt idx="66">
                  <c:v>2008</c:v>
                </c:pt>
                <c:pt idx="67">
                  <c:v>2009</c:v>
                </c:pt>
                <c:pt idx="68">
                  <c:v>2010</c:v>
                </c:pt>
                <c:pt idx="69">
                  <c:v>2011</c:v>
                </c:pt>
                <c:pt idx="70">
                  <c:v>2012</c:v>
                </c:pt>
                <c:pt idx="71">
                  <c:v>2013</c:v>
                </c:pt>
                <c:pt idx="72">
                  <c:v>2014</c:v>
                </c:pt>
                <c:pt idx="73">
                  <c:v>2015</c:v>
                </c:pt>
                <c:pt idx="74">
                  <c:v>2016</c:v>
                </c:pt>
                <c:pt idx="75">
                  <c:v>2017</c:v>
                </c:pt>
                <c:pt idx="76">
                  <c:v>2018</c:v>
                </c:pt>
                <c:pt idx="77">
                  <c:v>2019</c:v>
                </c:pt>
                <c:pt idx="78">
                  <c:v>2020</c:v>
                </c:pt>
                <c:pt idx="79">
                  <c:v>2021</c:v>
                </c:pt>
                <c:pt idx="80">
                  <c:v>2022</c:v>
                </c:pt>
                <c:pt idx="81">
                  <c:v>2023</c:v>
                </c:pt>
                <c:pt idx="82">
                  <c:v>2024</c:v>
                </c:pt>
                <c:pt idx="83">
                  <c:v>2025</c:v>
                </c:pt>
                <c:pt idx="84">
                  <c:v>2026</c:v>
                </c:pt>
                <c:pt idx="85">
                  <c:v>2027</c:v>
                </c:pt>
                <c:pt idx="86">
                  <c:v>2028</c:v>
                </c:pt>
                <c:pt idx="87">
                  <c:v>2029</c:v>
                </c:pt>
                <c:pt idx="88">
                  <c:v>2030</c:v>
                </c:pt>
                <c:pt idx="89">
                  <c:v>2031</c:v>
                </c:pt>
                <c:pt idx="90">
                  <c:v>2032</c:v>
                </c:pt>
                <c:pt idx="91">
                  <c:v>2033</c:v>
                </c:pt>
                <c:pt idx="92">
                  <c:v>2034</c:v>
                </c:pt>
                <c:pt idx="93">
                  <c:v>2035</c:v>
                </c:pt>
                <c:pt idx="94">
                  <c:v>2036</c:v>
                </c:pt>
                <c:pt idx="95">
                  <c:v>2037</c:v>
                </c:pt>
                <c:pt idx="96">
                  <c:v>2038</c:v>
                </c:pt>
                <c:pt idx="97">
                  <c:v>2039</c:v>
                </c:pt>
                <c:pt idx="98">
                  <c:v>2040</c:v>
                </c:pt>
                <c:pt idx="99">
                  <c:v>2041</c:v>
                </c:pt>
                <c:pt idx="100">
                  <c:v>2042</c:v>
                </c:pt>
                <c:pt idx="101">
                  <c:v>2043</c:v>
                </c:pt>
                <c:pt idx="102">
                  <c:v>2044</c:v>
                </c:pt>
                <c:pt idx="103">
                  <c:v>2045</c:v>
                </c:pt>
                <c:pt idx="104">
                  <c:v>2046</c:v>
                </c:pt>
                <c:pt idx="105">
                  <c:v>2047</c:v>
                </c:pt>
                <c:pt idx="106">
                  <c:v>2048</c:v>
                </c:pt>
                <c:pt idx="107">
                  <c:v>2049</c:v>
                </c:pt>
                <c:pt idx="108">
                  <c:v>2050</c:v>
                </c:pt>
                <c:pt idx="109">
                  <c:v>2051</c:v>
                </c:pt>
                <c:pt idx="110">
                  <c:v>2052</c:v>
                </c:pt>
                <c:pt idx="111">
                  <c:v>2053</c:v>
                </c:pt>
                <c:pt idx="112">
                  <c:v>2054</c:v>
                </c:pt>
                <c:pt idx="113">
                  <c:v>2055</c:v>
                </c:pt>
                <c:pt idx="114">
                  <c:v>2056</c:v>
                </c:pt>
                <c:pt idx="115">
                  <c:v>2057</c:v>
                </c:pt>
                <c:pt idx="116">
                  <c:v>2058</c:v>
                </c:pt>
                <c:pt idx="117">
                  <c:v>2059</c:v>
                </c:pt>
                <c:pt idx="118">
                  <c:v>2060</c:v>
                </c:pt>
                <c:pt idx="119">
                  <c:v>2061</c:v>
                </c:pt>
                <c:pt idx="120">
                  <c:v>2062</c:v>
                </c:pt>
                <c:pt idx="121">
                  <c:v>2063</c:v>
                </c:pt>
                <c:pt idx="122">
                  <c:v>2064</c:v>
                </c:pt>
                <c:pt idx="123">
                  <c:v>2065</c:v>
                </c:pt>
                <c:pt idx="124">
                  <c:v>2066</c:v>
                </c:pt>
                <c:pt idx="125">
                  <c:v>2067</c:v>
                </c:pt>
                <c:pt idx="126">
                  <c:v>2068</c:v>
                </c:pt>
                <c:pt idx="127">
                  <c:v>2069</c:v>
                </c:pt>
                <c:pt idx="128">
                  <c:v>2070</c:v>
                </c:pt>
                <c:pt idx="129">
                  <c:v>2071</c:v>
                </c:pt>
                <c:pt idx="130">
                  <c:v>2072</c:v>
                </c:pt>
                <c:pt idx="131">
                  <c:v>2073</c:v>
                </c:pt>
                <c:pt idx="132">
                  <c:v>2074</c:v>
                </c:pt>
                <c:pt idx="133">
                  <c:v>2075</c:v>
                </c:pt>
                <c:pt idx="134">
                  <c:v>2076</c:v>
                </c:pt>
                <c:pt idx="135">
                  <c:v>2077</c:v>
                </c:pt>
                <c:pt idx="136">
                  <c:v>2078</c:v>
                </c:pt>
                <c:pt idx="137">
                  <c:v>2079</c:v>
                </c:pt>
                <c:pt idx="138">
                  <c:v>2080</c:v>
                </c:pt>
                <c:pt idx="139">
                  <c:v>2081</c:v>
                </c:pt>
                <c:pt idx="140">
                  <c:v>2082</c:v>
                </c:pt>
                <c:pt idx="141">
                  <c:v>2083</c:v>
                </c:pt>
                <c:pt idx="142">
                  <c:v>2084</c:v>
                </c:pt>
                <c:pt idx="143">
                  <c:v>2085</c:v>
                </c:pt>
                <c:pt idx="144">
                  <c:v>2086</c:v>
                </c:pt>
                <c:pt idx="145">
                  <c:v>2087</c:v>
                </c:pt>
                <c:pt idx="146">
                  <c:v>2088</c:v>
                </c:pt>
                <c:pt idx="147">
                  <c:v>2089</c:v>
                </c:pt>
                <c:pt idx="148">
                  <c:v>2090</c:v>
                </c:pt>
                <c:pt idx="149">
                  <c:v>2091</c:v>
                </c:pt>
                <c:pt idx="150">
                  <c:v>2092</c:v>
                </c:pt>
                <c:pt idx="151">
                  <c:v>2093</c:v>
                </c:pt>
                <c:pt idx="152">
                  <c:v>2094</c:v>
                </c:pt>
                <c:pt idx="153">
                  <c:v>2095</c:v>
                </c:pt>
                <c:pt idx="154">
                  <c:v>2096</c:v>
                </c:pt>
                <c:pt idx="155">
                  <c:v>2097</c:v>
                </c:pt>
                <c:pt idx="156">
                  <c:v>2098</c:v>
                </c:pt>
                <c:pt idx="157">
                  <c:v>2099</c:v>
                </c:pt>
                <c:pt idx="158">
                  <c:v>2100</c:v>
                </c:pt>
                <c:pt idx="159">
                  <c:v>2101</c:v>
                </c:pt>
                <c:pt idx="160">
                  <c:v>2102</c:v>
                </c:pt>
                <c:pt idx="161">
                  <c:v>2103</c:v>
                </c:pt>
                <c:pt idx="162">
                  <c:v>2104</c:v>
                </c:pt>
                <c:pt idx="163">
                  <c:v>2105</c:v>
                </c:pt>
                <c:pt idx="164">
                  <c:v>2106</c:v>
                </c:pt>
                <c:pt idx="165">
                  <c:v>2107</c:v>
                </c:pt>
                <c:pt idx="166">
                  <c:v>2108</c:v>
                </c:pt>
                <c:pt idx="167">
                  <c:v>2109</c:v>
                </c:pt>
                <c:pt idx="168">
                  <c:v>2110</c:v>
                </c:pt>
                <c:pt idx="169">
                  <c:v>2111</c:v>
                </c:pt>
                <c:pt idx="170">
                  <c:v>2112</c:v>
                </c:pt>
                <c:pt idx="171">
                  <c:v>2113</c:v>
                </c:pt>
                <c:pt idx="172">
                  <c:v>2114</c:v>
                </c:pt>
                <c:pt idx="173">
                  <c:v>2115</c:v>
                </c:pt>
                <c:pt idx="174">
                  <c:v>2116</c:v>
                </c:pt>
                <c:pt idx="175">
                  <c:v>2117</c:v>
                </c:pt>
                <c:pt idx="176">
                  <c:v>2118</c:v>
                </c:pt>
                <c:pt idx="177">
                  <c:v>2119</c:v>
                </c:pt>
                <c:pt idx="178">
                  <c:v>2120</c:v>
                </c:pt>
                <c:pt idx="179">
                  <c:v>2121</c:v>
                </c:pt>
                <c:pt idx="180">
                  <c:v>2122</c:v>
                </c:pt>
                <c:pt idx="181">
                  <c:v>2123</c:v>
                </c:pt>
                <c:pt idx="182">
                  <c:v>2124</c:v>
                </c:pt>
                <c:pt idx="183">
                  <c:v>2125</c:v>
                </c:pt>
                <c:pt idx="184">
                  <c:v>2126</c:v>
                </c:pt>
                <c:pt idx="185">
                  <c:v>2127</c:v>
                </c:pt>
                <c:pt idx="186">
                  <c:v>2128</c:v>
                </c:pt>
                <c:pt idx="187">
                  <c:v>2129</c:v>
                </c:pt>
                <c:pt idx="188">
                  <c:v>2130</c:v>
                </c:pt>
                <c:pt idx="189">
                  <c:v>2131</c:v>
                </c:pt>
                <c:pt idx="190">
                  <c:v>2132</c:v>
                </c:pt>
                <c:pt idx="191">
                  <c:v>2133</c:v>
                </c:pt>
                <c:pt idx="192">
                  <c:v>2134</c:v>
                </c:pt>
                <c:pt idx="193">
                  <c:v>2135</c:v>
                </c:pt>
                <c:pt idx="194">
                  <c:v>2136</c:v>
                </c:pt>
                <c:pt idx="195">
                  <c:v>2137</c:v>
                </c:pt>
                <c:pt idx="196">
                  <c:v>2138</c:v>
                </c:pt>
                <c:pt idx="197">
                  <c:v>2139</c:v>
                </c:pt>
                <c:pt idx="198">
                  <c:v>2140</c:v>
                </c:pt>
                <c:pt idx="199">
                  <c:v>2141</c:v>
                </c:pt>
                <c:pt idx="200">
                  <c:v>2142</c:v>
                </c:pt>
                <c:pt idx="201">
                  <c:v>2143</c:v>
                </c:pt>
                <c:pt idx="202">
                  <c:v>2144</c:v>
                </c:pt>
                <c:pt idx="203">
                  <c:v>2145</c:v>
                </c:pt>
                <c:pt idx="204">
                  <c:v>2146</c:v>
                </c:pt>
                <c:pt idx="205">
                  <c:v>2147</c:v>
                </c:pt>
                <c:pt idx="206">
                  <c:v>2148</c:v>
                </c:pt>
                <c:pt idx="207">
                  <c:v>2149</c:v>
                </c:pt>
                <c:pt idx="208">
                  <c:v>2150</c:v>
                </c:pt>
                <c:pt idx="209">
                  <c:v>2151</c:v>
                </c:pt>
                <c:pt idx="210">
                  <c:v>2152</c:v>
                </c:pt>
                <c:pt idx="211">
                  <c:v>2153</c:v>
                </c:pt>
                <c:pt idx="212">
                  <c:v>2154</c:v>
                </c:pt>
                <c:pt idx="213">
                  <c:v>2155</c:v>
                </c:pt>
                <c:pt idx="214">
                  <c:v>2156</c:v>
                </c:pt>
              </c:numCache>
            </c:numRef>
          </c:xVal>
          <c:yVal>
            <c:numRef>
              <c:f>Graph!$C$1944:$C$2156</c:f>
              <c:numCache>
                <c:formatCode>General</c:formatCode>
                <c:ptCount val="213"/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7F-457E-85D7-2683EEB3EA88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Graph!$A$1943:$A$2157</c:f>
              <c:numCache>
                <c:formatCode>General</c:formatCode>
                <c:ptCount val="215"/>
                <c:pt idx="0">
                  <c:v>1942</c:v>
                </c:pt>
                <c:pt idx="1">
                  <c:v>1943</c:v>
                </c:pt>
                <c:pt idx="2">
                  <c:v>1944</c:v>
                </c:pt>
                <c:pt idx="3">
                  <c:v>1945</c:v>
                </c:pt>
                <c:pt idx="4">
                  <c:v>1946</c:v>
                </c:pt>
                <c:pt idx="5">
                  <c:v>1947</c:v>
                </c:pt>
                <c:pt idx="6">
                  <c:v>1948</c:v>
                </c:pt>
                <c:pt idx="7">
                  <c:v>1949</c:v>
                </c:pt>
                <c:pt idx="8">
                  <c:v>1950</c:v>
                </c:pt>
                <c:pt idx="9">
                  <c:v>1951</c:v>
                </c:pt>
                <c:pt idx="10">
                  <c:v>1952</c:v>
                </c:pt>
                <c:pt idx="11">
                  <c:v>1953</c:v>
                </c:pt>
                <c:pt idx="12">
                  <c:v>1954</c:v>
                </c:pt>
                <c:pt idx="13">
                  <c:v>1955</c:v>
                </c:pt>
                <c:pt idx="14">
                  <c:v>1956</c:v>
                </c:pt>
                <c:pt idx="15">
                  <c:v>1957</c:v>
                </c:pt>
                <c:pt idx="16">
                  <c:v>1958</c:v>
                </c:pt>
                <c:pt idx="17">
                  <c:v>1959</c:v>
                </c:pt>
                <c:pt idx="18">
                  <c:v>1960</c:v>
                </c:pt>
                <c:pt idx="19">
                  <c:v>1961</c:v>
                </c:pt>
                <c:pt idx="20">
                  <c:v>1962</c:v>
                </c:pt>
                <c:pt idx="21">
                  <c:v>1963</c:v>
                </c:pt>
                <c:pt idx="22">
                  <c:v>1964</c:v>
                </c:pt>
                <c:pt idx="23">
                  <c:v>1965</c:v>
                </c:pt>
                <c:pt idx="24">
                  <c:v>1966</c:v>
                </c:pt>
                <c:pt idx="25">
                  <c:v>1967</c:v>
                </c:pt>
                <c:pt idx="26">
                  <c:v>1968</c:v>
                </c:pt>
                <c:pt idx="27">
                  <c:v>1969</c:v>
                </c:pt>
                <c:pt idx="28">
                  <c:v>1970</c:v>
                </c:pt>
                <c:pt idx="29">
                  <c:v>1971</c:v>
                </c:pt>
                <c:pt idx="30">
                  <c:v>1972</c:v>
                </c:pt>
                <c:pt idx="31">
                  <c:v>1973</c:v>
                </c:pt>
                <c:pt idx="32">
                  <c:v>1974</c:v>
                </c:pt>
                <c:pt idx="33">
                  <c:v>1975</c:v>
                </c:pt>
                <c:pt idx="34">
                  <c:v>1976</c:v>
                </c:pt>
                <c:pt idx="35">
                  <c:v>1977</c:v>
                </c:pt>
                <c:pt idx="36">
                  <c:v>1978</c:v>
                </c:pt>
                <c:pt idx="37">
                  <c:v>1979</c:v>
                </c:pt>
                <c:pt idx="38">
                  <c:v>1980</c:v>
                </c:pt>
                <c:pt idx="39">
                  <c:v>1981</c:v>
                </c:pt>
                <c:pt idx="40">
                  <c:v>1982</c:v>
                </c:pt>
                <c:pt idx="41">
                  <c:v>1983</c:v>
                </c:pt>
                <c:pt idx="42">
                  <c:v>1984</c:v>
                </c:pt>
                <c:pt idx="43">
                  <c:v>1985</c:v>
                </c:pt>
                <c:pt idx="44">
                  <c:v>1986</c:v>
                </c:pt>
                <c:pt idx="45">
                  <c:v>1987</c:v>
                </c:pt>
                <c:pt idx="46">
                  <c:v>1988</c:v>
                </c:pt>
                <c:pt idx="47">
                  <c:v>1989</c:v>
                </c:pt>
                <c:pt idx="48">
                  <c:v>1990</c:v>
                </c:pt>
                <c:pt idx="49">
                  <c:v>1991</c:v>
                </c:pt>
                <c:pt idx="50">
                  <c:v>1992</c:v>
                </c:pt>
                <c:pt idx="51">
                  <c:v>1993</c:v>
                </c:pt>
                <c:pt idx="52">
                  <c:v>1994</c:v>
                </c:pt>
                <c:pt idx="53">
                  <c:v>1995</c:v>
                </c:pt>
                <c:pt idx="54">
                  <c:v>1996</c:v>
                </c:pt>
                <c:pt idx="55">
                  <c:v>1997</c:v>
                </c:pt>
                <c:pt idx="56">
                  <c:v>1998</c:v>
                </c:pt>
                <c:pt idx="57">
                  <c:v>1999</c:v>
                </c:pt>
                <c:pt idx="58">
                  <c:v>2000</c:v>
                </c:pt>
                <c:pt idx="59">
                  <c:v>2001</c:v>
                </c:pt>
                <c:pt idx="60">
                  <c:v>2002</c:v>
                </c:pt>
                <c:pt idx="61">
                  <c:v>2003</c:v>
                </c:pt>
                <c:pt idx="62">
                  <c:v>2004</c:v>
                </c:pt>
                <c:pt idx="63">
                  <c:v>2005</c:v>
                </c:pt>
                <c:pt idx="64">
                  <c:v>2006</c:v>
                </c:pt>
                <c:pt idx="65">
                  <c:v>2007</c:v>
                </c:pt>
                <c:pt idx="66">
                  <c:v>2008</c:v>
                </c:pt>
                <c:pt idx="67">
                  <c:v>2009</c:v>
                </c:pt>
                <c:pt idx="68">
                  <c:v>2010</c:v>
                </c:pt>
                <c:pt idx="69">
                  <c:v>2011</c:v>
                </c:pt>
                <c:pt idx="70">
                  <c:v>2012</c:v>
                </c:pt>
                <c:pt idx="71">
                  <c:v>2013</c:v>
                </c:pt>
                <c:pt idx="72">
                  <c:v>2014</c:v>
                </c:pt>
                <c:pt idx="73">
                  <c:v>2015</c:v>
                </c:pt>
                <c:pt idx="74">
                  <c:v>2016</c:v>
                </c:pt>
                <c:pt idx="75">
                  <c:v>2017</c:v>
                </c:pt>
                <c:pt idx="76">
                  <c:v>2018</c:v>
                </c:pt>
                <c:pt idx="77">
                  <c:v>2019</c:v>
                </c:pt>
                <c:pt idx="78">
                  <c:v>2020</c:v>
                </c:pt>
                <c:pt idx="79">
                  <c:v>2021</c:v>
                </c:pt>
                <c:pt idx="80">
                  <c:v>2022</c:v>
                </c:pt>
                <c:pt idx="81">
                  <c:v>2023</c:v>
                </c:pt>
                <c:pt idx="82">
                  <c:v>2024</c:v>
                </c:pt>
                <c:pt idx="83">
                  <c:v>2025</c:v>
                </c:pt>
                <c:pt idx="84">
                  <c:v>2026</c:v>
                </c:pt>
                <c:pt idx="85">
                  <c:v>2027</c:v>
                </c:pt>
                <c:pt idx="86">
                  <c:v>2028</c:v>
                </c:pt>
                <c:pt idx="87">
                  <c:v>2029</c:v>
                </c:pt>
                <c:pt idx="88">
                  <c:v>2030</c:v>
                </c:pt>
                <c:pt idx="89">
                  <c:v>2031</c:v>
                </c:pt>
                <c:pt idx="90">
                  <c:v>2032</c:v>
                </c:pt>
                <c:pt idx="91">
                  <c:v>2033</c:v>
                </c:pt>
                <c:pt idx="92">
                  <c:v>2034</c:v>
                </c:pt>
                <c:pt idx="93">
                  <c:v>2035</c:v>
                </c:pt>
                <c:pt idx="94">
                  <c:v>2036</c:v>
                </c:pt>
                <c:pt idx="95">
                  <c:v>2037</c:v>
                </c:pt>
                <c:pt idx="96">
                  <c:v>2038</c:v>
                </c:pt>
                <c:pt idx="97">
                  <c:v>2039</c:v>
                </c:pt>
                <c:pt idx="98">
                  <c:v>2040</c:v>
                </c:pt>
                <c:pt idx="99">
                  <c:v>2041</c:v>
                </c:pt>
                <c:pt idx="100">
                  <c:v>2042</c:v>
                </c:pt>
                <c:pt idx="101">
                  <c:v>2043</c:v>
                </c:pt>
                <c:pt idx="102">
                  <c:v>2044</c:v>
                </c:pt>
                <c:pt idx="103">
                  <c:v>2045</c:v>
                </c:pt>
                <c:pt idx="104">
                  <c:v>2046</c:v>
                </c:pt>
                <c:pt idx="105">
                  <c:v>2047</c:v>
                </c:pt>
                <c:pt idx="106">
                  <c:v>2048</c:v>
                </c:pt>
                <c:pt idx="107">
                  <c:v>2049</c:v>
                </c:pt>
                <c:pt idx="108">
                  <c:v>2050</c:v>
                </c:pt>
                <c:pt idx="109">
                  <c:v>2051</c:v>
                </c:pt>
                <c:pt idx="110">
                  <c:v>2052</c:v>
                </c:pt>
                <c:pt idx="111">
                  <c:v>2053</c:v>
                </c:pt>
                <c:pt idx="112">
                  <c:v>2054</c:v>
                </c:pt>
                <c:pt idx="113">
                  <c:v>2055</c:v>
                </c:pt>
                <c:pt idx="114">
                  <c:v>2056</c:v>
                </c:pt>
                <c:pt idx="115">
                  <c:v>2057</c:v>
                </c:pt>
                <c:pt idx="116">
                  <c:v>2058</c:v>
                </c:pt>
                <c:pt idx="117">
                  <c:v>2059</c:v>
                </c:pt>
                <c:pt idx="118">
                  <c:v>2060</c:v>
                </c:pt>
                <c:pt idx="119">
                  <c:v>2061</c:v>
                </c:pt>
                <c:pt idx="120">
                  <c:v>2062</c:v>
                </c:pt>
                <c:pt idx="121">
                  <c:v>2063</c:v>
                </c:pt>
                <c:pt idx="122">
                  <c:v>2064</c:v>
                </c:pt>
                <c:pt idx="123">
                  <c:v>2065</c:v>
                </c:pt>
                <c:pt idx="124">
                  <c:v>2066</c:v>
                </c:pt>
                <c:pt idx="125">
                  <c:v>2067</c:v>
                </c:pt>
                <c:pt idx="126">
                  <c:v>2068</c:v>
                </c:pt>
                <c:pt idx="127">
                  <c:v>2069</c:v>
                </c:pt>
                <c:pt idx="128">
                  <c:v>2070</c:v>
                </c:pt>
                <c:pt idx="129">
                  <c:v>2071</c:v>
                </c:pt>
                <c:pt idx="130">
                  <c:v>2072</c:v>
                </c:pt>
                <c:pt idx="131">
                  <c:v>2073</c:v>
                </c:pt>
                <c:pt idx="132">
                  <c:v>2074</c:v>
                </c:pt>
                <c:pt idx="133">
                  <c:v>2075</c:v>
                </c:pt>
                <c:pt idx="134">
                  <c:v>2076</c:v>
                </c:pt>
                <c:pt idx="135">
                  <c:v>2077</c:v>
                </c:pt>
                <c:pt idx="136">
                  <c:v>2078</c:v>
                </c:pt>
                <c:pt idx="137">
                  <c:v>2079</c:v>
                </c:pt>
                <c:pt idx="138">
                  <c:v>2080</c:v>
                </c:pt>
                <c:pt idx="139">
                  <c:v>2081</c:v>
                </c:pt>
                <c:pt idx="140">
                  <c:v>2082</c:v>
                </c:pt>
                <c:pt idx="141">
                  <c:v>2083</c:v>
                </c:pt>
                <c:pt idx="142">
                  <c:v>2084</c:v>
                </c:pt>
                <c:pt idx="143">
                  <c:v>2085</c:v>
                </c:pt>
                <c:pt idx="144">
                  <c:v>2086</c:v>
                </c:pt>
                <c:pt idx="145">
                  <c:v>2087</c:v>
                </c:pt>
                <c:pt idx="146">
                  <c:v>2088</c:v>
                </c:pt>
                <c:pt idx="147">
                  <c:v>2089</c:v>
                </c:pt>
                <c:pt idx="148">
                  <c:v>2090</c:v>
                </c:pt>
                <c:pt idx="149">
                  <c:v>2091</c:v>
                </c:pt>
                <c:pt idx="150">
                  <c:v>2092</c:v>
                </c:pt>
                <c:pt idx="151">
                  <c:v>2093</c:v>
                </c:pt>
                <c:pt idx="152">
                  <c:v>2094</c:v>
                </c:pt>
                <c:pt idx="153">
                  <c:v>2095</c:v>
                </c:pt>
                <c:pt idx="154">
                  <c:v>2096</c:v>
                </c:pt>
                <c:pt idx="155">
                  <c:v>2097</c:v>
                </c:pt>
                <c:pt idx="156">
                  <c:v>2098</c:v>
                </c:pt>
                <c:pt idx="157">
                  <c:v>2099</c:v>
                </c:pt>
                <c:pt idx="158">
                  <c:v>2100</c:v>
                </c:pt>
                <c:pt idx="159">
                  <c:v>2101</c:v>
                </c:pt>
                <c:pt idx="160">
                  <c:v>2102</c:v>
                </c:pt>
                <c:pt idx="161">
                  <c:v>2103</c:v>
                </c:pt>
                <c:pt idx="162">
                  <c:v>2104</c:v>
                </c:pt>
                <c:pt idx="163">
                  <c:v>2105</c:v>
                </c:pt>
                <c:pt idx="164">
                  <c:v>2106</c:v>
                </c:pt>
                <c:pt idx="165">
                  <c:v>2107</c:v>
                </c:pt>
                <c:pt idx="166">
                  <c:v>2108</c:v>
                </c:pt>
                <c:pt idx="167">
                  <c:v>2109</c:v>
                </c:pt>
                <c:pt idx="168">
                  <c:v>2110</c:v>
                </c:pt>
                <c:pt idx="169">
                  <c:v>2111</c:v>
                </c:pt>
                <c:pt idx="170">
                  <c:v>2112</c:v>
                </c:pt>
                <c:pt idx="171">
                  <c:v>2113</c:v>
                </c:pt>
                <c:pt idx="172">
                  <c:v>2114</c:v>
                </c:pt>
                <c:pt idx="173">
                  <c:v>2115</c:v>
                </c:pt>
                <c:pt idx="174">
                  <c:v>2116</c:v>
                </c:pt>
                <c:pt idx="175">
                  <c:v>2117</c:v>
                </c:pt>
                <c:pt idx="176">
                  <c:v>2118</c:v>
                </c:pt>
                <c:pt idx="177">
                  <c:v>2119</c:v>
                </c:pt>
                <c:pt idx="178">
                  <c:v>2120</c:v>
                </c:pt>
                <c:pt idx="179">
                  <c:v>2121</c:v>
                </c:pt>
                <c:pt idx="180">
                  <c:v>2122</c:v>
                </c:pt>
                <c:pt idx="181">
                  <c:v>2123</c:v>
                </c:pt>
                <c:pt idx="182">
                  <c:v>2124</c:v>
                </c:pt>
                <c:pt idx="183">
                  <c:v>2125</c:v>
                </c:pt>
                <c:pt idx="184">
                  <c:v>2126</c:v>
                </c:pt>
                <c:pt idx="185">
                  <c:v>2127</c:v>
                </c:pt>
                <c:pt idx="186">
                  <c:v>2128</c:v>
                </c:pt>
                <c:pt idx="187">
                  <c:v>2129</c:v>
                </c:pt>
                <c:pt idx="188">
                  <c:v>2130</c:v>
                </c:pt>
                <c:pt idx="189">
                  <c:v>2131</c:v>
                </c:pt>
                <c:pt idx="190">
                  <c:v>2132</c:v>
                </c:pt>
                <c:pt idx="191">
                  <c:v>2133</c:v>
                </c:pt>
                <c:pt idx="192">
                  <c:v>2134</c:v>
                </c:pt>
                <c:pt idx="193">
                  <c:v>2135</c:v>
                </c:pt>
                <c:pt idx="194">
                  <c:v>2136</c:v>
                </c:pt>
                <c:pt idx="195">
                  <c:v>2137</c:v>
                </c:pt>
                <c:pt idx="196">
                  <c:v>2138</c:v>
                </c:pt>
                <c:pt idx="197">
                  <c:v>2139</c:v>
                </c:pt>
                <c:pt idx="198">
                  <c:v>2140</c:v>
                </c:pt>
                <c:pt idx="199">
                  <c:v>2141</c:v>
                </c:pt>
                <c:pt idx="200">
                  <c:v>2142</c:v>
                </c:pt>
                <c:pt idx="201">
                  <c:v>2143</c:v>
                </c:pt>
                <c:pt idx="202">
                  <c:v>2144</c:v>
                </c:pt>
                <c:pt idx="203">
                  <c:v>2145</c:v>
                </c:pt>
                <c:pt idx="204">
                  <c:v>2146</c:v>
                </c:pt>
                <c:pt idx="205">
                  <c:v>2147</c:v>
                </c:pt>
                <c:pt idx="206">
                  <c:v>2148</c:v>
                </c:pt>
                <c:pt idx="207">
                  <c:v>2149</c:v>
                </c:pt>
                <c:pt idx="208">
                  <c:v>2150</c:v>
                </c:pt>
                <c:pt idx="209">
                  <c:v>2151</c:v>
                </c:pt>
                <c:pt idx="210">
                  <c:v>2152</c:v>
                </c:pt>
                <c:pt idx="211">
                  <c:v>2153</c:v>
                </c:pt>
                <c:pt idx="212">
                  <c:v>2154</c:v>
                </c:pt>
                <c:pt idx="213">
                  <c:v>2155</c:v>
                </c:pt>
                <c:pt idx="214">
                  <c:v>2156</c:v>
                </c:pt>
              </c:numCache>
            </c:numRef>
          </c:xVal>
          <c:yVal>
            <c:numRef>
              <c:f>Graph!$E$1944:$E$2156</c:f>
              <c:numCache>
                <c:formatCode>General</c:formatCode>
                <c:ptCount val="213"/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17F-457E-85D7-2683EEB3EA88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Graph!$A$1943:$A$2157</c:f>
              <c:numCache>
                <c:formatCode>General</c:formatCode>
                <c:ptCount val="215"/>
                <c:pt idx="0">
                  <c:v>1942</c:v>
                </c:pt>
                <c:pt idx="1">
                  <c:v>1943</c:v>
                </c:pt>
                <c:pt idx="2">
                  <c:v>1944</c:v>
                </c:pt>
                <c:pt idx="3">
                  <c:v>1945</c:v>
                </c:pt>
                <c:pt idx="4">
                  <c:v>1946</c:v>
                </c:pt>
                <c:pt idx="5">
                  <c:v>1947</c:v>
                </c:pt>
                <c:pt idx="6">
                  <c:v>1948</c:v>
                </c:pt>
                <c:pt idx="7">
                  <c:v>1949</c:v>
                </c:pt>
                <c:pt idx="8">
                  <c:v>1950</c:v>
                </c:pt>
                <c:pt idx="9">
                  <c:v>1951</c:v>
                </c:pt>
                <c:pt idx="10">
                  <c:v>1952</c:v>
                </c:pt>
                <c:pt idx="11">
                  <c:v>1953</c:v>
                </c:pt>
                <c:pt idx="12">
                  <c:v>1954</c:v>
                </c:pt>
                <c:pt idx="13">
                  <c:v>1955</c:v>
                </c:pt>
                <c:pt idx="14">
                  <c:v>1956</c:v>
                </c:pt>
                <c:pt idx="15">
                  <c:v>1957</c:v>
                </c:pt>
                <c:pt idx="16">
                  <c:v>1958</c:v>
                </c:pt>
                <c:pt idx="17">
                  <c:v>1959</c:v>
                </c:pt>
                <c:pt idx="18">
                  <c:v>1960</c:v>
                </c:pt>
                <c:pt idx="19">
                  <c:v>1961</c:v>
                </c:pt>
                <c:pt idx="20">
                  <c:v>1962</c:v>
                </c:pt>
                <c:pt idx="21">
                  <c:v>1963</c:v>
                </c:pt>
                <c:pt idx="22">
                  <c:v>1964</c:v>
                </c:pt>
                <c:pt idx="23">
                  <c:v>1965</c:v>
                </c:pt>
                <c:pt idx="24">
                  <c:v>1966</c:v>
                </c:pt>
                <c:pt idx="25">
                  <c:v>1967</c:v>
                </c:pt>
                <c:pt idx="26">
                  <c:v>1968</c:v>
                </c:pt>
                <c:pt idx="27">
                  <c:v>1969</c:v>
                </c:pt>
                <c:pt idx="28">
                  <c:v>1970</c:v>
                </c:pt>
                <c:pt idx="29">
                  <c:v>1971</c:v>
                </c:pt>
                <c:pt idx="30">
                  <c:v>1972</c:v>
                </c:pt>
                <c:pt idx="31">
                  <c:v>1973</c:v>
                </c:pt>
                <c:pt idx="32">
                  <c:v>1974</c:v>
                </c:pt>
                <c:pt idx="33">
                  <c:v>1975</c:v>
                </c:pt>
                <c:pt idx="34">
                  <c:v>1976</c:v>
                </c:pt>
                <c:pt idx="35">
                  <c:v>1977</c:v>
                </c:pt>
                <c:pt idx="36">
                  <c:v>1978</c:v>
                </c:pt>
                <c:pt idx="37">
                  <c:v>1979</c:v>
                </c:pt>
                <c:pt idx="38">
                  <c:v>1980</c:v>
                </c:pt>
                <c:pt idx="39">
                  <c:v>1981</c:v>
                </c:pt>
                <c:pt idx="40">
                  <c:v>1982</c:v>
                </c:pt>
                <c:pt idx="41">
                  <c:v>1983</c:v>
                </c:pt>
                <c:pt idx="42">
                  <c:v>1984</c:v>
                </c:pt>
                <c:pt idx="43">
                  <c:v>1985</c:v>
                </c:pt>
                <c:pt idx="44">
                  <c:v>1986</c:v>
                </c:pt>
                <c:pt idx="45">
                  <c:v>1987</c:v>
                </c:pt>
                <c:pt idx="46">
                  <c:v>1988</c:v>
                </c:pt>
                <c:pt idx="47">
                  <c:v>1989</c:v>
                </c:pt>
                <c:pt idx="48">
                  <c:v>1990</c:v>
                </c:pt>
                <c:pt idx="49">
                  <c:v>1991</c:v>
                </c:pt>
                <c:pt idx="50">
                  <c:v>1992</c:v>
                </c:pt>
                <c:pt idx="51">
                  <c:v>1993</c:v>
                </c:pt>
                <c:pt idx="52">
                  <c:v>1994</c:v>
                </c:pt>
                <c:pt idx="53">
                  <c:v>1995</c:v>
                </c:pt>
                <c:pt idx="54">
                  <c:v>1996</c:v>
                </c:pt>
                <c:pt idx="55">
                  <c:v>1997</c:v>
                </c:pt>
                <c:pt idx="56">
                  <c:v>1998</c:v>
                </c:pt>
                <c:pt idx="57">
                  <c:v>1999</c:v>
                </c:pt>
                <c:pt idx="58">
                  <c:v>2000</c:v>
                </c:pt>
                <c:pt idx="59">
                  <c:v>2001</c:v>
                </c:pt>
                <c:pt idx="60">
                  <c:v>2002</c:v>
                </c:pt>
                <c:pt idx="61">
                  <c:v>2003</c:v>
                </c:pt>
                <c:pt idx="62">
                  <c:v>2004</c:v>
                </c:pt>
                <c:pt idx="63">
                  <c:v>2005</c:v>
                </c:pt>
                <c:pt idx="64">
                  <c:v>2006</c:v>
                </c:pt>
                <c:pt idx="65">
                  <c:v>2007</c:v>
                </c:pt>
                <c:pt idx="66">
                  <c:v>2008</c:v>
                </c:pt>
                <c:pt idx="67">
                  <c:v>2009</c:v>
                </c:pt>
                <c:pt idx="68">
                  <c:v>2010</c:v>
                </c:pt>
                <c:pt idx="69">
                  <c:v>2011</c:v>
                </c:pt>
                <c:pt idx="70">
                  <c:v>2012</c:v>
                </c:pt>
                <c:pt idx="71">
                  <c:v>2013</c:v>
                </c:pt>
                <c:pt idx="72">
                  <c:v>2014</c:v>
                </c:pt>
                <c:pt idx="73">
                  <c:v>2015</c:v>
                </c:pt>
                <c:pt idx="74">
                  <c:v>2016</c:v>
                </c:pt>
                <c:pt idx="75">
                  <c:v>2017</c:v>
                </c:pt>
                <c:pt idx="76">
                  <c:v>2018</c:v>
                </c:pt>
                <c:pt idx="77">
                  <c:v>2019</c:v>
                </c:pt>
                <c:pt idx="78">
                  <c:v>2020</c:v>
                </c:pt>
                <c:pt idx="79">
                  <c:v>2021</c:v>
                </c:pt>
                <c:pt idx="80">
                  <c:v>2022</c:v>
                </c:pt>
                <c:pt idx="81">
                  <c:v>2023</c:v>
                </c:pt>
                <c:pt idx="82">
                  <c:v>2024</c:v>
                </c:pt>
                <c:pt idx="83">
                  <c:v>2025</c:v>
                </c:pt>
                <c:pt idx="84">
                  <c:v>2026</c:v>
                </c:pt>
                <c:pt idx="85">
                  <c:v>2027</c:v>
                </c:pt>
                <c:pt idx="86">
                  <c:v>2028</c:v>
                </c:pt>
                <c:pt idx="87">
                  <c:v>2029</c:v>
                </c:pt>
                <c:pt idx="88">
                  <c:v>2030</c:v>
                </c:pt>
                <c:pt idx="89">
                  <c:v>2031</c:v>
                </c:pt>
                <c:pt idx="90">
                  <c:v>2032</c:v>
                </c:pt>
                <c:pt idx="91">
                  <c:v>2033</c:v>
                </c:pt>
                <c:pt idx="92">
                  <c:v>2034</c:v>
                </c:pt>
                <c:pt idx="93">
                  <c:v>2035</c:v>
                </c:pt>
                <c:pt idx="94">
                  <c:v>2036</c:v>
                </c:pt>
                <c:pt idx="95">
                  <c:v>2037</c:v>
                </c:pt>
                <c:pt idx="96">
                  <c:v>2038</c:v>
                </c:pt>
                <c:pt idx="97">
                  <c:v>2039</c:v>
                </c:pt>
                <c:pt idx="98">
                  <c:v>2040</c:v>
                </c:pt>
                <c:pt idx="99">
                  <c:v>2041</c:v>
                </c:pt>
                <c:pt idx="100">
                  <c:v>2042</c:v>
                </c:pt>
                <c:pt idx="101">
                  <c:v>2043</c:v>
                </c:pt>
                <c:pt idx="102">
                  <c:v>2044</c:v>
                </c:pt>
                <c:pt idx="103">
                  <c:v>2045</c:v>
                </c:pt>
                <c:pt idx="104">
                  <c:v>2046</c:v>
                </c:pt>
                <c:pt idx="105">
                  <c:v>2047</c:v>
                </c:pt>
                <c:pt idx="106">
                  <c:v>2048</c:v>
                </c:pt>
                <c:pt idx="107">
                  <c:v>2049</c:v>
                </c:pt>
                <c:pt idx="108">
                  <c:v>2050</c:v>
                </c:pt>
                <c:pt idx="109">
                  <c:v>2051</c:v>
                </c:pt>
                <c:pt idx="110">
                  <c:v>2052</c:v>
                </c:pt>
                <c:pt idx="111">
                  <c:v>2053</c:v>
                </c:pt>
                <c:pt idx="112">
                  <c:v>2054</c:v>
                </c:pt>
                <c:pt idx="113">
                  <c:v>2055</c:v>
                </c:pt>
                <c:pt idx="114">
                  <c:v>2056</c:v>
                </c:pt>
                <c:pt idx="115">
                  <c:v>2057</c:v>
                </c:pt>
                <c:pt idx="116">
                  <c:v>2058</c:v>
                </c:pt>
                <c:pt idx="117">
                  <c:v>2059</c:v>
                </c:pt>
                <c:pt idx="118">
                  <c:v>2060</c:v>
                </c:pt>
                <c:pt idx="119">
                  <c:v>2061</c:v>
                </c:pt>
                <c:pt idx="120">
                  <c:v>2062</c:v>
                </c:pt>
                <c:pt idx="121">
                  <c:v>2063</c:v>
                </c:pt>
                <c:pt idx="122">
                  <c:v>2064</c:v>
                </c:pt>
                <c:pt idx="123">
                  <c:v>2065</c:v>
                </c:pt>
                <c:pt idx="124">
                  <c:v>2066</c:v>
                </c:pt>
                <c:pt idx="125">
                  <c:v>2067</c:v>
                </c:pt>
                <c:pt idx="126">
                  <c:v>2068</c:v>
                </c:pt>
                <c:pt idx="127">
                  <c:v>2069</c:v>
                </c:pt>
                <c:pt idx="128">
                  <c:v>2070</c:v>
                </c:pt>
                <c:pt idx="129">
                  <c:v>2071</c:v>
                </c:pt>
                <c:pt idx="130">
                  <c:v>2072</c:v>
                </c:pt>
                <c:pt idx="131">
                  <c:v>2073</c:v>
                </c:pt>
                <c:pt idx="132">
                  <c:v>2074</c:v>
                </c:pt>
                <c:pt idx="133">
                  <c:v>2075</c:v>
                </c:pt>
                <c:pt idx="134">
                  <c:v>2076</c:v>
                </c:pt>
                <c:pt idx="135">
                  <c:v>2077</c:v>
                </c:pt>
                <c:pt idx="136">
                  <c:v>2078</c:v>
                </c:pt>
                <c:pt idx="137">
                  <c:v>2079</c:v>
                </c:pt>
                <c:pt idx="138">
                  <c:v>2080</c:v>
                </c:pt>
                <c:pt idx="139">
                  <c:v>2081</c:v>
                </c:pt>
                <c:pt idx="140">
                  <c:v>2082</c:v>
                </c:pt>
                <c:pt idx="141">
                  <c:v>2083</c:v>
                </c:pt>
                <c:pt idx="142">
                  <c:v>2084</c:v>
                </c:pt>
                <c:pt idx="143">
                  <c:v>2085</c:v>
                </c:pt>
                <c:pt idx="144">
                  <c:v>2086</c:v>
                </c:pt>
                <c:pt idx="145">
                  <c:v>2087</c:v>
                </c:pt>
                <c:pt idx="146">
                  <c:v>2088</c:v>
                </c:pt>
                <c:pt idx="147">
                  <c:v>2089</c:v>
                </c:pt>
                <c:pt idx="148">
                  <c:v>2090</c:v>
                </c:pt>
                <c:pt idx="149">
                  <c:v>2091</c:v>
                </c:pt>
                <c:pt idx="150">
                  <c:v>2092</c:v>
                </c:pt>
                <c:pt idx="151">
                  <c:v>2093</c:v>
                </c:pt>
                <c:pt idx="152">
                  <c:v>2094</c:v>
                </c:pt>
                <c:pt idx="153">
                  <c:v>2095</c:v>
                </c:pt>
                <c:pt idx="154">
                  <c:v>2096</c:v>
                </c:pt>
                <c:pt idx="155">
                  <c:v>2097</c:v>
                </c:pt>
                <c:pt idx="156">
                  <c:v>2098</c:v>
                </c:pt>
                <c:pt idx="157">
                  <c:v>2099</c:v>
                </c:pt>
                <c:pt idx="158">
                  <c:v>2100</c:v>
                </c:pt>
                <c:pt idx="159">
                  <c:v>2101</c:v>
                </c:pt>
                <c:pt idx="160">
                  <c:v>2102</c:v>
                </c:pt>
                <c:pt idx="161">
                  <c:v>2103</c:v>
                </c:pt>
                <c:pt idx="162">
                  <c:v>2104</c:v>
                </c:pt>
                <c:pt idx="163">
                  <c:v>2105</c:v>
                </c:pt>
                <c:pt idx="164">
                  <c:v>2106</c:v>
                </c:pt>
                <c:pt idx="165">
                  <c:v>2107</c:v>
                </c:pt>
                <c:pt idx="166">
                  <c:v>2108</c:v>
                </c:pt>
                <c:pt idx="167">
                  <c:v>2109</c:v>
                </c:pt>
                <c:pt idx="168">
                  <c:v>2110</c:v>
                </c:pt>
                <c:pt idx="169">
                  <c:v>2111</c:v>
                </c:pt>
                <c:pt idx="170">
                  <c:v>2112</c:v>
                </c:pt>
                <c:pt idx="171">
                  <c:v>2113</c:v>
                </c:pt>
                <c:pt idx="172">
                  <c:v>2114</c:v>
                </c:pt>
                <c:pt idx="173">
                  <c:v>2115</c:v>
                </c:pt>
                <c:pt idx="174">
                  <c:v>2116</c:v>
                </c:pt>
                <c:pt idx="175">
                  <c:v>2117</c:v>
                </c:pt>
                <c:pt idx="176">
                  <c:v>2118</c:v>
                </c:pt>
                <c:pt idx="177">
                  <c:v>2119</c:v>
                </c:pt>
                <c:pt idx="178">
                  <c:v>2120</c:v>
                </c:pt>
                <c:pt idx="179">
                  <c:v>2121</c:v>
                </c:pt>
                <c:pt idx="180">
                  <c:v>2122</c:v>
                </c:pt>
                <c:pt idx="181">
                  <c:v>2123</c:v>
                </c:pt>
                <c:pt idx="182">
                  <c:v>2124</c:v>
                </c:pt>
                <c:pt idx="183">
                  <c:v>2125</c:v>
                </c:pt>
                <c:pt idx="184">
                  <c:v>2126</c:v>
                </c:pt>
                <c:pt idx="185">
                  <c:v>2127</c:v>
                </c:pt>
                <c:pt idx="186">
                  <c:v>2128</c:v>
                </c:pt>
                <c:pt idx="187">
                  <c:v>2129</c:v>
                </c:pt>
                <c:pt idx="188">
                  <c:v>2130</c:v>
                </c:pt>
                <c:pt idx="189">
                  <c:v>2131</c:v>
                </c:pt>
                <c:pt idx="190">
                  <c:v>2132</c:v>
                </c:pt>
                <c:pt idx="191">
                  <c:v>2133</c:v>
                </c:pt>
                <c:pt idx="192">
                  <c:v>2134</c:v>
                </c:pt>
                <c:pt idx="193">
                  <c:v>2135</c:v>
                </c:pt>
                <c:pt idx="194">
                  <c:v>2136</c:v>
                </c:pt>
                <c:pt idx="195">
                  <c:v>2137</c:v>
                </c:pt>
                <c:pt idx="196">
                  <c:v>2138</c:v>
                </c:pt>
                <c:pt idx="197">
                  <c:v>2139</c:v>
                </c:pt>
                <c:pt idx="198">
                  <c:v>2140</c:v>
                </c:pt>
                <c:pt idx="199">
                  <c:v>2141</c:v>
                </c:pt>
                <c:pt idx="200">
                  <c:v>2142</c:v>
                </c:pt>
                <c:pt idx="201">
                  <c:v>2143</c:v>
                </c:pt>
                <c:pt idx="202">
                  <c:v>2144</c:v>
                </c:pt>
                <c:pt idx="203">
                  <c:v>2145</c:v>
                </c:pt>
                <c:pt idx="204">
                  <c:v>2146</c:v>
                </c:pt>
                <c:pt idx="205">
                  <c:v>2147</c:v>
                </c:pt>
                <c:pt idx="206">
                  <c:v>2148</c:v>
                </c:pt>
                <c:pt idx="207">
                  <c:v>2149</c:v>
                </c:pt>
                <c:pt idx="208">
                  <c:v>2150</c:v>
                </c:pt>
                <c:pt idx="209">
                  <c:v>2151</c:v>
                </c:pt>
                <c:pt idx="210">
                  <c:v>2152</c:v>
                </c:pt>
                <c:pt idx="211">
                  <c:v>2153</c:v>
                </c:pt>
                <c:pt idx="212">
                  <c:v>2154</c:v>
                </c:pt>
                <c:pt idx="213">
                  <c:v>2155</c:v>
                </c:pt>
                <c:pt idx="214">
                  <c:v>2156</c:v>
                </c:pt>
              </c:numCache>
            </c:numRef>
          </c:xVal>
          <c:yVal>
            <c:numRef>
              <c:f>Graph!$G$1944:$G$2156</c:f>
              <c:numCache>
                <c:formatCode>General</c:formatCode>
                <c:ptCount val="21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17F-457E-85D7-2683EEB3EA88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Graph!$A$1943:$A$2157</c:f>
              <c:numCache>
                <c:formatCode>General</c:formatCode>
                <c:ptCount val="215"/>
                <c:pt idx="0">
                  <c:v>1942</c:v>
                </c:pt>
                <c:pt idx="1">
                  <c:v>1943</c:v>
                </c:pt>
                <c:pt idx="2">
                  <c:v>1944</c:v>
                </c:pt>
                <c:pt idx="3">
                  <c:v>1945</c:v>
                </c:pt>
                <c:pt idx="4">
                  <c:v>1946</c:v>
                </c:pt>
                <c:pt idx="5">
                  <c:v>1947</c:v>
                </c:pt>
                <c:pt idx="6">
                  <c:v>1948</c:v>
                </c:pt>
                <c:pt idx="7">
                  <c:v>1949</c:v>
                </c:pt>
                <c:pt idx="8">
                  <c:v>1950</c:v>
                </c:pt>
                <c:pt idx="9">
                  <c:v>1951</c:v>
                </c:pt>
                <c:pt idx="10">
                  <c:v>1952</c:v>
                </c:pt>
                <c:pt idx="11">
                  <c:v>1953</c:v>
                </c:pt>
                <c:pt idx="12">
                  <c:v>1954</c:v>
                </c:pt>
                <c:pt idx="13">
                  <c:v>1955</c:v>
                </c:pt>
                <c:pt idx="14">
                  <c:v>1956</c:v>
                </c:pt>
                <c:pt idx="15">
                  <c:v>1957</c:v>
                </c:pt>
                <c:pt idx="16">
                  <c:v>1958</c:v>
                </c:pt>
                <c:pt idx="17">
                  <c:v>1959</c:v>
                </c:pt>
                <c:pt idx="18">
                  <c:v>1960</c:v>
                </c:pt>
                <c:pt idx="19">
                  <c:v>1961</c:v>
                </c:pt>
                <c:pt idx="20">
                  <c:v>1962</c:v>
                </c:pt>
                <c:pt idx="21">
                  <c:v>1963</c:v>
                </c:pt>
                <c:pt idx="22">
                  <c:v>1964</c:v>
                </c:pt>
                <c:pt idx="23">
                  <c:v>1965</c:v>
                </c:pt>
                <c:pt idx="24">
                  <c:v>1966</c:v>
                </c:pt>
                <c:pt idx="25">
                  <c:v>1967</c:v>
                </c:pt>
                <c:pt idx="26">
                  <c:v>1968</c:v>
                </c:pt>
                <c:pt idx="27">
                  <c:v>1969</c:v>
                </c:pt>
                <c:pt idx="28">
                  <c:v>1970</c:v>
                </c:pt>
                <c:pt idx="29">
                  <c:v>1971</c:v>
                </c:pt>
                <c:pt idx="30">
                  <c:v>1972</c:v>
                </c:pt>
                <c:pt idx="31">
                  <c:v>1973</c:v>
                </c:pt>
                <c:pt idx="32">
                  <c:v>1974</c:v>
                </c:pt>
                <c:pt idx="33">
                  <c:v>1975</c:v>
                </c:pt>
                <c:pt idx="34">
                  <c:v>1976</c:v>
                </c:pt>
                <c:pt idx="35">
                  <c:v>1977</c:v>
                </c:pt>
                <c:pt idx="36">
                  <c:v>1978</c:v>
                </c:pt>
                <c:pt idx="37">
                  <c:v>1979</c:v>
                </c:pt>
                <c:pt idx="38">
                  <c:v>1980</c:v>
                </c:pt>
                <c:pt idx="39">
                  <c:v>1981</c:v>
                </c:pt>
                <c:pt idx="40">
                  <c:v>1982</c:v>
                </c:pt>
                <c:pt idx="41">
                  <c:v>1983</c:v>
                </c:pt>
                <c:pt idx="42">
                  <c:v>1984</c:v>
                </c:pt>
                <c:pt idx="43">
                  <c:v>1985</c:v>
                </c:pt>
                <c:pt idx="44">
                  <c:v>1986</c:v>
                </c:pt>
                <c:pt idx="45">
                  <c:v>1987</c:v>
                </c:pt>
                <c:pt idx="46">
                  <c:v>1988</c:v>
                </c:pt>
                <c:pt idx="47">
                  <c:v>1989</c:v>
                </c:pt>
                <c:pt idx="48">
                  <c:v>1990</c:v>
                </c:pt>
                <c:pt idx="49">
                  <c:v>1991</c:v>
                </c:pt>
                <c:pt idx="50">
                  <c:v>1992</c:v>
                </c:pt>
                <c:pt idx="51">
                  <c:v>1993</c:v>
                </c:pt>
                <c:pt idx="52">
                  <c:v>1994</c:v>
                </c:pt>
                <c:pt idx="53">
                  <c:v>1995</c:v>
                </c:pt>
                <c:pt idx="54">
                  <c:v>1996</c:v>
                </c:pt>
                <c:pt idx="55">
                  <c:v>1997</c:v>
                </c:pt>
                <c:pt idx="56">
                  <c:v>1998</c:v>
                </c:pt>
                <c:pt idx="57">
                  <c:v>1999</c:v>
                </c:pt>
                <c:pt idx="58">
                  <c:v>2000</c:v>
                </c:pt>
                <c:pt idx="59">
                  <c:v>2001</c:v>
                </c:pt>
                <c:pt idx="60">
                  <c:v>2002</c:v>
                </c:pt>
                <c:pt idx="61">
                  <c:v>2003</c:v>
                </c:pt>
                <c:pt idx="62">
                  <c:v>2004</c:v>
                </c:pt>
                <c:pt idx="63">
                  <c:v>2005</c:v>
                </c:pt>
                <c:pt idx="64">
                  <c:v>2006</c:v>
                </c:pt>
                <c:pt idx="65">
                  <c:v>2007</c:v>
                </c:pt>
                <c:pt idx="66">
                  <c:v>2008</c:v>
                </c:pt>
                <c:pt idx="67">
                  <c:v>2009</c:v>
                </c:pt>
                <c:pt idx="68">
                  <c:v>2010</c:v>
                </c:pt>
                <c:pt idx="69">
                  <c:v>2011</c:v>
                </c:pt>
                <c:pt idx="70">
                  <c:v>2012</c:v>
                </c:pt>
                <c:pt idx="71">
                  <c:v>2013</c:v>
                </c:pt>
                <c:pt idx="72">
                  <c:v>2014</c:v>
                </c:pt>
                <c:pt idx="73">
                  <c:v>2015</c:v>
                </c:pt>
                <c:pt idx="74">
                  <c:v>2016</c:v>
                </c:pt>
                <c:pt idx="75">
                  <c:v>2017</c:v>
                </c:pt>
                <c:pt idx="76">
                  <c:v>2018</c:v>
                </c:pt>
                <c:pt idx="77">
                  <c:v>2019</c:v>
                </c:pt>
                <c:pt idx="78">
                  <c:v>2020</c:v>
                </c:pt>
                <c:pt idx="79">
                  <c:v>2021</c:v>
                </c:pt>
                <c:pt idx="80">
                  <c:v>2022</c:v>
                </c:pt>
                <c:pt idx="81">
                  <c:v>2023</c:v>
                </c:pt>
                <c:pt idx="82">
                  <c:v>2024</c:v>
                </c:pt>
                <c:pt idx="83">
                  <c:v>2025</c:v>
                </c:pt>
                <c:pt idx="84">
                  <c:v>2026</c:v>
                </c:pt>
                <c:pt idx="85">
                  <c:v>2027</c:v>
                </c:pt>
                <c:pt idx="86">
                  <c:v>2028</c:v>
                </c:pt>
                <c:pt idx="87">
                  <c:v>2029</c:v>
                </c:pt>
                <c:pt idx="88">
                  <c:v>2030</c:v>
                </c:pt>
                <c:pt idx="89">
                  <c:v>2031</c:v>
                </c:pt>
                <c:pt idx="90">
                  <c:v>2032</c:v>
                </c:pt>
                <c:pt idx="91">
                  <c:v>2033</c:v>
                </c:pt>
                <c:pt idx="92">
                  <c:v>2034</c:v>
                </c:pt>
                <c:pt idx="93">
                  <c:v>2035</c:v>
                </c:pt>
                <c:pt idx="94">
                  <c:v>2036</c:v>
                </c:pt>
                <c:pt idx="95">
                  <c:v>2037</c:v>
                </c:pt>
                <c:pt idx="96">
                  <c:v>2038</c:v>
                </c:pt>
                <c:pt idx="97">
                  <c:v>2039</c:v>
                </c:pt>
                <c:pt idx="98">
                  <c:v>2040</c:v>
                </c:pt>
                <c:pt idx="99">
                  <c:v>2041</c:v>
                </c:pt>
                <c:pt idx="100">
                  <c:v>2042</c:v>
                </c:pt>
                <c:pt idx="101">
                  <c:v>2043</c:v>
                </c:pt>
                <c:pt idx="102">
                  <c:v>2044</c:v>
                </c:pt>
                <c:pt idx="103">
                  <c:v>2045</c:v>
                </c:pt>
                <c:pt idx="104">
                  <c:v>2046</c:v>
                </c:pt>
                <c:pt idx="105">
                  <c:v>2047</c:v>
                </c:pt>
                <c:pt idx="106">
                  <c:v>2048</c:v>
                </c:pt>
                <c:pt idx="107">
                  <c:v>2049</c:v>
                </c:pt>
                <c:pt idx="108">
                  <c:v>2050</c:v>
                </c:pt>
                <c:pt idx="109">
                  <c:v>2051</c:v>
                </c:pt>
                <c:pt idx="110">
                  <c:v>2052</c:v>
                </c:pt>
                <c:pt idx="111">
                  <c:v>2053</c:v>
                </c:pt>
                <c:pt idx="112">
                  <c:v>2054</c:v>
                </c:pt>
                <c:pt idx="113">
                  <c:v>2055</c:v>
                </c:pt>
                <c:pt idx="114">
                  <c:v>2056</c:v>
                </c:pt>
                <c:pt idx="115">
                  <c:v>2057</c:v>
                </c:pt>
                <c:pt idx="116">
                  <c:v>2058</c:v>
                </c:pt>
                <c:pt idx="117">
                  <c:v>2059</c:v>
                </c:pt>
                <c:pt idx="118">
                  <c:v>2060</c:v>
                </c:pt>
                <c:pt idx="119">
                  <c:v>2061</c:v>
                </c:pt>
                <c:pt idx="120">
                  <c:v>2062</c:v>
                </c:pt>
                <c:pt idx="121">
                  <c:v>2063</c:v>
                </c:pt>
                <c:pt idx="122">
                  <c:v>2064</c:v>
                </c:pt>
                <c:pt idx="123">
                  <c:v>2065</c:v>
                </c:pt>
                <c:pt idx="124">
                  <c:v>2066</c:v>
                </c:pt>
                <c:pt idx="125">
                  <c:v>2067</c:v>
                </c:pt>
                <c:pt idx="126">
                  <c:v>2068</c:v>
                </c:pt>
                <c:pt idx="127">
                  <c:v>2069</c:v>
                </c:pt>
                <c:pt idx="128">
                  <c:v>2070</c:v>
                </c:pt>
                <c:pt idx="129">
                  <c:v>2071</c:v>
                </c:pt>
                <c:pt idx="130">
                  <c:v>2072</c:v>
                </c:pt>
                <c:pt idx="131">
                  <c:v>2073</c:v>
                </c:pt>
                <c:pt idx="132">
                  <c:v>2074</c:v>
                </c:pt>
                <c:pt idx="133">
                  <c:v>2075</c:v>
                </c:pt>
                <c:pt idx="134">
                  <c:v>2076</c:v>
                </c:pt>
                <c:pt idx="135">
                  <c:v>2077</c:v>
                </c:pt>
                <c:pt idx="136">
                  <c:v>2078</c:v>
                </c:pt>
                <c:pt idx="137">
                  <c:v>2079</c:v>
                </c:pt>
                <c:pt idx="138">
                  <c:v>2080</c:v>
                </c:pt>
                <c:pt idx="139">
                  <c:v>2081</c:v>
                </c:pt>
                <c:pt idx="140">
                  <c:v>2082</c:v>
                </c:pt>
                <c:pt idx="141">
                  <c:v>2083</c:v>
                </c:pt>
                <c:pt idx="142">
                  <c:v>2084</c:v>
                </c:pt>
                <c:pt idx="143">
                  <c:v>2085</c:v>
                </c:pt>
                <c:pt idx="144">
                  <c:v>2086</c:v>
                </c:pt>
                <c:pt idx="145">
                  <c:v>2087</c:v>
                </c:pt>
                <c:pt idx="146">
                  <c:v>2088</c:v>
                </c:pt>
                <c:pt idx="147">
                  <c:v>2089</c:v>
                </c:pt>
                <c:pt idx="148">
                  <c:v>2090</c:v>
                </c:pt>
                <c:pt idx="149">
                  <c:v>2091</c:v>
                </c:pt>
                <c:pt idx="150">
                  <c:v>2092</c:v>
                </c:pt>
                <c:pt idx="151">
                  <c:v>2093</c:v>
                </c:pt>
                <c:pt idx="152">
                  <c:v>2094</c:v>
                </c:pt>
                <c:pt idx="153">
                  <c:v>2095</c:v>
                </c:pt>
                <c:pt idx="154">
                  <c:v>2096</c:v>
                </c:pt>
                <c:pt idx="155">
                  <c:v>2097</c:v>
                </c:pt>
                <c:pt idx="156">
                  <c:v>2098</c:v>
                </c:pt>
                <c:pt idx="157">
                  <c:v>2099</c:v>
                </c:pt>
                <c:pt idx="158">
                  <c:v>2100</c:v>
                </c:pt>
                <c:pt idx="159">
                  <c:v>2101</c:v>
                </c:pt>
                <c:pt idx="160">
                  <c:v>2102</c:v>
                </c:pt>
                <c:pt idx="161">
                  <c:v>2103</c:v>
                </c:pt>
                <c:pt idx="162">
                  <c:v>2104</c:v>
                </c:pt>
                <c:pt idx="163">
                  <c:v>2105</c:v>
                </c:pt>
                <c:pt idx="164">
                  <c:v>2106</c:v>
                </c:pt>
                <c:pt idx="165">
                  <c:v>2107</c:v>
                </c:pt>
                <c:pt idx="166">
                  <c:v>2108</c:v>
                </c:pt>
                <c:pt idx="167">
                  <c:v>2109</c:v>
                </c:pt>
                <c:pt idx="168">
                  <c:v>2110</c:v>
                </c:pt>
                <c:pt idx="169">
                  <c:v>2111</c:v>
                </c:pt>
                <c:pt idx="170">
                  <c:v>2112</c:v>
                </c:pt>
                <c:pt idx="171">
                  <c:v>2113</c:v>
                </c:pt>
                <c:pt idx="172">
                  <c:v>2114</c:v>
                </c:pt>
                <c:pt idx="173">
                  <c:v>2115</c:v>
                </c:pt>
                <c:pt idx="174">
                  <c:v>2116</c:v>
                </c:pt>
                <c:pt idx="175">
                  <c:v>2117</c:v>
                </c:pt>
                <c:pt idx="176">
                  <c:v>2118</c:v>
                </c:pt>
                <c:pt idx="177">
                  <c:v>2119</c:v>
                </c:pt>
                <c:pt idx="178">
                  <c:v>2120</c:v>
                </c:pt>
                <c:pt idx="179">
                  <c:v>2121</c:v>
                </c:pt>
                <c:pt idx="180">
                  <c:v>2122</c:v>
                </c:pt>
                <c:pt idx="181">
                  <c:v>2123</c:v>
                </c:pt>
                <c:pt idx="182">
                  <c:v>2124</c:v>
                </c:pt>
                <c:pt idx="183">
                  <c:v>2125</c:v>
                </c:pt>
                <c:pt idx="184">
                  <c:v>2126</c:v>
                </c:pt>
                <c:pt idx="185">
                  <c:v>2127</c:v>
                </c:pt>
                <c:pt idx="186">
                  <c:v>2128</c:v>
                </c:pt>
                <c:pt idx="187">
                  <c:v>2129</c:v>
                </c:pt>
                <c:pt idx="188">
                  <c:v>2130</c:v>
                </c:pt>
                <c:pt idx="189">
                  <c:v>2131</c:v>
                </c:pt>
                <c:pt idx="190">
                  <c:v>2132</c:v>
                </c:pt>
                <c:pt idx="191">
                  <c:v>2133</c:v>
                </c:pt>
                <c:pt idx="192">
                  <c:v>2134</c:v>
                </c:pt>
                <c:pt idx="193">
                  <c:v>2135</c:v>
                </c:pt>
                <c:pt idx="194">
                  <c:v>2136</c:v>
                </c:pt>
                <c:pt idx="195">
                  <c:v>2137</c:v>
                </c:pt>
                <c:pt idx="196">
                  <c:v>2138</c:v>
                </c:pt>
                <c:pt idx="197">
                  <c:v>2139</c:v>
                </c:pt>
                <c:pt idx="198">
                  <c:v>2140</c:v>
                </c:pt>
                <c:pt idx="199">
                  <c:v>2141</c:v>
                </c:pt>
                <c:pt idx="200">
                  <c:v>2142</c:v>
                </c:pt>
                <c:pt idx="201">
                  <c:v>2143</c:v>
                </c:pt>
                <c:pt idx="202">
                  <c:v>2144</c:v>
                </c:pt>
                <c:pt idx="203">
                  <c:v>2145</c:v>
                </c:pt>
                <c:pt idx="204">
                  <c:v>2146</c:v>
                </c:pt>
                <c:pt idx="205">
                  <c:v>2147</c:v>
                </c:pt>
                <c:pt idx="206">
                  <c:v>2148</c:v>
                </c:pt>
                <c:pt idx="207">
                  <c:v>2149</c:v>
                </c:pt>
                <c:pt idx="208">
                  <c:v>2150</c:v>
                </c:pt>
                <c:pt idx="209">
                  <c:v>2151</c:v>
                </c:pt>
                <c:pt idx="210">
                  <c:v>2152</c:v>
                </c:pt>
                <c:pt idx="211">
                  <c:v>2153</c:v>
                </c:pt>
                <c:pt idx="212">
                  <c:v>2154</c:v>
                </c:pt>
                <c:pt idx="213">
                  <c:v>2155</c:v>
                </c:pt>
                <c:pt idx="214">
                  <c:v>2156</c:v>
                </c:pt>
              </c:numCache>
            </c:numRef>
          </c:xVal>
          <c:yVal>
            <c:numRef>
              <c:f>Graph!$H$1944:$H$2156</c:f>
              <c:numCache>
                <c:formatCode>General</c:formatCode>
                <c:ptCount val="21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17F-457E-85D7-2683EEB3E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9394607"/>
        <c:axId val="1509395087"/>
      </c:scatterChart>
      <c:valAx>
        <c:axId val="1509394607"/>
        <c:scaling>
          <c:orientation val="minMax"/>
          <c:max val="2156"/>
          <c:min val="1942"/>
        </c:scaling>
        <c:delete val="0"/>
        <c:axPos val="b"/>
        <c:numFmt formatCode="General" sourceLinked="1"/>
        <c:majorTickMark val="out"/>
        <c:minorTickMark val="none"/>
        <c:tickLblPos val="nextTo"/>
        <c:crossAx val="1509395087"/>
        <c:crosses val="autoZero"/>
        <c:crossBetween val="midCat"/>
      </c:valAx>
      <c:valAx>
        <c:axId val="150939508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509394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12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Graph!$A$2159:$A$2360</c:f>
              <c:numCache>
                <c:formatCode>General</c:formatCode>
                <c:ptCount val="202"/>
                <c:pt idx="0">
                  <c:v>2158</c:v>
                </c:pt>
                <c:pt idx="1">
                  <c:v>2159</c:v>
                </c:pt>
                <c:pt idx="2">
                  <c:v>2160</c:v>
                </c:pt>
                <c:pt idx="3">
                  <c:v>2161</c:v>
                </c:pt>
                <c:pt idx="4">
                  <c:v>2162</c:v>
                </c:pt>
                <c:pt idx="5">
                  <c:v>2163</c:v>
                </c:pt>
                <c:pt idx="6">
                  <c:v>2164</c:v>
                </c:pt>
                <c:pt idx="7">
                  <c:v>2165</c:v>
                </c:pt>
                <c:pt idx="8">
                  <c:v>2166</c:v>
                </c:pt>
                <c:pt idx="9">
                  <c:v>2167</c:v>
                </c:pt>
                <c:pt idx="10">
                  <c:v>2168</c:v>
                </c:pt>
                <c:pt idx="11">
                  <c:v>2169</c:v>
                </c:pt>
                <c:pt idx="12">
                  <c:v>2170</c:v>
                </c:pt>
                <c:pt idx="13">
                  <c:v>2171</c:v>
                </c:pt>
                <c:pt idx="14">
                  <c:v>2172</c:v>
                </c:pt>
                <c:pt idx="15">
                  <c:v>2173</c:v>
                </c:pt>
                <c:pt idx="16">
                  <c:v>2174</c:v>
                </c:pt>
                <c:pt idx="17">
                  <c:v>2175</c:v>
                </c:pt>
                <c:pt idx="18">
                  <c:v>2176</c:v>
                </c:pt>
                <c:pt idx="19">
                  <c:v>2177</c:v>
                </c:pt>
                <c:pt idx="20">
                  <c:v>2178</c:v>
                </c:pt>
                <c:pt idx="21">
                  <c:v>2179</c:v>
                </c:pt>
                <c:pt idx="22">
                  <c:v>2180</c:v>
                </c:pt>
                <c:pt idx="23">
                  <c:v>2181</c:v>
                </c:pt>
                <c:pt idx="24">
                  <c:v>2182</c:v>
                </c:pt>
                <c:pt idx="25">
                  <c:v>2183</c:v>
                </c:pt>
                <c:pt idx="26">
                  <c:v>2184</c:v>
                </c:pt>
                <c:pt idx="27">
                  <c:v>2185</c:v>
                </c:pt>
                <c:pt idx="28">
                  <c:v>2186</c:v>
                </c:pt>
                <c:pt idx="29">
                  <c:v>2187</c:v>
                </c:pt>
                <c:pt idx="30">
                  <c:v>2188</c:v>
                </c:pt>
                <c:pt idx="31">
                  <c:v>2189</c:v>
                </c:pt>
                <c:pt idx="32">
                  <c:v>2190</c:v>
                </c:pt>
                <c:pt idx="33">
                  <c:v>2191</c:v>
                </c:pt>
                <c:pt idx="34">
                  <c:v>2192</c:v>
                </c:pt>
                <c:pt idx="35">
                  <c:v>2193</c:v>
                </c:pt>
                <c:pt idx="36">
                  <c:v>2194</c:v>
                </c:pt>
                <c:pt idx="37">
                  <c:v>2195</c:v>
                </c:pt>
                <c:pt idx="38">
                  <c:v>2196</c:v>
                </c:pt>
                <c:pt idx="39">
                  <c:v>2197</c:v>
                </c:pt>
                <c:pt idx="40">
                  <c:v>2198</c:v>
                </c:pt>
                <c:pt idx="41">
                  <c:v>2199</c:v>
                </c:pt>
                <c:pt idx="42">
                  <c:v>2200</c:v>
                </c:pt>
                <c:pt idx="43">
                  <c:v>2201</c:v>
                </c:pt>
                <c:pt idx="44">
                  <c:v>2202</c:v>
                </c:pt>
                <c:pt idx="45">
                  <c:v>2203</c:v>
                </c:pt>
                <c:pt idx="46">
                  <c:v>2204</c:v>
                </c:pt>
                <c:pt idx="47">
                  <c:v>2205</c:v>
                </c:pt>
                <c:pt idx="48">
                  <c:v>2206</c:v>
                </c:pt>
                <c:pt idx="49">
                  <c:v>2207</c:v>
                </c:pt>
                <c:pt idx="50">
                  <c:v>2208</c:v>
                </c:pt>
                <c:pt idx="51">
                  <c:v>2209</c:v>
                </c:pt>
                <c:pt idx="52">
                  <c:v>2210</c:v>
                </c:pt>
                <c:pt idx="53">
                  <c:v>2211</c:v>
                </c:pt>
                <c:pt idx="54">
                  <c:v>2212</c:v>
                </c:pt>
                <c:pt idx="55">
                  <c:v>2213</c:v>
                </c:pt>
                <c:pt idx="56">
                  <c:v>2214</c:v>
                </c:pt>
                <c:pt idx="57">
                  <c:v>2215</c:v>
                </c:pt>
                <c:pt idx="58">
                  <c:v>2216</c:v>
                </c:pt>
                <c:pt idx="59">
                  <c:v>2217</c:v>
                </c:pt>
                <c:pt idx="60">
                  <c:v>2218</c:v>
                </c:pt>
                <c:pt idx="61">
                  <c:v>2219</c:v>
                </c:pt>
                <c:pt idx="62">
                  <c:v>2220</c:v>
                </c:pt>
                <c:pt idx="63">
                  <c:v>2221</c:v>
                </c:pt>
                <c:pt idx="64">
                  <c:v>2222</c:v>
                </c:pt>
                <c:pt idx="65">
                  <c:v>2223</c:v>
                </c:pt>
                <c:pt idx="66">
                  <c:v>2224</c:v>
                </c:pt>
                <c:pt idx="67">
                  <c:v>2225</c:v>
                </c:pt>
                <c:pt idx="68">
                  <c:v>2226</c:v>
                </c:pt>
                <c:pt idx="69">
                  <c:v>2227</c:v>
                </c:pt>
                <c:pt idx="70">
                  <c:v>2228</c:v>
                </c:pt>
                <c:pt idx="71">
                  <c:v>2229</c:v>
                </c:pt>
                <c:pt idx="72">
                  <c:v>2230</c:v>
                </c:pt>
                <c:pt idx="73">
                  <c:v>2231</c:v>
                </c:pt>
                <c:pt idx="74">
                  <c:v>2232</c:v>
                </c:pt>
                <c:pt idx="75">
                  <c:v>2233</c:v>
                </c:pt>
                <c:pt idx="76">
                  <c:v>2234</c:v>
                </c:pt>
                <c:pt idx="77">
                  <c:v>2235</c:v>
                </c:pt>
                <c:pt idx="78">
                  <c:v>2236</c:v>
                </c:pt>
                <c:pt idx="79">
                  <c:v>2237</c:v>
                </c:pt>
                <c:pt idx="80">
                  <c:v>2238</c:v>
                </c:pt>
                <c:pt idx="81">
                  <c:v>2239</c:v>
                </c:pt>
                <c:pt idx="82">
                  <c:v>2240</c:v>
                </c:pt>
                <c:pt idx="83">
                  <c:v>2241</c:v>
                </c:pt>
                <c:pt idx="84">
                  <c:v>2242</c:v>
                </c:pt>
                <c:pt idx="85">
                  <c:v>2243</c:v>
                </c:pt>
                <c:pt idx="86">
                  <c:v>2244</c:v>
                </c:pt>
                <c:pt idx="87">
                  <c:v>2245</c:v>
                </c:pt>
                <c:pt idx="88">
                  <c:v>2246</c:v>
                </c:pt>
                <c:pt idx="89">
                  <c:v>2247</c:v>
                </c:pt>
                <c:pt idx="90">
                  <c:v>2248</c:v>
                </c:pt>
                <c:pt idx="91">
                  <c:v>2249</c:v>
                </c:pt>
                <c:pt idx="92">
                  <c:v>2250</c:v>
                </c:pt>
                <c:pt idx="93">
                  <c:v>2251</c:v>
                </c:pt>
                <c:pt idx="94">
                  <c:v>2252</c:v>
                </c:pt>
                <c:pt idx="95">
                  <c:v>2253</c:v>
                </c:pt>
                <c:pt idx="96">
                  <c:v>2254</c:v>
                </c:pt>
                <c:pt idx="97">
                  <c:v>2255</c:v>
                </c:pt>
                <c:pt idx="98">
                  <c:v>2256</c:v>
                </c:pt>
                <c:pt idx="99">
                  <c:v>2257</c:v>
                </c:pt>
                <c:pt idx="100">
                  <c:v>2258</c:v>
                </c:pt>
                <c:pt idx="101">
                  <c:v>2259</c:v>
                </c:pt>
                <c:pt idx="102">
                  <c:v>2260</c:v>
                </c:pt>
                <c:pt idx="103">
                  <c:v>2261</c:v>
                </c:pt>
                <c:pt idx="104">
                  <c:v>2262</c:v>
                </c:pt>
                <c:pt idx="105">
                  <c:v>2263</c:v>
                </c:pt>
                <c:pt idx="106">
                  <c:v>2264</c:v>
                </c:pt>
                <c:pt idx="107">
                  <c:v>2265</c:v>
                </c:pt>
                <c:pt idx="108">
                  <c:v>2266</c:v>
                </c:pt>
                <c:pt idx="109">
                  <c:v>2267</c:v>
                </c:pt>
                <c:pt idx="110">
                  <c:v>2268</c:v>
                </c:pt>
                <c:pt idx="111">
                  <c:v>2269</c:v>
                </c:pt>
                <c:pt idx="112">
                  <c:v>2270</c:v>
                </c:pt>
                <c:pt idx="113">
                  <c:v>2271</c:v>
                </c:pt>
                <c:pt idx="114">
                  <c:v>2272</c:v>
                </c:pt>
                <c:pt idx="115">
                  <c:v>2273</c:v>
                </c:pt>
                <c:pt idx="116">
                  <c:v>2274</c:v>
                </c:pt>
                <c:pt idx="117">
                  <c:v>2275</c:v>
                </c:pt>
                <c:pt idx="118">
                  <c:v>2276</c:v>
                </c:pt>
                <c:pt idx="119">
                  <c:v>2277</c:v>
                </c:pt>
                <c:pt idx="120">
                  <c:v>2278</c:v>
                </c:pt>
                <c:pt idx="121">
                  <c:v>2279</c:v>
                </c:pt>
                <c:pt idx="122">
                  <c:v>2280</c:v>
                </c:pt>
                <c:pt idx="123">
                  <c:v>2281</c:v>
                </c:pt>
                <c:pt idx="124">
                  <c:v>2282</c:v>
                </c:pt>
                <c:pt idx="125">
                  <c:v>2283</c:v>
                </c:pt>
                <c:pt idx="126">
                  <c:v>2284</c:v>
                </c:pt>
                <c:pt idx="127">
                  <c:v>2285</c:v>
                </c:pt>
                <c:pt idx="128">
                  <c:v>2286</c:v>
                </c:pt>
                <c:pt idx="129">
                  <c:v>2287</c:v>
                </c:pt>
                <c:pt idx="130">
                  <c:v>2288</c:v>
                </c:pt>
                <c:pt idx="131">
                  <c:v>2289</c:v>
                </c:pt>
                <c:pt idx="132">
                  <c:v>2290</c:v>
                </c:pt>
                <c:pt idx="133">
                  <c:v>2291</c:v>
                </c:pt>
                <c:pt idx="134">
                  <c:v>2292</c:v>
                </c:pt>
                <c:pt idx="135">
                  <c:v>2293</c:v>
                </c:pt>
                <c:pt idx="136">
                  <c:v>2294</c:v>
                </c:pt>
                <c:pt idx="137">
                  <c:v>2295</c:v>
                </c:pt>
                <c:pt idx="138">
                  <c:v>2296</c:v>
                </c:pt>
                <c:pt idx="139">
                  <c:v>2297</c:v>
                </c:pt>
                <c:pt idx="140">
                  <c:v>2298</c:v>
                </c:pt>
                <c:pt idx="141">
                  <c:v>2299</c:v>
                </c:pt>
                <c:pt idx="142">
                  <c:v>2300</c:v>
                </c:pt>
                <c:pt idx="143">
                  <c:v>2301</c:v>
                </c:pt>
                <c:pt idx="144">
                  <c:v>2302</c:v>
                </c:pt>
                <c:pt idx="145">
                  <c:v>2303</c:v>
                </c:pt>
                <c:pt idx="146">
                  <c:v>2304</c:v>
                </c:pt>
                <c:pt idx="147">
                  <c:v>2305</c:v>
                </c:pt>
                <c:pt idx="148">
                  <c:v>2306</c:v>
                </c:pt>
                <c:pt idx="149">
                  <c:v>2307</c:v>
                </c:pt>
                <c:pt idx="150">
                  <c:v>2308</c:v>
                </c:pt>
                <c:pt idx="151">
                  <c:v>2309</c:v>
                </c:pt>
                <c:pt idx="152">
                  <c:v>2310</c:v>
                </c:pt>
                <c:pt idx="153">
                  <c:v>2311</c:v>
                </c:pt>
                <c:pt idx="154">
                  <c:v>2312</c:v>
                </c:pt>
                <c:pt idx="155">
                  <c:v>2313</c:v>
                </c:pt>
                <c:pt idx="156">
                  <c:v>2314</c:v>
                </c:pt>
                <c:pt idx="157">
                  <c:v>2315</c:v>
                </c:pt>
                <c:pt idx="158">
                  <c:v>2316</c:v>
                </c:pt>
                <c:pt idx="159">
                  <c:v>2317</c:v>
                </c:pt>
                <c:pt idx="160">
                  <c:v>2318</c:v>
                </c:pt>
                <c:pt idx="161">
                  <c:v>2319</c:v>
                </c:pt>
                <c:pt idx="162">
                  <c:v>2320</c:v>
                </c:pt>
                <c:pt idx="163">
                  <c:v>2321</c:v>
                </c:pt>
                <c:pt idx="164">
                  <c:v>2322</c:v>
                </c:pt>
                <c:pt idx="165">
                  <c:v>2323</c:v>
                </c:pt>
                <c:pt idx="166">
                  <c:v>2324</c:v>
                </c:pt>
                <c:pt idx="167">
                  <c:v>2325</c:v>
                </c:pt>
                <c:pt idx="168">
                  <c:v>2326</c:v>
                </c:pt>
                <c:pt idx="169">
                  <c:v>2327</c:v>
                </c:pt>
                <c:pt idx="170">
                  <c:v>2328</c:v>
                </c:pt>
                <c:pt idx="171">
                  <c:v>2329</c:v>
                </c:pt>
                <c:pt idx="172">
                  <c:v>2330</c:v>
                </c:pt>
                <c:pt idx="173">
                  <c:v>2331</c:v>
                </c:pt>
                <c:pt idx="174">
                  <c:v>2332</c:v>
                </c:pt>
                <c:pt idx="175">
                  <c:v>2333</c:v>
                </c:pt>
                <c:pt idx="176">
                  <c:v>2334</c:v>
                </c:pt>
                <c:pt idx="177">
                  <c:v>2335</c:v>
                </c:pt>
                <c:pt idx="178">
                  <c:v>2336</c:v>
                </c:pt>
                <c:pt idx="179">
                  <c:v>2337</c:v>
                </c:pt>
                <c:pt idx="180">
                  <c:v>2338</c:v>
                </c:pt>
                <c:pt idx="181">
                  <c:v>2339</c:v>
                </c:pt>
                <c:pt idx="182">
                  <c:v>2340</c:v>
                </c:pt>
                <c:pt idx="183">
                  <c:v>2341</c:v>
                </c:pt>
                <c:pt idx="184">
                  <c:v>2342</c:v>
                </c:pt>
                <c:pt idx="185">
                  <c:v>2343</c:v>
                </c:pt>
                <c:pt idx="186">
                  <c:v>2344</c:v>
                </c:pt>
                <c:pt idx="187">
                  <c:v>2345</c:v>
                </c:pt>
                <c:pt idx="188">
                  <c:v>2346</c:v>
                </c:pt>
                <c:pt idx="189">
                  <c:v>2347</c:v>
                </c:pt>
                <c:pt idx="190">
                  <c:v>2348</c:v>
                </c:pt>
                <c:pt idx="191">
                  <c:v>2349</c:v>
                </c:pt>
                <c:pt idx="192">
                  <c:v>2350</c:v>
                </c:pt>
                <c:pt idx="193">
                  <c:v>2351</c:v>
                </c:pt>
                <c:pt idx="194">
                  <c:v>2352</c:v>
                </c:pt>
                <c:pt idx="195">
                  <c:v>2353</c:v>
                </c:pt>
                <c:pt idx="196">
                  <c:v>2354</c:v>
                </c:pt>
                <c:pt idx="197">
                  <c:v>2355</c:v>
                </c:pt>
                <c:pt idx="198">
                  <c:v>2356</c:v>
                </c:pt>
                <c:pt idx="199">
                  <c:v>2357</c:v>
                </c:pt>
                <c:pt idx="200">
                  <c:v>2358</c:v>
                </c:pt>
                <c:pt idx="201">
                  <c:v>2359</c:v>
                </c:pt>
              </c:numCache>
            </c:numRef>
          </c:xVal>
          <c:yVal>
            <c:numRef>
              <c:f>Graph!$D$2160:$D$2359</c:f>
              <c:numCache>
                <c:formatCode>General</c:formatCode>
                <c:ptCount val="200"/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5E-40B8-8B18-841E2271BD38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Graph!$A$2159:$A$2360</c:f>
              <c:numCache>
                <c:formatCode>General</c:formatCode>
                <c:ptCount val="202"/>
                <c:pt idx="0">
                  <c:v>2158</c:v>
                </c:pt>
                <c:pt idx="1">
                  <c:v>2159</c:v>
                </c:pt>
                <c:pt idx="2">
                  <c:v>2160</c:v>
                </c:pt>
                <c:pt idx="3">
                  <c:v>2161</c:v>
                </c:pt>
                <c:pt idx="4">
                  <c:v>2162</c:v>
                </c:pt>
                <c:pt idx="5">
                  <c:v>2163</c:v>
                </c:pt>
                <c:pt idx="6">
                  <c:v>2164</c:v>
                </c:pt>
                <c:pt idx="7">
                  <c:v>2165</c:v>
                </c:pt>
                <c:pt idx="8">
                  <c:v>2166</c:v>
                </c:pt>
                <c:pt idx="9">
                  <c:v>2167</c:v>
                </c:pt>
                <c:pt idx="10">
                  <c:v>2168</c:v>
                </c:pt>
                <c:pt idx="11">
                  <c:v>2169</c:v>
                </c:pt>
                <c:pt idx="12">
                  <c:v>2170</c:v>
                </c:pt>
                <c:pt idx="13">
                  <c:v>2171</c:v>
                </c:pt>
                <c:pt idx="14">
                  <c:v>2172</c:v>
                </c:pt>
                <c:pt idx="15">
                  <c:v>2173</c:v>
                </c:pt>
                <c:pt idx="16">
                  <c:v>2174</c:v>
                </c:pt>
                <c:pt idx="17">
                  <c:v>2175</c:v>
                </c:pt>
                <c:pt idx="18">
                  <c:v>2176</c:v>
                </c:pt>
                <c:pt idx="19">
                  <c:v>2177</c:v>
                </c:pt>
                <c:pt idx="20">
                  <c:v>2178</c:v>
                </c:pt>
                <c:pt idx="21">
                  <c:v>2179</c:v>
                </c:pt>
                <c:pt idx="22">
                  <c:v>2180</c:v>
                </c:pt>
                <c:pt idx="23">
                  <c:v>2181</c:v>
                </c:pt>
                <c:pt idx="24">
                  <c:v>2182</c:v>
                </c:pt>
                <c:pt idx="25">
                  <c:v>2183</c:v>
                </c:pt>
                <c:pt idx="26">
                  <c:v>2184</c:v>
                </c:pt>
                <c:pt idx="27">
                  <c:v>2185</c:v>
                </c:pt>
                <c:pt idx="28">
                  <c:v>2186</c:v>
                </c:pt>
                <c:pt idx="29">
                  <c:v>2187</c:v>
                </c:pt>
                <c:pt idx="30">
                  <c:v>2188</c:v>
                </c:pt>
                <c:pt idx="31">
                  <c:v>2189</c:v>
                </c:pt>
                <c:pt idx="32">
                  <c:v>2190</c:v>
                </c:pt>
                <c:pt idx="33">
                  <c:v>2191</c:v>
                </c:pt>
                <c:pt idx="34">
                  <c:v>2192</c:v>
                </c:pt>
                <c:pt idx="35">
                  <c:v>2193</c:v>
                </c:pt>
                <c:pt idx="36">
                  <c:v>2194</c:v>
                </c:pt>
                <c:pt idx="37">
                  <c:v>2195</c:v>
                </c:pt>
                <c:pt idx="38">
                  <c:v>2196</c:v>
                </c:pt>
                <c:pt idx="39">
                  <c:v>2197</c:v>
                </c:pt>
                <c:pt idx="40">
                  <c:v>2198</c:v>
                </c:pt>
                <c:pt idx="41">
                  <c:v>2199</c:v>
                </c:pt>
                <c:pt idx="42">
                  <c:v>2200</c:v>
                </c:pt>
                <c:pt idx="43">
                  <c:v>2201</c:v>
                </c:pt>
                <c:pt idx="44">
                  <c:v>2202</c:v>
                </c:pt>
                <c:pt idx="45">
                  <c:v>2203</c:v>
                </c:pt>
                <c:pt idx="46">
                  <c:v>2204</c:v>
                </c:pt>
                <c:pt idx="47">
                  <c:v>2205</c:v>
                </c:pt>
                <c:pt idx="48">
                  <c:v>2206</c:v>
                </c:pt>
                <c:pt idx="49">
                  <c:v>2207</c:v>
                </c:pt>
                <c:pt idx="50">
                  <c:v>2208</c:v>
                </c:pt>
                <c:pt idx="51">
                  <c:v>2209</c:v>
                </c:pt>
                <c:pt idx="52">
                  <c:v>2210</c:v>
                </c:pt>
                <c:pt idx="53">
                  <c:v>2211</c:v>
                </c:pt>
                <c:pt idx="54">
                  <c:v>2212</c:v>
                </c:pt>
                <c:pt idx="55">
                  <c:v>2213</c:v>
                </c:pt>
                <c:pt idx="56">
                  <c:v>2214</c:v>
                </c:pt>
                <c:pt idx="57">
                  <c:v>2215</c:v>
                </c:pt>
                <c:pt idx="58">
                  <c:v>2216</c:v>
                </c:pt>
                <c:pt idx="59">
                  <c:v>2217</c:v>
                </c:pt>
                <c:pt idx="60">
                  <c:v>2218</c:v>
                </c:pt>
                <c:pt idx="61">
                  <c:v>2219</c:v>
                </c:pt>
                <c:pt idx="62">
                  <c:v>2220</c:v>
                </c:pt>
                <c:pt idx="63">
                  <c:v>2221</c:v>
                </c:pt>
                <c:pt idx="64">
                  <c:v>2222</c:v>
                </c:pt>
                <c:pt idx="65">
                  <c:v>2223</c:v>
                </c:pt>
                <c:pt idx="66">
                  <c:v>2224</c:v>
                </c:pt>
                <c:pt idx="67">
                  <c:v>2225</c:v>
                </c:pt>
                <c:pt idx="68">
                  <c:v>2226</c:v>
                </c:pt>
                <c:pt idx="69">
                  <c:v>2227</c:v>
                </c:pt>
                <c:pt idx="70">
                  <c:v>2228</c:v>
                </c:pt>
                <c:pt idx="71">
                  <c:v>2229</c:v>
                </c:pt>
                <c:pt idx="72">
                  <c:v>2230</c:v>
                </c:pt>
                <c:pt idx="73">
                  <c:v>2231</c:v>
                </c:pt>
                <c:pt idx="74">
                  <c:v>2232</c:v>
                </c:pt>
                <c:pt idx="75">
                  <c:v>2233</c:v>
                </c:pt>
                <c:pt idx="76">
                  <c:v>2234</c:v>
                </c:pt>
                <c:pt idx="77">
                  <c:v>2235</c:v>
                </c:pt>
                <c:pt idx="78">
                  <c:v>2236</c:v>
                </c:pt>
                <c:pt idx="79">
                  <c:v>2237</c:v>
                </c:pt>
                <c:pt idx="80">
                  <c:v>2238</c:v>
                </c:pt>
                <c:pt idx="81">
                  <c:v>2239</c:v>
                </c:pt>
                <c:pt idx="82">
                  <c:v>2240</c:v>
                </c:pt>
                <c:pt idx="83">
                  <c:v>2241</c:v>
                </c:pt>
                <c:pt idx="84">
                  <c:v>2242</c:v>
                </c:pt>
                <c:pt idx="85">
                  <c:v>2243</c:v>
                </c:pt>
                <c:pt idx="86">
                  <c:v>2244</c:v>
                </c:pt>
                <c:pt idx="87">
                  <c:v>2245</c:v>
                </c:pt>
                <c:pt idx="88">
                  <c:v>2246</c:v>
                </c:pt>
                <c:pt idx="89">
                  <c:v>2247</c:v>
                </c:pt>
                <c:pt idx="90">
                  <c:v>2248</c:v>
                </c:pt>
                <c:pt idx="91">
                  <c:v>2249</c:v>
                </c:pt>
                <c:pt idx="92">
                  <c:v>2250</c:v>
                </c:pt>
                <c:pt idx="93">
                  <c:v>2251</c:v>
                </c:pt>
                <c:pt idx="94">
                  <c:v>2252</c:v>
                </c:pt>
                <c:pt idx="95">
                  <c:v>2253</c:v>
                </c:pt>
                <c:pt idx="96">
                  <c:v>2254</c:v>
                </c:pt>
                <c:pt idx="97">
                  <c:v>2255</c:v>
                </c:pt>
                <c:pt idx="98">
                  <c:v>2256</c:v>
                </c:pt>
                <c:pt idx="99">
                  <c:v>2257</c:v>
                </c:pt>
                <c:pt idx="100">
                  <c:v>2258</c:v>
                </c:pt>
                <c:pt idx="101">
                  <c:v>2259</c:v>
                </c:pt>
                <c:pt idx="102">
                  <c:v>2260</c:v>
                </c:pt>
                <c:pt idx="103">
                  <c:v>2261</c:v>
                </c:pt>
                <c:pt idx="104">
                  <c:v>2262</c:v>
                </c:pt>
                <c:pt idx="105">
                  <c:v>2263</c:v>
                </c:pt>
                <c:pt idx="106">
                  <c:v>2264</c:v>
                </c:pt>
                <c:pt idx="107">
                  <c:v>2265</c:v>
                </c:pt>
                <c:pt idx="108">
                  <c:v>2266</c:v>
                </c:pt>
                <c:pt idx="109">
                  <c:v>2267</c:v>
                </c:pt>
                <c:pt idx="110">
                  <c:v>2268</c:v>
                </c:pt>
                <c:pt idx="111">
                  <c:v>2269</c:v>
                </c:pt>
                <c:pt idx="112">
                  <c:v>2270</c:v>
                </c:pt>
                <c:pt idx="113">
                  <c:v>2271</c:v>
                </c:pt>
                <c:pt idx="114">
                  <c:v>2272</c:v>
                </c:pt>
                <c:pt idx="115">
                  <c:v>2273</c:v>
                </c:pt>
                <c:pt idx="116">
                  <c:v>2274</c:v>
                </c:pt>
                <c:pt idx="117">
                  <c:v>2275</c:v>
                </c:pt>
                <c:pt idx="118">
                  <c:v>2276</c:v>
                </c:pt>
                <c:pt idx="119">
                  <c:v>2277</c:v>
                </c:pt>
                <c:pt idx="120">
                  <c:v>2278</c:v>
                </c:pt>
                <c:pt idx="121">
                  <c:v>2279</c:v>
                </c:pt>
                <c:pt idx="122">
                  <c:v>2280</c:v>
                </c:pt>
                <c:pt idx="123">
                  <c:v>2281</c:v>
                </c:pt>
                <c:pt idx="124">
                  <c:v>2282</c:v>
                </c:pt>
                <c:pt idx="125">
                  <c:v>2283</c:v>
                </c:pt>
                <c:pt idx="126">
                  <c:v>2284</c:v>
                </c:pt>
                <c:pt idx="127">
                  <c:v>2285</c:v>
                </c:pt>
                <c:pt idx="128">
                  <c:v>2286</c:v>
                </c:pt>
                <c:pt idx="129">
                  <c:v>2287</c:v>
                </c:pt>
                <c:pt idx="130">
                  <c:v>2288</c:v>
                </c:pt>
                <c:pt idx="131">
                  <c:v>2289</c:v>
                </c:pt>
                <c:pt idx="132">
                  <c:v>2290</c:v>
                </c:pt>
                <c:pt idx="133">
                  <c:v>2291</c:v>
                </c:pt>
                <c:pt idx="134">
                  <c:v>2292</c:v>
                </c:pt>
                <c:pt idx="135">
                  <c:v>2293</c:v>
                </c:pt>
                <c:pt idx="136">
                  <c:v>2294</c:v>
                </c:pt>
                <c:pt idx="137">
                  <c:v>2295</c:v>
                </c:pt>
                <c:pt idx="138">
                  <c:v>2296</c:v>
                </c:pt>
                <c:pt idx="139">
                  <c:v>2297</c:v>
                </c:pt>
                <c:pt idx="140">
                  <c:v>2298</c:v>
                </c:pt>
                <c:pt idx="141">
                  <c:v>2299</c:v>
                </c:pt>
                <c:pt idx="142">
                  <c:v>2300</c:v>
                </c:pt>
                <c:pt idx="143">
                  <c:v>2301</c:v>
                </c:pt>
                <c:pt idx="144">
                  <c:v>2302</c:v>
                </c:pt>
                <c:pt idx="145">
                  <c:v>2303</c:v>
                </c:pt>
                <c:pt idx="146">
                  <c:v>2304</c:v>
                </c:pt>
                <c:pt idx="147">
                  <c:v>2305</c:v>
                </c:pt>
                <c:pt idx="148">
                  <c:v>2306</c:v>
                </c:pt>
                <c:pt idx="149">
                  <c:v>2307</c:v>
                </c:pt>
                <c:pt idx="150">
                  <c:v>2308</c:v>
                </c:pt>
                <c:pt idx="151">
                  <c:v>2309</c:v>
                </c:pt>
                <c:pt idx="152">
                  <c:v>2310</c:v>
                </c:pt>
                <c:pt idx="153">
                  <c:v>2311</c:v>
                </c:pt>
                <c:pt idx="154">
                  <c:v>2312</c:v>
                </c:pt>
                <c:pt idx="155">
                  <c:v>2313</c:v>
                </c:pt>
                <c:pt idx="156">
                  <c:v>2314</c:v>
                </c:pt>
                <c:pt idx="157">
                  <c:v>2315</c:v>
                </c:pt>
                <c:pt idx="158">
                  <c:v>2316</c:v>
                </c:pt>
                <c:pt idx="159">
                  <c:v>2317</c:v>
                </c:pt>
                <c:pt idx="160">
                  <c:v>2318</c:v>
                </c:pt>
                <c:pt idx="161">
                  <c:v>2319</c:v>
                </c:pt>
                <c:pt idx="162">
                  <c:v>2320</c:v>
                </c:pt>
                <c:pt idx="163">
                  <c:v>2321</c:v>
                </c:pt>
                <c:pt idx="164">
                  <c:v>2322</c:v>
                </c:pt>
                <c:pt idx="165">
                  <c:v>2323</c:v>
                </c:pt>
                <c:pt idx="166">
                  <c:v>2324</c:v>
                </c:pt>
                <c:pt idx="167">
                  <c:v>2325</c:v>
                </c:pt>
                <c:pt idx="168">
                  <c:v>2326</c:v>
                </c:pt>
                <c:pt idx="169">
                  <c:v>2327</c:v>
                </c:pt>
                <c:pt idx="170">
                  <c:v>2328</c:v>
                </c:pt>
                <c:pt idx="171">
                  <c:v>2329</c:v>
                </c:pt>
                <c:pt idx="172">
                  <c:v>2330</c:v>
                </c:pt>
                <c:pt idx="173">
                  <c:v>2331</c:v>
                </c:pt>
                <c:pt idx="174">
                  <c:v>2332</c:v>
                </c:pt>
                <c:pt idx="175">
                  <c:v>2333</c:v>
                </c:pt>
                <c:pt idx="176">
                  <c:v>2334</c:v>
                </c:pt>
                <c:pt idx="177">
                  <c:v>2335</c:v>
                </c:pt>
                <c:pt idx="178">
                  <c:v>2336</c:v>
                </c:pt>
                <c:pt idx="179">
                  <c:v>2337</c:v>
                </c:pt>
                <c:pt idx="180">
                  <c:v>2338</c:v>
                </c:pt>
                <c:pt idx="181">
                  <c:v>2339</c:v>
                </c:pt>
                <c:pt idx="182">
                  <c:v>2340</c:v>
                </c:pt>
                <c:pt idx="183">
                  <c:v>2341</c:v>
                </c:pt>
                <c:pt idx="184">
                  <c:v>2342</c:v>
                </c:pt>
                <c:pt idx="185">
                  <c:v>2343</c:v>
                </c:pt>
                <c:pt idx="186">
                  <c:v>2344</c:v>
                </c:pt>
                <c:pt idx="187">
                  <c:v>2345</c:v>
                </c:pt>
                <c:pt idx="188">
                  <c:v>2346</c:v>
                </c:pt>
                <c:pt idx="189">
                  <c:v>2347</c:v>
                </c:pt>
                <c:pt idx="190">
                  <c:v>2348</c:v>
                </c:pt>
                <c:pt idx="191">
                  <c:v>2349</c:v>
                </c:pt>
                <c:pt idx="192">
                  <c:v>2350</c:v>
                </c:pt>
                <c:pt idx="193">
                  <c:v>2351</c:v>
                </c:pt>
                <c:pt idx="194">
                  <c:v>2352</c:v>
                </c:pt>
                <c:pt idx="195">
                  <c:v>2353</c:v>
                </c:pt>
                <c:pt idx="196">
                  <c:v>2354</c:v>
                </c:pt>
                <c:pt idx="197">
                  <c:v>2355</c:v>
                </c:pt>
                <c:pt idx="198">
                  <c:v>2356</c:v>
                </c:pt>
                <c:pt idx="199">
                  <c:v>2357</c:v>
                </c:pt>
                <c:pt idx="200">
                  <c:v>2358</c:v>
                </c:pt>
                <c:pt idx="201">
                  <c:v>2359</c:v>
                </c:pt>
              </c:numCache>
            </c:numRef>
          </c:xVal>
          <c:yVal>
            <c:numRef>
              <c:f>Graph!$B$2160:$B$2359</c:f>
              <c:numCache>
                <c:formatCode>General</c:formatCode>
                <c:ptCount val="200"/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5E-40B8-8B18-841E2271BD38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Graph!$A$2159:$A$2360</c:f>
              <c:numCache>
                <c:formatCode>General</c:formatCode>
                <c:ptCount val="202"/>
                <c:pt idx="0">
                  <c:v>2158</c:v>
                </c:pt>
                <c:pt idx="1">
                  <c:v>2159</c:v>
                </c:pt>
                <c:pt idx="2">
                  <c:v>2160</c:v>
                </c:pt>
                <c:pt idx="3">
                  <c:v>2161</c:v>
                </c:pt>
                <c:pt idx="4">
                  <c:v>2162</c:v>
                </c:pt>
                <c:pt idx="5">
                  <c:v>2163</c:v>
                </c:pt>
                <c:pt idx="6">
                  <c:v>2164</c:v>
                </c:pt>
                <c:pt idx="7">
                  <c:v>2165</c:v>
                </c:pt>
                <c:pt idx="8">
                  <c:v>2166</c:v>
                </c:pt>
                <c:pt idx="9">
                  <c:v>2167</c:v>
                </c:pt>
                <c:pt idx="10">
                  <c:v>2168</c:v>
                </c:pt>
                <c:pt idx="11">
                  <c:v>2169</c:v>
                </c:pt>
                <c:pt idx="12">
                  <c:v>2170</c:v>
                </c:pt>
                <c:pt idx="13">
                  <c:v>2171</c:v>
                </c:pt>
                <c:pt idx="14">
                  <c:v>2172</c:v>
                </c:pt>
                <c:pt idx="15">
                  <c:v>2173</c:v>
                </c:pt>
                <c:pt idx="16">
                  <c:v>2174</c:v>
                </c:pt>
                <c:pt idx="17">
                  <c:v>2175</c:v>
                </c:pt>
                <c:pt idx="18">
                  <c:v>2176</c:v>
                </c:pt>
                <c:pt idx="19">
                  <c:v>2177</c:v>
                </c:pt>
                <c:pt idx="20">
                  <c:v>2178</c:v>
                </c:pt>
                <c:pt idx="21">
                  <c:v>2179</c:v>
                </c:pt>
                <c:pt idx="22">
                  <c:v>2180</c:v>
                </c:pt>
                <c:pt idx="23">
                  <c:v>2181</c:v>
                </c:pt>
                <c:pt idx="24">
                  <c:v>2182</c:v>
                </c:pt>
                <c:pt idx="25">
                  <c:v>2183</c:v>
                </c:pt>
                <c:pt idx="26">
                  <c:v>2184</c:v>
                </c:pt>
                <c:pt idx="27">
                  <c:v>2185</c:v>
                </c:pt>
                <c:pt idx="28">
                  <c:v>2186</c:v>
                </c:pt>
                <c:pt idx="29">
                  <c:v>2187</c:v>
                </c:pt>
                <c:pt idx="30">
                  <c:v>2188</c:v>
                </c:pt>
                <c:pt idx="31">
                  <c:v>2189</c:v>
                </c:pt>
                <c:pt idx="32">
                  <c:v>2190</c:v>
                </c:pt>
                <c:pt idx="33">
                  <c:v>2191</c:v>
                </c:pt>
                <c:pt idx="34">
                  <c:v>2192</c:v>
                </c:pt>
                <c:pt idx="35">
                  <c:v>2193</c:v>
                </c:pt>
                <c:pt idx="36">
                  <c:v>2194</c:v>
                </c:pt>
                <c:pt idx="37">
                  <c:v>2195</c:v>
                </c:pt>
                <c:pt idx="38">
                  <c:v>2196</c:v>
                </c:pt>
                <c:pt idx="39">
                  <c:v>2197</c:v>
                </c:pt>
                <c:pt idx="40">
                  <c:v>2198</c:v>
                </c:pt>
                <c:pt idx="41">
                  <c:v>2199</c:v>
                </c:pt>
                <c:pt idx="42">
                  <c:v>2200</c:v>
                </c:pt>
                <c:pt idx="43">
                  <c:v>2201</c:v>
                </c:pt>
                <c:pt idx="44">
                  <c:v>2202</c:v>
                </c:pt>
                <c:pt idx="45">
                  <c:v>2203</c:v>
                </c:pt>
                <c:pt idx="46">
                  <c:v>2204</c:v>
                </c:pt>
                <c:pt idx="47">
                  <c:v>2205</c:v>
                </c:pt>
                <c:pt idx="48">
                  <c:v>2206</c:v>
                </c:pt>
                <c:pt idx="49">
                  <c:v>2207</c:v>
                </c:pt>
                <c:pt idx="50">
                  <c:v>2208</c:v>
                </c:pt>
                <c:pt idx="51">
                  <c:v>2209</c:v>
                </c:pt>
                <c:pt idx="52">
                  <c:v>2210</c:v>
                </c:pt>
                <c:pt idx="53">
                  <c:v>2211</c:v>
                </c:pt>
                <c:pt idx="54">
                  <c:v>2212</c:v>
                </c:pt>
                <c:pt idx="55">
                  <c:v>2213</c:v>
                </c:pt>
                <c:pt idx="56">
                  <c:v>2214</c:v>
                </c:pt>
                <c:pt idx="57">
                  <c:v>2215</c:v>
                </c:pt>
                <c:pt idx="58">
                  <c:v>2216</c:v>
                </c:pt>
                <c:pt idx="59">
                  <c:v>2217</c:v>
                </c:pt>
                <c:pt idx="60">
                  <c:v>2218</c:v>
                </c:pt>
                <c:pt idx="61">
                  <c:v>2219</c:v>
                </c:pt>
                <c:pt idx="62">
                  <c:v>2220</c:v>
                </c:pt>
                <c:pt idx="63">
                  <c:v>2221</c:v>
                </c:pt>
                <c:pt idx="64">
                  <c:v>2222</c:v>
                </c:pt>
                <c:pt idx="65">
                  <c:v>2223</c:v>
                </c:pt>
                <c:pt idx="66">
                  <c:v>2224</c:v>
                </c:pt>
                <c:pt idx="67">
                  <c:v>2225</c:v>
                </c:pt>
                <c:pt idx="68">
                  <c:v>2226</c:v>
                </c:pt>
                <c:pt idx="69">
                  <c:v>2227</c:v>
                </c:pt>
                <c:pt idx="70">
                  <c:v>2228</c:v>
                </c:pt>
                <c:pt idx="71">
                  <c:v>2229</c:v>
                </c:pt>
                <c:pt idx="72">
                  <c:v>2230</c:v>
                </c:pt>
                <c:pt idx="73">
                  <c:v>2231</c:v>
                </c:pt>
                <c:pt idx="74">
                  <c:v>2232</c:v>
                </c:pt>
                <c:pt idx="75">
                  <c:v>2233</c:v>
                </c:pt>
                <c:pt idx="76">
                  <c:v>2234</c:v>
                </c:pt>
                <c:pt idx="77">
                  <c:v>2235</c:v>
                </c:pt>
                <c:pt idx="78">
                  <c:v>2236</c:v>
                </c:pt>
                <c:pt idx="79">
                  <c:v>2237</c:v>
                </c:pt>
                <c:pt idx="80">
                  <c:v>2238</c:v>
                </c:pt>
                <c:pt idx="81">
                  <c:v>2239</c:v>
                </c:pt>
                <c:pt idx="82">
                  <c:v>2240</c:v>
                </c:pt>
                <c:pt idx="83">
                  <c:v>2241</c:v>
                </c:pt>
                <c:pt idx="84">
                  <c:v>2242</c:v>
                </c:pt>
                <c:pt idx="85">
                  <c:v>2243</c:v>
                </c:pt>
                <c:pt idx="86">
                  <c:v>2244</c:v>
                </c:pt>
                <c:pt idx="87">
                  <c:v>2245</c:v>
                </c:pt>
                <c:pt idx="88">
                  <c:v>2246</c:v>
                </c:pt>
                <c:pt idx="89">
                  <c:v>2247</c:v>
                </c:pt>
                <c:pt idx="90">
                  <c:v>2248</c:v>
                </c:pt>
                <c:pt idx="91">
                  <c:v>2249</c:v>
                </c:pt>
                <c:pt idx="92">
                  <c:v>2250</c:v>
                </c:pt>
                <c:pt idx="93">
                  <c:v>2251</c:v>
                </c:pt>
                <c:pt idx="94">
                  <c:v>2252</c:v>
                </c:pt>
                <c:pt idx="95">
                  <c:v>2253</c:v>
                </c:pt>
                <c:pt idx="96">
                  <c:v>2254</c:v>
                </c:pt>
                <c:pt idx="97">
                  <c:v>2255</c:v>
                </c:pt>
                <c:pt idx="98">
                  <c:v>2256</c:v>
                </c:pt>
                <c:pt idx="99">
                  <c:v>2257</c:v>
                </c:pt>
                <c:pt idx="100">
                  <c:v>2258</c:v>
                </c:pt>
                <c:pt idx="101">
                  <c:v>2259</c:v>
                </c:pt>
                <c:pt idx="102">
                  <c:v>2260</c:v>
                </c:pt>
                <c:pt idx="103">
                  <c:v>2261</c:v>
                </c:pt>
                <c:pt idx="104">
                  <c:v>2262</c:v>
                </c:pt>
                <c:pt idx="105">
                  <c:v>2263</c:v>
                </c:pt>
                <c:pt idx="106">
                  <c:v>2264</c:v>
                </c:pt>
                <c:pt idx="107">
                  <c:v>2265</c:v>
                </c:pt>
                <c:pt idx="108">
                  <c:v>2266</c:v>
                </c:pt>
                <c:pt idx="109">
                  <c:v>2267</c:v>
                </c:pt>
                <c:pt idx="110">
                  <c:v>2268</c:v>
                </c:pt>
                <c:pt idx="111">
                  <c:v>2269</c:v>
                </c:pt>
                <c:pt idx="112">
                  <c:v>2270</c:v>
                </c:pt>
                <c:pt idx="113">
                  <c:v>2271</c:v>
                </c:pt>
                <c:pt idx="114">
                  <c:v>2272</c:v>
                </c:pt>
                <c:pt idx="115">
                  <c:v>2273</c:v>
                </c:pt>
                <c:pt idx="116">
                  <c:v>2274</c:v>
                </c:pt>
                <c:pt idx="117">
                  <c:v>2275</c:v>
                </c:pt>
                <c:pt idx="118">
                  <c:v>2276</c:v>
                </c:pt>
                <c:pt idx="119">
                  <c:v>2277</c:v>
                </c:pt>
                <c:pt idx="120">
                  <c:v>2278</c:v>
                </c:pt>
                <c:pt idx="121">
                  <c:v>2279</c:v>
                </c:pt>
                <c:pt idx="122">
                  <c:v>2280</c:v>
                </c:pt>
                <c:pt idx="123">
                  <c:v>2281</c:v>
                </c:pt>
                <c:pt idx="124">
                  <c:v>2282</c:v>
                </c:pt>
                <c:pt idx="125">
                  <c:v>2283</c:v>
                </c:pt>
                <c:pt idx="126">
                  <c:v>2284</c:v>
                </c:pt>
                <c:pt idx="127">
                  <c:v>2285</c:v>
                </c:pt>
                <c:pt idx="128">
                  <c:v>2286</c:v>
                </c:pt>
                <c:pt idx="129">
                  <c:v>2287</c:v>
                </c:pt>
                <c:pt idx="130">
                  <c:v>2288</c:v>
                </c:pt>
                <c:pt idx="131">
                  <c:v>2289</c:v>
                </c:pt>
                <c:pt idx="132">
                  <c:v>2290</c:v>
                </c:pt>
                <c:pt idx="133">
                  <c:v>2291</c:v>
                </c:pt>
                <c:pt idx="134">
                  <c:v>2292</c:v>
                </c:pt>
                <c:pt idx="135">
                  <c:v>2293</c:v>
                </c:pt>
                <c:pt idx="136">
                  <c:v>2294</c:v>
                </c:pt>
                <c:pt idx="137">
                  <c:v>2295</c:v>
                </c:pt>
                <c:pt idx="138">
                  <c:v>2296</c:v>
                </c:pt>
                <c:pt idx="139">
                  <c:v>2297</c:v>
                </c:pt>
                <c:pt idx="140">
                  <c:v>2298</c:v>
                </c:pt>
                <c:pt idx="141">
                  <c:v>2299</c:v>
                </c:pt>
                <c:pt idx="142">
                  <c:v>2300</c:v>
                </c:pt>
                <c:pt idx="143">
                  <c:v>2301</c:v>
                </c:pt>
                <c:pt idx="144">
                  <c:v>2302</c:v>
                </c:pt>
                <c:pt idx="145">
                  <c:v>2303</c:v>
                </c:pt>
                <c:pt idx="146">
                  <c:v>2304</c:v>
                </c:pt>
                <c:pt idx="147">
                  <c:v>2305</c:v>
                </c:pt>
                <c:pt idx="148">
                  <c:v>2306</c:v>
                </c:pt>
                <c:pt idx="149">
                  <c:v>2307</c:v>
                </c:pt>
                <c:pt idx="150">
                  <c:v>2308</c:v>
                </c:pt>
                <c:pt idx="151">
                  <c:v>2309</c:v>
                </c:pt>
                <c:pt idx="152">
                  <c:v>2310</c:v>
                </c:pt>
                <c:pt idx="153">
                  <c:v>2311</c:v>
                </c:pt>
                <c:pt idx="154">
                  <c:v>2312</c:v>
                </c:pt>
                <c:pt idx="155">
                  <c:v>2313</c:v>
                </c:pt>
                <c:pt idx="156">
                  <c:v>2314</c:v>
                </c:pt>
                <c:pt idx="157">
                  <c:v>2315</c:v>
                </c:pt>
                <c:pt idx="158">
                  <c:v>2316</c:v>
                </c:pt>
                <c:pt idx="159">
                  <c:v>2317</c:v>
                </c:pt>
                <c:pt idx="160">
                  <c:v>2318</c:v>
                </c:pt>
                <c:pt idx="161">
                  <c:v>2319</c:v>
                </c:pt>
                <c:pt idx="162">
                  <c:v>2320</c:v>
                </c:pt>
                <c:pt idx="163">
                  <c:v>2321</c:v>
                </c:pt>
                <c:pt idx="164">
                  <c:v>2322</c:v>
                </c:pt>
                <c:pt idx="165">
                  <c:v>2323</c:v>
                </c:pt>
                <c:pt idx="166">
                  <c:v>2324</c:v>
                </c:pt>
                <c:pt idx="167">
                  <c:v>2325</c:v>
                </c:pt>
                <c:pt idx="168">
                  <c:v>2326</c:v>
                </c:pt>
                <c:pt idx="169">
                  <c:v>2327</c:v>
                </c:pt>
                <c:pt idx="170">
                  <c:v>2328</c:v>
                </c:pt>
                <c:pt idx="171">
                  <c:v>2329</c:v>
                </c:pt>
                <c:pt idx="172">
                  <c:v>2330</c:v>
                </c:pt>
                <c:pt idx="173">
                  <c:v>2331</c:v>
                </c:pt>
                <c:pt idx="174">
                  <c:v>2332</c:v>
                </c:pt>
                <c:pt idx="175">
                  <c:v>2333</c:v>
                </c:pt>
                <c:pt idx="176">
                  <c:v>2334</c:v>
                </c:pt>
                <c:pt idx="177">
                  <c:v>2335</c:v>
                </c:pt>
                <c:pt idx="178">
                  <c:v>2336</c:v>
                </c:pt>
                <c:pt idx="179">
                  <c:v>2337</c:v>
                </c:pt>
                <c:pt idx="180">
                  <c:v>2338</c:v>
                </c:pt>
                <c:pt idx="181">
                  <c:v>2339</c:v>
                </c:pt>
                <c:pt idx="182">
                  <c:v>2340</c:v>
                </c:pt>
                <c:pt idx="183">
                  <c:v>2341</c:v>
                </c:pt>
                <c:pt idx="184">
                  <c:v>2342</c:v>
                </c:pt>
                <c:pt idx="185">
                  <c:v>2343</c:v>
                </c:pt>
                <c:pt idx="186">
                  <c:v>2344</c:v>
                </c:pt>
                <c:pt idx="187">
                  <c:v>2345</c:v>
                </c:pt>
                <c:pt idx="188">
                  <c:v>2346</c:v>
                </c:pt>
                <c:pt idx="189">
                  <c:v>2347</c:v>
                </c:pt>
                <c:pt idx="190">
                  <c:v>2348</c:v>
                </c:pt>
                <c:pt idx="191">
                  <c:v>2349</c:v>
                </c:pt>
                <c:pt idx="192">
                  <c:v>2350</c:v>
                </c:pt>
                <c:pt idx="193">
                  <c:v>2351</c:v>
                </c:pt>
                <c:pt idx="194">
                  <c:v>2352</c:v>
                </c:pt>
                <c:pt idx="195">
                  <c:v>2353</c:v>
                </c:pt>
                <c:pt idx="196">
                  <c:v>2354</c:v>
                </c:pt>
                <c:pt idx="197">
                  <c:v>2355</c:v>
                </c:pt>
                <c:pt idx="198">
                  <c:v>2356</c:v>
                </c:pt>
                <c:pt idx="199">
                  <c:v>2357</c:v>
                </c:pt>
                <c:pt idx="200">
                  <c:v>2358</c:v>
                </c:pt>
                <c:pt idx="201">
                  <c:v>2359</c:v>
                </c:pt>
              </c:numCache>
            </c:numRef>
          </c:xVal>
          <c:yVal>
            <c:numRef>
              <c:f>Graph!$C$2160:$C$2359</c:f>
              <c:numCache>
                <c:formatCode>General</c:formatCode>
                <c:ptCount val="20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45E-40B8-8B18-841E2271BD38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Graph!$A$2159:$A$2360</c:f>
              <c:numCache>
                <c:formatCode>General</c:formatCode>
                <c:ptCount val="202"/>
                <c:pt idx="0">
                  <c:v>2158</c:v>
                </c:pt>
                <c:pt idx="1">
                  <c:v>2159</c:v>
                </c:pt>
                <c:pt idx="2">
                  <c:v>2160</c:v>
                </c:pt>
                <c:pt idx="3">
                  <c:v>2161</c:v>
                </c:pt>
                <c:pt idx="4">
                  <c:v>2162</c:v>
                </c:pt>
                <c:pt idx="5">
                  <c:v>2163</c:v>
                </c:pt>
                <c:pt idx="6">
                  <c:v>2164</c:v>
                </c:pt>
                <c:pt idx="7">
                  <c:v>2165</c:v>
                </c:pt>
                <c:pt idx="8">
                  <c:v>2166</c:v>
                </c:pt>
                <c:pt idx="9">
                  <c:v>2167</c:v>
                </c:pt>
                <c:pt idx="10">
                  <c:v>2168</c:v>
                </c:pt>
                <c:pt idx="11">
                  <c:v>2169</c:v>
                </c:pt>
                <c:pt idx="12">
                  <c:v>2170</c:v>
                </c:pt>
                <c:pt idx="13">
                  <c:v>2171</c:v>
                </c:pt>
                <c:pt idx="14">
                  <c:v>2172</c:v>
                </c:pt>
                <c:pt idx="15">
                  <c:v>2173</c:v>
                </c:pt>
                <c:pt idx="16">
                  <c:v>2174</c:v>
                </c:pt>
                <c:pt idx="17">
                  <c:v>2175</c:v>
                </c:pt>
                <c:pt idx="18">
                  <c:v>2176</c:v>
                </c:pt>
                <c:pt idx="19">
                  <c:v>2177</c:v>
                </c:pt>
                <c:pt idx="20">
                  <c:v>2178</c:v>
                </c:pt>
                <c:pt idx="21">
                  <c:v>2179</c:v>
                </c:pt>
                <c:pt idx="22">
                  <c:v>2180</c:v>
                </c:pt>
                <c:pt idx="23">
                  <c:v>2181</c:v>
                </c:pt>
                <c:pt idx="24">
                  <c:v>2182</c:v>
                </c:pt>
                <c:pt idx="25">
                  <c:v>2183</c:v>
                </c:pt>
                <c:pt idx="26">
                  <c:v>2184</c:v>
                </c:pt>
                <c:pt idx="27">
                  <c:v>2185</c:v>
                </c:pt>
                <c:pt idx="28">
                  <c:v>2186</c:v>
                </c:pt>
                <c:pt idx="29">
                  <c:v>2187</c:v>
                </c:pt>
                <c:pt idx="30">
                  <c:v>2188</c:v>
                </c:pt>
                <c:pt idx="31">
                  <c:v>2189</c:v>
                </c:pt>
                <c:pt idx="32">
                  <c:v>2190</c:v>
                </c:pt>
                <c:pt idx="33">
                  <c:v>2191</c:v>
                </c:pt>
                <c:pt idx="34">
                  <c:v>2192</c:v>
                </c:pt>
                <c:pt idx="35">
                  <c:v>2193</c:v>
                </c:pt>
                <c:pt idx="36">
                  <c:v>2194</c:v>
                </c:pt>
                <c:pt idx="37">
                  <c:v>2195</c:v>
                </c:pt>
                <c:pt idx="38">
                  <c:v>2196</c:v>
                </c:pt>
                <c:pt idx="39">
                  <c:v>2197</c:v>
                </c:pt>
                <c:pt idx="40">
                  <c:v>2198</c:v>
                </c:pt>
                <c:pt idx="41">
                  <c:v>2199</c:v>
                </c:pt>
                <c:pt idx="42">
                  <c:v>2200</c:v>
                </c:pt>
                <c:pt idx="43">
                  <c:v>2201</c:v>
                </c:pt>
                <c:pt idx="44">
                  <c:v>2202</c:v>
                </c:pt>
                <c:pt idx="45">
                  <c:v>2203</c:v>
                </c:pt>
                <c:pt idx="46">
                  <c:v>2204</c:v>
                </c:pt>
                <c:pt idx="47">
                  <c:v>2205</c:v>
                </c:pt>
                <c:pt idx="48">
                  <c:v>2206</c:v>
                </c:pt>
                <c:pt idx="49">
                  <c:v>2207</c:v>
                </c:pt>
                <c:pt idx="50">
                  <c:v>2208</c:v>
                </c:pt>
                <c:pt idx="51">
                  <c:v>2209</c:v>
                </c:pt>
                <c:pt idx="52">
                  <c:v>2210</c:v>
                </c:pt>
                <c:pt idx="53">
                  <c:v>2211</c:v>
                </c:pt>
                <c:pt idx="54">
                  <c:v>2212</c:v>
                </c:pt>
                <c:pt idx="55">
                  <c:v>2213</c:v>
                </c:pt>
                <c:pt idx="56">
                  <c:v>2214</c:v>
                </c:pt>
                <c:pt idx="57">
                  <c:v>2215</c:v>
                </c:pt>
                <c:pt idx="58">
                  <c:v>2216</c:v>
                </c:pt>
                <c:pt idx="59">
                  <c:v>2217</c:v>
                </c:pt>
                <c:pt idx="60">
                  <c:v>2218</c:v>
                </c:pt>
                <c:pt idx="61">
                  <c:v>2219</c:v>
                </c:pt>
                <c:pt idx="62">
                  <c:v>2220</c:v>
                </c:pt>
                <c:pt idx="63">
                  <c:v>2221</c:v>
                </c:pt>
                <c:pt idx="64">
                  <c:v>2222</c:v>
                </c:pt>
                <c:pt idx="65">
                  <c:v>2223</c:v>
                </c:pt>
                <c:pt idx="66">
                  <c:v>2224</c:v>
                </c:pt>
                <c:pt idx="67">
                  <c:v>2225</c:v>
                </c:pt>
                <c:pt idx="68">
                  <c:v>2226</c:v>
                </c:pt>
                <c:pt idx="69">
                  <c:v>2227</c:v>
                </c:pt>
                <c:pt idx="70">
                  <c:v>2228</c:v>
                </c:pt>
                <c:pt idx="71">
                  <c:v>2229</c:v>
                </c:pt>
                <c:pt idx="72">
                  <c:v>2230</c:v>
                </c:pt>
                <c:pt idx="73">
                  <c:v>2231</c:v>
                </c:pt>
                <c:pt idx="74">
                  <c:v>2232</c:v>
                </c:pt>
                <c:pt idx="75">
                  <c:v>2233</c:v>
                </c:pt>
                <c:pt idx="76">
                  <c:v>2234</c:v>
                </c:pt>
                <c:pt idx="77">
                  <c:v>2235</c:v>
                </c:pt>
                <c:pt idx="78">
                  <c:v>2236</c:v>
                </c:pt>
                <c:pt idx="79">
                  <c:v>2237</c:v>
                </c:pt>
                <c:pt idx="80">
                  <c:v>2238</c:v>
                </c:pt>
                <c:pt idx="81">
                  <c:v>2239</c:v>
                </c:pt>
                <c:pt idx="82">
                  <c:v>2240</c:v>
                </c:pt>
                <c:pt idx="83">
                  <c:v>2241</c:v>
                </c:pt>
                <c:pt idx="84">
                  <c:v>2242</c:v>
                </c:pt>
                <c:pt idx="85">
                  <c:v>2243</c:v>
                </c:pt>
                <c:pt idx="86">
                  <c:v>2244</c:v>
                </c:pt>
                <c:pt idx="87">
                  <c:v>2245</c:v>
                </c:pt>
                <c:pt idx="88">
                  <c:v>2246</c:v>
                </c:pt>
                <c:pt idx="89">
                  <c:v>2247</c:v>
                </c:pt>
                <c:pt idx="90">
                  <c:v>2248</c:v>
                </c:pt>
                <c:pt idx="91">
                  <c:v>2249</c:v>
                </c:pt>
                <c:pt idx="92">
                  <c:v>2250</c:v>
                </c:pt>
                <c:pt idx="93">
                  <c:v>2251</c:v>
                </c:pt>
                <c:pt idx="94">
                  <c:v>2252</c:v>
                </c:pt>
                <c:pt idx="95">
                  <c:v>2253</c:v>
                </c:pt>
                <c:pt idx="96">
                  <c:v>2254</c:v>
                </c:pt>
                <c:pt idx="97">
                  <c:v>2255</c:v>
                </c:pt>
                <c:pt idx="98">
                  <c:v>2256</c:v>
                </c:pt>
                <c:pt idx="99">
                  <c:v>2257</c:v>
                </c:pt>
                <c:pt idx="100">
                  <c:v>2258</c:v>
                </c:pt>
                <c:pt idx="101">
                  <c:v>2259</c:v>
                </c:pt>
                <c:pt idx="102">
                  <c:v>2260</c:v>
                </c:pt>
                <c:pt idx="103">
                  <c:v>2261</c:v>
                </c:pt>
                <c:pt idx="104">
                  <c:v>2262</c:v>
                </c:pt>
                <c:pt idx="105">
                  <c:v>2263</c:v>
                </c:pt>
                <c:pt idx="106">
                  <c:v>2264</c:v>
                </c:pt>
                <c:pt idx="107">
                  <c:v>2265</c:v>
                </c:pt>
                <c:pt idx="108">
                  <c:v>2266</c:v>
                </c:pt>
                <c:pt idx="109">
                  <c:v>2267</c:v>
                </c:pt>
                <c:pt idx="110">
                  <c:v>2268</c:v>
                </c:pt>
                <c:pt idx="111">
                  <c:v>2269</c:v>
                </c:pt>
                <c:pt idx="112">
                  <c:v>2270</c:v>
                </c:pt>
                <c:pt idx="113">
                  <c:v>2271</c:v>
                </c:pt>
                <c:pt idx="114">
                  <c:v>2272</c:v>
                </c:pt>
                <c:pt idx="115">
                  <c:v>2273</c:v>
                </c:pt>
                <c:pt idx="116">
                  <c:v>2274</c:v>
                </c:pt>
                <c:pt idx="117">
                  <c:v>2275</c:v>
                </c:pt>
                <c:pt idx="118">
                  <c:v>2276</c:v>
                </c:pt>
                <c:pt idx="119">
                  <c:v>2277</c:v>
                </c:pt>
                <c:pt idx="120">
                  <c:v>2278</c:v>
                </c:pt>
                <c:pt idx="121">
                  <c:v>2279</c:v>
                </c:pt>
                <c:pt idx="122">
                  <c:v>2280</c:v>
                </c:pt>
                <c:pt idx="123">
                  <c:v>2281</c:v>
                </c:pt>
                <c:pt idx="124">
                  <c:v>2282</c:v>
                </c:pt>
                <c:pt idx="125">
                  <c:v>2283</c:v>
                </c:pt>
                <c:pt idx="126">
                  <c:v>2284</c:v>
                </c:pt>
                <c:pt idx="127">
                  <c:v>2285</c:v>
                </c:pt>
                <c:pt idx="128">
                  <c:v>2286</c:v>
                </c:pt>
                <c:pt idx="129">
                  <c:v>2287</c:v>
                </c:pt>
                <c:pt idx="130">
                  <c:v>2288</c:v>
                </c:pt>
                <c:pt idx="131">
                  <c:v>2289</c:v>
                </c:pt>
                <c:pt idx="132">
                  <c:v>2290</c:v>
                </c:pt>
                <c:pt idx="133">
                  <c:v>2291</c:v>
                </c:pt>
                <c:pt idx="134">
                  <c:v>2292</c:v>
                </c:pt>
                <c:pt idx="135">
                  <c:v>2293</c:v>
                </c:pt>
                <c:pt idx="136">
                  <c:v>2294</c:v>
                </c:pt>
                <c:pt idx="137">
                  <c:v>2295</c:v>
                </c:pt>
                <c:pt idx="138">
                  <c:v>2296</c:v>
                </c:pt>
                <c:pt idx="139">
                  <c:v>2297</c:v>
                </c:pt>
                <c:pt idx="140">
                  <c:v>2298</c:v>
                </c:pt>
                <c:pt idx="141">
                  <c:v>2299</c:v>
                </c:pt>
                <c:pt idx="142">
                  <c:v>2300</c:v>
                </c:pt>
                <c:pt idx="143">
                  <c:v>2301</c:v>
                </c:pt>
                <c:pt idx="144">
                  <c:v>2302</c:v>
                </c:pt>
                <c:pt idx="145">
                  <c:v>2303</c:v>
                </c:pt>
                <c:pt idx="146">
                  <c:v>2304</c:v>
                </c:pt>
                <c:pt idx="147">
                  <c:v>2305</c:v>
                </c:pt>
                <c:pt idx="148">
                  <c:v>2306</c:v>
                </c:pt>
                <c:pt idx="149">
                  <c:v>2307</c:v>
                </c:pt>
                <c:pt idx="150">
                  <c:v>2308</c:v>
                </c:pt>
                <c:pt idx="151">
                  <c:v>2309</c:v>
                </c:pt>
                <c:pt idx="152">
                  <c:v>2310</c:v>
                </c:pt>
                <c:pt idx="153">
                  <c:v>2311</c:v>
                </c:pt>
                <c:pt idx="154">
                  <c:v>2312</c:v>
                </c:pt>
                <c:pt idx="155">
                  <c:v>2313</c:v>
                </c:pt>
                <c:pt idx="156">
                  <c:v>2314</c:v>
                </c:pt>
                <c:pt idx="157">
                  <c:v>2315</c:v>
                </c:pt>
                <c:pt idx="158">
                  <c:v>2316</c:v>
                </c:pt>
                <c:pt idx="159">
                  <c:v>2317</c:v>
                </c:pt>
                <c:pt idx="160">
                  <c:v>2318</c:v>
                </c:pt>
                <c:pt idx="161">
                  <c:v>2319</c:v>
                </c:pt>
                <c:pt idx="162">
                  <c:v>2320</c:v>
                </c:pt>
                <c:pt idx="163">
                  <c:v>2321</c:v>
                </c:pt>
                <c:pt idx="164">
                  <c:v>2322</c:v>
                </c:pt>
                <c:pt idx="165">
                  <c:v>2323</c:v>
                </c:pt>
                <c:pt idx="166">
                  <c:v>2324</c:v>
                </c:pt>
                <c:pt idx="167">
                  <c:v>2325</c:v>
                </c:pt>
                <c:pt idx="168">
                  <c:v>2326</c:v>
                </c:pt>
                <c:pt idx="169">
                  <c:v>2327</c:v>
                </c:pt>
                <c:pt idx="170">
                  <c:v>2328</c:v>
                </c:pt>
                <c:pt idx="171">
                  <c:v>2329</c:v>
                </c:pt>
                <c:pt idx="172">
                  <c:v>2330</c:v>
                </c:pt>
                <c:pt idx="173">
                  <c:v>2331</c:v>
                </c:pt>
                <c:pt idx="174">
                  <c:v>2332</c:v>
                </c:pt>
                <c:pt idx="175">
                  <c:v>2333</c:v>
                </c:pt>
                <c:pt idx="176">
                  <c:v>2334</c:v>
                </c:pt>
                <c:pt idx="177">
                  <c:v>2335</c:v>
                </c:pt>
                <c:pt idx="178">
                  <c:v>2336</c:v>
                </c:pt>
                <c:pt idx="179">
                  <c:v>2337</c:v>
                </c:pt>
                <c:pt idx="180">
                  <c:v>2338</c:v>
                </c:pt>
                <c:pt idx="181">
                  <c:v>2339</c:v>
                </c:pt>
                <c:pt idx="182">
                  <c:v>2340</c:v>
                </c:pt>
                <c:pt idx="183">
                  <c:v>2341</c:v>
                </c:pt>
                <c:pt idx="184">
                  <c:v>2342</c:v>
                </c:pt>
                <c:pt idx="185">
                  <c:v>2343</c:v>
                </c:pt>
                <c:pt idx="186">
                  <c:v>2344</c:v>
                </c:pt>
                <c:pt idx="187">
                  <c:v>2345</c:v>
                </c:pt>
                <c:pt idx="188">
                  <c:v>2346</c:v>
                </c:pt>
                <c:pt idx="189">
                  <c:v>2347</c:v>
                </c:pt>
                <c:pt idx="190">
                  <c:v>2348</c:v>
                </c:pt>
                <c:pt idx="191">
                  <c:v>2349</c:v>
                </c:pt>
                <c:pt idx="192">
                  <c:v>2350</c:v>
                </c:pt>
                <c:pt idx="193">
                  <c:v>2351</c:v>
                </c:pt>
                <c:pt idx="194">
                  <c:v>2352</c:v>
                </c:pt>
                <c:pt idx="195">
                  <c:v>2353</c:v>
                </c:pt>
                <c:pt idx="196">
                  <c:v>2354</c:v>
                </c:pt>
                <c:pt idx="197">
                  <c:v>2355</c:v>
                </c:pt>
                <c:pt idx="198">
                  <c:v>2356</c:v>
                </c:pt>
                <c:pt idx="199">
                  <c:v>2357</c:v>
                </c:pt>
                <c:pt idx="200">
                  <c:v>2358</c:v>
                </c:pt>
                <c:pt idx="201">
                  <c:v>2359</c:v>
                </c:pt>
              </c:numCache>
            </c:numRef>
          </c:xVal>
          <c:yVal>
            <c:numRef>
              <c:f>Graph!$E$2160:$E$2359</c:f>
              <c:numCache>
                <c:formatCode>General</c:formatCode>
                <c:ptCount val="200"/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45E-40B8-8B18-841E2271BD38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Graph!$A$2159:$A$2360</c:f>
              <c:numCache>
                <c:formatCode>General</c:formatCode>
                <c:ptCount val="202"/>
                <c:pt idx="0">
                  <c:v>2158</c:v>
                </c:pt>
                <c:pt idx="1">
                  <c:v>2159</c:v>
                </c:pt>
                <c:pt idx="2">
                  <c:v>2160</c:v>
                </c:pt>
                <c:pt idx="3">
                  <c:v>2161</c:v>
                </c:pt>
                <c:pt idx="4">
                  <c:v>2162</c:v>
                </c:pt>
                <c:pt idx="5">
                  <c:v>2163</c:v>
                </c:pt>
                <c:pt idx="6">
                  <c:v>2164</c:v>
                </c:pt>
                <c:pt idx="7">
                  <c:v>2165</c:v>
                </c:pt>
                <c:pt idx="8">
                  <c:v>2166</c:v>
                </c:pt>
                <c:pt idx="9">
                  <c:v>2167</c:v>
                </c:pt>
                <c:pt idx="10">
                  <c:v>2168</c:v>
                </c:pt>
                <c:pt idx="11">
                  <c:v>2169</c:v>
                </c:pt>
                <c:pt idx="12">
                  <c:v>2170</c:v>
                </c:pt>
                <c:pt idx="13">
                  <c:v>2171</c:v>
                </c:pt>
                <c:pt idx="14">
                  <c:v>2172</c:v>
                </c:pt>
                <c:pt idx="15">
                  <c:v>2173</c:v>
                </c:pt>
                <c:pt idx="16">
                  <c:v>2174</c:v>
                </c:pt>
                <c:pt idx="17">
                  <c:v>2175</c:v>
                </c:pt>
                <c:pt idx="18">
                  <c:v>2176</c:v>
                </c:pt>
                <c:pt idx="19">
                  <c:v>2177</c:v>
                </c:pt>
                <c:pt idx="20">
                  <c:v>2178</c:v>
                </c:pt>
                <c:pt idx="21">
                  <c:v>2179</c:v>
                </c:pt>
                <c:pt idx="22">
                  <c:v>2180</c:v>
                </c:pt>
                <c:pt idx="23">
                  <c:v>2181</c:v>
                </c:pt>
                <c:pt idx="24">
                  <c:v>2182</c:v>
                </c:pt>
                <c:pt idx="25">
                  <c:v>2183</c:v>
                </c:pt>
                <c:pt idx="26">
                  <c:v>2184</c:v>
                </c:pt>
                <c:pt idx="27">
                  <c:v>2185</c:v>
                </c:pt>
                <c:pt idx="28">
                  <c:v>2186</c:v>
                </c:pt>
                <c:pt idx="29">
                  <c:v>2187</c:v>
                </c:pt>
                <c:pt idx="30">
                  <c:v>2188</c:v>
                </c:pt>
                <c:pt idx="31">
                  <c:v>2189</c:v>
                </c:pt>
                <c:pt idx="32">
                  <c:v>2190</c:v>
                </c:pt>
                <c:pt idx="33">
                  <c:v>2191</c:v>
                </c:pt>
                <c:pt idx="34">
                  <c:v>2192</c:v>
                </c:pt>
                <c:pt idx="35">
                  <c:v>2193</c:v>
                </c:pt>
                <c:pt idx="36">
                  <c:v>2194</c:v>
                </c:pt>
                <c:pt idx="37">
                  <c:v>2195</c:v>
                </c:pt>
                <c:pt idx="38">
                  <c:v>2196</c:v>
                </c:pt>
                <c:pt idx="39">
                  <c:v>2197</c:v>
                </c:pt>
                <c:pt idx="40">
                  <c:v>2198</c:v>
                </c:pt>
                <c:pt idx="41">
                  <c:v>2199</c:v>
                </c:pt>
                <c:pt idx="42">
                  <c:v>2200</c:v>
                </c:pt>
                <c:pt idx="43">
                  <c:v>2201</c:v>
                </c:pt>
                <c:pt idx="44">
                  <c:v>2202</c:v>
                </c:pt>
                <c:pt idx="45">
                  <c:v>2203</c:v>
                </c:pt>
                <c:pt idx="46">
                  <c:v>2204</c:v>
                </c:pt>
                <c:pt idx="47">
                  <c:v>2205</c:v>
                </c:pt>
                <c:pt idx="48">
                  <c:v>2206</c:v>
                </c:pt>
                <c:pt idx="49">
                  <c:v>2207</c:v>
                </c:pt>
                <c:pt idx="50">
                  <c:v>2208</c:v>
                </c:pt>
                <c:pt idx="51">
                  <c:v>2209</c:v>
                </c:pt>
                <c:pt idx="52">
                  <c:v>2210</c:v>
                </c:pt>
                <c:pt idx="53">
                  <c:v>2211</c:v>
                </c:pt>
                <c:pt idx="54">
                  <c:v>2212</c:v>
                </c:pt>
                <c:pt idx="55">
                  <c:v>2213</c:v>
                </c:pt>
                <c:pt idx="56">
                  <c:v>2214</c:v>
                </c:pt>
                <c:pt idx="57">
                  <c:v>2215</c:v>
                </c:pt>
                <c:pt idx="58">
                  <c:v>2216</c:v>
                </c:pt>
                <c:pt idx="59">
                  <c:v>2217</c:v>
                </c:pt>
                <c:pt idx="60">
                  <c:v>2218</c:v>
                </c:pt>
                <c:pt idx="61">
                  <c:v>2219</c:v>
                </c:pt>
                <c:pt idx="62">
                  <c:v>2220</c:v>
                </c:pt>
                <c:pt idx="63">
                  <c:v>2221</c:v>
                </c:pt>
                <c:pt idx="64">
                  <c:v>2222</c:v>
                </c:pt>
                <c:pt idx="65">
                  <c:v>2223</c:v>
                </c:pt>
                <c:pt idx="66">
                  <c:v>2224</c:v>
                </c:pt>
                <c:pt idx="67">
                  <c:v>2225</c:v>
                </c:pt>
                <c:pt idx="68">
                  <c:v>2226</c:v>
                </c:pt>
                <c:pt idx="69">
                  <c:v>2227</c:v>
                </c:pt>
                <c:pt idx="70">
                  <c:v>2228</c:v>
                </c:pt>
                <c:pt idx="71">
                  <c:v>2229</c:v>
                </c:pt>
                <c:pt idx="72">
                  <c:v>2230</c:v>
                </c:pt>
                <c:pt idx="73">
                  <c:v>2231</c:v>
                </c:pt>
                <c:pt idx="74">
                  <c:v>2232</c:v>
                </c:pt>
                <c:pt idx="75">
                  <c:v>2233</c:v>
                </c:pt>
                <c:pt idx="76">
                  <c:v>2234</c:v>
                </c:pt>
                <c:pt idx="77">
                  <c:v>2235</c:v>
                </c:pt>
                <c:pt idx="78">
                  <c:v>2236</c:v>
                </c:pt>
                <c:pt idx="79">
                  <c:v>2237</c:v>
                </c:pt>
                <c:pt idx="80">
                  <c:v>2238</c:v>
                </c:pt>
                <c:pt idx="81">
                  <c:v>2239</c:v>
                </c:pt>
                <c:pt idx="82">
                  <c:v>2240</c:v>
                </c:pt>
                <c:pt idx="83">
                  <c:v>2241</c:v>
                </c:pt>
                <c:pt idx="84">
                  <c:v>2242</c:v>
                </c:pt>
                <c:pt idx="85">
                  <c:v>2243</c:v>
                </c:pt>
                <c:pt idx="86">
                  <c:v>2244</c:v>
                </c:pt>
                <c:pt idx="87">
                  <c:v>2245</c:v>
                </c:pt>
                <c:pt idx="88">
                  <c:v>2246</c:v>
                </c:pt>
                <c:pt idx="89">
                  <c:v>2247</c:v>
                </c:pt>
                <c:pt idx="90">
                  <c:v>2248</c:v>
                </c:pt>
                <c:pt idx="91">
                  <c:v>2249</c:v>
                </c:pt>
                <c:pt idx="92">
                  <c:v>2250</c:v>
                </c:pt>
                <c:pt idx="93">
                  <c:v>2251</c:v>
                </c:pt>
                <c:pt idx="94">
                  <c:v>2252</c:v>
                </c:pt>
                <c:pt idx="95">
                  <c:v>2253</c:v>
                </c:pt>
                <c:pt idx="96">
                  <c:v>2254</c:v>
                </c:pt>
                <c:pt idx="97">
                  <c:v>2255</c:v>
                </c:pt>
                <c:pt idx="98">
                  <c:v>2256</c:v>
                </c:pt>
                <c:pt idx="99">
                  <c:v>2257</c:v>
                </c:pt>
                <c:pt idx="100">
                  <c:v>2258</c:v>
                </c:pt>
                <c:pt idx="101">
                  <c:v>2259</c:v>
                </c:pt>
                <c:pt idx="102">
                  <c:v>2260</c:v>
                </c:pt>
                <c:pt idx="103">
                  <c:v>2261</c:v>
                </c:pt>
                <c:pt idx="104">
                  <c:v>2262</c:v>
                </c:pt>
                <c:pt idx="105">
                  <c:v>2263</c:v>
                </c:pt>
                <c:pt idx="106">
                  <c:v>2264</c:v>
                </c:pt>
                <c:pt idx="107">
                  <c:v>2265</c:v>
                </c:pt>
                <c:pt idx="108">
                  <c:v>2266</c:v>
                </c:pt>
                <c:pt idx="109">
                  <c:v>2267</c:v>
                </c:pt>
                <c:pt idx="110">
                  <c:v>2268</c:v>
                </c:pt>
                <c:pt idx="111">
                  <c:v>2269</c:v>
                </c:pt>
                <c:pt idx="112">
                  <c:v>2270</c:v>
                </c:pt>
                <c:pt idx="113">
                  <c:v>2271</c:v>
                </c:pt>
                <c:pt idx="114">
                  <c:v>2272</c:v>
                </c:pt>
                <c:pt idx="115">
                  <c:v>2273</c:v>
                </c:pt>
                <c:pt idx="116">
                  <c:v>2274</c:v>
                </c:pt>
                <c:pt idx="117">
                  <c:v>2275</c:v>
                </c:pt>
                <c:pt idx="118">
                  <c:v>2276</c:v>
                </c:pt>
                <c:pt idx="119">
                  <c:v>2277</c:v>
                </c:pt>
                <c:pt idx="120">
                  <c:v>2278</c:v>
                </c:pt>
                <c:pt idx="121">
                  <c:v>2279</c:v>
                </c:pt>
                <c:pt idx="122">
                  <c:v>2280</c:v>
                </c:pt>
                <c:pt idx="123">
                  <c:v>2281</c:v>
                </c:pt>
                <c:pt idx="124">
                  <c:v>2282</c:v>
                </c:pt>
                <c:pt idx="125">
                  <c:v>2283</c:v>
                </c:pt>
                <c:pt idx="126">
                  <c:v>2284</c:v>
                </c:pt>
                <c:pt idx="127">
                  <c:v>2285</c:v>
                </c:pt>
                <c:pt idx="128">
                  <c:v>2286</c:v>
                </c:pt>
                <c:pt idx="129">
                  <c:v>2287</c:v>
                </c:pt>
                <c:pt idx="130">
                  <c:v>2288</c:v>
                </c:pt>
                <c:pt idx="131">
                  <c:v>2289</c:v>
                </c:pt>
                <c:pt idx="132">
                  <c:v>2290</c:v>
                </c:pt>
                <c:pt idx="133">
                  <c:v>2291</c:v>
                </c:pt>
                <c:pt idx="134">
                  <c:v>2292</c:v>
                </c:pt>
                <c:pt idx="135">
                  <c:v>2293</c:v>
                </c:pt>
                <c:pt idx="136">
                  <c:v>2294</c:v>
                </c:pt>
                <c:pt idx="137">
                  <c:v>2295</c:v>
                </c:pt>
                <c:pt idx="138">
                  <c:v>2296</c:v>
                </c:pt>
                <c:pt idx="139">
                  <c:v>2297</c:v>
                </c:pt>
                <c:pt idx="140">
                  <c:v>2298</c:v>
                </c:pt>
                <c:pt idx="141">
                  <c:v>2299</c:v>
                </c:pt>
                <c:pt idx="142">
                  <c:v>2300</c:v>
                </c:pt>
                <c:pt idx="143">
                  <c:v>2301</c:v>
                </c:pt>
                <c:pt idx="144">
                  <c:v>2302</c:v>
                </c:pt>
                <c:pt idx="145">
                  <c:v>2303</c:v>
                </c:pt>
                <c:pt idx="146">
                  <c:v>2304</c:v>
                </c:pt>
                <c:pt idx="147">
                  <c:v>2305</c:v>
                </c:pt>
                <c:pt idx="148">
                  <c:v>2306</c:v>
                </c:pt>
                <c:pt idx="149">
                  <c:v>2307</c:v>
                </c:pt>
                <c:pt idx="150">
                  <c:v>2308</c:v>
                </c:pt>
                <c:pt idx="151">
                  <c:v>2309</c:v>
                </c:pt>
                <c:pt idx="152">
                  <c:v>2310</c:v>
                </c:pt>
                <c:pt idx="153">
                  <c:v>2311</c:v>
                </c:pt>
                <c:pt idx="154">
                  <c:v>2312</c:v>
                </c:pt>
                <c:pt idx="155">
                  <c:v>2313</c:v>
                </c:pt>
                <c:pt idx="156">
                  <c:v>2314</c:v>
                </c:pt>
                <c:pt idx="157">
                  <c:v>2315</c:v>
                </c:pt>
                <c:pt idx="158">
                  <c:v>2316</c:v>
                </c:pt>
                <c:pt idx="159">
                  <c:v>2317</c:v>
                </c:pt>
                <c:pt idx="160">
                  <c:v>2318</c:v>
                </c:pt>
                <c:pt idx="161">
                  <c:v>2319</c:v>
                </c:pt>
                <c:pt idx="162">
                  <c:v>2320</c:v>
                </c:pt>
                <c:pt idx="163">
                  <c:v>2321</c:v>
                </c:pt>
                <c:pt idx="164">
                  <c:v>2322</c:v>
                </c:pt>
                <c:pt idx="165">
                  <c:v>2323</c:v>
                </c:pt>
                <c:pt idx="166">
                  <c:v>2324</c:v>
                </c:pt>
                <c:pt idx="167">
                  <c:v>2325</c:v>
                </c:pt>
                <c:pt idx="168">
                  <c:v>2326</c:v>
                </c:pt>
                <c:pt idx="169">
                  <c:v>2327</c:v>
                </c:pt>
                <c:pt idx="170">
                  <c:v>2328</c:v>
                </c:pt>
                <c:pt idx="171">
                  <c:v>2329</c:v>
                </c:pt>
                <c:pt idx="172">
                  <c:v>2330</c:v>
                </c:pt>
                <c:pt idx="173">
                  <c:v>2331</c:v>
                </c:pt>
                <c:pt idx="174">
                  <c:v>2332</c:v>
                </c:pt>
                <c:pt idx="175">
                  <c:v>2333</c:v>
                </c:pt>
                <c:pt idx="176">
                  <c:v>2334</c:v>
                </c:pt>
                <c:pt idx="177">
                  <c:v>2335</c:v>
                </c:pt>
                <c:pt idx="178">
                  <c:v>2336</c:v>
                </c:pt>
                <c:pt idx="179">
                  <c:v>2337</c:v>
                </c:pt>
                <c:pt idx="180">
                  <c:v>2338</c:v>
                </c:pt>
                <c:pt idx="181">
                  <c:v>2339</c:v>
                </c:pt>
                <c:pt idx="182">
                  <c:v>2340</c:v>
                </c:pt>
                <c:pt idx="183">
                  <c:v>2341</c:v>
                </c:pt>
                <c:pt idx="184">
                  <c:v>2342</c:v>
                </c:pt>
                <c:pt idx="185">
                  <c:v>2343</c:v>
                </c:pt>
                <c:pt idx="186">
                  <c:v>2344</c:v>
                </c:pt>
                <c:pt idx="187">
                  <c:v>2345</c:v>
                </c:pt>
                <c:pt idx="188">
                  <c:v>2346</c:v>
                </c:pt>
                <c:pt idx="189">
                  <c:v>2347</c:v>
                </c:pt>
                <c:pt idx="190">
                  <c:v>2348</c:v>
                </c:pt>
                <c:pt idx="191">
                  <c:v>2349</c:v>
                </c:pt>
                <c:pt idx="192">
                  <c:v>2350</c:v>
                </c:pt>
                <c:pt idx="193">
                  <c:v>2351</c:v>
                </c:pt>
                <c:pt idx="194">
                  <c:v>2352</c:v>
                </c:pt>
                <c:pt idx="195">
                  <c:v>2353</c:v>
                </c:pt>
                <c:pt idx="196">
                  <c:v>2354</c:v>
                </c:pt>
                <c:pt idx="197">
                  <c:v>2355</c:v>
                </c:pt>
                <c:pt idx="198">
                  <c:v>2356</c:v>
                </c:pt>
                <c:pt idx="199">
                  <c:v>2357</c:v>
                </c:pt>
                <c:pt idx="200">
                  <c:v>2358</c:v>
                </c:pt>
                <c:pt idx="201">
                  <c:v>2359</c:v>
                </c:pt>
              </c:numCache>
            </c:numRef>
          </c:xVal>
          <c:yVal>
            <c:numRef>
              <c:f>Graph!$G$2160:$G$2359</c:f>
              <c:numCache>
                <c:formatCode>General</c:formatCode>
                <c:ptCount val="2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45E-40B8-8B18-841E2271BD38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Graph!$A$2159:$A$2360</c:f>
              <c:numCache>
                <c:formatCode>General</c:formatCode>
                <c:ptCount val="202"/>
                <c:pt idx="0">
                  <c:v>2158</c:v>
                </c:pt>
                <c:pt idx="1">
                  <c:v>2159</c:v>
                </c:pt>
                <c:pt idx="2">
                  <c:v>2160</c:v>
                </c:pt>
                <c:pt idx="3">
                  <c:v>2161</c:v>
                </c:pt>
                <c:pt idx="4">
                  <c:v>2162</c:v>
                </c:pt>
                <c:pt idx="5">
                  <c:v>2163</c:v>
                </c:pt>
                <c:pt idx="6">
                  <c:v>2164</c:v>
                </c:pt>
                <c:pt idx="7">
                  <c:v>2165</c:v>
                </c:pt>
                <c:pt idx="8">
                  <c:v>2166</c:v>
                </c:pt>
                <c:pt idx="9">
                  <c:v>2167</c:v>
                </c:pt>
                <c:pt idx="10">
                  <c:v>2168</c:v>
                </c:pt>
                <c:pt idx="11">
                  <c:v>2169</c:v>
                </c:pt>
                <c:pt idx="12">
                  <c:v>2170</c:v>
                </c:pt>
                <c:pt idx="13">
                  <c:v>2171</c:v>
                </c:pt>
                <c:pt idx="14">
                  <c:v>2172</c:v>
                </c:pt>
                <c:pt idx="15">
                  <c:v>2173</c:v>
                </c:pt>
                <c:pt idx="16">
                  <c:v>2174</c:v>
                </c:pt>
                <c:pt idx="17">
                  <c:v>2175</c:v>
                </c:pt>
                <c:pt idx="18">
                  <c:v>2176</c:v>
                </c:pt>
                <c:pt idx="19">
                  <c:v>2177</c:v>
                </c:pt>
                <c:pt idx="20">
                  <c:v>2178</c:v>
                </c:pt>
                <c:pt idx="21">
                  <c:v>2179</c:v>
                </c:pt>
                <c:pt idx="22">
                  <c:v>2180</c:v>
                </c:pt>
                <c:pt idx="23">
                  <c:v>2181</c:v>
                </c:pt>
                <c:pt idx="24">
                  <c:v>2182</c:v>
                </c:pt>
                <c:pt idx="25">
                  <c:v>2183</c:v>
                </c:pt>
                <c:pt idx="26">
                  <c:v>2184</c:v>
                </c:pt>
                <c:pt idx="27">
                  <c:v>2185</c:v>
                </c:pt>
                <c:pt idx="28">
                  <c:v>2186</c:v>
                </c:pt>
                <c:pt idx="29">
                  <c:v>2187</c:v>
                </c:pt>
                <c:pt idx="30">
                  <c:v>2188</c:v>
                </c:pt>
                <c:pt idx="31">
                  <c:v>2189</c:v>
                </c:pt>
                <c:pt idx="32">
                  <c:v>2190</c:v>
                </c:pt>
                <c:pt idx="33">
                  <c:v>2191</c:v>
                </c:pt>
                <c:pt idx="34">
                  <c:v>2192</c:v>
                </c:pt>
                <c:pt idx="35">
                  <c:v>2193</c:v>
                </c:pt>
                <c:pt idx="36">
                  <c:v>2194</c:v>
                </c:pt>
                <c:pt idx="37">
                  <c:v>2195</c:v>
                </c:pt>
                <c:pt idx="38">
                  <c:v>2196</c:v>
                </c:pt>
                <c:pt idx="39">
                  <c:v>2197</c:v>
                </c:pt>
                <c:pt idx="40">
                  <c:v>2198</c:v>
                </c:pt>
                <c:pt idx="41">
                  <c:v>2199</c:v>
                </c:pt>
                <c:pt idx="42">
                  <c:v>2200</c:v>
                </c:pt>
                <c:pt idx="43">
                  <c:v>2201</c:v>
                </c:pt>
                <c:pt idx="44">
                  <c:v>2202</c:v>
                </c:pt>
                <c:pt idx="45">
                  <c:v>2203</c:v>
                </c:pt>
                <c:pt idx="46">
                  <c:v>2204</c:v>
                </c:pt>
                <c:pt idx="47">
                  <c:v>2205</c:v>
                </c:pt>
                <c:pt idx="48">
                  <c:v>2206</c:v>
                </c:pt>
                <c:pt idx="49">
                  <c:v>2207</c:v>
                </c:pt>
                <c:pt idx="50">
                  <c:v>2208</c:v>
                </c:pt>
                <c:pt idx="51">
                  <c:v>2209</c:v>
                </c:pt>
                <c:pt idx="52">
                  <c:v>2210</c:v>
                </c:pt>
                <c:pt idx="53">
                  <c:v>2211</c:v>
                </c:pt>
                <c:pt idx="54">
                  <c:v>2212</c:v>
                </c:pt>
                <c:pt idx="55">
                  <c:v>2213</c:v>
                </c:pt>
                <c:pt idx="56">
                  <c:v>2214</c:v>
                </c:pt>
                <c:pt idx="57">
                  <c:v>2215</c:v>
                </c:pt>
                <c:pt idx="58">
                  <c:v>2216</c:v>
                </c:pt>
                <c:pt idx="59">
                  <c:v>2217</c:v>
                </c:pt>
                <c:pt idx="60">
                  <c:v>2218</c:v>
                </c:pt>
                <c:pt idx="61">
                  <c:v>2219</c:v>
                </c:pt>
                <c:pt idx="62">
                  <c:v>2220</c:v>
                </c:pt>
                <c:pt idx="63">
                  <c:v>2221</c:v>
                </c:pt>
                <c:pt idx="64">
                  <c:v>2222</c:v>
                </c:pt>
                <c:pt idx="65">
                  <c:v>2223</c:v>
                </c:pt>
                <c:pt idx="66">
                  <c:v>2224</c:v>
                </c:pt>
                <c:pt idx="67">
                  <c:v>2225</c:v>
                </c:pt>
                <c:pt idx="68">
                  <c:v>2226</c:v>
                </c:pt>
                <c:pt idx="69">
                  <c:v>2227</c:v>
                </c:pt>
                <c:pt idx="70">
                  <c:v>2228</c:v>
                </c:pt>
                <c:pt idx="71">
                  <c:v>2229</c:v>
                </c:pt>
                <c:pt idx="72">
                  <c:v>2230</c:v>
                </c:pt>
                <c:pt idx="73">
                  <c:v>2231</c:v>
                </c:pt>
                <c:pt idx="74">
                  <c:v>2232</c:v>
                </c:pt>
                <c:pt idx="75">
                  <c:v>2233</c:v>
                </c:pt>
                <c:pt idx="76">
                  <c:v>2234</c:v>
                </c:pt>
                <c:pt idx="77">
                  <c:v>2235</c:v>
                </c:pt>
                <c:pt idx="78">
                  <c:v>2236</c:v>
                </c:pt>
                <c:pt idx="79">
                  <c:v>2237</c:v>
                </c:pt>
                <c:pt idx="80">
                  <c:v>2238</c:v>
                </c:pt>
                <c:pt idx="81">
                  <c:v>2239</c:v>
                </c:pt>
                <c:pt idx="82">
                  <c:v>2240</c:v>
                </c:pt>
                <c:pt idx="83">
                  <c:v>2241</c:v>
                </c:pt>
                <c:pt idx="84">
                  <c:v>2242</c:v>
                </c:pt>
                <c:pt idx="85">
                  <c:v>2243</c:v>
                </c:pt>
                <c:pt idx="86">
                  <c:v>2244</c:v>
                </c:pt>
                <c:pt idx="87">
                  <c:v>2245</c:v>
                </c:pt>
                <c:pt idx="88">
                  <c:v>2246</c:v>
                </c:pt>
                <c:pt idx="89">
                  <c:v>2247</c:v>
                </c:pt>
                <c:pt idx="90">
                  <c:v>2248</c:v>
                </c:pt>
                <c:pt idx="91">
                  <c:v>2249</c:v>
                </c:pt>
                <c:pt idx="92">
                  <c:v>2250</c:v>
                </c:pt>
                <c:pt idx="93">
                  <c:v>2251</c:v>
                </c:pt>
                <c:pt idx="94">
                  <c:v>2252</c:v>
                </c:pt>
                <c:pt idx="95">
                  <c:v>2253</c:v>
                </c:pt>
                <c:pt idx="96">
                  <c:v>2254</c:v>
                </c:pt>
                <c:pt idx="97">
                  <c:v>2255</c:v>
                </c:pt>
                <c:pt idx="98">
                  <c:v>2256</c:v>
                </c:pt>
                <c:pt idx="99">
                  <c:v>2257</c:v>
                </c:pt>
                <c:pt idx="100">
                  <c:v>2258</c:v>
                </c:pt>
                <c:pt idx="101">
                  <c:v>2259</c:v>
                </c:pt>
                <c:pt idx="102">
                  <c:v>2260</c:v>
                </c:pt>
                <c:pt idx="103">
                  <c:v>2261</c:v>
                </c:pt>
                <c:pt idx="104">
                  <c:v>2262</c:v>
                </c:pt>
                <c:pt idx="105">
                  <c:v>2263</c:v>
                </c:pt>
                <c:pt idx="106">
                  <c:v>2264</c:v>
                </c:pt>
                <c:pt idx="107">
                  <c:v>2265</c:v>
                </c:pt>
                <c:pt idx="108">
                  <c:v>2266</c:v>
                </c:pt>
                <c:pt idx="109">
                  <c:v>2267</c:v>
                </c:pt>
                <c:pt idx="110">
                  <c:v>2268</c:v>
                </c:pt>
                <c:pt idx="111">
                  <c:v>2269</c:v>
                </c:pt>
                <c:pt idx="112">
                  <c:v>2270</c:v>
                </c:pt>
                <c:pt idx="113">
                  <c:v>2271</c:v>
                </c:pt>
                <c:pt idx="114">
                  <c:v>2272</c:v>
                </c:pt>
                <c:pt idx="115">
                  <c:v>2273</c:v>
                </c:pt>
                <c:pt idx="116">
                  <c:v>2274</c:v>
                </c:pt>
                <c:pt idx="117">
                  <c:v>2275</c:v>
                </c:pt>
                <c:pt idx="118">
                  <c:v>2276</c:v>
                </c:pt>
                <c:pt idx="119">
                  <c:v>2277</c:v>
                </c:pt>
                <c:pt idx="120">
                  <c:v>2278</c:v>
                </c:pt>
                <c:pt idx="121">
                  <c:v>2279</c:v>
                </c:pt>
                <c:pt idx="122">
                  <c:v>2280</c:v>
                </c:pt>
                <c:pt idx="123">
                  <c:v>2281</c:v>
                </c:pt>
                <c:pt idx="124">
                  <c:v>2282</c:v>
                </c:pt>
                <c:pt idx="125">
                  <c:v>2283</c:v>
                </c:pt>
                <c:pt idx="126">
                  <c:v>2284</c:v>
                </c:pt>
                <c:pt idx="127">
                  <c:v>2285</c:v>
                </c:pt>
                <c:pt idx="128">
                  <c:v>2286</c:v>
                </c:pt>
                <c:pt idx="129">
                  <c:v>2287</c:v>
                </c:pt>
                <c:pt idx="130">
                  <c:v>2288</c:v>
                </c:pt>
                <c:pt idx="131">
                  <c:v>2289</c:v>
                </c:pt>
                <c:pt idx="132">
                  <c:v>2290</c:v>
                </c:pt>
                <c:pt idx="133">
                  <c:v>2291</c:v>
                </c:pt>
                <c:pt idx="134">
                  <c:v>2292</c:v>
                </c:pt>
                <c:pt idx="135">
                  <c:v>2293</c:v>
                </c:pt>
                <c:pt idx="136">
                  <c:v>2294</c:v>
                </c:pt>
                <c:pt idx="137">
                  <c:v>2295</c:v>
                </c:pt>
                <c:pt idx="138">
                  <c:v>2296</c:v>
                </c:pt>
                <c:pt idx="139">
                  <c:v>2297</c:v>
                </c:pt>
                <c:pt idx="140">
                  <c:v>2298</c:v>
                </c:pt>
                <c:pt idx="141">
                  <c:v>2299</c:v>
                </c:pt>
                <c:pt idx="142">
                  <c:v>2300</c:v>
                </c:pt>
                <c:pt idx="143">
                  <c:v>2301</c:v>
                </c:pt>
                <c:pt idx="144">
                  <c:v>2302</c:v>
                </c:pt>
                <c:pt idx="145">
                  <c:v>2303</c:v>
                </c:pt>
                <c:pt idx="146">
                  <c:v>2304</c:v>
                </c:pt>
                <c:pt idx="147">
                  <c:v>2305</c:v>
                </c:pt>
                <c:pt idx="148">
                  <c:v>2306</c:v>
                </c:pt>
                <c:pt idx="149">
                  <c:v>2307</c:v>
                </c:pt>
                <c:pt idx="150">
                  <c:v>2308</c:v>
                </c:pt>
                <c:pt idx="151">
                  <c:v>2309</c:v>
                </c:pt>
                <c:pt idx="152">
                  <c:v>2310</c:v>
                </c:pt>
                <c:pt idx="153">
                  <c:v>2311</c:v>
                </c:pt>
                <c:pt idx="154">
                  <c:v>2312</c:v>
                </c:pt>
                <c:pt idx="155">
                  <c:v>2313</c:v>
                </c:pt>
                <c:pt idx="156">
                  <c:v>2314</c:v>
                </c:pt>
                <c:pt idx="157">
                  <c:v>2315</c:v>
                </c:pt>
                <c:pt idx="158">
                  <c:v>2316</c:v>
                </c:pt>
                <c:pt idx="159">
                  <c:v>2317</c:v>
                </c:pt>
                <c:pt idx="160">
                  <c:v>2318</c:v>
                </c:pt>
                <c:pt idx="161">
                  <c:v>2319</c:v>
                </c:pt>
                <c:pt idx="162">
                  <c:v>2320</c:v>
                </c:pt>
                <c:pt idx="163">
                  <c:v>2321</c:v>
                </c:pt>
                <c:pt idx="164">
                  <c:v>2322</c:v>
                </c:pt>
                <c:pt idx="165">
                  <c:v>2323</c:v>
                </c:pt>
                <c:pt idx="166">
                  <c:v>2324</c:v>
                </c:pt>
                <c:pt idx="167">
                  <c:v>2325</c:v>
                </c:pt>
                <c:pt idx="168">
                  <c:v>2326</c:v>
                </c:pt>
                <c:pt idx="169">
                  <c:v>2327</c:v>
                </c:pt>
                <c:pt idx="170">
                  <c:v>2328</c:v>
                </c:pt>
                <c:pt idx="171">
                  <c:v>2329</c:v>
                </c:pt>
                <c:pt idx="172">
                  <c:v>2330</c:v>
                </c:pt>
                <c:pt idx="173">
                  <c:v>2331</c:v>
                </c:pt>
                <c:pt idx="174">
                  <c:v>2332</c:v>
                </c:pt>
                <c:pt idx="175">
                  <c:v>2333</c:v>
                </c:pt>
                <c:pt idx="176">
                  <c:v>2334</c:v>
                </c:pt>
                <c:pt idx="177">
                  <c:v>2335</c:v>
                </c:pt>
                <c:pt idx="178">
                  <c:v>2336</c:v>
                </c:pt>
                <c:pt idx="179">
                  <c:v>2337</c:v>
                </c:pt>
                <c:pt idx="180">
                  <c:v>2338</c:v>
                </c:pt>
                <c:pt idx="181">
                  <c:v>2339</c:v>
                </c:pt>
                <c:pt idx="182">
                  <c:v>2340</c:v>
                </c:pt>
                <c:pt idx="183">
                  <c:v>2341</c:v>
                </c:pt>
                <c:pt idx="184">
                  <c:v>2342</c:v>
                </c:pt>
                <c:pt idx="185">
                  <c:v>2343</c:v>
                </c:pt>
                <c:pt idx="186">
                  <c:v>2344</c:v>
                </c:pt>
                <c:pt idx="187">
                  <c:v>2345</c:v>
                </c:pt>
                <c:pt idx="188">
                  <c:v>2346</c:v>
                </c:pt>
                <c:pt idx="189">
                  <c:v>2347</c:v>
                </c:pt>
                <c:pt idx="190">
                  <c:v>2348</c:v>
                </c:pt>
                <c:pt idx="191">
                  <c:v>2349</c:v>
                </c:pt>
                <c:pt idx="192">
                  <c:v>2350</c:v>
                </c:pt>
                <c:pt idx="193">
                  <c:v>2351</c:v>
                </c:pt>
                <c:pt idx="194">
                  <c:v>2352</c:v>
                </c:pt>
                <c:pt idx="195">
                  <c:v>2353</c:v>
                </c:pt>
                <c:pt idx="196">
                  <c:v>2354</c:v>
                </c:pt>
                <c:pt idx="197">
                  <c:v>2355</c:v>
                </c:pt>
                <c:pt idx="198">
                  <c:v>2356</c:v>
                </c:pt>
                <c:pt idx="199">
                  <c:v>2357</c:v>
                </c:pt>
                <c:pt idx="200">
                  <c:v>2358</c:v>
                </c:pt>
                <c:pt idx="201">
                  <c:v>2359</c:v>
                </c:pt>
              </c:numCache>
            </c:numRef>
          </c:xVal>
          <c:yVal>
            <c:numRef>
              <c:f>Graph!$H$2160:$H$2359</c:f>
              <c:numCache>
                <c:formatCode>General</c:formatCode>
                <c:ptCount val="2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45E-40B8-8B18-841E2271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9399887"/>
        <c:axId val="1509392687"/>
      </c:scatterChart>
      <c:valAx>
        <c:axId val="1509399887"/>
        <c:scaling>
          <c:orientation val="minMax"/>
          <c:max val="2359"/>
          <c:min val="2158"/>
        </c:scaling>
        <c:delete val="0"/>
        <c:axPos val="b"/>
        <c:numFmt formatCode="General" sourceLinked="1"/>
        <c:majorTickMark val="out"/>
        <c:minorTickMark val="none"/>
        <c:tickLblPos val="nextTo"/>
        <c:crossAx val="1509392687"/>
        <c:crosses val="autoZero"/>
        <c:crossBetween val="midCat"/>
      </c:valAx>
      <c:valAx>
        <c:axId val="150939268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509399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13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Graph!$A$2362:$A$2605</c:f>
              <c:numCache>
                <c:formatCode>General</c:formatCode>
                <c:ptCount val="244"/>
                <c:pt idx="0">
                  <c:v>2361</c:v>
                </c:pt>
                <c:pt idx="1">
                  <c:v>2362</c:v>
                </c:pt>
                <c:pt idx="2">
                  <c:v>2363</c:v>
                </c:pt>
                <c:pt idx="3">
                  <c:v>2364</c:v>
                </c:pt>
                <c:pt idx="4">
                  <c:v>2365</c:v>
                </c:pt>
                <c:pt idx="5">
                  <c:v>2366</c:v>
                </c:pt>
                <c:pt idx="6">
                  <c:v>2367</c:v>
                </c:pt>
                <c:pt idx="7">
                  <c:v>2368</c:v>
                </c:pt>
                <c:pt idx="8">
                  <c:v>2369</c:v>
                </c:pt>
                <c:pt idx="9">
                  <c:v>2370</c:v>
                </c:pt>
                <c:pt idx="10">
                  <c:v>2371</c:v>
                </c:pt>
                <c:pt idx="11">
                  <c:v>2372</c:v>
                </c:pt>
                <c:pt idx="12">
                  <c:v>2373</c:v>
                </c:pt>
                <c:pt idx="13">
                  <c:v>2374</c:v>
                </c:pt>
                <c:pt idx="14">
                  <c:v>2375</c:v>
                </c:pt>
                <c:pt idx="15">
                  <c:v>2376</c:v>
                </c:pt>
                <c:pt idx="16">
                  <c:v>2377</c:v>
                </c:pt>
                <c:pt idx="17">
                  <c:v>2378</c:v>
                </c:pt>
                <c:pt idx="18">
                  <c:v>2379</c:v>
                </c:pt>
                <c:pt idx="19">
                  <c:v>2380</c:v>
                </c:pt>
                <c:pt idx="20">
                  <c:v>2381</c:v>
                </c:pt>
                <c:pt idx="21">
                  <c:v>2382</c:v>
                </c:pt>
                <c:pt idx="22">
                  <c:v>2383</c:v>
                </c:pt>
                <c:pt idx="23">
                  <c:v>2384</c:v>
                </c:pt>
                <c:pt idx="24">
                  <c:v>2385</c:v>
                </c:pt>
                <c:pt idx="25">
                  <c:v>2386</c:v>
                </c:pt>
                <c:pt idx="26">
                  <c:v>2387</c:v>
                </c:pt>
                <c:pt idx="27">
                  <c:v>2388</c:v>
                </c:pt>
                <c:pt idx="28">
                  <c:v>2389</c:v>
                </c:pt>
                <c:pt idx="29">
                  <c:v>2390</c:v>
                </c:pt>
                <c:pt idx="30">
                  <c:v>2391</c:v>
                </c:pt>
                <c:pt idx="31">
                  <c:v>2392</c:v>
                </c:pt>
                <c:pt idx="32">
                  <c:v>2393</c:v>
                </c:pt>
                <c:pt idx="33">
                  <c:v>2394</c:v>
                </c:pt>
                <c:pt idx="34">
                  <c:v>2395</c:v>
                </c:pt>
                <c:pt idx="35">
                  <c:v>2396</c:v>
                </c:pt>
                <c:pt idx="36">
                  <c:v>2397</c:v>
                </c:pt>
                <c:pt idx="37">
                  <c:v>2398</c:v>
                </c:pt>
                <c:pt idx="38">
                  <c:v>2399</c:v>
                </c:pt>
                <c:pt idx="39">
                  <c:v>2400</c:v>
                </c:pt>
                <c:pt idx="40">
                  <c:v>2401</c:v>
                </c:pt>
                <c:pt idx="41">
                  <c:v>2402</c:v>
                </c:pt>
                <c:pt idx="42">
                  <c:v>2403</c:v>
                </c:pt>
                <c:pt idx="43">
                  <c:v>2404</c:v>
                </c:pt>
                <c:pt idx="44">
                  <c:v>2405</c:v>
                </c:pt>
                <c:pt idx="45">
                  <c:v>2406</c:v>
                </c:pt>
                <c:pt idx="46">
                  <c:v>2407</c:v>
                </c:pt>
                <c:pt idx="47">
                  <c:v>2408</c:v>
                </c:pt>
                <c:pt idx="48">
                  <c:v>2409</c:v>
                </c:pt>
                <c:pt idx="49">
                  <c:v>2410</c:v>
                </c:pt>
                <c:pt idx="50">
                  <c:v>2411</c:v>
                </c:pt>
                <c:pt idx="51">
                  <c:v>2412</c:v>
                </c:pt>
                <c:pt idx="52">
                  <c:v>2413</c:v>
                </c:pt>
                <c:pt idx="53">
                  <c:v>2414</c:v>
                </c:pt>
                <c:pt idx="54">
                  <c:v>2415</c:v>
                </c:pt>
                <c:pt idx="55">
                  <c:v>2416</c:v>
                </c:pt>
                <c:pt idx="56">
                  <c:v>2417</c:v>
                </c:pt>
                <c:pt idx="57">
                  <c:v>2418</c:v>
                </c:pt>
                <c:pt idx="58">
                  <c:v>2419</c:v>
                </c:pt>
                <c:pt idx="59">
                  <c:v>2420</c:v>
                </c:pt>
                <c:pt idx="60">
                  <c:v>2421</c:v>
                </c:pt>
                <c:pt idx="61">
                  <c:v>2422</c:v>
                </c:pt>
                <c:pt idx="62">
                  <c:v>2423</c:v>
                </c:pt>
                <c:pt idx="63">
                  <c:v>2424</c:v>
                </c:pt>
                <c:pt idx="64">
                  <c:v>2425</c:v>
                </c:pt>
                <c:pt idx="65">
                  <c:v>2426</c:v>
                </c:pt>
                <c:pt idx="66">
                  <c:v>2427</c:v>
                </c:pt>
                <c:pt idx="67">
                  <c:v>2428</c:v>
                </c:pt>
                <c:pt idx="68">
                  <c:v>2429</c:v>
                </c:pt>
                <c:pt idx="69">
                  <c:v>2430</c:v>
                </c:pt>
                <c:pt idx="70">
                  <c:v>2431</c:v>
                </c:pt>
                <c:pt idx="71">
                  <c:v>2432</c:v>
                </c:pt>
                <c:pt idx="72">
                  <c:v>2433</c:v>
                </c:pt>
                <c:pt idx="73">
                  <c:v>2434</c:v>
                </c:pt>
                <c:pt idx="74">
                  <c:v>2435</c:v>
                </c:pt>
                <c:pt idx="75">
                  <c:v>2436</c:v>
                </c:pt>
                <c:pt idx="76">
                  <c:v>2437</c:v>
                </c:pt>
                <c:pt idx="77">
                  <c:v>2438</c:v>
                </c:pt>
                <c:pt idx="78">
                  <c:v>2439</c:v>
                </c:pt>
                <c:pt idx="79">
                  <c:v>2440</c:v>
                </c:pt>
                <c:pt idx="80">
                  <c:v>2441</c:v>
                </c:pt>
                <c:pt idx="81">
                  <c:v>2442</c:v>
                </c:pt>
                <c:pt idx="82">
                  <c:v>2443</c:v>
                </c:pt>
                <c:pt idx="83">
                  <c:v>2444</c:v>
                </c:pt>
                <c:pt idx="84">
                  <c:v>2445</c:v>
                </c:pt>
                <c:pt idx="85">
                  <c:v>2446</c:v>
                </c:pt>
                <c:pt idx="86">
                  <c:v>2447</c:v>
                </c:pt>
                <c:pt idx="87">
                  <c:v>2448</c:v>
                </c:pt>
                <c:pt idx="88">
                  <c:v>2449</c:v>
                </c:pt>
                <c:pt idx="89">
                  <c:v>2450</c:v>
                </c:pt>
                <c:pt idx="90">
                  <c:v>2451</c:v>
                </c:pt>
                <c:pt idx="91">
                  <c:v>2452</c:v>
                </c:pt>
                <c:pt idx="92">
                  <c:v>2453</c:v>
                </c:pt>
                <c:pt idx="93">
                  <c:v>2454</c:v>
                </c:pt>
                <c:pt idx="94">
                  <c:v>2455</c:v>
                </c:pt>
                <c:pt idx="95">
                  <c:v>2456</c:v>
                </c:pt>
                <c:pt idx="96">
                  <c:v>2457</c:v>
                </c:pt>
                <c:pt idx="97">
                  <c:v>2458</c:v>
                </c:pt>
                <c:pt idx="98">
                  <c:v>2459</c:v>
                </c:pt>
                <c:pt idx="99">
                  <c:v>2460</c:v>
                </c:pt>
                <c:pt idx="100">
                  <c:v>2461</c:v>
                </c:pt>
                <c:pt idx="101">
                  <c:v>2462</c:v>
                </c:pt>
                <c:pt idx="102">
                  <c:v>2463</c:v>
                </c:pt>
                <c:pt idx="103">
                  <c:v>2464</c:v>
                </c:pt>
                <c:pt idx="104">
                  <c:v>2465</c:v>
                </c:pt>
                <c:pt idx="105">
                  <c:v>2466</c:v>
                </c:pt>
                <c:pt idx="106">
                  <c:v>2467</c:v>
                </c:pt>
                <c:pt idx="107">
                  <c:v>2468</c:v>
                </c:pt>
                <c:pt idx="108">
                  <c:v>2469</c:v>
                </c:pt>
                <c:pt idx="109">
                  <c:v>2470</c:v>
                </c:pt>
                <c:pt idx="110">
                  <c:v>2471</c:v>
                </c:pt>
                <c:pt idx="111">
                  <c:v>2472</c:v>
                </c:pt>
                <c:pt idx="112">
                  <c:v>2473</c:v>
                </c:pt>
                <c:pt idx="113">
                  <c:v>2474</c:v>
                </c:pt>
                <c:pt idx="114">
                  <c:v>2475</c:v>
                </c:pt>
                <c:pt idx="115">
                  <c:v>2476</c:v>
                </c:pt>
                <c:pt idx="116">
                  <c:v>2477</c:v>
                </c:pt>
                <c:pt idx="117">
                  <c:v>2478</c:v>
                </c:pt>
                <c:pt idx="118">
                  <c:v>2479</c:v>
                </c:pt>
                <c:pt idx="119">
                  <c:v>2480</c:v>
                </c:pt>
                <c:pt idx="120">
                  <c:v>2481</c:v>
                </c:pt>
                <c:pt idx="121">
                  <c:v>2482</c:v>
                </c:pt>
                <c:pt idx="122">
                  <c:v>2483</c:v>
                </c:pt>
                <c:pt idx="123">
                  <c:v>2484</c:v>
                </c:pt>
                <c:pt idx="124">
                  <c:v>2485</c:v>
                </c:pt>
                <c:pt idx="125">
                  <c:v>2486</c:v>
                </c:pt>
                <c:pt idx="126">
                  <c:v>2487</c:v>
                </c:pt>
                <c:pt idx="127">
                  <c:v>2488</c:v>
                </c:pt>
                <c:pt idx="128">
                  <c:v>2489</c:v>
                </c:pt>
                <c:pt idx="129">
                  <c:v>2490</c:v>
                </c:pt>
                <c:pt idx="130">
                  <c:v>2491</c:v>
                </c:pt>
                <c:pt idx="131">
                  <c:v>2492</c:v>
                </c:pt>
                <c:pt idx="132">
                  <c:v>2493</c:v>
                </c:pt>
                <c:pt idx="133">
                  <c:v>2494</c:v>
                </c:pt>
                <c:pt idx="134">
                  <c:v>2495</c:v>
                </c:pt>
                <c:pt idx="135">
                  <c:v>2496</c:v>
                </c:pt>
                <c:pt idx="136">
                  <c:v>2497</c:v>
                </c:pt>
                <c:pt idx="137">
                  <c:v>2498</c:v>
                </c:pt>
                <c:pt idx="138">
                  <c:v>2499</c:v>
                </c:pt>
                <c:pt idx="139">
                  <c:v>2500</c:v>
                </c:pt>
                <c:pt idx="140">
                  <c:v>2501</c:v>
                </c:pt>
                <c:pt idx="141">
                  <c:v>2502</c:v>
                </c:pt>
                <c:pt idx="142">
                  <c:v>2503</c:v>
                </c:pt>
                <c:pt idx="143">
                  <c:v>2504</c:v>
                </c:pt>
                <c:pt idx="144">
                  <c:v>2505</c:v>
                </c:pt>
                <c:pt idx="145">
                  <c:v>2506</c:v>
                </c:pt>
                <c:pt idx="146">
                  <c:v>2507</c:v>
                </c:pt>
                <c:pt idx="147">
                  <c:v>2508</c:v>
                </c:pt>
                <c:pt idx="148">
                  <c:v>2509</c:v>
                </c:pt>
                <c:pt idx="149">
                  <c:v>2510</c:v>
                </c:pt>
                <c:pt idx="150">
                  <c:v>2511</c:v>
                </c:pt>
                <c:pt idx="151">
                  <c:v>2512</c:v>
                </c:pt>
                <c:pt idx="152">
                  <c:v>2513</c:v>
                </c:pt>
                <c:pt idx="153">
                  <c:v>2514</c:v>
                </c:pt>
                <c:pt idx="154">
                  <c:v>2515</c:v>
                </c:pt>
                <c:pt idx="155">
                  <c:v>2516</c:v>
                </c:pt>
                <c:pt idx="156">
                  <c:v>2517</c:v>
                </c:pt>
                <c:pt idx="157">
                  <c:v>2518</c:v>
                </c:pt>
                <c:pt idx="158">
                  <c:v>2519</c:v>
                </c:pt>
                <c:pt idx="159">
                  <c:v>2520</c:v>
                </c:pt>
                <c:pt idx="160">
                  <c:v>2521</c:v>
                </c:pt>
                <c:pt idx="161">
                  <c:v>2522</c:v>
                </c:pt>
                <c:pt idx="162">
                  <c:v>2523</c:v>
                </c:pt>
                <c:pt idx="163">
                  <c:v>2524</c:v>
                </c:pt>
                <c:pt idx="164">
                  <c:v>2525</c:v>
                </c:pt>
                <c:pt idx="165">
                  <c:v>2526</c:v>
                </c:pt>
                <c:pt idx="166">
                  <c:v>2527</c:v>
                </c:pt>
                <c:pt idx="167">
                  <c:v>2528</c:v>
                </c:pt>
                <c:pt idx="168">
                  <c:v>2529</c:v>
                </c:pt>
                <c:pt idx="169">
                  <c:v>2530</c:v>
                </c:pt>
                <c:pt idx="170">
                  <c:v>2531</c:v>
                </c:pt>
                <c:pt idx="171">
                  <c:v>2532</c:v>
                </c:pt>
                <c:pt idx="172">
                  <c:v>2533</c:v>
                </c:pt>
                <c:pt idx="173">
                  <c:v>2534</c:v>
                </c:pt>
                <c:pt idx="174">
                  <c:v>2535</c:v>
                </c:pt>
                <c:pt idx="175">
                  <c:v>2536</c:v>
                </c:pt>
                <c:pt idx="176">
                  <c:v>2537</c:v>
                </c:pt>
                <c:pt idx="177">
                  <c:v>2538</c:v>
                </c:pt>
                <c:pt idx="178">
                  <c:v>2539</c:v>
                </c:pt>
                <c:pt idx="179">
                  <c:v>2540</c:v>
                </c:pt>
                <c:pt idx="180">
                  <c:v>2541</c:v>
                </c:pt>
                <c:pt idx="181">
                  <c:v>2542</c:v>
                </c:pt>
                <c:pt idx="182">
                  <c:v>2543</c:v>
                </c:pt>
                <c:pt idx="183">
                  <c:v>2544</c:v>
                </c:pt>
                <c:pt idx="184">
                  <c:v>2545</c:v>
                </c:pt>
                <c:pt idx="185">
                  <c:v>2546</c:v>
                </c:pt>
                <c:pt idx="186">
                  <c:v>2547</c:v>
                </c:pt>
                <c:pt idx="187">
                  <c:v>2548</c:v>
                </c:pt>
                <c:pt idx="188">
                  <c:v>2549</c:v>
                </c:pt>
                <c:pt idx="189">
                  <c:v>2550</c:v>
                </c:pt>
                <c:pt idx="190">
                  <c:v>2551</c:v>
                </c:pt>
                <c:pt idx="191">
                  <c:v>2552</c:v>
                </c:pt>
                <c:pt idx="192">
                  <c:v>2553</c:v>
                </c:pt>
                <c:pt idx="193">
                  <c:v>2554</c:v>
                </c:pt>
                <c:pt idx="194">
                  <c:v>2555</c:v>
                </c:pt>
                <c:pt idx="195">
                  <c:v>2556</c:v>
                </c:pt>
                <c:pt idx="196">
                  <c:v>2557</c:v>
                </c:pt>
                <c:pt idx="197">
                  <c:v>2558</c:v>
                </c:pt>
                <c:pt idx="198">
                  <c:v>2559</c:v>
                </c:pt>
                <c:pt idx="199">
                  <c:v>2560</c:v>
                </c:pt>
                <c:pt idx="200">
                  <c:v>2561</c:v>
                </c:pt>
                <c:pt idx="201">
                  <c:v>2562</c:v>
                </c:pt>
                <c:pt idx="202">
                  <c:v>2563</c:v>
                </c:pt>
                <c:pt idx="203">
                  <c:v>2564</c:v>
                </c:pt>
                <c:pt idx="204">
                  <c:v>2565</c:v>
                </c:pt>
                <c:pt idx="205">
                  <c:v>2566</c:v>
                </c:pt>
                <c:pt idx="206">
                  <c:v>2567</c:v>
                </c:pt>
                <c:pt idx="207">
                  <c:v>2568</c:v>
                </c:pt>
                <c:pt idx="208">
                  <c:v>2569</c:v>
                </c:pt>
                <c:pt idx="209">
                  <c:v>2570</c:v>
                </c:pt>
                <c:pt idx="210">
                  <c:v>2571</c:v>
                </c:pt>
                <c:pt idx="211">
                  <c:v>2572</c:v>
                </c:pt>
                <c:pt idx="212">
                  <c:v>2573</c:v>
                </c:pt>
                <c:pt idx="213">
                  <c:v>2574</c:v>
                </c:pt>
                <c:pt idx="214">
                  <c:v>2575</c:v>
                </c:pt>
                <c:pt idx="215">
                  <c:v>2576</c:v>
                </c:pt>
                <c:pt idx="216">
                  <c:v>2577</c:v>
                </c:pt>
                <c:pt idx="217">
                  <c:v>2578</c:v>
                </c:pt>
                <c:pt idx="218">
                  <c:v>2579</c:v>
                </c:pt>
                <c:pt idx="219">
                  <c:v>2580</c:v>
                </c:pt>
                <c:pt idx="220">
                  <c:v>2581</c:v>
                </c:pt>
                <c:pt idx="221">
                  <c:v>2582</c:v>
                </c:pt>
                <c:pt idx="222">
                  <c:v>2583</c:v>
                </c:pt>
                <c:pt idx="223">
                  <c:v>2584</c:v>
                </c:pt>
                <c:pt idx="224">
                  <c:v>2585</c:v>
                </c:pt>
                <c:pt idx="225">
                  <c:v>2586</c:v>
                </c:pt>
                <c:pt idx="226">
                  <c:v>2587</c:v>
                </c:pt>
                <c:pt idx="227">
                  <c:v>2588</c:v>
                </c:pt>
                <c:pt idx="228">
                  <c:v>2589</c:v>
                </c:pt>
                <c:pt idx="229">
                  <c:v>2590</c:v>
                </c:pt>
                <c:pt idx="230">
                  <c:v>2591</c:v>
                </c:pt>
                <c:pt idx="231">
                  <c:v>2592</c:v>
                </c:pt>
                <c:pt idx="232">
                  <c:v>2593</c:v>
                </c:pt>
                <c:pt idx="233">
                  <c:v>2594</c:v>
                </c:pt>
                <c:pt idx="234">
                  <c:v>2595</c:v>
                </c:pt>
                <c:pt idx="235">
                  <c:v>2596</c:v>
                </c:pt>
                <c:pt idx="236">
                  <c:v>2597</c:v>
                </c:pt>
                <c:pt idx="237">
                  <c:v>2598</c:v>
                </c:pt>
                <c:pt idx="238">
                  <c:v>2599</c:v>
                </c:pt>
                <c:pt idx="239">
                  <c:v>2600</c:v>
                </c:pt>
                <c:pt idx="240">
                  <c:v>2601</c:v>
                </c:pt>
                <c:pt idx="241">
                  <c:v>2602</c:v>
                </c:pt>
                <c:pt idx="242">
                  <c:v>2603</c:v>
                </c:pt>
                <c:pt idx="243">
                  <c:v>2604</c:v>
                </c:pt>
              </c:numCache>
            </c:numRef>
          </c:xVal>
          <c:yVal>
            <c:numRef>
              <c:f>Graph!$D$2363:$D$2604</c:f>
              <c:numCache>
                <c:formatCode>General</c:formatCode>
                <c:ptCount val="242"/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39-4B77-859C-F0DCD0EB18DE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Graph!$A$2362:$A$2605</c:f>
              <c:numCache>
                <c:formatCode>General</c:formatCode>
                <c:ptCount val="244"/>
                <c:pt idx="0">
                  <c:v>2361</c:v>
                </c:pt>
                <c:pt idx="1">
                  <c:v>2362</c:v>
                </c:pt>
                <c:pt idx="2">
                  <c:v>2363</c:v>
                </c:pt>
                <c:pt idx="3">
                  <c:v>2364</c:v>
                </c:pt>
                <c:pt idx="4">
                  <c:v>2365</c:v>
                </c:pt>
                <c:pt idx="5">
                  <c:v>2366</c:v>
                </c:pt>
                <c:pt idx="6">
                  <c:v>2367</c:v>
                </c:pt>
                <c:pt idx="7">
                  <c:v>2368</c:v>
                </c:pt>
                <c:pt idx="8">
                  <c:v>2369</c:v>
                </c:pt>
                <c:pt idx="9">
                  <c:v>2370</c:v>
                </c:pt>
                <c:pt idx="10">
                  <c:v>2371</c:v>
                </c:pt>
                <c:pt idx="11">
                  <c:v>2372</c:v>
                </c:pt>
                <c:pt idx="12">
                  <c:v>2373</c:v>
                </c:pt>
                <c:pt idx="13">
                  <c:v>2374</c:v>
                </c:pt>
                <c:pt idx="14">
                  <c:v>2375</c:v>
                </c:pt>
                <c:pt idx="15">
                  <c:v>2376</c:v>
                </c:pt>
                <c:pt idx="16">
                  <c:v>2377</c:v>
                </c:pt>
                <c:pt idx="17">
                  <c:v>2378</c:v>
                </c:pt>
                <c:pt idx="18">
                  <c:v>2379</c:v>
                </c:pt>
                <c:pt idx="19">
                  <c:v>2380</c:v>
                </c:pt>
                <c:pt idx="20">
                  <c:v>2381</c:v>
                </c:pt>
                <c:pt idx="21">
                  <c:v>2382</c:v>
                </c:pt>
                <c:pt idx="22">
                  <c:v>2383</c:v>
                </c:pt>
                <c:pt idx="23">
                  <c:v>2384</c:v>
                </c:pt>
                <c:pt idx="24">
                  <c:v>2385</c:v>
                </c:pt>
                <c:pt idx="25">
                  <c:v>2386</c:v>
                </c:pt>
                <c:pt idx="26">
                  <c:v>2387</c:v>
                </c:pt>
                <c:pt idx="27">
                  <c:v>2388</c:v>
                </c:pt>
                <c:pt idx="28">
                  <c:v>2389</c:v>
                </c:pt>
                <c:pt idx="29">
                  <c:v>2390</c:v>
                </c:pt>
                <c:pt idx="30">
                  <c:v>2391</c:v>
                </c:pt>
                <c:pt idx="31">
                  <c:v>2392</c:v>
                </c:pt>
                <c:pt idx="32">
                  <c:v>2393</c:v>
                </c:pt>
                <c:pt idx="33">
                  <c:v>2394</c:v>
                </c:pt>
                <c:pt idx="34">
                  <c:v>2395</c:v>
                </c:pt>
                <c:pt idx="35">
                  <c:v>2396</c:v>
                </c:pt>
                <c:pt idx="36">
                  <c:v>2397</c:v>
                </c:pt>
                <c:pt idx="37">
                  <c:v>2398</c:v>
                </c:pt>
                <c:pt idx="38">
                  <c:v>2399</c:v>
                </c:pt>
                <c:pt idx="39">
                  <c:v>2400</c:v>
                </c:pt>
                <c:pt idx="40">
                  <c:v>2401</c:v>
                </c:pt>
                <c:pt idx="41">
                  <c:v>2402</c:v>
                </c:pt>
                <c:pt idx="42">
                  <c:v>2403</c:v>
                </c:pt>
                <c:pt idx="43">
                  <c:v>2404</c:v>
                </c:pt>
                <c:pt idx="44">
                  <c:v>2405</c:v>
                </c:pt>
                <c:pt idx="45">
                  <c:v>2406</c:v>
                </c:pt>
                <c:pt idx="46">
                  <c:v>2407</c:v>
                </c:pt>
                <c:pt idx="47">
                  <c:v>2408</c:v>
                </c:pt>
                <c:pt idx="48">
                  <c:v>2409</c:v>
                </c:pt>
                <c:pt idx="49">
                  <c:v>2410</c:v>
                </c:pt>
                <c:pt idx="50">
                  <c:v>2411</c:v>
                </c:pt>
                <c:pt idx="51">
                  <c:v>2412</c:v>
                </c:pt>
                <c:pt idx="52">
                  <c:v>2413</c:v>
                </c:pt>
                <c:pt idx="53">
                  <c:v>2414</c:v>
                </c:pt>
                <c:pt idx="54">
                  <c:v>2415</c:v>
                </c:pt>
                <c:pt idx="55">
                  <c:v>2416</c:v>
                </c:pt>
                <c:pt idx="56">
                  <c:v>2417</c:v>
                </c:pt>
                <c:pt idx="57">
                  <c:v>2418</c:v>
                </c:pt>
                <c:pt idx="58">
                  <c:v>2419</c:v>
                </c:pt>
                <c:pt idx="59">
                  <c:v>2420</c:v>
                </c:pt>
                <c:pt idx="60">
                  <c:v>2421</c:v>
                </c:pt>
                <c:pt idx="61">
                  <c:v>2422</c:v>
                </c:pt>
                <c:pt idx="62">
                  <c:v>2423</c:v>
                </c:pt>
                <c:pt idx="63">
                  <c:v>2424</c:v>
                </c:pt>
                <c:pt idx="64">
                  <c:v>2425</c:v>
                </c:pt>
                <c:pt idx="65">
                  <c:v>2426</c:v>
                </c:pt>
                <c:pt idx="66">
                  <c:v>2427</c:v>
                </c:pt>
                <c:pt idx="67">
                  <c:v>2428</c:v>
                </c:pt>
                <c:pt idx="68">
                  <c:v>2429</c:v>
                </c:pt>
                <c:pt idx="69">
                  <c:v>2430</c:v>
                </c:pt>
                <c:pt idx="70">
                  <c:v>2431</c:v>
                </c:pt>
                <c:pt idx="71">
                  <c:v>2432</c:v>
                </c:pt>
                <c:pt idx="72">
                  <c:v>2433</c:v>
                </c:pt>
                <c:pt idx="73">
                  <c:v>2434</c:v>
                </c:pt>
                <c:pt idx="74">
                  <c:v>2435</c:v>
                </c:pt>
                <c:pt idx="75">
                  <c:v>2436</c:v>
                </c:pt>
                <c:pt idx="76">
                  <c:v>2437</c:v>
                </c:pt>
                <c:pt idx="77">
                  <c:v>2438</c:v>
                </c:pt>
                <c:pt idx="78">
                  <c:v>2439</c:v>
                </c:pt>
                <c:pt idx="79">
                  <c:v>2440</c:v>
                </c:pt>
                <c:pt idx="80">
                  <c:v>2441</c:v>
                </c:pt>
                <c:pt idx="81">
                  <c:v>2442</c:v>
                </c:pt>
                <c:pt idx="82">
                  <c:v>2443</c:v>
                </c:pt>
                <c:pt idx="83">
                  <c:v>2444</c:v>
                </c:pt>
                <c:pt idx="84">
                  <c:v>2445</c:v>
                </c:pt>
                <c:pt idx="85">
                  <c:v>2446</c:v>
                </c:pt>
                <c:pt idx="86">
                  <c:v>2447</c:v>
                </c:pt>
                <c:pt idx="87">
                  <c:v>2448</c:v>
                </c:pt>
                <c:pt idx="88">
                  <c:v>2449</c:v>
                </c:pt>
                <c:pt idx="89">
                  <c:v>2450</c:v>
                </c:pt>
                <c:pt idx="90">
                  <c:v>2451</c:v>
                </c:pt>
                <c:pt idx="91">
                  <c:v>2452</c:v>
                </c:pt>
                <c:pt idx="92">
                  <c:v>2453</c:v>
                </c:pt>
                <c:pt idx="93">
                  <c:v>2454</c:v>
                </c:pt>
                <c:pt idx="94">
                  <c:v>2455</c:v>
                </c:pt>
                <c:pt idx="95">
                  <c:v>2456</c:v>
                </c:pt>
                <c:pt idx="96">
                  <c:v>2457</c:v>
                </c:pt>
                <c:pt idx="97">
                  <c:v>2458</c:v>
                </c:pt>
                <c:pt idx="98">
                  <c:v>2459</c:v>
                </c:pt>
                <c:pt idx="99">
                  <c:v>2460</c:v>
                </c:pt>
                <c:pt idx="100">
                  <c:v>2461</c:v>
                </c:pt>
                <c:pt idx="101">
                  <c:v>2462</c:v>
                </c:pt>
                <c:pt idx="102">
                  <c:v>2463</c:v>
                </c:pt>
                <c:pt idx="103">
                  <c:v>2464</c:v>
                </c:pt>
                <c:pt idx="104">
                  <c:v>2465</c:v>
                </c:pt>
                <c:pt idx="105">
                  <c:v>2466</c:v>
                </c:pt>
                <c:pt idx="106">
                  <c:v>2467</c:v>
                </c:pt>
                <c:pt idx="107">
                  <c:v>2468</c:v>
                </c:pt>
                <c:pt idx="108">
                  <c:v>2469</c:v>
                </c:pt>
                <c:pt idx="109">
                  <c:v>2470</c:v>
                </c:pt>
                <c:pt idx="110">
                  <c:v>2471</c:v>
                </c:pt>
                <c:pt idx="111">
                  <c:v>2472</c:v>
                </c:pt>
                <c:pt idx="112">
                  <c:v>2473</c:v>
                </c:pt>
                <c:pt idx="113">
                  <c:v>2474</c:v>
                </c:pt>
                <c:pt idx="114">
                  <c:v>2475</c:v>
                </c:pt>
                <c:pt idx="115">
                  <c:v>2476</c:v>
                </c:pt>
                <c:pt idx="116">
                  <c:v>2477</c:v>
                </c:pt>
                <c:pt idx="117">
                  <c:v>2478</c:v>
                </c:pt>
                <c:pt idx="118">
                  <c:v>2479</c:v>
                </c:pt>
                <c:pt idx="119">
                  <c:v>2480</c:v>
                </c:pt>
                <c:pt idx="120">
                  <c:v>2481</c:v>
                </c:pt>
                <c:pt idx="121">
                  <c:v>2482</c:v>
                </c:pt>
                <c:pt idx="122">
                  <c:v>2483</c:v>
                </c:pt>
                <c:pt idx="123">
                  <c:v>2484</c:v>
                </c:pt>
                <c:pt idx="124">
                  <c:v>2485</c:v>
                </c:pt>
                <c:pt idx="125">
                  <c:v>2486</c:v>
                </c:pt>
                <c:pt idx="126">
                  <c:v>2487</c:v>
                </c:pt>
                <c:pt idx="127">
                  <c:v>2488</c:v>
                </c:pt>
                <c:pt idx="128">
                  <c:v>2489</c:v>
                </c:pt>
                <c:pt idx="129">
                  <c:v>2490</c:v>
                </c:pt>
                <c:pt idx="130">
                  <c:v>2491</c:v>
                </c:pt>
                <c:pt idx="131">
                  <c:v>2492</c:v>
                </c:pt>
                <c:pt idx="132">
                  <c:v>2493</c:v>
                </c:pt>
                <c:pt idx="133">
                  <c:v>2494</c:v>
                </c:pt>
                <c:pt idx="134">
                  <c:v>2495</c:v>
                </c:pt>
                <c:pt idx="135">
                  <c:v>2496</c:v>
                </c:pt>
                <c:pt idx="136">
                  <c:v>2497</c:v>
                </c:pt>
                <c:pt idx="137">
                  <c:v>2498</c:v>
                </c:pt>
                <c:pt idx="138">
                  <c:v>2499</c:v>
                </c:pt>
                <c:pt idx="139">
                  <c:v>2500</c:v>
                </c:pt>
                <c:pt idx="140">
                  <c:v>2501</c:v>
                </c:pt>
                <c:pt idx="141">
                  <c:v>2502</c:v>
                </c:pt>
                <c:pt idx="142">
                  <c:v>2503</c:v>
                </c:pt>
                <c:pt idx="143">
                  <c:v>2504</c:v>
                </c:pt>
                <c:pt idx="144">
                  <c:v>2505</c:v>
                </c:pt>
                <c:pt idx="145">
                  <c:v>2506</c:v>
                </c:pt>
                <c:pt idx="146">
                  <c:v>2507</c:v>
                </c:pt>
                <c:pt idx="147">
                  <c:v>2508</c:v>
                </c:pt>
                <c:pt idx="148">
                  <c:v>2509</c:v>
                </c:pt>
                <c:pt idx="149">
                  <c:v>2510</c:v>
                </c:pt>
                <c:pt idx="150">
                  <c:v>2511</c:v>
                </c:pt>
                <c:pt idx="151">
                  <c:v>2512</c:v>
                </c:pt>
                <c:pt idx="152">
                  <c:v>2513</c:v>
                </c:pt>
                <c:pt idx="153">
                  <c:v>2514</c:v>
                </c:pt>
                <c:pt idx="154">
                  <c:v>2515</c:v>
                </c:pt>
                <c:pt idx="155">
                  <c:v>2516</c:v>
                </c:pt>
                <c:pt idx="156">
                  <c:v>2517</c:v>
                </c:pt>
                <c:pt idx="157">
                  <c:v>2518</c:v>
                </c:pt>
                <c:pt idx="158">
                  <c:v>2519</c:v>
                </c:pt>
                <c:pt idx="159">
                  <c:v>2520</c:v>
                </c:pt>
                <c:pt idx="160">
                  <c:v>2521</c:v>
                </c:pt>
                <c:pt idx="161">
                  <c:v>2522</c:v>
                </c:pt>
                <c:pt idx="162">
                  <c:v>2523</c:v>
                </c:pt>
                <c:pt idx="163">
                  <c:v>2524</c:v>
                </c:pt>
                <c:pt idx="164">
                  <c:v>2525</c:v>
                </c:pt>
                <c:pt idx="165">
                  <c:v>2526</c:v>
                </c:pt>
                <c:pt idx="166">
                  <c:v>2527</c:v>
                </c:pt>
                <c:pt idx="167">
                  <c:v>2528</c:v>
                </c:pt>
                <c:pt idx="168">
                  <c:v>2529</c:v>
                </c:pt>
                <c:pt idx="169">
                  <c:v>2530</c:v>
                </c:pt>
                <c:pt idx="170">
                  <c:v>2531</c:v>
                </c:pt>
                <c:pt idx="171">
                  <c:v>2532</c:v>
                </c:pt>
                <c:pt idx="172">
                  <c:v>2533</c:v>
                </c:pt>
                <c:pt idx="173">
                  <c:v>2534</c:v>
                </c:pt>
                <c:pt idx="174">
                  <c:v>2535</c:v>
                </c:pt>
                <c:pt idx="175">
                  <c:v>2536</c:v>
                </c:pt>
                <c:pt idx="176">
                  <c:v>2537</c:v>
                </c:pt>
                <c:pt idx="177">
                  <c:v>2538</c:v>
                </c:pt>
                <c:pt idx="178">
                  <c:v>2539</c:v>
                </c:pt>
                <c:pt idx="179">
                  <c:v>2540</c:v>
                </c:pt>
                <c:pt idx="180">
                  <c:v>2541</c:v>
                </c:pt>
                <c:pt idx="181">
                  <c:v>2542</c:v>
                </c:pt>
                <c:pt idx="182">
                  <c:v>2543</c:v>
                </c:pt>
                <c:pt idx="183">
                  <c:v>2544</c:v>
                </c:pt>
                <c:pt idx="184">
                  <c:v>2545</c:v>
                </c:pt>
                <c:pt idx="185">
                  <c:v>2546</c:v>
                </c:pt>
                <c:pt idx="186">
                  <c:v>2547</c:v>
                </c:pt>
                <c:pt idx="187">
                  <c:v>2548</c:v>
                </c:pt>
                <c:pt idx="188">
                  <c:v>2549</c:v>
                </c:pt>
                <c:pt idx="189">
                  <c:v>2550</c:v>
                </c:pt>
                <c:pt idx="190">
                  <c:v>2551</c:v>
                </c:pt>
                <c:pt idx="191">
                  <c:v>2552</c:v>
                </c:pt>
                <c:pt idx="192">
                  <c:v>2553</c:v>
                </c:pt>
                <c:pt idx="193">
                  <c:v>2554</c:v>
                </c:pt>
                <c:pt idx="194">
                  <c:v>2555</c:v>
                </c:pt>
                <c:pt idx="195">
                  <c:v>2556</c:v>
                </c:pt>
                <c:pt idx="196">
                  <c:v>2557</c:v>
                </c:pt>
                <c:pt idx="197">
                  <c:v>2558</c:v>
                </c:pt>
                <c:pt idx="198">
                  <c:v>2559</c:v>
                </c:pt>
                <c:pt idx="199">
                  <c:v>2560</c:v>
                </c:pt>
                <c:pt idx="200">
                  <c:v>2561</c:v>
                </c:pt>
                <c:pt idx="201">
                  <c:v>2562</c:v>
                </c:pt>
                <c:pt idx="202">
                  <c:v>2563</c:v>
                </c:pt>
                <c:pt idx="203">
                  <c:v>2564</c:v>
                </c:pt>
                <c:pt idx="204">
                  <c:v>2565</c:v>
                </c:pt>
                <c:pt idx="205">
                  <c:v>2566</c:v>
                </c:pt>
                <c:pt idx="206">
                  <c:v>2567</c:v>
                </c:pt>
                <c:pt idx="207">
                  <c:v>2568</c:v>
                </c:pt>
                <c:pt idx="208">
                  <c:v>2569</c:v>
                </c:pt>
                <c:pt idx="209">
                  <c:v>2570</c:v>
                </c:pt>
                <c:pt idx="210">
                  <c:v>2571</c:v>
                </c:pt>
                <c:pt idx="211">
                  <c:v>2572</c:v>
                </c:pt>
                <c:pt idx="212">
                  <c:v>2573</c:v>
                </c:pt>
                <c:pt idx="213">
                  <c:v>2574</c:v>
                </c:pt>
                <c:pt idx="214">
                  <c:v>2575</c:v>
                </c:pt>
                <c:pt idx="215">
                  <c:v>2576</c:v>
                </c:pt>
                <c:pt idx="216">
                  <c:v>2577</c:v>
                </c:pt>
                <c:pt idx="217">
                  <c:v>2578</c:v>
                </c:pt>
                <c:pt idx="218">
                  <c:v>2579</c:v>
                </c:pt>
                <c:pt idx="219">
                  <c:v>2580</c:v>
                </c:pt>
                <c:pt idx="220">
                  <c:v>2581</c:v>
                </c:pt>
                <c:pt idx="221">
                  <c:v>2582</c:v>
                </c:pt>
                <c:pt idx="222">
                  <c:v>2583</c:v>
                </c:pt>
                <c:pt idx="223">
                  <c:v>2584</c:v>
                </c:pt>
                <c:pt idx="224">
                  <c:v>2585</c:v>
                </c:pt>
                <c:pt idx="225">
                  <c:v>2586</c:v>
                </c:pt>
                <c:pt idx="226">
                  <c:v>2587</c:v>
                </c:pt>
                <c:pt idx="227">
                  <c:v>2588</c:v>
                </c:pt>
                <c:pt idx="228">
                  <c:v>2589</c:v>
                </c:pt>
                <c:pt idx="229">
                  <c:v>2590</c:v>
                </c:pt>
                <c:pt idx="230">
                  <c:v>2591</c:v>
                </c:pt>
                <c:pt idx="231">
                  <c:v>2592</c:v>
                </c:pt>
                <c:pt idx="232">
                  <c:v>2593</c:v>
                </c:pt>
                <c:pt idx="233">
                  <c:v>2594</c:v>
                </c:pt>
                <c:pt idx="234">
                  <c:v>2595</c:v>
                </c:pt>
                <c:pt idx="235">
                  <c:v>2596</c:v>
                </c:pt>
                <c:pt idx="236">
                  <c:v>2597</c:v>
                </c:pt>
                <c:pt idx="237">
                  <c:v>2598</c:v>
                </c:pt>
                <c:pt idx="238">
                  <c:v>2599</c:v>
                </c:pt>
                <c:pt idx="239">
                  <c:v>2600</c:v>
                </c:pt>
                <c:pt idx="240">
                  <c:v>2601</c:v>
                </c:pt>
                <c:pt idx="241">
                  <c:v>2602</c:v>
                </c:pt>
                <c:pt idx="242">
                  <c:v>2603</c:v>
                </c:pt>
                <c:pt idx="243">
                  <c:v>2604</c:v>
                </c:pt>
              </c:numCache>
            </c:numRef>
          </c:xVal>
          <c:yVal>
            <c:numRef>
              <c:f>Graph!$B$2363:$B$2604</c:f>
              <c:numCache>
                <c:formatCode>General</c:formatCode>
                <c:ptCount val="242"/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339-4B77-859C-F0DCD0EB18DE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Graph!$A$2362:$A$2605</c:f>
              <c:numCache>
                <c:formatCode>General</c:formatCode>
                <c:ptCount val="244"/>
                <c:pt idx="0">
                  <c:v>2361</c:v>
                </c:pt>
                <c:pt idx="1">
                  <c:v>2362</c:v>
                </c:pt>
                <c:pt idx="2">
                  <c:v>2363</c:v>
                </c:pt>
                <c:pt idx="3">
                  <c:v>2364</c:v>
                </c:pt>
                <c:pt idx="4">
                  <c:v>2365</c:v>
                </c:pt>
                <c:pt idx="5">
                  <c:v>2366</c:v>
                </c:pt>
                <c:pt idx="6">
                  <c:v>2367</c:v>
                </c:pt>
                <c:pt idx="7">
                  <c:v>2368</c:v>
                </c:pt>
                <c:pt idx="8">
                  <c:v>2369</c:v>
                </c:pt>
                <c:pt idx="9">
                  <c:v>2370</c:v>
                </c:pt>
                <c:pt idx="10">
                  <c:v>2371</c:v>
                </c:pt>
                <c:pt idx="11">
                  <c:v>2372</c:v>
                </c:pt>
                <c:pt idx="12">
                  <c:v>2373</c:v>
                </c:pt>
                <c:pt idx="13">
                  <c:v>2374</c:v>
                </c:pt>
                <c:pt idx="14">
                  <c:v>2375</c:v>
                </c:pt>
                <c:pt idx="15">
                  <c:v>2376</c:v>
                </c:pt>
                <c:pt idx="16">
                  <c:v>2377</c:v>
                </c:pt>
                <c:pt idx="17">
                  <c:v>2378</c:v>
                </c:pt>
                <c:pt idx="18">
                  <c:v>2379</c:v>
                </c:pt>
                <c:pt idx="19">
                  <c:v>2380</c:v>
                </c:pt>
                <c:pt idx="20">
                  <c:v>2381</c:v>
                </c:pt>
                <c:pt idx="21">
                  <c:v>2382</c:v>
                </c:pt>
                <c:pt idx="22">
                  <c:v>2383</c:v>
                </c:pt>
                <c:pt idx="23">
                  <c:v>2384</c:v>
                </c:pt>
                <c:pt idx="24">
                  <c:v>2385</c:v>
                </c:pt>
                <c:pt idx="25">
                  <c:v>2386</c:v>
                </c:pt>
                <c:pt idx="26">
                  <c:v>2387</c:v>
                </c:pt>
                <c:pt idx="27">
                  <c:v>2388</c:v>
                </c:pt>
                <c:pt idx="28">
                  <c:v>2389</c:v>
                </c:pt>
                <c:pt idx="29">
                  <c:v>2390</c:v>
                </c:pt>
                <c:pt idx="30">
                  <c:v>2391</c:v>
                </c:pt>
                <c:pt idx="31">
                  <c:v>2392</c:v>
                </c:pt>
                <c:pt idx="32">
                  <c:v>2393</c:v>
                </c:pt>
                <c:pt idx="33">
                  <c:v>2394</c:v>
                </c:pt>
                <c:pt idx="34">
                  <c:v>2395</c:v>
                </c:pt>
                <c:pt idx="35">
                  <c:v>2396</c:v>
                </c:pt>
                <c:pt idx="36">
                  <c:v>2397</c:v>
                </c:pt>
                <c:pt idx="37">
                  <c:v>2398</c:v>
                </c:pt>
                <c:pt idx="38">
                  <c:v>2399</c:v>
                </c:pt>
                <c:pt idx="39">
                  <c:v>2400</c:v>
                </c:pt>
                <c:pt idx="40">
                  <c:v>2401</c:v>
                </c:pt>
                <c:pt idx="41">
                  <c:v>2402</c:v>
                </c:pt>
                <c:pt idx="42">
                  <c:v>2403</c:v>
                </c:pt>
                <c:pt idx="43">
                  <c:v>2404</c:v>
                </c:pt>
                <c:pt idx="44">
                  <c:v>2405</c:v>
                </c:pt>
                <c:pt idx="45">
                  <c:v>2406</c:v>
                </c:pt>
                <c:pt idx="46">
                  <c:v>2407</c:v>
                </c:pt>
                <c:pt idx="47">
                  <c:v>2408</c:v>
                </c:pt>
                <c:pt idx="48">
                  <c:v>2409</c:v>
                </c:pt>
                <c:pt idx="49">
                  <c:v>2410</c:v>
                </c:pt>
                <c:pt idx="50">
                  <c:v>2411</c:v>
                </c:pt>
                <c:pt idx="51">
                  <c:v>2412</c:v>
                </c:pt>
                <c:pt idx="52">
                  <c:v>2413</c:v>
                </c:pt>
                <c:pt idx="53">
                  <c:v>2414</c:v>
                </c:pt>
                <c:pt idx="54">
                  <c:v>2415</c:v>
                </c:pt>
                <c:pt idx="55">
                  <c:v>2416</c:v>
                </c:pt>
                <c:pt idx="56">
                  <c:v>2417</c:v>
                </c:pt>
                <c:pt idx="57">
                  <c:v>2418</c:v>
                </c:pt>
                <c:pt idx="58">
                  <c:v>2419</c:v>
                </c:pt>
                <c:pt idx="59">
                  <c:v>2420</c:v>
                </c:pt>
                <c:pt idx="60">
                  <c:v>2421</c:v>
                </c:pt>
                <c:pt idx="61">
                  <c:v>2422</c:v>
                </c:pt>
                <c:pt idx="62">
                  <c:v>2423</c:v>
                </c:pt>
                <c:pt idx="63">
                  <c:v>2424</c:v>
                </c:pt>
                <c:pt idx="64">
                  <c:v>2425</c:v>
                </c:pt>
                <c:pt idx="65">
                  <c:v>2426</c:v>
                </c:pt>
                <c:pt idx="66">
                  <c:v>2427</c:v>
                </c:pt>
                <c:pt idx="67">
                  <c:v>2428</c:v>
                </c:pt>
                <c:pt idx="68">
                  <c:v>2429</c:v>
                </c:pt>
                <c:pt idx="69">
                  <c:v>2430</c:v>
                </c:pt>
                <c:pt idx="70">
                  <c:v>2431</c:v>
                </c:pt>
                <c:pt idx="71">
                  <c:v>2432</c:v>
                </c:pt>
                <c:pt idx="72">
                  <c:v>2433</c:v>
                </c:pt>
                <c:pt idx="73">
                  <c:v>2434</c:v>
                </c:pt>
                <c:pt idx="74">
                  <c:v>2435</c:v>
                </c:pt>
                <c:pt idx="75">
                  <c:v>2436</c:v>
                </c:pt>
                <c:pt idx="76">
                  <c:v>2437</c:v>
                </c:pt>
                <c:pt idx="77">
                  <c:v>2438</c:v>
                </c:pt>
                <c:pt idx="78">
                  <c:v>2439</c:v>
                </c:pt>
                <c:pt idx="79">
                  <c:v>2440</c:v>
                </c:pt>
                <c:pt idx="80">
                  <c:v>2441</c:v>
                </c:pt>
                <c:pt idx="81">
                  <c:v>2442</c:v>
                </c:pt>
                <c:pt idx="82">
                  <c:v>2443</c:v>
                </c:pt>
                <c:pt idx="83">
                  <c:v>2444</c:v>
                </c:pt>
                <c:pt idx="84">
                  <c:v>2445</c:v>
                </c:pt>
                <c:pt idx="85">
                  <c:v>2446</c:v>
                </c:pt>
                <c:pt idx="86">
                  <c:v>2447</c:v>
                </c:pt>
                <c:pt idx="87">
                  <c:v>2448</c:v>
                </c:pt>
                <c:pt idx="88">
                  <c:v>2449</c:v>
                </c:pt>
                <c:pt idx="89">
                  <c:v>2450</c:v>
                </c:pt>
                <c:pt idx="90">
                  <c:v>2451</c:v>
                </c:pt>
                <c:pt idx="91">
                  <c:v>2452</c:v>
                </c:pt>
                <c:pt idx="92">
                  <c:v>2453</c:v>
                </c:pt>
                <c:pt idx="93">
                  <c:v>2454</c:v>
                </c:pt>
                <c:pt idx="94">
                  <c:v>2455</c:v>
                </c:pt>
                <c:pt idx="95">
                  <c:v>2456</c:v>
                </c:pt>
                <c:pt idx="96">
                  <c:v>2457</c:v>
                </c:pt>
                <c:pt idx="97">
                  <c:v>2458</c:v>
                </c:pt>
                <c:pt idx="98">
                  <c:v>2459</c:v>
                </c:pt>
                <c:pt idx="99">
                  <c:v>2460</c:v>
                </c:pt>
                <c:pt idx="100">
                  <c:v>2461</c:v>
                </c:pt>
                <c:pt idx="101">
                  <c:v>2462</c:v>
                </c:pt>
                <c:pt idx="102">
                  <c:v>2463</c:v>
                </c:pt>
                <c:pt idx="103">
                  <c:v>2464</c:v>
                </c:pt>
                <c:pt idx="104">
                  <c:v>2465</c:v>
                </c:pt>
                <c:pt idx="105">
                  <c:v>2466</c:v>
                </c:pt>
                <c:pt idx="106">
                  <c:v>2467</c:v>
                </c:pt>
                <c:pt idx="107">
                  <c:v>2468</c:v>
                </c:pt>
                <c:pt idx="108">
                  <c:v>2469</c:v>
                </c:pt>
                <c:pt idx="109">
                  <c:v>2470</c:v>
                </c:pt>
                <c:pt idx="110">
                  <c:v>2471</c:v>
                </c:pt>
                <c:pt idx="111">
                  <c:v>2472</c:v>
                </c:pt>
                <c:pt idx="112">
                  <c:v>2473</c:v>
                </c:pt>
                <c:pt idx="113">
                  <c:v>2474</c:v>
                </c:pt>
                <c:pt idx="114">
                  <c:v>2475</c:v>
                </c:pt>
                <c:pt idx="115">
                  <c:v>2476</c:v>
                </c:pt>
                <c:pt idx="116">
                  <c:v>2477</c:v>
                </c:pt>
                <c:pt idx="117">
                  <c:v>2478</c:v>
                </c:pt>
                <c:pt idx="118">
                  <c:v>2479</c:v>
                </c:pt>
                <c:pt idx="119">
                  <c:v>2480</c:v>
                </c:pt>
                <c:pt idx="120">
                  <c:v>2481</c:v>
                </c:pt>
                <c:pt idx="121">
                  <c:v>2482</c:v>
                </c:pt>
                <c:pt idx="122">
                  <c:v>2483</c:v>
                </c:pt>
                <c:pt idx="123">
                  <c:v>2484</c:v>
                </c:pt>
                <c:pt idx="124">
                  <c:v>2485</c:v>
                </c:pt>
                <c:pt idx="125">
                  <c:v>2486</c:v>
                </c:pt>
                <c:pt idx="126">
                  <c:v>2487</c:v>
                </c:pt>
                <c:pt idx="127">
                  <c:v>2488</c:v>
                </c:pt>
                <c:pt idx="128">
                  <c:v>2489</c:v>
                </c:pt>
                <c:pt idx="129">
                  <c:v>2490</c:v>
                </c:pt>
                <c:pt idx="130">
                  <c:v>2491</c:v>
                </c:pt>
                <c:pt idx="131">
                  <c:v>2492</c:v>
                </c:pt>
                <c:pt idx="132">
                  <c:v>2493</c:v>
                </c:pt>
                <c:pt idx="133">
                  <c:v>2494</c:v>
                </c:pt>
                <c:pt idx="134">
                  <c:v>2495</c:v>
                </c:pt>
                <c:pt idx="135">
                  <c:v>2496</c:v>
                </c:pt>
                <c:pt idx="136">
                  <c:v>2497</c:v>
                </c:pt>
                <c:pt idx="137">
                  <c:v>2498</c:v>
                </c:pt>
                <c:pt idx="138">
                  <c:v>2499</c:v>
                </c:pt>
                <c:pt idx="139">
                  <c:v>2500</c:v>
                </c:pt>
                <c:pt idx="140">
                  <c:v>2501</c:v>
                </c:pt>
                <c:pt idx="141">
                  <c:v>2502</c:v>
                </c:pt>
                <c:pt idx="142">
                  <c:v>2503</c:v>
                </c:pt>
                <c:pt idx="143">
                  <c:v>2504</c:v>
                </c:pt>
                <c:pt idx="144">
                  <c:v>2505</c:v>
                </c:pt>
                <c:pt idx="145">
                  <c:v>2506</c:v>
                </c:pt>
                <c:pt idx="146">
                  <c:v>2507</c:v>
                </c:pt>
                <c:pt idx="147">
                  <c:v>2508</c:v>
                </c:pt>
                <c:pt idx="148">
                  <c:v>2509</c:v>
                </c:pt>
                <c:pt idx="149">
                  <c:v>2510</c:v>
                </c:pt>
                <c:pt idx="150">
                  <c:v>2511</c:v>
                </c:pt>
                <c:pt idx="151">
                  <c:v>2512</c:v>
                </c:pt>
                <c:pt idx="152">
                  <c:v>2513</c:v>
                </c:pt>
                <c:pt idx="153">
                  <c:v>2514</c:v>
                </c:pt>
                <c:pt idx="154">
                  <c:v>2515</c:v>
                </c:pt>
                <c:pt idx="155">
                  <c:v>2516</c:v>
                </c:pt>
                <c:pt idx="156">
                  <c:v>2517</c:v>
                </c:pt>
                <c:pt idx="157">
                  <c:v>2518</c:v>
                </c:pt>
                <c:pt idx="158">
                  <c:v>2519</c:v>
                </c:pt>
                <c:pt idx="159">
                  <c:v>2520</c:v>
                </c:pt>
                <c:pt idx="160">
                  <c:v>2521</c:v>
                </c:pt>
                <c:pt idx="161">
                  <c:v>2522</c:v>
                </c:pt>
                <c:pt idx="162">
                  <c:v>2523</c:v>
                </c:pt>
                <c:pt idx="163">
                  <c:v>2524</c:v>
                </c:pt>
                <c:pt idx="164">
                  <c:v>2525</c:v>
                </c:pt>
                <c:pt idx="165">
                  <c:v>2526</c:v>
                </c:pt>
                <c:pt idx="166">
                  <c:v>2527</c:v>
                </c:pt>
                <c:pt idx="167">
                  <c:v>2528</c:v>
                </c:pt>
                <c:pt idx="168">
                  <c:v>2529</c:v>
                </c:pt>
                <c:pt idx="169">
                  <c:v>2530</c:v>
                </c:pt>
                <c:pt idx="170">
                  <c:v>2531</c:v>
                </c:pt>
                <c:pt idx="171">
                  <c:v>2532</c:v>
                </c:pt>
                <c:pt idx="172">
                  <c:v>2533</c:v>
                </c:pt>
                <c:pt idx="173">
                  <c:v>2534</c:v>
                </c:pt>
                <c:pt idx="174">
                  <c:v>2535</c:v>
                </c:pt>
                <c:pt idx="175">
                  <c:v>2536</c:v>
                </c:pt>
                <c:pt idx="176">
                  <c:v>2537</c:v>
                </c:pt>
                <c:pt idx="177">
                  <c:v>2538</c:v>
                </c:pt>
                <c:pt idx="178">
                  <c:v>2539</c:v>
                </c:pt>
                <c:pt idx="179">
                  <c:v>2540</c:v>
                </c:pt>
                <c:pt idx="180">
                  <c:v>2541</c:v>
                </c:pt>
                <c:pt idx="181">
                  <c:v>2542</c:v>
                </c:pt>
                <c:pt idx="182">
                  <c:v>2543</c:v>
                </c:pt>
                <c:pt idx="183">
                  <c:v>2544</c:v>
                </c:pt>
                <c:pt idx="184">
                  <c:v>2545</c:v>
                </c:pt>
                <c:pt idx="185">
                  <c:v>2546</c:v>
                </c:pt>
                <c:pt idx="186">
                  <c:v>2547</c:v>
                </c:pt>
                <c:pt idx="187">
                  <c:v>2548</c:v>
                </c:pt>
                <c:pt idx="188">
                  <c:v>2549</c:v>
                </c:pt>
                <c:pt idx="189">
                  <c:v>2550</c:v>
                </c:pt>
                <c:pt idx="190">
                  <c:v>2551</c:v>
                </c:pt>
                <c:pt idx="191">
                  <c:v>2552</c:v>
                </c:pt>
                <c:pt idx="192">
                  <c:v>2553</c:v>
                </c:pt>
                <c:pt idx="193">
                  <c:v>2554</c:v>
                </c:pt>
                <c:pt idx="194">
                  <c:v>2555</c:v>
                </c:pt>
                <c:pt idx="195">
                  <c:v>2556</c:v>
                </c:pt>
                <c:pt idx="196">
                  <c:v>2557</c:v>
                </c:pt>
                <c:pt idx="197">
                  <c:v>2558</c:v>
                </c:pt>
                <c:pt idx="198">
                  <c:v>2559</c:v>
                </c:pt>
                <c:pt idx="199">
                  <c:v>2560</c:v>
                </c:pt>
                <c:pt idx="200">
                  <c:v>2561</c:v>
                </c:pt>
                <c:pt idx="201">
                  <c:v>2562</c:v>
                </c:pt>
                <c:pt idx="202">
                  <c:v>2563</c:v>
                </c:pt>
                <c:pt idx="203">
                  <c:v>2564</c:v>
                </c:pt>
                <c:pt idx="204">
                  <c:v>2565</c:v>
                </c:pt>
                <c:pt idx="205">
                  <c:v>2566</c:v>
                </c:pt>
                <c:pt idx="206">
                  <c:v>2567</c:v>
                </c:pt>
                <c:pt idx="207">
                  <c:v>2568</c:v>
                </c:pt>
                <c:pt idx="208">
                  <c:v>2569</c:v>
                </c:pt>
                <c:pt idx="209">
                  <c:v>2570</c:v>
                </c:pt>
                <c:pt idx="210">
                  <c:v>2571</c:v>
                </c:pt>
                <c:pt idx="211">
                  <c:v>2572</c:v>
                </c:pt>
                <c:pt idx="212">
                  <c:v>2573</c:v>
                </c:pt>
                <c:pt idx="213">
                  <c:v>2574</c:v>
                </c:pt>
                <c:pt idx="214">
                  <c:v>2575</c:v>
                </c:pt>
                <c:pt idx="215">
                  <c:v>2576</c:v>
                </c:pt>
                <c:pt idx="216">
                  <c:v>2577</c:v>
                </c:pt>
                <c:pt idx="217">
                  <c:v>2578</c:v>
                </c:pt>
                <c:pt idx="218">
                  <c:v>2579</c:v>
                </c:pt>
                <c:pt idx="219">
                  <c:v>2580</c:v>
                </c:pt>
                <c:pt idx="220">
                  <c:v>2581</c:v>
                </c:pt>
                <c:pt idx="221">
                  <c:v>2582</c:v>
                </c:pt>
                <c:pt idx="222">
                  <c:v>2583</c:v>
                </c:pt>
                <c:pt idx="223">
                  <c:v>2584</c:v>
                </c:pt>
                <c:pt idx="224">
                  <c:v>2585</c:v>
                </c:pt>
                <c:pt idx="225">
                  <c:v>2586</c:v>
                </c:pt>
                <c:pt idx="226">
                  <c:v>2587</c:v>
                </c:pt>
                <c:pt idx="227">
                  <c:v>2588</c:v>
                </c:pt>
                <c:pt idx="228">
                  <c:v>2589</c:v>
                </c:pt>
                <c:pt idx="229">
                  <c:v>2590</c:v>
                </c:pt>
                <c:pt idx="230">
                  <c:v>2591</c:v>
                </c:pt>
                <c:pt idx="231">
                  <c:v>2592</c:v>
                </c:pt>
                <c:pt idx="232">
                  <c:v>2593</c:v>
                </c:pt>
                <c:pt idx="233">
                  <c:v>2594</c:v>
                </c:pt>
                <c:pt idx="234">
                  <c:v>2595</c:v>
                </c:pt>
                <c:pt idx="235">
                  <c:v>2596</c:v>
                </c:pt>
                <c:pt idx="236">
                  <c:v>2597</c:v>
                </c:pt>
                <c:pt idx="237">
                  <c:v>2598</c:v>
                </c:pt>
                <c:pt idx="238">
                  <c:v>2599</c:v>
                </c:pt>
                <c:pt idx="239">
                  <c:v>2600</c:v>
                </c:pt>
                <c:pt idx="240">
                  <c:v>2601</c:v>
                </c:pt>
                <c:pt idx="241">
                  <c:v>2602</c:v>
                </c:pt>
                <c:pt idx="242">
                  <c:v>2603</c:v>
                </c:pt>
                <c:pt idx="243">
                  <c:v>2604</c:v>
                </c:pt>
              </c:numCache>
            </c:numRef>
          </c:xVal>
          <c:yVal>
            <c:numRef>
              <c:f>Graph!$C$2363:$C$2604</c:f>
              <c:numCache>
                <c:formatCode>General</c:formatCode>
                <c:ptCount val="24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339-4B77-859C-F0DCD0EB18DE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Graph!$A$2362:$A$2605</c:f>
              <c:numCache>
                <c:formatCode>General</c:formatCode>
                <c:ptCount val="244"/>
                <c:pt idx="0">
                  <c:v>2361</c:v>
                </c:pt>
                <c:pt idx="1">
                  <c:v>2362</c:v>
                </c:pt>
                <c:pt idx="2">
                  <c:v>2363</c:v>
                </c:pt>
                <c:pt idx="3">
                  <c:v>2364</c:v>
                </c:pt>
                <c:pt idx="4">
                  <c:v>2365</c:v>
                </c:pt>
                <c:pt idx="5">
                  <c:v>2366</c:v>
                </c:pt>
                <c:pt idx="6">
                  <c:v>2367</c:v>
                </c:pt>
                <c:pt idx="7">
                  <c:v>2368</c:v>
                </c:pt>
                <c:pt idx="8">
                  <c:v>2369</c:v>
                </c:pt>
                <c:pt idx="9">
                  <c:v>2370</c:v>
                </c:pt>
                <c:pt idx="10">
                  <c:v>2371</c:v>
                </c:pt>
                <c:pt idx="11">
                  <c:v>2372</c:v>
                </c:pt>
                <c:pt idx="12">
                  <c:v>2373</c:v>
                </c:pt>
                <c:pt idx="13">
                  <c:v>2374</c:v>
                </c:pt>
                <c:pt idx="14">
                  <c:v>2375</c:v>
                </c:pt>
                <c:pt idx="15">
                  <c:v>2376</c:v>
                </c:pt>
                <c:pt idx="16">
                  <c:v>2377</c:v>
                </c:pt>
                <c:pt idx="17">
                  <c:v>2378</c:v>
                </c:pt>
                <c:pt idx="18">
                  <c:v>2379</c:v>
                </c:pt>
                <c:pt idx="19">
                  <c:v>2380</c:v>
                </c:pt>
                <c:pt idx="20">
                  <c:v>2381</c:v>
                </c:pt>
                <c:pt idx="21">
                  <c:v>2382</c:v>
                </c:pt>
                <c:pt idx="22">
                  <c:v>2383</c:v>
                </c:pt>
                <c:pt idx="23">
                  <c:v>2384</c:v>
                </c:pt>
                <c:pt idx="24">
                  <c:v>2385</c:v>
                </c:pt>
                <c:pt idx="25">
                  <c:v>2386</c:v>
                </c:pt>
                <c:pt idx="26">
                  <c:v>2387</c:v>
                </c:pt>
                <c:pt idx="27">
                  <c:v>2388</c:v>
                </c:pt>
                <c:pt idx="28">
                  <c:v>2389</c:v>
                </c:pt>
                <c:pt idx="29">
                  <c:v>2390</c:v>
                </c:pt>
                <c:pt idx="30">
                  <c:v>2391</c:v>
                </c:pt>
                <c:pt idx="31">
                  <c:v>2392</c:v>
                </c:pt>
                <c:pt idx="32">
                  <c:v>2393</c:v>
                </c:pt>
                <c:pt idx="33">
                  <c:v>2394</c:v>
                </c:pt>
                <c:pt idx="34">
                  <c:v>2395</c:v>
                </c:pt>
                <c:pt idx="35">
                  <c:v>2396</c:v>
                </c:pt>
                <c:pt idx="36">
                  <c:v>2397</c:v>
                </c:pt>
                <c:pt idx="37">
                  <c:v>2398</c:v>
                </c:pt>
                <c:pt idx="38">
                  <c:v>2399</c:v>
                </c:pt>
                <c:pt idx="39">
                  <c:v>2400</c:v>
                </c:pt>
                <c:pt idx="40">
                  <c:v>2401</c:v>
                </c:pt>
                <c:pt idx="41">
                  <c:v>2402</c:v>
                </c:pt>
                <c:pt idx="42">
                  <c:v>2403</c:v>
                </c:pt>
                <c:pt idx="43">
                  <c:v>2404</c:v>
                </c:pt>
                <c:pt idx="44">
                  <c:v>2405</c:v>
                </c:pt>
                <c:pt idx="45">
                  <c:v>2406</c:v>
                </c:pt>
                <c:pt idx="46">
                  <c:v>2407</c:v>
                </c:pt>
                <c:pt idx="47">
                  <c:v>2408</c:v>
                </c:pt>
                <c:pt idx="48">
                  <c:v>2409</c:v>
                </c:pt>
                <c:pt idx="49">
                  <c:v>2410</c:v>
                </c:pt>
                <c:pt idx="50">
                  <c:v>2411</c:v>
                </c:pt>
                <c:pt idx="51">
                  <c:v>2412</c:v>
                </c:pt>
                <c:pt idx="52">
                  <c:v>2413</c:v>
                </c:pt>
                <c:pt idx="53">
                  <c:v>2414</c:v>
                </c:pt>
                <c:pt idx="54">
                  <c:v>2415</c:v>
                </c:pt>
                <c:pt idx="55">
                  <c:v>2416</c:v>
                </c:pt>
                <c:pt idx="56">
                  <c:v>2417</c:v>
                </c:pt>
                <c:pt idx="57">
                  <c:v>2418</c:v>
                </c:pt>
                <c:pt idx="58">
                  <c:v>2419</c:v>
                </c:pt>
                <c:pt idx="59">
                  <c:v>2420</c:v>
                </c:pt>
                <c:pt idx="60">
                  <c:v>2421</c:v>
                </c:pt>
                <c:pt idx="61">
                  <c:v>2422</c:v>
                </c:pt>
                <c:pt idx="62">
                  <c:v>2423</c:v>
                </c:pt>
                <c:pt idx="63">
                  <c:v>2424</c:v>
                </c:pt>
                <c:pt idx="64">
                  <c:v>2425</c:v>
                </c:pt>
                <c:pt idx="65">
                  <c:v>2426</c:v>
                </c:pt>
                <c:pt idx="66">
                  <c:v>2427</c:v>
                </c:pt>
                <c:pt idx="67">
                  <c:v>2428</c:v>
                </c:pt>
                <c:pt idx="68">
                  <c:v>2429</c:v>
                </c:pt>
                <c:pt idx="69">
                  <c:v>2430</c:v>
                </c:pt>
                <c:pt idx="70">
                  <c:v>2431</c:v>
                </c:pt>
                <c:pt idx="71">
                  <c:v>2432</c:v>
                </c:pt>
                <c:pt idx="72">
                  <c:v>2433</c:v>
                </c:pt>
                <c:pt idx="73">
                  <c:v>2434</c:v>
                </c:pt>
                <c:pt idx="74">
                  <c:v>2435</c:v>
                </c:pt>
                <c:pt idx="75">
                  <c:v>2436</c:v>
                </c:pt>
                <c:pt idx="76">
                  <c:v>2437</c:v>
                </c:pt>
                <c:pt idx="77">
                  <c:v>2438</c:v>
                </c:pt>
                <c:pt idx="78">
                  <c:v>2439</c:v>
                </c:pt>
                <c:pt idx="79">
                  <c:v>2440</c:v>
                </c:pt>
                <c:pt idx="80">
                  <c:v>2441</c:v>
                </c:pt>
                <c:pt idx="81">
                  <c:v>2442</c:v>
                </c:pt>
                <c:pt idx="82">
                  <c:v>2443</c:v>
                </c:pt>
                <c:pt idx="83">
                  <c:v>2444</c:v>
                </c:pt>
                <c:pt idx="84">
                  <c:v>2445</c:v>
                </c:pt>
                <c:pt idx="85">
                  <c:v>2446</c:v>
                </c:pt>
                <c:pt idx="86">
                  <c:v>2447</c:v>
                </c:pt>
                <c:pt idx="87">
                  <c:v>2448</c:v>
                </c:pt>
                <c:pt idx="88">
                  <c:v>2449</c:v>
                </c:pt>
                <c:pt idx="89">
                  <c:v>2450</c:v>
                </c:pt>
                <c:pt idx="90">
                  <c:v>2451</c:v>
                </c:pt>
                <c:pt idx="91">
                  <c:v>2452</c:v>
                </c:pt>
                <c:pt idx="92">
                  <c:v>2453</c:v>
                </c:pt>
                <c:pt idx="93">
                  <c:v>2454</c:v>
                </c:pt>
                <c:pt idx="94">
                  <c:v>2455</c:v>
                </c:pt>
                <c:pt idx="95">
                  <c:v>2456</c:v>
                </c:pt>
                <c:pt idx="96">
                  <c:v>2457</c:v>
                </c:pt>
                <c:pt idx="97">
                  <c:v>2458</c:v>
                </c:pt>
                <c:pt idx="98">
                  <c:v>2459</c:v>
                </c:pt>
                <c:pt idx="99">
                  <c:v>2460</c:v>
                </c:pt>
                <c:pt idx="100">
                  <c:v>2461</c:v>
                </c:pt>
                <c:pt idx="101">
                  <c:v>2462</c:v>
                </c:pt>
                <c:pt idx="102">
                  <c:v>2463</c:v>
                </c:pt>
                <c:pt idx="103">
                  <c:v>2464</c:v>
                </c:pt>
                <c:pt idx="104">
                  <c:v>2465</c:v>
                </c:pt>
                <c:pt idx="105">
                  <c:v>2466</c:v>
                </c:pt>
                <c:pt idx="106">
                  <c:v>2467</c:v>
                </c:pt>
                <c:pt idx="107">
                  <c:v>2468</c:v>
                </c:pt>
                <c:pt idx="108">
                  <c:v>2469</c:v>
                </c:pt>
                <c:pt idx="109">
                  <c:v>2470</c:v>
                </c:pt>
                <c:pt idx="110">
                  <c:v>2471</c:v>
                </c:pt>
                <c:pt idx="111">
                  <c:v>2472</c:v>
                </c:pt>
                <c:pt idx="112">
                  <c:v>2473</c:v>
                </c:pt>
                <c:pt idx="113">
                  <c:v>2474</c:v>
                </c:pt>
                <c:pt idx="114">
                  <c:v>2475</c:v>
                </c:pt>
                <c:pt idx="115">
                  <c:v>2476</c:v>
                </c:pt>
                <c:pt idx="116">
                  <c:v>2477</c:v>
                </c:pt>
                <c:pt idx="117">
                  <c:v>2478</c:v>
                </c:pt>
                <c:pt idx="118">
                  <c:v>2479</c:v>
                </c:pt>
                <c:pt idx="119">
                  <c:v>2480</c:v>
                </c:pt>
                <c:pt idx="120">
                  <c:v>2481</c:v>
                </c:pt>
                <c:pt idx="121">
                  <c:v>2482</c:v>
                </c:pt>
                <c:pt idx="122">
                  <c:v>2483</c:v>
                </c:pt>
                <c:pt idx="123">
                  <c:v>2484</c:v>
                </c:pt>
                <c:pt idx="124">
                  <c:v>2485</c:v>
                </c:pt>
                <c:pt idx="125">
                  <c:v>2486</c:v>
                </c:pt>
                <c:pt idx="126">
                  <c:v>2487</c:v>
                </c:pt>
                <c:pt idx="127">
                  <c:v>2488</c:v>
                </c:pt>
                <c:pt idx="128">
                  <c:v>2489</c:v>
                </c:pt>
                <c:pt idx="129">
                  <c:v>2490</c:v>
                </c:pt>
                <c:pt idx="130">
                  <c:v>2491</c:v>
                </c:pt>
                <c:pt idx="131">
                  <c:v>2492</c:v>
                </c:pt>
                <c:pt idx="132">
                  <c:v>2493</c:v>
                </c:pt>
                <c:pt idx="133">
                  <c:v>2494</c:v>
                </c:pt>
                <c:pt idx="134">
                  <c:v>2495</c:v>
                </c:pt>
                <c:pt idx="135">
                  <c:v>2496</c:v>
                </c:pt>
                <c:pt idx="136">
                  <c:v>2497</c:v>
                </c:pt>
                <c:pt idx="137">
                  <c:v>2498</c:v>
                </c:pt>
                <c:pt idx="138">
                  <c:v>2499</c:v>
                </c:pt>
                <c:pt idx="139">
                  <c:v>2500</c:v>
                </c:pt>
                <c:pt idx="140">
                  <c:v>2501</c:v>
                </c:pt>
                <c:pt idx="141">
                  <c:v>2502</c:v>
                </c:pt>
                <c:pt idx="142">
                  <c:v>2503</c:v>
                </c:pt>
                <c:pt idx="143">
                  <c:v>2504</c:v>
                </c:pt>
                <c:pt idx="144">
                  <c:v>2505</c:v>
                </c:pt>
                <c:pt idx="145">
                  <c:v>2506</c:v>
                </c:pt>
                <c:pt idx="146">
                  <c:v>2507</c:v>
                </c:pt>
                <c:pt idx="147">
                  <c:v>2508</c:v>
                </c:pt>
                <c:pt idx="148">
                  <c:v>2509</c:v>
                </c:pt>
                <c:pt idx="149">
                  <c:v>2510</c:v>
                </c:pt>
                <c:pt idx="150">
                  <c:v>2511</c:v>
                </c:pt>
                <c:pt idx="151">
                  <c:v>2512</c:v>
                </c:pt>
                <c:pt idx="152">
                  <c:v>2513</c:v>
                </c:pt>
                <c:pt idx="153">
                  <c:v>2514</c:v>
                </c:pt>
                <c:pt idx="154">
                  <c:v>2515</c:v>
                </c:pt>
                <c:pt idx="155">
                  <c:v>2516</c:v>
                </c:pt>
                <c:pt idx="156">
                  <c:v>2517</c:v>
                </c:pt>
                <c:pt idx="157">
                  <c:v>2518</c:v>
                </c:pt>
                <c:pt idx="158">
                  <c:v>2519</c:v>
                </c:pt>
                <c:pt idx="159">
                  <c:v>2520</c:v>
                </c:pt>
                <c:pt idx="160">
                  <c:v>2521</c:v>
                </c:pt>
                <c:pt idx="161">
                  <c:v>2522</c:v>
                </c:pt>
                <c:pt idx="162">
                  <c:v>2523</c:v>
                </c:pt>
                <c:pt idx="163">
                  <c:v>2524</c:v>
                </c:pt>
                <c:pt idx="164">
                  <c:v>2525</c:v>
                </c:pt>
                <c:pt idx="165">
                  <c:v>2526</c:v>
                </c:pt>
                <c:pt idx="166">
                  <c:v>2527</c:v>
                </c:pt>
                <c:pt idx="167">
                  <c:v>2528</c:v>
                </c:pt>
                <c:pt idx="168">
                  <c:v>2529</c:v>
                </c:pt>
                <c:pt idx="169">
                  <c:v>2530</c:v>
                </c:pt>
                <c:pt idx="170">
                  <c:v>2531</c:v>
                </c:pt>
                <c:pt idx="171">
                  <c:v>2532</c:v>
                </c:pt>
                <c:pt idx="172">
                  <c:v>2533</c:v>
                </c:pt>
                <c:pt idx="173">
                  <c:v>2534</c:v>
                </c:pt>
                <c:pt idx="174">
                  <c:v>2535</c:v>
                </c:pt>
                <c:pt idx="175">
                  <c:v>2536</c:v>
                </c:pt>
                <c:pt idx="176">
                  <c:v>2537</c:v>
                </c:pt>
                <c:pt idx="177">
                  <c:v>2538</c:v>
                </c:pt>
                <c:pt idx="178">
                  <c:v>2539</c:v>
                </c:pt>
                <c:pt idx="179">
                  <c:v>2540</c:v>
                </c:pt>
                <c:pt idx="180">
                  <c:v>2541</c:v>
                </c:pt>
                <c:pt idx="181">
                  <c:v>2542</c:v>
                </c:pt>
                <c:pt idx="182">
                  <c:v>2543</c:v>
                </c:pt>
                <c:pt idx="183">
                  <c:v>2544</c:v>
                </c:pt>
                <c:pt idx="184">
                  <c:v>2545</c:v>
                </c:pt>
                <c:pt idx="185">
                  <c:v>2546</c:v>
                </c:pt>
                <c:pt idx="186">
                  <c:v>2547</c:v>
                </c:pt>
                <c:pt idx="187">
                  <c:v>2548</c:v>
                </c:pt>
                <c:pt idx="188">
                  <c:v>2549</c:v>
                </c:pt>
                <c:pt idx="189">
                  <c:v>2550</c:v>
                </c:pt>
                <c:pt idx="190">
                  <c:v>2551</c:v>
                </c:pt>
                <c:pt idx="191">
                  <c:v>2552</c:v>
                </c:pt>
                <c:pt idx="192">
                  <c:v>2553</c:v>
                </c:pt>
                <c:pt idx="193">
                  <c:v>2554</c:v>
                </c:pt>
                <c:pt idx="194">
                  <c:v>2555</c:v>
                </c:pt>
                <c:pt idx="195">
                  <c:v>2556</c:v>
                </c:pt>
                <c:pt idx="196">
                  <c:v>2557</c:v>
                </c:pt>
                <c:pt idx="197">
                  <c:v>2558</c:v>
                </c:pt>
                <c:pt idx="198">
                  <c:v>2559</c:v>
                </c:pt>
                <c:pt idx="199">
                  <c:v>2560</c:v>
                </c:pt>
                <c:pt idx="200">
                  <c:v>2561</c:v>
                </c:pt>
                <c:pt idx="201">
                  <c:v>2562</c:v>
                </c:pt>
                <c:pt idx="202">
                  <c:v>2563</c:v>
                </c:pt>
                <c:pt idx="203">
                  <c:v>2564</c:v>
                </c:pt>
                <c:pt idx="204">
                  <c:v>2565</c:v>
                </c:pt>
                <c:pt idx="205">
                  <c:v>2566</c:v>
                </c:pt>
                <c:pt idx="206">
                  <c:v>2567</c:v>
                </c:pt>
                <c:pt idx="207">
                  <c:v>2568</c:v>
                </c:pt>
                <c:pt idx="208">
                  <c:v>2569</c:v>
                </c:pt>
                <c:pt idx="209">
                  <c:v>2570</c:v>
                </c:pt>
                <c:pt idx="210">
                  <c:v>2571</c:v>
                </c:pt>
                <c:pt idx="211">
                  <c:v>2572</c:v>
                </c:pt>
                <c:pt idx="212">
                  <c:v>2573</c:v>
                </c:pt>
                <c:pt idx="213">
                  <c:v>2574</c:v>
                </c:pt>
                <c:pt idx="214">
                  <c:v>2575</c:v>
                </c:pt>
                <c:pt idx="215">
                  <c:v>2576</c:v>
                </c:pt>
                <c:pt idx="216">
                  <c:v>2577</c:v>
                </c:pt>
                <c:pt idx="217">
                  <c:v>2578</c:v>
                </c:pt>
                <c:pt idx="218">
                  <c:v>2579</c:v>
                </c:pt>
                <c:pt idx="219">
                  <c:v>2580</c:v>
                </c:pt>
                <c:pt idx="220">
                  <c:v>2581</c:v>
                </c:pt>
                <c:pt idx="221">
                  <c:v>2582</c:v>
                </c:pt>
                <c:pt idx="222">
                  <c:v>2583</c:v>
                </c:pt>
                <c:pt idx="223">
                  <c:v>2584</c:v>
                </c:pt>
                <c:pt idx="224">
                  <c:v>2585</c:v>
                </c:pt>
                <c:pt idx="225">
                  <c:v>2586</c:v>
                </c:pt>
                <c:pt idx="226">
                  <c:v>2587</c:v>
                </c:pt>
                <c:pt idx="227">
                  <c:v>2588</c:v>
                </c:pt>
                <c:pt idx="228">
                  <c:v>2589</c:v>
                </c:pt>
                <c:pt idx="229">
                  <c:v>2590</c:v>
                </c:pt>
                <c:pt idx="230">
                  <c:v>2591</c:v>
                </c:pt>
                <c:pt idx="231">
                  <c:v>2592</c:v>
                </c:pt>
                <c:pt idx="232">
                  <c:v>2593</c:v>
                </c:pt>
                <c:pt idx="233">
                  <c:v>2594</c:v>
                </c:pt>
                <c:pt idx="234">
                  <c:v>2595</c:v>
                </c:pt>
                <c:pt idx="235">
                  <c:v>2596</c:v>
                </c:pt>
                <c:pt idx="236">
                  <c:v>2597</c:v>
                </c:pt>
                <c:pt idx="237">
                  <c:v>2598</c:v>
                </c:pt>
                <c:pt idx="238">
                  <c:v>2599</c:v>
                </c:pt>
                <c:pt idx="239">
                  <c:v>2600</c:v>
                </c:pt>
                <c:pt idx="240">
                  <c:v>2601</c:v>
                </c:pt>
                <c:pt idx="241">
                  <c:v>2602</c:v>
                </c:pt>
                <c:pt idx="242">
                  <c:v>2603</c:v>
                </c:pt>
                <c:pt idx="243">
                  <c:v>2604</c:v>
                </c:pt>
              </c:numCache>
            </c:numRef>
          </c:xVal>
          <c:yVal>
            <c:numRef>
              <c:f>Graph!$E$2363:$E$2604</c:f>
              <c:numCache>
                <c:formatCode>General</c:formatCode>
                <c:ptCount val="242"/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41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339-4B77-859C-F0DCD0EB18DE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Graph!$A$2362:$A$2605</c:f>
              <c:numCache>
                <c:formatCode>General</c:formatCode>
                <c:ptCount val="244"/>
                <c:pt idx="0">
                  <c:v>2361</c:v>
                </c:pt>
                <c:pt idx="1">
                  <c:v>2362</c:v>
                </c:pt>
                <c:pt idx="2">
                  <c:v>2363</c:v>
                </c:pt>
                <c:pt idx="3">
                  <c:v>2364</c:v>
                </c:pt>
                <c:pt idx="4">
                  <c:v>2365</c:v>
                </c:pt>
                <c:pt idx="5">
                  <c:v>2366</c:v>
                </c:pt>
                <c:pt idx="6">
                  <c:v>2367</c:v>
                </c:pt>
                <c:pt idx="7">
                  <c:v>2368</c:v>
                </c:pt>
                <c:pt idx="8">
                  <c:v>2369</c:v>
                </c:pt>
                <c:pt idx="9">
                  <c:v>2370</c:v>
                </c:pt>
                <c:pt idx="10">
                  <c:v>2371</c:v>
                </c:pt>
                <c:pt idx="11">
                  <c:v>2372</c:v>
                </c:pt>
                <c:pt idx="12">
                  <c:v>2373</c:v>
                </c:pt>
                <c:pt idx="13">
                  <c:v>2374</c:v>
                </c:pt>
                <c:pt idx="14">
                  <c:v>2375</c:v>
                </c:pt>
                <c:pt idx="15">
                  <c:v>2376</c:v>
                </c:pt>
                <c:pt idx="16">
                  <c:v>2377</c:v>
                </c:pt>
                <c:pt idx="17">
                  <c:v>2378</c:v>
                </c:pt>
                <c:pt idx="18">
                  <c:v>2379</c:v>
                </c:pt>
                <c:pt idx="19">
                  <c:v>2380</c:v>
                </c:pt>
                <c:pt idx="20">
                  <c:v>2381</c:v>
                </c:pt>
                <c:pt idx="21">
                  <c:v>2382</c:v>
                </c:pt>
                <c:pt idx="22">
                  <c:v>2383</c:v>
                </c:pt>
                <c:pt idx="23">
                  <c:v>2384</c:v>
                </c:pt>
                <c:pt idx="24">
                  <c:v>2385</c:v>
                </c:pt>
                <c:pt idx="25">
                  <c:v>2386</c:v>
                </c:pt>
                <c:pt idx="26">
                  <c:v>2387</c:v>
                </c:pt>
                <c:pt idx="27">
                  <c:v>2388</c:v>
                </c:pt>
                <c:pt idx="28">
                  <c:v>2389</c:v>
                </c:pt>
                <c:pt idx="29">
                  <c:v>2390</c:v>
                </c:pt>
                <c:pt idx="30">
                  <c:v>2391</c:v>
                </c:pt>
                <c:pt idx="31">
                  <c:v>2392</c:v>
                </c:pt>
                <c:pt idx="32">
                  <c:v>2393</c:v>
                </c:pt>
                <c:pt idx="33">
                  <c:v>2394</c:v>
                </c:pt>
                <c:pt idx="34">
                  <c:v>2395</c:v>
                </c:pt>
                <c:pt idx="35">
                  <c:v>2396</c:v>
                </c:pt>
                <c:pt idx="36">
                  <c:v>2397</c:v>
                </c:pt>
                <c:pt idx="37">
                  <c:v>2398</c:v>
                </c:pt>
                <c:pt idx="38">
                  <c:v>2399</c:v>
                </c:pt>
                <c:pt idx="39">
                  <c:v>2400</c:v>
                </c:pt>
                <c:pt idx="40">
                  <c:v>2401</c:v>
                </c:pt>
                <c:pt idx="41">
                  <c:v>2402</c:v>
                </c:pt>
                <c:pt idx="42">
                  <c:v>2403</c:v>
                </c:pt>
                <c:pt idx="43">
                  <c:v>2404</c:v>
                </c:pt>
                <c:pt idx="44">
                  <c:v>2405</c:v>
                </c:pt>
                <c:pt idx="45">
                  <c:v>2406</c:v>
                </c:pt>
                <c:pt idx="46">
                  <c:v>2407</c:v>
                </c:pt>
                <c:pt idx="47">
                  <c:v>2408</c:v>
                </c:pt>
                <c:pt idx="48">
                  <c:v>2409</c:v>
                </c:pt>
                <c:pt idx="49">
                  <c:v>2410</c:v>
                </c:pt>
                <c:pt idx="50">
                  <c:v>2411</c:v>
                </c:pt>
                <c:pt idx="51">
                  <c:v>2412</c:v>
                </c:pt>
                <c:pt idx="52">
                  <c:v>2413</c:v>
                </c:pt>
                <c:pt idx="53">
                  <c:v>2414</c:v>
                </c:pt>
                <c:pt idx="54">
                  <c:v>2415</c:v>
                </c:pt>
                <c:pt idx="55">
                  <c:v>2416</c:v>
                </c:pt>
                <c:pt idx="56">
                  <c:v>2417</c:v>
                </c:pt>
                <c:pt idx="57">
                  <c:v>2418</c:v>
                </c:pt>
                <c:pt idx="58">
                  <c:v>2419</c:v>
                </c:pt>
                <c:pt idx="59">
                  <c:v>2420</c:v>
                </c:pt>
                <c:pt idx="60">
                  <c:v>2421</c:v>
                </c:pt>
                <c:pt idx="61">
                  <c:v>2422</c:v>
                </c:pt>
                <c:pt idx="62">
                  <c:v>2423</c:v>
                </c:pt>
                <c:pt idx="63">
                  <c:v>2424</c:v>
                </c:pt>
                <c:pt idx="64">
                  <c:v>2425</c:v>
                </c:pt>
                <c:pt idx="65">
                  <c:v>2426</c:v>
                </c:pt>
                <c:pt idx="66">
                  <c:v>2427</c:v>
                </c:pt>
                <c:pt idx="67">
                  <c:v>2428</c:v>
                </c:pt>
                <c:pt idx="68">
                  <c:v>2429</c:v>
                </c:pt>
                <c:pt idx="69">
                  <c:v>2430</c:v>
                </c:pt>
                <c:pt idx="70">
                  <c:v>2431</c:v>
                </c:pt>
                <c:pt idx="71">
                  <c:v>2432</c:v>
                </c:pt>
                <c:pt idx="72">
                  <c:v>2433</c:v>
                </c:pt>
                <c:pt idx="73">
                  <c:v>2434</c:v>
                </c:pt>
                <c:pt idx="74">
                  <c:v>2435</c:v>
                </c:pt>
                <c:pt idx="75">
                  <c:v>2436</c:v>
                </c:pt>
                <c:pt idx="76">
                  <c:v>2437</c:v>
                </c:pt>
                <c:pt idx="77">
                  <c:v>2438</c:v>
                </c:pt>
                <c:pt idx="78">
                  <c:v>2439</c:v>
                </c:pt>
                <c:pt idx="79">
                  <c:v>2440</c:v>
                </c:pt>
                <c:pt idx="80">
                  <c:v>2441</c:v>
                </c:pt>
                <c:pt idx="81">
                  <c:v>2442</c:v>
                </c:pt>
                <c:pt idx="82">
                  <c:v>2443</c:v>
                </c:pt>
                <c:pt idx="83">
                  <c:v>2444</c:v>
                </c:pt>
                <c:pt idx="84">
                  <c:v>2445</c:v>
                </c:pt>
                <c:pt idx="85">
                  <c:v>2446</c:v>
                </c:pt>
                <c:pt idx="86">
                  <c:v>2447</c:v>
                </c:pt>
                <c:pt idx="87">
                  <c:v>2448</c:v>
                </c:pt>
                <c:pt idx="88">
                  <c:v>2449</c:v>
                </c:pt>
                <c:pt idx="89">
                  <c:v>2450</c:v>
                </c:pt>
                <c:pt idx="90">
                  <c:v>2451</c:v>
                </c:pt>
                <c:pt idx="91">
                  <c:v>2452</c:v>
                </c:pt>
                <c:pt idx="92">
                  <c:v>2453</c:v>
                </c:pt>
                <c:pt idx="93">
                  <c:v>2454</c:v>
                </c:pt>
                <c:pt idx="94">
                  <c:v>2455</c:v>
                </c:pt>
                <c:pt idx="95">
                  <c:v>2456</c:v>
                </c:pt>
                <c:pt idx="96">
                  <c:v>2457</c:v>
                </c:pt>
                <c:pt idx="97">
                  <c:v>2458</c:v>
                </c:pt>
                <c:pt idx="98">
                  <c:v>2459</c:v>
                </c:pt>
                <c:pt idx="99">
                  <c:v>2460</c:v>
                </c:pt>
                <c:pt idx="100">
                  <c:v>2461</c:v>
                </c:pt>
                <c:pt idx="101">
                  <c:v>2462</c:v>
                </c:pt>
                <c:pt idx="102">
                  <c:v>2463</c:v>
                </c:pt>
                <c:pt idx="103">
                  <c:v>2464</c:v>
                </c:pt>
                <c:pt idx="104">
                  <c:v>2465</c:v>
                </c:pt>
                <c:pt idx="105">
                  <c:v>2466</c:v>
                </c:pt>
                <c:pt idx="106">
                  <c:v>2467</c:v>
                </c:pt>
                <c:pt idx="107">
                  <c:v>2468</c:v>
                </c:pt>
                <c:pt idx="108">
                  <c:v>2469</c:v>
                </c:pt>
                <c:pt idx="109">
                  <c:v>2470</c:v>
                </c:pt>
                <c:pt idx="110">
                  <c:v>2471</c:v>
                </c:pt>
                <c:pt idx="111">
                  <c:v>2472</c:v>
                </c:pt>
                <c:pt idx="112">
                  <c:v>2473</c:v>
                </c:pt>
                <c:pt idx="113">
                  <c:v>2474</c:v>
                </c:pt>
                <c:pt idx="114">
                  <c:v>2475</c:v>
                </c:pt>
                <c:pt idx="115">
                  <c:v>2476</c:v>
                </c:pt>
                <c:pt idx="116">
                  <c:v>2477</c:v>
                </c:pt>
                <c:pt idx="117">
                  <c:v>2478</c:v>
                </c:pt>
                <c:pt idx="118">
                  <c:v>2479</c:v>
                </c:pt>
                <c:pt idx="119">
                  <c:v>2480</c:v>
                </c:pt>
                <c:pt idx="120">
                  <c:v>2481</c:v>
                </c:pt>
                <c:pt idx="121">
                  <c:v>2482</c:v>
                </c:pt>
                <c:pt idx="122">
                  <c:v>2483</c:v>
                </c:pt>
                <c:pt idx="123">
                  <c:v>2484</c:v>
                </c:pt>
                <c:pt idx="124">
                  <c:v>2485</c:v>
                </c:pt>
                <c:pt idx="125">
                  <c:v>2486</c:v>
                </c:pt>
                <c:pt idx="126">
                  <c:v>2487</c:v>
                </c:pt>
                <c:pt idx="127">
                  <c:v>2488</c:v>
                </c:pt>
                <c:pt idx="128">
                  <c:v>2489</c:v>
                </c:pt>
                <c:pt idx="129">
                  <c:v>2490</c:v>
                </c:pt>
                <c:pt idx="130">
                  <c:v>2491</c:v>
                </c:pt>
                <c:pt idx="131">
                  <c:v>2492</c:v>
                </c:pt>
                <c:pt idx="132">
                  <c:v>2493</c:v>
                </c:pt>
                <c:pt idx="133">
                  <c:v>2494</c:v>
                </c:pt>
                <c:pt idx="134">
                  <c:v>2495</c:v>
                </c:pt>
                <c:pt idx="135">
                  <c:v>2496</c:v>
                </c:pt>
                <c:pt idx="136">
                  <c:v>2497</c:v>
                </c:pt>
                <c:pt idx="137">
                  <c:v>2498</c:v>
                </c:pt>
                <c:pt idx="138">
                  <c:v>2499</c:v>
                </c:pt>
                <c:pt idx="139">
                  <c:v>2500</c:v>
                </c:pt>
                <c:pt idx="140">
                  <c:v>2501</c:v>
                </c:pt>
                <c:pt idx="141">
                  <c:v>2502</c:v>
                </c:pt>
                <c:pt idx="142">
                  <c:v>2503</c:v>
                </c:pt>
                <c:pt idx="143">
                  <c:v>2504</c:v>
                </c:pt>
                <c:pt idx="144">
                  <c:v>2505</c:v>
                </c:pt>
                <c:pt idx="145">
                  <c:v>2506</c:v>
                </c:pt>
                <c:pt idx="146">
                  <c:v>2507</c:v>
                </c:pt>
                <c:pt idx="147">
                  <c:v>2508</c:v>
                </c:pt>
                <c:pt idx="148">
                  <c:v>2509</c:v>
                </c:pt>
                <c:pt idx="149">
                  <c:v>2510</c:v>
                </c:pt>
                <c:pt idx="150">
                  <c:v>2511</c:v>
                </c:pt>
                <c:pt idx="151">
                  <c:v>2512</c:v>
                </c:pt>
                <c:pt idx="152">
                  <c:v>2513</c:v>
                </c:pt>
                <c:pt idx="153">
                  <c:v>2514</c:v>
                </c:pt>
                <c:pt idx="154">
                  <c:v>2515</c:v>
                </c:pt>
                <c:pt idx="155">
                  <c:v>2516</c:v>
                </c:pt>
                <c:pt idx="156">
                  <c:v>2517</c:v>
                </c:pt>
                <c:pt idx="157">
                  <c:v>2518</c:v>
                </c:pt>
                <c:pt idx="158">
                  <c:v>2519</c:v>
                </c:pt>
                <c:pt idx="159">
                  <c:v>2520</c:v>
                </c:pt>
                <c:pt idx="160">
                  <c:v>2521</c:v>
                </c:pt>
                <c:pt idx="161">
                  <c:v>2522</c:v>
                </c:pt>
                <c:pt idx="162">
                  <c:v>2523</c:v>
                </c:pt>
                <c:pt idx="163">
                  <c:v>2524</c:v>
                </c:pt>
                <c:pt idx="164">
                  <c:v>2525</c:v>
                </c:pt>
                <c:pt idx="165">
                  <c:v>2526</c:v>
                </c:pt>
                <c:pt idx="166">
                  <c:v>2527</c:v>
                </c:pt>
                <c:pt idx="167">
                  <c:v>2528</c:v>
                </c:pt>
                <c:pt idx="168">
                  <c:v>2529</c:v>
                </c:pt>
                <c:pt idx="169">
                  <c:v>2530</c:v>
                </c:pt>
                <c:pt idx="170">
                  <c:v>2531</c:v>
                </c:pt>
                <c:pt idx="171">
                  <c:v>2532</c:v>
                </c:pt>
                <c:pt idx="172">
                  <c:v>2533</c:v>
                </c:pt>
                <c:pt idx="173">
                  <c:v>2534</c:v>
                </c:pt>
                <c:pt idx="174">
                  <c:v>2535</c:v>
                </c:pt>
                <c:pt idx="175">
                  <c:v>2536</c:v>
                </c:pt>
                <c:pt idx="176">
                  <c:v>2537</c:v>
                </c:pt>
                <c:pt idx="177">
                  <c:v>2538</c:v>
                </c:pt>
                <c:pt idx="178">
                  <c:v>2539</c:v>
                </c:pt>
                <c:pt idx="179">
                  <c:v>2540</c:v>
                </c:pt>
                <c:pt idx="180">
                  <c:v>2541</c:v>
                </c:pt>
                <c:pt idx="181">
                  <c:v>2542</c:v>
                </c:pt>
                <c:pt idx="182">
                  <c:v>2543</c:v>
                </c:pt>
                <c:pt idx="183">
                  <c:v>2544</c:v>
                </c:pt>
                <c:pt idx="184">
                  <c:v>2545</c:v>
                </c:pt>
                <c:pt idx="185">
                  <c:v>2546</c:v>
                </c:pt>
                <c:pt idx="186">
                  <c:v>2547</c:v>
                </c:pt>
                <c:pt idx="187">
                  <c:v>2548</c:v>
                </c:pt>
                <c:pt idx="188">
                  <c:v>2549</c:v>
                </c:pt>
                <c:pt idx="189">
                  <c:v>2550</c:v>
                </c:pt>
                <c:pt idx="190">
                  <c:v>2551</c:v>
                </c:pt>
                <c:pt idx="191">
                  <c:v>2552</c:v>
                </c:pt>
                <c:pt idx="192">
                  <c:v>2553</c:v>
                </c:pt>
                <c:pt idx="193">
                  <c:v>2554</c:v>
                </c:pt>
                <c:pt idx="194">
                  <c:v>2555</c:v>
                </c:pt>
                <c:pt idx="195">
                  <c:v>2556</c:v>
                </c:pt>
                <c:pt idx="196">
                  <c:v>2557</c:v>
                </c:pt>
                <c:pt idx="197">
                  <c:v>2558</c:v>
                </c:pt>
                <c:pt idx="198">
                  <c:v>2559</c:v>
                </c:pt>
                <c:pt idx="199">
                  <c:v>2560</c:v>
                </c:pt>
                <c:pt idx="200">
                  <c:v>2561</c:v>
                </c:pt>
                <c:pt idx="201">
                  <c:v>2562</c:v>
                </c:pt>
                <c:pt idx="202">
                  <c:v>2563</c:v>
                </c:pt>
                <c:pt idx="203">
                  <c:v>2564</c:v>
                </c:pt>
                <c:pt idx="204">
                  <c:v>2565</c:v>
                </c:pt>
                <c:pt idx="205">
                  <c:v>2566</c:v>
                </c:pt>
                <c:pt idx="206">
                  <c:v>2567</c:v>
                </c:pt>
                <c:pt idx="207">
                  <c:v>2568</c:v>
                </c:pt>
                <c:pt idx="208">
                  <c:v>2569</c:v>
                </c:pt>
                <c:pt idx="209">
                  <c:v>2570</c:v>
                </c:pt>
                <c:pt idx="210">
                  <c:v>2571</c:v>
                </c:pt>
                <c:pt idx="211">
                  <c:v>2572</c:v>
                </c:pt>
                <c:pt idx="212">
                  <c:v>2573</c:v>
                </c:pt>
                <c:pt idx="213">
                  <c:v>2574</c:v>
                </c:pt>
                <c:pt idx="214">
                  <c:v>2575</c:v>
                </c:pt>
                <c:pt idx="215">
                  <c:v>2576</c:v>
                </c:pt>
                <c:pt idx="216">
                  <c:v>2577</c:v>
                </c:pt>
                <c:pt idx="217">
                  <c:v>2578</c:v>
                </c:pt>
                <c:pt idx="218">
                  <c:v>2579</c:v>
                </c:pt>
                <c:pt idx="219">
                  <c:v>2580</c:v>
                </c:pt>
                <c:pt idx="220">
                  <c:v>2581</c:v>
                </c:pt>
                <c:pt idx="221">
                  <c:v>2582</c:v>
                </c:pt>
                <c:pt idx="222">
                  <c:v>2583</c:v>
                </c:pt>
                <c:pt idx="223">
                  <c:v>2584</c:v>
                </c:pt>
                <c:pt idx="224">
                  <c:v>2585</c:v>
                </c:pt>
                <c:pt idx="225">
                  <c:v>2586</c:v>
                </c:pt>
                <c:pt idx="226">
                  <c:v>2587</c:v>
                </c:pt>
                <c:pt idx="227">
                  <c:v>2588</c:v>
                </c:pt>
                <c:pt idx="228">
                  <c:v>2589</c:v>
                </c:pt>
                <c:pt idx="229">
                  <c:v>2590</c:v>
                </c:pt>
                <c:pt idx="230">
                  <c:v>2591</c:v>
                </c:pt>
                <c:pt idx="231">
                  <c:v>2592</c:v>
                </c:pt>
                <c:pt idx="232">
                  <c:v>2593</c:v>
                </c:pt>
                <c:pt idx="233">
                  <c:v>2594</c:v>
                </c:pt>
                <c:pt idx="234">
                  <c:v>2595</c:v>
                </c:pt>
                <c:pt idx="235">
                  <c:v>2596</c:v>
                </c:pt>
                <c:pt idx="236">
                  <c:v>2597</c:v>
                </c:pt>
                <c:pt idx="237">
                  <c:v>2598</c:v>
                </c:pt>
                <c:pt idx="238">
                  <c:v>2599</c:v>
                </c:pt>
                <c:pt idx="239">
                  <c:v>2600</c:v>
                </c:pt>
                <c:pt idx="240">
                  <c:v>2601</c:v>
                </c:pt>
                <c:pt idx="241">
                  <c:v>2602</c:v>
                </c:pt>
                <c:pt idx="242">
                  <c:v>2603</c:v>
                </c:pt>
                <c:pt idx="243">
                  <c:v>2604</c:v>
                </c:pt>
              </c:numCache>
            </c:numRef>
          </c:xVal>
          <c:yVal>
            <c:numRef>
              <c:f>Graph!$G$2363:$G$2604</c:f>
              <c:numCache>
                <c:formatCode>General</c:formatCode>
                <c:ptCount val="24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339-4B77-859C-F0DCD0EB18DE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Graph!$A$2362:$A$2605</c:f>
              <c:numCache>
                <c:formatCode>General</c:formatCode>
                <c:ptCount val="244"/>
                <c:pt idx="0">
                  <c:v>2361</c:v>
                </c:pt>
                <c:pt idx="1">
                  <c:v>2362</c:v>
                </c:pt>
                <c:pt idx="2">
                  <c:v>2363</c:v>
                </c:pt>
                <c:pt idx="3">
                  <c:v>2364</c:v>
                </c:pt>
                <c:pt idx="4">
                  <c:v>2365</c:v>
                </c:pt>
                <c:pt idx="5">
                  <c:v>2366</c:v>
                </c:pt>
                <c:pt idx="6">
                  <c:v>2367</c:v>
                </c:pt>
                <c:pt idx="7">
                  <c:v>2368</c:v>
                </c:pt>
                <c:pt idx="8">
                  <c:v>2369</c:v>
                </c:pt>
                <c:pt idx="9">
                  <c:v>2370</c:v>
                </c:pt>
                <c:pt idx="10">
                  <c:v>2371</c:v>
                </c:pt>
                <c:pt idx="11">
                  <c:v>2372</c:v>
                </c:pt>
                <c:pt idx="12">
                  <c:v>2373</c:v>
                </c:pt>
                <c:pt idx="13">
                  <c:v>2374</c:v>
                </c:pt>
                <c:pt idx="14">
                  <c:v>2375</c:v>
                </c:pt>
                <c:pt idx="15">
                  <c:v>2376</c:v>
                </c:pt>
                <c:pt idx="16">
                  <c:v>2377</c:v>
                </c:pt>
                <c:pt idx="17">
                  <c:v>2378</c:v>
                </c:pt>
                <c:pt idx="18">
                  <c:v>2379</c:v>
                </c:pt>
                <c:pt idx="19">
                  <c:v>2380</c:v>
                </c:pt>
                <c:pt idx="20">
                  <c:v>2381</c:v>
                </c:pt>
                <c:pt idx="21">
                  <c:v>2382</c:v>
                </c:pt>
                <c:pt idx="22">
                  <c:v>2383</c:v>
                </c:pt>
                <c:pt idx="23">
                  <c:v>2384</c:v>
                </c:pt>
                <c:pt idx="24">
                  <c:v>2385</c:v>
                </c:pt>
                <c:pt idx="25">
                  <c:v>2386</c:v>
                </c:pt>
                <c:pt idx="26">
                  <c:v>2387</c:v>
                </c:pt>
                <c:pt idx="27">
                  <c:v>2388</c:v>
                </c:pt>
                <c:pt idx="28">
                  <c:v>2389</c:v>
                </c:pt>
                <c:pt idx="29">
                  <c:v>2390</c:v>
                </c:pt>
                <c:pt idx="30">
                  <c:v>2391</c:v>
                </c:pt>
                <c:pt idx="31">
                  <c:v>2392</c:v>
                </c:pt>
                <c:pt idx="32">
                  <c:v>2393</c:v>
                </c:pt>
                <c:pt idx="33">
                  <c:v>2394</c:v>
                </c:pt>
                <c:pt idx="34">
                  <c:v>2395</c:v>
                </c:pt>
                <c:pt idx="35">
                  <c:v>2396</c:v>
                </c:pt>
                <c:pt idx="36">
                  <c:v>2397</c:v>
                </c:pt>
                <c:pt idx="37">
                  <c:v>2398</c:v>
                </c:pt>
                <c:pt idx="38">
                  <c:v>2399</c:v>
                </c:pt>
                <c:pt idx="39">
                  <c:v>2400</c:v>
                </c:pt>
                <c:pt idx="40">
                  <c:v>2401</c:v>
                </c:pt>
                <c:pt idx="41">
                  <c:v>2402</c:v>
                </c:pt>
                <c:pt idx="42">
                  <c:v>2403</c:v>
                </c:pt>
                <c:pt idx="43">
                  <c:v>2404</c:v>
                </c:pt>
                <c:pt idx="44">
                  <c:v>2405</c:v>
                </c:pt>
                <c:pt idx="45">
                  <c:v>2406</c:v>
                </c:pt>
                <c:pt idx="46">
                  <c:v>2407</c:v>
                </c:pt>
                <c:pt idx="47">
                  <c:v>2408</c:v>
                </c:pt>
                <c:pt idx="48">
                  <c:v>2409</c:v>
                </c:pt>
                <c:pt idx="49">
                  <c:v>2410</c:v>
                </c:pt>
                <c:pt idx="50">
                  <c:v>2411</c:v>
                </c:pt>
                <c:pt idx="51">
                  <c:v>2412</c:v>
                </c:pt>
                <c:pt idx="52">
                  <c:v>2413</c:v>
                </c:pt>
                <c:pt idx="53">
                  <c:v>2414</c:v>
                </c:pt>
                <c:pt idx="54">
                  <c:v>2415</c:v>
                </c:pt>
                <c:pt idx="55">
                  <c:v>2416</c:v>
                </c:pt>
                <c:pt idx="56">
                  <c:v>2417</c:v>
                </c:pt>
                <c:pt idx="57">
                  <c:v>2418</c:v>
                </c:pt>
                <c:pt idx="58">
                  <c:v>2419</c:v>
                </c:pt>
                <c:pt idx="59">
                  <c:v>2420</c:v>
                </c:pt>
                <c:pt idx="60">
                  <c:v>2421</c:v>
                </c:pt>
                <c:pt idx="61">
                  <c:v>2422</c:v>
                </c:pt>
                <c:pt idx="62">
                  <c:v>2423</c:v>
                </c:pt>
                <c:pt idx="63">
                  <c:v>2424</c:v>
                </c:pt>
                <c:pt idx="64">
                  <c:v>2425</c:v>
                </c:pt>
                <c:pt idx="65">
                  <c:v>2426</c:v>
                </c:pt>
                <c:pt idx="66">
                  <c:v>2427</c:v>
                </c:pt>
                <c:pt idx="67">
                  <c:v>2428</c:v>
                </c:pt>
                <c:pt idx="68">
                  <c:v>2429</c:v>
                </c:pt>
                <c:pt idx="69">
                  <c:v>2430</c:v>
                </c:pt>
                <c:pt idx="70">
                  <c:v>2431</c:v>
                </c:pt>
                <c:pt idx="71">
                  <c:v>2432</c:v>
                </c:pt>
                <c:pt idx="72">
                  <c:v>2433</c:v>
                </c:pt>
                <c:pt idx="73">
                  <c:v>2434</c:v>
                </c:pt>
                <c:pt idx="74">
                  <c:v>2435</c:v>
                </c:pt>
                <c:pt idx="75">
                  <c:v>2436</c:v>
                </c:pt>
                <c:pt idx="76">
                  <c:v>2437</c:v>
                </c:pt>
                <c:pt idx="77">
                  <c:v>2438</c:v>
                </c:pt>
                <c:pt idx="78">
                  <c:v>2439</c:v>
                </c:pt>
                <c:pt idx="79">
                  <c:v>2440</c:v>
                </c:pt>
                <c:pt idx="80">
                  <c:v>2441</c:v>
                </c:pt>
                <c:pt idx="81">
                  <c:v>2442</c:v>
                </c:pt>
                <c:pt idx="82">
                  <c:v>2443</c:v>
                </c:pt>
                <c:pt idx="83">
                  <c:v>2444</c:v>
                </c:pt>
                <c:pt idx="84">
                  <c:v>2445</c:v>
                </c:pt>
                <c:pt idx="85">
                  <c:v>2446</c:v>
                </c:pt>
                <c:pt idx="86">
                  <c:v>2447</c:v>
                </c:pt>
                <c:pt idx="87">
                  <c:v>2448</c:v>
                </c:pt>
                <c:pt idx="88">
                  <c:v>2449</c:v>
                </c:pt>
                <c:pt idx="89">
                  <c:v>2450</c:v>
                </c:pt>
                <c:pt idx="90">
                  <c:v>2451</c:v>
                </c:pt>
                <c:pt idx="91">
                  <c:v>2452</c:v>
                </c:pt>
                <c:pt idx="92">
                  <c:v>2453</c:v>
                </c:pt>
                <c:pt idx="93">
                  <c:v>2454</c:v>
                </c:pt>
                <c:pt idx="94">
                  <c:v>2455</c:v>
                </c:pt>
                <c:pt idx="95">
                  <c:v>2456</c:v>
                </c:pt>
                <c:pt idx="96">
                  <c:v>2457</c:v>
                </c:pt>
                <c:pt idx="97">
                  <c:v>2458</c:v>
                </c:pt>
                <c:pt idx="98">
                  <c:v>2459</c:v>
                </c:pt>
                <c:pt idx="99">
                  <c:v>2460</c:v>
                </c:pt>
                <c:pt idx="100">
                  <c:v>2461</c:v>
                </c:pt>
                <c:pt idx="101">
                  <c:v>2462</c:v>
                </c:pt>
                <c:pt idx="102">
                  <c:v>2463</c:v>
                </c:pt>
                <c:pt idx="103">
                  <c:v>2464</c:v>
                </c:pt>
                <c:pt idx="104">
                  <c:v>2465</c:v>
                </c:pt>
                <c:pt idx="105">
                  <c:v>2466</c:v>
                </c:pt>
                <c:pt idx="106">
                  <c:v>2467</c:v>
                </c:pt>
                <c:pt idx="107">
                  <c:v>2468</c:v>
                </c:pt>
                <c:pt idx="108">
                  <c:v>2469</c:v>
                </c:pt>
                <c:pt idx="109">
                  <c:v>2470</c:v>
                </c:pt>
                <c:pt idx="110">
                  <c:v>2471</c:v>
                </c:pt>
                <c:pt idx="111">
                  <c:v>2472</c:v>
                </c:pt>
                <c:pt idx="112">
                  <c:v>2473</c:v>
                </c:pt>
                <c:pt idx="113">
                  <c:v>2474</c:v>
                </c:pt>
                <c:pt idx="114">
                  <c:v>2475</c:v>
                </c:pt>
                <c:pt idx="115">
                  <c:v>2476</c:v>
                </c:pt>
                <c:pt idx="116">
                  <c:v>2477</c:v>
                </c:pt>
                <c:pt idx="117">
                  <c:v>2478</c:v>
                </c:pt>
                <c:pt idx="118">
                  <c:v>2479</c:v>
                </c:pt>
                <c:pt idx="119">
                  <c:v>2480</c:v>
                </c:pt>
                <c:pt idx="120">
                  <c:v>2481</c:v>
                </c:pt>
                <c:pt idx="121">
                  <c:v>2482</c:v>
                </c:pt>
                <c:pt idx="122">
                  <c:v>2483</c:v>
                </c:pt>
                <c:pt idx="123">
                  <c:v>2484</c:v>
                </c:pt>
                <c:pt idx="124">
                  <c:v>2485</c:v>
                </c:pt>
                <c:pt idx="125">
                  <c:v>2486</c:v>
                </c:pt>
                <c:pt idx="126">
                  <c:v>2487</c:v>
                </c:pt>
                <c:pt idx="127">
                  <c:v>2488</c:v>
                </c:pt>
                <c:pt idx="128">
                  <c:v>2489</c:v>
                </c:pt>
                <c:pt idx="129">
                  <c:v>2490</c:v>
                </c:pt>
                <c:pt idx="130">
                  <c:v>2491</c:v>
                </c:pt>
                <c:pt idx="131">
                  <c:v>2492</c:v>
                </c:pt>
                <c:pt idx="132">
                  <c:v>2493</c:v>
                </c:pt>
                <c:pt idx="133">
                  <c:v>2494</c:v>
                </c:pt>
                <c:pt idx="134">
                  <c:v>2495</c:v>
                </c:pt>
                <c:pt idx="135">
                  <c:v>2496</c:v>
                </c:pt>
                <c:pt idx="136">
                  <c:v>2497</c:v>
                </c:pt>
                <c:pt idx="137">
                  <c:v>2498</c:v>
                </c:pt>
                <c:pt idx="138">
                  <c:v>2499</c:v>
                </c:pt>
                <c:pt idx="139">
                  <c:v>2500</c:v>
                </c:pt>
                <c:pt idx="140">
                  <c:v>2501</c:v>
                </c:pt>
                <c:pt idx="141">
                  <c:v>2502</c:v>
                </c:pt>
                <c:pt idx="142">
                  <c:v>2503</c:v>
                </c:pt>
                <c:pt idx="143">
                  <c:v>2504</c:v>
                </c:pt>
                <c:pt idx="144">
                  <c:v>2505</c:v>
                </c:pt>
                <c:pt idx="145">
                  <c:v>2506</c:v>
                </c:pt>
                <c:pt idx="146">
                  <c:v>2507</c:v>
                </c:pt>
                <c:pt idx="147">
                  <c:v>2508</c:v>
                </c:pt>
                <c:pt idx="148">
                  <c:v>2509</c:v>
                </c:pt>
                <c:pt idx="149">
                  <c:v>2510</c:v>
                </c:pt>
                <c:pt idx="150">
                  <c:v>2511</c:v>
                </c:pt>
                <c:pt idx="151">
                  <c:v>2512</c:v>
                </c:pt>
                <c:pt idx="152">
                  <c:v>2513</c:v>
                </c:pt>
                <c:pt idx="153">
                  <c:v>2514</c:v>
                </c:pt>
                <c:pt idx="154">
                  <c:v>2515</c:v>
                </c:pt>
                <c:pt idx="155">
                  <c:v>2516</c:v>
                </c:pt>
                <c:pt idx="156">
                  <c:v>2517</c:v>
                </c:pt>
                <c:pt idx="157">
                  <c:v>2518</c:v>
                </c:pt>
                <c:pt idx="158">
                  <c:v>2519</c:v>
                </c:pt>
                <c:pt idx="159">
                  <c:v>2520</c:v>
                </c:pt>
                <c:pt idx="160">
                  <c:v>2521</c:v>
                </c:pt>
                <c:pt idx="161">
                  <c:v>2522</c:v>
                </c:pt>
                <c:pt idx="162">
                  <c:v>2523</c:v>
                </c:pt>
                <c:pt idx="163">
                  <c:v>2524</c:v>
                </c:pt>
                <c:pt idx="164">
                  <c:v>2525</c:v>
                </c:pt>
                <c:pt idx="165">
                  <c:v>2526</c:v>
                </c:pt>
                <c:pt idx="166">
                  <c:v>2527</c:v>
                </c:pt>
                <c:pt idx="167">
                  <c:v>2528</c:v>
                </c:pt>
                <c:pt idx="168">
                  <c:v>2529</c:v>
                </c:pt>
                <c:pt idx="169">
                  <c:v>2530</c:v>
                </c:pt>
                <c:pt idx="170">
                  <c:v>2531</c:v>
                </c:pt>
                <c:pt idx="171">
                  <c:v>2532</c:v>
                </c:pt>
                <c:pt idx="172">
                  <c:v>2533</c:v>
                </c:pt>
                <c:pt idx="173">
                  <c:v>2534</c:v>
                </c:pt>
                <c:pt idx="174">
                  <c:v>2535</c:v>
                </c:pt>
                <c:pt idx="175">
                  <c:v>2536</c:v>
                </c:pt>
                <c:pt idx="176">
                  <c:v>2537</c:v>
                </c:pt>
                <c:pt idx="177">
                  <c:v>2538</c:v>
                </c:pt>
                <c:pt idx="178">
                  <c:v>2539</c:v>
                </c:pt>
                <c:pt idx="179">
                  <c:v>2540</c:v>
                </c:pt>
                <c:pt idx="180">
                  <c:v>2541</c:v>
                </c:pt>
                <c:pt idx="181">
                  <c:v>2542</c:v>
                </c:pt>
                <c:pt idx="182">
                  <c:v>2543</c:v>
                </c:pt>
                <c:pt idx="183">
                  <c:v>2544</c:v>
                </c:pt>
                <c:pt idx="184">
                  <c:v>2545</c:v>
                </c:pt>
                <c:pt idx="185">
                  <c:v>2546</c:v>
                </c:pt>
                <c:pt idx="186">
                  <c:v>2547</c:v>
                </c:pt>
                <c:pt idx="187">
                  <c:v>2548</c:v>
                </c:pt>
                <c:pt idx="188">
                  <c:v>2549</c:v>
                </c:pt>
                <c:pt idx="189">
                  <c:v>2550</c:v>
                </c:pt>
                <c:pt idx="190">
                  <c:v>2551</c:v>
                </c:pt>
                <c:pt idx="191">
                  <c:v>2552</c:v>
                </c:pt>
                <c:pt idx="192">
                  <c:v>2553</c:v>
                </c:pt>
                <c:pt idx="193">
                  <c:v>2554</c:v>
                </c:pt>
                <c:pt idx="194">
                  <c:v>2555</c:v>
                </c:pt>
                <c:pt idx="195">
                  <c:v>2556</c:v>
                </c:pt>
                <c:pt idx="196">
                  <c:v>2557</c:v>
                </c:pt>
                <c:pt idx="197">
                  <c:v>2558</c:v>
                </c:pt>
                <c:pt idx="198">
                  <c:v>2559</c:v>
                </c:pt>
                <c:pt idx="199">
                  <c:v>2560</c:v>
                </c:pt>
                <c:pt idx="200">
                  <c:v>2561</c:v>
                </c:pt>
                <c:pt idx="201">
                  <c:v>2562</c:v>
                </c:pt>
                <c:pt idx="202">
                  <c:v>2563</c:v>
                </c:pt>
                <c:pt idx="203">
                  <c:v>2564</c:v>
                </c:pt>
                <c:pt idx="204">
                  <c:v>2565</c:v>
                </c:pt>
                <c:pt idx="205">
                  <c:v>2566</c:v>
                </c:pt>
                <c:pt idx="206">
                  <c:v>2567</c:v>
                </c:pt>
                <c:pt idx="207">
                  <c:v>2568</c:v>
                </c:pt>
                <c:pt idx="208">
                  <c:v>2569</c:v>
                </c:pt>
                <c:pt idx="209">
                  <c:v>2570</c:v>
                </c:pt>
                <c:pt idx="210">
                  <c:v>2571</c:v>
                </c:pt>
                <c:pt idx="211">
                  <c:v>2572</c:v>
                </c:pt>
                <c:pt idx="212">
                  <c:v>2573</c:v>
                </c:pt>
                <c:pt idx="213">
                  <c:v>2574</c:v>
                </c:pt>
                <c:pt idx="214">
                  <c:v>2575</c:v>
                </c:pt>
                <c:pt idx="215">
                  <c:v>2576</c:v>
                </c:pt>
                <c:pt idx="216">
                  <c:v>2577</c:v>
                </c:pt>
                <c:pt idx="217">
                  <c:v>2578</c:v>
                </c:pt>
                <c:pt idx="218">
                  <c:v>2579</c:v>
                </c:pt>
                <c:pt idx="219">
                  <c:v>2580</c:v>
                </c:pt>
                <c:pt idx="220">
                  <c:v>2581</c:v>
                </c:pt>
                <c:pt idx="221">
                  <c:v>2582</c:v>
                </c:pt>
                <c:pt idx="222">
                  <c:v>2583</c:v>
                </c:pt>
                <c:pt idx="223">
                  <c:v>2584</c:v>
                </c:pt>
                <c:pt idx="224">
                  <c:v>2585</c:v>
                </c:pt>
                <c:pt idx="225">
                  <c:v>2586</c:v>
                </c:pt>
                <c:pt idx="226">
                  <c:v>2587</c:v>
                </c:pt>
                <c:pt idx="227">
                  <c:v>2588</c:v>
                </c:pt>
                <c:pt idx="228">
                  <c:v>2589</c:v>
                </c:pt>
                <c:pt idx="229">
                  <c:v>2590</c:v>
                </c:pt>
                <c:pt idx="230">
                  <c:v>2591</c:v>
                </c:pt>
                <c:pt idx="231">
                  <c:v>2592</c:v>
                </c:pt>
                <c:pt idx="232">
                  <c:v>2593</c:v>
                </c:pt>
                <c:pt idx="233">
                  <c:v>2594</c:v>
                </c:pt>
                <c:pt idx="234">
                  <c:v>2595</c:v>
                </c:pt>
                <c:pt idx="235">
                  <c:v>2596</c:v>
                </c:pt>
                <c:pt idx="236">
                  <c:v>2597</c:v>
                </c:pt>
                <c:pt idx="237">
                  <c:v>2598</c:v>
                </c:pt>
                <c:pt idx="238">
                  <c:v>2599</c:v>
                </c:pt>
                <c:pt idx="239">
                  <c:v>2600</c:v>
                </c:pt>
                <c:pt idx="240">
                  <c:v>2601</c:v>
                </c:pt>
                <c:pt idx="241">
                  <c:v>2602</c:v>
                </c:pt>
                <c:pt idx="242">
                  <c:v>2603</c:v>
                </c:pt>
                <c:pt idx="243">
                  <c:v>2604</c:v>
                </c:pt>
              </c:numCache>
            </c:numRef>
          </c:xVal>
          <c:yVal>
            <c:numRef>
              <c:f>Graph!$H$2363:$H$2604</c:f>
              <c:numCache>
                <c:formatCode>General</c:formatCode>
                <c:ptCount val="24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339-4B77-859C-F0DCD0EB1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690351"/>
        <c:axId val="1553695631"/>
      </c:scatterChart>
      <c:valAx>
        <c:axId val="1553690351"/>
        <c:scaling>
          <c:orientation val="minMax"/>
          <c:max val="2604"/>
          <c:min val="2361"/>
        </c:scaling>
        <c:delete val="0"/>
        <c:axPos val="b"/>
        <c:numFmt formatCode="General" sourceLinked="1"/>
        <c:majorTickMark val="out"/>
        <c:minorTickMark val="none"/>
        <c:tickLblPos val="nextTo"/>
        <c:crossAx val="1553695631"/>
        <c:crosses val="autoZero"/>
        <c:crossBetween val="midCat"/>
      </c:valAx>
      <c:valAx>
        <c:axId val="155369563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553690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14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Graph!$A$2607:$A$2815</c:f>
              <c:numCache>
                <c:formatCode>General</c:formatCode>
                <c:ptCount val="209"/>
                <c:pt idx="0">
                  <c:v>2606</c:v>
                </c:pt>
                <c:pt idx="1">
                  <c:v>2607</c:v>
                </c:pt>
                <c:pt idx="2">
                  <c:v>2608</c:v>
                </c:pt>
                <c:pt idx="3">
                  <c:v>2609</c:v>
                </c:pt>
                <c:pt idx="4">
                  <c:v>2610</c:v>
                </c:pt>
                <c:pt idx="5">
                  <c:v>2611</c:v>
                </c:pt>
                <c:pt idx="6">
                  <c:v>2612</c:v>
                </c:pt>
                <c:pt idx="7">
                  <c:v>2613</c:v>
                </c:pt>
                <c:pt idx="8">
                  <c:v>2614</c:v>
                </c:pt>
                <c:pt idx="9">
                  <c:v>2615</c:v>
                </c:pt>
                <c:pt idx="10">
                  <c:v>2616</c:v>
                </c:pt>
                <c:pt idx="11">
                  <c:v>2617</c:v>
                </c:pt>
                <c:pt idx="12">
                  <c:v>2618</c:v>
                </c:pt>
                <c:pt idx="13">
                  <c:v>2619</c:v>
                </c:pt>
                <c:pt idx="14">
                  <c:v>2620</c:v>
                </c:pt>
                <c:pt idx="15">
                  <c:v>2621</c:v>
                </c:pt>
                <c:pt idx="16">
                  <c:v>2622</c:v>
                </c:pt>
                <c:pt idx="17">
                  <c:v>2623</c:v>
                </c:pt>
                <c:pt idx="18">
                  <c:v>2624</c:v>
                </c:pt>
                <c:pt idx="19">
                  <c:v>2625</c:v>
                </c:pt>
                <c:pt idx="20">
                  <c:v>2626</c:v>
                </c:pt>
                <c:pt idx="21">
                  <c:v>2627</c:v>
                </c:pt>
                <c:pt idx="22">
                  <c:v>2628</c:v>
                </c:pt>
                <c:pt idx="23">
                  <c:v>2629</c:v>
                </c:pt>
                <c:pt idx="24">
                  <c:v>2630</c:v>
                </c:pt>
                <c:pt idx="25">
                  <c:v>2631</c:v>
                </c:pt>
                <c:pt idx="26">
                  <c:v>2632</c:v>
                </c:pt>
                <c:pt idx="27">
                  <c:v>2633</c:v>
                </c:pt>
                <c:pt idx="28">
                  <c:v>2634</c:v>
                </c:pt>
                <c:pt idx="29">
                  <c:v>2635</c:v>
                </c:pt>
                <c:pt idx="30">
                  <c:v>2636</c:v>
                </c:pt>
                <c:pt idx="31">
                  <c:v>2637</c:v>
                </c:pt>
                <c:pt idx="32">
                  <c:v>2638</c:v>
                </c:pt>
                <c:pt idx="33">
                  <c:v>2639</c:v>
                </c:pt>
                <c:pt idx="34">
                  <c:v>2640</c:v>
                </c:pt>
                <c:pt idx="35">
                  <c:v>2641</c:v>
                </c:pt>
                <c:pt idx="36">
                  <c:v>2642</c:v>
                </c:pt>
                <c:pt idx="37">
                  <c:v>2643</c:v>
                </c:pt>
                <c:pt idx="38">
                  <c:v>2644</c:v>
                </c:pt>
                <c:pt idx="39">
                  <c:v>2645</c:v>
                </c:pt>
                <c:pt idx="40">
                  <c:v>2646</c:v>
                </c:pt>
                <c:pt idx="41">
                  <c:v>2647</c:v>
                </c:pt>
                <c:pt idx="42">
                  <c:v>2648</c:v>
                </c:pt>
                <c:pt idx="43">
                  <c:v>2649</c:v>
                </c:pt>
                <c:pt idx="44">
                  <c:v>2650</c:v>
                </c:pt>
                <c:pt idx="45">
                  <c:v>2651</c:v>
                </c:pt>
                <c:pt idx="46">
                  <c:v>2652</c:v>
                </c:pt>
                <c:pt idx="47">
                  <c:v>2653</c:v>
                </c:pt>
                <c:pt idx="48">
                  <c:v>2654</c:v>
                </c:pt>
                <c:pt idx="49">
                  <c:v>2655</c:v>
                </c:pt>
                <c:pt idx="50">
                  <c:v>2656</c:v>
                </c:pt>
                <c:pt idx="51">
                  <c:v>2657</c:v>
                </c:pt>
                <c:pt idx="52">
                  <c:v>2658</c:v>
                </c:pt>
                <c:pt idx="53">
                  <c:v>2659</c:v>
                </c:pt>
                <c:pt idx="54">
                  <c:v>2660</c:v>
                </c:pt>
                <c:pt idx="55">
                  <c:v>2661</c:v>
                </c:pt>
                <c:pt idx="56">
                  <c:v>2662</c:v>
                </c:pt>
                <c:pt idx="57">
                  <c:v>2663</c:v>
                </c:pt>
                <c:pt idx="58">
                  <c:v>2664</c:v>
                </c:pt>
                <c:pt idx="59">
                  <c:v>2665</c:v>
                </c:pt>
                <c:pt idx="60">
                  <c:v>2666</c:v>
                </c:pt>
                <c:pt idx="61">
                  <c:v>2667</c:v>
                </c:pt>
                <c:pt idx="62">
                  <c:v>2668</c:v>
                </c:pt>
                <c:pt idx="63">
                  <c:v>2669</c:v>
                </c:pt>
                <c:pt idx="64">
                  <c:v>2670</c:v>
                </c:pt>
                <c:pt idx="65">
                  <c:v>2671</c:v>
                </c:pt>
                <c:pt idx="66">
                  <c:v>2672</c:v>
                </c:pt>
                <c:pt idx="67">
                  <c:v>2673</c:v>
                </c:pt>
                <c:pt idx="68">
                  <c:v>2674</c:v>
                </c:pt>
                <c:pt idx="69">
                  <c:v>2675</c:v>
                </c:pt>
                <c:pt idx="70">
                  <c:v>2676</c:v>
                </c:pt>
                <c:pt idx="71">
                  <c:v>2677</c:v>
                </c:pt>
                <c:pt idx="72">
                  <c:v>2678</c:v>
                </c:pt>
                <c:pt idx="73">
                  <c:v>2679</c:v>
                </c:pt>
                <c:pt idx="74">
                  <c:v>2680</c:v>
                </c:pt>
                <c:pt idx="75">
                  <c:v>2681</c:v>
                </c:pt>
                <c:pt idx="76">
                  <c:v>2682</c:v>
                </c:pt>
                <c:pt idx="77">
                  <c:v>2683</c:v>
                </c:pt>
                <c:pt idx="78">
                  <c:v>2684</c:v>
                </c:pt>
                <c:pt idx="79">
                  <c:v>2685</c:v>
                </c:pt>
                <c:pt idx="80">
                  <c:v>2686</c:v>
                </c:pt>
                <c:pt idx="81">
                  <c:v>2687</c:v>
                </c:pt>
                <c:pt idx="82">
                  <c:v>2688</c:v>
                </c:pt>
                <c:pt idx="83">
                  <c:v>2689</c:v>
                </c:pt>
                <c:pt idx="84">
                  <c:v>2690</c:v>
                </c:pt>
                <c:pt idx="85">
                  <c:v>2691</c:v>
                </c:pt>
                <c:pt idx="86">
                  <c:v>2692</c:v>
                </c:pt>
                <c:pt idx="87">
                  <c:v>2693</c:v>
                </c:pt>
                <c:pt idx="88">
                  <c:v>2694</c:v>
                </c:pt>
                <c:pt idx="89">
                  <c:v>2695</c:v>
                </c:pt>
                <c:pt idx="90">
                  <c:v>2696</c:v>
                </c:pt>
                <c:pt idx="91">
                  <c:v>2697</c:v>
                </c:pt>
                <c:pt idx="92">
                  <c:v>2698</c:v>
                </c:pt>
                <c:pt idx="93">
                  <c:v>2699</c:v>
                </c:pt>
                <c:pt idx="94">
                  <c:v>2700</c:v>
                </c:pt>
                <c:pt idx="95">
                  <c:v>2701</c:v>
                </c:pt>
                <c:pt idx="96">
                  <c:v>2702</c:v>
                </c:pt>
                <c:pt idx="97">
                  <c:v>2703</c:v>
                </c:pt>
                <c:pt idx="98">
                  <c:v>2704</c:v>
                </c:pt>
                <c:pt idx="99">
                  <c:v>2705</c:v>
                </c:pt>
                <c:pt idx="100">
                  <c:v>2706</c:v>
                </c:pt>
                <c:pt idx="101">
                  <c:v>2707</c:v>
                </c:pt>
                <c:pt idx="102">
                  <c:v>2708</c:v>
                </c:pt>
                <c:pt idx="103">
                  <c:v>2709</c:v>
                </c:pt>
                <c:pt idx="104">
                  <c:v>2710</c:v>
                </c:pt>
                <c:pt idx="105">
                  <c:v>2711</c:v>
                </c:pt>
                <c:pt idx="106">
                  <c:v>2712</c:v>
                </c:pt>
                <c:pt idx="107">
                  <c:v>2713</c:v>
                </c:pt>
                <c:pt idx="108">
                  <c:v>2714</c:v>
                </c:pt>
                <c:pt idx="109">
                  <c:v>2715</c:v>
                </c:pt>
                <c:pt idx="110">
                  <c:v>2716</c:v>
                </c:pt>
                <c:pt idx="111">
                  <c:v>2717</c:v>
                </c:pt>
                <c:pt idx="112">
                  <c:v>2718</c:v>
                </c:pt>
                <c:pt idx="113">
                  <c:v>2719</c:v>
                </c:pt>
                <c:pt idx="114">
                  <c:v>2720</c:v>
                </c:pt>
                <c:pt idx="115">
                  <c:v>2721</c:v>
                </c:pt>
                <c:pt idx="116">
                  <c:v>2722</c:v>
                </c:pt>
                <c:pt idx="117">
                  <c:v>2723</c:v>
                </c:pt>
                <c:pt idx="118">
                  <c:v>2724</c:v>
                </c:pt>
                <c:pt idx="119">
                  <c:v>2725</c:v>
                </c:pt>
                <c:pt idx="120">
                  <c:v>2726</c:v>
                </c:pt>
                <c:pt idx="121">
                  <c:v>2727</c:v>
                </c:pt>
                <c:pt idx="122">
                  <c:v>2728</c:v>
                </c:pt>
                <c:pt idx="123">
                  <c:v>2729</c:v>
                </c:pt>
                <c:pt idx="124">
                  <c:v>2730</c:v>
                </c:pt>
                <c:pt idx="125">
                  <c:v>2731</c:v>
                </c:pt>
                <c:pt idx="126">
                  <c:v>2732</c:v>
                </c:pt>
                <c:pt idx="127">
                  <c:v>2733</c:v>
                </c:pt>
                <c:pt idx="128">
                  <c:v>2734</c:v>
                </c:pt>
                <c:pt idx="129">
                  <c:v>2735</c:v>
                </c:pt>
                <c:pt idx="130">
                  <c:v>2736</c:v>
                </c:pt>
                <c:pt idx="131">
                  <c:v>2737</c:v>
                </c:pt>
                <c:pt idx="132">
                  <c:v>2738</c:v>
                </c:pt>
                <c:pt idx="133">
                  <c:v>2739</c:v>
                </c:pt>
                <c:pt idx="134">
                  <c:v>2740</c:v>
                </c:pt>
                <c:pt idx="135">
                  <c:v>2741</c:v>
                </c:pt>
                <c:pt idx="136">
                  <c:v>2742</c:v>
                </c:pt>
                <c:pt idx="137">
                  <c:v>2743</c:v>
                </c:pt>
                <c:pt idx="138">
                  <c:v>2744</c:v>
                </c:pt>
                <c:pt idx="139">
                  <c:v>2745</c:v>
                </c:pt>
                <c:pt idx="140">
                  <c:v>2746</c:v>
                </c:pt>
                <c:pt idx="141">
                  <c:v>2747</c:v>
                </c:pt>
                <c:pt idx="142">
                  <c:v>2748</c:v>
                </c:pt>
                <c:pt idx="143">
                  <c:v>2749</c:v>
                </c:pt>
                <c:pt idx="144">
                  <c:v>2750</c:v>
                </c:pt>
                <c:pt idx="145">
                  <c:v>2751</c:v>
                </c:pt>
                <c:pt idx="146">
                  <c:v>2752</c:v>
                </c:pt>
                <c:pt idx="147">
                  <c:v>2753</c:v>
                </c:pt>
                <c:pt idx="148">
                  <c:v>2754</c:v>
                </c:pt>
                <c:pt idx="149">
                  <c:v>2755</c:v>
                </c:pt>
                <c:pt idx="150">
                  <c:v>2756</c:v>
                </c:pt>
                <c:pt idx="151">
                  <c:v>2757</c:v>
                </c:pt>
                <c:pt idx="152">
                  <c:v>2758</c:v>
                </c:pt>
                <c:pt idx="153">
                  <c:v>2759</c:v>
                </c:pt>
                <c:pt idx="154">
                  <c:v>2760</c:v>
                </c:pt>
                <c:pt idx="155">
                  <c:v>2761</c:v>
                </c:pt>
                <c:pt idx="156">
                  <c:v>2762</c:v>
                </c:pt>
                <c:pt idx="157">
                  <c:v>2763</c:v>
                </c:pt>
                <c:pt idx="158">
                  <c:v>2764</c:v>
                </c:pt>
                <c:pt idx="159">
                  <c:v>2765</c:v>
                </c:pt>
                <c:pt idx="160">
                  <c:v>2766</c:v>
                </c:pt>
                <c:pt idx="161">
                  <c:v>2767</c:v>
                </c:pt>
                <c:pt idx="162">
                  <c:v>2768</c:v>
                </c:pt>
                <c:pt idx="163">
                  <c:v>2769</c:v>
                </c:pt>
                <c:pt idx="164">
                  <c:v>2770</c:v>
                </c:pt>
                <c:pt idx="165">
                  <c:v>2771</c:v>
                </c:pt>
                <c:pt idx="166">
                  <c:v>2772</c:v>
                </c:pt>
                <c:pt idx="167">
                  <c:v>2773</c:v>
                </c:pt>
                <c:pt idx="168">
                  <c:v>2774</c:v>
                </c:pt>
                <c:pt idx="169">
                  <c:v>2775</c:v>
                </c:pt>
                <c:pt idx="170">
                  <c:v>2776</c:v>
                </c:pt>
                <c:pt idx="171">
                  <c:v>2777</c:v>
                </c:pt>
                <c:pt idx="172">
                  <c:v>2778</c:v>
                </c:pt>
                <c:pt idx="173">
                  <c:v>2779</c:v>
                </c:pt>
                <c:pt idx="174">
                  <c:v>2780</c:v>
                </c:pt>
                <c:pt idx="175">
                  <c:v>2781</c:v>
                </c:pt>
                <c:pt idx="176">
                  <c:v>2782</c:v>
                </c:pt>
                <c:pt idx="177">
                  <c:v>2783</c:v>
                </c:pt>
                <c:pt idx="178">
                  <c:v>2784</c:v>
                </c:pt>
                <c:pt idx="179">
                  <c:v>2785</c:v>
                </c:pt>
                <c:pt idx="180">
                  <c:v>2786</c:v>
                </c:pt>
                <c:pt idx="181">
                  <c:v>2787</c:v>
                </c:pt>
                <c:pt idx="182">
                  <c:v>2788</c:v>
                </c:pt>
                <c:pt idx="183">
                  <c:v>2789</c:v>
                </c:pt>
                <c:pt idx="184">
                  <c:v>2790</c:v>
                </c:pt>
                <c:pt idx="185">
                  <c:v>2791</c:v>
                </c:pt>
                <c:pt idx="186">
                  <c:v>2792</c:v>
                </c:pt>
                <c:pt idx="187">
                  <c:v>2793</c:v>
                </c:pt>
                <c:pt idx="188">
                  <c:v>2794</c:v>
                </c:pt>
                <c:pt idx="189">
                  <c:v>2795</c:v>
                </c:pt>
                <c:pt idx="190">
                  <c:v>2796</c:v>
                </c:pt>
                <c:pt idx="191">
                  <c:v>2797</c:v>
                </c:pt>
                <c:pt idx="192">
                  <c:v>2798</c:v>
                </c:pt>
                <c:pt idx="193">
                  <c:v>2799</c:v>
                </c:pt>
                <c:pt idx="194">
                  <c:v>2800</c:v>
                </c:pt>
                <c:pt idx="195">
                  <c:v>2801</c:v>
                </c:pt>
                <c:pt idx="196">
                  <c:v>2802</c:v>
                </c:pt>
                <c:pt idx="197">
                  <c:v>2803</c:v>
                </c:pt>
                <c:pt idx="198">
                  <c:v>2804</c:v>
                </c:pt>
                <c:pt idx="199">
                  <c:v>2805</c:v>
                </c:pt>
                <c:pt idx="200">
                  <c:v>2806</c:v>
                </c:pt>
                <c:pt idx="201">
                  <c:v>2807</c:v>
                </c:pt>
                <c:pt idx="202">
                  <c:v>2808</c:v>
                </c:pt>
                <c:pt idx="203">
                  <c:v>2809</c:v>
                </c:pt>
                <c:pt idx="204">
                  <c:v>2810</c:v>
                </c:pt>
                <c:pt idx="205">
                  <c:v>2811</c:v>
                </c:pt>
                <c:pt idx="206">
                  <c:v>2812</c:v>
                </c:pt>
                <c:pt idx="207">
                  <c:v>2813</c:v>
                </c:pt>
                <c:pt idx="208">
                  <c:v>2814</c:v>
                </c:pt>
              </c:numCache>
            </c:numRef>
          </c:xVal>
          <c:yVal>
            <c:numRef>
              <c:f>Graph!$D$2608:$D$2814</c:f>
              <c:numCache>
                <c:formatCode>General</c:formatCode>
                <c:ptCount val="207"/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205">
                  <c:v>3</c:v>
                </c:pt>
                <c:pt idx="206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3B-47D4-B52B-A9352470D188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Graph!$A$2607:$A$2815</c:f>
              <c:numCache>
                <c:formatCode>General</c:formatCode>
                <c:ptCount val="209"/>
                <c:pt idx="0">
                  <c:v>2606</c:v>
                </c:pt>
                <c:pt idx="1">
                  <c:v>2607</c:v>
                </c:pt>
                <c:pt idx="2">
                  <c:v>2608</c:v>
                </c:pt>
                <c:pt idx="3">
                  <c:v>2609</c:v>
                </c:pt>
                <c:pt idx="4">
                  <c:v>2610</c:v>
                </c:pt>
                <c:pt idx="5">
                  <c:v>2611</c:v>
                </c:pt>
                <c:pt idx="6">
                  <c:v>2612</c:v>
                </c:pt>
                <c:pt idx="7">
                  <c:v>2613</c:v>
                </c:pt>
                <c:pt idx="8">
                  <c:v>2614</c:v>
                </c:pt>
                <c:pt idx="9">
                  <c:v>2615</c:v>
                </c:pt>
                <c:pt idx="10">
                  <c:v>2616</c:v>
                </c:pt>
                <c:pt idx="11">
                  <c:v>2617</c:v>
                </c:pt>
                <c:pt idx="12">
                  <c:v>2618</c:v>
                </c:pt>
                <c:pt idx="13">
                  <c:v>2619</c:v>
                </c:pt>
                <c:pt idx="14">
                  <c:v>2620</c:v>
                </c:pt>
                <c:pt idx="15">
                  <c:v>2621</c:v>
                </c:pt>
                <c:pt idx="16">
                  <c:v>2622</c:v>
                </c:pt>
                <c:pt idx="17">
                  <c:v>2623</c:v>
                </c:pt>
                <c:pt idx="18">
                  <c:v>2624</c:v>
                </c:pt>
                <c:pt idx="19">
                  <c:v>2625</c:v>
                </c:pt>
                <c:pt idx="20">
                  <c:v>2626</c:v>
                </c:pt>
                <c:pt idx="21">
                  <c:v>2627</c:v>
                </c:pt>
                <c:pt idx="22">
                  <c:v>2628</c:v>
                </c:pt>
                <c:pt idx="23">
                  <c:v>2629</c:v>
                </c:pt>
                <c:pt idx="24">
                  <c:v>2630</c:v>
                </c:pt>
                <c:pt idx="25">
                  <c:v>2631</c:v>
                </c:pt>
                <c:pt idx="26">
                  <c:v>2632</c:v>
                </c:pt>
                <c:pt idx="27">
                  <c:v>2633</c:v>
                </c:pt>
                <c:pt idx="28">
                  <c:v>2634</c:v>
                </c:pt>
                <c:pt idx="29">
                  <c:v>2635</c:v>
                </c:pt>
                <c:pt idx="30">
                  <c:v>2636</c:v>
                </c:pt>
                <c:pt idx="31">
                  <c:v>2637</c:v>
                </c:pt>
                <c:pt idx="32">
                  <c:v>2638</c:v>
                </c:pt>
                <c:pt idx="33">
                  <c:v>2639</c:v>
                </c:pt>
                <c:pt idx="34">
                  <c:v>2640</c:v>
                </c:pt>
                <c:pt idx="35">
                  <c:v>2641</c:v>
                </c:pt>
                <c:pt idx="36">
                  <c:v>2642</c:v>
                </c:pt>
                <c:pt idx="37">
                  <c:v>2643</c:v>
                </c:pt>
                <c:pt idx="38">
                  <c:v>2644</c:v>
                </c:pt>
                <c:pt idx="39">
                  <c:v>2645</c:v>
                </c:pt>
                <c:pt idx="40">
                  <c:v>2646</c:v>
                </c:pt>
                <c:pt idx="41">
                  <c:v>2647</c:v>
                </c:pt>
                <c:pt idx="42">
                  <c:v>2648</c:v>
                </c:pt>
                <c:pt idx="43">
                  <c:v>2649</c:v>
                </c:pt>
                <c:pt idx="44">
                  <c:v>2650</c:v>
                </c:pt>
                <c:pt idx="45">
                  <c:v>2651</c:v>
                </c:pt>
                <c:pt idx="46">
                  <c:v>2652</c:v>
                </c:pt>
                <c:pt idx="47">
                  <c:v>2653</c:v>
                </c:pt>
                <c:pt idx="48">
                  <c:v>2654</c:v>
                </c:pt>
                <c:pt idx="49">
                  <c:v>2655</c:v>
                </c:pt>
                <c:pt idx="50">
                  <c:v>2656</c:v>
                </c:pt>
                <c:pt idx="51">
                  <c:v>2657</c:v>
                </c:pt>
                <c:pt idx="52">
                  <c:v>2658</c:v>
                </c:pt>
                <c:pt idx="53">
                  <c:v>2659</c:v>
                </c:pt>
                <c:pt idx="54">
                  <c:v>2660</c:v>
                </c:pt>
                <c:pt idx="55">
                  <c:v>2661</c:v>
                </c:pt>
                <c:pt idx="56">
                  <c:v>2662</c:v>
                </c:pt>
                <c:pt idx="57">
                  <c:v>2663</c:v>
                </c:pt>
                <c:pt idx="58">
                  <c:v>2664</c:v>
                </c:pt>
                <c:pt idx="59">
                  <c:v>2665</c:v>
                </c:pt>
                <c:pt idx="60">
                  <c:v>2666</c:v>
                </c:pt>
                <c:pt idx="61">
                  <c:v>2667</c:v>
                </c:pt>
                <c:pt idx="62">
                  <c:v>2668</c:v>
                </c:pt>
                <c:pt idx="63">
                  <c:v>2669</c:v>
                </c:pt>
                <c:pt idx="64">
                  <c:v>2670</c:v>
                </c:pt>
                <c:pt idx="65">
                  <c:v>2671</c:v>
                </c:pt>
                <c:pt idx="66">
                  <c:v>2672</c:v>
                </c:pt>
                <c:pt idx="67">
                  <c:v>2673</c:v>
                </c:pt>
                <c:pt idx="68">
                  <c:v>2674</c:v>
                </c:pt>
                <c:pt idx="69">
                  <c:v>2675</c:v>
                </c:pt>
                <c:pt idx="70">
                  <c:v>2676</c:v>
                </c:pt>
                <c:pt idx="71">
                  <c:v>2677</c:v>
                </c:pt>
                <c:pt idx="72">
                  <c:v>2678</c:v>
                </c:pt>
                <c:pt idx="73">
                  <c:v>2679</c:v>
                </c:pt>
                <c:pt idx="74">
                  <c:v>2680</c:v>
                </c:pt>
                <c:pt idx="75">
                  <c:v>2681</c:v>
                </c:pt>
                <c:pt idx="76">
                  <c:v>2682</c:v>
                </c:pt>
                <c:pt idx="77">
                  <c:v>2683</c:v>
                </c:pt>
                <c:pt idx="78">
                  <c:v>2684</c:v>
                </c:pt>
                <c:pt idx="79">
                  <c:v>2685</c:v>
                </c:pt>
                <c:pt idx="80">
                  <c:v>2686</c:v>
                </c:pt>
                <c:pt idx="81">
                  <c:v>2687</c:v>
                </c:pt>
                <c:pt idx="82">
                  <c:v>2688</c:v>
                </c:pt>
                <c:pt idx="83">
                  <c:v>2689</c:v>
                </c:pt>
                <c:pt idx="84">
                  <c:v>2690</c:v>
                </c:pt>
                <c:pt idx="85">
                  <c:v>2691</c:v>
                </c:pt>
                <c:pt idx="86">
                  <c:v>2692</c:v>
                </c:pt>
                <c:pt idx="87">
                  <c:v>2693</c:v>
                </c:pt>
                <c:pt idx="88">
                  <c:v>2694</c:v>
                </c:pt>
                <c:pt idx="89">
                  <c:v>2695</c:v>
                </c:pt>
                <c:pt idx="90">
                  <c:v>2696</c:v>
                </c:pt>
                <c:pt idx="91">
                  <c:v>2697</c:v>
                </c:pt>
                <c:pt idx="92">
                  <c:v>2698</c:v>
                </c:pt>
                <c:pt idx="93">
                  <c:v>2699</c:v>
                </c:pt>
                <c:pt idx="94">
                  <c:v>2700</c:v>
                </c:pt>
                <c:pt idx="95">
                  <c:v>2701</c:v>
                </c:pt>
                <c:pt idx="96">
                  <c:v>2702</c:v>
                </c:pt>
                <c:pt idx="97">
                  <c:v>2703</c:v>
                </c:pt>
                <c:pt idx="98">
                  <c:v>2704</c:v>
                </c:pt>
                <c:pt idx="99">
                  <c:v>2705</c:v>
                </c:pt>
                <c:pt idx="100">
                  <c:v>2706</c:v>
                </c:pt>
                <c:pt idx="101">
                  <c:v>2707</c:v>
                </c:pt>
                <c:pt idx="102">
                  <c:v>2708</c:v>
                </c:pt>
                <c:pt idx="103">
                  <c:v>2709</c:v>
                </c:pt>
                <c:pt idx="104">
                  <c:v>2710</c:v>
                </c:pt>
                <c:pt idx="105">
                  <c:v>2711</c:v>
                </c:pt>
                <c:pt idx="106">
                  <c:v>2712</c:v>
                </c:pt>
                <c:pt idx="107">
                  <c:v>2713</c:v>
                </c:pt>
                <c:pt idx="108">
                  <c:v>2714</c:v>
                </c:pt>
                <c:pt idx="109">
                  <c:v>2715</c:v>
                </c:pt>
                <c:pt idx="110">
                  <c:v>2716</c:v>
                </c:pt>
                <c:pt idx="111">
                  <c:v>2717</c:v>
                </c:pt>
                <c:pt idx="112">
                  <c:v>2718</c:v>
                </c:pt>
                <c:pt idx="113">
                  <c:v>2719</c:v>
                </c:pt>
                <c:pt idx="114">
                  <c:v>2720</c:v>
                </c:pt>
                <c:pt idx="115">
                  <c:v>2721</c:v>
                </c:pt>
                <c:pt idx="116">
                  <c:v>2722</c:v>
                </c:pt>
                <c:pt idx="117">
                  <c:v>2723</c:v>
                </c:pt>
                <c:pt idx="118">
                  <c:v>2724</c:v>
                </c:pt>
                <c:pt idx="119">
                  <c:v>2725</c:v>
                </c:pt>
                <c:pt idx="120">
                  <c:v>2726</c:v>
                </c:pt>
                <c:pt idx="121">
                  <c:v>2727</c:v>
                </c:pt>
                <c:pt idx="122">
                  <c:v>2728</c:v>
                </c:pt>
                <c:pt idx="123">
                  <c:v>2729</c:v>
                </c:pt>
                <c:pt idx="124">
                  <c:v>2730</c:v>
                </c:pt>
                <c:pt idx="125">
                  <c:v>2731</c:v>
                </c:pt>
                <c:pt idx="126">
                  <c:v>2732</c:v>
                </c:pt>
                <c:pt idx="127">
                  <c:v>2733</c:v>
                </c:pt>
                <c:pt idx="128">
                  <c:v>2734</c:v>
                </c:pt>
                <c:pt idx="129">
                  <c:v>2735</c:v>
                </c:pt>
                <c:pt idx="130">
                  <c:v>2736</c:v>
                </c:pt>
                <c:pt idx="131">
                  <c:v>2737</c:v>
                </c:pt>
                <c:pt idx="132">
                  <c:v>2738</c:v>
                </c:pt>
                <c:pt idx="133">
                  <c:v>2739</c:v>
                </c:pt>
                <c:pt idx="134">
                  <c:v>2740</c:v>
                </c:pt>
                <c:pt idx="135">
                  <c:v>2741</c:v>
                </c:pt>
                <c:pt idx="136">
                  <c:v>2742</c:v>
                </c:pt>
                <c:pt idx="137">
                  <c:v>2743</c:v>
                </c:pt>
                <c:pt idx="138">
                  <c:v>2744</c:v>
                </c:pt>
                <c:pt idx="139">
                  <c:v>2745</c:v>
                </c:pt>
                <c:pt idx="140">
                  <c:v>2746</c:v>
                </c:pt>
                <c:pt idx="141">
                  <c:v>2747</c:v>
                </c:pt>
                <c:pt idx="142">
                  <c:v>2748</c:v>
                </c:pt>
                <c:pt idx="143">
                  <c:v>2749</c:v>
                </c:pt>
                <c:pt idx="144">
                  <c:v>2750</c:v>
                </c:pt>
                <c:pt idx="145">
                  <c:v>2751</c:v>
                </c:pt>
                <c:pt idx="146">
                  <c:v>2752</c:v>
                </c:pt>
                <c:pt idx="147">
                  <c:v>2753</c:v>
                </c:pt>
                <c:pt idx="148">
                  <c:v>2754</c:v>
                </c:pt>
                <c:pt idx="149">
                  <c:v>2755</c:v>
                </c:pt>
                <c:pt idx="150">
                  <c:v>2756</c:v>
                </c:pt>
                <c:pt idx="151">
                  <c:v>2757</c:v>
                </c:pt>
                <c:pt idx="152">
                  <c:v>2758</c:v>
                </c:pt>
                <c:pt idx="153">
                  <c:v>2759</c:v>
                </c:pt>
                <c:pt idx="154">
                  <c:v>2760</c:v>
                </c:pt>
                <c:pt idx="155">
                  <c:v>2761</c:v>
                </c:pt>
                <c:pt idx="156">
                  <c:v>2762</c:v>
                </c:pt>
                <c:pt idx="157">
                  <c:v>2763</c:v>
                </c:pt>
                <c:pt idx="158">
                  <c:v>2764</c:v>
                </c:pt>
                <c:pt idx="159">
                  <c:v>2765</c:v>
                </c:pt>
                <c:pt idx="160">
                  <c:v>2766</c:v>
                </c:pt>
                <c:pt idx="161">
                  <c:v>2767</c:v>
                </c:pt>
                <c:pt idx="162">
                  <c:v>2768</c:v>
                </c:pt>
                <c:pt idx="163">
                  <c:v>2769</c:v>
                </c:pt>
                <c:pt idx="164">
                  <c:v>2770</c:v>
                </c:pt>
                <c:pt idx="165">
                  <c:v>2771</c:v>
                </c:pt>
                <c:pt idx="166">
                  <c:v>2772</c:v>
                </c:pt>
                <c:pt idx="167">
                  <c:v>2773</c:v>
                </c:pt>
                <c:pt idx="168">
                  <c:v>2774</c:v>
                </c:pt>
                <c:pt idx="169">
                  <c:v>2775</c:v>
                </c:pt>
                <c:pt idx="170">
                  <c:v>2776</c:v>
                </c:pt>
                <c:pt idx="171">
                  <c:v>2777</c:v>
                </c:pt>
                <c:pt idx="172">
                  <c:v>2778</c:v>
                </c:pt>
                <c:pt idx="173">
                  <c:v>2779</c:v>
                </c:pt>
                <c:pt idx="174">
                  <c:v>2780</c:v>
                </c:pt>
                <c:pt idx="175">
                  <c:v>2781</c:v>
                </c:pt>
                <c:pt idx="176">
                  <c:v>2782</c:v>
                </c:pt>
                <c:pt idx="177">
                  <c:v>2783</c:v>
                </c:pt>
                <c:pt idx="178">
                  <c:v>2784</c:v>
                </c:pt>
                <c:pt idx="179">
                  <c:v>2785</c:v>
                </c:pt>
                <c:pt idx="180">
                  <c:v>2786</c:v>
                </c:pt>
                <c:pt idx="181">
                  <c:v>2787</c:v>
                </c:pt>
                <c:pt idx="182">
                  <c:v>2788</c:v>
                </c:pt>
                <c:pt idx="183">
                  <c:v>2789</c:v>
                </c:pt>
                <c:pt idx="184">
                  <c:v>2790</c:v>
                </c:pt>
                <c:pt idx="185">
                  <c:v>2791</c:v>
                </c:pt>
                <c:pt idx="186">
                  <c:v>2792</c:v>
                </c:pt>
                <c:pt idx="187">
                  <c:v>2793</c:v>
                </c:pt>
                <c:pt idx="188">
                  <c:v>2794</c:v>
                </c:pt>
                <c:pt idx="189">
                  <c:v>2795</c:v>
                </c:pt>
                <c:pt idx="190">
                  <c:v>2796</c:v>
                </c:pt>
                <c:pt idx="191">
                  <c:v>2797</c:v>
                </c:pt>
                <c:pt idx="192">
                  <c:v>2798</c:v>
                </c:pt>
                <c:pt idx="193">
                  <c:v>2799</c:v>
                </c:pt>
                <c:pt idx="194">
                  <c:v>2800</c:v>
                </c:pt>
                <c:pt idx="195">
                  <c:v>2801</c:v>
                </c:pt>
                <c:pt idx="196">
                  <c:v>2802</c:v>
                </c:pt>
                <c:pt idx="197">
                  <c:v>2803</c:v>
                </c:pt>
                <c:pt idx="198">
                  <c:v>2804</c:v>
                </c:pt>
                <c:pt idx="199">
                  <c:v>2805</c:v>
                </c:pt>
                <c:pt idx="200">
                  <c:v>2806</c:v>
                </c:pt>
                <c:pt idx="201">
                  <c:v>2807</c:v>
                </c:pt>
                <c:pt idx="202">
                  <c:v>2808</c:v>
                </c:pt>
                <c:pt idx="203">
                  <c:v>2809</c:v>
                </c:pt>
                <c:pt idx="204">
                  <c:v>2810</c:v>
                </c:pt>
                <c:pt idx="205">
                  <c:v>2811</c:v>
                </c:pt>
                <c:pt idx="206">
                  <c:v>2812</c:v>
                </c:pt>
                <c:pt idx="207">
                  <c:v>2813</c:v>
                </c:pt>
                <c:pt idx="208">
                  <c:v>2814</c:v>
                </c:pt>
              </c:numCache>
            </c:numRef>
          </c:xVal>
          <c:yVal>
            <c:numRef>
              <c:f>Graph!$B$2608:$B$2814</c:f>
              <c:numCache>
                <c:formatCode>General</c:formatCode>
                <c:ptCount val="20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C3B-47D4-B52B-A9352470D188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Graph!$A$2607:$A$2815</c:f>
              <c:numCache>
                <c:formatCode>General</c:formatCode>
                <c:ptCount val="209"/>
                <c:pt idx="0">
                  <c:v>2606</c:v>
                </c:pt>
                <c:pt idx="1">
                  <c:v>2607</c:v>
                </c:pt>
                <c:pt idx="2">
                  <c:v>2608</c:v>
                </c:pt>
                <c:pt idx="3">
                  <c:v>2609</c:v>
                </c:pt>
                <c:pt idx="4">
                  <c:v>2610</c:v>
                </c:pt>
                <c:pt idx="5">
                  <c:v>2611</c:v>
                </c:pt>
                <c:pt idx="6">
                  <c:v>2612</c:v>
                </c:pt>
                <c:pt idx="7">
                  <c:v>2613</c:v>
                </c:pt>
                <c:pt idx="8">
                  <c:v>2614</c:v>
                </c:pt>
                <c:pt idx="9">
                  <c:v>2615</c:v>
                </c:pt>
                <c:pt idx="10">
                  <c:v>2616</c:v>
                </c:pt>
                <c:pt idx="11">
                  <c:v>2617</c:v>
                </c:pt>
                <c:pt idx="12">
                  <c:v>2618</c:v>
                </c:pt>
                <c:pt idx="13">
                  <c:v>2619</c:v>
                </c:pt>
                <c:pt idx="14">
                  <c:v>2620</c:v>
                </c:pt>
                <c:pt idx="15">
                  <c:v>2621</c:v>
                </c:pt>
                <c:pt idx="16">
                  <c:v>2622</c:v>
                </c:pt>
                <c:pt idx="17">
                  <c:v>2623</c:v>
                </c:pt>
                <c:pt idx="18">
                  <c:v>2624</c:v>
                </c:pt>
                <c:pt idx="19">
                  <c:v>2625</c:v>
                </c:pt>
                <c:pt idx="20">
                  <c:v>2626</c:v>
                </c:pt>
                <c:pt idx="21">
                  <c:v>2627</c:v>
                </c:pt>
                <c:pt idx="22">
                  <c:v>2628</c:v>
                </c:pt>
                <c:pt idx="23">
                  <c:v>2629</c:v>
                </c:pt>
                <c:pt idx="24">
                  <c:v>2630</c:v>
                </c:pt>
                <c:pt idx="25">
                  <c:v>2631</c:v>
                </c:pt>
                <c:pt idx="26">
                  <c:v>2632</c:v>
                </c:pt>
                <c:pt idx="27">
                  <c:v>2633</c:v>
                </c:pt>
                <c:pt idx="28">
                  <c:v>2634</c:v>
                </c:pt>
                <c:pt idx="29">
                  <c:v>2635</c:v>
                </c:pt>
                <c:pt idx="30">
                  <c:v>2636</c:v>
                </c:pt>
                <c:pt idx="31">
                  <c:v>2637</c:v>
                </c:pt>
                <c:pt idx="32">
                  <c:v>2638</c:v>
                </c:pt>
                <c:pt idx="33">
                  <c:v>2639</c:v>
                </c:pt>
                <c:pt idx="34">
                  <c:v>2640</c:v>
                </c:pt>
                <c:pt idx="35">
                  <c:v>2641</c:v>
                </c:pt>
                <c:pt idx="36">
                  <c:v>2642</c:v>
                </c:pt>
                <c:pt idx="37">
                  <c:v>2643</c:v>
                </c:pt>
                <c:pt idx="38">
                  <c:v>2644</c:v>
                </c:pt>
                <c:pt idx="39">
                  <c:v>2645</c:v>
                </c:pt>
                <c:pt idx="40">
                  <c:v>2646</c:v>
                </c:pt>
                <c:pt idx="41">
                  <c:v>2647</c:v>
                </c:pt>
                <c:pt idx="42">
                  <c:v>2648</c:v>
                </c:pt>
                <c:pt idx="43">
                  <c:v>2649</c:v>
                </c:pt>
                <c:pt idx="44">
                  <c:v>2650</c:v>
                </c:pt>
                <c:pt idx="45">
                  <c:v>2651</c:v>
                </c:pt>
                <c:pt idx="46">
                  <c:v>2652</c:v>
                </c:pt>
                <c:pt idx="47">
                  <c:v>2653</c:v>
                </c:pt>
                <c:pt idx="48">
                  <c:v>2654</c:v>
                </c:pt>
                <c:pt idx="49">
                  <c:v>2655</c:v>
                </c:pt>
                <c:pt idx="50">
                  <c:v>2656</c:v>
                </c:pt>
                <c:pt idx="51">
                  <c:v>2657</c:v>
                </c:pt>
                <c:pt idx="52">
                  <c:v>2658</c:v>
                </c:pt>
                <c:pt idx="53">
                  <c:v>2659</c:v>
                </c:pt>
                <c:pt idx="54">
                  <c:v>2660</c:v>
                </c:pt>
                <c:pt idx="55">
                  <c:v>2661</c:v>
                </c:pt>
                <c:pt idx="56">
                  <c:v>2662</c:v>
                </c:pt>
                <c:pt idx="57">
                  <c:v>2663</c:v>
                </c:pt>
                <c:pt idx="58">
                  <c:v>2664</c:v>
                </c:pt>
                <c:pt idx="59">
                  <c:v>2665</c:v>
                </c:pt>
                <c:pt idx="60">
                  <c:v>2666</c:v>
                </c:pt>
                <c:pt idx="61">
                  <c:v>2667</c:v>
                </c:pt>
                <c:pt idx="62">
                  <c:v>2668</c:v>
                </c:pt>
                <c:pt idx="63">
                  <c:v>2669</c:v>
                </c:pt>
                <c:pt idx="64">
                  <c:v>2670</c:v>
                </c:pt>
                <c:pt idx="65">
                  <c:v>2671</c:v>
                </c:pt>
                <c:pt idx="66">
                  <c:v>2672</c:v>
                </c:pt>
                <c:pt idx="67">
                  <c:v>2673</c:v>
                </c:pt>
                <c:pt idx="68">
                  <c:v>2674</c:v>
                </c:pt>
                <c:pt idx="69">
                  <c:v>2675</c:v>
                </c:pt>
                <c:pt idx="70">
                  <c:v>2676</c:v>
                </c:pt>
                <c:pt idx="71">
                  <c:v>2677</c:v>
                </c:pt>
                <c:pt idx="72">
                  <c:v>2678</c:v>
                </c:pt>
                <c:pt idx="73">
                  <c:v>2679</c:v>
                </c:pt>
                <c:pt idx="74">
                  <c:v>2680</c:v>
                </c:pt>
                <c:pt idx="75">
                  <c:v>2681</c:v>
                </c:pt>
                <c:pt idx="76">
                  <c:v>2682</c:v>
                </c:pt>
                <c:pt idx="77">
                  <c:v>2683</c:v>
                </c:pt>
                <c:pt idx="78">
                  <c:v>2684</c:v>
                </c:pt>
                <c:pt idx="79">
                  <c:v>2685</c:v>
                </c:pt>
                <c:pt idx="80">
                  <c:v>2686</c:v>
                </c:pt>
                <c:pt idx="81">
                  <c:v>2687</c:v>
                </c:pt>
                <c:pt idx="82">
                  <c:v>2688</c:v>
                </c:pt>
                <c:pt idx="83">
                  <c:v>2689</c:v>
                </c:pt>
                <c:pt idx="84">
                  <c:v>2690</c:v>
                </c:pt>
                <c:pt idx="85">
                  <c:v>2691</c:v>
                </c:pt>
                <c:pt idx="86">
                  <c:v>2692</c:v>
                </c:pt>
                <c:pt idx="87">
                  <c:v>2693</c:v>
                </c:pt>
                <c:pt idx="88">
                  <c:v>2694</c:v>
                </c:pt>
                <c:pt idx="89">
                  <c:v>2695</c:v>
                </c:pt>
                <c:pt idx="90">
                  <c:v>2696</c:v>
                </c:pt>
                <c:pt idx="91">
                  <c:v>2697</c:v>
                </c:pt>
                <c:pt idx="92">
                  <c:v>2698</c:v>
                </c:pt>
                <c:pt idx="93">
                  <c:v>2699</c:v>
                </c:pt>
                <c:pt idx="94">
                  <c:v>2700</c:v>
                </c:pt>
                <c:pt idx="95">
                  <c:v>2701</c:v>
                </c:pt>
                <c:pt idx="96">
                  <c:v>2702</c:v>
                </c:pt>
                <c:pt idx="97">
                  <c:v>2703</c:v>
                </c:pt>
                <c:pt idx="98">
                  <c:v>2704</c:v>
                </c:pt>
                <c:pt idx="99">
                  <c:v>2705</c:v>
                </c:pt>
                <c:pt idx="100">
                  <c:v>2706</c:v>
                </c:pt>
                <c:pt idx="101">
                  <c:v>2707</c:v>
                </c:pt>
                <c:pt idx="102">
                  <c:v>2708</c:v>
                </c:pt>
                <c:pt idx="103">
                  <c:v>2709</c:v>
                </c:pt>
                <c:pt idx="104">
                  <c:v>2710</c:v>
                </c:pt>
                <c:pt idx="105">
                  <c:v>2711</c:v>
                </c:pt>
                <c:pt idx="106">
                  <c:v>2712</c:v>
                </c:pt>
                <c:pt idx="107">
                  <c:v>2713</c:v>
                </c:pt>
                <c:pt idx="108">
                  <c:v>2714</c:v>
                </c:pt>
                <c:pt idx="109">
                  <c:v>2715</c:v>
                </c:pt>
                <c:pt idx="110">
                  <c:v>2716</c:v>
                </c:pt>
                <c:pt idx="111">
                  <c:v>2717</c:v>
                </c:pt>
                <c:pt idx="112">
                  <c:v>2718</c:v>
                </c:pt>
                <c:pt idx="113">
                  <c:v>2719</c:v>
                </c:pt>
                <c:pt idx="114">
                  <c:v>2720</c:v>
                </c:pt>
                <c:pt idx="115">
                  <c:v>2721</c:v>
                </c:pt>
                <c:pt idx="116">
                  <c:v>2722</c:v>
                </c:pt>
                <c:pt idx="117">
                  <c:v>2723</c:v>
                </c:pt>
                <c:pt idx="118">
                  <c:v>2724</c:v>
                </c:pt>
                <c:pt idx="119">
                  <c:v>2725</c:v>
                </c:pt>
                <c:pt idx="120">
                  <c:v>2726</c:v>
                </c:pt>
                <c:pt idx="121">
                  <c:v>2727</c:v>
                </c:pt>
                <c:pt idx="122">
                  <c:v>2728</c:v>
                </c:pt>
                <c:pt idx="123">
                  <c:v>2729</c:v>
                </c:pt>
                <c:pt idx="124">
                  <c:v>2730</c:v>
                </c:pt>
                <c:pt idx="125">
                  <c:v>2731</c:v>
                </c:pt>
                <c:pt idx="126">
                  <c:v>2732</c:v>
                </c:pt>
                <c:pt idx="127">
                  <c:v>2733</c:v>
                </c:pt>
                <c:pt idx="128">
                  <c:v>2734</c:v>
                </c:pt>
                <c:pt idx="129">
                  <c:v>2735</c:v>
                </c:pt>
                <c:pt idx="130">
                  <c:v>2736</c:v>
                </c:pt>
                <c:pt idx="131">
                  <c:v>2737</c:v>
                </c:pt>
                <c:pt idx="132">
                  <c:v>2738</c:v>
                </c:pt>
                <c:pt idx="133">
                  <c:v>2739</c:v>
                </c:pt>
                <c:pt idx="134">
                  <c:v>2740</c:v>
                </c:pt>
                <c:pt idx="135">
                  <c:v>2741</c:v>
                </c:pt>
                <c:pt idx="136">
                  <c:v>2742</c:v>
                </c:pt>
                <c:pt idx="137">
                  <c:v>2743</c:v>
                </c:pt>
                <c:pt idx="138">
                  <c:v>2744</c:v>
                </c:pt>
                <c:pt idx="139">
                  <c:v>2745</c:v>
                </c:pt>
                <c:pt idx="140">
                  <c:v>2746</c:v>
                </c:pt>
                <c:pt idx="141">
                  <c:v>2747</c:v>
                </c:pt>
                <c:pt idx="142">
                  <c:v>2748</c:v>
                </c:pt>
                <c:pt idx="143">
                  <c:v>2749</c:v>
                </c:pt>
                <c:pt idx="144">
                  <c:v>2750</c:v>
                </c:pt>
                <c:pt idx="145">
                  <c:v>2751</c:v>
                </c:pt>
                <c:pt idx="146">
                  <c:v>2752</c:v>
                </c:pt>
                <c:pt idx="147">
                  <c:v>2753</c:v>
                </c:pt>
                <c:pt idx="148">
                  <c:v>2754</c:v>
                </c:pt>
                <c:pt idx="149">
                  <c:v>2755</c:v>
                </c:pt>
                <c:pt idx="150">
                  <c:v>2756</c:v>
                </c:pt>
                <c:pt idx="151">
                  <c:v>2757</c:v>
                </c:pt>
                <c:pt idx="152">
                  <c:v>2758</c:v>
                </c:pt>
                <c:pt idx="153">
                  <c:v>2759</c:v>
                </c:pt>
                <c:pt idx="154">
                  <c:v>2760</c:v>
                </c:pt>
                <c:pt idx="155">
                  <c:v>2761</c:v>
                </c:pt>
                <c:pt idx="156">
                  <c:v>2762</c:v>
                </c:pt>
                <c:pt idx="157">
                  <c:v>2763</c:v>
                </c:pt>
                <c:pt idx="158">
                  <c:v>2764</c:v>
                </c:pt>
                <c:pt idx="159">
                  <c:v>2765</c:v>
                </c:pt>
                <c:pt idx="160">
                  <c:v>2766</c:v>
                </c:pt>
                <c:pt idx="161">
                  <c:v>2767</c:v>
                </c:pt>
                <c:pt idx="162">
                  <c:v>2768</c:v>
                </c:pt>
                <c:pt idx="163">
                  <c:v>2769</c:v>
                </c:pt>
                <c:pt idx="164">
                  <c:v>2770</c:v>
                </c:pt>
                <c:pt idx="165">
                  <c:v>2771</c:v>
                </c:pt>
                <c:pt idx="166">
                  <c:v>2772</c:v>
                </c:pt>
                <c:pt idx="167">
                  <c:v>2773</c:v>
                </c:pt>
                <c:pt idx="168">
                  <c:v>2774</c:v>
                </c:pt>
                <c:pt idx="169">
                  <c:v>2775</c:v>
                </c:pt>
                <c:pt idx="170">
                  <c:v>2776</c:v>
                </c:pt>
                <c:pt idx="171">
                  <c:v>2777</c:v>
                </c:pt>
                <c:pt idx="172">
                  <c:v>2778</c:v>
                </c:pt>
                <c:pt idx="173">
                  <c:v>2779</c:v>
                </c:pt>
                <c:pt idx="174">
                  <c:v>2780</c:v>
                </c:pt>
                <c:pt idx="175">
                  <c:v>2781</c:v>
                </c:pt>
                <c:pt idx="176">
                  <c:v>2782</c:v>
                </c:pt>
                <c:pt idx="177">
                  <c:v>2783</c:v>
                </c:pt>
                <c:pt idx="178">
                  <c:v>2784</c:v>
                </c:pt>
                <c:pt idx="179">
                  <c:v>2785</c:v>
                </c:pt>
                <c:pt idx="180">
                  <c:v>2786</c:v>
                </c:pt>
                <c:pt idx="181">
                  <c:v>2787</c:v>
                </c:pt>
                <c:pt idx="182">
                  <c:v>2788</c:v>
                </c:pt>
                <c:pt idx="183">
                  <c:v>2789</c:v>
                </c:pt>
                <c:pt idx="184">
                  <c:v>2790</c:v>
                </c:pt>
                <c:pt idx="185">
                  <c:v>2791</c:v>
                </c:pt>
                <c:pt idx="186">
                  <c:v>2792</c:v>
                </c:pt>
                <c:pt idx="187">
                  <c:v>2793</c:v>
                </c:pt>
                <c:pt idx="188">
                  <c:v>2794</c:v>
                </c:pt>
                <c:pt idx="189">
                  <c:v>2795</c:v>
                </c:pt>
                <c:pt idx="190">
                  <c:v>2796</c:v>
                </c:pt>
                <c:pt idx="191">
                  <c:v>2797</c:v>
                </c:pt>
                <c:pt idx="192">
                  <c:v>2798</c:v>
                </c:pt>
                <c:pt idx="193">
                  <c:v>2799</c:v>
                </c:pt>
                <c:pt idx="194">
                  <c:v>2800</c:v>
                </c:pt>
                <c:pt idx="195">
                  <c:v>2801</c:v>
                </c:pt>
                <c:pt idx="196">
                  <c:v>2802</c:v>
                </c:pt>
                <c:pt idx="197">
                  <c:v>2803</c:v>
                </c:pt>
                <c:pt idx="198">
                  <c:v>2804</c:v>
                </c:pt>
                <c:pt idx="199">
                  <c:v>2805</c:v>
                </c:pt>
                <c:pt idx="200">
                  <c:v>2806</c:v>
                </c:pt>
                <c:pt idx="201">
                  <c:v>2807</c:v>
                </c:pt>
                <c:pt idx="202">
                  <c:v>2808</c:v>
                </c:pt>
                <c:pt idx="203">
                  <c:v>2809</c:v>
                </c:pt>
                <c:pt idx="204">
                  <c:v>2810</c:v>
                </c:pt>
                <c:pt idx="205">
                  <c:v>2811</c:v>
                </c:pt>
                <c:pt idx="206">
                  <c:v>2812</c:v>
                </c:pt>
                <c:pt idx="207">
                  <c:v>2813</c:v>
                </c:pt>
                <c:pt idx="208">
                  <c:v>2814</c:v>
                </c:pt>
              </c:numCache>
            </c:numRef>
          </c:xVal>
          <c:yVal>
            <c:numRef>
              <c:f>Graph!$C$2608:$C$2814</c:f>
              <c:numCache>
                <c:formatCode>General</c:formatCode>
                <c:ptCount val="207"/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C3B-47D4-B52B-A9352470D188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Graph!$A$2607:$A$2815</c:f>
              <c:numCache>
                <c:formatCode>General</c:formatCode>
                <c:ptCount val="209"/>
                <c:pt idx="0">
                  <c:v>2606</c:v>
                </c:pt>
                <c:pt idx="1">
                  <c:v>2607</c:v>
                </c:pt>
                <c:pt idx="2">
                  <c:v>2608</c:v>
                </c:pt>
                <c:pt idx="3">
                  <c:v>2609</c:v>
                </c:pt>
                <c:pt idx="4">
                  <c:v>2610</c:v>
                </c:pt>
                <c:pt idx="5">
                  <c:v>2611</c:v>
                </c:pt>
                <c:pt idx="6">
                  <c:v>2612</c:v>
                </c:pt>
                <c:pt idx="7">
                  <c:v>2613</c:v>
                </c:pt>
                <c:pt idx="8">
                  <c:v>2614</c:v>
                </c:pt>
                <c:pt idx="9">
                  <c:v>2615</c:v>
                </c:pt>
                <c:pt idx="10">
                  <c:v>2616</c:v>
                </c:pt>
                <c:pt idx="11">
                  <c:v>2617</c:v>
                </c:pt>
                <c:pt idx="12">
                  <c:v>2618</c:v>
                </c:pt>
                <c:pt idx="13">
                  <c:v>2619</c:v>
                </c:pt>
                <c:pt idx="14">
                  <c:v>2620</c:v>
                </c:pt>
                <c:pt idx="15">
                  <c:v>2621</c:v>
                </c:pt>
                <c:pt idx="16">
                  <c:v>2622</c:v>
                </c:pt>
                <c:pt idx="17">
                  <c:v>2623</c:v>
                </c:pt>
                <c:pt idx="18">
                  <c:v>2624</c:v>
                </c:pt>
                <c:pt idx="19">
                  <c:v>2625</c:v>
                </c:pt>
                <c:pt idx="20">
                  <c:v>2626</c:v>
                </c:pt>
                <c:pt idx="21">
                  <c:v>2627</c:v>
                </c:pt>
                <c:pt idx="22">
                  <c:v>2628</c:v>
                </c:pt>
                <c:pt idx="23">
                  <c:v>2629</c:v>
                </c:pt>
                <c:pt idx="24">
                  <c:v>2630</c:v>
                </c:pt>
                <c:pt idx="25">
                  <c:v>2631</c:v>
                </c:pt>
                <c:pt idx="26">
                  <c:v>2632</c:v>
                </c:pt>
                <c:pt idx="27">
                  <c:v>2633</c:v>
                </c:pt>
                <c:pt idx="28">
                  <c:v>2634</c:v>
                </c:pt>
                <c:pt idx="29">
                  <c:v>2635</c:v>
                </c:pt>
                <c:pt idx="30">
                  <c:v>2636</c:v>
                </c:pt>
                <c:pt idx="31">
                  <c:v>2637</c:v>
                </c:pt>
                <c:pt idx="32">
                  <c:v>2638</c:v>
                </c:pt>
                <c:pt idx="33">
                  <c:v>2639</c:v>
                </c:pt>
                <c:pt idx="34">
                  <c:v>2640</c:v>
                </c:pt>
                <c:pt idx="35">
                  <c:v>2641</c:v>
                </c:pt>
                <c:pt idx="36">
                  <c:v>2642</c:v>
                </c:pt>
                <c:pt idx="37">
                  <c:v>2643</c:v>
                </c:pt>
                <c:pt idx="38">
                  <c:v>2644</c:v>
                </c:pt>
                <c:pt idx="39">
                  <c:v>2645</c:v>
                </c:pt>
                <c:pt idx="40">
                  <c:v>2646</c:v>
                </c:pt>
                <c:pt idx="41">
                  <c:v>2647</c:v>
                </c:pt>
                <c:pt idx="42">
                  <c:v>2648</c:v>
                </c:pt>
                <c:pt idx="43">
                  <c:v>2649</c:v>
                </c:pt>
                <c:pt idx="44">
                  <c:v>2650</c:v>
                </c:pt>
                <c:pt idx="45">
                  <c:v>2651</c:v>
                </c:pt>
                <c:pt idx="46">
                  <c:v>2652</c:v>
                </c:pt>
                <c:pt idx="47">
                  <c:v>2653</c:v>
                </c:pt>
                <c:pt idx="48">
                  <c:v>2654</c:v>
                </c:pt>
                <c:pt idx="49">
                  <c:v>2655</c:v>
                </c:pt>
                <c:pt idx="50">
                  <c:v>2656</c:v>
                </c:pt>
                <c:pt idx="51">
                  <c:v>2657</c:v>
                </c:pt>
                <c:pt idx="52">
                  <c:v>2658</c:v>
                </c:pt>
                <c:pt idx="53">
                  <c:v>2659</c:v>
                </c:pt>
                <c:pt idx="54">
                  <c:v>2660</c:v>
                </c:pt>
                <c:pt idx="55">
                  <c:v>2661</c:v>
                </c:pt>
                <c:pt idx="56">
                  <c:v>2662</c:v>
                </c:pt>
                <c:pt idx="57">
                  <c:v>2663</c:v>
                </c:pt>
                <c:pt idx="58">
                  <c:v>2664</c:v>
                </c:pt>
                <c:pt idx="59">
                  <c:v>2665</c:v>
                </c:pt>
                <c:pt idx="60">
                  <c:v>2666</c:v>
                </c:pt>
                <c:pt idx="61">
                  <c:v>2667</c:v>
                </c:pt>
                <c:pt idx="62">
                  <c:v>2668</c:v>
                </c:pt>
                <c:pt idx="63">
                  <c:v>2669</c:v>
                </c:pt>
                <c:pt idx="64">
                  <c:v>2670</c:v>
                </c:pt>
                <c:pt idx="65">
                  <c:v>2671</c:v>
                </c:pt>
                <c:pt idx="66">
                  <c:v>2672</c:v>
                </c:pt>
                <c:pt idx="67">
                  <c:v>2673</c:v>
                </c:pt>
                <c:pt idx="68">
                  <c:v>2674</c:v>
                </c:pt>
                <c:pt idx="69">
                  <c:v>2675</c:v>
                </c:pt>
                <c:pt idx="70">
                  <c:v>2676</c:v>
                </c:pt>
                <c:pt idx="71">
                  <c:v>2677</c:v>
                </c:pt>
                <c:pt idx="72">
                  <c:v>2678</c:v>
                </c:pt>
                <c:pt idx="73">
                  <c:v>2679</c:v>
                </c:pt>
                <c:pt idx="74">
                  <c:v>2680</c:v>
                </c:pt>
                <c:pt idx="75">
                  <c:v>2681</c:v>
                </c:pt>
                <c:pt idx="76">
                  <c:v>2682</c:v>
                </c:pt>
                <c:pt idx="77">
                  <c:v>2683</c:v>
                </c:pt>
                <c:pt idx="78">
                  <c:v>2684</c:v>
                </c:pt>
                <c:pt idx="79">
                  <c:v>2685</c:v>
                </c:pt>
                <c:pt idx="80">
                  <c:v>2686</c:v>
                </c:pt>
                <c:pt idx="81">
                  <c:v>2687</c:v>
                </c:pt>
                <c:pt idx="82">
                  <c:v>2688</c:v>
                </c:pt>
                <c:pt idx="83">
                  <c:v>2689</c:v>
                </c:pt>
                <c:pt idx="84">
                  <c:v>2690</c:v>
                </c:pt>
                <c:pt idx="85">
                  <c:v>2691</c:v>
                </c:pt>
                <c:pt idx="86">
                  <c:v>2692</c:v>
                </c:pt>
                <c:pt idx="87">
                  <c:v>2693</c:v>
                </c:pt>
                <c:pt idx="88">
                  <c:v>2694</c:v>
                </c:pt>
                <c:pt idx="89">
                  <c:v>2695</c:v>
                </c:pt>
                <c:pt idx="90">
                  <c:v>2696</c:v>
                </c:pt>
                <c:pt idx="91">
                  <c:v>2697</c:v>
                </c:pt>
                <c:pt idx="92">
                  <c:v>2698</c:v>
                </c:pt>
                <c:pt idx="93">
                  <c:v>2699</c:v>
                </c:pt>
                <c:pt idx="94">
                  <c:v>2700</c:v>
                </c:pt>
                <c:pt idx="95">
                  <c:v>2701</c:v>
                </c:pt>
                <c:pt idx="96">
                  <c:v>2702</c:v>
                </c:pt>
                <c:pt idx="97">
                  <c:v>2703</c:v>
                </c:pt>
                <c:pt idx="98">
                  <c:v>2704</c:v>
                </c:pt>
                <c:pt idx="99">
                  <c:v>2705</c:v>
                </c:pt>
                <c:pt idx="100">
                  <c:v>2706</c:v>
                </c:pt>
                <c:pt idx="101">
                  <c:v>2707</c:v>
                </c:pt>
                <c:pt idx="102">
                  <c:v>2708</c:v>
                </c:pt>
                <c:pt idx="103">
                  <c:v>2709</c:v>
                </c:pt>
                <c:pt idx="104">
                  <c:v>2710</c:v>
                </c:pt>
                <c:pt idx="105">
                  <c:v>2711</c:v>
                </c:pt>
                <c:pt idx="106">
                  <c:v>2712</c:v>
                </c:pt>
                <c:pt idx="107">
                  <c:v>2713</c:v>
                </c:pt>
                <c:pt idx="108">
                  <c:v>2714</c:v>
                </c:pt>
                <c:pt idx="109">
                  <c:v>2715</c:v>
                </c:pt>
                <c:pt idx="110">
                  <c:v>2716</c:v>
                </c:pt>
                <c:pt idx="111">
                  <c:v>2717</c:v>
                </c:pt>
                <c:pt idx="112">
                  <c:v>2718</c:v>
                </c:pt>
                <c:pt idx="113">
                  <c:v>2719</c:v>
                </c:pt>
                <c:pt idx="114">
                  <c:v>2720</c:v>
                </c:pt>
                <c:pt idx="115">
                  <c:v>2721</c:v>
                </c:pt>
                <c:pt idx="116">
                  <c:v>2722</c:v>
                </c:pt>
                <c:pt idx="117">
                  <c:v>2723</c:v>
                </c:pt>
                <c:pt idx="118">
                  <c:v>2724</c:v>
                </c:pt>
                <c:pt idx="119">
                  <c:v>2725</c:v>
                </c:pt>
                <c:pt idx="120">
                  <c:v>2726</c:v>
                </c:pt>
                <c:pt idx="121">
                  <c:v>2727</c:v>
                </c:pt>
                <c:pt idx="122">
                  <c:v>2728</c:v>
                </c:pt>
                <c:pt idx="123">
                  <c:v>2729</c:v>
                </c:pt>
                <c:pt idx="124">
                  <c:v>2730</c:v>
                </c:pt>
                <c:pt idx="125">
                  <c:v>2731</c:v>
                </c:pt>
                <c:pt idx="126">
                  <c:v>2732</c:v>
                </c:pt>
                <c:pt idx="127">
                  <c:v>2733</c:v>
                </c:pt>
                <c:pt idx="128">
                  <c:v>2734</c:v>
                </c:pt>
                <c:pt idx="129">
                  <c:v>2735</c:v>
                </c:pt>
                <c:pt idx="130">
                  <c:v>2736</c:v>
                </c:pt>
                <c:pt idx="131">
                  <c:v>2737</c:v>
                </c:pt>
                <c:pt idx="132">
                  <c:v>2738</c:v>
                </c:pt>
                <c:pt idx="133">
                  <c:v>2739</c:v>
                </c:pt>
                <c:pt idx="134">
                  <c:v>2740</c:v>
                </c:pt>
                <c:pt idx="135">
                  <c:v>2741</c:v>
                </c:pt>
                <c:pt idx="136">
                  <c:v>2742</c:v>
                </c:pt>
                <c:pt idx="137">
                  <c:v>2743</c:v>
                </c:pt>
                <c:pt idx="138">
                  <c:v>2744</c:v>
                </c:pt>
                <c:pt idx="139">
                  <c:v>2745</c:v>
                </c:pt>
                <c:pt idx="140">
                  <c:v>2746</c:v>
                </c:pt>
                <c:pt idx="141">
                  <c:v>2747</c:v>
                </c:pt>
                <c:pt idx="142">
                  <c:v>2748</c:v>
                </c:pt>
                <c:pt idx="143">
                  <c:v>2749</c:v>
                </c:pt>
                <c:pt idx="144">
                  <c:v>2750</c:v>
                </c:pt>
                <c:pt idx="145">
                  <c:v>2751</c:v>
                </c:pt>
                <c:pt idx="146">
                  <c:v>2752</c:v>
                </c:pt>
                <c:pt idx="147">
                  <c:v>2753</c:v>
                </c:pt>
                <c:pt idx="148">
                  <c:v>2754</c:v>
                </c:pt>
                <c:pt idx="149">
                  <c:v>2755</c:v>
                </c:pt>
                <c:pt idx="150">
                  <c:v>2756</c:v>
                </c:pt>
                <c:pt idx="151">
                  <c:v>2757</c:v>
                </c:pt>
                <c:pt idx="152">
                  <c:v>2758</c:v>
                </c:pt>
                <c:pt idx="153">
                  <c:v>2759</c:v>
                </c:pt>
                <c:pt idx="154">
                  <c:v>2760</c:v>
                </c:pt>
                <c:pt idx="155">
                  <c:v>2761</c:v>
                </c:pt>
                <c:pt idx="156">
                  <c:v>2762</c:v>
                </c:pt>
                <c:pt idx="157">
                  <c:v>2763</c:v>
                </c:pt>
                <c:pt idx="158">
                  <c:v>2764</c:v>
                </c:pt>
                <c:pt idx="159">
                  <c:v>2765</c:v>
                </c:pt>
                <c:pt idx="160">
                  <c:v>2766</c:v>
                </c:pt>
                <c:pt idx="161">
                  <c:v>2767</c:v>
                </c:pt>
                <c:pt idx="162">
                  <c:v>2768</c:v>
                </c:pt>
                <c:pt idx="163">
                  <c:v>2769</c:v>
                </c:pt>
                <c:pt idx="164">
                  <c:v>2770</c:v>
                </c:pt>
                <c:pt idx="165">
                  <c:v>2771</c:v>
                </c:pt>
                <c:pt idx="166">
                  <c:v>2772</c:v>
                </c:pt>
                <c:pt idx="167">
                  <c:v>2773</c:v>
                </c:pt>
                <c:pt idx="168">
                  <c:v>2774</c:v>
                </c:pt>
                <c:pt idx="169">
                  <c:v>2775</c:v>
                </c:pt>
                <c:pt idx="170">
                  <c:v>2776</c:v>
                </c:pt>
                <c:pt idx="171">
                  <c:v>2777</c:v>
                </c:pt>
                <c:pt idx="172">
                  <c:v>2778</c:v>
                </c:pt>
                <c:pt idx="173">
                  <c:v>2779</c:v>
                </c:pt>
                <c:pt idx="174">
                  <c:v>2780</c:v>
                </c:pt>
                <c:pt idx="175">
                  <c:v>2781</c:v>
                </c:pt>
                <c:pt idx="176">
                  <c:v>2782</c:v>
                </c:pt>
                <c:pt idx="177">
                  <c:v>2783</c:v>
                </c:pt>
                <c:pt idx="178">
                  <c:v>2784</c:v>
                </c:pt>
                <c:pt idx="179">
                  <c:v>2785</c:v>
                </c:pt>
                <c:pt idx="180">
                  <c:v>2786</c:v>
                </c:pt>
                <c:pt idx="181">
                  <c:v>2787</c:v>
                </c:pt>
                <c:pt idx="182">
                  <c:v>2788</c:v>
                </c:pt>
                <c:pt idx="183">
                  <c:v>2789</c:v>
                </c:pt>
                <c:pt idx="184">
                  <c:v>2790</c:v>
                </c:pt>
                <c:pt idx="185">
                  <c:v>2791</c:v>
                </c:pt>
                <c:pt idx="186">
                  <c:v>2792</c:v>
                </c:pt>
                <c:pt idx="187">
                  <c:v>2793</c:v>
                </c:pt>
                <c:pt idx="188">
                  <c:v>2794</c:v>
                </c:pt>
                <c:pt idx="189">
                  <c:v>2795</c:v>
                </c:pt>
                <c:pt idx="190">
                  <c:v>2796</c:v>
                </c:pt>
                <c:pt idx="191">
                  <c:v>2797</c:v>
                </c:pt>
                <c:pt idx="192">
                  <c:v>2798</c:v>
                </c:pt>
                <c:pt idx="193">
                  <c:v>2799</c:v>
                </c:pt>
                <c:pt idx="194">
                  <c:v>2800</c:v>
                </c:pt>
                <c:pt idx="195">
                  <c:v>2801</c:v>
                </c:pt>
                <c:pt idx="196">
                  <c:v>2802</c:v>
                </c:pt>
                <c:pt idx="197">
                  <c:v>2803</c:v>
                </c:pt>
                <c:pt idx="198">
                  <c:v>2804</c:v>
                </c:pt>
                <c:pt idx="199">
                  <c:v>2805</c:v>
                </c:pt>
                <c:pt idx="200">
                  <c:v>2806</c:v>
                </c:pt>
                <c:pt idx="201">
                  <c:v>2807</c:v>
                </c:pt>
                <c:pt idx="202">
                  <c:v>2808</c:v>
                </c:pt>
                <c:pt idx="203">
                  <c:v>2809</c:v>
                </c:pt>
                <c:pt idx="204">
                  <c:v>2810</c:v>
                </c:pt>
                <c:pt idx="205">
                  <c:v>2811</c:v>
                </c:pt>
                <c:pt idx="206">
                  <c:v>2812</c:v>
                </c:pt>
                <c:pt idx="207">
                  <c:v>2813</c:v>
                </c:pt>
                <c:pt idx="208">
                  <c:v>2814</c:v>
                </c:pt>
              </c:numCache>
            </c:numRef>
          </c:xVal>
          <c:yVal>
            <c:numRef>
              <c:f>Graph!$E$2608:$E$2814</c:f>
              <c:numCache>
                <c:formatCode>General</c:formatCode>
                <c:ptCount val="207"/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C3B-47D4-B52B-A9352470D188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Graph!$A$2607:$A$2815</c:f>
              <c:numCache>
                <c:formatCode>General</c:formatCode>
                <c:ptCount val="209"/>
                <c:pt idx="0">
                  <c:v>2606</c:v>
                </c:pt>
                <c:pt idx="1">
                  <c:v>2607</c:v>
                </c:pt>
                <c:pt idx="2">
                  <c:v>2608</c:v>
                </c:pt>
                <c:pt idx="3">
                  <c:v>2609</c:v>
                </c:pt>
                <c:pt idx="4">
                  <c:v>2610</c:v>
                </c:pt>
                <c:pt idx="5">
                  <c:v>2611</c:v>
                </c:pt>
                <c:pt idx="6">
                  <c:v>2612</c:v>
                </c:pt>
                <c:pt idx="7">
                  <c:v>2613</c:v>
                </c:pt>
                <c:pt idx="8">
                  <c:v>2614</c:v>
                </c:pt>
                <c:pt idx="9">
                  <c:v>2615</c:v>
                </c:pt>
                <c:pt idx="10">
                  <c:v>2616</c:v>
                </c:pt>
                <c:pt idx="11">
                  <c:v>2617</c:v>
                </c:pt>
                <c:pt idx="12">
                  <c:v>2618</c:v>
                </c:pt>
                <c:pt idx="13">
                  <c:v>2619</c:v>
                </c:pt>
                <c:pt idx="14">
                  <c:v>2620</c:v>
                </c:pt>
                <c:pt idx="15">
                  <c:v>2621</c:v>
                </c:pt>
                <c:pt idx="16">
                  <c:v>2622</c:v>
                </c:pt>
                <c:pt idx="17">
                  <c:v>2623</c:v>
                </c:pt>
                <c:pt idx="18">
                  <c:v>2624</c:v>
                </c:pt>
                <c:pt idx="19">
                  <c:v>2625</c:v>
                </c:pt>
                <c:pt idx="20">
                  <c:v>2626</c:v>
                </c:pt>
                <c:pt idx="21">
                  <c:v>2627</c:v>
                </c:pt>
                <c:pt idx="22">
                  <c:v>2628</c:v>
                </c:pt>
                <c:pt idx="23">
                  <c:v>2629</c:v>
                </c:pt>
                <c:pt idx="24">
                  <c:v>2630</c:v>
                </c:pt>
                <c:pt idx="25">
                  <c:v>2631</c:v>
                </c:pt>
                <c:pt idx="26">
                  <c:v>2632</c:v>
                </c:pt>
                <c:pt idx="27">
                  <c:v>2633</c:v>
                </c:pt>
                <c:pt idx="28">
                  <c:v>2634</c:v>
                </c:pt>
                <c:pt idx="29">
                  <c:v>2635</c:v>
                </c:pt>
                <c:pt idx="30">
                  <c:v>2636</c:v>
                </c:pt>
                <c:pt idx="31">
                  <c:v>2637</c:v>
                </c:pt>
                <c:pt idx="32">
                  <c:v>2638</c:v>
                </c:pt>
                <c:pt idx="33">
                  <c:v>2639</c:v>
                </c:pt>
                <c:pt idx="34">
                  <c:v>2640</c:v>
                </c:pt>
                <c:pt idx="35">
                  <c:v>2641</c:v>
                </c:pt>
                <c:pt idx="36">
                  <c:v>2642</c:v>
                </c:pt>
                <c:pt idx="37">
                  <c:v>2643</c:v>
                </c:pt>
                <c:pt idx="38">
                  <c:v>2644</c:v>
                </c:pt>
                <c:pt idx="39">
                  <c:v>2645</c:v>
                </c:pt>
                <c:pt idx="40">
                  <c:v>2646</c:v>
                </c:pt>
                <c:pt idx="41">
                  <c:v>2647</c:v>
                </c:pt>
                <c:pt idx="42">
                  <c:v>2648</c:v>
                </c:pt>
                <c:pt idx="43">
                  <c:v>2649</c:v>
                </c:pt>
                <c:pt idx="44">
                  <c:v>2650</c:v>
                </c:pt>
                <c:pt idx="45">
                  <c:v>2651</c:v>
                </c:pt>
                <c:pt idx="46">
                  <c:v>2652</c:v>
                </c:pt>
                <c:pt idx="47">
                  <c:v>2653</c:v>
                </c:pt>
                <c:pt idx="48">
                  <c:v>2654</c:v>
                </c:pt>
                <c:pt idx="49">
                  <c:v>2655</c:v>
                </c:pt>
                <c:pt idx="50">
                  <c:v>2656</c:v>
                </c:pt>
                <c:pt idx="51">
                  <c:v>2657</c:v>
                </c:pt>
                <c:pt idx="52">
                  <c:v>2658</c:v>
                </c:pt>
                <c:pt idx="53">
                  <c:v>2659</c:v>
                </c:pt>
                <c:pt idx="54">
                  <c:v>2660</c:v>
                </c:pt>
                <c:pt idx="55">
                  <c:v>2661</c:v>
                </c:pt>
                <c:pt idx="56">
                  <c:v>2662</c:v>
                </c:pt>
                <c:pt idx="57">
                  <c:v>2663</c:v>
                </c:pt>
                <c:pt idx="58">
                  <c:v>2664</c:v>
                </c:pt>
                <c:pt idx="59">
                  <c:v>2665</c:v>
                </c:pt>
                <c:pt idx="60">
                  <c:v>2666</c:v>
                </c:pt>
                <c:pt idx="61">
                  <c:v>2667</c:v>
                </c:pt>
                <c:pt idx="62">
                  <c:v>2668</c:v>
                </c:pt>
                <c:pt idx="63">
                  <c:v>2669</c:v>
                </c:pt>
                <c:pt idx="64">
                  <c:v>2670</c:v>
                </c:pt>
                <c:pt idx="65">
                  <c:v>2671</c:v>
                </c:pt>
                <c:pt idx="66">
                  <c:v>2672</c:v>
                </c:pt>
                <c:pt idx="67">
                  <c:v>2673</c:v>
                </c:pt>
                <c:pt idx="68">
                  <c:v>2674</c:v>
                </c:pt>
                <c:pt idx="69">
                  <c:v>2675</c:v>
                </c:pt>
                <c:pt idx="70">
                  <c:v>2676</c:v>
                </c:pt>
                <c:pt idx="71">
                  <c:v>2677</c:v>
                </c:pt>
                <c:pt idx="72">
                  <c:v>2678</c:v>
                </c:pt>
                <c:pt idx="73">
                  <c:v>2679</c:v>
                </c:pt>
                <c:pt idx="74">
                  <c:v>2680</c:v>
                </c:pt>
                <c:pt idx="75">
                  <c:v>2681</c:v>
                </c:pt>
                <c:pt idx="76">
                  <c:v>2682</c:v>
                </c:pt>
                <c:pt idx="77">
                  <c:v>2683</c:v>
                </c:pt>
                <c:pt idx="78">
                  <c:v>2684</c:v>
                </c:pt>
                <c:pt idx="79">
                  <c:v>2685</c:v>
                </c:pt>
                <c:pt idx="80">
                  <c:v>2686</c:v>
                </c:pt>
                <c:pt idx="81">
                  <c:v>2687</c:v>
                </c:pt>
                <c:pt idx="82">
                  <c:v>2688</c:v>
                </c:pt>
                <c:pt idx="83">
                  <c:v>2689</c:v>
                </c:pt>
                <c:pt idx="84">
                  <c:v>2690</c:v>
                </c:pt>
                <c:pt idx="85">
                  <c:v>2691</c:v>
                </c:pt>
                <c:pt idx="86">
                  <c:v>2692</c:v>
                </c:pt>
                <c:pt idx="87">
                  <c:v>2693</c:v>
                </c:pt>
                <c:pt idx="88">
                  <c:v>2694</c:v>
                </c:pt>
                <c:pt idx="89">
                  <c:v>2695</c:v>
                </c:pt>
                <c:pt idx="90">
                  <c:v>2696</c:v>
                </c:pt>
                <c:pt idx="91">
                  <c:v>2697</c:v>
                </c:pt>
                <c:pt idx="92">
                  <c:v>2698</c:v>
                </c:pt>
                <c:pt idx="93">
                  <c:v>2699</c:v>
                </c:pt>
                <c:pt idx="94">
                  <c:v>2700</c:v>
                </c:pt>
                <c:pt idx="95">
                  <c:v>2701</c:v>
                </c:pt>
                <c:pt idx="96">
                  <c:v>2702</c:v>
                </c:pt>
                <c:pt idx="97">
                  <c:v>2703</c:v>
                </c:pt>
                <c:pt idx="98">
                  <c:v>2704</c:v>
                </c:pt>
                <c:pt idx="99">
                  <c:v>2705</c:v>
                </c:pt>
                <c:pt idx="100">
                  <c:v>2706</c:v>
                </c:pt>
                <c:pt idx="101">
                  <c:v>2707</c:v>
                </c:pt>
                <c:pt idx="102">
                  <c:v>2708</c:v>
                </c:pt>
                <c:pt idx="103">
                  <c:v>2709</c:v>
                </c:pt>
                <c:pt idx="104">
                  <c:v>2710</c:v>
                </c:pt>
                <c:pt idx="105">
                  <c:v>2711</c:v>
                </c:pt>
                <c:pt idx="106">
                  <c:v>2712</c:v>
                </c:pt>
                <c:pt idx="107">
                  <c:v>2713</c:v>
                </c:pt>
                <c:pt idx="108">
                  <c:v>2714</c:v>
                </c:pt>
                <c:pt idx="109">
                  <c:v>2715</c:v>
                </c:pt>
                <c:pt idx="110">
                  <c:v>2716</c:v>
                </c:pt>
                <c:pt idx="111">
                  <c:v>2717</c:v>
                </c:pt>
                <c:pt idx="112">
                  <c:v>2718</c:v>
                </c:pt>
                <c:pt idx="113">
                  <c:v>2719</c:v>
                </c:pt>
                <c:pt idx="114">
                  <c:v>2720</c:v>
                </c:pt>
                <c:pt idx="115">
                  <c:v>2721</c:v>
                </c:pt>
                <c:pt idx="116">
                  <c:v>2722</c:v>
                </c:pt>
                <c:pt idx="117">
                  <c:v>2723</c:v>
                </c:pt>
                <c:pt idx="118">
                  <c:v>2724</c:v>
                </c:pt>
                <c:pt idx="119">
                  <c:v>2725</c:v>
                </c:pt>
                <c:pt idx="120">
                  <c:v>2726</c:v>
                </c:pt>
                <c:pt idx="121">
                  <c:v>2727</c:v>
                </c:pt>
                <c:pt idx="122">
                  <c:v>2728</c:v>
                </c:pt>
                <c:pt idx="123">
                  <c:v>2729</c:v>
                </c:pt>
                <c:pt idx="124">
                  <c:v>2730</c:v>
                </c:pt>
                <c:pt idx="125">
                  <c:v>2731</c:v>
                </c:pt>
                <c:pt idx="126">
                  <c:v>2732</c:v>
                </c:pt>
                <c:pt idx="127">
                  <c:v>2733</c:v>
                </c:pt>
                <c:pt idx="128">
                  <c:v>2734</c:v>
                </c:pt>
                <c:pt idx="129">
                  <c:v>2735</c:v>
                </c:pt>
                <c:pt idx="130">
                  <c:v>2736</c:v>
                </c:pt>
                <c:pt idx="131">
                  <c:v>2737</c:v>
                </c:pt>
                <c:pt idx="132">
                  <c:v>2738</c:v>
                </c:pt>
                <c:pt idx="133">
                  <c:v>2739</c:v>
                </c:pt>
                <c:pt idx="134">
                  <c:v>2740</c:v>
                </c:pt>
                <c:pt idx="135">
                  <c:v>2741</c:v>
                </c:pt>
                <c:pt idx="136">
                  <c:v>2742</c:v>
                </c:pt>
                <c:pt idx="137">
                  <c:v>2743</c:v>
                </c:pt>
                <c:pt idx="138">
                  <c:v>2744</c:v>
                </c:pt>
                <c:pt idx="139">
                  <c:v>2745</c:v>
                </c:pt>
                <c:pt idx="140">
                  <c:v>2746</c:v>
                </c:pt>
                <c:pt idx="141">
                  <c:v>2747</c:v>
                </c:pt>
                <c:pt idx="142">
                  <c:v>2748</c:v>
                </c:pt>
                <c:pt idx="143">
                  <c:v>2749</c:v>
                </c:pt>
                <c:pt idx="144">
                  <c:v>2750</c:v>
                </c:pt>
                <c:pt idx="145">
                  <c:v>2751</c:v>
                </c:pt>
                <c:pt idx="146">
                  <c:v>2752</c:v>
                </c:pt>
                <c:pt idx="147">
                  <c:v>2753</c:v>
                </c:pt>
                <c:pt idx="148">
                  <c:v>2754</c:v>
                </c:pt>
                <c:pt idx="149">
                  <c:v>2755</c:v>
                </c:pt>
                <c:pt idx="150">
                  <c:v>2756</c:v>
                </c:pt>
                <c:pt idx="151">
                  <c:v>2757</c:v>
                </c:pt>
                <c:pt idx="152">
                  <c:v>2758</c:v>
                </c:pt>
                <c:pt idx="153">
                  <c:v>2759</c:v>
                </c:pt>
                <c:pt idx="154">
                  <c:v>2760</c:v>
                </c:pt>
                <c:pt idx="155">
                  <c:v>2761</c:v>
                </c:pt>
                <c:pt idx="156">
                  <c:v>2762</c:v>
                </c:pt>
                <c:pt idx="157">
                  <c:v>2763</c:v>
                </c:pt>
                <c:pt idx="158">
                  <c:v>2764</c:v>
                </c:pt>
                <c:pt idx="159">
                  <c:v>2765</c:v>
                </c:pt>
                <c:pt idx="160">
                  <c:v>2766</c:v>
                </c:pt>
                <c:pt idx="161">
                  <c:v>2767</c:v>
                </c:pt>
                <c:pt idx="162">
                  <c:v>2768</c:v>
                </c:pt>
                <c:pt idx="163">
                  <c:v>2769</c:v>
                </c:pt>
                <c:pt idx="164">
                  <c:v>2770</c:v>
                </c:pt>
                <c:pt idx="165">
                  <c:v>2771</c:v>
                </c:pt>
                <c:pt idx="166">
                  <c:v>2772</c:v>
                </c:pt>
                <c:pt idx="167">
                  <c:v>2773</c:v>
                </c:pt>
                <c:pt idx="168">
                  <c:v>2774</c:v>
                </c:pt>
                <c:pt idx="169">
                  <c:v>2775</c:v>
                </c:pt>
                <c:pt idx="170">
                  <c:v>2776</c:v>
                </c:pt>
                <c:pt idx="171">
                  <c:v>2777</c:v>
                </c:pt>
                <c:pt idx="172">
                  <c:v>2778</c:v>
                </c:pt>
                <c:pt idx="173">
                  <c:v>2779</c:v>
                </c:pt>
                <c:pt idx="174">
                  <c:v>2780</c:v>
                </c:pt>
                <c:pt idx="175">
                  <c:v>2781</c:v>
                </c:pt>
                <c:pt idx="176">
                  <c:v>2782</c:v>
                </c:pt>
                <c:pt idx="177">
                  <c:v>2783</c:v>
                </c:pt>
                <c:pt idx="178">
                  <c:v>2784</c:v>
                </c:pt>
                <c:pt idx="179">
                  <c:v>2785</c:v>
                </c:pt>
                <c:pt idx="180">
                  <c:v>2786</c:v>
                </c:pt>
                <c:pt idx="181">
                  <c:v>2787</c:v>
                </c:pt>
                <c:pt idx="182">
                  <c:v>2788</c:v>
                </c:pt>
                <c:pt idx="183">
                  <c:v>2789</c:v>
                </c:pt>
                <c:pt idx="184">
                  <c:v>2790</c:v>
                </c:pt>
                <c:pt idx="185">
                  <c:v>2791</c:v>
                </c:pt>
                <c:pt idx="186">
                  <c:v>2792</c:v>
                </c:pt>
                <c:pt idx="187">
                  <c:v>2793</c:v>
                </c:pt>
                <c:pt idx="188">
                  <c:v>2794</c:v>
                </c:pt>
                <c:pt idx="189">
                  <c:v>2795</c:v>
                </c:pt>
                <c:pt idx="190">
                  <c:v>2796</c:v>
                </c:pt>
                <c:pt idx="191">
                  <c:v>2797</c:v>
                </c:pt>
                <c:pt idx="192">
                  <c:v>2798</c:v>
                </c:pt>
                <c:pt idx="193">
                  <c:v>2799</c:v>
                </c:pt>
                <c:pt idx="194">
                  <c:v>2800</c:v>
                </c:pt>
                <c:pt idx="195">
                  <c:v>2801</c:v>
                </c:pt>
                <c:pt idx="196">
                  <c:v>2802</c:v>
                </c:pt>
                <c:pt idx="197">
                  <c:v>2803</c:v>
                </c:pt>
                <c:pt idx="198">
                  <c:v>2804</c:v>
                </c:pt>
                <c:pt idx="199">
                  <c:v>2805</c:v>
                </c:pt>
                <c:pt idx="200">
                  <c:v>2806</c:v>
                </c:pt>
                <c:pt idx="201">
                  <c:v>2807</c:v>
                </c:pt>
                <c:pt idx="202">
                  <c:v>2808</c:v>
                </c:pt>
                <c:pt idx="203">
                  <c:v>2809</c:v>
                </c:pt>
                <c:pt idx="204">
                  <c:v>2810</c:v>
                </c:pt>
                <c:pt idx="205">
                  <c:v>2811</c:v>
                </c:pt>
                <c:pt idx="206">
                  <c:v>2812</c:v>
                </c:pt>
                <c:pt idx="207">
                  <c:v>2813</c:v>
                </c:pt>
                <c:pt idx="208">
                  <c:v>2814</c:v>
                </c:pt>
              </c:numCache>
            </c:numRef>
          </c:xVal>
          <c:yVal>
            <c:numRef>
              <c:f>Graph!$G$2608:$G$2814</c:f>
              <c:numCache>
                <c:formatCode>General</c:formatCode>
                <c:ptCount val="20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C3B-47D4-B52B-A9352470D188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Graph!$A$2607:$A$2815</c:f>
              <c:numCache>
                <c:formatCode>General</c:formatCode>
                <c:ptCount val="209"/>
                <c:pt idx="0">
                  <c:v>2606</c:v>
                </c:pt>
                <c:pt idx="1">
                  <c:v>2607</c:v>
                </c:pt>
                <c:pt idx="2">
                  <c:v>2608</c:v>
                </c:pt>
                <c:pt idx="3">
                  <c:v>2609</c:v>
                </c:pt>
                <c:pt idx="4">
                  <c:v>2610</c:v>
                </c:pt>
                <c:pt idx="5">
                  <c:v>2611</c:v>
                </c:pt>
                <c:pt idx="6">
                  <c:v>2612</c:v>
                </c:pt>
                <c:pt idx="7">
                  <c:v>2613</c:v>
                </c:pt>
                <c:pt idx="8">
                  <c:v>2614</c:v>
                </c:pt>
                <c:pt idx="9">
                  <c:v>2615</c:v>
                </c:pt>
                <c:pt idx="10">
                  <c:v>2616</c:v>
                </c:pt>
                <c:pt idx="11">
                  <c:v>2617</c:v>
                </c:pt>
                <c:pt idx="12">
                  <c:v>2618</c:v>
                </c:pt>
                <c:pt idx="13">
                  <c:v>2619</c:v>
                </c:pt>
                <c:pt idx="14">
                  <c:v>2620</c:v>
                </c:pt>
                <c:pt idx="15">
                  <c:v>2621</c:v>
                </c:pt>
                <c:pt idx="16">
                  <c:v>2622</c:v>
                </c:pt>
                <c:pt idx="17">
                  <c:v>2623</c:v>
                </c:pt>
                <c:pt idx="18">
                  <c:v>2624</c:v>
                </c:pt>
                <c:pt idx="19">
                  <c:v>2625</c:v>
                </c:pt>
                <c:pt idx="20">
                  <c:v>2626</c:v>
                </c:pt>
                <c:pt idx="21">
                  <c:v>2627</c:v>
                </c:pt>
                <c:pt idx="22">
                  <c:v>2628</c:v>
                </c:pt>
                <c:pt idx="23">
                  <c:v>2629</c:v>
                </c:pt>
                <c:pt idx="24">
                  <c:v>2630</c:v>
                </c:pt>
                <c:pt idx="25">
                  <c:v>2631</c:v>
                </c:pt>
                <c:pt idx="26">
                  <c:v>2632</c:v>
                </c:pt>
                <c:pt idx="27">
                  <c:v>2633</c:v>
                </c:pt>
                <c:pt idx="28">
                  <c:v>2634</c:v>
                </c:pt>
                <c:pt idx="29">
                  <c:v>2635</c:v>
                </c:pt>
                <c:pt idx="30">
                  <c:v>2636</c:v>
                </c:pt>
                <c:pt idx="31">
                  <c:v>2637</c:v>
                </c:pt>
                <c:pt idx="32">
                  <c:v>2638</c:v>
                </c:pt>
                <c:pt idx="33">
                  <c:v>2639</c:v>
                </c:pt>
                <c:pt idx="34">
                  <c:v>2640</c:v>
                </c:pt>
                <c:pt idx="35">
                  <c:v>2641</c:v>
                </c:pt>
                <c:pt idx="36">
                  <c:v>2642</c:v>
                </c:pt>
                <c:pt idx="37">
                  <c:v>2643</c:v>
                </c:pt>
                <c:pt idx="38">
                  <c:v>2644</c:v>
                </c:pt>
                <c:pt idx="39">
                  <c:v>2645</c:v>
                </c:pt>
                <c:pt idx="40">
                  <c:v>2646</c:v>
                </c:pt>
                <c:pt idx="41">
                  <c:v>2647</c:v>
                </c:pt>
                <c:pt idx="42">
                  <c:v>2648</c:v>
                </c:pt>
                <c:pt idx="43">
                  <c:v>2649</c:v>
                </c:pt>
                <c:pt idx="44">
                  <c:v>2650</c:v>
                </c:pt>
                <c:pt idx="45">
                  <c:v>2651</c:v>
                </c:pt>
                <c:pt idx="46">
                  <c:v>2652</c:v>
                </c:pt>
                <c:pt idx="47">
                  <c:v>2653</c:v>
                </c:pt>
                <c:pt idx="48">
                  <c:v>2654</c:v>
                </c:pt>
                <c:pt idx="49">
                  <c:v>2655</c:v>
                </c:pt>
                <c:pt idx="50">
                  <c:v>2656</c:v>
                </c:pt>
                <c:pt idx="51">
                  <c:v>2657</c:v>
                </c:pt>
                <c:pt idx="52">
                  <c:v>2658</c:v>
                </c:pt>
                <c:pt idx="53">
                  <c:v>2659</c:v>
                </c:pt>
                <c:pt idx="54">
                  <c:v>2660</c:v>
                </c:pt>
                <c:pt idx="55">
                  <c:v>2661</c:v>
                </c:pt>
                <c:pt idx="56">
                  <c:v>2662</c:v>
                </c:pt>
                <c:pt idx="57">
                  <c:v>2663</c:v>
                </c:pt>
                <c:pt idx="58">
                  <c:v>2664</c:v>
                </c:pt>
                <c:pt idx="59">
                  <c:v>2665</c:v>
                </c:pt>
                <c:pt idx="60">
                  <c:v>2666</c:v>
                </c:pt>
                <c:pt idx="61">
                  <c:v>2667</c:v>
                </c:pt>
                <c:pt idx="62">
                  <c:v>2668</c:v>
                </c:pt>
                <c:pt idx="63">
                  <c:v>2669</c:v>
                </c:pt>
                <c:pt idx="64">
                  <c:v>2670</c:v>
                </c:pt>
                <c:pt idx="65">
                  <c:v>2671</c:v>
                </c:pt>
                <c:pt idx="66">
                  <c:v>2672</c:v>
                </c:pt>
                <c:pt idx="67">
                  <c:v>2673</c:v>
                </c:pt>
                <c:pt idx="68">
                  <c:v>2674</c:v>
                </c:pt>
                <c:pt idx="69">
                  <c:v>2675</c:v>
                </c:pt>
                <c:pt idx="70">
                  <c:v>2676</c:v>
                </c:pt>
                <c:pt idx="71">
                  <c:v>2677</c:v>
                </c:pt>
                <c:pt idx="72">
                  <c:v>2678</c:v>
                </c:pt>
                <c:pt idx="73">
                  <c:v>2679</c:v>
                </c:pt>
                <c:pt idx="74">
                  <c:v>2680</c:v>
                </c:pt>
                <c:pt idx="75">
                  <c:v>2681</c:v>
                </c:pt>
                <c:pt idx="76">
                  <c:v>2682</c:v>
                </c:pt>
                <c:pt idx="77">
                  <c:v>2683</c:v>
                </c:pt>
                <c:pt idx="78">
                  <c:v>2684</c:v>
                </c:pt>
                <c:pt idx="79">
                  <c:v>2685</c:v>
                </c:pt>
                <c:pt idx="80">
                  <c:v>2686</c:v>
                </c:pt>
                <c:pt idx="81">
                  <c:v>2687</c:v>
                </c:pt>
                <c:pt idx="82">
                  <c:v>2688</c:v>
                </c:pt>
                <c:pt idx="83">
                  <c:v>2689</c:v>
                </c:pt>
                <c:pt idx="84">
                  <c:v>2690</c:v>
                </c:pt>
                <c:pt idx="85">
                  <c:v>2691</c:v>
                </c:pt>
                <c:pt idx="86">
                  <c:v>2692</c:v>
                </c:pt>
                <c:pt idx="87">
                  <c:v>2693</c:v>
                </c:pt>
                <c:pt idx="88">
                  <c:v>2694</c:v>
                </c:pt>
                <c:pt idx="89">
                  <c:v>2695</c:v>
                </c:pt>
                <c:pt idx="90">
                  <c:v>2696</c:v>
                </c:pt>
                <c:pt idx="91">
                  <c:v>2697</c:v>
                </c:pt>
                <c:pt idx="92">
                  <c:v>2698</c:v>
                </c:pt>
                <c:pt idx="93">
                  <c:v>2699</c:v>
                </c:pt>
                <c:pt idx="94">
                  <c:v>2700</c:v>
                </c:pt>
                <c:pt idx="95">
                  <c:v>2701</c:v>
                </c:pt>
                <c:pt idx="96">
                  <c:v>2702</c:v>
                </c:pt>
                <c:pt idx="97">
                  <c:v>2703</c:v>
                </c:pt>
                <c:pt idx="98">
                  <c:v>2704</c:v>
                </c:pt>
                <c:pt idx="99">
                  <c:v>2705</c:v>
                </c:pt>
                <c:pt idx="100">
                  <c:v>2706</c:v>
                </c:pt>
                <c:pt idx="101">
                  <c:v>2707</c:v>
                </c:pt>
                <c:pt idx="102">
                  <c:v>2708</c:v>
                </c:pt>
                <c:pt idx="103">
                  <c:v>2709</c:v>
                </c:pt>
                <c:pt idx="104">
                  <c:v>2710</c:v>
                </c:pt>
                <c:pt idx="105">
                  <c:v>2711</c:v>
                </c:pt>
                <c:pt idx="106">
                  <c:v>2712</c:v>
                </c:pt>
                <c:pt idx="107">
                  <c:v>2713</c:v>
                </c:pt>
                <c:pt idx="108">
                  <c:v>2714</c:v>
                </c:pt>
                <c:pt idx="109">
                  <c:v>2715</c:v>
                </c:pt>
                <c:pt idx="110">
                  <c:v>2716</c:v>
                </c:pt>
                <c:pt idx="111">
                  <c:v>2717</c:v>
                </c:pt>
                <c:pt idx="112">
                  <c:v>2718</c:v>
                </c:pt>
                <c:pt idx="113">
                  <c:v>2719</c:v>
                </c:pt>
                <c:pt idx="114">
                  <c:v>2720</c:v>
                </c:pt>
                <c:pt idx="115">
                  <c:v>2721</c:v>
                </c:pt>
                <c:pt idx="116">
                  <c:v>2722</c:v>
                </c:pt>
                <c:pt idx="117">
                  <c:v>2723</c:v>
                </c:pt>
                <c:pt idx="118">
                  <c:v>2724</c:v>
                </c:pt>
                <c:pt idx="119">
                  <c:v>2725</c:v>
                </c:pt>
                <c:pt idx="120">
                  <c:v>2726</c:v>
                </c:pt>
                <c:pt idx="121">
                  <c:v>2727</c:v>
                </c:pt>
                <c:pt idx="122">
                  <c:v>2728</c:v>
                </c:pt>
                <c:pt idx="123">
                  <c:v>2729</c:v>
                </c:pt>
                <c:pt idx="124">
                  <c:v>2730</c:v>
                </c:pt>
                <c:pt idx="125">
                  <c:v>2731</c:v>
                </c:pt>
                <c:pt idx="126">
                  <c:v>2732</c:v>
                </c:pt>
                <c:pt idx="127">
                  <c:v>2733</c:v>
                </c:pt>
                <c:pt idx="128">
                  <c:v>2734</c:v>
                </c:pt>
                <c:pt idx="129">
                  <c:v>2735</c:v>
                </c:pt>
                <c:pt idx="130">
                  <c:v>2736</c:v>
                </c:pt>
                <c:pt idx="131">
                  <c:v>2737</c:v>
                </c:pt>
                <c:pt idx="132">
                  <c:v>2738</c:v>
                </c:pt>
                <c:pt idx="133">
                  <c:v>2739</c:v>
                </c:pt>
                <c:pt idx="134">
                  <c:v>2740</c:v>
                </c:pt>
                <c:pt idx="135">
                  <c:v>2741</c:v>
                </c:pt>
                <c:pt idx="136">
                  <c:v>2742</c:v>
                </c:pt>
                <c:pt idx="137">
                  <c:v>2743</c:v>
                </c:pt>
                <c:pt idx="138">
                  <c:v>2744</c:v>
                </c:pt>
                <c:pt idx="139">
                  <c:v>2745</c:v>
                </c:pt>
                <c:pt idx="140">
                  <c:v>2746</c:v>
                </c:pt>
                <c:pt idx="141">
                  <c:v>2747</c:v>
                </c:pt>
                <c:pt idx="142">
                  <c:v>2748</c:v>
                </c:pt>
                <c:pt idx="143">
                  <c:v>2749</c:v>
                </c:pt>
                <c:pt idx="144">
                  <c:v>2750</c:v>
                </c:pt>
                <c:pt idx="145">
                  <c:v>2751</c:v>
                </c:pt>
                <c:pt idx="146">
                  <c:v>2752</c:v>
                </c:pt>
                <c:pt idx="147">
                  <c:v>2753</c:v>
                </c:pt>
                <c:pt idx="148">
                  <c:v>2754</c:v>
                </c:pt>
                <c:pt idx="149">
                  <c:v>2755</c:v>
                </c:pt>
                <c:pt idx="150">
                  <c:v>2756</c:v>
                </c:pt>
                <c:pt idx="151">
                  <c:v>2757</c:v>
                </c:pt>
                <c:pt idx="152">
                  <c:v>2758</c:v>
                </c:pt>
                <c:pt idx="153">
                  <c:v>2759</c:v>
                </c:pt>
                <c:pt idx="154">
                  <c:v>2760</c:v>
                </c:pt>
                <c:pt idx="155">
                  <c:v>2761</c:v>
                </c:pt>
                <c:pt idx="156">
                  <c:v>2762</c:v>
                </c:pt>
                <c:pt idx="157">
                  <c:v>2763</c:v>
                </c:pt>
                <c:pt idx="158">
                  <c:v>2764</c:v>
                </c:pt>
                <c:pt idx="159">
                  <c:v>2765</c:v>
                </c:pt>
                <c:pt idx="160">
                  <c:v>2766</c:v>
                </c:pt>
                <c:pt idx="161">
                  <c:v>2767</c:v>
                </c:pt>
                <c:pt idx="162">
                  <c:v>2768</c:v>
                </c:pt>
                <c:pt idx="163">
                  <c:v>2769</c:v>
                </c:pt>
                <c:pt idx="164">
                  <c:v>2770</c:v>
                </c:pt>
                <c:pt idx="165">
                  <c:v>2771</c:v>
                </c:pt>
                <c:pt idx="166">
                  <c:v>2772</c:v>
                </c:pt>
                <c:pt idx="167">
                  <c:v>2773</c:v>
                </c:pt>
                <c:pt idx="168">
                  <c:v>2774</c:v>
                </c:pt>
                <c:pt idx="169">
                  <c:v>2775</c:v>
                </c:pt>
                <c:pt idx="170">
                  <c:v>2776</c:v>
                </c:pt>
                <c:pt idx="171">
                  <c:v>2777</c:v>
                </c:pt>
                <c:pt idx="172">
                  <c:v>2778</c:v>
                </c:pt>
                <c:pt idx="173">
                  <c:v>2779</c:v>
                </c:pt>
                <c:pt idx="174">
                  <c:v>2780</c:v>
                </c:pt>
                <c:pt idx="175">
                  <c:v>2781</c:v>
                </c:pt>
                <c:pt idx="176">
                  <c:v>2782</c:v>
                </c:pt>
                <c:pt idx="177">
                  <c:v>2783</c:v>
                </c:pt>
                <c:pt idx="178">
                  <c:v>2784</c:v>
                </c:pt>
                <c:pt idx="179">
                  <c:v>2785</c:v>
                </c:pt>
                <c:pt idx="180">
                  <c:v>2786</c:v>
                </c:pt>
                <c:pt idx="181">
                  <c:v>2787</c:v>
                </c:pt>
                <c:pt idx="182">
                  <c:v>2788</c:v>
                </c:pt>
                <c:pt idx="183">
                  <c:v>2789</c:v>
                </c:pt>
                <c:pt idx="184">
                  <c:v>2790</c:v>
                </c:pt>
                <c:pt idx="185">
                  <c:v>2791</c:v>
                </c:pt>
                <c:pt idx="186">
                  <c:v>2792</c:v>
                </c:pt>
                <c:pt idx="187">
                  <c:v>2793</c:v>
                </c:pt>
                <c:pt idx="188">
                  <c:v>2794</c:v>
                </c:pt>
                <c:pt idx="189">
                  <c:v>2795</c:v>
                </c:pt>
                <c:pt idx="190">
                  <c:v>2796</c:v>
                </c:pt>
                <c:pt idx="191">
                  <c:v>2797</c:v>
                </c:pt>
                <c:pt idx="192">
                  <c:v>2798</c:v>
                </c:pt>
                <c:pt idx="193">
                  <c:v>2799</c:v>
                </c:pt>
                <c:pt idx="194">
                  <c:v>2800</c:v>
                </c:pt>
                <c:pt idx="195">
                  <c:v>2801</c:v>
                </c:pt>
                <c:pt idx="196">
                  <c:v>2802</c:v>
                </c:pt>
                <c:pt idx="197">
                  <c:v>2803</c:v>
                </c:pt>
                <c:pt idx="198">
                  <c:v>2804</c:v>
                </c:pt>
                <c:pt idx="199">
                  <c:v>2805</c:v>
                </c:pt>
                <c:pt idx="200">
                  <c:v>2806</c:v>
                </c:pt>
                <c:pt idx="201">
                  <c:v>2807</c:v>
                </c:pt>
                <c:pt idx="202">
                  <c:v>2808</c:v>
                </c:pt>
                <c:pt idx="203">
                  <c:v>2809</c:v>
                </c:pt>
                <c:pt idx="204">
                  <c:v>2810</c:v>
                </c:pt>
                <c:pt idx="205">
                  <c:v>2811</c:v>
                </c:pt>
                <c:pt idx="206">
                  <c:v>2812</c:v>
                </c:pt>
                <c:pt idx="207">
                  <c:v>2813</c:v>
                </c:pt>
                <c:pt idx="208">
                  <c:v>2814</c:v>
                </c:pt>
              </c:numCache>
            </c:numRef>
          </c:xVal>
          <c:yVal>
            <c:numRef>
              <c:f>Graph!$H$2608:$H$2814</c:f>
              <c:numCache>
                <c:formatCode>General</c:formatCode>
                <c:ptCount val="20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C3B-47D4-B52B-A9352470D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4004607"/>
        <c:axId val="1554008927"/>
      </c:scatterChart>
      <c:valAx>
        <c:axId val="1554004607"/>
        <c:scaling>
          <c:orientation val="minMax"/>
          <c:max val="2814"/>
          <c:min val="2606"/>
        </c:scaling>
        <c:delete val="0"/>
        <c:axPos val="b"/>
        <c:numFmt formatCode="General" sourceLinked="1"/>
        <c:majorTickMark val="out"/>
        <c:minorTickMark val="none"/>
        <c:tickLblPos val="nextTo"/>
        <c:crossAx val="1554008927"/>
        <c:crosses val="autoZero"/>
        <c:crossBetween val="midCat"/>
      </c:valAx>
      <c:valAx>
        <c:axId val="155400892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554004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15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Graph!$A$2817:$A$3005</c:f>
              <c:numCache>
                <c:formatCode>General</c:formatCode>
                <c:ptCount val="189"/>
                <c:pt idx="0">
                  <c:v>2816</c:v>
                </c:pt>
                <c:pt idx="1">
                  <c:v>2817</c:v>
                </c:pt>
                <c:pt idx="2">
                  <c:v>2818</c:v>
                </c:pt>
                <c:pt idx="3">
                  <c:v>2819</c:v>
                </c:pt>
                <c:pt idx="4">
                  <c:v>2820</c:v>
                </c:pt>
                <c:pt idx="5">
                  <c:v>2821</c:v>
                </c:pt>
                <c:pt idx="6">
                  <c:v>2822</c:v>
                </c:pt>
                <c:pt idx="7">
                  <c:v>2823</c:v>
                </c:pt>
                <c:pt idx="8">
                  <c:v>2824</c:v>
                </c:pt>
                <c:pt idx="9">
                  <c:v>2825</c:v>
                </c:pt>
                <c:pt idx="10">
                  <c:v>2826</c:v>
                </c:pt>
                <c:pt idx="11">
                  <c:v>2827</c:v>
                </c:pt>
                <c:pt idx="12">
                  <c:v>2828</c:v>
                </c:pt>
                <c:pt idx="13">
                  <c:v>2829</c:v>
                </c:pt>
                <c:pt idx="14">
                  <c:v>2830</c:v>
                </c:pt>
                <c:pt idx="15">
                  <c:v>2831</c:v>
                </c:pt>
                <c:pt idx="16">
                  <c:v>2832</c:v>
                </c:pt>
                <c:pt idx="17">
                  <c:v>2833</c:v>
                </c:pt>
                <c:pt idx="18">
                  <c:v>2834</c:v>
                </c:pt>
                <c:pt idx="19">
                  <c:v>2835</c:v>
                </c:pt>
                <c:pt idx="20">
                  <c:v>2836</c:v>
                </c:pt>
                <c:pt idx="21">
                  <c:v>2837</c:v>
                </c:pt>
                <c:pt idx="22">
                  <c:v>2838</c:v>
                </c:pt>
                <c:pt idx="23">
                  <c:v>2839</c:v>
                </c:pt>
                <c:pt idx="24">
                  <c:v>2840</c:v>
                </c:pt>
                <c:pt idx="25">
                  <c:v>2841</c:v>
                </c:pt>
                <c:pt idx="26">
                  <c:v>2842</c:v>
                </c:pt>
                <c:pt idx="27">
                  <c:v>2843</c:v>
                </c:pt>
                <c:pt idx="28">
                  <c:v>2844</c:v>
                </c:pt>
                <c:pt idx="29">
                  <c:v>2845</c:v>
                </c:pt>
                <c:pt idx="30">
                  <c:v>2846</c:v>
                </c:pt>
                <c:pt idx="31">
                  <c:v>2847</c:v>
                </c:pt>
                <c:pt idx="32">
                  <c:v>2848</c:v>
                </c:pt>
                <c:pt idx="33">
                  <c:v>2849</c:v>
                </c:pt>
                <c:pt idx="34">
                  <c:v>2850</c:v>
                </c:pt>
                <c:pt idx="35">
                  <c:v>2851</c:v>
                </c:pt>
                <c:pt idx="36">
                  <c:v>2852</c:v>
                </c:pt>
                <c:pt idx="37">
                  <c:v>2853</c:v>
                </c:pt>
                <c:pt idx="38">
                  <c:v>2854</c:v>
                </c:pt>
                <c:pt idx="39">
                  <c:v>2855</c:v>
                </c:pt>
                <c:pt idx="40">
                  <c:v>2856</c:v>
                </c:pt>
                <c:pt idx="41">
                  <c:v>2857</c:v>
                </c:pt>
                <c:pt idx="42">
                  <c:v>2858</c:v>
                </c:pt>
                <c:pt idx="43">
                  <c:v>2859</c:v>
                </c:pt>
                <c:pt idx="44">
                  <c:v>2860</c:v>
                </c:pt>
                <c:pt idx="45">
                  <c:v>2861</c:v>
                </c:pt>
                <c:pt idx="46">
                  <c:v>2862</c:v>
                </c:pt>
                <c:pt idx="47">
                  <c:v>2863</c:v>
                </c:pt>
                <c:pt idx="48">
                  <c:v>2864</c:v>
                </c:pt>
                <c:pt idx="49">
                  <c:v>2865</c:v>
                </c:pt>
                <c:pt idx="50">
                  <c:v>2866</c:v>
                </c:pt>
                <c:pt idx="51">
                  <c:v>2867</c:v>
                </c:pt>
                <c:pt idx="52">
                  <c:v>2868</c:v>
                </c:pt>
                <c:pt idx="53">
                  <c:v>2869</c:v>
                </c:pt>
                <c:pt idx="54">
                  <c:v>2870</c:v>
                </c:pt>
                <c:pt idx="55">
                  <c:v>2871</c:v>
                </c:pt>
                <c:pt idx="56">
                  <c:v>2872</c:v>
                </c:pt>
                <c:pt idx="57">
                  <c:v>2873</c:v>
                </c:pt>
                <c:pt idx="58">
                  <c:v>2874</c:v>
                </c:pt>
                <c:pt idx="59">
                  <c:v>2875</c:v>
                </c:pt>
                <c:pt idx="60">
                  <c:v>2876</c:v>
                </c:pt>
                <c:pt idx="61">
                  <c:v>2877</c:v>
                </c:pt>
                <c:pt idx="62">
                  <c:v>2878</c:v>
                </c:pt>
                <c:pt idx="63">
                  <c:v>2879</c:v>
                </c:pt>
                <c:pt idx="64">
                  <c:v>2880</c:v>
                </c:pt>
                <c:pt idx="65">
                  <c:v>2881</c:v>
                </c:pt>
                <c:pt idx="66">
                  <c:v>2882</c:v>
                </c:pt>
                <c:pt idx="67">
                  <c:v>2883</c:v>
                </c:pt>
                <c:pt idx="68">
                  <c:v>2884</c:v>
                </c:pt>
                <c:pt idx="69">
                  <c:v>2885</c:v>
                </c:pt>
                <c:pt idx="70">
                  <c:v>2886</c:v>
                </c:pt>
                <c:pt idx="71">
                  <c:v>2887</c:v>
                </c:pt>
                <c:pt idx="72">
                  <c:v>2888</c:v>
                </c:pt>
                <c:pt idx="73">
                  <c:v>2889</c:v>
                </c:pt>
                <c:pt idx="74">
                  <c:v>2890</c:v>
                </c:pt>
                <c:pt idx="75">
                  <c:v>2891</c:v>
                </c:pt>
                <c:pt idx="76">
                  <c:v>2892</c:v>
                </c:pt>
                <c:pt idx="77">
                  <c:v>2893</c:v>
                </c:pt>
                <c:pt idx="78">
                  <c:v>2894</c:v>
                </c:pt>
                <c:pt idx="79">
                  <c:v>2895</c:v>
                </c:pt>
                <c:pt idx="80">
                  <c:v>2896</c:v>
                </c:pt>
                <c:pt idx="81">
                  <c:v>2897</c:v>
                </c:pt>
                <c:pt idx="82">
                  <c:v>2898</c:v>
                </c:pt>
                <c:pt idx="83">
                  <c:v>2899</c:v>
                </c:pt>
                <c:pt idx="84">
                  <c:v>2900</c:v>
                </c:pt>
                <c:pt idx="85">
                  <c:v>2901</c:v>
                </c:pt>
                <c:pt idx="86">
                  <c:v>2902</c:v>
                </c:pt>
                <c:pt idx="87">
                  <c:v>2903</c:v>
                </c:pt>
                <c:pt idx="88">
                  <c:v>2904</c:v>
                </c:pt>
                <c:pt idx="89">
                  <c:v>2905</c:v>
                </c:pt>
                <c:pt idx="90">
                  <c:v>2906</c:v>
                </c:pt>
                <c:pt idx="91">
                  <c:v>2907</c:v>
                </c:pt>
                <c:pt idx="92">
                  <c:v>2908</c:v>
                </c:pt>
                <c:pt idx="93">
                  <c:v>2909</c:v>
                </c:pt>
                <c:pt idx="94">
                  <c:v>2910</c:v>
                </c:pt>
                <c:pt idx="95">
                  <c:v>2911</c:v>
                </c:pt>
                <c:pt idx="96">
                  <c:v>2912</c:v>
                </c:pt>
                <c:pt idx="97">
                  <c:v>2913</c:v>
                </c:pt>
                <c:pt idx="98">
                  <c:v>2914</c:v>
                </c:pt>
                <c:pt idx="99">
                  <c:v>2915</c:v>
                </c:pt>
                <c:pt idx="100">
                  <c:v>2916</c:v>
                </c:pt>
                <c:pt idx="101">
                  <c:v>2917</c:v>
                </c:pt>
                <c:pt idx="102">
                  <c:v>2918</c:v>
                </c:pt>
                <c:pt idx="103">
                  <c:v>2919</c:v>
                </c:pt>
                <c:pt idx="104">
                  <c:v>2920</c:v>
                </c:pt>
                <c:pt idx="105">
                  <c:v>2921</c:v>
                </c:pt>
                <c:pt idx="106">
                  <c:v>2922</c:v>
                </c:pt>
                <c:pt idx="107">
                  <c:v>2923</c:v>
                </c:pt>
                <c:pt idx="108">
                  <c:v>2924</c:v>
                </c:pt>
                <c:pt idx="109">
                  <c:v>2925</c:v>
                </c:pt>
                <c:pt idx="110">
                  <c:v>2926</c:v>
                </c:pt>
                <c:pt idx="111">
                  <c:v>2927</c:v>
                </c:pt>
                <c:pt idx="112">
                  <c:v>2928</c:v>
                </c:pt>
                <c:pt idx="113">
                  <c:v>2929</c:v>
                </c:pt>
                <c:pt idx="114">
                  <c:v>2930</c:v>
                </c:pt>
                <c:pt idx="115">
                  <c:v>2931</c:v>
                </c:pt>
                <c:pt idx="116">
                  <c:v>2932</c:v>
                </c:pt>
                <c:pt idx="117">
                  <c:v>2933</c:v>
                </c:pt>
                <c:pt idx="118">
                  <c:v>2934</c:v>
                </c:pt>
                <c:pt idx="119">
                  <c:v>2935</c:v>
                </c:pt>
                <c:pt idx="120">
                  <c:v>2936</c:v>
                </c:pt>
                <c:pt idx="121">
                  <c:v>2937</c:v>
                </c:pt>
                <c:pt idx="122">
                  <c:v>2938</c:v>
                </c:pt>
                <c:pt idx="123">
                  <c:v>2939</c:v>
                </c:pt>
                <c:pt idx="124">
                  <c:v>2940</c:v>
                </c:pt>
                <c:pt idx="125">
                  <c:v>2941</c:v>
                </c:pt>
                <c:pt idx="126">
                  <c:v>2942</c:v>
                </c:pt>
                <c:pt idx="127">
                  <c:v>2943</c:v>
                </c:pt>
                <c:pt idx="128">
                  <c:v>2944</c:v>
                </c:pt>
                <c:pt idx="129">
                  <c:v>2945</c:v>
                </c:pt>
                <c:pt idx="130">
                  <c:v>2946</c:v>
                </c:pt>
                <c:pt idx="131">
                  <c:v>2947</c:v>
                </c:pt>
                <c:pt idx="132">
                  <c:v>2948</c:v>
                </c:pt>
                <c:pt idx="133">
                  <c:v>2949</c:v>
                </c:pt>
                <c:pt idx="134">
                  <c:v>2950</c:v>
                </c:pt>
                <c:pt idx="135">
                  <c:v>2951</c:v>
                </c:pt>
                <c:pt idx="136">
                  <c:v>2952</c:v>
                </c:pt>
                <c:pt idx="137">
                  <c:v>2953</c:v>
                </c:pt>
                <c:pt idx="138">
                  <c:v>2954</c:v>
                </c:pt>
                <c:pt idx="139">
                  <c:v>2955</c:v>
                </c:pt>
                <c:pt idx="140">
                  <c:v>2956</c:v>
                </c:pt>
                <c:pt idx="141">
                  <c:v>2957</c:v>
                </c:pt>
                <c:pt idx="142">
                  <c:v>2958</c:v>
                </c:pt>
                <c:pt idx="143">
                  <c:v>2959</c:v>
                </c:pt>
                <c:pt idx="144">
                  <c:v>2960</c:v>
                </c:pt>
                <c:pt idx="145">
                  <c:v>2961</c:v>
                </c:pt>
                <c:pt idx="146">
                  <c:v>2962</c:v>
                </c:pt>
                <c:pt idx="147">
                  <c:v>2963</c:v>
                </c:pt>
                <c:pt idx="148">
                  <c:v>2964</c:v>
                </c:pt>
                <c:pt idx="149">
                  <c:v>2965</c:v>
                </c:pt>
                <c:pt idx="150">
                  <c:v>2966</c:v>
                </c:pt>
                <c:pt idx="151">
                  <c:v>2967</c:v>
                </c:pt>
                <c:pt idx="152">
                  <c:v>2968</c:v>
                </c:pt>
                <c:pt idx="153">
                  <c:v>2969</c:v>
                </c:pt>
                <c:pt idx="154">
                  <c:v>2970</c:v>
                </c:pt>
                <c:pt idx="155">
                  <c:v>2971</c:v>
                </c:pt>
                <c:pt idx="156">
                  <c:v>2972</c:v>
                </c:pt>
                <c:pt idx="157">
                  <c:v>2973</c:v>
                </c:pt>
                <c:pt idx="158">
                  <c:v>2974</c:v>
                </c:pt>
                <c:pt idx="159">
                  <c:v>2975</c:v>
                </c:pt>
                <c:pt idx="160">
                  <c:v>2976</c:v>
                </c:pt>
                <c:pt idx="161">
                  <c:v>2977</c:v>
                </c:pt>
                <c:pt idx="162">
                  <c:v>2978</c:v>
                </c:pt>
                <c:pt idx="163">
                  <c:v>2979</c:v>
                </c:pt>
                <c:pt idx="164">
                  <c:v>2980</c:v>
                </c:pt>
                <c:pt idx="165">
                  <c:v>2981</c:v>
                </c:pt>
                <c:pt idx="166">
                  <c:v>2982</c:v>
                </c:pt>
                <c:pt idx="167">
                  <c:v>2983</c:v>
                </c:pt>
                <c:pt idx="168">
                  <c:v>2984</c:v>
                </c:pt>
                <c:pt idx="169">
                  <c:v>2985</c:v>
                </c:pt>
                <c:pt idx="170">
                  <c:v>2986</c:v>
                </c:pt>
                <c:pt idx="171">
                  <c:v>2987</c:v>
                </c:pt>
                <c:pt idx="172">
                  <c:v>2988</c:v>
                </c:pt>
                <c:pt idx="173">
                  <c:v>2989</c:v>
                </c:pt>
                <c:pt idx="174">
                  <c:v>2990</c:v>
                </c:pt>
                <c:pt idx="175">
                  <c:v>2991</c:v>
                </c:pt>
                <c:pt idx="176">
                  <c:v>2992</c:v>
                </c:pt>
                <c:pt idx="177">
                  <c:v>2993</c:v>
                </c:pt>
                <c:pt idx="178">
                  <c:v>2994</c:v>
                </c:pt>
                <c:pt idx="179">
                  <c:v>2995</c:v>
                </c:pt>
                <c:pt idx="180">
                  <c:v>2996</c:v>
                </c:pt>
                <c:pt idx="181">
                  <c:v>2997</c:v>
                </c:pt>
                <c:pt idx="182">
                  <c:v>2998</c:v>
                </c:pt>
                <c:pt idx="183">
                  <c:v>2999</c:v>
                </c:pt>
                <c:pt idx="184">
                  <c:v>3000</c:v>
                </c:pt>
                <c:pt idx="185">
                  <c:v>3001</c:v>
                </c:pt>
                <c:pt idx="186">
                  <c:v>3002</c:v>
                </c:pt>
                <c:pt idx="187">
                  <c:v>3003</c:v>
                </c:pt>
                <c:pt idx="188">
                  <c:v>3004</c:v>
                </c:pt>
              </c:numCache>
            </c:numRef>
          </c:xVal>
          <c:yVal>
            <c:numRef>
              <c:f>Graph!$D$2818:$D$3004</c:f>
              <c:numCache>
                <c:formatCode>General</c:formatCode>
                <c:ptCount val="187"/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83-4A57-A1AB-F15CA9B116B1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Graph!$A$2817:$A$3005</c:f>
              <c:numCache>
                <c:formatCode>General</c:formatCode>
                <c:ptCount val="189"/>
                <c:pt idx="0">
                  <c:v>2816</c:v>
                </c:pt>
                <c:pt idx="1">
                  <c:v>2817</c:v>
                </c:pt>
                <c:pt idx="2">
                  <c:v>2818</c:v>
                </c:pt>
                <c:pt idx="3">
                  <c:v>2819</c:v>
                </c:pt>
                <c:pt idx="4">
                  <c:v>2820</c:v>
                </c:pt>
                <c:pt idx="5">
                  <c:v>2821</c:v>
                </c:pt>
                <c:pt idx="6">
                  <c:v>2822</c:v>
                </c:pt>
                <c:pt idx="7">
                  <c:v>2823</c:v>
                </c:pt>
                <c:pt idx="8">
                  <c:v>2824</c:v>
                </c:pt>
                <c:pt idx="9">
                  <c:v>2825</c:v>
                </c:pt>
                <c:pt idx="10">
                  <c:v>2826</c:v>
                </c:pt>
                <c:pt idx="11">
                  <c:v>2827</c:v>
                </c:pt>
                <c:pt idx="12">
                  <c:v>2828</c:v>
                </c:pt>
                <c:pt idx="13">
                  <c:v>2829</c:v>
                </c:pt>
                <c:pt idx="14">
                  <c:v>2830</c:v>
                </c:pt>
                <c:pt idx="15">
                  <c:v>2831</c:v>
                </c:pt>
                <c:pt idx="16">
                  <c:v>2832</c:v>
                </c:pt>
                <c:pt idx="17">
                  <c:v>2833</c:v>
                </c:pt>
                <c:pt idx="18">
                  <c:v>2834</c:v>
                </c:pt>
                <c:pt idx="19">
                  <c:v>2835</c:v>
                </c:pt>
                <c:pt idx="20">
                  <c:v>2836</c:v>
                </c:pt>
                <c:pt idx="21">
                  <c:v>2837</c:v>
                </c:pt>
                <c:pt idx="22">
                  <c:v>2838</c:v>
                </c:pt>
                <c:pt idx="23">
                  <c:v>2839</c:v>
                </c:pt>
                <c:pt idx="24">
                  <c:v>2840</c:v>
                </c:pt>
                <c:pt idx="25">
                  <c:v>2841</c:v>
                </c:pt>
                <c:pt idx="26">
                  <c:v>2842</c:v>
                </c:pt>
                <c:pt idx="27">
                  <c:v>2843</c:v>
                </c:pt>
                <c:pt idx="28">
                  <c:v>2844</c:v>
                </c:pt>
                <c:pt idx="29">
                  <c:v>2845</c:v>
                </c:pt>
                <c:pt idx="30">
                  <c:v>2846</c:v>
                </c:pt>
                <c:pt idx="31">
                  <c:v>2847</c:v>
                </c:pt>
                <c:pt idx="32">
                  <c:v>2848</c:v>
                </c:pt>
                <c:pt idx="33">
                  <c:v>2849</c:v>
                </c:pt>
                <c:pt idx="34">
                  <c:v>2850</c:v>
                </c:pt>
                <c:pt idx="35">
                  <c:v>2851</c:v>
                </c:pt>
                <c:pt idx="36">
                  <c:v>2852</c:v>
                </c:pt>
                <c:pt idx="37">
                  <c:v>2853</c:v>
                </c:pt>
                <c:pt idx="38">
                  <c:v>2854</c:v>
                </c:pt>
                <c:pt idx="39">
                  <c:v>2855</c:v>
                </c:pt>
                <c:pt idx="40">
                  <c:v>2856</c:v>
                </c:pt>
                <c:pt idx="41">
                  <c:v>2857</c:v>
                </c:pt>
                <c:pt idx="42">
                  <c:v>2858</c:v>
                </c:pt>
                <c:pt idx="43">
                  <c:v>2859</c:v>
                </c:pt>
                <c:pt idx="44">
                  <c:v>2860</c:v>
                </c:pt>
                <c:pt idx="45">
                  <c:v>2861</c:v>
                </c:pt>
                <c:pt idx="46">
                  <c:v>2862</c:v>
                </c:pt>
                <c:pt idx="47">
                  <c:v>2863</c:v>
                </c:pt>
                <c:pt idx="48">
                  <c:v>2864</c:v>
                </c:pt>
                <c:pt idx="49">
                  <c:v>2865</c:v>
                </c:pt>
                <c:pt idx="50">
                  <c:v>2866</c:v>
                </c:pt>
                <c:pt idx="51">
                  <c:v>2867</c:v>
                </c:pt>
                <c:pt idx="52">
                  <c:v>2868</c:v>
                </c:pt>
                <c:pt idx="53">
                  <c:v>2869</c:v>
                </c:pt>
                <c:pt idx="54">
                  <c:v>2870</c:v>
                </c:pt>
                <c:pt idx="55">
                  <c:v>2871</c:v>
                </c:pt>
                <c:pt idx="56">
                  <c:v>2872</c:v>
                </c:pt>
                <c:pt idx="57">
                  <c:v>2873</c:v>
                </c:pt>
                <c:pt idx="58">
                  <c:v>2874</c:v>
                </c:pt>
                <c:pt idx="59">
                  <c:v>2875</c:v>
                </c:pt>
                <c:pt idx="60">
                  <c:v>2876</c:v>
                </c:pt>
                <c:pt idx="61">
                  <c:v>2877</c:v>
                </c:pt>
                <c:pt idx="62">
                  <c:v>2878</c:v>
                </c:pt>
                <c:pt idx="63">
                  <c:v>2879</c:v>
                </c:pt>
                <c:pt idx="64">
                  <c:v>2880</c:v>
                </c:pt>
                <c:pt idx="65">
                  <c:v>2881</c:v>
                </c:pt>
                <c:pt idx="66">
                  <c:v>2882</c:v>
                </c:pt>
                <c:pt idx="67">
                  <c:v>2883</c:v>
                </c:pt>
                <c:pt idx="68">
                  <c:v>2884</c:v>
                </c:pt>
                <c:pt idx="69">
                  <c:v>2885</c:v>
                </c:pt>
                <c:pt idx="70">
                  <c:v>2886</c:v>
                </c:pt>
                <c:pt idx="71">
                  <c:v>2887</c:v>
                </c:pt>
                <c:pt idx="72">
                  <c:v>2888</c:v>
                </c:pt>
                <c:pt idx="73">
                  <c:v>2889</c:v>
                </c:pt>
                <c:pt idx="74">
                  <c:v>2890</c:v>
                </c:pt>
                <c:pt idx="75">
                  <c:v>2891</c:v>
                </c:pt>
                <c:pt idx="76">
                  <c:v>2892</c:v>
                </c:pt>
                <c:pt idx="77">
                  <c:v>2893</c:v>
                </c:pt>
                <c:pt idx="78">
                  <c:v>2894</c:v>
                </c:pt>
                <c:pt idx="79">
                  <c:v>2895</c:v>
                </c:pt>
                <c:pt idx="80">
                  <c:v>2896</c:v>
                </c:pt>
                <c:pt idx="81">
                  <c:v>2897</c:v>
                </c:pt>
                <c:pt idx="82">
                  <c:v>2898</c:v>
                </c:pt>
                <c:pt idx="83">
                  <c:v>2899</c:v>
                </c:pt>
                <c:pt idx="84">
                  <c:v>2900</c:v>
                </c:pt>
                <c:pt idx="85">
                  <c:v>2901</c:v>
                </c:pt>
                <c:pt idx="86">
                  <c:v>2902</c:v>
                </c:pt>
                <c:pt idx="87">
                  <c:v>2903</c:v>
                </c:pt>
                <c:pt idx="88">
                  <c:v>2904</c:v>
                </c:pt>
                <c:pt idx="89">
                  <c:v>2905</c:v>
                </c:pt>
                <c:pt idx="90">
                  <c:v>2906</c:v>
                </c:pt>
                <c:pt idx="91">
                  <c:v>2907</c:v>
                </c:pt>
                <c:pt idx="92">
                  <c:v>2908</c:v>
                </c:pt>
                <c:pt idx="93">
                  <c:v>2909</c:v>
                </c:pt>
                <c:pt idx="94">
                  <c:v>2910</c:v>
                </c:pt>
                <c:pt idx="95">
                  <c:v>2911</c:v>
                </c:pt>
                <c:pt idx="96">
                  <c:v>2912</c:v>
                </c:pt>
                <c:pt idx="97">
                  <c:v>2913</c:v>
                </c:pt>
                <c:pt idx="98">
                  <c:v>2914</c:v>
                </c:pt>
                <c:pt idx="99">
                  <c:v>2915</c:v>
                </c:pt>
                <c:pt idx="100">
                  <c:v>2916</c:v>
                </c:pt>
                <c:pt idx="101">
                  <c:v>2917</c:v>
                </c:pt>
                <c:pt idx="102">
                  <c:v>2918</c:v>
                </c:pt>
                <c:pt idx="103">
                  <c:v>2919</c:v>
                </c:pt>
                <c:pt idx="104">
                  <c:v>2920</c:v>
                </c:pt>
                <c:pt idx="105">
                  <c:v>2921</c:v>
                </c:pt>
                <c:pt idx="106">
                  <c:v>2922</c:v>
                </c:pt>
                <c:pt idx="107">
                  <c:v>2923</c:v>
                </c:pt>
                <c:pt idx="108">
                  <c:v>2924</c:v>
                </c:pt>
                <c:pt idx="109">
                  <c:v>2925</c:v>
                </c:pt>
                <c:pt idx="110">
                  <c:v>2926</c:v>
                </c:pt>
                <c:pt idx="111">
                  <c:v>2927</c:v>
                </c:pt>
                <c:pt idx="112">
                  <c:v>2928</c:v>
                </c:pt>
                <c:pt idx="113">
                  <c:v>2929</c:v>
                </c:pt>
                <c:pt idx="114">
                  <c:v>2930</c:v>
                </c:pt>
                <c:pt idx="115">
                  <c:v>2931</c:v>
                </c:pt>
                <c:pt idx="116">
                  <c:v>2932</c:v>
                </c:pt>
                <c:pt idx="117">
                  <c:v>2933</c:v>
                </c:pt>
                <c:pt idx="118">
                  <c:v>2934</c:v>
                </c:pt>
                <c:pt idx="119">
                  <c:v>2935</c:v>
                </c:pt>
                <c:pt idx="120">
                  <c:v>2936</c:v>
                </c:pt>
                <c:pt idx="121">
                  <c:v>2937</c:v>
                </c:pt>
                <c:pt idx="122">
                  <c:v>2938</c:v>
                </c:pt>
                <c:pt idx="123">
                  <c:v>2939</c:v>
                </c:pt>
                <c:pt idx="124">
                  <c:v>2940</c:v>
                </c:pt>
                <c:pt idx="125">
                  <c:v>2941</c:v>
                </c:pt>
                <c:pt idx="126">
                  <c:v>2942</c:v>
                </c:pt>
                <c:pt idx="127">
                  <c:v>2943</c:v>
                </c:pt>
                <c:pt idx="128">
                  <c:v>2944</c:v>
                </c:pt>
                <c:pt idx="129">
                  <c:v>2945</c:v>
                </c:pt>
                <c:pt idx="130">
                  <c:v>2946</c:v>
                </c:pt>
                <c:pt idx="131">
                  <c:v>2947</c:v>
                </c:pt>
                <c:pt idx="132">
                  <c:v>2948</c:v>
                </c:pt>
                <c:pt idx="133">
                  <c:v>2949</c:v>
                </c:pt>
                <c:pt idx="134">
                  <c:v>2950</c:v>
                </c:pt>
                <c:pt idx="135">
                  <c:v>2951</c:v>
                </c:pt>
                <c:pt idx="136">
                  <c:v>2952</c:v>
                </c:pt>
                <c:pt idx="137">
                  <c:v>2953</c:v>
                </c:pt>
                <c:pt idx="138">
                  <c:v>2954</c:v>
                </c:pt>
                <c:pt idx="139">
                  <c:v>2955</c:v>
                </c:pt>
                <c:pt idx="140">
                  <c:v>2956</c:v>
                </c:pt>
                <c:pt idx="141">
                  <c:v>2957</c:v>
                </c:pt>
                <c:pt idx="142">
                  <c:v>2958</c:v>
                </c:pt>
                <c:pt idx="143">
                  <c:v>2959</c:v>
                </c:pt>
                <c:pt idx="144">
                  <c:v>2960</c:v>
                </c:pt>
                <c:pt idx="145">
                  <c:v>2961</c:v>
                </c:pt>
                <c:pt idx="146">
                  <c:v>2962</c:v>
                </c:pt>
                <c:pt idx="147">
                  <c:v>2963</c:v>
                </c:pt>
                <c:pt idx="148">
                  <c:v>2964</c:v>
                </c:pt>
                <c:pt idx="149">
                  <c:v>2965</c:v>
                </c:pt>
                <c:pt idx="150">
                  <c:v>2966</c:v>
                </c:pt>
                <c:pt idx="151">
                  <c:v>2967</c:v>
                </c:pt>
                <c:pt idx="152">
                  <c:v>2968</c:v>
                </c:pt>
                <c:pt idx="153">
                  <c:v>2969</c:v>
                </c:pt>
                <c:pt idx="154">
                  <c:v>2970</c:v>
                </c:pt>
                <c:pt idx="155">
                  <c:v>2971</c:v>
                </c:pt>
                <c:pt idx="156">
                  <c:v>2972</c:v>
                </c:pt>
                <c:pt idx="157">
                  <c:v>2973</c:v>
                </c:pt>
                <c:pt idx="158">
                  <c:v>2974</c:v>
                </c:pt>
                <c:pt idx="159">
                  <c:v>2975</c:v>
                </c:pt>
                <c:pt idx="160">
                  <c:v>2976</c:v>
                </c:pt>
                <c:pt idx="161">
                  <c:v>2977</c:v>
                </c:pt>
                <c:pt idx="162">
                  <c:v>2978</c:v>
                </c:pt>
                <c:pt idx="163">
                  <c:v>2979</c:v>
                </c:pt>
                <c:pt idx="164">
                  <c:v>2980</c:v>
                </c:pt>
                <c:pt idx="165">
                  <c:v>2981</c:v>
                </c:pt>
                <c:pt idx="166">
                  <c:v>2982</c:v>
                </c:pt>
                <c:pt idx="167">
                  <c:v>2983</c:v>
                </c:pt>
                <c:pt idx="168">
                  <c:v>2984</c:v>
                </c:pt>
                <c:pt idx="169">
                  <c:v>2985</c:v>
                </c:pt>
                <c:pt idx="170">
                  <c:v>2986</c:v>
                </c:pt>
                <c:pt idx="171">
                  <c:v>2987</c:v>
                </c:pt>
                <c:pt idx="172">
                  <c:v>2988</c:v>
                </c:pt>
                <c:pt idx="173">
                  <c:v>2989</c:v>
                </c:pt>
                <c:pt idx="174">
                  <c:v>2990</c:v>
                </c:pt>
                <c:pt idx="175">
                  <c:v>2991</c:v>
                </c:pt>
                <c:pt idx="176">
                  <c:v>2992</c:v>
                </c:pt>
                <c:pt idx="177">
                  <c:v>2993</c:v>
                </c:pt>
                <c:pt idx="178">
                  <c:v>2994</c:v>
                </c:pt>
                <c:pt idx="179">
                  <c:v>2995</c:v>
                </c:pt>
                <c:pt idx="180">
                  <c:v>2996</c:v>
                </c:pt>
                <c:pt idx="181">
                  <c:v>2997</c:v>
                </c:pt>
                <c:pt idx="182">
                  <c:v>2998</c:v>
                </c:pt>
                <c:pt idx="183">
                  <c:v>2999</c:v>
                </c:pt>
                <c:pt idx="184">
                  <c:v>3000</c:v>
                </c:pt>
                <c:pt idx="185">
                  <c:v>3001</c:v>
                </c:pt>
                <c:pt idx="186">
                  <c:v>3002</c:v>
                </c:pt>
                <c:pt idx="187">
                  <c:v>3003</c:v>
                </c:pt>
                <c:pt idx="188">
                  <c:v>3004</c:v>
                </c:pt>
              </c:numCache>
            </c:numRef>
          </c:xVal>
          <c:yVal>
            <c:numRef>
              <c:f>Graph!$B$2818:$B$3004</c:f>
              <c:numCache>
                <c:formatCode>General</c:formatCode>
                <c:ptCount val="18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C83-4A57-A1AB-F15CA9B116B1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Graph!$A$2817:$A$3005</c:f>
              <c:numCache>
                <c:formatCode>General</c:formatCode>
                <c:ptCount val="189"/>
                <c:pt idx="0">
                  <c:v>2816</c:v>
                </c:pt>
                <c:pt idx="1">
                  <c:v>2817</c:v>
                </c:pt>
                <c:pt idx="2">
                  <c:v>2818</c:v>
                </c:pt>
                <c:pt idx="3">
                  <c:v>2819</c:v>
                </c:pt>
                <c:pt idx="4">
                  <c:v>2820</c:v>
                </c:pt>
                <c:pt idx="5">
                  <c:v>2821</c:v>
                </c:pt>
                <c:pt idx="6">
                  <c:v>2822</c:v>
                </c:pt>
                <c:pt idx="7">
                  <c:v>2823</c:v>
                </c:pt>
                <c:pt idx="8">
                  <c:v>2824</c:v>
                </c:pt>
                <c:pt idx="9">
                  <c:v>2825</c:v>
                </c:pt>
                <c:pt idx="10">
                  <c:v>2826</c:v>
                </c:pt>
                <c:pt idx="11">
                  <c:v>2827</c:v>
                </c:pt>
                <c:pt idx="12">
                  <c:v>2828</c:v>
                </c:pt>
                <c:pt idx="13">
                  <c:v>2829</c:v>
                </c:pt>
                <c:pt idx="14">
                  <c:v>2830</c:v>
                </c:pt>
                <c:pt idx="15">
                  <c:v>2831</c:v>
                </c:pt>
                <c:pt idx="16">
                  <c:v>2832</c:v>
                </c:pt>
                <c:pt idx="17">
                  <c:v>2833</c:v>
                </c:pt>
                <c:pt idx="18">
                  <c:v>2834</c:v>
                </c:pt>
                <c:pt idx="19">
                  <c:v>2835</c:v>
                </c:pt>
                <c:pt idx="20">
                  <c:v>2836</c:v>
                </c:pt>
                <c:pt idx="21">
                  <c:v>2837</c:v>
                </c:pt>
                <c:pt idx="22">
                  <c:v>2838</c:v>
                </c:pt>
                <c:pt idx="23">
                  <c:v>2839</c:v>
                </c:pt>
                <c:pt idx="24">
                  <c:v>2840</c:v>
                </c:pt>
                <c:pt idx="25">
                  <c:v>2841</c:v>
                </c:pt>
                <c:pt idx="26">
                  <c:v>2842</c:v>
                </c:pt>
                <c:pt idx="27">
                  <c:v>2843</c:v>
                </c:pt>
                <c:pt idx="28">
                  <c:v>2844</c:v>
                </c:pt>
                <c:pt idx="29">
                  <c:v>2845</c:v>
                </c:pt>
                <c:pt idx="30">
                  <c:v>2846</c:v>
                </c:pt>
                <c:pt idx="31">
                  <c:v>2847</c:v>
                </c:pt>
                <c:pt idx="32">
                  <c:v>2848</c:v>
                </c:pt>
                <c:pt idx="33">
                  <c:v>2849</c:v>
                </c:pt>
                <c:pt idx="34">
                  <c:v>2850</c:v>
                </c:pt>
                <c:pt idx="35">
                  <c:v>2851</c:v>
                </c:pt>
                <c:pt idx="36">
                  <c:v>2852</c:v>
                </c:pt>
                <c:pt idx="37">
                  <c:v>2853</c:v>
                </c:pt>
                <c:pt idx="38">
                  <c:v>2854</c:v>
                </c:pt>
                <c:pt idx="39">
                  <c:v>2855</c:v>
                </c:pt>
                <c:pt idx="40">
                  <c:v>2856</c:v>
                </c:pt>
                <c:pt idx="41">
                  <c:v>2857</c:v>
                </c:pt>
                <c:pt idx="42">
                  <c:v>2858</c:v>
                </c:pt>
                <c:pt idx="43">
                  <c:v>2859</c:v>
                </c:pt>
                <c:pt idx="44">
                  <c:v>2860</c:v>
                </c:pt>
                <c:pt idx="45">
                  <c:v>2861</c:v>
                </c:pt>
                <c:pt idx="46">
                  <c:v>2862</c:v>
                </c:pt>
                <c:pt idx="47">
                  <c:v>2863</c:v>
                </c:pt>
                <c:pt idx="48">
                  <c:v>2864</c:v>
                </c:pt>
                <c:pt idx="49">
                  <c:v>2865</c:v>
                </c:pt>
                <c:pt idx="50">
                  <c:v>2866</c:v>
                </c:pt>
                <c:pt idx="51">
                  <c:v>2867</c:v>
                </c:pt>
                <c:pt idx="52">
                  <c:v>2868</c:v>
                </c:pt>
                <c:pt idx="53">
                  <c:v>2869</c:v>
                </c:pt>
                <c:pt idx="54">
                  <c:v>2870</c:v>
                </c:pt>
                <c:pt idx="55">
                  <c:v>2871</c:v>
                </c:pt>
                <c:pt idx="56">
                  <c:v>2872</c:v>
                </c:pt>
                <c:pt idx="57">
                  <c:v>2873</c:v>
                </c:pt>
                <c:pt idx="58">
                  <c:v>2874</c:v>
                </c:pt>
                <c:pt idx="59">
                  <c:v>2875</c:v>
                </c:pt>
                <c:pt idx="60">
                  <c:v>2876</c:v>
                </c:pt>
                <c:pt idx="61">
                  <c:v>2877</c:v>
                </c:pt>
                <c:pt idx="62">
                  <c:v>2878</c:v>
                </c:pt>
                <c:pt idx="63">
                  <c:v>2879</c:v>
                </c:pt>
                <c:pt idx="64">
                  <c:v>2880</c:v>
                </c:pt>
                <c:pt idx="65">
                  <c:v>2881</c:v>
                </c:pt>
                <c:pt idx="66">
                  <c:v>2882</c:v>
                </c:pt>
                <c:pt idx="67">
                  <c:v>2883</c:v>
                </c:pt>
                <c:pt idx="68">
                  <c:v>2884</c:v>
                </c:pt>
                <c:pt idx="69">
                  <c:v>2885</c:v>
                </c:pt>
                <c:pt idx="70">
                  <c:v>2886</c:v>
                </c:pt>
                <c:pt idx="71">
                  <c:v>2887</c:v>
                </c:pt>
                <c:pt idx="72">
                  <c:v>2888</c:v>
                </c:pt>
                <c:pt idx="73">
                  <c:v>2889</c:v>
                </c:pt>
                <c:pt idx="74">
                  <c:v>2890</c:v>
                </c:pt>
                <c:pt idx="75">
                  <c:v>2891</c:v>
                </c:pt>
                <c:pt idx="76">
                  <c:v>2892</c:v>
                </c:pt>
                <c:pt idx="77">
                  <c:v>2893</c:v>
                </c:pt>
                <c:pt idx="78">
                  <c:v>2894</c:v>
                </c:pt>
                <c:pt idx="79">
                  <c:v>2895</c:v>
                </c:pt>
                <c:pt idx="80">
                  <c:v>2896</c:v>
                </c:pt>
                <c:pt idx="81">
                  <c:v>2897</c:v>
                </c:pt>
                <c:pt idx="82">
                  <c:v>2898</c:v>
                </c:pt>
                <c:pt idx="83">
                  <c:v>2899</c:v>
                </c:pt>
                <c:pt idx="84">
                  <c:v>2900</c:v>
                </c:pt>
                <c:pt idx="85">
                  <c:v>2901</c:v>
                </c:pt>
                <c:pt idx="86">
                  <c:v>2902</c:v>
                </c:pt>
                <c:pt idx="87">
                  <c:v>2903</c:v>
                </c:pt>
                <c:pt idx="88">
                  <c:v>2904</c:v>
                </c:pt>
                <c:pt idx="89">
                  <c:v>2905</c:v>
                </c:pt>
                <c:pt idx="90">
                  <c:v>2906</c:v>
                </c:pt>
                <c:pt idx="91">
                  <c:v>2907</c:v>
                </c:pt>
                <c:pt idx="92">
                  <c:v>2908</c:v>
                </c:pt>
                <c:pt idx="93">
                  <c:v>2909</c:v>
                </c:pt>
                <c:pt idx="94">
                  <c:v>2910</c:v>
                </c:pt>
                <c:pt idx="95">
                  <c:v>2911</c:v>
                </c:pt>
                <c:pt idx="96">
                  <c:v>2912</c:v>
                </c:pt>
                <c:pt idx="97">
                  <c:v>2913</c:v>
                </c:pt>
                <c:pt idx="98">
                  <c:v>2914</c:v>
                </c:pt>
                <c:pt idx="99">
                  <c:v>2915</c:v>
                </c:pt>
                <c:pt idx="100">
                  <c:v>2916</c:v>
                </c:pt>
                <c:pt idx="101">
                  <c:v>2917</c:v>
                </c:pt>
                <c:pt idx="102">
                  <c:v>2918</c:v>
                </c:pt>
                <c:pt idx="103">
                  <c:v>2919</c:v>
                </c:pt>
                <c:pt idx="104">
                  <c:v>2920</c:v>
                </c:pt>
                <c:pt idx="105">
                  <c:v>2921</c:v>
                </c:pt>
                <c:pt idx="106">
                  <c:v>2922</c:v>
                </c:pt>
                <c:pt idx="107">
                  <c:v>2923</c:v>
                </c:pt>
                <c:pt idx="108">
                  <c:v>2924</c:v>
                </c:pt>
                <c:pt idx="109">
                  <c:v>2925</c:v>
                </c:pt>
                <c:pt idx="110">
                  <c:v>2926</c:v>
                </c:pt>
                <c:pt idx="111">
                  <c:v>2927</c:v>
                </c:pt>
                <c:pt idx="112">
                  <c:v>2928</c:v>
                </c:pt>
                <c:pt idx="113">
                  <c:v>2929</c:v>
                </c:pt>
                <c:pt idx="114">
                  <c:v>2930</c:v>
                </c:pt>
                <c:pt idx="115">
                  <c:v>2931</c:v>
                </c:pt>
                <c:pt idx="116">
                  <c:v>2932</c:v>
                </c:pt>
                <c:pt idx="117">
                  <c:v>2933</c:v>
                </c:pt>
                <c:pt idx="118">
                  <c:v>2934</c:v>
                </c:pt>
                <c:pt idx="119">
                  <c:v>2935</c:v>
                </c:pt>
                <c:pt idx="120">
                  <c:v>2936</c:v>
                </c:pt>
                <c:pt idx="121">
                  <c:v>2937</c:v>
                </c:pt>
                <c:pt idx="122">
                  <c:v>2938</c:v>
                </c:pt>
                <c:pt idx="123">
                  <c:v>2939</c:v>
                </c:pt>
                <c:pt idx="124">
                  <c:v>2940</c:v>
                </c:pt>
                <c:pt idx="125">
                  <c:v>2941</c:v>
                </c:pt>
                <c:pt idx="126">
                  <c:v>2942</c:v>
                </c:pt>
                <c:pt idx="127">
                  <c:v>2943</c:v>
                </c:pt>
                <c:pt idx="128">
                  <c:v>2944</c:v>
                </c:pt>
                <c:pt idx="129">
                  <c:v>2945</c:v>
                </c:pt>
                <c:pt idx="130">
                  <c:v>2946</c:v>
                </c:pt>
                <c:pt idx="131">
                  <c:v>2947</c:v>
                </c:pt>
                <c:pt idx="132">
                  <c:v>2948</c:v>
                </c:pt>
                <c:pt idx="133">
                  <c:v>2949</c:v>
                </c:pt>
                <c:pt idx="134">
                  <c:v>2950</c:v>
                </c:pt>
                <c:pt idx="135">
                  <c:v>2951</c:v>
                </c:pt>
                <c:pt idx="136">
                  <c:v>2952</c:v>
                </c:pt>
                <c:pt idx="137">
                  <c:v>2953</c:v>
                </c:pt>
                <c:pt idx="138">
                  <c:v>2954</c:v>
                </c:pt>
                <c:pt idx="139">
                  <c:v>2955</c:v>
                </c:pt>
                <c:pt idx="140">
                  <c:v>2956</c:v>
                </c:pt>
                <c:pt idx="141">
                  <c:v>2957</c:v>
                </c:pt>
                <c:pt idx="142">
                  <c:v>2958</c:v>
                </c:pt>
                <c:pt idx="143">
                  <c:v>2959</c:v>
                </c:pt>
                <c:pt idx="144">
                  <c:v>2960</c:v>
                </c:pt>
                <c:pt idx="145">
                  <c:v>2961</c:v>
                </c:pt>
                <c:pt idx="146">
                  <c:v>2962</c:v>
                </c:pt>
                <c:pt idx="147">
                  <c:v>2963</c:v>
                </c:pt>
                <c:pt idx="148">
                  <c:v>2964</c:v>
                </c:pt>
                <c:pt idx="149">
                  <c:v>2965</c:v>
                </c:pt>
                <c:pt idx="150">
                  <c:v>2966</c:v>
                </c:pt>
                <c:pt idx="151">
                  <c:v>2967</c:v>
                </c:pt>
                <c:pt idx="152">
                  <c:v>2968</c:v>
                </c:pt>
                <c:pt idx="153">
                  <c:v>2969</c:v>
                </c:pt>
                <c:pt idx="154">
                  <c:v>2970</c:v>
                </c:pt>
                <c:pt idx="155">
                  <c:v>2971</c:v>
                </c:pt>
                <c:pt idx="156">
                  <c:v>2972</c:v>
                </c:pt>
                <c:pt idx="157">
                  <c:v>2973</c:v>
                </c:pt>
                <c:pt idx="158">
                  <c:v>2974</c:v>
                </c:pt>
                <c:pt idx="159">
                  <c:v>2975</c:v>
                </c:pt>
                <c:pt idx="160">
                  <c:v>2976</c:v>
                </c:pt>
                <c:pt idx="161">
                  <c:v>2977</c:v>
                </c:pt>
                <c:pt idx="162">
                  <c:v>2978</c:v>
                </c:pt>
                <c:pt idx="163">
                  <c:v>2979</c:v>
                </c:pt>
                <c:pt idx="164">
                  <c:v>2980</c:v>
                </c:pt>
                <c:pt idx="165">
                  <c:v>2981</c:v>
                </c:pt>
                <c:pt idx="166">
                  <c:v>2982</c:v>
                </c:pt>
                <c:pt idx="167">
                  <c:v>2983</c:v>
                </c:pt>
                <c:pt idx="168">
                  <c:v>2984</c:v>
                </c:pt>
                <c:pt idx="169">
                  <c:v>2985</c:v>
                </c:pt>
                <c:pt idx="170">
                  <c:v>2986</c:v>
                </c:pt>
                <c:pt idx="171">
                  <c:v>2987</c:v>
                </c:pt>
                <c:pt idx="172">
                  <c:v>2988</c:v>
                </c:pt>
                <c:pt idx="173">
                  <c:v>2989</c:v>
                </c:pt>
                <c:pt idx="174">
                  <c:v>2990</c:v>
                </c:pt>
                <c:pt idx="175">
                  <c:v>2991</c:v>
                </c:pt>
                <c:pt idx="176">
                  <c:v>2992</c:v>
                </c:pt>
                <c:pt idx="177">
                  <c:v>2993</c:v>
                </c:pt>
                <c:pt idx="178">
                  <c:v>2994</c:v>
                </c:pt>
                <c:pt idx="179">
                  <c:v>2995</c:v>
                </c:pt>
                <c:pt idx="180">
                  <c:v>2996</c:v>
                </c:pt>
                <c:pt idx="181">
                  <c:v>2997</c:v>
                </c:pt>
                <c:pt idx="182">
                  <c:v>2998</c:v>
                </c:pt>
                <c:pt idx="183">
                  <c:v>2999</c:v>
                </c:pt>
                <c:pt idx="184">
                  <c:v>3000</c:v>
                </c:pt>
                <c:pt idx="185">
                  <c:v>3001</c:v>
                </c:pt>
                <c:pt idx="186">
                  <c:v>3002</c:v>
                </c:pt>
                <c:pt idx="187">
                  <c:v>3003</c:v>
                </c:pt>
                <c:pt idx="188">
                  <c:v>3004</c:v>
                </c:pt>
              </c:numCache>
            </c:numRef>
          </c:xVal>
          <c:yVal>
            <c:numRef>
              <c:f>Graph!$C$2818:$C$3004</c:f>
              <c:numCache>
                <c:formatCode>General</c:formatCode>
                <c:ptCount val="187"/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C83-4A57-A1AB-F15CA9B116B1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Graph!$A$2817:$A$3005</c:f>
              <c:numCache>
                <c:formatCode>General</c:formatCode>
                <c:ptCount val="189"/>
                <c:pt idx="0">
                  <c:v>2816</c:v>
                </c:pt>
                <c:pt idx="1">
                  <c:v>2817</c:v>
                </c:pt>
                <c:pt idx="2">
                  <c:v>2818</c:v>
                </c:pt>
                <c:pt idx="3">
                  <c:v>2819</c:v>
                </c:pt>
                <c:pt idx="4">
                  <c:v>2820</c:v>
                </c:pt>
                <c:pt idx="5">
                  <c:v>2821</c:v>
                </c:pt>
                <c:pt idx="6">
                  <c:v>2822</c:v>
                </c:pt>
                <c:pt idx="7">
                  <c:v>2823</c:v>
                </c:pt>
                <c:pt idx="8">
                  <c:v>2824</c:v>
                </c:pt>
                <c:pt idx="9">
                  <c:v>2825</c:v>
                </c:pt>
                <c:pt idx="10">
                  <c:v>2826</c:v>
                </c:pt>
                <c:pt idx="11">
                  <c:v>2827</c:v>
                </c:pt>
                <c:pt idx="12">
                  <c:v>2828</c:v>
                </c:pt>
                <c:pt idx="13">
                  <c:v>2829</c:v>
                </c:pt>
                <c:pt idx="14">
                  <c:v>2830</c:v>
                </c:pt>
                <c:pt idx="15">
                  <c:v>2831</c:v>
                </c:pt>
                <c:pt idx="16">
                  <c:v>2832</c:v>
                </c:pt>
                <c:pt idx="17">
                  <c:v>2833</c:v>
                </c:pt>
                <c:pt idx="18">
                  <c:v>2834</c:v>
                </c:pt>
                <c:pt idx="19">
                  <c:v>2835</c:v>
                </c:pt>
                <c:pt idx="20">
                  <c:v>2836</c:v>
                </c:pt>
                <c:pt idx="21">
                  <c:v>2837</c:v>
                </c:pt>
                <c:pt idx="22">
                  <c:v>2838</c:v>
                </c:pt>
                <c:pt idx="23">
                  <c:v>2839</c:v>
                </c:pt>
                <c:pt idx="24">
                  <c:v>2840</c:v>
                </c:pt>
                <c:pt idx="25">
                  <c:v>2841</c:v>
                </c:pt>
                <c:pt idx="26">
                  <c:v>2842</c:v>
                </c:pt>
                <c:pt idx="27">
                  <c:v>2843</c:v>
                </c:pt>
                <c:pt idx="28">
                  <c:v>2844</c:v>
                </c:pt>
                <c:pt idx="29">
                  <c:v>2845</c:v>
                </c:pt>
                <c:pt idx="30">
                  <c:v>2846</c:v>
                </c:pt>
                <c:pt idx="31">
                  <c:v>2847</c:v>
                </c:pt>
                <c:pt idx="32">
                  <c:v>2848</c:v>
                </c:pt>
                <c:pt idx="33">
                  <c:v>2849</c:v>
                </c:pt>
                <c:pt idx="34">
                  <c:v>2850</c:v>
                </c:pt>
                <c:pt idx="35">
                  <c:v>2851</c:v>
                </c:pt>
                <c:pt idx="36">
                  <c:v>2852</c:v>
                </c:pt>
                <c:pt idx="37">
                  <c:v>2853</c:v>
                </c:pt>
                <c:pt idx="38">
                  <c:v>2854</c:v>
                </c:pt>
                <c:pt idx="39">
                  <c:v>2855</c:v>
                </c:pt>
                <c:pt idx="40">
                  <c:v>2856</c:v>
                </c:pt>
                <c:pt idx="41">
                  <c:v>2857</c:v>
                </c:pt>
                <c:pt idx="42">
                  <c:v>2858</c:v>
                </c:pt>
                <c:pt idx="43">
                  <c:v>2859</c:v>
                </c:pt>
                <c:pt idx="44">
                  <c:v>2860</c:v>
                </c:pt>
                <c:pt idx="45">
                  <c:v>2861</c:v>
                </c:pt>
                <c:pt idx="46">
                  <c:v>2862</c:v>
                </c:pt>
                <c:pt idx="47">
                  <c:v>2863</c:v>
                </c:pt>
                <c:pt idx="48">
                  <c:v>2864</c:v>
                </c:pt>
                <c:pt idx="49">
                  <c:v>2865</c:v>
                </c:pt>
                <c:pt idx="50">
                  <c:v>2866</c:v>
                </c:pt>
                <c:pt idx="51">
                  <c:v>2867</c:v>
                </c:pt>
                <c:pt idx="52">
                  <c:v>2868</c:v>
                </c:pt>
                <c:pt idx="53">
                  <c:v>2869</c:v>
                </c:pt>
                <c:pt idx="54">
                  <c:v>2870</c:v>
                </c:pt>
                <c:pt idx="55">
                  <c:v>2871</c:v>
                </c:pt>
                <c:pt idx="56">
                  <c:v>2872</c:v>
                </c:pt>
                <c:pt idx="57">
                  <c:v>2873</c:v>
                </c:pt>
                <c:pt idx="58">
                  <c:v>2874</c:v>
                </c:pt>
                <c:pt idx="59">
                  <c:v>2875</c:v>
                </c:pt>
                <c:pt idx="60">
                  <c:v>2876</c:v>
                </c:pt>
                <c:pt idx="61">
                  <c:v>2877</c:v>
                </c:pt>
                <c:pt idx="62">
                  <c:v>2878</c:v>
                </c:pt>
                <c:pt idx="63">
                  <c:v>2879</c:v>
                </c:pt>
                <c:pt idx="64">
                  <c:v>2880</c:v>
                </c:pt>
                <c:pt idx="65">
                  <c:v>2881</c:v>
                </c:pt>
                <c:pt idx="66">
                  <c:v>2882</c:v>
                </c:pt>
                <c:pt idx="67">
                  <c:v>2883</c:v>
                </c:pt>
                <c:pt idx="68">
                  <c:v>2884</c:v>
                </c:pt>
                <c:pt idx="69">
                  <c:v>2885</c:v>
                </c:pt>
                <c:pt idx="70">
                  <c:v>2886</c:v>
                </c:pt>
                <c:pt idx="71">
                  <c:v>2887</c:v>
                </c:pt>
                <c:pt idx="72">
                  <c:v>2888</c:v>
                </c:pt>
                <c:pt idx="73">
                  <c:v>2889</c:v>
                </c:pt>
                <c:pt idx="74">
                  <c:v>2890</c:v>
                </c:pt>
                <c:pt idx="75">
                  <c:v>2891</c:v>
                </c:pt>
                <c:pt idx="76">
                  <c:v>2892</c:v>
                </c:pt>
                <c:pt idx="77">
                  <c:v>2893</c:v>
                </c:pt>
                <c:pt idx="78">
                  <c:v>2894</c:v>
                </c:pt>
                <c:pt idx="79">
                  <c:v>2895</c:v>
                </c:pt>
                <c:pt idx="80">
                  <c:v>2896</c:v>
                </c:pt>
                <c:pt idx="81">
                  <c:v>2897</c:v>
                </c:pt>
                <c:pt idx="82">
                  <c:v>2898</c:v>
                </c:pt>
                <c:pt idx="83">
                  <c:v>2899</c:v>
                </c:pt>
                <c:pt idx="84">
                  <c:v>2900</c:v>
                </c:pt>
                <c:pt idx="85">
                  <c:v>2901</c:v>
                </c:pt>
                <c:pt idx="86">
                  <c:v>2902</c:v>
                </c:pt>
                <c:pt idx="87">
                  <c:v>2903</c:v>
                </c:pt>
                <c:pt idx="88">
                  <c:v>2904</c:v>
                </c:pt>
                <c:pt idx="89">
                  <c:v>2905</c:v>
                </c:pt>
                <c:pt idx="90">
                  <c:v>2906</c:v>
                </c:pt>
                <c:pt idx="91">
                  <c:v>2907</c:v>
                </c:pt>
                <c:pt idx="92">
                  <c:v>2908</c:v>
                </c:pt>
                <c:pt idx="93">
                  <c:v>2909</c:v>
                </c:pt>
                <c:pt idx="94">
                  <c:v>2910</c:v>
                </c:pt>
                <c:pt idx="95">
                  <c:v>2911</c:v>
                </c:pt>
                <c:pt idx="96">
                  <c:v>2912</c:v>
                </c:pt>
                <c:pt idx="97">
                  <c:v>2913</c:v>
                </c:pt>
                <c:pt idx="98">
                  <c:v>2914</c:v>
                </c:pt>
                <c:pt idx="99">
                  <c:v>2915</c:v>
                </c:pt>
                <c:pt idx="100">
                  <c:v>2916</c:v>
                </c:pt>
                <c:pt idx="101">
                  <c:v>2917</c:v>
                </c:pt>
                <c:pt idx="102">
                  <c:v>2918</c:v>
                </c:pt>
                <c:pt idx="103">
                  <c:v>2919</c:v>
                </c:pt>
                <c:pt idx="104">
                  <c:v>2920</c:v>
                </c:pt>
                <c:pt idx="105">
                  <c:v>2921</c:v>
                </c:pt>
                <c:pt idx="106">
                  <c:v>2922</c:v>
                </c:pt>
                <c:pt idx="107">
                  <c:v>2923</c:v>
                </c:pt>
                <c:pt idx="108">
                  <c:v>2924</c:v>
                </c:pt>
                <c:pt idx="109">
                  <c:v>2925</c:v>
                </c:pt>
                <c:pt idx="110">
                  <c:v>2926</c:v>
                </c:pt>
                <c:pt idx="111">
                  <c:v>2927</c:v>
                </c:pt>
                <c:pt idx="112">
                  <c:v>2928</c:v>
                </c:pt>
                <c:pt idx="113">
                  <c:v>2929</c:v>
                </c:pt>
                <c:pt idx="114">
                  <c:v>2930</c:v>
                </c:pt>
                <c:pt idx="115">
                  <c:v>2931</c:v>
                </c:pt>
                <c:pt idx="116">
                  <c:v>2932</c:v>
                </c:pt>
                <c:pt idx="117">
                  <c:v>2933</c:v>
                </c:pt>
                <c:pt idx="118">
                  <c:v>2934</c:v>
                </c:pt>
                <c:pt idx="119">
                  <c:v>2935</c:v>
                </c:pt>
                <c:pt idx="120">
                  <c:v>2936</c:v>
                </c:pt>
                <c:pt idx="121">
                  <c:v>2937</c:v>
                </c:pt>
                <c:pt idx="122">
                  <c:v>2938</c:v>
                </c:pt>
                <c:pt idx="123">
                  <c:v>2939</c:v>
                </c:pt>
                <c:pt idx="124">
                  <c:v>2940</c:v>
                </c:pt>
                <c:pt idx="125">
                  <c:v>2941</c:v>
                </c:pt>
                <c:pt idx="126">
                  <c:v>2942</c:v>
                </c:pt>
                <c:pt idx="127">
                  <c:v>2943</c:v>
                </c:pt>
                <c:pt idx="128">
                  <c:v>2944</c:v>
                </c:pt>
                <c:pt idx="129">
                  <c:v>2945</c:v>
                </c:pt>
                <c:pt idx="130">
                  <c:v>2946</c:v>
                </c:pt>
                <c:pt idx="131">
                  <c:v>2947</c:v>
                </c:pt>
                <c:pt idx="132">
                  <c:v>2948</c:v>
                </c:pt>
                <c:pt idx="133">
                  <c:v>2949</c:v>
                </c:pt>
                <c:pt idx="134">
                  <c:v>2950</c:v>
                </c:pt>
                <c:pt idx="135">
                  <c:v>2951</c:v>
                </c:pt>
                <c:pt idx="136">
                  <c:v>2952</c:v>
                </c:pt>
                <c:pt idx="137">
                  <c:v>2953</c:v>
                </c:pt>
                <c:pt idx="138">
                  <c:v>2954</c:v>
                </c:pt>
                <c:pt idx="139">
                  <c:v>2955</c:v>
                </c:pt>
                <c:pt idx="140">
                  <c:v>2956</c:v>
                </c:pt>
                <c:pt idx="141">
                  <c:v>2957</c:v>
                </c:pt>
                <c:pt idx="142">
                  <c:v>2958</c:v>
                </c:pt>
                <c:pt idx="143">
                  <c:v>2959</c:v>
                </c:pt>
                <c:pt idx="144">
                  <c:v>2960</c:v>
                </c:pt>
                <c:pt idx="145">
                  <c:v>2961</c:v>
                </c:pt>
                <c:pt idx="146">
                  <c:v>2962</c:v>
                </c:pt>
                <c:pt idx="147">
                  <c:v>2963</c:v>
                </c:pt>
                <c:pt idx="148">
                  <c:v>2964</c:v>
                </c:pt>
                <c:pt idx="149">
                  <c:v>2965</c:v>
                </c:pt>
                <c:pt idx="150">
                  <c:v>2966</c:v>
                </c:pt>
                <c:pt idx="151">
                  <c:v>2967</c:v>
                </c:pt>
                <c:pt idx="152">
                  <c:v>2968</c:v>
                </c:pt>
                <c:pt idx="153">
                  <c:v>2969</c:v>
                </c:pt>
                <c:pt idx="154">
                  <c:v>2970</c:v>
                </c:pt>
                <c:pt idx="155">
                  <c:v>2971</c:v>
                </c:pt>
                <c:pt idx="156">
                  <c:v>2972</c:v>
                </c:pt>
                <c:pt idx="157">
                  <c:v>2973</c:v>
                </c:pt>
                <c:pt idx="158">
                  <c:v>2974</c:v>
                </c:pt>
                <c:pt idx="159">
                  <c:v>2975</c:v>
                </c:pt>
                <c:pt idx="160">
                  <c:v>2976</c:v>
                </c:pt>
                <c:pt idx="161">
                  <c:v>2977</c:v>
                </c:pt>
                <c:pt idx="162">
                  <c:v>2978</c:v>
                </c:pt>
                <c:pt idx="163">
                  <c:v>2979</c:v>
                </c:pt>
                <c:pt idx="164">
                  <c:v>2980</c:v>
                </c:pt>
                <c:pt idx="165">
                  <c:v>2981</c:v>
                </c:pt>
                <c:pt idx="166">
                  <c:v>2982</c:v>
                </c:pt>
                <c:pt idx="167">
                  <c:v>2983</c:v>
                </c:pt>
                <c:pt idx="168">
                  <c:v>2984</c:v>
                </c:pt>
                <c:pt idx="169">
                  <c:v>2985</c:v>
                </c:pt>
                <c:pt idx="170">
                  <c:v>2986</c:v>
                </c:pt>
                <c:pt idx="171">
                  <c:v>2987</c:v>
                </c:pt>
                <c:pt idx="172">
                  <c:v>2988</c:v>
                </c:pt>
                <c:pt idx="173">
                  <c:v>2989</c:v>
                </c:pt>
                <c:pt idx="174">
                  <c:v>2990</c:v>
                </c:pt>
                <c:pt idx="175">
                  <c:v>2991</c:v>
                </c:pt>
                <c:pt idx="176">
                  <c:v>2992</c:v>
                </c:pt>
                <c:pt idx="177">
                  <c:v>2993</c:v>
                </c:pt>
                <c:pt idx="178">
                  <c:v>2994</c:v>
                </c:pt>
                <c:pt idx="179">
                  <c:v>2995</c:v>
                </c:pt>
                <c:pt idx="180">
                  <c:v>2996</c:v>
                </c:pt>
                <c:pt idx="181">
                  <c:v>2997</c:v>
                </c:pt>
                <c:pt idx="182">
                  <c:v>2998</c:v>
                </c:pt>
                <c:pt idx="183">
                  <c:v>2999</c:v>
                </c:pt>
                <c:pt idx="184">
                  <c:v>3000</c:v>
                </c:pt>
                <c:pt idx="185">
                  <c:v>3001</c:v>
                </c:pt>
                <c:pt idx="186">
                  <c:v>3002</c:v>
                </c:pt>
                <c:pt idx="187">
                  <c:v>3003</c:v>
                </c:pt>
                <c:pt idx="188">
                  <c:v>3004</c:v>
                </c:pt>
              </c:numCache>
            </c:numRef>
          </c:xVal>
          <c:yVal>
            <c:numRef>
              <c:f>Graph!$E$2818:$E$3004</c:f>
              <c:numCache>
                <c:formatCode>General</c:formatCode>
                <c:ptCount val="187"/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C83-4A57-A1AB-F15CA9B116B1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Graph!$A$2817:$A$3005</c:f>
              <c:numCache>
                <c:formatCode>General</c:formatCode>
                <c:ptCount val="189"/>
                <c:pt idx="0">
                  <c:v>2816</c:v>
                </c:pt>
                <c:pt idx="1">
                  <c:v>2817</c:v>
                </c:pt>
                <c:pt idx="2">
                  <c:v>2818</c:v>
                </c:pt>
                <c:pt idx="3">
                  <c:v>2819</c:v>
                </c:pt>
                <c:pt idx="4">
                  <c:v>2820</c:v>
                </c:pt>
                <c:pt idx="5">
                  <c:v>2821</c:v>
                </c:pt>
                <c:pt idx="6">
                  <c:v>2822</c:v>
                </c:pt>
                <c:pt idx="7">
                  <c:v>2823</c:v>
                </c:pt>
                <c:pt idx="8">
                  <c:v>2824</c:v>
                </c:pt>
                <c:pt idx="9">
                  <c:v>2825</c:v>
                </c:pt>
                <c:pt idx="10">
                  <c:v>2826</c:v>
                </c:pt>
                <c:pt idx="11">
                  <c:v>2827</c:v>
                </c:pt>
                <c:pt idx="12">
                  <c:v>2828</c:v>
                </c:pt>
                <c:pt idx="13">
                  <c:v>2829</c:v>
                </c:pt>
                <c:pt idx="14">
                  <c:v>2830</c:v>
                </c:pt>
                <c:pt idx="15">
                  <c:v>2831</c:v>
                </c:pt>
                <c:pt idx="16">
                  <c:v>2832</c:v>
                </c:pt>
                <c:pt idx="17">
                  <c:v>2833</c:v>
                </c:pt>
                <c:pt idx="18">
                  <c:v>2834</c:v>
                </c:pt>
                <c:pt idx="19">
                  <c:v>2835</c:v>
                </c:pt>
                <c:pt idx="20">
                  <c:v>2836</c:v>
                </c:pt>
                <c:pt idx="21">
                  <c:v>2837</c:v>
                </c:pt>
                <c:pt idx="22">
                  <c:v>2838</c:v>
                </c:pt>
                <c:pt idx="23">
                  <c:v>2839</c:v>
                </c:pt>
                <c:pt idx="24">
                  <c:v>2840</c:v>
                </c:pt>
                <c:pt idx="25">
                  <c:v>2841</c:v>
                </c:pt>
                <c:pt idx="26">
                  <c:v>2842</c:v>
                </c:pt>
                <c:pt idx="27">
                  <c:v>2843</c:v>
                </c:pt>
                <c:pt idx="28">
                  <c:v>2844</c:v>
                </c:pt>
                <c:pt idx="29">
                  <c:v>2845</c:v>
                </c:pt>
                <c:pt idx="30">
                  <c:v>2846</c:v>
                </c:pt>
                <c:pt idx="31">
                  <c:v>2847</c:v>
                </c:pt>
                <c:pt idx="32">
                  <c:v>2848</c:v>
                </c:pt>
                <c:pt idx="33">
                  <c:v>2849</c:v>
                </c:pt>
                <c:pt idx="34">
                  <c:v>2850</c:v>
                </c:pt>
                <c:pt idx="35">
                  <c:v>2851</c:v>
                </c:pt>
                <c:pt idx="36">
                  <c:v>2852</c:v>
                </c:pt>
                <c:pt idx="37">
                  <c:v>2853</c:v>
                </c:pt>
                <c:pt idx="38">
                  <c:v>2854</c:v>
                </c:pt>
                <c:pt idx="39">
                  <c:v>2855</c:v>
                </c:pt>
                <c:pt idx="40">
                  <c:v>2856</c:v>
                </c:pt>
                <c:pt idx="41">
                  <c:v>2857</c:v>
                </c:pt>
                <c:pt idx="42">
                  <c:v>2858</c:v>
                </c:pt>
                <c:pt idx="43">
                  <c:v>2859</c:v>
                </c:pt>
                <c:pt idx="44">
                  <c:v>2860</c:v>
                </c:pt>
                <c:pt idx="45">
                  <c:v>2861</c:v>
                </c:pt>
                <c:pt idx="46">
                  <c:v>2862</c:v>
                </c:pt>
                <c:pt idx="47">
                  <c:v>2863</c:v>
                </c:pt>
                <c:pt idx="48">
                  <c:v>2864</c:v>
                </c:pt>
                <c:pt idx="49">
                  <c:v>2865</c:v>
                </c:pt>
                <c:pt idx="50">
                  <c:v>2866</c:v>
                </c:pt>
                <c:pt idx="51">
                  <c:v>2867</c:v>
                </c:pt>
                <c:pt idx="52">
                  <c:v>2868</c:v>
                </c:pt>
                <c:pt idx="53">
                  <c:v>2869</c:v>
                </c:pt>
                <c:pt idx="54">
                  <c:v>2870</c:v>
                </c:pt>
                <c:pt idx="55">
                  <c:v>2871</c:v>
                </c:pt>
                <c:pt idx="56">
                  <c:v>2872</c:v>
                </c:pt>
                <c:pt idx="57">
                  <c:v>2873</c:v>
                </c:pt>
                <c:pt idx="58">
                  <c:v>2874</c:v>
                </c:pt>
                <c:pt idx="59">
                  <c:v>2875</c:v>
                </c:pt>
                <c:pt idx="60">
                  <c:v>2876</c:v>
                </c:pt>
                <c:pt idx="61">
                  <c:v>2877</c:v>
                </c:pt>
                <c:pt idx="62">
                  <c:v>2878</c:v>
                </c:pt>
                <c:pt idx="63">
                  <c:v>2879</c:v>
                </c:pt>
                <c:pt idx="64">
                  <c:v>2880</c:v>
                </c:pt>
                <c:pt idx="65">
                  <c:v>2881</c:v>
                </c:pt>
                <c:pt idx="66">
                  <c:v>2882</c:v>
                </c:pt>
                <c:pt idx="67">
                  <c:v>2883</c:v>
                </c:pt>
                <c:pt idx="68">
                  <c:v>2884</c:v>
                </c:pt>
                <c:pt idx="69">
                  <c:v>2885</c:v>
                </c:pt>
                <c:pt idx="70">
                  <c:v>2886</c:v>
                </c:pt>
                <c:pt idx="71">
                  <c:v>2887</c:v>
                </c:pt>
                <c:pt idx="72">
                  <c:v>2888</c:v>
                </c:pt>
                <c:pt idx="73">
                  <c:v>2889</c:v>
                </c:pt>
                <c:pt idx="74">
                  <c:v>2890</c:v>
                </c:pt>
                <c:pt idx="75">
                  <c:v>2891</c:v>
                </c:pt>
                <c:pt idx="76">
                  <c:v>2892</c:v>
                </c:pt>
                <c:pt idx="77">
                  <c:v>2893</c:v>
                </c:pt>
                <c:pt idx="78">
                  <c:v>2894</c:v>
                </c:pt>
                <c:pt idx="79">
                  <c:v>2895</c:v>
                </c:pt>
                <c:pt idx="80">
                  <c:v>2896</c:v>
                </c:pt>
                <c:pt idx="81">
                  <c:v>2897</c:v>
                </c:pt>
                <c:pt idx="82">
                  <c:v>2898</c:v>
                </c:pt>
                <c:pt idx="83">
                  <c:v>2899</c:v>
                </c:pt>
                <c:pt idx="84">
                  <c:v>2900</c:v>
                </c:pt>
                <c:pt idx="85">
                  <c:v>2901</c:v>
                </c:pt>
                <c:pt idx="86">
                  <c:v>2902</c:v>
                </c:pt>
                <c:pt idx="87">
                  <c:v>2903</c:v>
                </c:pt>
                <c:pt idx="88">
                  <c:v>2904</c:v>
                </c:pt>
                <c:pt idx="89">
                  <c:v>2905</c:v>
                </c:pt>
                <c:pt idx="90">
                  <c:v>2906</c:v>
                </c:pt>
                <c:pt idx="91">
                  <c:v>2907</c:v>
                </c:pt>
                <c:pt idx="92">
                  <c:v>2908</c:v>
                </c:pt>
                <c:pt idx="93">
                  <c:v>2909</c:v>
                </c:pt>
                <c:pt idx="94">
                  <c:v>2910</c:v>
                </c:pt>
                <c:pt idx="95">
                  <c:v>2911</c:v>
                </c:pt>
                <c:pt idx="96">
                  <c:v>2912</c:v>
                </c:pt>
                <c:pt idx="97">
                  <c:v>2913</c:v>
                </c:pt>
                <c:pt idx="98">
                  <c:v>2914</c:v>
                </c:pt>
                <c:pt idx="99">
                  <c:v>2915</c:v>
                </c:pt>
                <c:pt idx="100">
                  <c:v>2916</c:v>
                </c:pt>
                <c:pt idx="101">
                  <c:v>2917</c:v>
                </c:pt>
                <c:pt idx="102">
                  <c:v>2918</c:v>
                </c:pt>
                <c:pt idx="103">
                  <c:v>2919</c:v>
                </c:pt>
                <c:pt idx="104">
                  <c:v>2920</c:v>
                </c:pt>
                <c:pt idx="105">
                  <c:v>2921</c:v>
                </c:pt>
                <c:pt idx="106">
                  <c:v>2922</c:v>
                </c:pt>
                <c:pt idx="107">
                  <c:v>2923</c:v>
                </c:pt>
                <c:pt idx="108">
                  <c:v>2924</c:v>
                </c:pt>
                <c:pt idx="109">
                  <c:v>2925</c:v>
                </c:pt>
                <c:pt idx="110">
                  <c:v>2926</c:v>
                </c:pt>
                <c:pt idx="111">
                  <c:v>2927</c:v>
                </c:pt>
                <c:pt idx="112">
                  <c:v>2928</c:v>
                </c:pt>
                <c:pt idx="113">
                  <c:v>2929</c:v>
                </c:pt>
                <c:pt idx="114">
                  <c:v>2930</c:v>
                </c:pt>
                <c:pt idx="115">
                  <c:v>2931</c:v>
                </c:pt>
                <c:pt idx="116">
                  <c:v>2932</c:v>
                </c:pt>
                <c:pt idx="117">
                  <c:v>2933</c:v>
                </c:pt>
                <c:pt idx="118">
                  <c:v>2934</c:v>
                </c:pt>
                <c:pt idx="119">
                  <c:v>2935</c:v>
                </c:pt>
                <c:pt idx="120">
                  <c:v>2936</c:v>
                </c:pt>
                <c:pt idx="121">
                  <c:v>2937</c:v>
                </c:pt>
                <c:pt idx="122">
                  <c:v>2938</c:v>
                </c:pt>
                <c:pt idx="123">
                  <c:v>2939</c:v>
                </c:pt>
                <c:pt idx="124">
                  <c:v>2940</c:v>
                </c:pt>
                <c:pt idx="125">
                  <c:v>2941</c:v>
                </c:pt>
                <c:pt idx="126">
                  <c:v>2942</c:v>
                </c:pt>
                <c:pt idx="127">
                  <c:v>2943</c:v>
                </c:pt>
                <c:pt idx="128">
                  <c:v>2944</c:v>
                </c:pt>
                <c:pt idx="129">
                  <c:v>2945</c:v>
                </c:pt>
                <c:pt idx="130">
                  <c:v>2946</c:v>
                </c:pt>
                <c:pt idx="131">
                  <c:v>2947</c:v>
                </c:pt>
                <c:pt idx="132">
                  <c:v>2948</c:v>
                </c:pt>
                <c:pt idx="133">
                  <c:v>2949</c:v>
                </c:pt>
                <c:pt idx="134">
                  <c:v>2950</c:v>
                </c:pt>
                <c:pt idx="135">
                  <c:v>2951</c:v>
                </c:pt>
                <c:pt idx="136">
                  <c:v>2952</c:v>
                </c:pt>
                <c:pt idx="137">
                  <c:v>2953</c:v>
                </c:pt>
                <c:pt idx="138">
                  <c:v>2954</c:v>
                </c:pt>
                <c:pt idx="139">
                  <c:v>2955</c:v>
                </c:pt>
                <c:pt idx="140">
                  <c:v>2956</c:v>
                </c:pt>
                <c:pt idx="141">
                  <c:v>2957</c:v>
                </c:pt>
                <c:pt idx="142">
                  <c:v>2958</c:v>
                </c:pt>
                <c:pt idx="143">
                  <c:v>2959</c:v>
                </c:pt>
                <c:pt idx="144">
                  <c:v>2960</c:v>
                </c:pt>
                <c:pt idx="145">
                  <c:v>2961</c:v>
                </c:pt>
                <c:pt idx="146">
                  <c:v>2962</c:v>
                </c:pt>
                <c:pt idx="147">
                  <c:v>2963</c:v>
                </c:pt>
                <c:pt idx="148">
                  <c:v>2964</c:v>
                </c:pt>
                <c:pt idx="149">
                  <c:v>2965</c:v>
                </c:pt>
                <c:pt idx="150">
                  <c:v>2966</c:v>
                </c:pt>
                <c:pt idx="151">
                  <c:v>2967</c:v>
                </c:pt>
                <c:pt idx="152">
                  <c:v>2968</c:v>
                </c:pt>
                <c:pt idx="153">
                  <c:v>2969</c:v>
                </c:pt>
                <c:pt idx="154">
                  <c:v>2970</c:v>
                </c:pt>
                <c:pt idx="155">
                  <c:v>2971</c:v>
                </c:pt>
                <c:pt idx="156">
                  <c:v>2972</c:v>
                </c:pt>
                <c:pt idx="157">
                  <c:v>2973</c:v>
                </c:pt>
                <c:pt idx="158">
                  <c:v>2974</c:v>
                </c:pt>
                <c:pt idx="159">
                  <c:v>2975</c:v>
                </c:pt>
                <c:pt idx="160">
                  <c:v>2976</c:v>
                </c:pt>
                <c:pt idx="161">
                  <c:v>2977</c:v>
                </c:pt>
                <c:pt idx="162">
                  <c:v>2978</c:v>
                </c:pt>
                <c:pt idx="163">
                  <c:v>2979</c:v>
                </c:pt>
                <c:pt idx="164">
                  <c:v>2980</c:v>
                </c:pt>
                <c:pt idx="165">
                  <c:v>2981</c:v>
                </c:pt>
                <c:pt idx="166">
                  <c:v>2982</c:v>
                </c:pt>
                <c:pt idx="167">
                  <c:v>2983</c:v>
                </c:pt>
                <c:pt idx="168">
                  <c:v>2984</c:v>
                </c:pt>
                <c:pt idx="169">
                  <c:v>2985</c:v>
                </c:pt>
                <c:pt idx="170">
                  <c:v>2986</c:v>
                </c:pt>
                <c:pt idx="171">
                  <c:v>2987</c:v>
                </c:pt>
                <c:pt idx="172">
                  <c:v>2988</c:v>
                </c:pt>
                <c:pt idx="173">
                  <c:v>2989</c:v>
                </c:pt>
                <c:pt idx="174">
                  <c:v>2990</c:v>
                </c:pt>
                <c:pt idx="175">
                  <c:v>2991</c:v>
                </c:pt>
                <c:pt idx="176">
                  <c:v>2992</c:v>
                </c:pt>
                <c:pt idx="177">
                  <c:v>2993</c:v>
                </c:pt>
                <c:pt idx="178">
                  <c:v>2994</c:v>
                </c:pt>
                <c:pt idx="179">
                  <c:v>2995</c:v>
                </c:pt>
                <c:pt idx="180">
                  <c:v>2996</c:v>
                </c:pt>
                <c:pt idx="181">
                  <c:v>2997</c:v>
                </c:pt>
                <c:pt idx="182">
                  <c:v>2998</c:v>
                </c:pt>
                <c:pt idx="183">
                  <c:v>2999</c:v>
                </c:pt>
                <c:pt idx="184">
                  <c:v>3000</c:v>
                </c:pt>
                <c:pt idx="185">
                  <c:v>3001</c:v>
                </c:pt>
                <c:pt idx="186">
                  <c:v>3002</c:v>
                </c:pt>
                <c:pt idx="187">
                  <c:v>3003</c:v>
                </c:pt>
                <c:pt idx="188">
                  <c:v>3004</c:v>
                </c:pt>
              </c:numCache>
            </c:numRef>
          </c:xVal>
          <c:yVal>
            <c:numRef>
              <c:f>Graph!$G$2818:$G$3004</c:f>
              <c:numCache>
                <c:formatCode>General</c:formatCode>
                <c:ptCount val="18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C83-4A57-A1AB-F15CA9B116B1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Graph!$A$2817:$A$3005</c:f>
              <c:numCache>
                <c:formatCode>General</c:formatCode>
                <c:ptCount val="189"/>
                <c:pt idx="0">
                  <c:v>2816</c:v>
                </c:pt>
                <c:pt idx="1">
                  <c:v>2817</c:v>
                </c:pt>
                <c:pt idx="2">
                  <c:v>2818</c:v>
                </c:pt>
                <c:pt idx="3">
                  <c:v>2819</c:v>
                </c:pt>
                <c:pt idx="4">
                  <c:v>2820</c:v>
                </c:pt>
                <c:pt idx="5">
                  <c:v>2821</c:v>
                </c:pt>
                <c:pt idx="6">
                  <c:v>2822</c:v>
                </c:pt>
                <c:pt idx="7">
                  <c:v>2823</c:v>
                </c:pt>
                <c:pt idx="8">
                  <c:v>2824</c:v>
                </c:pt>
                <c:pt idx="9">
                  <c:v>2825</c:v>
                </c:pt>
                <c:pt idx="10">
                  <c:v>2826</c:v>
                </c:pt>
                <c:pt idx="11">
                  <c:v>2827</c:v>
                </c:pt>
                <c:pt idx="12">
                  <c:v>2828</c:v>
                </c:pt>
                <c:pt idx="13">
                  <c:v>2829</c:v>
                </c:pt>
                <c:pt idx="14">
                  <c:v>2830</c:v>
                </c:pt>
                <c:pt idx="15">
                  <c:v>2831</c:v>
                </c:pt>
                <c:pt idx="16">
                  <c:v>2832</c:v>
                </c:pt>
                <c:pt idx="17">
                  <c:v>2833</c:v>
                </c:pt>
                <c:pt idx="18">
                  <c:v>2834</c:v>
                </c:pt>
                <c:pt idx="19">
                  <c:v>2835</c:v>
                </c:pt>
                <c:pt idx="20">
                  <c:v>2836</c:v>
                </c:pt>
                <c:pt idx="21">
                  <c:v>2837</c:v>
                </c:pt>
                <c:pt idx="22">
                  <c:v>2838</c:v>
                </c:pt>
                <c:pt idx="23">
                  <c:v>2839</c:v>
                </c:pt>
                <c:pt idx="24">
                  <c:v>2840</c:v>
                </c:pt>
                <c:pt idx="25">
                  <c:v>2841</c:v>
                </c:pt>
                <c:pt idx="26">
                  <c:v>2842</c:v>
                </c:pt>
                <c:pt idx="27">
                  <c:v>2843</c:v>
                </c:pt>
                <c:pt idx="28">
                  <c:v>2844</c:v>
                </c:pt>
                <c:pt idx="29">
                  <c:v>2845</c:v>
                </c:pt>
                <c:pt idx="30">
                  <c:v>2846</c:v>
                </c:pt>
                <c:pt idx="31">
                  <c:v>2847</c:v>
                </c:pt>
                <c:pt idx="32">
                  <c:v>2848</c:v>
                </c:pt>
                <c:pt idx="33">
                  <c:v>2849</c:v>
                </c:pt>
                <c:pt idx="34">
                  <c:v>2850</c:v>
                </c:pt>
                <c:pt idx="35">
                  <c:v>2851</c:v>
                </c:pt>
                <c:pt idx="36">
                  <c:v>2852</c:v>
                </c:pt>
                <c:pt idx="37">
                  <c:v>2853</c:v>
                </c:pt>
                <c:pt idx="38">
                  <c:v>2854</c:v>
                </c:pt>
                <c:pt idx="39">
                  <c:v>2855</c:v>
                </c:pt>
                <c:pt idx="40">
                  <c:v>2856</c:v>
                </c:pt>
                <c:pt idx="41">
                  <c:v>2857</c:v>
                </c:pt>
                <c:pt idx="42">
                  <c:v>2858</c:v>
                </c:pt>
                <c:pt idx="43">
                  <c:v>2859</c:v>
                </c:pt>
                <c:pt idx="44">
                  <c:v>2860</c:v>
                </c:pt>
                <c:pt idx="45">
                  <c:v>2861</c:v>
                </c:pt>
                <c:pt idx="46">
                  <c:v>2862</c:v>
                </c:pt>
                <c:pt idx="47">
                  <c:v>2863</c:v>
                </c:pt>
                <c:pt idx="48">
                  <c:v>2864</c:v>
                </c:pt>
                <c:pt idx="49">
                  <c:v>2865</c:v>
                </c:pt>
                <c:pt idx="50">
                  <c:v>2866</c:v>
                </c:pt>
                <c:pt idx="51">
                  <c:v>2867</c:v>
                </c:pt>
                <c:pt idx="52">
                  <c:v>2868</c:v>
                </c:pt>
                <c:pt idx="53">
                  <c:v>2869</c:v>
                </c:pt>
                <c:pt idx="54">
                  <c:v>2870</c:v>
                </c:pt>
                <c:pt idx="55">
                  <c:v>2871</c:v>
                </c:pt>
                <c:pt idx="56">
                  <c:v>2872</c:v>
                </c:pt>
                <c:pt idx="57">
                  <c:v>2873</c:v>
                </c:pt>
                <c:pt idx="58">
                  <c:v>2874</c:v>
                </c:pt>
                <c:pt idx="59">
                  <c:v>2875</c:v>
                </c:pt>
                <c:pt idx="60">
                  <c:v>2876</c:v>
                </c:pt>
                <c:pt idx="61">
                  <c:v>2877</c:v>
                </c:pt>
                <c:pt idx="62">
                  <c:v>2878</c:v>
                </c:pt>
                <c:pt idx="63">
                  <c:v>2879</c:v>
                </c:pt>
                <c:pt idx="64">
                  <c:v>2880</c:v>
                </c:pt>
                <c:pt idx="65">
                  <c:v>2881</c:v>
                </c:pt>
                <c:pt idx="66">
                  <c:v>2882</c:v>
                </c:pt>
                <c:pt idx="67">
                  <c:v>2883</c:v>
                </c:pt>
                <c:pt idx="68">
                  <c:v>2884</c:v>
                </c:pt>
                <c:pt idx="69">
                  <c:v>2885</c:v>
                </c:pt>
                <c:pt idx="70">
                  <c:v>2886</c:v>
                </c:pt>
                <c:pt idx="71">
                  <c:v>2887</c:v>
                </c:pt>
                <c:pt idx="72">
                  <c:v>2888</c:v>
                </c:pt>
                <c:pt idx="73">
                  <c:v>2889</c:v>
                </c:pt>
                <c:pt idx="74">
                  <c:v>2890</c:v>
                </c:pt>
                <c:pt idx="75">
                  <c:v>2891</c:v>
                </c:pt>
                <c:pt idx="76">
                  <c:v>2892</c:v>
                </c:pt>
                <c:pt idx="77">
                  <c:v>2893</c:v>
                </c:pt>
                <c:pt idx="78">
                  <c:v>2894</c:v>
                </c:pt>
                <c:pt idx="79">
                  <c:v>2895</c:v>
                </c:pt>
                <c:pt idx="80">
                  <c:v>2896</c:v>
                </c:pt>
                <c:pt idx="81">
                  <c:v>2897</c:v>
                </c:pt>
                <c:pt idx="82">
                  <c:v>2898</c:v>
                </c:pt>
                <c:pt idx="83">
                  <c:v>2899</c:v>
                </c:pt>
                <c:pt idx="84">
                  <c:v>2900</c:v>
                </c:pt>
                <c:pt idx="85">
                  <c:v>2901</c:v>
                </c:pt>
                <c:pt idx="86">
                  <c:v>2902</c:v>
                </c:pt>
                <c:pt idx="87">
                  <c:v>2903</c:v>
                </c:pt>
                <c:pt idx="88">
                  <c:v>2904</c:v>
                </c:pt>
                <c:pt idx="89">
                  <c:v>2905</c:v>
                </c:pt>
                <c:pt idx="90">
                  <c:v>2906</c:v>
                </c:pt>
                <c:pt idx="91">
                  <c:v>2907</c:v>
                </c:pt>
                <c:pt idx="92">
                  <c:v>2908</c:v>
                </c:pt>
                <c:pt idx="93">
                  <c:v>2909</c:v>
                </c:pt>
                <c:pt idx="94">
                  <c:v>2910</c:v>
                </c:pt>
                <c:pt idx="95">
                  <c:v>2911</c:v>
                </c:pt>
                <c:pt idx="96">
                  <c:v>2912</c:v>
                </c:pt>
                <c:pt idx="97">
                  <c:v>2913</c:v>
                </c:pt>
                <c:pt idx="98">
                  <c:v>2914</c:v>
                </c:pt>
                <c:pt idx="99">
                  <c:v>2915</c:v>
                </c:pt>
                <c:pt idx="100">
                  <c:v>2916</c:v>
                </c:pt>
                <c:pt idx="101">
                  <c:v>2917</c:v>
                </c:pt>
                <c:pt idx="102">
                  <c:v>2918</c:v>
                </c:pt>
                <c:pt idx="103">
                  <c:v>2919</c:v>
                </c:pt>
                <c:pt idx="104">
                  <c:v>2920</c:v>
                </c:pt>
                <c:pt idx="105">
                  <c:v>2921</c:v>
                </c:pt>
                <c:pt idx="106">
                  <c:v>2922</c:v>
                </c:pt>
                <c:pt idx="107">
                  <c:v>2923</c:v>
                </c:pt>
                <c:pt idx="108">
                  <c:v>2924</c:v>
                </c:pt>
                <c:pt idx="109">
                  <c:v>2925</c:v>
                </c:pt>
                <c:pt idx="110">
                  <c:v>2926</c:v>
                </c:pt>
                <c:pt idx="111">
                  <c:v>2927</c:v>
                </c:pt>
                <c:pt idx="112">
                  <c:v>2928</c:v>
                </c:pt>
                <c:pt idx="113">
                  <c:v>2929</c:v>
                </c:pt>
                <c:pt idx="114">
                  <c:v>2930</c:v>
                </c:pt>
                <c:pt idx="115">
                  <c:v>2931</c:v>
                </c:pt>
                <c:pt idx="116">
                  <c:v>2932</c:v>
                </c:pt>
                <c:pt idx="117">
                  <c:v>2933</c:v>
                </c:pt>
                <c:pt idx="118">
                  <c:v>2934</c:v>
                </c:pt>
                <c:pt idx="119">
                  <c:v>2935</c:v>
                </c:pt>
                <c:pt idx="120">
                  <c:v>2936</c:v>
                </c:pt>
                <c:pt idx="121">
                  <c:v>2937</c:v>
                </c:pt>
                <c:pt idx="122">
                  <c:v>2938</c:v>
                </c:pt>
                <c:pt idx="123">
                  <c:v>2939</c:v>
                </c:pt>
                <c:pt idx="124">
                  <c:v>2940</c:v>
                </c:pt>
                <c:pt idx="125">
                  <c:v>2941</c:v>
                </c:pt>
                <c:pt idx="126">
                  <c:v>2942</c:v>
                </c:pt>
                <c:pt idx="127">
                  <c:v>2943</c:v>
                </c:pt>
                <c:pt idx="128">
                  <c:v>2944</c:v>
                </c:pt>
                <c:pt idx="129">
                  <c:v>2945</c:v>
                </c:pt>
                <c:pt idx="130">
                  <c:v>2946</c:v>
                </c:pt>
                <c:pt idx="131">
                  <c:v>2947</c:v>
                </c:pt>
                <c:pt idx="132">
                  <c:v>2948</c:v>
                </c:pt>
                <c:pt idx="133">
                  <c:v>2949</c:v>
                </c:pt>
                <c:pt idx="134">
                  <c:v>2950</c:v>
                </c:pt>
                <c:pt idx="135">
                  <c:v>2951</c:v>
                </c:pt>
                <c:pt idx="136">
                  <c:v>2952</c:v>
                </c:pt>
                <c:pt idx="137">
                  <c:v>2953</c:v>
                </c:pt>
                <c:pt idx="138">
                  <c:v>2954</c:v>
                </c:pt>
                <c:pt idx="139">
                  <c:v>2955</c:v>
                </c:pt>
                <c:pt idx="140">
                  <c:v>2956</c:v>
                </c:pt>
                <c:pt idx="141">
                  <c:v>2957</c:v>
                </c:pt>
                <c:pt idx="142">
                  <c:v>2958</c:v>
                </c:pt>
                <c:pt idx="143">
                  <c:v>2959</c:v>
                </c:pt>
                <c:pt idx="144">
                  <c:v>2960</c:v>
                </c:pt>
                <c:pt idx="145">
                  <c:v>2961</c:v>
                </c:pt>
                <c:pt idx="146">
                  <c:v>2962</c:v>
                </c:pt>
                <c:pt idx="147">
                  <c:v>2963</c:v>
                </c:pt>
                <c:pt idx="148">
                  <c:v>2964</c:v>
                </c:pt>
                <c:pt idx="149">
                  <c:v>2965</c:v>
                </c:pt>
                <c:pt idx="150">
                  <c:v>2966</c:v>
                </c:pt>
                <c:pt idx="151">
                  <c:v>2967</c:v>
                </c:pt>
                <c:pt idx="152">
                  <c:v>2968</c:v>
                </c:pt>
                <c:pt idx="153">
                  <c:v>2969</c:v>
                </c:pt>
                <c:pt idx="154">
                  <c:v>2970</c:v>
                </c:pt>
                <c:pt idx="155">
                  <c:v>2971</c:v>
                </c:pt>
                <c:pt idx="156">
                  <c:v>2972</c:v>
                </c:pt>
                <c:pt idx="157">
                  <c:v>2973</c:v>
                </c:pt>
                <c:pt idx="158">
                  <c:v>2974</c:v>
                </c:pt>
                <c:pt idx="159">
                  <c:v>2975</c:v>
                </c:pt>
                <c:pt idx="160">
                  <c:v>2976</c:v>
                </c:pt>
                <c:pt idx="161">
                  <c:v>2977</c:v>
                </c:pt>
                <c:pt idx="162">
                  <c:v>2978</c:v>
                </c:pt>
                <c:pt idx="163">
                  <c:v>2979</c:v>
                </c:pt>
                <c:pt idx="164">
                  <c:v>2980</c:v>
                </c:pt>
                <c:pt idx="165">
                  <c:v>2981</c:v>
                </c:pt>
                <c:pt idx="166">
                  <c:v>2982</c:v>
                </c:pt>
                <c:pt idx="167">
                  <c:v>2983</c:v>
                </c:pt>
                <c:pt idx="168">
                  <c:v>2984</c:v>
                </c:pt>
                <c:pt idx="169">
                  <c:v>2985</c:v>
                </c:pt>
                <c:pt idx="170">
                  <c:v>2986</c:v>
                </c:pt>
                <c:pt idx="171">
                  <c:v>2987</c:v>
                </c:pt>
                <c:pt idx="172">
                  <c:v>2988</c:v>
                </c:pt>
                <c:pt idx="173">
                  <c:v>2989</c:v>
                </c:pt>
                <c:pt idx="174">
                  <c:v>2990</c:v>
                </c:pt>
                <c:pt idx="175">
                  <c:v>2991</c:v>
                </c:pt>
                <c:pt idx="176">
                  <c:v>2992</c:v>
                </c:pt>
                <c:pt idx="177">
                  <c:v>2993</c:v>
                </c:pt>
                <c:pt idx="178">
                  <c:v>2994</c:v>
                </c:pt>
                <c:pt idx="179">
                  <c:v>2995</c:v>
                </c:pt>
                <c:pt idx="180">
                  <c:v>2996</c:v>
                </c:pt>
                <c:pt idx="181">
                  <c:v>2997</c:v>
                </c:pt>
                <c:pt idx="182">
                  <c:v>2998</c:v>
                </c:pt>
                <c:pt idx="183">
                  <c:v>2999</c:v>
                </c:pt>
                <c:pt idx="184">
                  <c:v>3000</c:v>
                </c:pt>
                <c:pt idx="185">
                  <c:v>3001</c:v>
                </c:pt>
                <c:pt idx="186">
                  <c:v>3002</c:v>
                </c:pt>
                <c:pt idx="187">
                  <c:v>3003</c:v>
                </c:pt>
                <c:pt idx="188">
                  <c:v>3004</c:v>
                </c:pt>
              </c:numCache>
            </c:numRef>
          </c:xVal>
          <c:yVal>
            <c:numRef>
              <c:f>Graph!$H$2818:$H$3004</c:f>
              <c:numCache>
                <c:formatCode>General</c:formatCode>
                <c:ptCount val="18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C83-4A57-A1AB-F15CA9B11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4003647"/>
        <c:axId val="1554009407"/>
      </c:scatterChart>
      <c:valAx>
        <c:axId val="1554003647"/>
        <c:scaling>
          <c:orientation val="minMax"/>
          <c:max val="3004"/>
          <c:min val="2816"/>
        </c:scaling>
        <c:delete val="0"/>
        <c:axPos val="b"/>
        <c:numFmt formatCode="General" sourceLinked="1"/>
        <c:majorTickMark val="out"/>
        <c:minorTickMark val="none"/>
        <c:tickLblPos val="nextTo"/>
        <c:crossAx val="1554009407"/>
        <c:crosses val="autoZero"/>
        <c:crossBetween val="midCat"/>
      </c:valAx>
      <c:valAx>
        <c:axId val="155400940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554003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16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Graph!$A$3007:$A$3221</c:f>
              <c:numCache>
                <c:formatCode>General</c:formatCode>
                <c:ptCount val="215"/>
                <c:pt idx="0">
                  <c:v>3006</c:v>
                </c:pt>
                <c:pt idx="1">
                  <c:v>3007</c:v>
                </c:pt>
                <c:pt idx="2">
                  <c:v>3008</c:v>
                </c:pt>
                <c:pt idx="3">
                  <c:v>3009</c:v>
                </c:pt>
                <c:pt idx="4">
                  <c:v>3010</c:v>
                </c:pt>
                <c:pt idx="5">
                  <c:v>3011</c:v>
                </c:pt>
                <c:pt idx="6">
                  <c:v>3012</c:v>
                </c:pt>
                <c:pt idx="7">
                  <c:v>3013</c:v>
                </c:pt>
                <c:pt idx="8">
                  <c:v>3014</c:v>
                </c:pt>
                <c:pt idx="9">
                  <c:v>3015</c:v>
                </c:pt>
                <c:pt idx="10">
                  <c:v>3016</c:v>
                </c:pt>
                <c:pt idx="11">
                  <c:v>3017</c:v>
                </c:pt>
                <c:pt idx="12">
                  <c:v>3018</c:v>
                </c:pt>
                <c:pt idx="13">
                  <c:v>3019</c:v>
                </c:pt>
                <c:pt idx="14">
                  <c:v>3020</c:v>
                </c:pt>
                <c:pt idx="15">
                  <c:v>3021</c:v>
                </c:pt>
                <c:pt idx="16">
                  <c:v>3022</c:v>
                </c:pt>
                <c:pt idx="17">
                  <c:v>3023</c:v>
                </c:pt>
                <c:pt idx="18">
                  <c:v>3024</c:v>
                </c:pt>
                <c:pt idx="19">
                  <c:v>3025</c:v>
                </c:pt>
                <c:pt idx="20">
                  <c:v>3026</c:v>
                </c:pt>
                <c:pt idx="21">
                  <c:v>3027</c:v>
                </c:pt>
                <c:pt idx="22">
                  <c:v>3028</c:v>
                </c:pt>
                <c:pt idx="23">
                  <c:v>3029</c:v>
                </c:pt>
                <c:pt idx="24">
                  <c:v>3030</c:v>
                </c:pt>
                <c:pt idx="25">
                  <c:v>3031</c:v>
                </c:pt>
                <c:pt idx="26">
                  <c:v>3032</c:v>
                </c:pt>
                <c:pt idx="27">
                  <c:v>3033</c:v>
                </c:pt>
                <c:pt idx="28">
                  <c:v>3034</c:v>
                </c:pt>
                <c:pt idx="29">
                  <c:v>3035</c:v>
                </c:pt>
                <c:pt idx="30">
                  <c:v>3036</c:v>
                </c:pt>
                <c:pt idx="31">
                  <c:v>3037</c:v>
                </c:pt>
                <c:pt idx="32">
                  <c:v>3038</c:v>
                </c:pt>
                <c:pt idx="33">
                  <c:v>3039</c:v>
                </c:pt>
                <c:pt idx="34">
                  <c:v>3040</c:v>
                </c:pt>
                <c:pt idx="35">
                  <c:v>3041</c:v>
                </c:pt>
                <c:pt idx="36">
                  <c:v>3042</c:v>
                </c:pt>
                <c:pt idx="37">
                  <c:v>3043</c:v>
                </c:pt>
                <c:pt idx="38">
                  <c:v>3044</c:v>
                </c:pt>
                <c:pt idx="39">
                  <c:v>3045</c:v>
                </c:pt>
                <c:pt idx="40">
                  <c:v>3046</c:v>
                </c:pt>
                <c:pt idx="41">
                  <c:v>3047</c:v>
                </c:pt>
                <c:pt idx="42">
                  <c:v>3048</c:v>
                </c:pt>
                <c:pt idx="43">
                  <c:v>3049</c:v>
                </c:pt>
                <c:pt idx="44">
                  <c:v>3050</c:v>
                </c:pt>
                <c:pt idx="45">
                  <c:v>3051</c:v>
                </c:pt>
                <c:pt idx="46">
                  <c:v>3052</c:v>
                </c:pt>
                <c:pt idx="47">
                  <c:v>3053</c:v>
                </c:pt>
                <c:pt idx="48">
                  <c:v>3054</c:v>
                </c:pt>
                <c:pt idx="49">
                  <c:v>3055</c:v>
                </c:pt>
                <c:pt idx="50">
                  <c:v>3056</c:v>
                </c:pt>
                <c:pt idx="51">
                  <c:v>3057</c:v>
                </c:pt>
                <c:pt idx="52">
                  <c:v>3058</c:v>
                </c:pt>
                <c:pt idx="53">
                  <c:v>3059</c:v>
                </c:pt>
                <c:pt idx="54">
                  <c:v>3060</c:v>
                </c:pt>
                <c:pt idx="55">
                  <c:v>3061</c:v>
                </c:pt>
                <c:pt idx="56">
                  <c:v>3062</c:v>
                </c:pt>
                <c:pt idx="57">
                  <c:v>3063</c:v>
                </c:pt>
                <c:pt idx="58">
                  <c:v>3064</c:v>
                </c:pt>
                <c:pt idx="59">
                  <c:v>3065</c:v>
                </c:pt>
                <c:pt idx="60">
                  <c:v>3066</c:v>
                </c:pt>
                <c:pt idx="61">
                  <c:v>3067</c:v>
                </c:pt>
                <c:pt idx="62">
                  <c:v>3068</c:v>
                </c:pt>
                <c:pt idx="63">
                  <c:v>3069</c:v>
                </c:pt>
                <c:pt idx="64">
                  <c:v>3070</c:v>
                </c:pt>
                <c:pt idx="65">
                  <c:v>3071</c:v>
                </c:pt>
                <c:pt idx="66">
                  <c:v>3072</c:v>
                </c:pt>
                <c:pt idx="67">
                  <c:v>3073</c:v>
                </c:pt>
                <c:pt idx="68">
                  <c:v>3074</c:v>
                </c:pt>
                <c:pt idx="69">
                  <c:v>3075</c:v>
                </c:pt>
                <c:pt idx="70">
                  <c:v>3076</c:v>
                </c:pt>
                <c:pt idx="71">
                  <c:v>3077</c:v>
                </c:pt>
                <c:pt idx="72">
                  <c:v>3078</c:v>
                </c:pt>
                <c:pt idx="73">
                  <c:v>3079</c:v>
                </c:pt>
                <c:pt idx="74">
                  <c:v>3080</c:v>
                </c:pt>
                <c:pt idx="75">
                  <c:v>3081</c:v>
                </c:pt>
                <c:pt idx="76">
                  <c:v>3082</c:v>
                </c:pt>
                <c:pt idx="77">
                  <c:v>3083</c:v>
                </c:pt>
                <c:pt idx="78">
                  <c:v>3084</c:v>
                </c:pt>
                <c:pt idx="79">
                  <c:v>3085</c:v>
                </c:pt>
                <c:pt idx="80">
                  <c:v>3086</c:v>
                </c:pt>
                <c:pt idx="81">
                  <c:v>3087</c:v>
                </c:pt>
                <c:pt idx="82">
                  <c:v>3088</c:v>
                </c:pt>
                <c:pt idx="83">
                  <c:v>3089</c:v>
                </c:pt>
                <c:pt idx="84">
                  <c:v>3090</c:v>
                </c:pt>
                <c:pt idx="85">
                  <c:v>3091</c:v>
                </c:pt>
                <c:pt idx="86">
                  <c:v>3092</c:v>
                </c:pt>
                <c:pt idx="87">
                  <c:v>3093</c:v>
                </c:pt>
                <c:pt idx="88">
                  <c:v>3094</c:v>
                </c:pt>
                <c:pt idx="89">
                  <c:v>3095</c:v>
                </c:pt>
                <c:pt idx="90">
                  <c:v>3096</c:v>
                </c:pt>
                <c:pt idx="91">
                  <c:v>3097</c:v>
                </c:pt>
                <c:pt idx="92">
                  <c:v>3098</c:v>
                </c:pt>
                <c:pt idx="93">
                  <c:v>3099</c:v>
                </c:pt>
                <c:pt idx="94">
                  <c:v>3100</c:v>
                </c:pt>
                <c:pt idx="95">
                  <c:v>3101</c:v>
                </c:pt>
                <c:pt idx="96">
                  <c:v>3102</c:v>
                </c:pt>
                <c:pt idx="97">
                  <c:v>3103</c:v>
                </c:pt>
                <c:pt idx="98">
                  <c:v>3104</c:v>
                </c:pt>
                <c:pt idx="99">
                  <c:v>3105</c:v>
                </c:pt>
                <c:pt idx="100">
                  <c:v>3106</c:v>
                </c:pt>
                <c:pt idx="101">
                  <c:v>3107</c:v>
                </c:pt>
                <c:pt idx="102">
                  <c:v>3108</c:v>
                </c:pt>
                <c:pt idx="103">
                  <c:v>3109</c:v>
                </c:pt>
                <c:pt idx="104">
                  <c:v>3110</c:v>
                </c:pt>
                <c:pt idx="105">
                  <c:v>3111</c:v>
                </c:pt>
                <c:pt idx="106">
                  <c:v>3112</c:v>
                </c:pt>
                <c:pt idx="107">
                  <c:v>3113</c:v>
                </c:pt>
                <c:pt idx="108">
                  <c:v>3114</c:v>
                </c:pt>
                <c:pt idx="109">
                  <c:v>3115</c:v>
                </c:pt>
                <c:pt idx="110">
                  <c:v>3116</c:v>
                </c:pt>
                <c:pt idx="111">
                  <c:v>3117</c:v>
                </c:pt>
                <c:pt idx="112">
                  <c:v>3118</c:v>
                </c:pt>
                <c:pt idx="113">
                  <c:v>3119</c:v>
                </c:pt>
                <c:pt idx="114">
                  <c:v>3120</c:v>
                </c:pt>
                <c:pt idx="115">
                  <c:v>3121</c:v>
                </c:pt>
                <c:pt idx="116">
                  <c:v>3122</c:v>
                </c:pt>
                <c:pt idx="117">
                  <c:v>3123</c:v>
                </c:pt>
                <c:pt idx="118">
                  <c:v>3124</c:v>
                </c:pt>
                <c:pt idx="119">
                  <c:v>3125</c:v>
                </c:pt>
                <c:pt idx="120">
                  <c:v>3126</c:v>
                </c:pt>
                <c:pt idx="121">
                  <c:v>3127</c:v>
                </c:pt>
                <c:pt idx="122">
                  <c:v>3128</c:v>
                </c:pt>
                <c:pt idx="123">
                  <c:v>3129</c:v>
                </c:pt>
                <c:pt idx="124">
                  <c:v>3130</c:v>
                </c:pt>
                <c:pt idx="125">
                  <c:v>3131</c:v>
                </c:pt>
                <c:pt idx="126">
                  <c:v>3132</c:v>
                </c:pt>
                <c:pt idx="127">
                  <c:v>3133</c:v>
                </c:pt>
                <c:pt idx="128">
                  <c:v>3134</c:v>
                </c:pt>
                <c:pt idx="129">
                  <c:v>3135</c:v>
                </c:pt>
                <c:pt idx="130">
                  <c:v>3136</c:v>
                </c:pt>
                <c:pt idx="131">
                  <c:v>3137</c:v>
                </c:pt>
                <c:pt idx="132">
                  <c:v>3138</c:v>
                </c:pt>
                <c:pt idx="133">
                  <c:v>3139</c:v>
                </c:pt>
                <c:pt idx="134">
                  <c:v>3140</c:v>
                </c:pt>
                <c:pt idx="135">
                  <c:v>3141</c:v>
                </c:pt>
                <c:pt idx="136">
                  <c:v>3142</c:v>
                </c:pt>
                <c:pt idx="137">
                  <c:v>3143</c:v>
                </c:pt>
                <c:pt idx="138">
                  <c:v>3144</c:v>
                </c:pt>
                <c:pt idx="139">
                  <c:v>3145</c:v>
                </c:pt>
                <c:pt idx="140">
                  <c:v>3146</c:v>
                </c:pt>
                <c:pt idx="141">
                  <c:v>3147</c:v>
                </c:pt>
                <c:pt idx="142">
                  <c:v>3148</c:v>
                </c:pt>
                <c:pt idx="143">
                  <c:v>3149</c:v>
                </c:pt>
                <c:pt idx="144">
                  <c:v>3150</c:v>
                </c:pt>
                <c:pt idx="145">
                  <c:v>3151</c:v>
                </c:pt>
                <c:pt idx="146">
                  <c:v>3152</c:v>
                </c:pt>
                <c:pt idx="147">
                  <c:v>3153</c:v>
                </c:pt>
                <c:pt idx="148">
                  <c:v>3154</c:v>
                </c:pt>
                <c:pt idx="149">
                  <c:v>3155</c:v>
                </c:pt>
                <c:pt idx="150">
                  <c:v>3156</c:v>
                </c:pt>
                <c:pt idx="151">
                  <c:v>3157</c:v>
                </c:pt>
                <c:pt idx="152">
                  <c:v>3158</c:v>
                </c:pt>
                <c:pt idx="153">
                  <c:v>3159</c:v>
                </c:pt>
                <c:pt idx="154">
                  <c:v>3160</c:v>
                </c:pt>
                <c:pt idx="155">
                  <c:v>3161</c:v>
                </c:pt>
                <c:pt idx="156">
                  <c:v>3162</c:v>
                </c:pt>
                <c:pt idx="157">
                  <c:v>3163</c:v>
                </c:pt>
                <c:pt idx="158">
                  <c:v>3164</c:v>
                </c:pt>
                <c:pt idx="159">
                  <c:v>3165</c:v>
                </c:pt>
                <c:pt idx="160">
                  <c:v>3166</c:v>
                </c:pt>
                <c:pt idx="161">
                  <c:v>3167</c:v>
                </c:pt>
                <c:pt idx="162">
                  <c:v>3168</c:v>
                </c:pt>
                <c:pt idx="163">
                  <c:v>3169</c:v>
                </c:pt>
                <c:pt idx="164">
                  <c:v>3170</c:v>
                </c:pt>
                <c:pt idx="165">
                  <c:v>3171</c:v>
                </c:pt>
                <c:pt idx="166">
                  <c:v>3172</c:v>
                </c:pt>
                <c:pt idx="167">
                  <c:v>3173</c:v>
                </c:pt>
                <c:pt idx="168">
                  <c:v>3174</c:v>
                </c:pt>
                <c:pt idx="169">
                  <c:v>3175</c:v>
                </c:pt>
                <c:pt idx="170">
                  <c:v>3176</c:v>
                </c:pt>
                <c:pt idx="171">
                  <c:v>3177</c:v>
                </c:pt>
                <c:pt idx="172">
                  <c:v>3178</c:v>
                </c:pt>
                <c:pt idx="173">
                  <c:v>3179</c:v>
                </c:pt>
                <c:pt idx="174">
                  <c:v>3180</c:v>
                </c:pt>
                <c:pt idx="175">
                  <c:v>3181</c:v>
                </c:pt>
                <c:pt idx="176">
                  <c:v>3182</c:v>
                </c:pt>
                <c:pt idx="177">
                  <c:v>3183</c:v>
                </c:pt>
                <c:pt idx="178">
                  <c:v>3184</c:v>
                </c:pt>
                <c:pt idx="179">
                  <c:v>3185</c:v>
                </c:pt>
                <c:pt idx="180">
                  <c:v>3186</c:v>
                </c:pt>
                <c:pt idx="181">
                  <c:v>3187</c:v>
                </c:pt>
                <c:pt idx="182">
                  <c:v>3188</c:v>
                </c:pt>
                <c:pt idx="183">
                  <c:v>3189</c:v>
                </c:pt>
                <c:pt idx="184">
                  <c:v>3190</c:v>
                </c:pt>
                <c:pt idx="185">
                  <c:v>3191</c:v>
                </c:pt>
                <c:pt idx="186">
                  <c:v>3192</c:v>
                </c:pt>
                <c:pt idx="187">
                  <c:v>3193</c:v>
                </c:pt>
                <c:pt idx="188">
                  <c:v>3194</c:v>
                </c:pt>
                <c:pt idx="189">
                  <c:v>3195</c:v>
                </c:pt>
                <c:pt idx="190">
                  <c:v>3196</c:v>
                </c:pt>
                <c:pt idx="191">
                  <c:v>3197</c:v>
                </c:pt>
                <c:pt idx="192">
                  <c:v>3198</c:v>
                </c:pt>
                <c:pt idx="193">
                  <c:v>3199</c:v>
                </c:pt>
                <c:pt idx="194">
                  <c:v>3200</c:v>
                </c:pt>
                <c:pt idx="195">
                  <c:v>3201</c:v>
                </c:pt>
                <c:pt idx="196">
                  <c:v>3202</c:v>
                </c:pt>
                <c:pt idx="197">
                  <c:v>3203</c:v>
                </c:pt>
                <c:pt idx="198">
                  <c:v>3204</c:v>
                </c:pt>
                <c:pt idx="199">
                  <c:v>3205</c:v>
                </c:pt>
                <c:pt idx="200">
                  <c:v>3206</c:v>
                </c:pt>
                <c:pt idx="201">
                  <c:v>3207</c:v>
                </c:pt>
                <c:pt idx="202">
                  <c:v>3208</c:v>
                </c:pt>
                <c:pt idx="203">
                  <c:v>3209</c:v>
                </c:pt>
                <c:pt idx="204">
                  <c:v>3210</c:v>
                </c:pt>
                <c:pt idx="205">
                  <c:v>3211</c:v>
                </c:pt>
                <c:pt idx="206">
                  <c:v>3212</c:v>
                </c:pt>
                <c:pt idx="207">
                  <c:v>3213</c:v>
                </c:pt>
                <c:pt idx="208">
                  <c:v>3214</c:v>
                </c:pt>
                <c:pt idx="209">
                  <c:v>3215</c:v>
                </c:pt>
                <c:pt idx="210">
                  <c:v>3216</c:v>
                </c:pt>
                <c:pt idx="211">
                  <c:v>3217</c:v>
                </c:pt>
                <c:pt idx="212">
                  <c:v>3218</c:v>
                </c:pt>
                <c:pt idx="213">
                  <c:v>3219</c:v>
                </c:pt>
                <c:pt idx="214">
                  <c:v>3220</c:v>
                </c:pt>
              </c:numCache>
            </c:numRef>
          </c:xVal>
          <c:yVal>
            <c:numRef>
              <c:f>Graph!$D$3008:$D$3220</c:f>
              <c:numCache>
                <c:formatCode>General</c:formatCode>
                <c:ptCount val="213"/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211">
                  <c:v>3</c:v>
                </c:pt>
                <c:pt idx="212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08-4D03-B360-53F9D7216284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Graph!$A$3007:$A$3221</c:f>
              <c:numCache>
                <c:formatCode>General</c:formatCode>
                <c:ptCount val="215"/>
                <c:pt idx="0">
                  <c:v>3006</c:v>
                </c:pt>
                <c:pt idx="1">
                  <c:v>3007</c:v>
                </c:pt>
                <c:pt idx="2">
                  <c:v>3008</c:v>
                </c:pt>
                <c:pt idx="3">
                  <c:v>3009</c:v>
                </c:pt>
                <c:pt idx="4">
                  <c:v>3010</c:v>
                </c:pt>
                <c:pt idx="5">
                  <c:v>3011</c:v>
                </c:pt>
                <c:pt idx="6">
                  <c:v>3012</c:v>
                </c:pt>
                <c:pt idx="7">
                  <c:v>3013</c:v>
                </c:pt>
                <c:pt idx="8">
                  <c:v>3014</c:v>
                </c:pt>
                <c:pt idx="9">
                  <c:v>3015</c:v>
                </c:pt>
                <c:pt idx="10">
                  <c:v>3016</c:v>
                </c:pt>
                <c:pt idx="11">
                  <c:v>3017</c:v>
                </c:pt>
                <c:pt idx="12">
                  <c:v>3018</c:v>
                </c:pt>
                <c:pt idx="13">
                  <c:v>3019</c:v>
                </c:pt>
                <c:pt idx="14">
                  <c:v>3020</c:v>
                </c:pt>
                <c:pt idx="15">
                  <c:v>3021</c:v>
                </c:pt>
                <c:pt idx="16">
                  <c:v>3022</c:v>
                </c:pt>
                <c:pt idx="17">
                  <c:v>3023</c:v>
                </c:pt>
                <c:pt idx="18">
                  <c:v>3024</c:v>
                </c:pt>
                <c:pt idx="19">
                  <c:v>3025</c:v>
                </c:pt>
                <c:pt idx="20">
                  <c:v>3026</c:v>
                </c:pt>
                <c:pt idx="21">
                  <c:v>3027</c:v>
                </c:pt>
                <c:pt idx="22">
                  <c:v>3028</c:v>
                </c:pt>
                <c:pt idx="23">
                  <c:v>3029</c:v>
                </c:pt>
                <c:pt idx="24">
                  <c:v>3030</c:v>
                </c:pt>
                <c:pt idx="25">
                  <c:v>3031</c:v>
                </c:pt>
                <c:pt idx="26">
                  <c:v>3032</c:v>
                </c:pt>
                <c:pt idx="27">
                  <c:v>3033</c:v>
                </c:pt>
                <c:pt idx="28">
                  <c:v>3034</c:v>
                </c:pt>
                <c:pt idx="29">
                  <c:v>3035</c:v>
                </c:pt>
                <c:pt idx="30">
                  <c:v>3036</c:v>
                </c:pt>
                <c:pt idx="31">
                  <c:v>3037</c:v>
                </c:pt>
                <c:pt idx="32">
                  <c:v>3038</c:v>
                </c:pt>
                <c:pt idx="33">
                  <c:v>3039</c:v>
                </c:pt>
                <c:pt idx="34">
                  <c:v>3040</c:v>
                </c:pt>
                <c:pt idx="35">
                  <c:v>3041</c:v>
                </c:pt>
                <c:pt idx="36">
                  <c:v>3042</c:v>
                </c:pt>
                <c:pt idx="37">
                  <c:v>3043</c:v>
                </c:pt>
                <c:pt idx="38">
                  <c:v>3044</c:v>
                </c:pt>
                <c:pt idx="39">
                  <c:v>3045</c:v>
                </c:pt>
                <c:pt idx="40">
                  <c:v>3046</c:v>
                </c:pt>
                <c:pt idx="41">
                  <c:v>3047</c:v>
                </c:pt>
                <c:pt idx="42">
                  <c:v>3048</c:v>
                </c:pt>
                <c:pt idx="43">
                  <c:v>3049</c:v>
                </c:pt>
                <c:pt idx="44">
                  <c:v>3050</c:v>
                </c:pt>
                <c:pt idx="45">
                  <c:v>3051</c:v>
                </c:pt>
                <c:pt idx="46">
                  <c:v>3052</c:v>
                </c:pt>
                <c:pt idx="47">
                  <c:v>3053</c:v>
                </c:pt>
                <c:pt idx="48">
                  <c:v>3054</c:v>
                </c:pt>
                <c:pt idx="49">
                  <c:v>3055</c:v>
                </c:pt>
                <c:pt idx="50">
                  <c:v>3056</c:v>
                </c:pt>
                <c:pt idx="51">
                  <c:v>3057</c:v>
                </c:pt>
                <c:pt idx="52">
                  <c:v>3058</c:v>
                </c:pt>
                <c:pt idx="53">
                  <c:v>3059</c:v>
                </c:pt>
                <c:pt idx="54">
                  <c:v>3060</c:v>
                </c:pt>
                <c:pt idx="55">
                  <c:v>3061</c:v>
                </c:pt>
                <c:pt idx="56">
                  <c:v>3062</c:v>
                </c:pt>
                <c:pt idx="57">
                  <c:v>3063</c:v>
                </c:pt>
                <c:pt idx="58">
                  <c:v>3064</c:v>
                </c:pt>
                <c:pt idx="59">
                  <c:v>3065</c:v>
                </c:pt>
                <c:pt idx="60">
                  <c:v>3066</c:v>
                </c:pt>
                <c:pt idx="61">
                  <c:v>3067</c:v>
                </c:pt>
                <c:pt idx="62">
                  <c:v>3068</c:v>
                </c:pt>
                <c:pt idx="63">
                  <c:v>3069</c:v>
                </c:pt>
                <c:pt idx="64">
                  <c:v>3070</c:v>
                </c:pt>
                <c:pt idx="65">
                  <c:v>3071</c:v>
                </c:pt>
                <c:pt idx="66">
                  <c:v>3072</c:v>
                </c:pt>
                <c:pt idx="67">
                  <c:v>3073</c:v>
                </c:pt>
                <c:pt idx="68">
                  <c:v>3074</c:v>
                </c:pt>
                <c:pt idx="69">
                  <c:v>3075</c:v>
                </c:pt>
                <c:pt idx="70">
                  <c:v>3076</c:v>
                </c:pt>
                <c:pt idx="71">
                  <c:v>3077</c:v>
                </c:pt>
                <c:pt idx="72">
                  <c:v>3078</c:v>
                </c:pt>
                <c:pt idx="73">
                  <c:v>3079</c:v>
                </c:pt>
                <c:pt idx="74">
                  <c:v>3080</c:v>
                </c:pt>
                <c:pt idx="75">
                  <c:v>3081</c:v>
                </c:pt>
                <c:pt idx="76">
                  <c:v>3082</c:v>
                </c:pt>
                <c:pt idx="77">
                  <c:v>3083</c:v>
                </c:pt>
                <c:pt idx="78">
                  <c:v>3084</c:v>
                </c:pt>
                <c:pt idx="79">
                  <c:v>3085</c:v>
                </c:pt>
                <c:pt idx="80">
                  <c:v>3086</c:v>
                </c:pt>
                <c:pt idx="81">
                  <c:v>3087</c:v>
                </c:pt>
                <c:pt idx="82">
                  <c:v>3088</c:v>
                </c:pt>
                <c:pt idx="83">
                  <c:v>3089</c:v>
                </c:pt>
                <c:pt idx="84">
                  <c:v>3090</c:v>
                </c:pt>
                <c:pt idx="85">
                  <c:v>3091</c:v>
                </c:pt>
                <c:pt idx="86">
                  <c:v>3092</c:v>
                </c:pt>
                <c:pt idx="87">
                  <c:v>3093</c:v>
                </c:pt>
                <c:pt idx="88">
                  <c:v>3094</c:v>
                </c:pt>
                <c:pt idx="89">
                  <c:v>3095</c:v>
                </c:pt>
                <c:pt idx="90">
                  <c:v>3096</c:v>
                </c:pt>
                <c:pt idx="91">
                  <c:v>3097</c:v>
                </c:pt>
                <c:pt idx="92">
                  <c:v>3098</c:v>
                </c:pt>
                <c:pt idx="93">
                  <c:v>3099</c:v>
                </c:pt>
                <c:pt idx="94">
                  <c:v>3100</c:v>
                </c:pt>
                <c:pt idx="95">
                  <c:v>3101</c:v>
                </c:pt>
                <c:pt idx="96">
                  <c:v>3102</c:v>
                </c:pt>
                <c:pt idx="97">
                  <c:v>3103</c:v>
                </c:pt>
                <c:pt idx="98">
                  <c:v>3104</c:v>
                </c:pt>
                <c:pt idx="99">
                  <c:v>3105</c:v>
                </c:pt>
                <c:pt idx="100">
                  <c:v>3106</c:v>
                </c:pt>
                <c:pt idx="101">
                  <c:v>3107</c:v>
                </c:pt>
                <c:pt idx="102">
                  <c:v>3108</c:v>
                </c:pt>
                <c:pt idx="103">
                  <c:v>3109</c:v>
                </c:pt>
                <c:pt idx="104">
                  <c:v>3110</c:v>
                </c:pt>
                <c:pt idx="105">
                  <c:v>3111</c:v>
                </c:pt>
                <c:pt idx="106">
                  <c:v>3112</c:v>
                </c:pt>
                <c:pt idx="107">
                  <c:v>3113</c:v>
                </c:pt>
                <c:pt idx="108">
                  <c:v>3114</c:v>
                </c:pt>
                <c:pt idx="109">
                  <c:v>3115</c:v>
                </c:pt>
                <c:pt idx="110">
                  <c:v>3116</c:v>
                </c:pt>
                <c:pt idx="111">
                  <c:v>3117</c:v>
                </c:pt>
                <c:pt idx="112">
                  <c:v>3118</c:v>
                </c:pt>
                <c:pt idx="113">
                  <c:v>3119</c:v>
                </c:pt>
                <c:pt idx="114">
                  <c:v>3120</c:v>
                </c:pt>
                <c:pt idx="115">
                  <c:v>3121</c:v>
                </c:pt>
                <c:pt idx="116">
                  <c:v>3122</c:v>
                </c:pt>
                <c:pt idx="117">
                  <c:v>3123</c:v>
                </c:pt>
                <c:pt idx="118">
                  <c:v>3124</c:v>
                </c:pt>
                <c:pt idx="119">
                  <c:v>3125</c:v>
                </c:pt>
                <c:pt idx="120">
                  <c:v>3126</c:v>
                </c:pt>
                <c:pt idx="121">
                  <c:v>3127</c:v>
                </c:pt>
                <c:pt idx="122">
                  <c:v>3128</c:v>
                </c:pt>
                <c:pt idx="123">
                  <c:v>3129</c:v>
                </c:pt>
                <c:pt idx="124">
                  <c:v>3130</c:v>
                </c:pt>
                <c:pt idx="125">
                  <c:v>3131</c:v>
                </c:pt>
                <c:pt idx="126">
                  <c:v>3132</c:v>
                </c:pt>
                <c:pt idx="127">
                  <c:v>3133</c:v>
                </c:pt>
                <c:pt idx="128">
                  <c:v>3134</c:v>
                </c:pt>
                <c:pt idx="129">
                  <c:v>3135</c:v>
                </c:pt>
                <c:pt idx="130">
                  <c:v>3136</c:v>
                </c:pt>
                <c:pt idx="131">
                  <c:v>3137</c:v>
                </c:pt>
                <c:pt idx="132">
                  <c:v>3138</c:v>
                </c:pt>
                <c:pt idx="133">
                  <c:v>3139</c:v>
                </c:pt>
                <c:pt idx="134">
                  <c:v>3140</c:v>
                </c:pt>
                <c:pt idx="135">
                  <c:v>3141</c:v>
                </c:pt>
                <c:pt idx="136">
                  <c:v>3142</c:v>
                </c:pt>
                <c:pt idx="137">
                  <c:v>3143</c:v>
                </c:pt>
                <c:pt idx="138">
                  <c:v>3144</c:v>
                </c:pt>
                <c:pt idx="139">
                  <c:v>3145</c:v>
                </c:pt>
                <c:pt idx="140">
                  <c:v>3146</c:v>
                </c:pt>
                <c:pt idx="141">
                  <c:v>3147</c:v>
                </c:pt>
                <c:pt idx="142">
                  <c:v>3148</c:v>
                </c:pt>
                <c:pt idx="143">
                  <c:v>3149</c:v>
                </c:pt>
                <c:pt idx="144">
                  <c:v>3150</c:v>
                </c:pt>
                <c:pt idx="145">
                  <c:v>3151</c:v>
                </c:pt>
                <c:pt idx="146">
                  <c:v>3152</c:v>
                </c:pt>
                <c:pt idx="147">
                  <c:v>3153</c:v>
                </c:pt>
                <c:pt idx="148">
                  <c:v>3154</c:v>
                </c:pt>
                <c:pt idx="149">
                  <c:v>3155</c:v>
                </c:pt>
                <c:pt idx="150">
                  <c:v>3156</c:v>
                </c:pt>
                <c:pt idx="151">
                  <c:v>3157</c:v>
                </c:pt>
                <c:pt idx="152">
                  <c:v>3158</c:v>
                </c:pt>
                <c:pt idx="153">
                  <c:v>3159</c:v>
                </c:pt>
                <c:pt idx="154">
                  <c:v>3160</c:v>
                </c:pt>
                <c:pt idx="155">
                  <c:v>3161</c:v>
                </c:pt>
                <c:pt idx="156">
                  <c:v>3162</c:v>
                </c:pt>
                <c:pt idx="157">
                  <c:v>3163</c:v>
                </c:pt>
                <c:pt idx="158">
                  <c:v>3164</c:v>
                </c:pt>
                <c:pt idx="159">
                  <c:v>3165</c:v>
                </c:pt>
                <c:pt idx="160">
                  <c:v>3166</c:v>
                </c:pt>
                <c:pt idx="161">
                  <c:v>3167</c:v>
                </c:pt>
                <c:pt idx="162">
                  <c:v>3168</c:v>
                </c:pt>
                <c:pt idx="163">
                  <c:v>3169</c:v>
                </c:pt>
                <c:pt idx="164">
                  <c:v>3170</c:v>
                </c:pt>
                <c:pt idx="165">
                  <c:v>3171</c:v>
                </c:pt>
                <c:pt idx="166">
                  <c:v>3172</c:v>
                </c:pt>
                <c:pt idx="167">
                  <c:v>3173</c:v>
                </c:pt>
                <c:pt idx="168">
                  <c:v>3174</c:v>
                </c:pt>
                <c:pt idx="169">
                  <c:v>3175</c:v>
                </c:pt>
                <c:pt idx="170">
                  <c:v>3176</c:v>
                </c:pt>
                <c:pt idx="171">
                  <c:v>3177</c:v>
                </c:pt>
                <c:pt idx="172">
                  <c:v>3178</c:v>
                </c:pt>
                <c:pt idx="173">
                  <c:v>3179</c:v>
                </c:pt>
                <c:pt idx="174">
                  <c:v>3180</c:v>
                </c:pt>
                <c:pt idx="175">
                  <c:v>3181</c:v>
                </c:pt>
                <c:pt idx="176">
                  <c:v>3182</c:v>
                </c:pt>
                <c:pt idx="177">
                  <c:v>3183</c:v>
                </c:pt>
                <c:pt idx="178">
                  <c:v>3184</c:v>
                </c:pt>
                <c:pt idx="179">
                  <c:v>3185</c:v>
                </c:pt>
                <c:pt idx="180">
                  <c:v>3186</c:v>
                </c:pt>
                <c:pt idx="181">
                  <c:v>3187</c:v>
                </c:pt>
                <c:pt idx="182">
                  <c:v>3188</c:v>
                </c:pt>
                <c:pt idx="183">
                  <c:v>3189</c:v>
                </c:pt>
                <c:pt idx="184">
                  <c:v>3190</c:v>
                </c:pt>
                <c:pt idx="185">
                  <c:v>3191</c:v>
                </c:pt>
                <c:pt idx="186">
                  <c:v>3192</c:v>
                </c:pt>
                <c:pt idx="187">
                  <c:v>3193</c:v>
                </c:pt>
                <c:pt idx="188">
                  <c:v>3194</c:v>
                </c:pt>
                <c:pt idx="189">
                  <c:v>3195</c:v>
                </c:pt>
                <c:pt idx="190">
                  <c:v>3196</c:v>
                </c:pt>
                <c:pt idx="191">
                  <c:v>3197</c:v>
                </c:pt>
                <c:pt idx="192">
                  <c:v>3198</c:v>
                </c:pt>
                <c:pt idx="193">
                  <c:v>3199</c:v>
                </c:pt>
                <c:pt idx="194">
                  <c:v>3200</c:v>
                </c:pt>
                <c:pt idx="195">
                  <c:v>3201</c:v>
                </c:pt>
                <c:pt idx="196">
                  <c:v>3202</c:v>
                </c:pt>
                <c:pt idx="197">
                  <c:v>3203</c:v>
                </c:pt>
                <c:pt idx="198">
                  <c:v>3204</c:v>
                </c:pt>
                <c:pt idx="199">
                  <c:v>3205</c:v>
                </c:pt>
                <c:pt idx="200">
                  <c:v>3206</c:v>
                </c:pt>
                <c:pt idx="201">
                  <c:v>3207</c:v>
                </c:pt>
                <c:pt idx="202">
                  <c:v>3208</c:v>
                </c:pt>
                <c:pt idx="203">
                  <c:v>3209</c:v>
                </c:pt>
                <c:pt idx="204">
                  <c:v>3210</c:v>
                </c:pt>
                <c:pt idx="205">
                  <c:v>3211</c:v>
                </c:pt>
                <c:pt idx="206">
                  <c:v>3212</c:v>
                </c:pt>
                <c:pt idx="207">
                  <c:v>3213</c:v>
                </c:pt>
                <c:pt idx="208">
                  <c:v>3214</c:v>
                </c:pt>
                <c:pt idx="209">
                  <c:v>3215</c:v>
                </c:pt>
                <c:pt idx="210">
                  <c:v>3216</c:v>
                </c:pt>
                <c:pt idx="211">
                  <c:v>3217</c:v>
                </c:pt>
                <c:pt idx="212">
                  <c:v>3218</c:v>
                </c:pt>
                <c:pt idx="213">
                  <c:v>3219</c:v>
                </c:pt>
                <c:pt idx="214">
                  <c:v>3220</c:v>
                </c:pt>
              </c:numCache>
            </c:numRef>
          </c:xVal>
          <c:yVal>
            <c:numRef>
              <c:f>Graph!$B$3008:$B$3220</c:f>
              <c:numCache>
                <c:formatCode>General</c:formatCode>
                <c:ptCount val="213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08-4D03-B360-53F9D7216284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Graph!$A$3007:$A$3221</c:f>
              <c:numCache>
                <c:formatCode>General</c:formatCode>
                <c:ptCount val="215"/>
                <c:pt idx="0">
                  <c:v>3006</c:v>
                </c:pt>
                <c:pt idx="1">
                  <c:v>3007</c:v>
                </c:pt>
                <c:pt idx="2">
                  <c:v>3008</c:v>
                </c:pt>
                <c:pt idx="3">
                  <c:v>3009</c:v>
                </c:pt>
                <c:pt idx="4">
                  <c:v>3010</c:v>
                </c:pt>
                <c:pt idx="5">
                  <c:v>3011</c:v>
                </c:pt>
                <c:pt idx="6">
                  <c:v>3012</c:v>
                </c:pt>
                <c:pt idx="7">
                  <c:v>3013</c:v>
                </c:pt>
                <c:pt idx="8">
                  <c:v>3014</c:v>
                </c:pt>
                <c:pt idx="9">
                  <c:v>3015</c:v>
                </c:pt>
                <c:pt idx="10">
                  <c:v>3016</c:v>
                </c:pt>
                <c:pt idx="11">
                  <c:v>3017</c:v>
                </c:pt>
                <c:pt idx="12">
                  <c:v>3018</c:v>
                </c:pt>
                <c:pt idx="13">
                  <c:v>3019</c:v>
                </c:pt>
                <c:pt idx="14">
                  <c:v>3020</c:v>
                </c:pt>
                <c:pt idx="15">
                  <c:v>3021</c:v>
                </c:pt>
                <c:pt idx="16">
                  <c:v>3022</c:v>
                </c:pt>
                <c:pt idx="17">
                  <c:v>3023</c:v>
                </c:pt>
                <c:pt idx="18">
                  <c:v>3024</c:v>
                </c:pt>
                <c:pt idx="19">
                  <c:v>3025</c:v>
                </c:pt>
                <c:pt idx="20">
                  <c:v>3026</c:v>
                </c:pt>
                <c:pt idx="21">
                  <c:v>3027</c:v>
                </c:pt>
                <c:pt idx="22">
                  <c:v>3028</c:v>
                </c:pt>
                <c:pt idx="23">
                  <c:v>3029</c:v>
                </c:pt>
                <c:pt idx="24">
                  <c:v>3030</c:v>
                </c:pt>
                <c:pt idx="25">
                  <c:v>3031</c:v>
                </c:pt>
                <c:pt idx="26">
                  <c:v>3032</c:v>
                </c:pt>
                <c:pt idx="27">
                  <c:v>3033</c:v>
                </c:pt>
                <c:pt idx="28">
                  <c:v>3034</c:v>
                </c:pt>
                <c:pt idx="29">
                  <c:v>3035</c:v>
                </c:pt>
                <c:pt idx="30">
                  <c:v>3036</c:v>
                </c:pt>
                <c:pt idx="31">
                  <c:v>3037</c:v>
                </c:pt>
                <c:pt idx="32">
                  <c:v>3038</c:v>
                </c:pt>
                <c:pt idx="33">
                  <c:v>3039</c:v>
                </c:pt>
                <c:pt idx="34">
                  <c:v>3040</c:v>
                </c:pt>
                <c:pt idx="35">
                  <c:v>3041</c:v>
                </c:pt>
                <c:pt idx="36">
                  <c:v>3042</c:v>
                </c:pt>
                <c:pt idx="37">
                  <c:v>3043</c:v>
                </c:pt>
                <c:pt idx="38">
                  <c:v>3044</c:v>
                </c:pt>
                <c:pt idx="39">
                  <c:v>3045</c:v>
                </c:pt>
                <c:pt idx="40">
                  <c:v>3046</c:v>
                </c:pt>
                <c:pt idx="41">
                  <c:v>3047</c:v>
                </c:pt>
                <c:pt idx="42">
                  <c:v>3048</c:v>
                </c:pt>
                <c:pt idx="43">
                  <c:v>3049</c:v>
                </c:pt>
                <c:pt idx="44">
                  <c:v>3050</c:v>
                </c:pt>
                <c:pt idx="45">
                  <c:v>3051</c:v>
                </c:pt>
                <c:pt idx="46">
                  <c:v>3052</c:v>
                </c:pt>
                <c:pt idx="47">
                  <c:v>3053</c:v>
                </c:pt>
                <c:pt idx="48">
                  <c:v>3054</c:v>
                </c:pt>
                <c:pt idx="49">
                  <c:v>3055</c:v>
                </c:pt>
                <c:pt idx="50">
                  <c:v>3056</c:v>
                </c:pt>
                <c:pt idx="51">
                  <c:v>3057</c:v>
                </c:pt>
                <c:pt idx="52">
                  <c:v>3058</c:v>
                </c:pt>
                <c:pt idx="53">
                  <c:v>3059</c:v>
                </c:pt>
                <c:pt idx="54">
                  <c:v>3060</c:v>
                </c:pt>
                <c:pt idx="55">
                  <c:v>3061</c:v>
                </c:pt>
                <c:pt idx="56">
                  <c:v>3062</c:v>
                </c:pt>
                <c:pt idx="57">
                  <c:v>3063</c:v>
                </c:pt>
                <c:pt idx="58">
                  <c:v>3064</c:v>
                </c:pt>
                <c:pt idx="59">
                  <c:v>3065</c:v>
                </c:pt>
                <c:pt idx="60">
                  <c:v>3066</c:v>
                </c:pt>
                <c:pt idx="61">
                  <c:v>3067</c:v>
                </c:pt>
                <c:pt idx="62">
                  <c:v>3068</c:v>
                </c:pt>
                <c:pt idx="63">
                  <c:v>3069</c:v>
                </c:pt>
                <c:pt idx="64">
                  <c:v>3070</c:v>
                </c:pt>
                <c:pt idx="65">
                  <c:v>3071</c:v>
                </c:pt>
                <c:pt idx="66">
                  <c:v>3072</c:v>
                </c:pt>
                <c:pt idx="67">
                  <c:v>3073</c:v>
                </c:pt>
                <c:pt idx="68">
                  <c:v>3074</c:v>
                </c:pt>
                <c:pt idx="69">
                  <c:v>3075</c:v>
                </c:pt>
                <c:pt idx="70">
                  <c:v>3076</c:v>
                </c:pt>
                <c:pt idx="71">
                  <c:v>3077</c:v>
                </c:pt>
                <c:pt idx="72">
                  <c:v>3078</c:v>
                </c:pt>
                <c:pt idx="73">
                  <c:v>3079</c:v>
                </c:pt>
                <c:pt idx="74">
                  <c:v>3080</c:v>
                </c:pt>
                <c:pt idx="75">
                  <c:v>3081</c:v>
                </c:pt>
                <c:pt idx="76">
                  <c:v>3082</c:v>
                </c:pt>
                <c:pt idx="77">
                  <c:v>3083</c:v>
                </c:pt>
                <c:pt idx="78">
                  <c:v>3084</c:v>
                </c:pt>
                <c:pt idx="79">
                  <c:v>3085</c:v>
                </c:pt>
                <c:pt idx="80">
                  <c:v>3086</c:v>
                </c:pt>
                <c:pt idx="81">
                  <c:v>3087</c:v>
                </c:pt>
                <c:pt idx="82">
                  <c:v>3088</c:v>
                </c:pt>
                <c:pt idx="83">
                  <c:v>3089</c:v>
                </c:pt>
                <c:pt idx="84">
                  <c:v>3090</c:v>
                </c:pt>
                <c:pt idx="85">
                  <c:v>3091</c:v>
                </c:pt>
                <c:pt idx="86">
                  <c:v>3092</c:v>
                </c:pt>
                <c:pt idx="87">
                  <c:v>3093</c:v>
                </c:pt>
                <c:pt idx="88">
                  <c:v>3094</c:v>
                </c:pt>
                <c:pt idx="89">
                  <c:v>3095</c:v>
                </c:pt>
                <c:pt idx="90">
                  <c:v>3096</c:v>
                </c:pt>
                <c:pt idx="91">
                  <c:v>3097</c:v>
                </c:pt>
                <c:pt idx="92">
                  <c:v>3098</c:v>
                </c:pt>
                <c:pt idx="93">
                  <c:v>3099</c:v>
                </c:pt>
                <c:pt idx="94">
                  <c:v>3100</c:v>
                </c:pt>
                <c:pt idx="95">
                  <c:v>3101</c:v>
                </c:pt>
                <c:pt idx="96">
                  <c:v>3102</c:v>
                </c:pt>
                <c:pt idx="97">
                  <c:v>3103</c:v>
                </c:pt>
                <c:pt idx="98">
                  <c:v>3104</c:v>
                </c:pt>
                <c:pt idx="99">
                  <c:v>3105</c:v>
                </c:pt>
                <c:pt idx="100">
                  <c:v>3106</c:v>
                </c:pt>
                <c:pt idx="101">
                  <c:v>3107</c:v>
                </c:pt>
                <c:pt idx="102">
                  <c:v>3108</c:v>
                </c:pt>
                <c:pt idx="103">
                  <c:v>3109</c:v>
                </c:pt>
                <c:pt idx="104">
                  <c:v>3110</c:v>
                </c:pt>
                <c:pt idx="105">
                  <c:v>3111</c:v>
                </c:pt>
                <c:pt idx="106">
                  <c:v>3112</c:v>
                </c:pt>
                <c:pt idx="107">
                  <c:v>3113</c:v>
                </c:pt>
                <c:pt idx="108">
                  <c:v>3114</c:v>
                </c:pt>
                <c:pt idx="109">
                  <c:v>3115</c:v>
                </c:pt>
                <c:pt idx="110">
                  <c:v>3116</c:v>
                </c:pt>
                <c:pt idx="111">
                  <c:v>3117</c:v>
                </c:pt>
                <c:pt idx="112">
                  <c:v>3118</c:v>
                </c:pt>
                <c:pt idx="113">
                  <c:v>3119</c:v>
                </c:pt>
                <c:pt idx="114">
                  <c:v>3120</c:v>
                </c:pt>
                <c:pt idx="115">
                  <c:v>3121</c:v>
                </c:pt>
                <c:pt idx="116">
                  <c:v>3122</c:v>
                </c:pt>
                <c:pt idx="117">
                  <c:v>3123</c:v>
                </c:pt>
                <c:pt idx="118">
                  <c:v>3124</c:v>
                </c:pt>
                <c:pt idx="119">
                  <c:v>3125</c:v>
                </c:pt>
                <c:pt idx="120">
                  <c:v>3126</c:v>
                </c:pt>
                <c:pt idx="121">
                  <c:v>3127</c:v>
                </c:pt>
                <c:pt idx="122">
                  <c:v>3128</c:v>
                </c:pt>
                <c:pt idx="123">
                  <c:v>3129</c:v>
                </c:pt>
                <c:pt idx="124">
                  <c:v>3130</c:v>
                </c:pt>
                <c:pt idx="125">
                  <c:v>3131</c:v>
                </c:pt>
                <c:pt idx="126">
                  <c:v>3132</c:v>
                </c:pt>
                <c:pt idx="127">
                  <c:v>3133</c:v>
                </c:pt>
                <c:pt idx="128">
                  <c:v>3134</c:v>
                </c:pt>
                <c:pt idx="129">
                  <c:v>3135</c:v>
                </c:pt>
                <c:pt idx="130">
                  <c:v>3136</c:v>
                </c:pt>
                <c:pt idx="131">
                  <c:v>3137</c:v>
                </c:pt>
                <c:pt idx="132">
                  <c:v>3138</c:v>
                </c:pt>
                <c:pt idx="133">
                  <c:v>3139</c:v>
                </c:pt>
                <c:pt idx="134">
                  <c:v>3140</c:v>
                </c:pt>
                <c:pt idx="135">
                  <c:v>3141</c:v>
                </c:pt>
                <c:pt idx="136">
                  <c:v>3142</c:v>
                </c:pt>
                <c:pt idx="137">
                  <c:v>3143</c:v>
                </c:pt>
                <c:pt idx="138">
                  <c:v>3144</c:v>
                </c:pt>
                <c:pt idx="139">
                  <c:v>3145</c:v>
                </c:pt>
                <c:pt idx="140">
                  <c:v>3146</c:v>
                </c:pt>
                <c:pt idx="141">
                  <c:v>3147</c:v>
                </c:pt>
                <c:pt idx="142">
                  <c:v>3148</c:v>
                </c:pt>
                <c:pt idx="143">
                  <c:v>3149</c:v>
                </c:pt>
                <c:pt idx="144">
                  <c:v>3150</c:v>
                </c:pt>
                <c:pt idx="145">
                  <c:v>3151</c:v>
                </c:pt>
                <c:pt idx="146">
                  <c:v>3152</c:v>
                </c:pt>
                <c:pt idx="147">
                  <c:v>3153</c:v>
                </c:pt>
                <c:pt idx="148">
                  <c:v>3154</c:v>
                </c:pt>
                <c:pt idx="149">
                  <c:v>3155</c:v>
                </c:pt>
                <c:pt idx="150">
                  <c:v>3156</c:v>
                </c:pt>
                <c:pt idx="151">
                  <c:v>3157</c:v>
                </c:pt>
                <c:pt idx="152">
                  <c:v>3158</c:v>
                </c:pt>
                <c:pt idx="153">
                  <c:v>3159</c:v>
                </c:pt>
                <c:pt idx="154">
                  <c:v>3160</c:v>
                </c:pt>
                <c:pt idx="155">
                  <c:v>3161</c:v>
                </c:pt>
                <c:pt idx="156">
                  <c:v>3162</c:v>
                </c:pt>
                <c:pt idx="157">
                  <c:v>3163</c:v>
                </c:pt>
                <c:pt idx="158">
                  <c:v>3164</c:v>
                </c:pt>
                <c:pt idx="159">
                  <c:v>3165</c:v>
                </c:pt>
                <c:pt idx="160">
                  <c:v>3166</c:v>
                </c:pt>
                <c:pt idx="161">
                  <c:v>3167</c:v>
                </c:pt>
                <c:pt idx="162">
                  <c:v>3168</c:v>
                </c:pt>
                <c:pt idx="163">
                  <c:v>3169</c:v>
                </c:pt>
                <c:pt idx="164">
                  <c:v>3170</c:v>
                </c:pt>
                <c:pt idx="165">
                  <c:v>3171</c:v>
                </c:pt>
                <c:pt idx="166">
                  <c:v>3172</c:v>
                </c:pt>
                <c:pt idx="167">
                  <c:v>3173</c:v>
                </c:pt>
                <c:pt idx="168">
                  <c:v>3174</c:v>
                </c:pt>
                <c:pt idx="169">
                  <c:v>3175</c:v>
                </c:pt>
                <c:pt idx="170">
                  <c:v>3176</c:v>
                </c:pt>
                <c:pt idx="171">
                  <c:v>3177</c:v>
                </c:pt>
                <c:pt idx="172">
                  <c:v>3178</c:v>
                </c:pt>
                <c:pt idx="173">
                  <c:v>3179</c:v>
                </c:pt>
                <c:pt idx="174">
                  <c:v>3180</c:v>
                </c:pt>
                <c:pt idx="175">
                  <c:v>3181</c:v>
                </c:pt>
                <c:pt idx="176">
                  <c:v>3182</c:v>
                </c:pt>
                <c:pt idx="177">
                  <c:v>3183</c:v>
                </c:pt>
                <c:pt idx="178">
                  <c:v>3184</c:v>
                </c:pt>
                <c:pt idx="179">
                  <c:v>3185</c:v>
                </c:pt>
                <c:pt idx="180">
                  <c:v>3186</c:v>
                </c:pt>
                <c:pt idx="181">
                  <c:v>3187</c:v>
                </c:pt>
                <c:pt idx="182">
                  <c:v>3188</c:v>
                </c:pt>
                <c:pt idx="183">
                  <c:v>3189</c:v>
                </c:pt>
                <c:pt idx="184">
                  <c:v>3190</c:v>
                </c:pt>
                <c:pt idx="185">
                  <c:v>3191</c:v>
                </c:pt>
                <c:pt idx="186">
                  <c:v>3192</c:v>
                </c:pt>
                <c:pt idx="187">
                  <c:v>3193</c:v>
                </c:pt>
                <c:pt idx="188">
                  <c:v>3194</c:v>
                </c:pt>
                <c:pt idx="189">
                  <c:v>3195</c:v>
                </c:pt>
                <c:pt idx="190">
                  <c:v>3196</c:v>
                </c:pt>
                <c:pt idx="191">
                  <c:v>3197</c:v>
                </c:pt>
                <c:pt idx="192">
                  <c:v>3198</c:v>
                </c:pt>
                <c:pt idx="193">
                  <c:v>3199</c:v>
                </c:pt>
                <c:pt idx="194">
                  <c:v>3200</c:v>
                </c:pt>
                <c:pt idx="195">
                  <c:v>3201</c:v>
                </c:pt>
                <c:pt idx="196">
                  <c:v>3202</c:v>
                </c:pt>
                <c:pt idx="197">
                  <c:v>3203</c:v>
                </c:pt>
                <c:pt idx="198">
                  <c:v>3204</c:v>
                </c:pt>
                <c:pt idx="199">
                  <c:v>3205</c:v>
                </c:pt>
                <c:pt idx="200">
                  <c:v>3206</c:v>
                </c:pt>
                <c:pt idx="201">
                  <c:v>3207</c:v>
                </c:pt>
                <c:pt idx="202">
                  <c:v>3208</c:v>
                </c:pt>
                <c:pt idx="203">
                  <c:v>3209</c:v>
                </c:pt>
                <c:pt idx="204">
                  <c:v>3210</c:v>
                </c:pt>
                <c:pt idx="205">
                  <c:v>3211</c:v>
                </c:pt>
                <c:pt idx="206">
                  <c:v>3212</c:v>
                </c:pt>
                <c:pt idx="207">
                  <c:v>3213</c:v>
                </c:pt>
                <c:pt idx="208">
                  <c:v>3214</c:v>
                </c:pt>
                <c:pt idx="209">
                  <c:v>3215</c:v>
                </c:pt>
                <c:pt idx="210">
                  <c:v>3216</c:v>
                </c:pt>
                <c:pt idx="211">
                  <c:v>3217</c:v>
                </c:pt>
                <c:pt idx="212">
                  <c:v>3218</c:v>
                </c:pt>
                <c:pt idx="213">
                  <c:v>3219</c:v>
                </c:pt>
                <c:pt idx="214">
                  <c:v>3220</c:v>
                </c:pt>
              </c:numCache>
            </c:numRef>
          </c:xVal>
          <c:yVal>
            <c:numRef>
              <c:f>Graph!$C$3008:$C$3220</c:f>
              <c:numCache>
                <c:formatCode>General</c:formatCode>
                <c:ptCount val="21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308-4D03-B360-53F9D7216284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Graph!$A$3007:$A$3221</c:f>
              <c:numCache>
                <c:formatCode>General</c:formatCode>
                <c:ptCount val="215"/>
                <c:pt idx="0">
                  <c:v>3006</c:v>
                </c:pt>
                <c:pt idx="1">
                  <c:v>3007</c:v>
                </c:pt>
                <c:pt idx="2">
                  <c:v>3008</c:v>
                </c:pt>
                <c:pt idx="3">
                  <c:v>3009</c:v>
                </c:pt>
                <c:pt idx="4">
                  <c:v>3010</c:v>
                </c:pt>
                <c:pt idx="5">
                  <c:v>3011</c:v>
                </c:pt>
                <c:pt idx="6">
                  <c:v>3012</c:v>
                </c:pt>
                <c:pt idx="7">
                  <c:v>3013</c:v>
                </c:pt>
                <c:pt idx="8">
                  <c:v>3014</c:v>
                </c:pt>
                <c:pt idx="9">
                  <c:v>3015</c:v>
                </c:pt>
                <c:pt idx="10">
                  <c:v>3016</c:v>
                </c:pt>
                <c:pt idx="11">
                  <c:v>3017</c:v>
                </c:pt>
                <c:pt idx="12">
                  <c:v>3018</c:v>
                </c:pt>
                <c:pt idx="13">
                  <c:v>3019</c:v>
                </c:pt>
                <c:pt idx="14">
                  <c:v>3020</c:v>
                </c:pt>
                <c:pt idx="15">
                  <c:v>3021</c:v>
                </c:pt>
                <c:pt idx="16">
                  <c:v>3022</c:v>
                </c:pt>
                <c:pt idx="17">
                  <c:v>3023</c:v>
                </c:pt>
                <c:pt idx="18">
                  <c:v>3024</c:v>
                </c:pt>
                <c:pt idx="19">
                  <c:v>3025</c:v>
                </c:pt>
                <c:pt idx="20">
                  <c:v>3026</c:v>
                </c:pt>
                <c:pt idx="21">
                  <c:v>3027</c:v>
                </c:pt>
                <c:pt idx="22">
                  <c:v>3028</c:v>
                </c:pt>
                <c:pt idx="23">
                  <c:v>3029</c:v>
                </c:pt>
                <c:pt idx="24">
                  <c:v>3030</c:v>
                </c:pt>
                <c:pt idx="25">
                  <c:v>3031</c:v>
                </c:pt>
                <c:pt idx="26">
                  <c:v>3032</c:v>
                </c:pt>
                <c:pt idx="27">
                  <c:v>3033</c:v>
                </c:pt>
                <c:pt idx="28">
                  <c:v>3034</c:v>
                </c:pt>
                <c:pt idx="29">
                  <c:v>3035</c:v>
                </c:pt>
                <c:pt idx="30">
                  <c:v>3036</c:v>
                </c:pt>
                <c:pt idx="31">
                  <c:v>3037</c:v>
                </c:pt>
                <c:pt idx="32">
                  <c:v>3038</c:v>
                </c:pt>
                <c:pt idx="33">
                  <c:v>3039</c:v>
                </c:pt>
                <c:pt idx="34">
                  <c:v>3040</c:v>
                </c:pt>
                <c:pt idx="35">
                  <c:v>3041</c:v>
                </c:pt>
                <c:pt idx="36">
                  <c:v>3042</c:v>
                </c:pt>
                <c:pt idx="37">
                  <c:v>3043</c:v>
                </c:pt>
                <c:pt idx="38">
                  <c:v>3044</c:v>
                </c:pt>
                <c:pt idx="39">
                  <c:v>3045</c:v>
                </c:pt>
                <c:pt idx="40">
                  <c:v>3046</c:v>
                </c:pt>
                <c:pt idx="41">
                  <c:v>3047</c:v>
                </c:pt>
                <c:pt idx="42">
                  <c:v>3048</c:v>
                </c:pt>
                <c:pt idx="43">
                  <c:v>3049</c:v>
                </c:pt>
                <c:pt idx="44">
                  <c:v>3050</c:v>
                </c:pt>
                <c:pt idx="45">
                  <c:v>3051</c:v>
                </c:pt>
                <c:pt idx="46">
                  <c:v>3052</c:v>
                </c:pt>
                <c:pt idx="47">
                  <c:v>3053</c:v>
                </c:pt>
                <c:pt idx="48">
                  <c:v>3054</c:v>
                </c:pt>
                <c:pt idx="49">
                  <c:v>3055</c:v>
                </c:pt>
                <c:pt idx="50">
                  <c:v>3056</c:v>
                </c:pt>
                <c:pt idx="51">
                  <c:v>3057</c:v>
                </c:pt>
                <c:pt idx="52">
                  <c:v>3058</c:v>
                </c:pt>
                <c:pt idx="53">
                  <c:v>3059</c:v>
                </c:pt>
                <c:pt idx="54">
                  <c:v>3060</c:v>
                </c:pt>
                <c:pt idx="55">
                  <c:v>3061</c:v>
                </c:pt>
                <c:pt idx="56">
                  <c:v>3062</c:v>
                </c:pt>
                <c:pt idx="57">
                  <c:v>3063</c:v>
                </c:pt>
                <c:pt idx="58">
                  <c:v>3064</c:v>
                </c:pt>
                <c:pt idx="59">
                  <c:v>3065</c:v>
                </c:pt>
                <c:pt idx="60">
                  <c:v>3066</c:v>
                </c:pt>
                <c:pt idx="61">
                  <c:v>3067</c:v>
                </c:pt>
                <c:pt idx="62">
                  <c:v>3068</c:v>
                </c:pt>
                <c:pt idx="63">
                  <c:v>3069</c:v>
                </c:pt>
                <c:pt idx="64">
                  <c:v>3070</c:v>
                </c:pt>
                <c:pt idx="65">
                  <c:v>3071</c:v>
                </c:pt>
                <c:pt idx="66">
                  <c:v>3072</c:v>
                </c:pt>
                <c:pt idx="67">
                  <c:v>3073</c:v>
                </c:pt>
                <c:pt idx="68">
                  <c:v>3074</c:v>
                </c:pt>
                <c:pt idx="69">
                  <c:v>3075</c:v>
                </c:pt>
                <c:pt idx="70">
                  <c:v>3076</c:v>
                </c:pt>
                <c:pt idx="71">
                  <c:v>3077</c:v>
                </c:pt>
                <c:pt idx="72">
                  <c:v>3078</c:v>
                </c:pt>
                <c:pt idx="73">
                  <c:v>3079</c:v>
                </c:pt>
                <c:pt idx="74">
                  <c:v>3080</c:v>
                </c:pt>
                <c:pt idx="75">
                  <c:v>3081</c:v>
                </c:pt>
                <c:pt idx="76">
                  <c:v>3082</c:v>
                </c:pt>
                <c:pt idx="77">
                  <c:v>3083</c:v>
                </c:pt>
                <c:pt idx="78">
                  <c:v>3084</c:v>
                </c:pt>
                <c:pt idx="79">
                  <c:v>3085</c:v>
                </c:pt>
                <c:pt idx="80">
                  <c:v>3086</c:v>
                </c:pt>
                <c:pt idx="81">
                  <c:v>3087</c:v>
                </c:pt>
                <c:pt idx="82">
                  <c:v>3088</c:v>
                </c:pt>
                <c:pt idx="83">
                  <c:v>3089</c:v>
                </c:pt>
                <c:pt idx="84">
                  <c:v>3090</c:v>
                </c:pt>
                <c:pt idx="85">
                  <c:v>3091</c:v>
                </c:pt>
                <c:pt idx="86">
                  <c:v>3092</c:v>
                </c:pt>
                <c:pt idx="87">
                  <c:v>3093</c:v>
                </c:pt>
                <c:pt idx="88">
                  <c:v>3094</c:v>
                </c:pt>
                <c:pt idx="89">
                  <c:v>3095</c:v>
                </c:pt>
                <c:pt idx="90">
                  <c:v>3096</c:v>
                </c:pt>
                <c:pt idx="91">
                  <c:v>3097</c:v>
                </c:pt>
                <c:pt idx="92">
                  <c:v>3098</c:v>
                </c:pt>
                <c:pt idx="93">
                  <c:v>3099</c:v>
                </c:pt>
                <c:pt idx="94">
                  <c:v>3100</c:v>
                </c:pt>
                <c:pt idx="95">
                  <c:v>3101</c:v>
                </c:pt>
                <c:pt idx="96">
                  <c:v>3102</c:v>
                </c:pt>
                <c:pt idx="97">
                  <c:v>3103</c:v>
                </c:pt>
                <c:pt idx="98">
                  <c:v>3104</c:v>
                </c:pt>
                <c:pt idx="99">
                  <c:v>3105</c:v>
                </c:pt>
                <c:pt idx="100">
                  <c:v>3106</c:v>
                </c:pt>
                <c:pt idx="101">
                  <c:v>3107</c:v>
                </c:pt>
                <c:pt idx="102">
                  <c:v>3108</c:v>
                </c:pt>
                <c:pt idx="103">
                  <c:v>3109</c:v>
                </c:pt>
                <c:pt idx="104">
                  <c:v>3110</c:v>
                </c:pt>
                <c:pt idx="105">
                  <c:v>3111</c:v>
                </c:pt>
                <c:pt idx="106">
                  <c:v>3112</c:v>
                </c:pt>
                <c:pt idx="107">
                  <c:v>3113</c:v>
                </c:pt>
                <c:pt idx="108">
                  <c:v>3114</c:v>
                </c:pt>
                <c:pt idx="109">
                  <c:v>3115</c:v>
                </c:pt>
                <c:pt idx="110">
                  <c:v>3116</c:v>
                </c:pt>
                <c:pt idx="111">
                  <c:v>3117</c:v>
                </c:pt>
                <c:pt idx="112">
                  <c:v>3118</c:v>
                </c:pt>
                <c:pt idx="113">
                  <c:v>3119</c:v>
                </c:pt>
                <c:pt idx="114">
                  <c:v>3120</c:v>
                </c:pt>
                <c:pt idx="115">
                  <c:v>3121</c:v>
                </c:pt>
                <c:pt idx="116">
                  <c:v>3122</c:v>
                </c:pt>
                <c:pt idx="117">
                  <c:v>3123</c:v>
                </c:pt>
                <c:pt idx="118">
                  <c:v>3124</c:v>
                </c:pt>
                <c:pt idx="119">
                  <c:v>3125</c:v>
                </c:pt>
                <c:pt idx="120">
                  <c:v>3126</c:v>
                </c:pt>
                <c:pt idx="121">
                  <c:v>3127</c:v>
                </c:pt>
                <c:pt idx="122">
                  <c:v>3128</c:v>
                </c:pt>
                <c:pt idx="123">
                  <c:v>3129</c:v>
                </c:pt>
                <c:pt idx="124">
                  <c:v>3130</c:v>
                </c:pt>
                <c:pt idx="125">
                  <c:v>3131</c:v>
                </c:pt>
                <c:pt idx="126">
                  <c:v>3132</c:v>
                </c:pt>
                <c:pt idx="127">
                  <c:v>3133</c:v>
                </c:pt>
                <c:pt idx="128">
                  <c:v>3134</c:v>
                </c:pt>
                <c:pt idx="129">
                  <c:v>3135</c:v>
                </c:pt>
                <c:pt idx="130">
                  <c:v>3136</c:v>
                </c:pt>
                <c:pt idx="131">
                  <c:v>3137</c:v>
                </c:pt>
                <c:pt idx="132">
                  <c:v>3138</c:v>
                </c:pt>
                <c:pt idx="133">
                  <c:v>3139</c:v>
                </c:pt>
                <c:pt idx="134">
                  <c:v>3140</c:v>
                </c:pt>
                <c:pt idx="135">
                  <c:v>3141</c:v>
                </c:pt>
                <c:pt idx="136">
                  <c:v>3142</c:v>
                </c:pt>
                <c:pt idx="137">
                  <c:v>3143</c:v>
                </c:pt>
                <c:pt idx="138">
                  <c:v>3144</c:v>
                </c:pt>
                <c:pt idx="139">
                  <c:v>3145</c:v>
                </c:pt>
                <c:pt idx="140">
                  <c:v>3146</c:v>
                </c:pt>
                <c:pt idx="141">
                  <c:v>3147</c:v>
                </c:pt>
                <c:pt idx="142">
                  <c:v>3148</c:v>
                </c:pt>
                <c:pt idx="143">
                  <c:v>3149</c:v>
                </c:pt>
                <c:pt idx="144">
                  <c:v>3150</c:v>
                </c:pt>
                <c:pt idx="145">
                  <c:v>3151</c:v>
                </c:pt>
                <c:pt idx="146">
                  <c:v>3152</c:v>
                </c:pt>
                <c:pt idx="147">
                  <c:v>3153</c:v>
                </c:pt>
                <c:pt idx="148">
                  <c:v>3154</c:v>
                </c:pt>
                <c:pt idx="149">
                  <c:v>3155</c:v>
                </c:pt>
                <c:pt idx="150">
                  <c:v>3156</c:v>
                </c:pt>
                <c:pt idx="151">
                  <c:v>3157</c:v>
                </c:pt>
                <c:pt idx="152">
                  <c:v>3158</c:v>
                </c:pt>
                <c:pt idx="153">
                  <c:v>3159</c:v>
                </c:pt>
                <c:pt idx="154">
                  <c:v>3160</c:v>
                </c:pt>
                <c:pt idx="155">
                  <c:v>3161</c:v>
                </c:pt>
                <c:pt idx="156">
                  <c:v>3162</c:v>
                </c:pt>
                <c:pt idx="157">
                  <c:v>3163</c:v>
                </c:pt>
                <c:pt idx="158">
                  <c:v>3164</c:v>
                </c:pt>
                <c:pt idx="159">
                  <c:v>3165</c:v>
                </c:pt>
                <c:pt idx="160">
                  <c:v>3166</c:v>
                </c:pt>
                <c:pt idx="161">
                  <c:v>3167</c:v>
                </c:pt>
                <c:pt idx="162">
                  <c:v>3168</c:v>
                </c:pt>
                <c:pt idx="163">
                  <c:v>3169</c:v>
                </c:pt>
                <c:pt idx="164">
                  <c:v>3170</c:v>
                </c:pt>
                <c:pt idx="165">
                  <c:v>3171</c:v>
                </c:pt>
                <c:pt idx="166">
                  <c:v>3172</c:v>
                </c:pt>
                <c:pt idx="167">
                  <c:v>3173</c:v>
                </c:pt>
                <c:pt idx="168">
                  <c:v>3174</c:v>
                </c:pt>
                <c:pt idx="169">
                  <c:v>3175</c:v>
                </c:pt>
                <c:pt idx="170">
                  <c:v>3176</c:v>
                </c:pt>
                <c:pt idx="171">
                  <c:v>3177</c:v>
                </c:pt>
                <c:pt idx="172">
                  <c:v>3178</c:v>
                </c:pt>
                <c:pt idx="173">
                  <c:v>3179</c:v>
                </c:pt>
                <c:pt idx="174">
                  <c:v>3180</c:v>
                </c:pt>
                <c:pt idx="175">
                  <c:v>3181</c:v>
                </c:pt>
                <c:pt idx="176">
                  <c:v>3182</c:v>
                </c:pt>
                <c:pt idx="177">
                  <c:v>3183</c:v>
                </c:pt>
                <c:pt idx="178">
                  <c:v>3184</c:v>
                </c:pt>
                <c:pt idx="179">
                  <c:v>3185</c:v>
                </c:pt>
                <c:pt idx="180">
                  <c:v>3186</c:v>
                </c:pt>
                <c:pt idx="181">
                  <c:v>3187</c:v>
                </c:pt>
                <c:pt idx="182">
                  <c:v>3188</c:v>
                </c:pt>
                <c:pt idx="183">
                  <c:v>3189</c:v>
                </c:pt>
                <c:pt idx="184">
                  <c:v>3190</c:v>
                </c:pt>
                <c:pt idx="185">
                  <c:v>3191</c:v>
                </c:pt>
                <c:pt idx="186">
                  <c:v>3192</c:v>
                </c:pt>
                <c:pt idx="187">
                  <c:v>3193</c:v>
                </c:pt>
                <c:pt idx="188">
                  <c:v>3194</c:v>
                </c:pt>
                <c:pt idx="189">
                  <c:v>3195</c:v>
                </c:pt>
                <c:pt idx="190">
                  <c:v>3196</c:v>
                </c:pt>
                <c:pt idx="191">
                  <c:v>3197</c:v>
                </c:pt>
                <c:pt idx="192">
                  <c:v>3198</c:v>
                </c:pt>
                <c:pt idx="193">
                  <c:v>3199</c:v>
                </c:pt>
                <c:pt idx="194">
                  <c:v>3200</c:v>
                </c:pt>
                <c:pt idx="195">
                  <c:v>3201</c:v>
                </c:pt>
                <c:pt idx="196">
                  <c:v>3202</c:v>
                </c:pt>
                <c:pt idx="197">
                  <c:v>3203</c:v>
                </c:pt>
                <c:pt idx="198">
                  <c:v>3204</c:v>
                </c:pt>
                <c:pt idx="199">
                  <c:v>3205</c:v>
                </c:pt>
                <c:pt idx="200">
                  <c:v>3206</c:v>
                </c:pt>
                <c:pt idx="201">
                  <c:v>3207</c:v>
                </c:pt>
                <c:pt idx="202">
                  <c:v>3208</c:v>
                </c:pt>
                <c:pt idx="203">
                  <c:v>3209</c:v>
                </c:pt>
                <c:pt idx="204">
                  <c:v>3210</c:v>
                </c:pt>
                <c:pt idx="205">
                  <c:v>3211</c:v>
                </c:pt>
                <c:pt idx="206">
                  <c:v>3212</c:v>
                </c:pt>
                <c:pt idx="207">
                  <c:v>3213</c:v>
                </c:pt>
                <c:pt idx="208">
                  <c:v>3214</c:v>
                </c:pt>
                <c:pt idx="209">
                  <c:v>3215</c:v>
                </c:pt>
                <c:pt idx="210">
                  <c:v>3216</c:v>
                </c:pt>
                <c:pt idx="211">
                  <c:v>3217</c:v>
                </c:pt>
                <c:pt idx="212">
                  <c:v>3218</c:v>
                </c:pt>
                <c:pt idx="213">
                  <c:v>3219</c:v>
                </c:pt>
                <c:pt idx="214">
                  <c:v>3220</c:v>
                </c:pt>
              </c:numCache>
            </c:numRef>
          </c:xVal>
          <c:yVal>
            <c:numRef>
              <c:f>Graph!$E$3008:$E$3220</c:f>
              <c:numCache>
                <c:formatCode>General</c:formatCode>
                <c:ptCount val="213"/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308-4D03-B360-53F9D7216284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Graph!$A$3007:$A$3221</c:f>
              <c:numCache>
                <c:formatCode>General</c:formatCode>
                <c:ptCount val="215"/>
                <c:pt idx="0">
                  <c:v>3006</c:v>
                </c:pt>
                <c:pt idx="1">
                  <c:v>3007</c:v>
                </c:pt>
                <c:pt idx="2">
                  <c:v>3008</c:v>
                </c:pt>
                <c:pt idx="3">
                  <c:v>3009</c:v>
                </c:pt>
                <c:pt idx="4">
                  <c:v>3010</c:v>
                </c:pt>
                <c:pt idx="5">
                  <c:v>3011</c:v>
                </c:pt>
                <c:pt idx="6">
                  <c:v>3012</c:v>
                </c:pt>
                <c:pt idx="7">
                  <c:v>3013</c:v>
                </c:pt>
                <c:pt idx="8">
                  <c:v>3014</c:v>
                </c:pt>
                <c:pt idx="9">
                  <c:v>3015</c:v>
                </c:pt>
                <c:pt idx="10">
                  <c:v>3016</c:v>
                </c:pt>
                <c:pt idx="11">
                  <c:v>3017</c:v>
                </c:pt>
                <c:pt idx="12">
                  <c:v>3018</c:v>
                </c:pt>
                <c:pt idx="13">
                  <c:v>3019</c:v>
                </c:pt>
                <c:pt idx="14">
                  <c:v>3020</c:v>
                </c:pt>
                <c:pt idx="15">
                  <c:v>3021</c:v>
                </c:pt>
                <c:pt idx="16">
                  <c:v>3022</c:v>
                </c:pt>
                <c:pt idx="17">
                  <c:v>3023</c:v>
                </c:pt>
                <c:pt idx="18">
                  <c:v>3024</c:v>
                </c:pt>
                <c:pt idx="19">
                  <c:v>3025</c:v>
                </c:pt>
                <c:pt idx="20">
                  <c:v>3026</c:v>
                </c:pt>
                <c:pt idx="21">
                  <c:v>3027</c:v>
                </c:pt>
                <c:pt idx="22">
                  <c:v>3028</c:v>
                </c:pt>
                <c:pt idx="23">
                  <c:v>3029</c:v>
                </c:pt>
                <c:pt idx="24">
                  <c:v>3030</c:v>
                </c:pt>
                <c:pt idx="25">
                  <c:v>3031</c:v>
                </c:pt>
                <c:pt idx="26">
                  <c:v>3032</c:v>
                </c:pt>
                <c:pt idx="27">
                  <c:v>3033</c:v>
                </c:pt>
                <c:pt idx="28">
                  <c:v>3034</c:v>
                </c:pt>
                <c:pt idx="29">
                  <c:v>3035</c:v>
                </c:pt>
                <c:pt idx="30">
                  <c:v>3036</c:v>
                </c:pt>
                <c:pt idx="31">
                  <c:v>3037</c:v>
                </c:pt>
                <c:pt idx="32">
                  <c:v>3038</c:v>
                </c:pt>
                <c:pt idx="33">
                  <c:v>3039</c:v>
                </c:pt>
                <c:pt idx="34">
                  <c:v>3040</c:v>
                </c:pt>
                <c:pt idx="35">
                  <c:v>3041</c:v>
                </c:pt>
                <c:pt idx="36">
                  <c:v>3042</c:v>
                </c:pt>
                <c:pt idx="37">
                  <c:v>3043</c:v>
                </c:pt>
                <c:pt idx="38">
                  <c:v>3044</c:v>
                </c:pt>
                <c:pt idx="39">
                  <c:v>3045</c:v>
                </c:pt>
                <c:pt idx="40">
                  <c:v>3046</c:v>
                </c:pt>
                <c:pt idx="41">
                  <c:v>3047</c:v>
                </c:pt>
                <c:pt idx="42">
                  <c:v>3048</c:v>
                </c:pt>
                <c:pt idx="43">
                  <c:v>3049</c:v>
                </c:pt>
                <c:pt idx="44">
                  <c:v>3050</c:v>
                </c:pt>
                <c:pt idx="45">
                  <c:v>3051</c:v>
                </c:pt>
                <c:pt idx="46">
                  <c:v>3052</c:v>
                </c:pt>
                <c:pt idx="47">
                  <c:v>3053</c:v>
                </c:pt>
                <c:pt idx="48">
                  <c:v>3054</c:v>
                </c:pt>
                <c:pt idx="49">
                  <c:v>3055</c:v>
                </c:pt>
                <c:pt idx="50">
                  <c:v>3056</c:v>
                </c:pt>
                <c:pt idx="51">
                  <c:v>3057</c:v>
                </c:pt>
                <c:pt idx="52">
                  <c:v>3058</c:v>
                </c:pt>
                <c:pt idx="53">
                  <c:v>3059</c:v>
                </c:pt>
                <c:pt idx="54">
                  <c:v>3060</c:v>
                </c:pt>
                <c:pt idx="55">
                  <c:v>3061</c:v>
                </c:pt>
                <c:pt idx="56">
                  <c:v>3062</c:v>
                </c:pt>
                <c:pt idx="57">
                  <c:v>3063</c:v>
                </c:pt>
                <c:pt idx="58">
                  <c:v>3064</c:v>
                </c:pt>
                <c:pt idx="59">
                  <c:v>3065</c:v>
                </c:pt>
                <c:pt idx="60">
                  <c:v>3066</c:v>
                </c:pt>
                <c:pt idx="61">
                  <c:v>3067</c:v>
                </c:pt>
                <c:pt idx="62">
                  <c:v>3068</c:v>
                </c:pt>
                <c:pt idx="63">
                  <c:v>3069</c:v>
                </c:pt>
                <c:pt idx="64">
                  <c:v>3070</c:v>
                </c:pt>
                <c:pt idx="65">
                  <c:v>3071</c:v>
                </c:pt>
                <c:pt idx="66">
                  <c:v>3072</c:v>
                </c:pt>
                <c:pt idx="67">
                  <c:v>3073</c:v>
                </c:pt>
                <c:pt idx="68">
                  <c:v>3074</c:v>
                </c:pt>
                <c:pt idx="69">
                  <c:v>3075</c:v>
                </c:pt>
                <c:pt idx="70">
                  <c:v>3076</c:v>
                </c:pt>
                <c:pt idx="71">
                  <c:v>3077</c:v>
                </c:pt>
                <c:pt idx="72">
                  <c:v>3078</c:v>
                </c:pt>
                <c:pt idx="73">
                  <c:v>3079</c:v>
                </c:pt>
                <c:pt idx="74">
                  <c:v>3080</c:v>
                </c:pt>
                <c:pt idx="75">
                  <c:v>3081</c:v>
                </c:pt>
                <c:pt idx="76">
                  <c:v>3082</c:v>
                </c:pt>
                <c:pt idx="77">
                  <c:v>3083</c:v>
                </c:pt>
                <c:pt idx="78">
                  <c:v>3084</c:v>
                </c:pt>
                <c:pt idx="79">
                  <c:v>3085</c:v>
                </c:pt>
                <c:pt idx="80">
                  <c:v>3086</c:v>
                </c:pt>
                <c:pt idx="81">
                  <c:v>3087</c:v>
                </c:pt>
                <c:pt idx="82">
                  <c:v>3088</c:v>
                </c:pt>
                <c:pt idx="83">
                  <c:v>3089</c:v>
                </c:pt>
                <c:pt idx="84">
                  <c:v>3090</c:v>
                </c:pt>
                <c:pt idx="85">
                  <c:v>3091</c:v>
                </c:pt>
                <c:pt idx="86">
                  <c:v>3092</c:v>
                </c:pt>
                <c:pt idx="87">
                  <c:v>3093</c:v>
                </c:pt>
                <c:pt idx="88">
                  <c:v>3094</c:v>
                </c:pt>
                <c:pt idx="89">
                  <c:v>3095</c:v>
                </c:pt>
                <c:pt idx="90">
                  <c:v>3096</c:v>
                </c:pt>
                <c:pt idx="91">
                  <c:v>3097</c:v>
                </c:pt>
                <c:pt idx="92">
                  <c:v>3098</c:v>
                </c:pt>
                <c:pt idx="93">
                  <c:v>3099</c:v>
                </c:pt>
                <c:pt idx="94">
                  <c:v>3100</c:v>
                </c:pt>
                <c:pt idx="95">
                  <c:v>3101</c:v>
                </c:pt>
                <c:pt idx="96">
                  <c:v>3102</c:v>
                </c:pt>
                <c:pt idx="97">
                  <c:v>3103</c:v>
                </c:pt>
                <c:pt idx="98">
                  <c:v>3104</c:v>
                </c:pt>
                <c:pt idx="99">
                  <c:v>3105</c:v>
                </c:pt>
                <c:pt idx="100">
                  <c:v>3106</c:v>
                </c:pt>
                <c:pt idx="101">
                  <c:v>3107</c:v>
                </c:pt>
                <c:pt idx="102">
                  <c:v>3108</c:v>
                </c:pt>
                <c:pt idx="103">
                  <c:v>3109</c:v>
                </c:pt>
                <c:pt idx="104">
                  <c:v>3110</c:v>
                </c:pt>
                <c:pt idx="105">
                  <c:v>3111</c:v>
                </c:pt>
                <c:pt idx="106">
                  <c:v>3112</c:v>
                </c:pt>
                <c:pt idx="107">
                  <c:v>3113</c:v>
                </c:pt>
                <c:pt idx="108">
                  <c:v>3114</c:v>
                </c:pt>
                <c:pt idx="109">
                  <c:v>3115</c:v>
                </c:pt>
                <c:pt idx="110">
                  <c:v>3116</c:v>
                </c:pt>
                <c:pt idx="111">
                  <c:v>3117</c:v>
                </c:pt>
                <c:pt idx="112">
                  <c:v>3118</c:v>
                </c:pt>
                <c:pt idx="113">
                  <c:v>3119</c:v>
                </c:pt>
                <c:pt idx="114">
                  <c:v>3120</c:v>
                </c:pt>
                <c:pt idx="115">
                  <c:v>3121</c:v>
                </c:pt>
                <c:pt idx="116">
                  <c:v>3122</c:v>
                </c:pt>
                <c:pt idx="117">
                  <c:v>3123</c:v>
                </c:pt>
                <c:pt idx="118">
                  <c:v>3124</c:v>
                </c:pt>
                <c:pt idx="119">
                  <c:v>3125</c:v>
                </c:pt>
                <c:pt idx="120">
                  <c:v>3126</c:v>
                </c:pt>
                <c:pt idx="121">
                  <c:v>3127</c:v>
                </c:pt>
                <c:pt idx="122">
                  <c:v>3128</c:v>
                </c:pt>
                <c:pt idx="123">
                  <c:v>3129</c:v>
                </c:pt>
                <c:pt idx="124">
                  <c:v>3130</c:v>
                </c:pt>
                <c:pt idx="125">
                  <c:v>3131</c:v>
                </c:pt>
                <c:pt idx="126">
                  <c:v>3132</c:v>
                </c:pt>
                <c:pt idx="127">
                  <c:v>3133</c:v>
                </c:pt>
                <c:pt idx="128">
                  <c:v>3134</c:v>
                </c:pt>
                <c:pt idx="129">
                  <c:v>3135</c:v>
                </c:pt>
                <c:pt idx="130">
                  <c:v>3136</c:v>
                </c:pt>
                <c:pt idx="131">
                  <c:v>3137</c:v>
                </c:pt>
                <c:pt idx="132">
                  <c:v>3138</c:v>
                </c:pt>
                <c:pt idx="133">
                  <c:v>3139</c:v>
                </c:pt>
                <c:pt idx="134">
                  <c:v>3140</c:v>
                </c:pt>
                <c:pt idx="135">
                  <c:v>3141</c:v>
                </c:pt>
                <c:pt idx="136">
                  <c:v>3142</c:v>
                </c:pt>
                <c:pt idx="137">
                  <c:v>3143</c:v>
                </c:pt>
                <c:pt idx="138">
                  <c:v>3144</c:v>
                </c:pt>
                <c:pt idx="139">
                  <c:v>3145</c:v>
                </c:pt>
                <c:pt idx="140">
                  <c:v>3146</c:v>
                </c:pt>
                <c:pt idx="141">
                  <c:v>3147</c:v>
                </c:pt>
                <c:pt idx="142">
                  <c:v>3148</c:v>
                </c:pt>
                <c:pt idx="143">
                  <c:v>3149</c:v>
                </c:pt>
                <c:pt idx="144">
                  <c:v>3150</c:v>
                </c:pt>
                <c:pt idx="145">
                  <c:v>3151</c:v>
                </c:pt>
                <c:pt idx="146">
                  <c:v>3152</c:v>
                </c:pt>
                <c:pt idx="147">
                  <c:v>3153</c:v>
                </c:pt>
                <c:pt idx="148">
                  <c:v>3154</c:v>
                </c:pt>
                <c:pt idx="149">
                  <c:v>3155</c:v>
                </c:pt>
                <c:pt idx="150">
                  <c:v>3156</c:v>
                </c:pt>
                <c:pt idx="151">
                  <c:v>3157</c:v>
                </c:pt>
                <c:pt idx="152">
                  <c:v>3158</c:v>
                </c:pt>
                <c:pt idx="153">
                  <c:v>3159</c:v>
                </c:pt>
                <c:pt idx="154">
                  <c:v>3160</c:v>
                </c:pt>
                <c:pt idx="155">
                  <c:v>3161</c:v>
                </c:pt>
                <c:pt idx="156">
                  <c:v>3162</c:v>
                </c:pt>
                <c:pt idx="157">
                  <c:v>3163</c:v>
                </c:pt>
                <c:pt idx="158">
                  <c:v>3164</c:v>
                </c:pt>
                <c:pt idx="159">
                  <c:v>3165</c:v>
                </c:pt>
                <c:pt idx="160">
                  <c:v>3166</c:v>
                </c:pt>
                <c:pt idx="161">
                  <c:v>3167</c:v>
                </c:pt>
                <c:pt idx="162">
                  <c:v>3168</c:v>
                </c:pt>
                <c:pt idx="163">
                  <c:v>3169</c:v>
                </c:pt>
                <c:pt idx="164">
                  <c:v>3170</c:v>
                </c:pt>
                <c:pt idx="165">
                  <c:v>3171</c:v>
                </c:pt>
                <c:pt idx="166">
                  <c:v>3172</c:v>
                </c:pt>
                <c:pt idx="167">
                  <c:v>3173</c:v>
                </c:pt>
                <c:pt idx="168">
                  <c:v>3174</c:v>
                </c:pt>
                <c:pt idx="169">
                  <c:v>3175</c:v>
                </c:pt>
                <c:pt idx="170">
                  <c:v>3176</c:v>
                </c:pt>
                <c:pt idx="171">
                  <c:v>3177</c:v>
                </c:pt>
                <c:pt idx="172">
                  <c:v>3178</c:v>
                </c:pt>
                <c:pt idx="173">
                  <c:v>3179</c:v>
                </c:pt>
                <c:pt idx="174">
                  <c:v>3180</c:v>
                </c:pt>
                <c:pt idx="175">
                  <c:v>3181</c:v>
                </c:pt>
                <c:pt idx="176">
                  <c:v>3182</c:v>
                </c:pt>
                <c:pt idx="177">
                  <c:v>3183</c:v>
                </c:pt>
                <c:pt idx="178">
                  <c:v>3184</c:v>
                </c:pt>
                <c:pt idx="179">
                  <c:v>3185</c:v>
                </c:pt>
                <c:pt idx="180">
                  <c:v>3186</c:v>
                </c:pt>
                <c:pt idx="181">
                  <c:v>3187</c:v>
                </c:pt>
                <c:pt idx="182">
                  <c:v>3188</c:v>
                </c:pt>
                <c:pt idx="183">
                  <c:v>3189</c:v>
                </c:pt>
                <c:pt idx="184">
                  <c:v>3190</c:v>
                </c:pt>
                <c:pt idx="185">
                  <c:v>3191</c:v>
                </c:pt>
                <c:pt idx="186">
                  <c:v>3192</c:v>
                </c:pt>
                <c:pt idx="187">
                  <c:v>3193</c:v>
                </c:pt>
                <c:pt idx="188">
                  <c:v>3194</c:v>
                </c:pt>
                <c:pt idx="189">
                  <c:v>3195</c:v>
                </c:pt>
                <c:pt idx="190">
                  <c:v>3196</c:v>
                </c:pt>
                <c:pt idx="191">
                  <c:v>3197</c:v>
                </c:pt>
                <c:pt idx="192">
                  <c:v>3198</c:v>
                </c:pt>
                <c:pt idx="193">
                  <c:v>3199</c:v>
                </c:pt>
                <c:pt idx="194">
                  <c:v>3200</c:v>
                </c:pt>
                <c:pt idx="195">
                  <c:v>3201</c:v>
                </c:pt>
                <c:pt idx="196">
                  <c:v>3202</c:v>
                </c:pt>
                <c:pt idx="197">
                  <c:v>3203</c:v>
                </c:pt>
                <c:pt idx="198">
                  <c:v>3204</c:v>
                </c:pt>
                <c:pt idx="199">
                  <c:v>3205</c:v>
                </c:pt>
                <c:pt idx="200">
                  <c:v>3206</c:v>
                </c:pt>
                <c:pt idx="201">
                  <c:v>3207</c:v>
                </c:pt>
                <c:pt idx="202">
                  <c:v>3208</c:v>
                </c:pt>
                <c:pt idx="203">
                  <c:v>3209</c:v>
                </c:pt>
                <c:pt idx="204">
                  <c:v>3210</c:v>
                </c:pt>
                <c:pt idx="205">
                  <c:v>3211</c:v>
                </c:pt>
                <c:pt idx="206">
                  <c:v>3212</c:v>
                </c:pt>
                <c:pt idx="207">
                  <c:v>3213</c:v>
                </c:pt>
                <c:pt idx="208">
                  <c:v>3214</c:v>
                </c:pt>
                <c:pt idx="209">
                  <c:v>3215</c:v>
                </c:pt>
                <c:pt idx="210">
                  <c:v>3216</c:v>
                </c:pt>
                <c:pt idx="211">
                  <c:v>3217</c:v>
                </c:pt>
                <c:pt idx="212">
                  <c:v>3218</c:v>
                </c:pt>
                <c:pt idx="213">
                  <c:v>3219</c:v>
                </c:pt>
                <c:pt idx="214">
                  <c:v>3220</c:v>
                </c:pt>
              </c:numCache>
            </c:numRef>
          </c:xVal>
          <c:yVal>
            <c:numRef>
              <c:f>Graph!$G$3008:$G$3220</c:f>
              <c:numCache>
                <c:formatCode>General</c:formatCode>
                <c:ptCount val="21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308-4D03-B360-53F9D7216284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Graph!$A$3007:$A$3221</c:f>
              <c:numCache>
                <c:formatCode>General</c:formatCode>
                <c:ptCount val="215"/>
                <c:pt idx="0">
                  <c:v>3006</c:v>
                </c:pt>
                <c:pt idx="1">
                  <c:v>3007</c:v>
                </c:pt>
                <c:pt idx="2">
                  <c:v>3008</c:v>
                </c:pt>
                <c:pt idx="3">
                  <c:v>3009</c:v>
                </c:pt>
                <c:pt idx="4">
                  <c:v>3010</c:v>
                </c:pt>
                <c:pt idx="5">
                  <c:v>3011</c:v>
                </c:pt>
                <c:pt idx="6">
                  <c:v>3012</c:v>
                </c:pt>
                <c:pt idx="7">
                  <c:v>3013</c:v>
                </c:pt>
                <c:pt idx="8">
                  <c:v>3014</c:v>
                </c:pt>
                <c:pt idx="9">
                  <c:v>3015</c:v>
                </c:pt>
                <c:pt idx="10">
                  <c:v>3016</c:v>
                </c:pt>
                <c:pt idx="11">
                  <c:v>3017</c:v>
                </c:pt>
                <c:pt idx="12">
                  <c:v>3018</c:v>
                </c:pt>
                <c:pt idx="13">
                  <c:v>3019</c:v>
                </c:pt>
                <c:pt idx="14">
                  <c:v>3020</c:v>
                </c:pt>
                <c:pt idx="15">
                  <c:v>3021</c:v>
                </c:pt>
                <c:pt idx="16">
                  <c:v>3022</c:v>
                </c:pt>
                <c:pt idx="17">
                  <c:v>3023</c:v>
                </c:pt>
                <c:pt idx="18">
                  <c:v>3024</c:v>
                </c:pt>
                <c:pt idx="19">
                  <c:v>3025</c:v>
                </c:pt>
                <c:pt idx="20">
                  <c:v>3026</c:v>
                </c:pt>
                <c:pt idx="21">
                  <c:v>3027</c:v>
                </c:pt>
                <c:pt idx="22">
                  <c:v>3028</c:v>
                </c:pt>
                <c:pt idx="23">
                  <c:v>3029</c:v>
                </c:pt>
                <c:pt idx="24">
                  <c:v>3030</c:v>
                </c:pt>
                <c:pt idx="25">
                  <c:v>3031</c:v>
                </c:pt>
                <c:pt idx="26">
                  <c:v>3032</c:v>
                </c:pt>
                <c:pt idx="27">
                  <c:v>3033</c:v>
                </c:pt>
                <c:pt idx="28">
                  <c:v>3034</c:v>
                </c:pt>
                <c:pt idx="29">
                  <c:v>3035</c:v>
                </c:pt>
                <c:pt idx="30">
                  <c:v>3036</c:v>
                </c:pt>
                <c:pt idx="31">
                  <c:v>3037</c:v>
                </c:pt>
                <c:pt idx="32">
                  <c:v>3038</c:v>
                </c:pt>
                <c:pt idx="33">
                  <c:v>3039</c:v>
                </c:pt>
                <c:pt idx="34">
                  <c:v>3040</c:v>
                </c:pt>
                <c:pt idx="35">
                  <c:v>3041</c:v>
                </c:pt>
                <c:pt idx="36">
                  <c:v>3042</c:v>
                </c:pt>
                <c:pt idx="37">
                  <c:v>3043</c:v>
                </c:pt>
                <c:pt idx="38">
                  <c:v>3044</c:v>
                </c:pt>
                <c:pt idx="39">
                  <c:v>3045</c:v>
                </c:pt>
                <c:pt idx="40">
                  <c:v>3046</c:v>
                </c:pt>
                <c:pt idx="41">
                  <c:v>3047</c:v>
                </c:pt>
                <c:pt idx="42">
                  <c:v>3048</c:v>
                </c:pt>
                <c:pt idx="43">
                  <c:v>3049</c:v>
                </c:pt>
                <c:pt idx="44">
                  <c:v>3050</c:v>
                </c:pt>
                <c:pt idx="45">
                  <c:v>3051</c:v>
                </c:pt>
                <c:pt idx="46">
                  <c:v>3052</c:v>
                </c:pt>
                <c:pt idx="47">
                  <c:v>3053</c:v>
                </c:pt>
                <c:pt idx="48">
                  <c:v>3054</c:v>
                </c:pt>
                <c:pt idx="49">
                  <c:v>3055</c:v>
                </c:pt>
                <c:pt idx="50">
                  <c:v>3056</c:v>
                </c:pt>
                <c:pt idx="51">
                  <c:v>3057</c:v>
                </c:pt>
                <c:pt idx="52">
                  <c:v>3058</c:v>
                </c:pt>
                <c:pt idx="53">
                  <c:v>3059</c:v>
                </c:pt>
                <c:pt idx="54">
                  <c:v>3060</c:v>
                </c:pt>
                <c:pt idx="55">
                  <c:v>3061</c:v>
                </c:pt>
                <c:pt idx="56">
                  <c:v>3062</c:v>
                </c:pt>
                <c:pt idx="57">
                  <c:v>3063</c:v>
                </c:pt>
                <c:pt idx="58">
                  <c:v>3064</c:v>
                </c:pt>
                <c:pt idx="59">
                  <c:v>3065</c:v>
                </c:pt>
                <c:pt idx="60">
                  <c:v>3066</c:v>
                </c:pt>
                <c:pt idx="61">
                  <c:v>3067</c:v>
                </c:pt>
                <c:pt idx="62">
                  <c:v>3068</c:v>
                </c:pt>
                <c:pt idx="63">
                  <c:v>3069</c:v>
                </c:pt>
                <c:pt idx="64">
                  <c:v>3070</c:v>
                </c:pt>
                <c:pt idx="65">
                  <c:v>3071</c:v>
                </c:pt>
                <c:pt idx="66">
                  <c:v>3072</c:v>
                </c:pt>
                <c:pt idx="67">
                  <c:v>3073</c:v>
                </c:pt>
                <c:pt idx="68">
                  <c:v>3074</c:v>
                </c:pt>
                <c:pt idx="69">
                  <c:v>3075</c:v>
                </c:pt>
                <c:pt idx="70">
                  <c:v>3076</c:v>
                </c:pt>
                <c:pt idx="71">
                  <c:v>3077</c:v>
                </c:pt>
                <c:pt idx="72">
                  <c:v>3078</c:v>
                </c:pt>
                <c:pt idx="73">
                  <c:v>3079</c:v>
                </c:pt>
                <c:pt idx="74">
                  <c:v>3080</c:v>
                </c:pt>
                <c:pt idx="75">
                  <c:v>3081</c:v>
                </c:pt>
                <c:pt idx="76">
                  <c:v>3082</c:v>
                </c:pt>
                <c:pt idx="77">
                  <c:v>3083</c:v>
                </c:pt>
                <c:pt idx="78">
                  <c:v>3084</c:v>
                </c:pt>
                <c:pt idx="79">
                  <c:v>3085</c:v>
                </c:pt>
                <c:pt idx="80">
                  <c:v>3086</c:v>
                </c:pt>
                <c:pt idx="81">
                  <c:v>3087</c:v>
                </c:pt>
                <c:pt idx="82">
                  <c:v>3088</c:v>
                </c:pt>
                <c:pt idx="83">
                  <c:v>3089</c:v>
                </c:pt>
                <c:pt idx="84">
                  <c:v>3090</c:v>
                </c:pt>
                <c:pt idx="85">
                  <c:v>3091</c:v>
                </c:pt>
                <c:pt idx="86">
                  <c:v>3092</c:v>
                </c:pt>
                <c:pt idx="87">
                  <c:v>3093</c:v>
                </c:pt>
                <c:pt idx="88">
                  <c:v>3094</c:v>
                </c:pt>
                <c:pt idx="89">
                  <c:v>3095</c:v>
                </c:pt>
                <c:pt idx="90">
                  <c:v>3096</c:v>
                </c:pt>
                <c:pt idx="91">
                  <c:v>3097</c:v>
                </c:pt>
                <c:pt idx="92">
                  <c:v>3098</c:v>
                </c:pt>
                <c:pt idx="93">
                  <c:v>3099</c:v>
                </c:pt>
                <c:pt idx="94">
                  <c:v>3100</c:v>
                </c:pt>
                <c:pt idx="95">
                  <c:v>3101</c:v>
                </c:pt>
                <c:pt idx="96">
                  <c:v>3102</c:v>
                </c:pt>
                <c:pt idx="97">
                  <c:v>3103</c:v>
                </c:pt>
                <c:pt idx="98">
                  <c:v>3104</c:v>
                </c:pt>
                <c:pt idx="99">
                  <c:v>3105</c:v>
                </c:pt>
                <c:pt idx="100">
                  <c:v>3106</c:v>
                </c:pt>
                <c:pt idx="101">
                  <c:v>3107</c:v>
                </c:pt>
                <c:pt idx="102">
                  <c:v>3108</c:v>
                </c:pt>
                <c:pt idx="103">
                  <c:v>3109</c:v>
                </c:pt>
                <c:pt idx="104">
                  <c:v>3110</c:v>
                </c:pt>
                <c:pt idx="105">
                  <c:v>3111</c:v>
                </c:pt>
                <c:pt idx="106">
                  <c:v>3112</c:v>
                </c:pt>
                <c:pt idx="107">
                  <c:v>3113</c:v>
                </c:pt>
                <c:pt idx="108">
                  <c:v>3114</c:v>
                </c:pt>
                <c:pt idx="109">
                  <c:v>3115</c:v>
                </c:pt>
                <c:pt idx="110">
                  <c:v>3116</c:v>
                </c:pt>
                <c:pt idx="111">
                  <c:v>3117</c:v>
                </c:pt>
                <c:pt idx="112">
                  <c:v>3118</c:v>
                </c:pt>
                <c:pt idx="113">
                  <c:v>3119</c:v>
                </c:pt>
                <c:pt idx="114">
                  <c:v>3120</c:v>
                </c:pt>
                <c:pt idx="115">
                  <c:v>3121</c:v>
                </c:pt>
                <c:pt idx="116">
                  <c:v>3122</c:v>
                </c:pt>
                <c:pt idx="117">
                  <c:v>3123</c:v>
                </c:pt>
                <c:pt idx="118">
                  <c:v>3124</c:v>
                </c:pt>
                <c:pt idx="119">
                  <c:v>3125</c:v>
                </c:pt>
                <c:pt idx="120">
                  <c:v>3126</c:v>
                </c:pt>
                <c:pt idx="121">
                  <c:v>3127</c:v>
                </c:pt>
                <c:pt idx="122">
                  <c:v>3128</c:v>
                </c:pt>
                <c:pt idx="123">
                  <c:v>3129</c:v>
                </c:pt>
                <c:pt idx="124">
                  <c:v>3130</c:v>
                </c:pt>
                <c:pt idx="125">
                  <c:v>3131</c:v>
                </c:pt>
                <c:pt idx="126">
                  <c:v>3132</c:v>
                </c:pt>
                <c:pt idx="127">
                  <c:v>3133</c:v>
                </c:pt>
                <c:pt idx="128">
                  <c:v>3134</c:v>
                </c:pt>
                <c:pt idx="129">
                  <c:v>3135</c:v>
                </c:pt>
                <c:pt idx="130">
                  <c:v>3136</c:v>
                </c:pt>
                <c:pt idx="131">
                  <c:v>3137</c:v>
                </c:pt>
                <c:pt idx="132">
                  <c:v>3138</c:v>
                </c:pt>
                <c:pt idx="133">
                  <c:v>3139</c:v>
                </c:pt>
                <c:pt idx="134">
                  <c:v>3140</c:v>
                </c:pt>
                <c:pt idx="135">
                  <c:v>3141</c:v>
                </c:pt>
                <c:pt idx="136">
                  <c:v>3142</c:v>
                </c:pt>
                <c:pt idx="137">
                  <c:v>3143</c:v>
                </c:pt>
                <c:pt idx="138">
                  <c:v>3144</c:v>
                </c:pt>
                <c:pt idx="139">
                  <c:v>3145</c:v>
                </c:pt>
                <c:pt idx="140">
                  <c:v>3146</c:v>
                </c:pt>
                <c:pt idx="141">
                  <c:v>3147</c:v>
                </c:pt>
                <c:pt idx="142">
                  <c:v>3148</c:v>
                </c:pt>
                <c:pt idx="143">
                  <c:v>3149</c:v>
                </c:pt>
                <c:pt idx="144">
                  <c:v>3150</c:v>
                </c:pt>
                <c:pt idx="145">
                  <c:v>3151</c:v>
                </c:pt>
                <c:pt idx="146">
                  <c:v>3152</c:v>
                </c:pt>
                <c:pt idx="147">
                  <c:v>3153</c:v>
                </c:pt>
                <c:pt idx="148">
                  <c:v>3154</c:v>
                </c:pt>
                <c:pt idx="149">
                  <c:v>3155</c:v>
                </c:pt>
                <c:pt idx="150">
                  <c:v>3156</c:v>
                </c:pt>
                <c:pt idx="151">
                  <c:v>3157</c:v>
                </c:pt>
                <c:pt idx="152">
                  <c:v>3158</c:v>
                </c:pt>
                <c:pt idx="153">
                  <c:v>3159</c:v>
                </c:pt>
                <c:pt idx="154">
                  <c:v>3160</c:v>
                </c:pt>
                <c:pt idx="155">
                  <c:v>3161</c:v>
                </c:pt>
                <c:pt idx="156">
                  <c:v>3162</c:v>
                </c:pt>
                <c:pt idx="157">
                  <c:v>3163</c:v>
                </c:pt>
                <c:pt idx="158">
                  <c:v>3164</c:v>
                </c:pt>
                <c:pt idx="159">
                  <c:v>3165</c:v>
                </c:pt>
                <c:pt idx="160">
                  <c:v>3166</c:v>
                </c:pt>
                <c:pt idx="161">
                  <c:v>3167</c:v>
                </c:pt>
                <c:pt idx="162">
                  <c:v>3168</c:v>
                </c:pt>
                <c:pt idx="163">
                  <c:v>3169</c:v>
                </c:pt>
                <c:pt idx="164">
                  <c:v>3170</c:v>
                </c:pt>
                <c:pt idx="165">
                  <c:v>3171</c:v>
                </c:pt>
                <c:pt idx="166">
                  <c:v>3172</c:v>
                </c:pt>
                <c:pt idx="167">
                  <c:v>3173</c:v>
                </c:pt>
                <c:pt idx="168">
                  <c:v>3174</c:v>
                </c:pt>
                <c:pt idx="169">
                  <c:v>3175</c:v>
                </c:pt>
                <c:pt idx="170">
                  <c:v>3176</c:v>
                </c:pt>
                <c:pt idx="171">
                  <c:v>3177</c:v>
                </c:pt>
                <c:pt idx="172">
                  <c:v>3178</c:v>
                </c:pt>
                <c:pt idx="173">
                  <c:v>3179</c:v>
                </c:pt>
                <c:pt idx="174">
                  <c:v>3180</c:v>
                </c:pt>
                <c:pt idx="175">
                  <c:v>3181</c:v>
                </c:pt>
                <c:pt idx="176">
                  <c:v>3182</c:v>
                </c:pt>
                <c:pt idx="177">
                  <c:v>3183</c:v>
                </c:pt>
                <c:pt idx="178">
                  <c:v>3184</c:v>
                </c:pt>
                <c:pt idx="179">
                  <c:v>3185</c:v>
                </c:pt>
                <c:pt idx="180">
                  <c:v>3186</c:v>
                </c:pt>
                <c:pt idx="181">
                  <c:v>3187</c:v>
                </c:pt>
                <c:pt idx="182">
                  <c:v>3188</c:v>
                </c:pt>
                <c:pt idx="183">
                  <c:v>3189</c:v>
                </c:pt>
                <c:pt idx="184">
                  <c:v>3190</c:v>
                </c:pt>
                <c:pt idx="185">
                  <c:v>3191</c:v>
                </c:pt>
                <c:pt idx="186">
                  <c:v>3192</c:v>
                </c:pt>
                <c:pt idx="187">
                  <c:v>3193</c:v>
                </c:pt>
                <c:pt idx="188">
                  <c:v>3194</c:v>
                </c:pt>
                <c:pt idx="189">
                  <c:v>3195</c:v>
                </c:pt>
                <c:pt idx="190">
                  <c:v>3196</c:v>
                </c:pt>
                <c:pt idx="191">
                  <c:v>3197</c:v>
                </c:pt>
                <c:pt idx="192">
                  <c:v>3198</c:v>
                </c:pt>
                <c:pt idx="193">
                  <c:v>3199</c:v>
                </c:pt>
                <c:pt idx="194">
                  <c:v>3200</c:v>
                </c:pt>
                <c:pt idx="195">
                  <c:v>3201</c:v>
                </c:pt>
                <c:pt idx="196">
                  <c:v>3202</c:v>
                </c:pt>
                <c:pt idx="197">
                  <c:v>3203</c:v>
                </c:pt>
                <c:pt idx="198">
                  <c:v>3204</c:v>
                </c:pt>
                <c:pt idx="199">
                  <c:v>3205</c:v>
                </c:pt>
                <c:pt idx="200">
                  <c:v>3206</c:v>
                </c:pt>
                <c:pt idx="201">
                  <c:v>3207</c:v>
                </c:pt>
                <c:pt idx="202">
                  <c:v>3208</c:v>
                </c:pt>
                <c:pt idx="203">
                  <c:v>3209</c:v>
                </c:pt>
                <c:pt idx="204">
                  <c:v>3210</c:v>
                </c:pt>
                <c:pt idx="205">
                  <c:v>3211</c:v>
                </c:pt>
                <c:pt idx="206">
                  <c:v>3212</c:v>
                </c:pt>
                <c:pt idx="207">
                  <c:v>3213</c:v>
                </c:pt>
                <c:pt idx="208">
                  <c:v>3214</c:v>
                </c:pt>
                <c:pt idx="209">
                  <c:v>3215</c:v>
                </c:pt>
                <c:pt idx="210">
                  <c:v>3216</c:v>
                </c:pt>
                <c:pt idx="211">
                  <c:v>3217</c:v>
                </c:pt>
                <c:pt idx="212">
                  <c:v>3218</c:v>
                </c:pt>
                <c:pt idx="213">
                  <c:v>3219</c:v>
                </c:pt>
                <c:pt idx="214">
                  <c:v>3220</c:v>
                </c:pt>
              </c:numCache>
            </c:numRef>
          </c:xVal>
          <c:yVal>
            <c:numRef>
              <c:f>Graph!$H$3008:$H$3220</c:f>
              <c:numCache>
                <c:formatCode>General</c:formatCode>
                <c:ptCount val="21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308-4D03-B360-53F9D7216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85087"/>
        <c:axId val="57986527"/>
      </c:scatterChart>
      <c:valAx>
        <c:axId val="57985087"/>
        <c:scaling>
          <c:orientation val="minMax"/>
          <c:max val="3220"/>
          <c:min val="3006"/>
        </c:scaling>
        <c:delete val="0"/>
        <c:axPos val="b"/>
        <c:numFmt formatCode="General" sourceLinked="1"/>
        <c:majorTickMark val="out"/>
        <c:minorTickMark val="none"/>
        <c:tickLblPos val="nextTo"/>
        <c:crossAx val="57986527"/>
        <c:crosses val="autoZero"/>
        <c:crossBetween val="midCat"/>
      </c:valAx>
      <c:valAx>
        <c:axId val="5798652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7985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17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Graph!$A$3223:$A$3383</c:f>
              <c:numCache>
                <c:formatCode>General</c:formatCode>
                <c:ptCount val="161"/>
                <c:pt idx="0">
                  <c:v>3222</c:v>
                </c:pt>
                <c:pt idx="1">
                  <c:v>3223</c:v>
                </c:pt>
                <c:pt idx="2">
                  <c:v>3224</c:v>
                </c:pt>
                <c:pt idx="3">
                  <c:v>3225</c:v>
                </c:pt>
                <c:pt idx="4">
                  <c:v>3226</c:v>
                </c:pt>
                <c:pt idx="5">
                  <c:v>3227</c:v>
                </c:pt>
                <c:pt idx="6">
                  <c:v>3228</c:v>
                </c:pt>
                <c:pt idx="7">
                  <c:v>3229</c:v>
                </c:pt>
                <c:pt idx="8">
                  <c:v>3230</c:v>
                </c:pt>
                <c:pt idx="9">
                  <c:v>3231</c:v>
                </c:pt>
                <c:pt idx="10">
                  <c:v>3232</c:v>
                </c:pt>
                <c:pt idx="11">
                  <c:v>3233</c:v>
                </c:pt>
                <c:pt idx="12">
                  <c:v>3234</c:v>
                </c:pt>
                <c:pt idx="13">
                  <c:v>3235</c:v>
                </c:pt>
                <c:pt idx="14">
                  <c:v>3236</c:v>
                </c:pt>
                <c:pt idx="15">
                  <c:v>3237</c:v>
                </c:pt>
                <c:pt idx="16">
                  <c:v>3238</c:v>
                </c:pt>
                <c:pt idx="17">
                  <c:v>3239</c:v>
                </c:pt>
                <c:pt idx="18">
                  <c:v>3240</c:v>
                </c:pt>
                <c:pt idx="19">
                  <c:v>3241</c:v>
                </c:pt>
                <c:pt idx="20">
                  <c:v>3242</c:v>
                </c:pt>
                <c:pt idx="21">
                  <c:v>3243</c:v>
                </c:pt>
                <c:pt idx="22">
                  <c:v>3244</c:v>
                </c:pt>
                <c:pt idx="23">
                  <c:v>3245</c:v>
                </c:pt>
                <c:pt idx="24">
                  <c:v>3246</c:v>
                </c:pt>
                <c:pt idx="25">
                  <c:v>3247</c:v>
                </c:pt>
                <c:pt idx="26">
                  <c:v>3248</c:v>
                </c:pt>
                <c:pt idx="27">
                  <c:v>3249</c:v>
                </c:pt>
                <c:pt idx="28">
                  <c:v>3250</c:v>
                </c:pt>
                <c:pt idx="29">
                  <c:v>3251</c:v>
                </c:pt>
                <c:pt idx="30">
                  <c:v>3252</c:v>
                </c:pt>
                <c:pt idx="31">
                  <c:v>3253</c:v>
                </c:pt>
                <c:pt idx="32">
                  <c:v>3254</c:v>
                </c:pt>
                <c:pt idx="33">
                  <c:v>3255</c:v>
                </c:pt>
                <c:pt idx="34">
                  <c:v>3256</c:v>
                </c:pt>
                <c:pt idx="35">
                  <c:v>3257</c:v>
                </c:pt>
                <c:pt idx="36">
                  <c:v>3258</c:v>
                </c:pt>
                <c:pt idx="37">
                  <c:v>3259</c:v>
                </c:pt>
                <c:pt idx="38">
                  <c:v>3260</c:v>
                </c:pt>
                <c:pt idx="39">
                  <c:v>3261</c:v>
                </c:pt>
                <c:pt idx="40">
                  <c:v>3262</c:v>
                </c:pt>
                <c:pt idx="41">
                  <c:v>3263</c:v>
                </c:pt>
                <c:pt idx="42">
                  <c:v>3264</c:v>
                </c:pt>
                <c:pt idx="43">
                  <c:v>3265</c:v>
                </c:pt>
                <c:pt idx="44">
                  <c:v>3266</c:v>
                </c:pt>
                <c:pt idx="45">
                  <c:v>3267</c:v>
                </c:pt>
                <c:pt idx="46">
                  <c:v>3268</c:v>
                </c:pt>
                <c:pt idx="47">
                  <c:v>3269</c:v>
                </c:pt>
                <c:pt idx="48">
                  <c:v>3270</c:v>
                </c:pt>
                <c:pt idx="49">
                  <c:v>3271</c:v>
                </c:pt>
                <c:pt idx="50">
                  <c:v>3272</c:v>
                </c:pt>
                <c:pt idx="51">
                  <c:v>3273</c:v>
                </c:pt>
                <c:pt idx="52">
                  <c:v>3274</c:v>
                </c:pt>
                <c:pt idx="53">
                  <c:v>3275</c:v>
                </c:pt>
                <c:pt idx="54">
                  <c:v>3276</c:v>
                </c:pt>
                <c:pt idx="55">
                  <c:v>3277</c:v>
                </c:pt>
                <c:pt idx="56">
                  <c:v>3278</c:v>
                </c:pt>
                <c:pt idx="57">
                  <c:v>3279</c:v>
                </c:pt>
                <c:pt idx="58">
                  <c:v>3280</c:v>
                </c:pt>
                <c:pt idx="59">
                  <c:v>3281</c:v>
                </c:pt>
                <c:pt idx="60">
                  <c:v>3282</c:v>
                </c:pt>
                <c:pt idx="61">
                  <c:v>3283</c:v>
                </c:pt>
                <c:pt idx="62">
                  <c:v>3284</c:v>
                </c:pt>
                <c:pt idx="63">
                  <c:v>3285</c:v>
                </c:pt>
                <c:pt idx="64">
                  <c:v>3286</c:v>
                </c:pt>
                <c:pt idx="65">
                  <c:v>3287</c:v>
                </c:pt>
                <c:pt idx="66">
                  <c:v>3288</c:v>
                </c:pt>
                <c:pt idx="67">
                  <c:v>3289</c:v>
                </c:pt>
                <c:pt idx="68">
                  <c:v>3290</c:v>
                </c:pt>
                <c:pt idx="69">
                  <c:v>3291</c:v>
                </c:pt>
                <c:pt idx="70">
                  <c:v>3292</c:v>
                </c:pt>
                <c:pt idx="71">
                  <c:v>3293</c:v>
                </c:pt>
                <c:pt idx="72">
                  <c:v>3294</c:v>
                </c:pt>
                <c:pt idx="73">
                  <c:v>3295</c:v>
                </c:pt>
                <c:pt idx="74">
                  <c:v>3296</c:v>
                </c:pt>
                <c:pt idx="75">
                  <c:v>3297</c:v>
                </c:pt>
                <c:pt idx="76">
                  <c:v>3298</c:v>
                </c:pt>
                <c:pt idx="77">
                  <c:v>3299</c:v>
                </c:pt>
                <c:pt idx="78">
                  <c:v>3300</c:v>
                </c:pt>
                <c:pt idx="79">
                  <c:v>3301</c:v>
                </c:pt>
                <c:pt idx="80">
                  <c:v>3302</c:v>
                </c:pt>
                <c:pt idx="81">
                  <c:v>3303</c:v>
                </c:pt>
                <c:pt idx="82">
                  <c:v>3304</c:v>
                </c:pt>
                <c:pt idx="83">
                  <c:v>3305</c:v>
                </c:pt>
                <c:pt idx="84">
                  <c:v>3306</c:v>
                </c:pt>
                <c:pt idx="85">
                  <c:v>3307</c:v>
                </c:pt>
                <c:pt idx="86">
                  <c:v>3308</c:v>
                </c:pt>
                <c:pt idx="87">
                  <c:v>3309</c:v>
                </c:pt>
                <c:pt idx="88">
                  <c:v>3310</c:v>
                </c:pt>
                <c:pt idx="89">
                  <c:v>3311</c:v>
                </c:pt>
                <c:pt idx="90">
                  <c:v>3312</c:v>
                </c:pt>
                <c:pt idx="91">
                  <c:v>3313</c:v>
                </c:pt>
                <c:pt idx="92">
                  <c:v>3314</c:v>
                </c:pt>
                <c:pt idx="93">
                  <c:v>3315</c:v>
                </c:pt>
                <c:pt idx="94">
                  <c:v>3316</c:v>
                </c:pt>
                <c:pt idx="95">
                  <c:v>3317</c:v>
                </c:pt>
                <c:pt idx="96">
                  <c:v>3318</c:v>
                </c:pt>
                <c:pt idx="97">
                  <c:v>3319</c:v>
                </c:pt>
                <c:pt idx="98">
                  <c:v>3320</c:v>
                </c:pt>
                <c:pt idx="99">
                  <c:v>3321</c:v>
                </c:pt>
                <c:pt idx="100">
                  <c:v>3322</c:v>
                </c:pt>
                <c:pt idx="101">
                  <c:v>3323</c:v>
                </c:pt>
                <c:pt idx="102">
                  <c:v>3324</c:v>
                </c:pt>
                <c:pt idx="103">
                  <c:v>3325</c:v>
                </c:pt>
                <c:pt idx="104">
                  <c:v>3326</c:v>
                </c:pt>
                <c:pt idx="105">
                  <c:v>3327</c:v>
                </c:pt>
                <c:pt idx="106">
                  <c:v>3328</c:v>
                </c:pt>
                <c:pt idx="107">
                  <c:v>3329</c:v>
                </c:pt>
                <c:pt idx="108">
                  <c:v>3330</c:v>
                </c:pt>
                <c:pt idx="109">
                  <c:v>3331</c:v>
                </c:pt>
                <c:pt idx="110">
                  <c:v>3332</c:v>
                </c:pt>
                <c:pt idx="111">
                  <c:v>3333</c:v>
                </c:pt>
                <c:pt idx="112">
                  <c:v>3334</c:v>
                </c:pt>
                <c:pt idx="113">
                  <c:v>3335</c:v>
                </c:pt>
                <c:pt idx="114">
                  <c:v>3336</c:v>
                </c:pt>
                <c:pt idx="115">
                  <c:v>3337</c:v>
                </c:pt>
                <c:pt idx="116">
                  <c:v>3338</c:v>
                </c:pt>
                <c:pt idx="117">
                  <c:v>3339</c:v>
                </c:pt>
                <c:pt idx="118">
                  <c:v>3340</c:v>
                </c:pt>
                <c:pt idx="119">
                  <c:v>3341</c:v>
                </c:pt>
                <c:pt idx="120">
                  <c:v>3342</c:v>
                </c:pt>
                <c:pt idx="121">
                  <c:v>3343</c:v>
                </c:pt>
                <c:pt idx="122">
                  <c:v>3344</c:v>
                </c:pt>
                <c:pt idx="123">
                  <c:v>3345</c:v>
                </c:pt>
                <c:pt idx="124">
                  <c:v>3346</c:v>
                </c:pt>
                <c:pt idx="125">
                  <c:v>3347</c:v>
                </c:pt>
                <c:pt idx="126">
                  <c:v>3348</c:v>
                </c:pt>
                <c:pt idx="127">
                  <c:v>3349</c:v>
                </c:pt>
                <c:pt idx="128">
                  <c:v>3350</c:v>
                </c:pt>
                <c:pt idx="129">
                  <c:v>3351</c:v>
                </c:pt>
                <c:pt idx="130">
                  <c:v>3352</c:v>
                </c:pt>
                <c:pt idx="131">
                  <c:v>3353</c:v>
                </c:pt>
                <c:pt idx="132">
                  <c:v>3354</c:v>
                </c:pt>
                <c:pt idx="133">
                  <c:v>3355</c:v>
                </c:pt>
                <c:pt idx="134">
                  <c:v>3356</c:v>
                </c:pt>
                <c:pt idx="135">
                  <c:v>3357</c:v>
                </c:pt>
                <c:pt idx="136">
                  <c:v>3358</c:v>
                </c:pt>
                <c:pt idx="137">
                  <c:v>3359</c:v>
                </c:pt>
                <c:pt idx="138">
                  <c:v>3360</c:v>
                </c:pt>
                <c:pt idx="139">
                  <c:v>3361</c:v>
                </c:pt>
                <c:pt idx="140">
                  <c:v>3362</c:v>
                </c:pt>
                <c:pt idx="141">
                  <c:v>3363</c:v>
                </c:pt>
                <c:pt idx="142">
                  <c:v>3364</c:v>
                </c:pt>
                <c:pt idx="143">
                  <c:v>3365</c:v>
                </c:pt>
                <c:pt idx="144">
                  <c:v>3366</c:v>
                </c:pt>
                <c:pt idx="145">
                  <c:v>3367</c:v>
                </c:pt>
                <c:pt idx="146">
                  <c:v>3368</c:v>
                </c:pt>
                <c:pt idx="147">
                  <c:v>3369</c:v>
                </c:pt>
                <c:pt idx="148">
                  <c:v>3370</c:v>
                </c:pt>
                <c:pt idx="149">
                  <c:v>3371</c:v>
                </c:pt>
                <c:pt idx="150">
                  <c:v>3372</c:v>
                </c:pt>
                <c:pt idx="151">
                  <c:v>3373</c:v>
                </c:pt>
                <c:pt idx="152">
                  <c:v>3374</c:v>
                </c:pt>
                <c:pt idx="153">
                  <c:v>3375</c:v>
                </c:pt>
                <c:pt idx="154">
                  <c:v>3376</c:v>
                </c:pt>
                <c:pt idx="155">
                  <c:v>3377</c:v>
                </c:pt>
                <c:pt idx="156">
                  <c:v>3378</c:v>
                </c:pt>
                <c:pt idx="157">
                  <c:v>3379</c:v>
                </c:pt>
                <c:pt idx="158">
                  <c:v>3380</c:v>
                </c:pt>
                <c:pt idx="159">
                  <c:v>3381</c:v>
                </c:pt>
                <c:pt idx="160">
                  <c:v>3382</c:v>
                </c:pt>
              </c:numCache>
            </c:numRef>
          </c:xVal>
          <c:yVal>
            <c:numRef>
              <c:f>Graph!$D$3224:$D$3382</c:f>
              <c:numCache>
                <c:formatCode>General</c:formatCode>
                <c:ptCount val="159"/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BD-4A70-8F45-11BB9BE1F21F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Graph!$A$3223:$A$3383</c:f>
              <c:numCache>
                <c:formatCode>General</c:formatCode>
                <c:ptCount val="161"/>
                <c:pt idx="0">
                  <c:v>3222</c:v>
                </c:pt>
                <c:pt idx="1">
                  <c:v>3223</c:v>
                </c:pt>
                <c:pt idx="2">
                  <c:v>3224</c:v>
                </c:pt>
                <c:pt idx="3">
                  <c:v>3225</c:v>
                </c:pt>
                <c:pt idx="4">
                  <c:v>3226</c:v>
                </c:pt>
                <c:pt idx="5">
                  <c:v>3227</c:v>
                </c:pt>
                <c:pt idx="6">
                  <c:v>3228</c:v>
                </c:pt>
                <c:pt idx="7">
                  <c:v>3229</c:v>
                </c:pt>
                <c:pt idx="8">
                  <c:v>3230</c:v>
                </c:pt>
                <c:pt idx="9">
                  <c:v>3231</c:v>
                </c:pt>
                <c:pt idx="10">
                  <c:v>3232</c:v>
                </c:pt>
                <c:pt idx="11">
                  <c:v>3233</c:v>
                </c:pt>
                <c:pt idx="12">
                  <c:v>3234</c:v>
                </c:pt>
                <c:pt idx="13">
                  <c:v>3235</c:v>
                </c:pt>
                <c:pt idx="14">
                  <c:v>3236</c:v>
                </c:pt>
                <c:pt idx="15">
                  <c:v>3237</c:v>
                </c:pt>
                <c:pt idx="16">
                  <c:v>3238</c:v>
                </c:pt>
                <c:pt idx="17">
                  <c:v>3239</c:v>
                </c:pt>
                <c:pt idx="18">
                  <c:v>3240</c:v>
                </c:pt>
                <c:pt idx="19">
                  <c:v>3241</c:v>
                </c:pt>
                <c:pt idx="20">
                  <c:v>3242</c:v>
                </c:pt>
                <c:pt idx="21">
                  <c:v>3243</c:v>
                </c:pt>
                <c:pt idx="22">
                  <c:v>3244</c:v>
                </c:pt>
                <c:pt idx="23">
                  <c:v>3245</c:v>
                </c:pt>
                <c:pt idx="24">
                  <c:v>3246</c:v>
                </c:pt>
                <c:pt idx="25">
                  <c:v>3247</c:v>
                </c:pt>
                <c:pt idx="26">
                  <c:v>3248</c:v>
                </c:pt>
                <c:pt idx="27">
                  <c:v>3249</c:v>
                </c:pt>
                <c:pt idx="28">
                  <c:v>3250</c:v>
                </c:pt>
                <c:pt idx="29">
                  <c:v>3251</c:v>
                </c:pt>
                <c:pt idx="30">
                  <c:v>3252</c:v>
                </c:pt>
                <c:pt idx="31">
                  <c:v>3253</c:v>
                </c:pt>
                <c:pt idx="32">
                  <c:v>3254</c:v>
                </c:pt>
                <c:pt idx="33">
                  <c:v>3255</c:v>
                </c:pt>
                <c:pt idx="34">
                  <c:v>3256</c:v>
                </c:pt>
                <c:pt idx="35">
                  <c:v>3257</c:v>
                </c:pt>
                <c:pt idx="36">
                  <c:v>3258</c:v>
                </c:pt>
                <c:pt idx="37">
                  <c:v>3259</c:v>
                </c:pt>
                <c:pt idx="38">
                  <c:v>3260</c:v>
                </c:pt>
                <c:pt idx="39">
                  <c:v>3261</c:v>
                </c:pt>
                <c:pt idx="40">
                  <c:v>3262</c:v>
                </c:pt>
                <c:pt idx="41">
                  <c:v>3263</c:v>
                </c:pt>
                <c:pt idx="42">
                  <c:v>3264</c:v>
                </c:pt>
                <c:pt idx="43">
                  <c:v>3265</c:v>
                </c:pt>
                <c:pt idx="44">
                  <c:v>3266</c:v>
                </c:pt>
                <c:pt idx="45">
                  <c:v>3267</c:v>
                </c:pt>
                <c:pt idx="46">
                  <c:v>3268</c:v>
                </c:pt>
                <c:pt idx="47">
                  <c:v>3269</c:v>
                </c:pt>
                <c:pt idx="48">
                  <c:v>3270</c:v>
                </c:pt>
                <c:pt idx="49">
                  <c:v>3271</c:v>
                </c:pt>
                <c:pt idx="50">
                  <c:v>3272</c:v>
                </c:pt>
                <c:pt idx="51">
                  <c:v>3273</c:v>
                </c:pt>
                <c:pt idx="52">
                  <c:v>3274</c:v>
                </c:pt>
                <c:pt idx="53">
                  <c:v>3275</c:v>
                </c:pt>
                <c:pt idx="54">
                  <c:v>3276</c:v>
                </c:pt>
                <c:pt idx="55">
                  <c:v>3277</c:v>
                </c:pt>
                <c:pt idx="56">
                  <c:v>3278</c:v>
                </c:pt>
                <c:pt idx="57">
                  <c:v>3279</c:v>
                </c:pt>
                <c:pt idx="58">
                  <c:v>3280</c:v>
                </c:pt>
                <c:pt idx="59">
                  <c:v>3281</c:v>
                </c:pt>
                <c:pt idx="60">
                  <c:v>3282</c:v>
                </c:pt>
                <c:pt idx="61">
                  <c:v>3283</c:v>
                </c:pt>
                <c:pt idx="62">
                  <c:v>3284</c:v>
                </c:pt>
                <c:pt idx="63">
                  <c:v>3285</c:v>
                </c:pt>
                <c:pt idx="64">
                  <c:v>3286</c:v>
                </c:pt>
                <c:pt idx="65">
                  <c:v>3287</c:v>
                </c:pt>
                <c:pt idx="66">
                  <c:v>3288</c:v>
                </c:pt>
                <c:pt idx="67">
                  <c:v>3289</c:v>
                </c:pt>
                <c:pt idx="68">
                  <c:v>3290</c:v>
                </c:pt>
                <c:pt idx="69">
                  <c:v>3291</c:v>
                </c:pt>
                <c:pt idx="70">
                  <c:v>3292</c:v>
                </c:pt>
                <c:pt idx="71">
                  <c:v>3293</c:v>
                </c:pt>
                <c:pt idx="72">
                  <c:v>3294</c:v>
                </c:pt>
                <c:pt idx="73">
                  <c:v>3295</c:v>
                </c:pt>
                <c:pt idx="74">
                  <c:v>3296</c:v>
                </c:pt>
                <c:pt idx="75">
                  <c:v>3297</c:v>
                </c:pt>
                <c:pt idx="76">
                  <c:v>3298</c:v>
                </c:pt>
                <c:pt idx="77">
                  <c:v>3299</c:v>
                </c:pt>
                <c:pt idx="78">
                  <c:v>3300</c:v>
                </c:pt>
                <c:pt idx="79">
                  <c:v>3301</c:v>
                </c:pt>
                <c:pt idx="80">
                  <c:v>3302</c:v>
                </c:pt>
                <c:pt idx="81">
                  <c:v>3303</c:v>
                </c:pt>
                <c:pt idx="82">
                  <c:v>3304</c:v>
                </c:pt>
                <c:pt idx="83">
                  <c:v>3305</c:v>
                </c:pt>
                <c:pt idx="84">
                  <c:v>3306</c:v>
                </c:pt>
                <c:pt idx="85">
                  <c:v>3307</c:v>
                </c:pt>
                <c:pt idx="86">
                  <c:v>3308</c:v>
                </c:pt>
                <c:pt idx="87">
                  <c:v>3309</c:v>
                </c:pt>
                <c:pt idx="88">
                  <c:v>3310</c:v>
                </c:pt>
                <c:pt idx="89">
                  <c:v>3311</c:v>
                </c:pt>
                <c:pt idx="90">
                  <c:v>3312</c:v>
                </c:pt>
                <c:pt idx="91">
                  <c:v>3313</c:v>
                </c:pt>
                <c:pt idx="92">
                  <c:v>3314</c:v>
                </c:pt>
                <c:pt idx="93">
                  <c:v>3315</c:v>
                </c:pt>
                <c:pt idx="94">
                  <c:v>3316</c:v>
                </c:pt>
                <c:pt idx="95">
                  <c:v>3317</c:v>
                </c:pt>
                <c:pt idx="96">
                  <c:v>3318</c:v>
                </c:pt>
                <c:pt idx="97">
                  <c:v>3319</c:v>
                </c:pt>
                <c:pt idx="98">
                  <c:v>3320</c:v>
                </c:pt>
                <c:pt idx="99">
                  <c:v>3321</c:v>
                </c:pt>
                <c:pt idx="100">
                  <c:v>3322</c:v>
                </c:pt>
                <c:pt idx="101">
                  <c:v>3323</c:v>
                </c:pt>
                <c:pt idx="102">
                  <c:v>3324</c:v>
                </c:pt>
                <c:pt idx="103">
                  <c:v>3325</c:v>
                </c:pt>
                <c:pt idx="104">
                  <c:v>3326</c:v>
                </c:pt>
                <c:pt idx="105">
                  <c:v>3327</c:v>
                </c:pt>
                <c:pt idx="106">
                  <c:v>3328</c:v>
                </c:pt>
                <c:pt idx="107">
                  <c:v>3329</c:v>
                </c:pt>
                <c:pt idx="108">
                  <c:v>3330</c:v>
                </c:pt>
                <c:pt idx="109">
                  <c:v>3331</c:v>
                </c:pt>
                <c:pt idx="110">
                  <c:v>3332</c:v>
                </c:pt>
                <c:pt idx="111">
                  <c:v>3333</c:v>
                </c:pt>
                <c:pt idx="112">
                  <c:v>3334</c:v>
                </c:pt>
                <c:pt idx="113">
                  <c:v>3335</c:v>
                </c:pt>
                <c:pt idx="114">
                  <c:v>3336</c:v>
                </c:pt>
                <c:pt idx="115">
                  <c:v>3337</c:v>
                </c:pt>
                <c:pt idx="116">
                  <c:v>3338</c:v>
                </c:pt>
                <c:pt idx="117">
                  <c:v>3339</c:v>
                </c:pt>
                <c:pt idx="118">
                  <c:v>3340</c:v>
                </c:pt>
                <c:pt idx="119">
                  <c:v>3341</c:v>
                </c:pt>
                <c:pt idx="120">
                  <c:v>3342</c:v>
                </c:pt>
                <c:pt idx="121">
                  <c:v>3343</c:v>
                </c:pt>
                <c:pt idx="122">
                  <c:v>3344</c:v>
                </c:pt>
                <c:pt idx="123">
                  <c:v>3345</c:v>
                </c:pt>
                <c:pt idx="124">
                  <c:v>3346</c:v>
                </c:pt>
                <c:pt idx="125">
                  <c:v>3347</c:v>
                </c:pt>
                <c:pt idx="126">
                  <c:v>3348</c:v>
                </c:pt>
                <c:pt idx="127">
                  <c:v>3349</c:v>
                </c:pt>
                <c:pt idx="128">
                  <c:v>3350</c:v>
                </c:pt>
                <c:pt idx="129">
                  <c:v>3351</c:v>
                </c:pt>
                <c:pt idx="130">
                  <c:v>3352</c:v>
                </c:pt>
                <c:pt idx="131">
                  <c:v>3353</c:v>
                </c:pt>
                <c:pt idx="132">
                  <c:v>3354</c:v>
                </c:pt>
                <c:pt idx="133">
                  <c:v>3355</c:v>
                </c:pt>
                <c:pt idx="134">
                  <c:v>3356</c:v>
                </c:pt>
                <c:pt idx="135">
                  <c:v>3357</c:v>
                </c:pt>
                <c:pt idx="136">
                  <c:v>3358</c:v>
                </c:pt>
                <c:pt idx="137">
                  <c:v>3359</c:v>
                </c:pt>
                <c:pt idx="138">
                  <c:v>3360</c:v>
                </c:pt>
                <c:pt idx="139">
                  <c:v>3361</c:v>
                </c:pt>
                <c:pt idx="140">
                  <c:v>3362</c:v>
                </c:pt>
                <c:pt idx="141">
                  <c:v>3363</c:v>
                </c:pt>
                <c:pt idx="142">
                  <c:v>3364</c:v>
                </c:pt>
                <c:pt idx="143">
                  <c:v>3365</c:v>
                </c:pt>
                <c:pt idx="144">
                  <c:v>3366</c:v>
                </c:pt>
                <c:pt idx="145">
                  <c:v>3367</c:v>
                </c:pt>
                <c:pt idx="146">
                  <c:v>3368</c:v>
                </c:pt>
                <c:pt idx="147">
                  <c:v>3369</c:v>
                </c:pt>
                <c:pt idx="148">
                  <c:v>3370</c:v>
                </c:pt>
                <c:pt idx="149">
                  <c:v>3371</c:v>
                </c:pt>
                <c:pt idx="150">
                  <c:v>3372</c:v>
                </c:pt>
                <c:pt idx="151">
                  <c:v>3373</c:v>
                </c:pt>
                <c:pt idx="152">
                  <c:v>3374</c:v>
                </c:pt>
                <c:pt idx="153">
                  <c:v>3375</c:v>
                </c:pt>
                <c:pt idx="154">
                  <c:v>3376</c:v>
                </c:pt>
                <c:pt idx="155">
                  <c:v>3377</c:v>
                </c:pt>
                <c:pt idx="156">
                  <c:v>3378</c:v>
                </c:pt>
                <c:pt idx="157">
                  <c:v>3379</c:v>
                </c:pt>
                <c:pt idx="158">
                  <c:v>3380</c:v>
                </c:pt>
                <c:pt idx="159">
                  <c:v>3381</c:v>
                </c:pt>
                <c:pt idx="160">
                  <c:v>3382</c:v>
                </c:pt>
              </c:numCache>
            </c:numRef>
          </c:xVal>
          <c:yVal>
            <c:numRef>
              <c:f>Graph!$B$3224:$B$3382</c:f>
              <c:numCache>
                <c:formatCode>General</c:formatCode>
                <c:ptCount val="159"/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4BD-4A70-8F45-11BB9BE1F21F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Graph!$A$3223:$A$3383</c:f>
              <c:numCache>
                <c:formatCode>General</c:formatCode>
                <c:ptCount val="161"/>
                <c:pt idx="0">
                  <c:v>3222</c:v>
                </c:pt>
                <c:pt idx="1">
                  <c:v>3223</c:v>
                </c:pt>
                <c:pt idx="2">
                  <c:v>3224</c:v>
                </c:pt>
                <c:pt idx="3">
                  <c:v>3225</c:v>
                </c:pt>
                <c:pt idx="4">
                  <c:v>3226</c:v>
                </c:pt>
                <c:pt idx="5">
                  <c:v>3227</c:v>
                </c:pt>
                <c:pt idx="6">
                  <c:v>3228</c:v>
                </c:pt>
                <c:pt idx="7">
                  <c:v>3229</c:v>
                </c:pt>
                <c:pt idx="8">
                  <c:v>3230</c:v>
                </c:pt>
                <c:pt idx="9">
                  <c:v>3231</c:v>
                </c:pt>
                <c:pt idx="10">
                  <c:v>3232</c:v>
                </c:pt>
                <c:pt idx="11">
                  <c:v>3233</c:v>
                </c:pt>
                <c:pt idx="12">
                  <c:v>3234</c:v>
                </c:pt>
                <c:pt idx="13">
                  <c:v>3235</c:v>
                </c:pt>
                <c:pt idx="14">
                  <c:v>3236</c:v>
                </c:pt>
                <c:pt idx="15">
                  <c:v>3237</c:v>
                </c:pt>
                <c:pt idx="16">
                  <c:v>3238</c:v>
                </c:pt>
                <c:pt idx="17">
                  <c:v>3239</c:v>
                </c:pt>
                <c:pt idx="18">
                  <c:v>3240</c:v>
                </c:pt>
                <c:pt idx="19">
                  <c:v>3241</c:v>
                </c:pt>
                <c:pt idx="20">
                  <c:v>3242</c:v>
                </c:pt>
                <c:pt idx="21">
                  <c:v>3243</c:v>
                </c:pt>
                <c:pt idx="22">
                  <c:v>3244</c:v>
                </c:pt>
                <c:pt idx="23">
                  <c:v>3245</c:v>
                </c:pt>
                <c:pt idx="24">
                  <c:v>3246</c:v>
                </c:pt>
                <c:pt idx="25">
                  <c:v>3247</c:v>
                </c:pt>
                <c:pt idx="26">
                  <c:v>3248</c:v>
                </c:pt>
                <c:pt idx="27">
                  <c:v>3249</c:v>
                </c:pt>
                <c:pt idx="28">
                  <c:v>3250</c:v>
                </c:pt>
                <c:pt idx="29">
                  <c:v>3251</c:v>
                </c:pt>
                <c:pt idx="30">
                  <c:v>3252</c:v>
                </c:pt>
                <c:pt idx="31">
                  <c:v>3253</c:v>
                </c:pt>
                <c:pt idx="32">
                  <c:v>3254</c:v>
                </c:pt>
                <c:pt idx="33">
                  <c:v>3255</c:v>
                </c:pt>
                <c:pt idx="34">
                  <c:v>3256</c:v>
                </c:pt>
                <c:pt idx="35">
                  <c:v>3257</c:v>
                </c:pt>
                <c:pt idx="36">
                  <c:v>3258</c:v>
                </c:pt>
                <c:pt idx="37">
                  <c:v>3259</c:v>
                </c:pt>
                <c:pt idx="38">
                  <c:v>3260</c:v>
                </c:pt>
                <c:pt idx="39">
                  <c:v>3261</c:v>
                </c:pt>
                <c:pt idx="40">
                  <c:v>3262</c:v>
                </c:pt>
                <c:pt idx="41">
                  <c:v>3263</c:v>
                </c:pt>
                <c:pt idx="42">
                  <c:v>3264</c:v>
                </c:pt>
                <c:pt idx="43">
                  <c:v>3265</c:v>
                </c:pt>
                <c:pt idx="44">
                  <c:v>3266</c:v>
                </c:pt>
                <c:pt idx="45">
                  <c:v>3267</c:v>
                </c:pt>
                <c:pt idx="46">
                  <c:v>3268</c:v>
                </c:pt>
                <c:pt idx="47">
                  <c:v>3269</c:v>
                </c:pt>
                <c:pt idx="48">
                  <c:v>3270</c:v>
                </c:pt>
                <c:pt idx="49">
                  <c:v>3271</c:v>
                </c:pt>
                <c:pt idx="50">
                  <c:v>3272</c:v>
                </c:pt>
                <c:pt idx="51">
                  <c:v>3273</c:v>
                </c:pt>
                <c:pt idx="52">
                  <c:v>3274</c:v>
                </c:pt>
                <c:pt idx="53">
                  <c:v>3275</c:v>
                </c:pt>
                <c:pt idx="54">
                  <c:v>3276</c:v>
                </c:pt>
                <c:pt idx="55">
                  <c:v>3277</c:v>
                </c:pt>
                <c:pt idx="56">
                  <c:v>3278</c:v>
                </c:pt>
                <c:pt idx="57">
                  <c:v>3279</c:v>
                </c:pt>
                <c:pt idx="58">
                  <c:v>3280</c:v>
                </c:pt>
                <c:pt idx="59">
                  <c:v>3281</c:v>
                </c:pt>
                <c:pt idx="60">
                  <c:v>3282</c:v>
                </c:pt>
                <c:pt idx="61">
                  <c:v>3283</c:v>
                </c:pt>
                <c:pt idx="62">
                  <c:v>3284</c:v>
                </c:pt>
                <c:pt idx="63">
                  <c:v>3285</c:v>
                </c:pt>
                <c:pt idx="64">
                  <c:v>3286</c:v>
                </c:pt>
                <c:pt idx="65">
                  <c:v>3287</c:v>
                </c:pt>
                <c:pt idx="66">
                  <c:v>3288</c:v>
                </c:pt>
                <c:pt idx="67">
                  <c:v>3289</c:v>
                </c:pt>
                <c:pt idx="68">
                  <c:v>3290</c:v>
                </c:pt>
                <c:pt idx="69">
                  <c:v>3291</c:v>
                </c:pt>
                <c:pt idx="70">
                  <c:v>3292</c:v>
                </c:pt>
                <c:pt idx="71">
                  <c:v>3293</c:v>
                </c:pt>
                <c:pt idx="72">
                  <c:v>3294</c:v>
                </c:pt>
                <c:pt idx="73">
                  <c:v>3295</c:v>
                </c:pt>
                <c:pt idx="74">
                  <c:v>3296</c:v>
                </c:pt>
                <c:pt idx="75">
                  <c:v>3297</c:v>
                </c:pt>
                <c:pt idx="76">
                  <c:v>3298</c:v>
                </c:pt>
                <c:pt idx="77">
                  <c:v>3299</c:v>
                </c:pt>
                <c:pt idx="78">
                  <c:v>3300</c:v>
                </c:pt>
                <c:pt idx="79">
                  <c:v>3301</c:v>
                </c:pt>
                <c:pt idx="80">
                  <c:v>3302</c:v>
                </c:pt>
                <c:pt idx="81">
                  <c:v>3303</c:v>
                </c:pt>
                <c:pt idx="82">
                  <c:v>3304</c:v>
                </c:pt>
                <c:pt idx="83">
                  <c:v>3305</c:v>
                </c:pt>
                <c:pt idx="84">
                  <c:v>3306</c:v>
                </c:pt>
                <c:pt idx="85">
                  <c:v>3307</c:v>
                </c:pt>
                <c:pt idx="86">
                  <c:v>3308</c:v>
                </c:pt>
                <c:pt idx="87">
                  <c:v>3309</c:v>
                </c:pt>
                <c:pt idx="88">
                  <c:v>3310</c:v>
                </c:pt>
                <c:pt idx="89">
                  <c:v>3311</c:v>
                </c:pt>
                <c:pt idx="90">
                  <c:v>3312</c:v>
                </c:pt>
                <c:pt idx="91">
                  <c:v>3313</c:v>
                </c:pt>
                <c:pt idx="92">
                  <c:v>3314</c:v>
                </c:pt>
                <c:pt idx="93">
                  <c:v>3315</c:v>
                </c:pt>
                <c:pt idx="94">
                  <c:v>3316</c:v>
                </c:pt>
                <c:pt idx="95">
                  <c:v>3317</c:v>
                </c:pt>
                <c:pt idx="96">
                  <c:v>3318</c:v>
                </c:pt>
                <c:pt idx="97">
                  <c:v>3319</c:v>
                </c:pt>
                <c:pt idx="98">
                  <c:v>3320</c:v>
                </c:pt>
                <c:pt idx="99">
                  <c:v>3321</c:v>
                </c:pt>
                <c:pt idx="100">
                  <c:v>3322</c:v>
                </c:pt>
                <c:pt idx="101">
                  <c:v>3323</c:v>
                </c:pt>
                <c:pt idx="102">
                  <c:v>3324</c:v>
                </c:pt>
                <c:pt idx="103">
                  <c:v>3325</c:v>
                </c:pt>
                <c:pt idx="104">
                  <c:v>3326</c:v>
                </c:pt>
                <c:pt idx="105">
                  <c:v>3327</c:v>
                </c:pt>
                <c:pt idx="106">
                  <c:v>3328</c:v>
                </c:pt>
                <c:pt idx="107">
                  <c:v>3329</c:v>
                </c:pt>
                <c:pt idx="108">
                  <c:v>3330</c:v>
                </c:pt>
                <c:pt idx="109">
                  <c:v>3331</c:v>
                </c:pt>
                <c:pt idx="110">
                  <c:v>3332</c:v>
                </c:pt>
                <c:pt idx="111">
                  <c:v>3333</c:v>
                </c:pt>
                <c:pt idx="112">
                  <c:v>3334</c:v>
                </c:pt>
                <c:pt idx="113">
                  <c:v>3335</c:v>
                </c:pt>
                <c:pt idx="114">
                  <c:v>3336</c:v>
                </c:pt>
                <c:pt idx="115">
                  <c:v>3337</c:v>
                </c:pt>
                <c:pt idx="116">
                  <c:v>3338</c:v>
                </c:pt>
                <c:pt idx="117">
                  <c:v>3339</c:v>
                </c:pt>
                <c:pt idx="118">
                  <c:v>3340</c:v>
                </c:pt>
                <c:pt idx="119">
                  <c:v>3341</c:v>
                </c:pt>
                <c:pt idx="120">
                  <c:v>3342</c:v>
                </c:pt>
                <c:pt idx="121">
                  <c:v>3343</c:v>
                </c:pt>
                <c:pt idx="122">
                  <c:v>3344</c:v>
                </c:pt>
                <c:pt idx="123">
                  <c:v>3345</c:v>
                </c:pt>
                <c:pt idx="124">
                  <c:v>3346</c:v>
                </c:pt>
                <c:pt idx="125">
                  <c:v>3347</c:v>
                </c:pt>
                <c:pt idx="126">
                  <c:v>3348</c:v>
                </c:pt>
                <c:pt idx="127">
                  <c:v>3349</c:v>
                </c:pt>
                <c:pt idx="128">
                  <c:v>3350</c:v>
                </c:pt>
                <c:pt idx="129">
                  <c:v>3351</c:v>
                </c:pt>
                <c:pt idx="130">
                  <c:v>3352</c:v>
                </c:pt>
                <c:pt idx="131">
                  <c:v>3353</c:v>
                </c:pt>
                <c:pt idx="132">
                  <c:v>3354</c:v>
                </c:pt>
                <c:pt idx="133">
                  <c:v>3355</c:v>
                </c:pt>
                <c:pt idx="134">
                  <c:v>3356</c:v>
                </c:pt>
                <c:pt idx="135">
                  <c:v>3357</c:v>
                </c:pt>
                <c:pt idx="136">
                  <c:v>3358</c:v>
                </c:pt>
                <c:pt idx="137">
                  <c:v>3359</c:v>
                </c:pt>
                <c:pt idx="138">
                  <c:v>3360</c:v>
                </c:pt>
                <c:pt idx="139">
                  <c:v>3361</c:v>
                </c:pt>
                <c:pt idx="140">
                  <c:v>3362</c:v>
                </c:pt>
                <c:pt idx="141">
                  <c:v>3363</c:v>
                </c:pt>
                <c:pt idx="142">
                  <c:v>3364</c:v>
                </c:pt>
                <c:pt idx="143">
                  <c:v>3365</c:v>
                </c:pt>
                <c:pt idx="144">
                  <c:v>3366</c:v>
                </c:pt>
                <c:pt idx="145">
                  <c:v>3367</c:v>
                </c:pt>
                <c:pt idx="146">
                  <c:v>3368</c:v>
                </c:pt>
                <c:pt idx="147">
                  <c:v>3369</c:v>
                </c:pt>
                <c:pt idx="148">
                  <c:v>3370</c:v>
                </c:pt>
                <c:pt idx="149">
                  <c:v>3371</c:v>
                </c:pt>
                <c:pt idx="150">
                  <c:v>3372</c:v>
                </c:pt>
                <c:pt idx="151">
                  <c:v>3373</c:v>
                </c:pt>
                <c:pt idx="152">
                  <c:v>3374</c:v>
                </c:pt>
                <c:pt idx="153">
                  <c:v>3375</c:v>
                </c:pt>
                <c:pt idx="154">
                  <c:v>3376</c:v>
                </c:pt>
                <c:pt idx="155">
                  <c:v>3377</c:v>
                </c:pt>
                <c:pt idx="156">
                  <c:v>3378</c:v>
                </c:pt>
                <c:pt idx="157">
                  <c:v>3379</c:v>
                </c:pt>
                <c:pt idx="158">
                  <c:v>3380</c:v>
                </c:pt>
                <c:pt idx="159">
                  <c:v>3381</c:v>
                </c:pt>
                <c:pt idx="160">
                  <c:v>3382</c:v>
                </c:pt>
              </c:numCache>
            </c:numRef>
          </c:xVal>
          <c:yVal>
            <c:numRef>
              <c:f>Graph!$C$3224:$C$3382</c:f>
              <c:numCache>
                <c:formatCode>General</c:formatCode>
                <c:ptCount val="15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4BD-4A70-8F45-11BB9BE1F21F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Graph!$A$3223:$A$3383</c:f>
              <c:numCache>
                <c:formatCode>General</c:formatCode>
                <c:ptCount val="161"/>
                <c:pt idx="0">
                  <c:v>3222</c:v>
                </c:pt>
                <c:pt idx="1">
                  <c:v>3223</c:v>
                </c:pt>
                <c:pt idx="2">
                  <c:v>3224</c:v>
                </c:pt>
                <c:pt idx="3">
                  <c:v>3225</c:v>
                </c:pt>
                <c:pt idx="4">
                  <c:v>3226</c:v>
                </c:pt>
                <c:pt idx="5">
                  <c:v>3227</c:v>
                </c:pt>
                <c:pt idx="6">
                  <c:v>3228</c:v>
                </c:pt>
                <c:pt idx="7">
                  <c:v>3229</c:v>
                </c:pt>
                <c:pt idx="8">
                  <c:v>3230</c:v>
                </c:pt>
                <c:pt idx="9">
                  <c:v>3231</c:v>
                </c:pt>
                <c:pt idx="10">
                  <c:v>3232</c:v>
                </c:pt>
                <c:pt idx="11">
                  <c:v>3233</c:v>
                </c:pt>
                <c:pt idx="12">
                  <c:v>3234</c:v>
                </c:pt>
                <c:pt idx="13">
                  <c:v>3235</c:v>
                </c:pt>
                <c:pt idx="14">
                  <c:v>3236</c:v>
                </c:pt>
                <c:pt idx="15">
                  <c:v>3237</c:v>
                </c:pt>
                <c:pt idx="16">
                  <c:v>3238</c:v>
                </c:pt>
                <c:pt idx="17">
                  <c:v>3239</c:v>
                </c:pt>
                <c:pt idx="18">
                  <c:v>3240</c:v>
                </c:pt>
                <c:pt idx="19">
                  <c:v>3241</c:v>
                </c:pt>
                <c:pt idx="20">
                  <c:v>3242</c:v>
                </c:pt>
                <c:pt idx="21">
                  <c:v>3243</c:v>
                </c:pt>
                <c:pt idx="22">
                  <c:v>3244</c:v>
                </c:pt>
                <c:pt idx="23">
                  <c:v>3245</c:v>
                </c:pt>
                <c:pt idx="24">
                  <c:v>3246</c:v>
                </c:pt>
                <c:pt idx="25">
                  <c:v>3247</c:v>
                </c:pt>
                <c:pt idx="26">
                  <c:v>3248</c:v>
                </c:pt>
                <c:pt idx="27">
                  <c:v>3249</c:v>
                </c:pt>
                <c:pt idx="28">
                  <c:v>3250</c:v>
                </c:pt>
                <c:pt idx="29">
                  <c:v>3251</c:v>
                </c:pt>
                <c:pt idx="30">
                  <c:v>3252</c:v>
                </c:pt>
                <c:pt idx="31">
                  <c:v>3253</c:v>
                </c:pt>
                <c:pt idx="32">
                  <c:v>3254</c:v>
                </c:pt>
                <c:pt idx="33">
                  <c:v>3255</c:v>
                </c:pt>
                <c:pt idx="34">
                  <c:v>3256</c:v>
                </c:pt>
                <c:pt idx="35">
                  <c:v>3257</c:v>
                </c:pt>
                <c:pt idx="36">
                  <c:v>3258</c:v>
                </c:pt>
                <c:pt idx="37">
                  <c:v>3259</c:v>
                </c:pt>
                <c:pt idx="38">
                  <c:v>3260</c:v>
                </c:pt>
                <c:pt idx="39">
                  <c:v>3261</c:v>
                </c:pt>
                <c:pt idx="40">
                  <c:v>3262</c:v>
                </c:pt>
                <c:pt idx="41">
                  <c:v>3263</c:v>
                </c:pt>
                <c:pt idx="42">
                  <c:v>3264</c:v>
                </c:pt>
                <c:pt idx="43">
                  <c:v>3265</c:v>
                </c:pt>
                <c:pt idx="44">
                  <c:v>3266</c:v>
                </c:pt>
                <c:pt idx="45">
                  <c:v>3267</c:v>
                </c:pt>
                <c:pt idx="46">
                  <c:v>3268</c:v>
                </c:pt>
                <c:pt idx="47">
                  <c:v>3269</c:v>
                </c:pt>
                <c:pt idx="48">
                  <c:v>3270</c:v>
                </c:pt>
                <c:pt idx="49">
                  <c:v>3271</c:v>
                </c:pt>
                <c:pt idx="50">
                  <c:v>3272</c:v>
                </c:pt>
                <c:pt idx="51">
                  <c:v>3273</c:v>
                </c:pt>
                <c:pt idx="52">
                  <c:v>3274</c:v>
                </c:pt>
                <c:pt idx="53">
                  <c:v>3275</c:v>
                </c:pt>
                <c:pt idx="54">
                  <c:v>3276</c:v>
                </c:pt>
                <c:pt idx="55">
                  <c:v>3277</c:v>
                </c:pt>
                <c:pt idx="56">
                  <c:v>3278</c:v>
                </c:pt>
                <c:pt idx="57">
                  <c:v>3279</c:v>
                </c:pt>
                <c:pt idx="58">
                  <c:v>3280</c:v>
                </c:pt>
                <c:pt idx="59">
                  <c:v>3281</c:v>
                </c:pt>
                <c:pt idx="60">
                  <c:v>3282</c:v>
                </c:pt>
                <c:pt idx="61">
                  <c:v>3283</c:v>
                </c:pt>
                <c:pt idx="62">
                  <c:v>3284</c:v>
                </c:pt>
                <c:pt idx="63">
                  <c:v>3285</c:v>
                </c:pt>
                <c:pt idx="64">
                  <c:v>3286</c:v>
                </c:pt>
                <c:pt idx="65">
                  <c:v>3287</c:v>
                </c:pt>
                <c:pt idx="66">
                  <c:v>3288</c:v>
                </c:pt>
                <c:pt idx="67">
                  <c:v>3289</c:v>
                </c:pt>
                <c:pt idx="68">
                  <c:v>3290</c:v>
                </c:pt>
                <c:pt idx="69">
                  <c:v>3291</c:v>
                </c:pt>
                <c:pt idx="70">
                  <c:v>3292</c:v>
                </c:pt>
                <c:pt idx="71">
                  <c:v>3293</c:v>
                </c:pt>
                <c:pt idx="72">
                  <c:v>3294</c:v>
                </c:pt>
                <c:pt idx="73">
                  <c:v>3295</c:v>
                </c:pt>
                <c:pt idx="74">
                  <c:v>3296</c:v>
                </c:pt>
                <c:pt idx="75">
                  <c:v>3297</c:v>
                </c:pt>
                <c:pt idx="76">
                  <c:v>3298</c:v>
                </c:pt>
                <c:pt idx="77">
                  <c:v>3299</c:v>
                </c:pt>
                <c:pt idx="78">
                  <c:v>3300</c:v>
                </c:pt>
                <c:pt idx="79">
                  <c:v>3301</c:v>
                </c:pt>
                <c:pt idx="80">
                  <c:v>3302</c:v>
                </c:pt>
                <c:pt idx="81">
                  <c:v>3303</c:v>
                </c:pt>
                <c:pt idx="82">
                  <c:v>3304</c:v>
                </c:pt>
                <c:pt idx="83">
                  <c:v>3305</c:v>
                </c:pt>
                <c:pt idx="84">
                  <c:v>3306</c:v>
                </c:pt>
                <c:pt idx="85">
                  <c:v>3307</c:v>
                </c:pt>
                <c:pt idx="86">
                  <c:v>3308</c:v>
                </c:pt>
                <c:pt idx="87">
                  <c:v>3309</c:v>
                </c:pt>
                <c:pt idx="88">
                  <c:v>3310</c:v>
                </c:pt>
                <c:pt idx="89">
                  <c:v>3311</c:v>
                </c:pt>
                <c:pt idx="90">
                  <c:v>3312</c:v>
                </c:pt>
                <c:pt idx="91">
                  <c:v>3313</c:v>
                </c:pt>
                <c:pt idx="92">
                  <c:v>3314</c:v>
                </c:pt>
                <c:pt idx="93">
                  <c:v>3315</c:v>
                </c:pt>
                <c:pt idx="94">
                  <c:v>3316</c:v>
                </c:pt>
                <c:pt idx="95">
                  <c:v>3317</c:v>
                </c:pt>
                <c:pt idx="96">
                  <c:v>3318</c:v>
                </c:pt>
                <c:pt idx="97">
                  <c:v>3319</c:v>
                </c:pt>
                <c:pt idx="98">
                  <c:v>3320</c:v>
                </c:pt>
                <c:pt idx="99">
                  <c:v>3321</c:v>
                </c:pt>
                <c:pt idx="100">
                  <c:v>3322</c:v>
                </c:pt>
                <c:pt idx="101">
                  <c:v>3323</c:v>
                </c:pt>
                <c:pt idx="102">
                  <c:v>3324</c:v>
                </c:pt>
                <c:pt idx="103">
                  <c:v>3325</c:v>
                </c:pt>
                <c:pt idx="104">
                  <c:v>3326</c:v>
                </c:pt>
                <c:pt idx="105">
                  <c:v>3327</c:v>
                </c:pt>
                <c:pt idx="106">
                  <c:v>3328</c:v>
                </c:pt>
                <c:pt idx="107">
                  <c:v>3329</c:v>
                </c:pt>
                <c:pt idx="108">
                  <c:v>3330</c:v>
                </c:pt>
                <c:pt idx="109">
                  <c:v>3331</c:v>
                </c:pt>
                <c:pt idx="110">
                  <c:v>3332</c:v>
                </c:pt>
                <c:pt idx="111">
                  <c:v>3333</c:v>
                </c:pt>
                <c:pt idx="112">
                  <c:v>3334</c:v>
                </c:pt>
                <c:pt idx="113">
                  <c:v>3335</c:v>
                </c:pt>
                <c:pt idx="114">
                  <c:v>3336</c:v>
                </c:pt>
                <c:pt idx="115">
                  <c:v>3337</c:v>
                </c:pt>
                <c:pt idx="116">
                  <c:v>3338</c:v>
                </c:pt>
                <c:pt idx="117">
                  <c:v>3339</c:v>
                </c:pt>
                <c:pt idx="118">
                  <c:v>3340</c:v>
                </c:pt>
                <c:pt idx="119">
                  <c:v>3341</c:v>
                </c:pt>
                <c:pt idx="120">
                  <c:v>3342</c:v>
                </c:pt>
                <c:pt idx="121">
                  <c:v>3343</c:v>
                </c:pt>
                <c:pt idx="122">
                  <c:v>3344</c:v>
                </c:pt>
                <c:pt idx="123">
                  <c:v>3345</c:v>
                </c:pt>
                <c:pt idx="124">
                  <c:v>3346</c:v>
                </c:pt>
                <c:pt idx="125">
                  <c:v>3347</c:v>
                </c:pt>
                <c:pt idx="126">
                  <c:v>3348</c:v>
                </c:pt>
                <c:pt idx="127">
                  <c:v>3349</c:v>
                </c:pt>
                <c:pt idx="128">
                  <c:v>3350</c:v>
                </c:pt>
                <c:pt idx="129">
                  <c:v>3351</c:v>
                </c:pt>
                <c:pt idx="130">
                  <c:v>3352</c:v>
                </c:pt>
                <c:pt idx="131">
                  <c:v>3353</c:v>
                </c:pt>
                <c:pt idx="132">
                  <c:v>3354</c:v>
                </c:pt>
                <c:pt idx="133">
                  <c:v>3355</c:v>
                </c:pt>
                <c:pt idx="134">
                  <c:v>3356</c:v>
                </c:pt>
                <c:pt idx="135">
                  <c:v>3357</c:v>
                </c:pt>
                <c:pt idx="136">
                  <c:v>3358</c:v>
                </c:pt>
                <c:pt idx="137">
                  <c:v>3359</c:v>
                </c:pt>
                <c:pt idx="138">
                  <c:v>3360</c:v>
                </c:pt>
                <c:pt idx="139">
                  <c:v>3361</c:v>
                </c:pt>
                <c:pt idx="140">
                  <c:v>3362</c:v>
                </c:pt>
                <c:pt idx="141">
                  <c:v>3363</c:v>
                </c:pt>
                <c:pt idx="142">
                  <c:v>3364</c:v>
                </c:pt>
                <c:pt idx="143">
                  <c:v>3365</c:v>
                </c:pt>
                <c:pt idx="144">
                  <c:v>3366</c:v>
                </c:pt>
                <c:pt idx="145">
                  <c:v>3367</c:v>
                </c:pt>
                <c:pt idx="146">
                  <c:v>3368</c:v>
                </c:pt>
                <c:pt idx="147">
                  <c:v>3369</c:v>
                </c:pt>
                <c:pt idx="148">
                  <c:v>3370</c:v>
                </c:pt>
                <c:pt idx="149">
                  <c:v>3371</c:v>
                </c:pt>
                <c:pt idx="150">
                  <c:v>3372</c:v>
                </c:pt>
                <c:pt idx="151">
                  <c:v>3373</c:v>
                </c:pt>
                <c:pt idx="152">
                  <c:v>3374</c:v>
                </c:pt>
                <c:pt idx="153">
                  <c:v>3375</c:v>
                </c:pt>
                <c:pt idx="154">
                  <c:v>3376</c:v>
                </c:pt>
                <c:pt idx="155">
                  <c:v>3377</c:v>
                </c:pt>
                <c:pt idx="156">
                  <c:v>3378</c:v>
                </c:pt>
                <c:pt idx="157">
                  <c:v>3379</c:v>
                </c:pt>
                <c:pt idx="158">
                  <c:v>3380</c:v>
                </c:pt>
                <c:pt idx="159">
                  <c:v>3381</c:v>
                </c:pt>
                <c:pt idx="160">
                  <c:v>3382</c:v>
                </c:pt>
              </c:numCache>
            </c:numRef>
          </c:xVal>
          <c:yVal>
            <c:numRef>
              <c:f>Graph!$E$3224:$E$3382</c:f>
              <c:numCache>
                <c:formatCode>General</c:formatCode>
                <c:ptCount val="159"/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4BD-4A70-8F45-11BB9BE1F21F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Graph!$A$3223:$A$3383</c:f>
              <c:numCache>
                <c:formatCode>General</c:formatCode>
                <c:ptCount val="161"/>
                <c:pt idx="0">
                  <c:v>3222</c:v>
                </c:pt>
                <c:pt idx="1">
                  <c:v>3223</c:v>
                </c:pt>
                <c:pt idx="2">
                  <c:v>3224</c:v>
                </c:pt>
                <c:pt idx="3">
                  <c:v>3225</c:v>
                </c:pt>
                <c:pt idx="4">
                  <c:v>3226</c:v>
                </c:pt>
                <c:pt idx="5">
                  <c:v>3227</c:v>
                </c:pt>
                <c:pt idx="6">
                  <c:v>3228</c:v>
                </c:pt>
                <c:pt idx="7">
                  <c:v>3229</c:v>
                </c:pt>
                <c:pt idx="8">
                  <c:v>3230</c:v>
                </c:pt>
                <c:pt idx="9">
                  <c:v>3231</c:v>
                </c:pt>
                <c:pt idx="10">
                  <c:v>3232</c:v>
                </c:pt>
                <c:pt idx="11">
                  <c:v>3233</c:v>
                </c:pt>
                <c:pt idx="12">
                  <c:v>3234</c:v>
                </c:pt>
                <c:pt idx="13">
                  <c:v>3235</c:v>
                </c:pt>
                <c:pt idx="14">
                  <c:v>3236</c:v>
                </c:pt>
                <c:pt idx="15">
                  <c:v>3237</c:v>
                </c:pt>
                <c:pt idx="16">
                  <c:v>3238</c:v>
                </c:pt>
                <c:pt idx="17">
                  <c:v>3239</c:v>
                </c:pt>
                <c:pt idx="18">
                  <c:v>3240</c:v>
                </c:pt>
                <c:pt idx="19">
                  <c:v>3241</c:v>
                </c:pt>
                <c:pt idx="20">
                  <c:v>3242</c:v>
                </c:pt>
                <c:pt idx="21">
                  <c:v>3243</c:v>
                </c:pt>
                <c:pt idx="22">
                  <c:v>3244</c:v>
                </c:pt>
                <c:pt idx="23">
                  <c:v>3245</c:v>
                </c:pt>
                <c:pt idx="24">
                  <c:v>3246</c:v>
                </c:pt>
                <c:pt idx="25">
                  <c:v>3247</c:v>
                </c:pt>
                <c:pt idx="26">
                  <c:v>3248</c:v>
                </c:pt>
                <c:pt idx="27">
                  <c:v>3249</c:v>
                </c:pt>
                <c:pt idx="28">
                  <c:v>3250</c:v>
                </c:pt>
                <c:pt idx="29">
                  <c:v>3251</c:v>
                </c:pt>
                <c:pt idx="30">
                  <c:v>3252</c:v>
                </c:pt>
                <c:pt idx="31">
                  <c:v>3253</c:v>
                </c:pt>
                <c:pt idx="32">
                  <c:v>3254</c:v>
                </c:pt>
                <c:pt idx="33">
                  <c:v>3255</c:v>
                </c:pt>
                <c:pt idx="34">
                  <c:v>3256</c:v>
                </c:pt>
                <c:pt idx="35">
                  <c:v>3257</c:v>
                </c:pt>
                <c:pt idx="36">
                  <c:v>3258</c:v>
                </c:pt>
                <c:pt idx="37">
                  <c:v>3259</c:v>
                </c:pt>
                <c:pt idx="38">
                  <c:v>3260</c:v>
                </c:pt>
                <c:pt idx="39">
                  <c:v>3261</c:v>
                </c:pt>
                <c:pt idx="40">
                  <c:v>3262</c:v>
                </c:pt>
                <c:pt idx="41">
                  <c:v>3263</c:v>
                </c:pt>
                <c:pt idx="42">
                  <c:v>3264</c:v>
                </c:pt>
                <c:pt idx="43">
                  <c:v>3265</c:v>
                </c:pt>
                <c:pt idx="44">
                  <c:v>3266</c:v>
                </c:pt>
                <c:pt idx="45">
                  <c:v>3267</c:v>
                </c:pt>
                <c:pt idx="46">
                  <c:v>3268</c:v>
                </c:pt>
                <c:pt idx="47">
                  <c:v>3269</c:v>
                </c:pt>
                <c:pt idx="48">
                  <c:v>3270</c:v>
                </c:pt>
                <c:pt idx="49">
                  <c:v>3271</c:v>
                </c:pt>
                <c:pt idx="50">
                  <c:v>3272</c:v>
                </c:pt>
                <c:pt idx="51">
                  <c:v>3273</c:v>
                </c:pt>
                <c:pt idx="52">
                  <c:v>3274</c:v>
                </c:pt>
                <c:pt idx="53">
                  <c:v>3275</c:v>
                </c:pt>
                <c:pt idx="54">
                  <c:v>3276</c:v>
                </c:pt>
                <c:pt idx="55">
                  <c:v>3277</c:v>
                </c:pt>
                <c:pt idx="56">
                  <c:v>3278</c:v>
                </c:pt>
                <c:pt idx="57">
                  <c:v>3279</c:v>
                </c:pt>
                <c:pt idx="58">
                  <c:v>3280</c:v>
                </c:pt>
                <c:pt idx="59">
                  <c:v>3281</c:v>
                </c:pt>
                <c:pt idx="60">
                  <c:v>3282</c:v>
                </c:pt>
                <c:pt idx="61">
                  <c:v>3283</c:v>
                </c:pt>
                <c:pt idx="62">
                  <c:v>3284</c:v>
                </c:pt>
                <c:pt idx="63">
                  <c:v>3285</c:v>
                </c:pt>
                <c:pt idx="64">
                  <c:v>3286</c:v>
                </c:pt>
                <c:pt idx="65">
                  <c:v>3287</c:v>
                </c:pt>
                <c:pt idx="66">
                  <c:v>3288</c:v>
                </c:pt>
                <c:pt idx="67">
                  <c:v>3289</c:v>
                </c:pt>
                <c:pt idx="68">
                  <c:v>3290</c:v>
                </c:pt>
                <c:pt idx="69">
                  <c:v>3291</c:v>
                </c:pt>
                <c:pt idx="70">
                  <c:v>3292</c:v>
                </c:pt>
                <c:pt idx="71">
                  <c:v>3293</c:v>
                </c:pt>
                <c:pt idx="72">
                  <c:v>3294</c:v>
                </c:pt>
                <c:pt idx="73">
                  <c:v>3295</c:v>
                </c:pt>
                <c:pt idx="74">
                  <c:v>3296</c:v>
                </c:pt>
                <c:pt idx="75">
                  <c:v>3297</c:v>
                </c:pt>
                <c:pt idx="76">
                  <c:v>3298</c:v>
                </c:pt>
                <c:pt idx="77">
                  <c:v>3299</c:v>
                </c:pt>
                <c:pt idx="78">
                  <c:v>3300</c:v>
                </c:pt>
                <c:pt idx="79">
                  <c:v>3301</c:v>
                </c:pt>
                <c:pt idx="80">
                  <c:v>3302</c:v>
                </c:pt>
                <c:pt idx="81">
                  <c:v>3303</c:v>
                </c:pt>
                <c:pt idx="82">
                  <c:v>3304</c:v>
                </c:pt>
                <c:pt idx="83">
                  <c:v>3305</c:v>
                </c:pt>
                <c:pt idx="84">
                  <c:v>3306</c:v>
                </c:pt>
                <c:pt idx="85">
                  <c:v>3307</c:v>
                </c:pt>
                <c:pt idx="86">
                  <c:v>3308</c:v>
                </c:pt>
                <c:pt idx="87">
                  <c:v>3309</c:v>
                </c:pt>
                <c:pt idx="88">
                  <c:v>3310</c:v>
                </c:pt>
                <c:pt idx="89">
                  <c:v>3311</c:v>
                </c:pt>
                <c:pt idx="90">
                  <c:v>3312</c:v>
                </c:pt>
                <c:pt idx="91">
                  <c:v>3313</c:v>
                </c:pt>
                <c:pt idx="92">
                  <c:v>3314</c:v>
                </c:pt>
                <c:pt idx="93">
                  <c:v>3315</c:v>
                </c:pt>
                <c:pt idx="94">
                  <c:v>3316</c:v>
                </c:pt>
                <c:pt idx="95">
                  <c:v>3317</c:v>
                </c:pt>
                <c:pt idx="96">
                  <c:v>3318</c:v>
                </c:pt>
                <c:pt idx="97">
                  <c:v>3319</c:v>
                </c:pt>
                <c:pt idx="98">
                  <c:v>3320</c:v>
                </c:pt>
                <c:pt idx="99">
                  <c:v>3321</c:v>
                </c:pt>
                <c:pt idx="100">
                  <c:v>3322</c:v>
                </c:pt>
                <c:pt idx="101">
                  <c:v>3323</c:v>
                </c:pt>
                <c:pt idx="102">
                  <c:v>3324</c:v>
                </c:pt>
                <c:pt idx="103">
                  <c:v>3325</c:v>
                </c:pt>
                <c:pt idx="104">
                  <c:v>3326</c:v>
                </c:pt>
                <c:pt idx="105">
                  <c:v>3327</c:v>
                </c:pt>
                <c:pt idx="106">
                  <c:v>3328</c:v>
                </c:pt>
                <c:pt idx="107">
                  <c:v>3329</c:v>
                </c:pt>
                <c:pt idx="108">
                  <c:v>3330</c:v>
                </c:pt>
                <c:pt idx="109">
                  <c:v>3331</c:v>
                </c:pt>
                <c:pt idx="110">
                  <c:v>3332</c:v>
                </c:pt>
                <c:pt idx="111">
                  <c:v>3333</c:v>
                </c:pt>
                <c:pt idx="112">
                  <c:v>3334</c:v>
                </c:pt>
                <c:pt idx="113">
                  <c:v>3335</c:v>
                </c:pt>
                <c:pt idx="114">
                  <c:v>3336</c:v>
                </c:pt>
                <c:pt idx="115">
                  <c:v>3337</c:v>
                </c:pt>
                <c:pt idx="116">
                  <c:v>3338</c:v>
                </c:pt>
                <c:pt idx="117">
                  <c:v>3339</c:v>
                </c:pt>
                <c:pt idx="118">
                  <c:v>3340</c:v>
                </c:pt>
                <c:pt idx="119">
                  <c:v>3341</c:v>
                </c:pt>
                <c:pt idx="120">
                  <c:v>3342</c:v>
                </c:pt>
                <c:pt idx="121">
                  <c:v>3343</c:v>
                </c:pt>
                <c:pt idx="122">
                  <c:v>3344</c:v>
                </c:pt>
                <c:pt idx="123">
                  <c:v>3345</c:v>
                </c:pt>
                <c:pt idx="124">
                  <c:v>3346</c:v>
                </c:pt>
                <c:pt idx="125">
                  <c:v>3347</c:v>
                </c:pt>
                <c:pt idx="126">
                  <c:v>3348</c:v>
                </c:pt>
                <c:pt idx="127">
                  <c:v>3349</c:v>
                </c:pt>
                <c:pt idx="128">
                  <c:v>3350</c:v>
                </c:pt>
                <c:pt idx="129">
                  <c:v>3351</c:v>
                </c:pt>
                <c:pt idx="130">
                  <c:v>3352</c:v>
                </c:pt>
                <c:pt idx="131">
                  <c:v>3353</c:v>
                </c:pt>
                <c:pt idx="132">
                  <c:v>3354</c:v>
                </c:pt>
                <c:pt idx="133">
                  <c:v>3355</c:v>
                </c:pt>
                <c:pt idx="134">
                  <c:v>3356</c:v>
                </c:pt>
                <c:pt idx="135">
                  <c:v>3357</c:v>
                </c:pt>
                <c:pt idx="136">
                  <c:v>3358</c:v>
                </c:pt>
                <c:pt idx="137">
                  <c:v>3359</c:v>
                </c:pt>
                <c:pt idx="138">
                  <c:v>3360</c:v>
                </c:pt>
                <c:pt idx="139">
                  <c:v>3361</c:v>
                </c:pt>
                <c:pt idx="140">
                  <c:v>3362</c:v>
                </c:pt>
                <c:pt idx="141">
                  <c:v>3363</c:v>
                </c:pt>
                <c:pt idx="142">
                  <c:v>3364</c:v>
                </c:pt>
                <c:pt idx="143">
                  <c:v>3365</c:v>
                </c:pt>
                <c:pt idx="144">
                  <c:v>3366</c:v>
                </c:pt>
                <c:pt idx="145">
                  <c:v>3367</c:v>
                </c:pt>
                <c:pt idx="146">
                  <c:v>3368</c:v>
                </c:pt>
                <c:pt idx="147">
                  <c:v>3369</c:v>
                </c:pt>
                <c:pt idx="148">
                  <c:v>3370</c:v>
                </c:pt>
                <c:pt idx="149">
                  <c:v>3371</c:v>
                </c:pt>
                <c:pt idx="150">
                  <c:v>3372</c:v>
                </c:pt>
                <c:pt idx="151">
                  <c:v>3373</c:v>
                </c:pt>
                <c:pt idx="152">
                  <c:v>3374</c:v>
                </c:pt>
                <c:pt idx="153">
                  <c:v>3375</c:v>
                </c:pt>
                <c:pt idx="154">
                  <c:v>3376</c:v>
                </c:pt>
                <c:pt idx="155">
                  <c:v>3377</c:v>
                </c:pt>
                <c:pt idx="156">
                  <c:v>3378</c:v>
                </c:pt>
                <c:pt idx="157">
                  <c:v>3379</c:v>
                </c:pt>
                <c:pt idx="158">
                  <c:v>3380</c:v>
                </c:pt>
                <c:pt idx="159">
                  <c:v>3381</c:v>
                </c:pt>
                <c:pt idx="160">
                  <c:v>3382</c:v>
                </c:pt>
              </c:numCache>
            </c:numRef>
          </c:xVal>
          <c:yVal>
            <c:numRef>
              <c:f>Graph!$G$3224:$G$3382</c:f>
              <c:numCache>
                <c:formatCode>General</c:formatCode>
                <c:ptCount val="15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4BD-4A70-8F45-11BB9BE1F21F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Graph!$A$3223:$A$3383</c:f>
              <c:numCache>
                <c:formatCode>General</c:formatCode>
                <c:ptCount val="161"/>
                <c:pt idx="0">
                  <c:v>3222</c:v>
                </c:pt>
                <c:pt idx="1">
                  <c:v>3223</c:v>
                </c:pt>
                <c:pt idx="2">
                  <c:v>3224</c:v>
                </c:pt>
                <c:pt idx="3">
                  <c:v>3225</c:v>
                </c:pt>
                <c:pt idx="4">
                  <c:v>3226</c:v>
                </c:pt>
                <c:pt idx="5">
                  <c:v>3227</c:v>
                </c:pt>
                <c:pt idx="6">
                  <c:v>3228</c:v>
                </c:pt>
                <c:pt idx="7">
                  <c:v>3229</c:v>
                </c:pt>
                <c:pt idx="8">
                  <c:v>3230</c:v>
                </c:pt>
                <c:pt idx="9">
                  <c:v>3231</c:v>
                </c:pt>
                <c:pt idx="10">
                  <c:v>3232</c:v>
                </c:pt>
                <c:pt idx="11">
                  <c:v>3233</c:v>
                </c:pt>
                <c:pt idx="12">
                  <c:v>3234</c:v>
                </c:pt>
                <c:pt idx="13">
                  <c:v>3235</c:v>
                </c:pt>
                <c:pt idx="14">
                  <c:v>3236</c:v>
                </c:pt>
                <c:pt idx="15">
                  <c:v>3237</c:v>
                </c:pt>
                <c:pt idx="16">
                  <c:v>3238</c:v>
                </c:pt>
                <c:pt idx="17">
                  <c:v>3239</c:v>
                </c:pt>
                <c:pt idx="18">
                  <c:v>3240</c:v>
                </c:pt>
                <c:pt idx="19">
                  <c:v>3241</c:v>
                </c:pt>
                <c:pt idx="20">
                  <c:v>3242</c:v>
                </c:pt>
                <c:pt idx="21">
                  <c:v>3243</c:v>
                </c:pt>
                <c:pt idx="22">
                  <c:v>3244</c:v>
                </c:pt>
                <c:pt idx="23">
                  <c:v>3245</c:v>
                </c:pt>
                <c:pt idx="24">
                  <c:v>3246</c:v>
                </c:pt>
                <c:pt idx="25">
                  <c:v>3247</c:v>
                </c:pt>
                <c:pt idx="26">
                  <c:v>3248</c:v>
                </c:pt>
                <c:pt idx="27">
                  <c:v>3249</c:v>
                </c:pt>
                <c:pt idx="28">
                  <c:v>3250</c:v>
                </c:pt>
                <c:pt idx="29">
                  <c:v>3251</c:v>
                </c:pt>
                <c:pt idx="30">
                  <c:v>3252</c:v>
                </c:pt>
                <c:pt idx="31">
                  <c:v>3253</c:v>
                </c:pt>
                <c:pt idx="32">
                  <c:v>3254</c:v>
                </c:pt>
                <c:pt idx="33">
                  <c:v>3255</c:v>
                </c:pt>
                <c:pt idx="34">
                  <c:v>3256</c:v>
                </c:pt>
                <c:pt idx="35">
                  <c:v>3257</c:v>
                </c:pt>
                <c:pt idx="36">
                  <c:v>3258</c:v>
                </c:pt>
                <c:pt idx="37">
                  <c:v>3259</c:v>
                </c:pt>
                <c:pt idx="38">
                  <c:v>3260</c:v>
                </c:pt>
                <c:pt idx="39">
                  <c:v>3261</c:v>
                </c:pt>
                <c:pt idx="40">
                  <c:v>3262</c:v>
                </c:pt>
                <c:pt idx="41">
                  <c:v>3263</c:v>
                </c:pt>
                <c:pt idx="42">
                  <c:v>3264</c:v>
                </c:pt>
                <c:pt idx="43">
                  <c:v>3265</c:v>
                </c:pt>
                <c:pt idx="44">
                  <c:v>3266</c:v>
                </c:pt>
                <c:pt idx="45">
                  <c:v>3267</c:v>
                </c:pt>
                <c:pt idx="46">
                  <c:v>3268</c:v>
                </c:pt>
                <c:pt idx="47">
                  <c:v>3269</c:v>
                </c:pt>
                <c:pt idx="48">
                  <c:v>3270</c:v>
                </c:pt>
                <c:pt idx="49">
                  <c:v>3271</c:v>
                </c:pt>
                <c:pt idx="50">
                  <c:v>3272</c:v>
                </c:pt>
                <c:pt idx="51">
                  <c:v>3273</c:v>
                </c:pt>
                <c:pt idx="52">
                  <c:v>3274</c:v>
                </c:pt>
                <c:pt idx="53">
                  <c:v>3275</c:v>
                </c:pt>
                <c:pt idx="54">
                  <c:v>3276</c:v>
                </c:pt>
                <c:pt idx="55">
                  <c:v>3277</c:v>
                </c:pt>
                <c:pt idx="56">
                  <c:v>3278</c:v>
                </c:pt>
                <c:pt idx="57">
                  <c:v>3279</c:v>
                </c:pt>
                <c:pt idx="58">
                  <c:v>3280</c:v>
                </c:pt>
                <c:pt idx="59">
                  <c:v>3281</c:v>
                </c:pt>
                <c:pt idx="60">
                  <c:v>3282</c:v>
                </c:pt>
                <c:pt idx="61">
                  <c:v>3283</c:v>
                </c:pt>
                <c:pt idx="62">
                  <c:v>3284</c:v>
                </c:pt>
                <c:pt idx="63">
                  <c:v>3285</c:v>
                </c:pt>
                <c:pt idx="64">
                  <c:v>3286</c:v>
                </c:pt>
                <c:pt idx="65">
                  <c:v>3287</c:v>
                </c:pt>
                <c:pt idx="66">
                  <c:v>3288</c:v>
                </c:pt>
                <c:pt idx="67">
                  <c:v>3289</c:v>
                </c:pt>
                <c:pt idx="68">
                  <c:v>3290</c:v>
                </c:pt>
                <c:pt idx="69">
                  <c:v>3291</c:v>
                </c:pt>
                <c:pt idx="70">
                  <c:v>3292</c:v>
                </c:pt>
                <c:pt idx="71">
                  <c:v>3293</c:v>
                </c:pt>
                <c:pt idx="72">
                  <c:v>3294</c:v>
                </c:pt>
                <c:pt idx="73">
                  <c:v>3295</c:v>
                </c:pt>
                <c:pt idx="74">
                  <c:v>3296</c:v>
                </c:pt>
                <c:pt idx="75">
                  <c:v>3297</c:v>
                </c:pt>
                <c:pt idx="76">
                  <c:v>3298</c:v>
                </c:pt>
                <c:pt idx="77">
                  <c:v>3299</c:v>
                </c:pt>
                <c:pt idx="78">
                  <c:v>3300</c:v>
                </c:pt>
                <c:pt idx="79">
                  <c:v>3301</c:v>
                </c:pt>
                <c:pt idx="80">
                  <c:v>3302</c:v>
                </c:pt>
                <c:pt idx="81">
                  <c:v>3303</c:v>
                </c:pt>
                <c:pt idx="82">
                  <c:v>3304</c:v>
                </c:pt>
                <c:pt idx="83">
                  <c:v>3305</c:v>
                </c:pt>
                <c:pt idx="84">
                  <c:v>3306</c:v>
                </c:pt>
                <c:pt idx="85">
                  <c:v>3307</c:v>
                </c:pt>
                <c:pt idx="86">
                  <c:v>3308</c:v>
                </c:pt>
                <c:pt idx="87">
                  <c:v>3309</c:v>
                </c:pt>
                <c:pt idx="88">
                  <c:v>3310</c:v>
                </c:pt>
                <c:pt idx="89">
                  <c:v>3311</c:v>
                </c:pt>
                <c:pt idx="90">
                  <c:v>3312</c:v>
                </c:pt>
                <c:pt idx="91">
                  <c:v>3313</c:v>
                </c:pt>
                <c:pt idx="92">
                  <c:v>3314</c:v>
                </c:pt>
                <c:pt idx="93">
                  <c:v>3315</c:v>
                </c:pt>
                <c:pt idx="94">
                  <c:v>3316</c:v>
                </c:pt>
                <c:pt idx="95">
                  <c:v>3317</c:v>
                </c:pt>
                <c:pt idx="96">
                  <c:v>3318</c:v>
                </c:pt>
                <c:pt idx="97">
                  <c:v>3319</c:v>
                </c:pt>
                <c:pt idx="98">
                  <c:v>3320</c:v>
                </c:pt>
                <c:pt idx="99">
                  <c:v>3321</c:v>
                </c:pt>
                <c:pt idx="100">
                  <c:v>3322</c:v>
                </c:pt>
                <c:pt idx="101">
                  <c:v>3323</c:v>
                </c:pt>
                <c:pt idx="102">
                  <c:v>3324</c:v>
                </c:pt>
                <c:pt idx="103">
                  <c:v>3325</c:v>
                </c:pt>
                <c:pt idx="104">
                  <c:v>3326</c:v>
                </c:pt>
                <c:pt idx="105">
                  <c:v>3327</c:v>
                </c:pt>
                <c:pt idx="106">
                  <c:v>3328</c:v>
                </c:pt>
                <c:pt idx="107">
                  <c:v>3329</c:v>
                </c:pt>
                <c:pt idx="108">
                  <c:v>3330</c:v>
                </c:pt>
                <c:pt idx="109">
                  <c:v>3331</c:v>
                </c:pt>
                <c:pt idx="110">
                  <c:v>3332</c:v>
                </c:pt>
                <c:pt idx="111">
                  <c:v>3333</c:v>
                </c:pt>
                <c:pt idx="112">
                  <c:v>3334</c:v>
                </c:pt>
                <c:pt idx="113">
                  <c:v>3335</c:v>
                </c:pt>
                <c:pt idx="114">
                  <c:v>3336</c:v>
                </c:pt>
                <c:pt idx="115">
                  <c:v>3337</c:v>
                </c:pt>
                <c:pt idx="116">
                  <c:v>3338</c:v>
                </c:pt>
                <c:pt idx="117">
                  <c:v>3339</c:v>
                </c:pt>
                <c:pt idx="118">
                  <c:v>3340</c:v>
                </c:pt>
                <c:pt idx="119">
                  <c:v>3341</c:v>
                </c:pt>
                <c:pt idx="120">
                  <c:v>3342</c:v>
                </c:pt>
                <c:pt idx="121">
                  <c:v>3343</c:v>
                </c:pt>
                <c:pt idx="122">
                  <c:v>3344</c:v>
                </c:pt>
                <c:pt idx="123">
                  <c:v>3345</c:v>
                </c:pt>
                <c:pt idx="124">
                  <c:v>3346</c:v>
                </c:pt>
                <c:pt idx="125">
                  <c:v>3347</c:v>
                </c:pt>
                <c:pt idx="126">
                  <c:v>3348</c:v>
                </c:pt>
                <c:pt idx="127">
                  <c:v>3349</c:v>
                </c:pt>
                <c:pt idx="128">
                  <c:v>3350</c:v>
                </c:pt>
                <c:pt idx="129">
                  <c:v>3351</c:v>
                </c:pt>
                <c:pt idx="130">
                  <c:v>3352</c:v>
                </c:pt>
                <c:pt idx="131">
                  <c:v>3353</c:v>
                </c:pt>
                <c:pt idx="132">
                  <c:v>3354</c:v>
                </c:pt>
                <c:pt idx="133">
                  <c:v>3355</c:v>
                </c:pt>
                <c:pt idx="134">
                  <c:v>3356</c:v>
                </c:pt>
                <c:pt idx="135">
                  <c:v>3357</c:v>
                </c:pt>
                <c:pt idx="136">
                  <c:v>3358</c:v>
                </c:pt>
                <c:pt idx="137">
                  <c:v>3359</c:v>
                </c:pt>
                <c:pt idx="138">
                  <c:v>3360</c:v>
                </c:pt>
                <c:pt idx="139">
                  <c:v>3361</c:v>
                </c:pt>
                <c:pt idx="140">
                  <c:v>3362</c:v>
                </c:pt>
                <c:pt idx="141">
                  <c:v>3363</c:v>
                </c:pt>
                <c:pt idx="142">
                  <c:v>3364</c:v>
                </c:pt>
                <c:pt idx="143">
                  <c:v>3365</c:v>
                </c:pt>
                <c:pt idx="144">
                  <c:v>3366</c:v>
                </c:pt>
                <c:pt idx="145">
                  <c:v>3367</c:v>
                </c:pt>
                <c:pt idx="146">
                  <c:v>3368</c:v>
                </c:pt>
                <c:pt idx="147">
                  <c:v>3369</c:v>
                </c:pt>
                <c:pt idx="148">
                  <c:v>3370</c:v>
                </c:pt>
                <c:pt idx="149">
                  <c:v>3371</c:v>
                </c:pt>
                <c:pt idx="150">
                  <c:v>3372</c:v>
                </c:pt>
                <c:pt idx="151">
                  <c:v>3373</c:v>
                </c:pt>
                <c:pt idx="152">
                  <c:v>3374</c:v>
                </c:pt>
                <c:pt idx="153">
                  <c:v>3375</c:v>
                </c:pt>
                <c:pt idx="154">
                  <c:v>3376</c:v>
                </c:pt>
                <c:pt idx="155">
                  <c:v>3377</c:v>
                </c:pt>
                <c:pt idx="156">
                  <c:v>3378</c:v>
                </c:pt>
                <c:pt idx="157">
                  <c:v>3379</c:v>
                </c:pt>
                <c:pt idx="158">
                  <c:v>3380</c:v>
                </c:pt>
                <c:pt idx="159">
                  <c:v>3381</c:v>
                </c:pt>
                <c:pt idx="160">
                  <c:v>3382</c:v>
                </c:pt>
              </c:numCache>
            </c:numRef>
          </c:xVal>
          <c:yVal>
            <c:numRef>
              <c:f>Graph!$H$3224:$H$3382</c:f>
              <c:numCache>
                <c:formatCode>General</c:formatCode>
                <c:ptCount val="15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4BD-4A70-8F45-11BB9BE1F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83167"/>
        <c:axId val="57974527"/>
      </c:scatterChart>
      <c:valAx>
        <c:axId val="57983167"/>
        <c:scaling>
          <c:orientation val="minMax"/>
          <c:max val="3382"/>
          <c:min val="3222"/>
        </c:scaling>
        <c:delete val="0"/>
        <c:axPos val="b"/>
        <c:numFmt formatCode="General" sourceLinked="1"/>
        <c:majorTickMark val="out"/>
        <c:minorTickMark val="none"/>
        <c:tickLblPos val="nextTo"/>
        <c:crossAx val="57974527"/>
        <c:crosses val="autoZero"/>
        <c:crossBetween val="midCat"/>
      </c:valAx>
      <c:valAx>
        <c:axId val="5797452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7983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18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Graph!$A$3385:$A$3578</c:f>
              <c:numCache>
                <c:formatCode>General</c:formatCode>
                <c:ptCount val="194"/>
                <c:pt idx="0">
                  <c:v>3384</c:v>
                </c:pt>
                <c:pt idx="1">
                  <c:v>3385</c:v>
                </c:pt>
                <c:pt idx="2">
                  <c:v>3386</c:v>
                </c:pt>
                <c:pt idx="3">
                  <c:v>3387</c:v>
                </c:pt>
                <c:pt idx="4">
                  <c:v>3388</c:v>
                </c:pt>
                <c:pt idx="5">
                  <c:v>3389</c:v>
                </c:pt>
                <c:pt idx="6">
                  <c:v>3390</c:v>
                </c:pt>
                <c:pt idx="7">
                  <c:v>3391</c:v>
                </c:pt>
                <c:pt idx="8">
                  <c:v>3392</c:v>
                </c:pt>
                <c:pt idx="9">
                  <c:v>3393</c:v>
                </c:pt>
                <c:pt idx="10">
                  <c:v>3394</c:v>
                </c:pt>
                <c:pt idx="11">
                  <c:v>3395</c:v>
                </c:pt>
                <c:pt idx="12">
                  <c:v>3396</c:v>
                </c:pt>
                <c:pt idx="13">
                  <c:v>3397</c:v>
                </c:pt>
                <c:pt idx="14">
                  <c:v>3398</c:v>
                </c:pt>
                <c:pt idx="15">
                  <c:v>3399</c:v>
                </c:pt>
                <c:pt idx="16">
                  <c:v>3400</c:v>
                </c:pt>
                <c:pt idx="17">
                  <c:v>3401</c:v>
                </c:pt>
                <c:pt idx="18">
                  <c:v>3402</c:v>
                </c:pt>
                <c:pt idx="19">
                  <c:v>3403</c:v>
                </c:pt>
                <c:pt idx="20">
                  <c:v>3404</c:v>
                </c:pt>
                <c:pt idx="21">
                  <c:v>3405</c:v>
                </c:pt>
                <c:pt idx="22">
                  <c:v>3406</c:v>
                </c:pt>
                <c:pt idx="23">
                  <c:v>3407</c:v>
                </c:pt>
                <c:pt idx="24">
                  <c:v>3408</c:v>
                </c:pt>
                <c:pt idx="25">
                  <c:v>3409</c:v>
                </c:pt>
                <c:pt idx="26">
                  <c:v>3410</c:v>
                </c:pt>
                <c:pt idx="27">
                  <c:v>3411</c:v>
                </c:pt>
                <c:pt idx="28">
                  <c:v>3412</c:v>
                </c:pt>
                <c:pt idx="29">
                  <c:v>3413</c:v>
                </c:pt>
                <c:pt idx="30">
                  <c:v>3414</c:v>
                </c:pt>
                <c:pt idx="31">
                  <c:v>3415</c:v>
                </c:pt>
                <c:pt idx="32">
                  <c:v>3416</c:v>
                </c:pt>
                <c:pt idx="33">
                  <c:v>3417</c:v>
                </c:pt>
                <c:pt idx="34">
                  <c:v>3418</c:v>
                </c:pt>
                <c:pt idx="35">
                  <c:v>3419</c:v>
                </c:pt>
                <c:pt idx="36">
                  <c:v>3420</c:v>
                </c:pt>
                <c:pt idx="37">
                  <c:v>3421</c:v>
                </c:pt>
                <c:pt idx="38">
                  <c:v>3422</c:v>
                </c:pt>
                <c:pt idx="39">
                  <c:v>3423</c:v>
                </c:pt>
                <c:pt idx="40">
                  <c:v>3424</c:v>
                </c:pt>
                <c:pt idx="41">
                  <c:v>3425</c:v>
                </c:pt>
                <c:pt idx="42">
                  <c:v>3426</c:v>
                </c:pt>
                <c:pt idx="43">
                  <c:v>3427</c:v>
                </c:pt>
                <c:pt idx="44">
                  <c:v>3428</c:v>
                </c:pt>
                <c:pt idx="45">
                  <c:v>3429</c:v>
                </c:pt>
                <c:pt idx="46">
                  <c:v>3430</c:v>
                </c:pt>
                <c:pt idx="47">
                  <c:v>3431</c:v>
                </c:pt>
                <c:pt idx="48">
                  <c:v>3432</c:v>
                </c:pt>
                <c:pt idx="49">
                  <c:v>3433</c:v>
                </c:pt>
                <c:pt idx="50">
                  <c:v>3434</c:v>
                </c:pt>
                <c:pt idx="51">
                  <c:v>3435</c:v>
                </c:pt>
                <c:pt idx="52">
                  <c:v>3436</c:v>
                </c:pt>
                <c:pt idx="53">
                  <c:v>3437</c:v>
                </c:pt>
                <c:pt idx="54">
                  <c:v>3438</c:v>
                </c:pt>
                <c:pt idx="55">
                  <c:v>3439</c:v>
                </c:pt>
                <c:pt idx="56">
                  <c:v>3440</c:v>
                </c:pt>
                <c:pt idx="57">
                  <c:v>3441</c:v>
                </c:pt>
                <c:pt idx="58">
                  <c:v>3442</c:v>
                </c:pt>
                <c:pt idx="59">
                  <c:v>3443</c:v>
                </c:pt>
                <c:pt idx="60">
                  <c:v>3444</c:v>
                </c:pt>
                <c:pt idx="61">
                  <c:v>3445</c:v>
                </c:pt>
                <c:pt idx="62">
                  <c:v>3446</c:v>
                </c:pt>
                <c:pt idx="63">
                  <c:v>3447</c:v>
                </c:pt>
                <c:pt idx="64">
                  <c:v>3448</c:v>
                </c:pt>
                <c:pt idx="65">
                  <c:v>3449</c:v>
                </c:pt>
                <c:pt idx="66">
                  <c:v>3450</c:v>
                </c:pt>
                <c:pt idx="67">
                  <c:v>3451</c:v>
                </c:pt>
                <c:pt idx="68">
                  <c:v>3452</c:v>
                </c:pt>
                <c:pt idx="69">
                  <c:v>3453</c:v>
                </c:pt>
                <c:pt idx="70">
                  <c:v>3454</c:v>
                </c:pt>
                <c:pt idx="71">
                  <c:v>3455</c:v>
                </c:pt>
                <c:pt idx="72">
                  <c:v>3456</c:v>
                </c:pt>
                <c:pt idx="73">
                  <c:v>3457</c:v>
                </c:pt>
                <c:pt idx="74">
                  <c:v>3458</c:v>
                </c:pt>
                <c:pt idx="75">
                  <c:v>3459</c:v>
                </c:pt>
                <c:pt idx="76">
                  <c:v>3460</c:v>
                </c:pt>
                <c:pt idx="77">
                  <c:v>3461</c:v>
                </c:pt>
                <c:pt idx="78">
                  <c:v>3462</c:v>
                </c:pt>
                <c:pt idx="79">
                  <c:v>3463</c:v>
                </c:pt>
                <c:pt idx="80">
                  <c:v>3464</c:v>
                </c:pt>
                <c:pt idx="81">
                  <c:v>3465</c:v>
                </c:pt>
                <c:pt idx="82">
                  <c:v>3466</c:v>
                </c:pt>
                <c:pt idx="83">
                  <c:v>3467</c:v>
                </c:pt>
                <c:pt idx="84">
                  <c:v>3468</c:v>
                </c:pt>
                <c:pt idx="85">
                  <c:v>3469</c:v>
                </c:pt>
                <c:pt idx="86">
                  <c:v>3470</c:v>
                </c:pt>
                <c:pt idx="87">
                  <c:v>3471</c:v>
                </c:pt>
                <c:pt idx="88">
                  <c:v>3472</c:v>
                </c:pt>
                <c:pt idx="89">
                  <c:v>3473</c:v>
                </c:pt>
                <c:pt idx="90">
                  <c:v>3474</c:v>
                </c:pt>
                <c:pt idx="91">
                  <c:v>3475</c:v>
                </c:pt>
                <c:pt idx="92">
                  <c:v>3476</c:v>
                </c:pt>
                <c:pt idx="93">
                  <c:v>3477</c:v>
                </c:pt>
                <c:pt idx="94">
                  <c:v>3478</c:v>
                </c:pt>
                <c:pt idx="95">
                  <c:v>3479</c:v>
                </c:pt>
                <c:pt idx="96">
                  <c:v>3480</c:v>
                </c:pt>
                <c:pt idx="97">
                  <c:v>3481</c:v>
                </c:pt>
                <c:pt idx="98">
                  <c:v>3482</c:v>
                </c:pt>
                <c:pt idx="99">
                  <c:v>3483</c:v>
                </c:pt>
                <c:pt idx="100">
                  <c:v>3484</c:v>
                </c:pt>
                <c:pt idx="101">
                  <c:v>3485</c:v>
                </c:pt>
                <c:pt idx="102">
                  <c:v>3486</c:v>
                </c:pt>
                <c:pt idx="103">
                  <c:v>3487</c:v>
                </c:pt>
                <c:pt idx="104">
                  <c:v>3488</c:v>
                </c:pt>
                <c:pt idx="105">
                  <c:v>3489</c:v>
                </c:pt>
                <c:pt idx="106">
                  <c:v>3490</c:v>
                </c:pt>
                <c:pt idx="107">
                  <c:v>3491</c:v>
                </c:pt>
                <c:pt idx="108">
                  <c:v>3492</c:v>
                </c:pt>
                <c:pt idx="109">
                  <c:v>3493</c:v>
                </c:pt>
                <c:pt idx="110">
                  <c:v>3494</c:v>
                </c:pt>
                <c:pt idx="111">
                  <c:v>3495</c:v>
                </c:pt>
                <c:pt idx="112">
                  <c:v>3496</c:v>
                </c:pt>
                <c:pt idx="113">
                  <c:v>3497</c:v>
                </c:pt>
                <c:pt idx="114">
                  <c:v>3498</c:v>
                </c:pt>
                <c:pt idx="115">
                  <c:v>3499</c:v>
                </c:pt>
                <c:pt idx="116">
                  <c:v>3500</c:v>
                </c:pt>
                <c:pt idx="117">
                  <c:v>3501</c:v>
                </c:pt>
                <c:pt idx="118">
                  <c:v>3502</c:v>
                </c:pt>
                <c:pt idx="119">
                  <c:v>3503</c:v>
                </c:pt>
                <c:pt idx="120">
                  <c:v>3504</c:v>
                </c:pt>
                <c:pt idx="121">
                  <c:v>3505</c:v>
                </c:pt>
                <c:pt idx="122">
                  <c:v>3506</c:v>
                </c:pt>
                <c:pt idx="123">
                  <c:v>3507</c:v>
                </c:pt>
                <c:pt idx="124">
                  <c:v>3508</c:v>
                </c:pt>
                <c:pt idx="125">
                  <c:v>3509</c:v>
                </c:pt>
                <c:pt idx="126">
                  <c:v>3510</c:v>
                </c:pt>
                <c:pt idx="127">
                  <c:v>3511</c:v>
                </c:pt>
                <c:pt idx="128">
                  <c:v>3512</c:v>
                </c:pt>
                <c:pt idx="129">
                  <c:v>3513</c:v>
                </c:pt>
                <c:pt idx="130">
                  <c:v>3514</c:v>
                </c:pt>
                <c:pt idx="131">
                  <c:v>3515</c:v>
                </c:pt>
                <c:pt idx="132">
                  <c:v>3516</c:v>
                </c:pt>
                <c:pt idx="133">
                  <c:v>3517</c:v>
                </c:pt>
                <c:pt idx="134">
                  <c:v>3518</c:v>
                </c:pt>
                <c:pt idx="135">
                  <c:v>3519</c:v>
                </c:pt>
                <c:pt idx="136">
                  <c:v>3520</c:v>
                </c:pt>
                <c:pt idx="137">
                  <c:v>3521</c:v>
                </c:pt>
                <c:pt idx="138">
                  <c:v>3522</c:v>
                </c:pt>
                <c:pt idx="139">
                  <c:v>3523</c:v>
                </c:pt>
                <c:pt idx="140">
                  <c:v>3524</c:v>
                </c:pt>
                <c:pt idx="141">
                  <c:v>3525</c:v>
                </c:pt>
                <c:pt idx="142">
                  <c:v>3526</c:v>
                </c:pt>
                <c:pt idx="143">
                  <c:v>3527</c:v>
                </c:pt>
                <c:pt idx="144">
                  <c:v>3528</c:v>
                </c:pt>
                <c:pt idx="145">
                  <c:v>3529</c:v>
                </c:pt>
                <c:pt idx="146">
                  <c:v>3530</c:v>
                </c:pt>
                <c:pt idx="147">
                  <c:v>3531</c:v>
                </c:pt>
                <c:pt idx="148">
                  <c:v>3532</c:v>
                </c:pt>
                <c:pt idx="149">
                  <c:v>3533</c:v>
                </c:pt>
                <c:pt idx="150">
                  <c:v>3534</c:v>
                </c:pt>
                <c:pt idx="151">
                  <c:v>3535</c:v>
                </c:pt>
                <c:pt idx="152">
                  <c:v>3536</c:v>
                </c:pt>
                <c:pt idx="153">
                  <c:v>3537</c:v>
                </c:pt>
                <c:pt idx="154">
                  <c:v>3538</c:v>
                </c:pt>
                <c:pt idx="155">
                  <c:v>3539</c:v>
                </c:pt>
                <c:pt idx="156">
                  <c:v>3540</c:v>
                </c:pt>
                <c:pt idx="157">
                  <c:v>3541</c:v>
                </c:pt>
                <c:pt idx="158">
                  <c:v>3542</c:v>
                </c:pt>
                <c:pt idx="159">
                  <c:v>3543</c:v>
                </c:pt>
                <c:pt idx="160">
                  <c:v>3544</c:v>
                </c:pt>
                <c:pt idx="161">
                  <c:v>3545</c:v>
                </c:pt>
                <c:pt idx="162">
                  <c:v>3546</c:v>
                </c:pt>
                <c:pt idx="163">
                  <c:v>3547</c:v>
                </c:pt>
                <c:pt idx="164">
                  <c:v>3548</c:v>
                </c:pt>
                <c:pt idx="165">
                  <c:v>3549</c:v>
                </c:pt>
                <c:pt idx="166">
                  <c:v>3550</c:v>
                </c:pt>
                <c:pt idx="167">
                  <c:v>3551</c:v>
                </c:pt>
                <c:pt idx="168">
                  <c:v>3552</c:v>
                </c:pt>
                <c:pt idx="169">
                  <c:v>3553</c:v>
                </c:pt>
                <c:pt idx="170">
                  <c:v>3554</c:v>
                </c:pt>
                <c:pt idx="171">
                  <c:v>3555</c:v>
                </c:pt>
                <c:pt idx="172">
                  <c:v>3556</c:v>
                </c:pt>
                <c:pt idx="173">
                  <c:v>3557</c:v>
                </c:pt>
                <c:pt idx="174">
                  <c:v>3558</c:v>
                </c:pt>
                <c:pt idx="175">
                  <c:v>3559</c:v>
                </c:pt>
                <c:pt idx="176">
                  <c:v>3560</c:v>
                </c:pt>
                <c:pt idx="177">
                  <c:v>3561</c:v>
                </c:pt>
                <c:pt idx="178">
                  <c:v>3562</c:v>
                </c:pt>
                <c:pt idx="179">
                  <c:v>3563</c:v>
                </c:pt>
                <c:pt idx="180">
                  <c:v>3564</c:v>
                </c:pt>
                <c:pt idx="181">
                  <c:v>3565</c:v>
                </c:pt>
                <c:pt idx="182">
                  <c:v>3566</c:v>
                </c:pt>
                <c:pt idx="183">
                  <c:v>3567</c:v>
                </c:pt>
                <c:pt idx="184">
                  <c:v>3568</c:v>
                </c:pt>
                <c:pt idx="185">
                  <c:v>3569</c:v>
                </c:pt>
                <c:pt idx="186">
                  <c:v>3570</c:v>
                </c:pt>
                <c:pt idx="187">
                  <c:v>3571</c:v>
                </c:pt>
                <c:pt idx="188">
                  <c:v>3572</c:v>
                </c:pt>
                <c:pt idx="189">
                  <c:v>3573</c:v>
                </c:pt>
                <c:pt idx="190">
                  <c:v>3574</c:v>
                </c:pt>
                <c:pt idx="191">
                  <c:v>3575</c:v>
                </c:pt>
                <c:pt idx="192">
                  <c:v>3576</c:v>
                </c:pt>
                <c:pt idx="193">
                  <c:v>3577</c:v>
                </c:pt>
              </c:numCache>
            </c:numRef>
          </c:xVal>
          <c:yVal>
            <c:numRef>
              <c:f>Graph!$D$3386:$D$3577</c:f>
              <c:numCache>
                <c:formatCode>General</c:formatCode>
                <c:ptCount val="192"/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D3-44A3-8C08-A8E0AC116999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Graph!$A$3385:$A$3578</c:f>
              <c:numCache>
                <c:formatCode>General</c:formatCode>
                <c:ptCount val="194"/>
                <c:pt idx="0">
                  <c:v>3384</c:v>
                </c:pt>
                <c:pt idx="1">
                  <c:v>3385</c:v>
                </c:pt>
                <c:pt idx="2">
                  <c:v>3386</c:v>
                </c:pt>
                <c:pt idx="3">
                  <c:v>3387</c:v>
                </c:pt>
                <c:pt idx="4">
                  <c:v>3388</c:v>
                </c:pt>
                <c:pt idx="5">
                  <c:v>3389</c:v>
                </c:pt>
                <c:pt idx="6">
                  <c:v>3390</c:v>
                </c:pt>
                <c:pt idx="7">
                  <c:v>3391</c:v>
                </c:pt>
                <c:pt idx="8">
                  <c:v>3392</c:v>
                </c:pt>
                <c:pt idx="9">
                  <c:v>3393</c:v>
                </c:pt>
                <c:pt idx="10">
                  <c:v>3394</c:v>
                </c:pt>
                <c:pt idx="11">
                  <c:v>3395</c:v>
                </c:pt>
                <c:pt idx="12">
                  <c:v>3396</c:v>
                </c:pt>
                <c:pt idx="13">
                  <c:v>3397</c:v>
                </c:pt>
                <c:pt idx="14">
                  <c:v>3398</c:v>
                </c:pt>
                <c:pt idx="15">
                  <c:v>3399</c:v>
                </c:pt>
                <c:pt idx="16">
                  <c:v>3400</c:v>
                </c:pt>
                <c:pt idx="17">
                  <c:v>3401</c:v>
                </c:pt>
                <c:pt idx="18">
                  <c:v>3402</c:v>
                </c:pt>
                <c:pt idx="19">
                  <c:v>3403</c:v>
                </c:pt>
                <c:pt idx="20">
                  <c:v>3404</c:v>
                </c:pt>
                <c:pt idx="21">
                  <c:v>3405</c:v>
                </c:pt>
                <c:pt idx="22">
                  <c:v>3406</c:v>
                </c:pt>
                <c:pt idx="23">
                  <c:v>3407</c:v>
                </c:pt>
                <c:pt idx="24">
                  <c:v>3408</c:v>
                </c:pt>
                <c:pt idx="25">
                  <c:v>3409</c:v>
                </c:pt>
                <c:pt idx="26">
                  <c:v>3410</c:v>
                </c:pt>
                <c:pt idx="27">
                  <c:v>3411</c:v>
                </c:pt>
                <c:pt idx="28">
                  <c:v>3412</c:v>
                </c:pt>
                <c:pt idx="29">
                  <c:v>3413</c:v>
                </c:pt>
                <c:pt idx="30">
                  <c:v>3414</c:v>
                </c:pt>
                <c:pt idx="31">
                  <c:v>3415</c:v>
                </c:pt>
                <c:pt idx="32">
                  <c:v>3416</c:v>
                </c:pt>
                <c:pt idx="33">
                  <c:v>3417</c:v>
                </c:pt>
                <c:pt idx="34">
                  <c:v>3418</c:v>
                </c:pt>
                <c:pt idx="35">
                  <c:v>3419</c:v>
                </c:pt>
                <c:pt idx="36">
                  <c:v>3420</c:v>
                </c:pt>
                <c:pt idx="37">
                  <c:v>3421</c:v>
                </c:pt>
                <c:pt idx="38">
                  <c:v>3422</c:v>
                </c:pt>
                <c:pt idx="39">
                  <c:v>3423</c:v>
                </c:pt>
                <c:pt idx="40">
                  <c:v>3424</c:v>
                </c:pt>
                <c:pt idx="41">
                  <c:v>3425</c:v>
                </c:pt>
                <c:pt idx="42">
                  <c:v>3426</c:v>
                </c:pt>
                <c:pt idx="43">
                  <c:v>3427</c:v>
                </c:pt>
                <c:pt idx="44">
                  <c:v>3428</c:v>
                </c:pt>
                <c:pt idx="45">
                  <c:v>3429</c:v>
                </c:pt>
                <c:pt idx="46">
                  <c:v>3430</c:v>
                </c:pt>
                <c:pt idx="47">
                  <c:v>3431</c:v>
                </c:pt>
                <c:pt idx="48">
                  <c:v>3432</c:v>
                </c:pt>
                <c:pt idx="49">
                  <c:v>3433</c:v>
                </c:pt>
                <c:pt idx="50">
                  <c:v>3434</c:v>
                </c:pt>
                <c:pt idx="51">
                  <c:v>3435</c:v>
                </c:pt>
                <c:pt idx="52">
                  <c:v>3436</c:v>
                </c:pt>
                <c:pt idx="53">
                  <c:v>3437</c:v>
                </c:pt>
                <c:pt idx="54">
                  <c:v>3438</c:v>
                </c:pt>
                <c:pt idx="55">
                  <c:v>3439</c:v>
                </c:pt>
                <c:pt idx="56">
                  <c:v>3440</c:v>
                </c:pt>
                <c:pt idx="57">
                  <c:v>3441</c:v>
                </c:pt>
                <c:pt idx="58">
                  <c:v>3442</c:v>
                </c:pt>
                <c:pt idx="59">
                  <c:v>3443</c:v>
                </c:pt>
                <c:pt idx="60">
                  <c:v>3444</c:v>
                </c:pt>
                <c:pt idx="61">
                  <c:v>3445</c:v>
                </c:pt>
                <c:pt idx="62">
                  <c:v>3446</c:v>
                </c:pt>
                <c:pt idx="63">
                  <c:v>3447</c:v>
                </c:pt>
                <c:pt idx="64">
                  <c:v>3448</c:v>
                </c:pt>
                <c:pt idx="65">
                  <c:v>3449</c:v>
                </c:pt>
                <c:pt idx="66">
                  <c:v>3450</c:v>
                </c:pt>
                <c:pt idx="67">
                  <c:v>3451</c:v>
                </c:pt>
                <c:pt idx="68">
                  <c:v>3452</c:v>
                </c:pt>
                <c:pt idx="69">
                  <c:v>3453</c:v>
                </c:pt>
                <c:pt idx="70">
                  <c:v>3454</c:v>
                </c:pt>
                <c:pt idx="71">
                  <c:v>3455</c:v>
                </c:pt>
                <c:pt idx="72">
                  <c:v>3456</c:v>
                </c:pt>
                <c:pt idx="73">
                  <c:v>3457</c:v>
                </c:pt>
                <c:pt idx="74">
                  <c:v>3458</c:v>
                </c:pt>
                <c:pt idx="75">
                  <c:v>3459</c:v>
                </c:pt>
                <c:pt idx="76">
                  <c:v>3460</c:v>
                </c:pt>
                <c:pt idx="77">
                  <c:v>3461</c:v>
                </c:pt>
                <c:pt idx="78">
                  <c:v>3462</c:v>
                </c:pt>
                <c:pt idx="79">
                  <c:v>3463</c:v>
                </c:pt>
                <c:pt idx="80">
                  <c:v>3464</c:v>
                </c:pt>
                <c:pt idx="81">
                  <c:v>3465</c:v>
                </c:pt>
                <c:pt idx="82">
                  <c:v>3466</c:v>
                </c:pt>
                <c:pt idx="83">
                  <c:v>3467</c:v>
                </c:pt>
                <c:pt idx="84">
                  <c:v>3468</c:v>
                </c:pt>
                <c:pt idx="85">
                  <c:v>3469</c:v>
                </c:pt>
                <c:pt idx="86">
                  <c:v>3470</c:v>
                </c:pt>
                <c:pt idx="87">
                  <c:v>3471</c:v>
                </c:pt>
                <c:pt idx="88">
                  <c:v>3472</c:v>
                </c:pt>
                <c:pt idx="89">
                  <c:v>3473</c:v>
                </c:pt>
                <c:pt idx="90">
                  <c:v>3474</c:v>
                </c:pt>
                <c:pt idx="91">
                  <c:v>3475</c:v>
                </c:pt>
                <c:pt idx="92">
                  <c:v>3476</c:v>
                </c:pt>
                <c:pt idx="93">
                  <c:v>3477</c:v>
                </c:pt>
                <c:pt idx="94">
                  <c:v>3478</c:v>
                </c:pt>
                <c:pt idx="95">
                  <c:v>3479</c:v>
                </c:pt>
                <c:pt idx="96">
                  <c:v>3480</c:v>
                </c:pt>
                <c:pt idx="97">
                  <c:v>3481</c:v>
                </c:pt>
                <c:pt idx="98">
                  <c:v>3482</c:v>
                </c:pt>
                <c:pt idx="99">
                  <c:v>3483</c:v>
                </c:pt>
                <c:pt idx="100">
                  <c:v>3484</c:v>
                </c:pt>
                <c:pt idx="101">
                  <c:v>3485</c:v>
                </c:pt>
                <c:pt idx="102">
                  <c:v>3486</c:v>
                </c:pt>
                <c:pt idx="103">
                  <c:v>3487</c:v>
                </c:pt>
                <c:pt idx="104">
                  <c:v>3488</c:v>
                </c:pt>
                <c:pt idx="105">
                  <c:v>3489</c:v>
                </c:pt>
                <c:pt idx="106">
                  <c:v>3490</c:v>
                </c:pt>
                <c:pt idx="107">
                  <c:v>3491</c:v>
                </c:pt>
                <c:pt idx="108">
                  <c:v>3492</c:v>
                </c:pt>
                <c:pt idx="109">
                  <c:v>3493</c:v>
                </c:pt>
                <c:pt idx="110">
                  <c:v>3494</c:v>
                </c:pt>
                <c:pt idx="111">
                  <c:v>3495</c:v>
                </c:pt>
                <c:pt idx="112">
                  <c:v>3496</c:v>
                </c:pt>
                <c:pt idx="113">
                  <c:v>3497</c:v>
                </c:pt>
                <c:pt idx="114">
                  <c:v>3498</c:v>
                </c:pt>
                <c:pt idx="115">
                  <c:v>3499</c:v>
                </c:pt>
                <c:pt idx="116">
                  <c:v>3500</c:v>
                </c:pt>
                <c:pt idx="117">
                  <c:v>3501</c:v>
                </c:pt>
                <c:pt idx="118">
                  <c:v>3502</c:v>
                </c:pt>
                <c:pt idx="119">
                  <c:v>3503</c:v>
                </c:pt>
                <c:pt idx="120">
                  <c:v>3504</c:v>
                </c:pt>
                <c:pt idx="121">
                  <c:v>3505</c:v>
                </c:pt>
                <c:pt idx="122">
                  <c:v>3506</c:v>
                </c:pt>
                <c:pt idx="123">
                  <c:v>3507</c:v>
                </c:pt>
                <c:pt idx="124">
                  <c:v>3508</c:v>
                </c:pt>
                <c:pt idx="125">
                  <c:v>3509</c:v>
                </c:pt>
                <c:pt idx="126">
                  <c:v>3510</c:v>
                </c:pt>
                <c:pt idx="127">
                  <c:v>3511</c:v>
                </c:pt>
                <c:pt idx="128">
                  <c:v>3512</c:v>
                </c:pt>
                <c:pt idx="129">
                  <c:v>3513</c:v>
                </c:pt>
                <c:pt idx="130">
                  <c:v>3514</c:v>
                </c:pt>
                <c:pt idx="131">
                  <c:v>3515</c:v>
                </c:pt>
                <c:pt idx="132">
                  <c:v>3516</c:v>
                </c:pt>
                <c:pt idx="133">
                  <c:v>3517</c:v>
                </c:pt>
                <c:pt idx="134">
                  <c:v>3518</c:v>
                </c:pt>
                <c:pt idx="135">
                  <c:v>3519</c:v>
                </c:pt>
                <c:pt idx="136">
                  <c:v>3520</c:v>
                </c:pt>
                <c:pt idx="137">
                  <c:v>3521</c:v>
                </c:pt>
                <c:pt idx="138">
                  <c:v>3522</c:v>
                </c:pt>
                <c:pt idx="139">
                  <c:v>3523</c:v>
                </c:pt>
                <c:pt idx="140">
                  <c:v>3524</c:v>
                </c:pt>
                <c:pt idx="141">
                  <c:v>3525</c:v>
                </c:pt>
                <c:pt idx="142">
                  <c:v>3526</c:v>
                </c:pt>
                <c:pt idx="143">
                  <c:v>3527</c:v>
                </c:pt>
                <c:pt idx="144">
                  <c:v>3528</c:v>
                </c:pt>
                <c:pt idx="145">
                  <c:v>3529</c:v>
                </c:pt>
                <c:pt idx="146">
                  <c:v>3530</c:v>
                </c:pt>
                <c:pt idx="147">
                  <c:v>3531</c:v>
                </c:pt>
                <c:pt idx="148">
                  <c:v>3532</c:v>
                </c:pt>
                <c:pt idx="149">
                  <c:v>3533</c:v>
                </c:pt>
                <c:pt idx="150">
                  <c:v>3534</c:v>
                </c:pt>
                <c:pt idx="151">
                  <c:v>3535</c:v>
                </c:pt>
                <c:pt idx="152">
                  <c:v>3536</c:v>
                </c:pt>
                <c:pt idx="153">
                  <c:v>3537</c:v>
                </c:pt>
                <c:pt idx="154">
                  <c:v>3538</c:v>
                </c:pt>
                <c:pt idx="155">
                  <c:v>3539</c:v>
                </c:pt>
                <c:pt idx="156">
                  <c:v>3540</c:v>
                </c:pt>
                <c:pt idx="157">
                  <c:v>3541</c:v>
                </c:pt>
                <c:pt idx="158">
                  <c:v>3542</c:v>
                </c:pt>
                <c:pt idx="159">
                  <c:v>3543</c:v>
                </c:pt>
                <c:pt idx="160">
                  <c:v>3544</c:v>
                </c:pt>
                <c:pt idx="161">
                  <c:v>3545</c:v>
                </c:pt>
                <c:pt idx="162">
                  <c:v>3546</c:v>
                </c:pt>
                <c:pt idx="163">
                  <c:v>3547</c:v>
                </c:pt>
                <c:pt idx="164">
                  <c:v>3548</c:v>
                </c:pt>
                <c:pt idx="165">
                  <c:v>3549</c:v>
                </c:pt>
                <c:pt idx="166">
                  <c:v>3550</c:v>
                </c:pt>
                <c:pt idx="167">
                  <c:v>3551</c:v>
                </c:pt>
                <c:pt idx="168">
                  <c:v>3552</c:v>
                </c:pt>
                <c:pt idx="169">
                  <c:v>3553</c:v>
                </c:pt>
                <c:pt idx="170">
                  <c:v>3554</c:v>
                </c:pt>
                <c:pt idx="171">
                  <c:v>3555</c:v>
                </c:pt>
                <c:pt idx="172">
                  <c:v>3556</c:v>
                </c:pt>
                <c:pt idx="173">
                  <c:v>3557</c:v>
                </c:pt>
                <c:pt idx="174">
                  <c:v>3558</c:v>
                </c:pt>
                <c:pt idx="175">
                  <c:v>3559</c:v>
                </c:pt>
                <c:pt idx="176">
                  <c:v>3560</c:v>
                </c:pt>
                <c:pt idx="177">
                  <c:v>3561</c:v>
                </c:pt>
                <c:pt idx="178">
                  <c:v>3562</c:v>
                </c:pt>
                <c:pt idx="179">
                  <c:v>3563</c:v>
                </c:pt>
                <c:pt idx="180">
                  <c:v>3564</c:v>
                </c:pt>
                <c:pt idx="181">
                  <c:v>3565</c:v>
                </c:pt>
                <c:pt idx="182">
                  <c:v>3566</c:v>
                </c:pt>
                <c:pt idx="183">
                  <c:v>3567</c:v>
                </c:pt>
                <c:pt idx="184">
                  <c:v>3568</c:v>
                </c:pt>
                <c:pt idx="185">
                  <c:v>3569</c:v>
                </c:pt>
                <c:pt idx="186">
                  <c:v>3570</c:v>
                </c:pt>
                <c:pt idx="187">
                  <c:v>3571</c:v>
                </c:pt>
                <c:pt idx="188">
                  <c:v>3572</c:v>
                </c:pt>
                <c:pt idx="189">
                  <c:v>3573</c:v>
                </c:pt>
                <c:pt idx="190">
                  <c:v>3574</c:v>
                </c:pt>
                <c:pt idx="191">
                  <c:v>3575</c:v>
                </c:pt>
                <c:pt idx="192">
                  <c:v>3576</c:v>
                </c:pt>
                <c:pt idx="193">
                  <c:v>3577</c:v>
                </c:pt>
              </c:numCache>
            </c:numRef>
          </c:xVal>
          <c:yVal>
            <c:numRef>
              <c:f>Graph!$B$3386:$B$3577</c:f>
              <c:numCache>
                <c:formatCode>General</c:formatCode>
                <c:ptCount val="192"/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D3-44A3-8C08-A8E0AC116999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Graph!$A$3385:$A$3578</c:f>
              <c:numCache>
                <c:formatCode>General</c:formatCode>
                <c:ptCount val="194"/>
                <c:pt idx="0">
                  <c:v>3384</c:v>
                </c:pt>
                <c:pt idx="1">
                  <c:v>3385</c:v>
                </c:pt>
                <c:pt idx="2">
                  <c:v>3386</c:v>
                </c:pt>
                <c:pt idx="3">
                  <c:v>3387</c:v>
                </c:pt>
                <c:pt idx="4">
                  <c:v>3388</c:v>
                </c:pt>
                <c:pt idx="5">
                  <c:v>3389</c:v>
                </c:pt>
                <c:pt idx="6">
                  <c:v>3390</c:v>
                </c:pt>
                <c:pt idx="7">
                  <c:v>3391</c:v>
                </c:pt>
                <c:pt idx="8">
                  <c:v>3392</c:v>
                </c:pt>
                <c:pt idx="9">
                  <c:v>3393</c:v>
                </c:pt>
                <c:pt idx="10">
                  <c:v>3394</c:v>
                </c:pt>
                <c:pt idx="11">
                  <c:v>3395</c:v>
                </c:pt>
                <c:pt idx="12">
                  <c:v>3396</c:v>
                </c:pt>
                <c:pt idx="13">
                  <c:v>3397</c:v>
                </c:pt>
                <c:pt idx="14">
                  <c:v>3398</c:v>
                </c:pt>
                <c:pt idx="15">
                  <c:v>3399</c:v>
                </c:pt>
                <c:pt idx="16">
                  <c:v>3400</c:v>
                </c:pt>
                <c:pt idx="17">
                  <c:v>3401</c:v>
                </c:pt>
                <c:pt idx="18">
                  <c:v>3402</c:v>
                </c:pt>
                <c:pt idx="19">
                  <c:v>3403</c:v>
                </c:pt>
                <c:pt idx="20">
                  <c:v>3404</c:v>
                </c:pt>
                <c:pt idx="21">
                  <c:v>3405</c:v>
                </c:pt>
                <c:pt idx="22">
                  <c:v>3406</c:v>
                </c:pt>
                <c:pt idx="23">
                  <c:v>3407</c:v>
                </c:pt>
                <c:pt idx="24">
                  <c:v>3408</c:v>
                </c:pt>
                <c:pt idx="25">
                  <c:v>3409</c:v>
                </c:pt>
                <c:pt idx="26">
                  <c:v>3410</c:v>
                </c:pt>
                <c:pt idx="27">
                  <c:v>3411</c:v>
                </c:pt>
                <c:pt idx="28">
                  <c:v>3412</c:v>
                </c:pt>
                <c:pt idx="29">
                  <c:v>3413</c:v>
                </c:pt>
                <c:pt idx="30">
                  <c:v>3414</c:v>
                </c:pt>
                <c:pt idx="31">
                  <c:v>3415</c:v>
                </c:pt>
                <c:pt idx="32">
                  <c:v>3416</c:v>
                </c:pt>
                <c:pt idx="33">
                  <c:v>3417</c:v>
                </c:pt>
                <c:pt idx="34">
                  <c:v>3418</c:v>
                </c:pt>
                <c:pt idx="35">
                  <c:v>3419</c:v>
                </c:pt>
                <c:pt idx="36">
                  <c:v>3420</c:v>
                </c:pt>
                <c:pt idx="37">
                  <c:v>3421</c:v>
                </c:pt>
                <c:pt idx="38">
                  <c:v>3422</c:v>
                </c:pt>
                <c:pt idx="39">
                  <c:v>3423</c:v>
                </c:pt>
                <c:pt idx="40">
                  <c:v>3424</c:v>
                </c:pt>
                <c:pt idx="41">
                  <c:v>3425</c:v>
                </c:pt>
                <c:pt idx="42">
                  <c:v>3426</c:v>
                </c:pt>
                <c:pt idx="43">
                  <c:v>3427</c:v>
                </c:pt>
                <c:pt idx="44">
                  <c:v>3428</c:v>
                </c:pt>
                <c:pt idx="45">
                  <c:v>3429</c:v>
                </c:pt>
                <c:pt idx="46">
                  <c:v>3430</c:v>
                </c:pt>
                <c:pt idx="47">
                  <c:v>3431</c:v>
                </c:pt>
                <c:pt idx="48">
                  <c:v>3432</c:v>
                </c:pt>
                <c:pt idx="49">
                  <c:v>3433</c:v>
                </c:pt>
                <c:pt idx="50">
                  <c:v>3434</c:v>
                </c:pt>
                <c:pt idx="51">
                  <c:v>3435</c:v>
                </c:pt>
                <c:pt idx="52">
                  <c:v>3436</c:v>
                </c:pt>
                <c:pt idx="53">
                  <c:v>3437</c:v>
                </c:pt>
                <c:pt idx="54">
                  <c:v>3438</c:v>
                </c:pt>
                <c:pt idx="55">
                  <c:v>3439</c:v>
                </c:pt>
                <c:pt idx="56">
                  <c:v>3440</c:v>
                </c:pt>
                <c:pt idx="57">
                  <c:v>3441</c:v>
                </c:pt>
                <c:pt idx="58">
                  <c:v>3442</c:v>
                </c:pt>
                <c:pt idx="59">
                  <c:v>3443</c:v>
                </c:pt>
                <c:pt idx="60">
                  <c:v>3444</c:v>
                </c:pt>
                <c:pt idx="61">
                  <c:v>3445</c:v>
                </c:pt>
                <c:pt idx="62">
                  <c:v>3446</c:v>
                </c:pt>
                <c:pt idx="63">
                  <c:v>3447</c:v>
                </c:pt>
                <c:pt idx="64">
                  <c:v>3448</c:v>
                </c:pt>
                <c:pt idx="65">
                  <c:v>3449</c:v>
                </c:pt>
                <c:pt idx="66">
                  <c:v>3450</c:v>
                </c:pt>
                <c:pt idx="67">
                  <c:v>3451</c:v>
                </c:pt>
                <c:pt idx="68">
                  <c:v>3452</c:v>
                </c:pt>
                <c:pt idx="69">
                  <c:v>3453</c:v>
                </c:pt>
                <c:pt idx="70">
                  <c:v>3454</c:v>
                </c:pt>
                <c:pt idx="71">
                  <c:v>3455</c:v>
                </c:pt>
                <c:pt idx="72">
                  <c:v>3456</c:v>
                </c:pt>
                <c:pt idx="73">
                  <c:v>3457</c:v>
                </c:pt>
                <c:pt idx="74">
                  <c:v>3458</c:v>
                </c:pt>
                <c:pt idx="75">
                  <c:v>3459</c:v>
                </c:pt>
                <c:pt idx="76">
                  <c:v>3460</c:v>
                </c:pt>
                <c:pt idx="77">
                  <c:v>3461</c:v>
                </c:pt>
                <c:pt idx="78">
                  <c:v>3462</c:v>
                </c:pt>
                <c:pt idx="79">
                  <c:v>3463</c:v>
                </c:pt>
                <c:pt idx="80">
                  <c:v>3464</c:v>
                </c:pt>
                <c:pt idx="81">
                  <c:v>3465</c:v>
                </c:pt>
                <c:pt idx="82">
                  <c:v>3466</c:v>
                </c:pt>
                <c:pt idx="83">
                  <c:v>3467</c:v>
                </c:pt>
                <c:pt idx="84">
                  <c:v>3468</c:v>
                </c:pt>
                <c:pt idx="85">
                  <c:v>3469</c:v>
                </c:pt>
                <c:pt idx="86">
                  <c:v>3470</c:v>
                </c:pt>
                <c:pt idx="87">
                  <c:v>3471</c:v>
                </c:pt>
                <c:pt idx="88">
                  <c:v>3472</c:v>
                </c:pt>
                <c:pt idx="89">
                  <c:v>3473</c:v>
                </c:pt>
                <c:pt idx="90">
                  <c:v>3474</c:v>
                </c:pt>
                <c:pt idx="91">
                  <c:v>3475</c:v>
                </c:pt>
                <c:pt idx="92">
                  <c:v>3476</c:v>
                </c:pt>
                <c:pt idx="93">
                  <c:v>3477</c:v>
                </c:pt>
                <c:pt idx="94">
                  <c:v>3478</c:v>
                </c:pt>
                <c:pt idx="95">
                  <c:v>3479</c:v>
                </c:pt>
                <c:pt idx="96">
                  <c:v>3480</c:v>
                </c:pt>
                <c:pt idx="97">
                  <c:v>3481</c:v>
                </c:pt>
                <c:pt idx="98">
                  <c:v>3482</c:v>
                </c:pt>
                <c:pt idx="99">
                  <c:v>3483</c:v>
                </c:pt>
                <c:pt idx="100">
                  <c:v>3484</c:v>
                </c:pt>
                <c:pt idx="101">
                  <c:v>3485</c:v>
                </c:pt>
                <c:pt idx="102">
                  <c:v>3486</c:v>
                </c:pt>
                <c:pt idx="103">
                  <c:v>3487</c:v>
                </c:pt>
                <c:pt idx="104">
                  <c:v>3488</c:v>
                </c:pt>
                <c:pt idx="105">
                  <c:v>3489</c:v>
                </c:pt>
                <c:pt idx="106">
                  <c:v>3490</c:v>
                </c:pt>
                <c:pt idx="107">
                  <c:v>3491</c:v>
                </c:pt>
                <c:pt idx="108">
                  <c:v>3492</c:v>
                </c:pt>
                <c:pt idx="109">
                  <c:v>3493</c:v>
                </c:pt>
                <c:pt idx="110">
                  <c:v>3494</c:v>
                </c:pt>
                <c:pt idx="111">
                  <c:v>3495</c:v>
                </c:pt>
                <c:pt idx="112">
                  <c:v>3496</c:v>
                </c:pt>
                <c:pt idx="113">
                  <c:v>3497</c:v>
                </c:pt>
                <c:pt idx="114">
                  <c:v>3498</c:v>
                </c:pt>
                <c:pt idx="115">
                  <c:v>3499</c:v>
                </c:pt>
                <c:pt idx="116">
                  <c:v>3500</c:v>
                </c:pt>
                <c:pt idx="117">
                  <c:v>3501</c:v>
                </c:pt>
                <c:pt idx="118">
                  <c:v>3502</c:v>
                </c:pt>
                <c:pt idx="119">
                  <c:v>3503</c:v>
                </c:pt>
                <c:pt idx="120">
                  <c:v>3504</c:v>
                </c:pt>
                <c:pt idx="121">
                  <c:v>3505</c:v>
                </c:pt>
                <c:pt idx="122">
                  <c:v>3506</c:v>
                </c:pt>
                <c:pt idx="123">
                  <c:v>3507</c:v>
                </c:pt>
                <c:pt idx="124">
                  <c:v>3508</c:v>
                </c:pt>
                <c:pt idx="125">
                  <c:v>3509</c:v>
                </c:pt>
                <c:pt idx="126">
                  <c:v>3510</c:v>
                </c:pt>
                <c:pt idx="127">
                  <c:v>3511</c:v>
                </c:pt>
                <c:pt idx="128">
                  <c:v>3512</c:v>
                </c:pt>
                <c:pt idx="129">
                  <c:v>3513</c:v>
                </c:pt>
                <c:pt idx="130">
                  <c:v>3514</c:v>
                </c:pt>
                <c:pt idx="131">
                  <c:v>3515</c:v>
                </c:pt>
                <c:pt idx="132">
                  <c:v>3516</c:v>
                </c:pt>
                <c:pt idx="133">
                  <c:v>3517</c:v>
                </c:pt>
                <c:pt idx="134">
                  <c:v>3518</c:v>
                </c:pt>
                <c:pt idx="135">
                  <c:v>3519</c:v>
                </c:pt>
                <c:pt idx="136">
                  <c:v>3520</c:v>
                </c:pt>
                <c:pt idx="137">
                  <c:v>3521</c:v>
                </c:pt>
                <c:pt idx="138">
                  <c:v>3522</c:v>
                </c:pt>
                <c:pt idx="139">
                  <c:v>3523</c:v>
                </c:pt>
                <c:pt idx="140">
                  <c:v>3524</c:v>
                </c:pt>
                <c:pt idx="141">
                  <c:v>3525</c:v>
                </c:pt>
                <c:pt idx="142">
                  <c:v>3526</c:v>
                </c:pt>
                <c:pt idx="143">
                  <c:v>3527</c:v>
                </c:pt>
                <c:pt idx="144">
                  <c:v>3528</c:v>
                </c:pt>
                <c:pt idx="145">
                  <c:v>3529</c:v>
                </c:pt>
                <c:pt idx="146">
                  <c:v>3530</c:v>
                </c:pt>
                <c:pt idx="147">
                  <c:v>3531</c:v>
                </c:pt>
                <c:pt idx="148">
                  <c:v>3532</c:v>
                </c:pt>
                <c:pt idx="149">
                  <c:v>3533</c:v>
                </c:pt>
                <c:pt idx="150">
                  <c:v>3534</c:v>
                </c:pt>
                <c:pt idx="151">
                  <c:v>3535</c:v>
                </c:pt>
                <c:pt idx="152">
                  <c:v>3536</c:v>
                </c:pt>
                <c:pt idx="153">
                  <c:v>3537</c:v>
                </c:pt>
                <c:pt idx="154">
                  <c:v>3538</c:v>
                </c:pt>
                <c:pt idx="155">
                  <c:v>3539</c:v>
                </c:pt>
                <c:pt idx="156">
                  <c:v>3540</c:v>
                </c:pt>
                <c:pt idx="157">
                  <c:v>3541</c:v>
                </c:pt>
                <c:pt idx="158">
                  <c:v>3542</c:v>
                </c:pt>
                <c:pt idx="159">
                  <c:v>3543</c:v>
                </c:pt>
                <c:pt idx="160">
                  <c:v>3544</c:v>
                </c:pt>
                <c:pt idx="161">
                  <c:v>3545</c:v>
                </c:pt>
                <c:pt idx="162">
                  <c:v>3546</c:v>
                </c:pt>
                <c:pt idx="163">
                  <c:v>3547</c:v>
                </c:pt>
                <c:pt idx="164">
                  <c:v>3548</c:v>
                </c:pt>
                <c:pt idx="165">
                  <c:v>3549</c:v>
                </c:pt>
                <c:pt idx="166">
                  <c:v>3550</c:v>
                </c:pt>
                <c:pt idx="167">
                  <c:v>3551</c:v>
                </c:pt>
                <c:pt idx="168">
                  <c:v>3552</c:v>
                </c:pt>
                <c:pt idx="169">
                  <c:v>3553</c:v>
                </c:pt>
                <c:pt idx="170">
                  <c:v>3554</c:v>
                </c:pt>
                <c:pt idx="171">
                  <c:v>3555</c:v>
                </c:pt>
                <c:pt idx="172">
                  <c:v>3556</c:v>
                </c:pt>
                <c:pt idx="173">
                  <c:v>3557</c:v>
                </c:pt>
                <c:pt idx="174">
                  <c:v>3558</c:v>
                </c:pt>
                <c:pt idx="175">
                  <c:v>3559</c:v>
                </c:pt>
                <c:pt idx="176">
                  <c:v>3560</c:v>
                </c:pt>
                <c:pt idx="177">
                  <c:v>3561</c:v>
                </c:pt>
                <c:pt idx="178">
                  <c:v>3562</c:v>
                </c:pt>
                <c:pt idx="179">
                  <c:v>3563</c:v>
                </c:pt>
                <c:pt idx="180">
                  <c:v>3564</c:v>
                </c:pt>
                <c:pt idx="181">
                  <c:v>3565</c:v>
                </c:pt>
                <c:pt idx="182">
                  <c:v>3566</c:v>
                </c:pt>
                <c:pt idx="183">
                  <c:v>3567</c:v>
                </c:pt>
                <c:pt idx="184">
                  <c:v>3568</c:v>
                </c:pt>
                <c:pt idx="185">
                  <c:v>3569</c:v>
                </c:pt>
                <c:pt idx="186">
                  <c:v>3570</c:v>
                </c:pt>
                <c:pt idx="187">
                  <c:v>3571</c:v>
                </c:pt>
                <c:pt idx="188">
                  <c:v>3572</c:v>
                </c:pt>
                <c:pt idx="189">
                  <c:v>3573</c:v>
                </c:pt>
                <c:pt idx="190">
                  <c:v>3574</c:v>
                </c:pt>
                <c:pt idx="191">
                  <c:v>3575</c:v>
                </c:pt>
                <c:pt idx="192">
                  <c:v>3576</c:v>
                </c:pt>
                <c:pt idx="193">
                  <c:v>3577</c:v>
                </c:pt>
              </c:numCache>
            </c:numRef>
          </c:xVal>
          <c:yVal>
            <c:numRef>
              <c:f>Graph!$C$3386:$C$3577</c:f>
              <c:numCache>
                <c:formatCode>General</c:formatCode>
                <c:ptCount val="19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D3-44A3-8C08-A8E0AC116999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Graph!$A$3385:$A$3578</c:f>
              <c:numCache>
                <c:formatCode>General</c:formatCode>
                <c:ptCount val="194"/>
                <c:pt idx="0">
                  <c:v>3384</c:v>
                </c:pt>
                <c:pt idx="1">
                  <c:v>3385</c:v>
                </c:pt>
                <c:pt idx="2">
                  <c:v>3386</c:v>
                </c:pt>
                <c:pt idx="3">
                  <c:v>3387</c:v>
                </c:pt>
                <c:pt idx="4">
                  <c:v>3388</c:v>
                </c:pt>
                <c:pt idx="5">
                  <c:v>3389</c:v>
                </c:pt>
                <c:pt idx="6">
                  <c:v>3390</c:v>
                </c:pt>
                <c:pt idx="7">
                  <c:v>3391</c:v>
                </c:pt>
                <c:pt idx="8">
                  <c:v>3392</c:v>
                </c:pt>
                <c:pt idx="9">
                  <c:v>3393</c:v>
                </c:pt>
                <c:pt idx="10">
                  <c:v>3394</c:v>
                </c:pt>
                <c:pt idx="11">
                  <c:v>3395</c:v>
                </c:pt>
                <c:pt idx="12">
                  <c:v>3396</c:v>
                </c:pt>
                <c:pt idx="13">
                  <c:v>3397</c:v>
                </c:pt>
                <c:pt idx="14">
                  <c:v>3398</c:v>
                </c:pt>
                <c:pt idx="15">
                  <c:v>3399</c:v>
                </c:pt>
                <c:pt idx="16">
                  <c:v>3400</c:v>
                </c:pt>
                <c:pt idx="17">
                  <c:v>3401</c:v>
                </c:pt>
                <c:pt idx="18">
                  <c:v>3402</c:v>
                </c:pt>
                <c:pt idx="19">
                  <c:v>3403</c:v>
                </c:pt>
                <c:pt idx="20">
                  <c:v>3404</c:v>
                </c:pt>
                <c:pt idx="21">
                  <c:v>3405</c:v>
                </c:pt>
                <c:pt idx="22">
                  <c:v>3406</c:v>
                </c:pt>
                <c:pt idx="23">
                  <c:v>3407</c:v>
                </c:pt>
                <c:pt idx="24">
                  <c:v>3408</c:v>
                </c:pt>
                <c:pt idx="25">
                  <c:v>3409</c:v>
                </c:pt>
                <c:pt idx="26">
                  <c:v>3410</c:v>
                </c:pt>
                <c:pt idx="27">
                  <c:v>3411</c:v>
                </c:pt>
                <c:pt idx="28">
                  <c:v>3412</c:v>
                </c:pt>
                <c:pt idx="29">
                  <c:v>3413</c:v>
                </c:pt>
                <c:pt idx="30">
                  <c:v>3414</c:v>
                </c:pt>
                <c:pt idx="31">
                  <c:v>3415</c:v>
                </c:pt>
                <c:pt idx="32">
                  <c:v>3416</c:v>
                </c:pt>
                <c:pt idx="33">
                  <c:v>3417</c:v>
                </c:pt>
                <c:pt idx="34">
                  <c:v>3418</c:v>
                </c:pt>
                <c:pt idx="35">
                  <c:v>3419</c:v>
                </c:pt>
                <c:pt idx="36">
                  <c:v>3420</c:v>
                </c:pt>
                <c:pt idx="37">
                  <c:v>3421</c:v>
                </c:pt>
                <c:pt idx="38">
                  <c:v>3422</c:v>
                </c:pt>
                <c:pt idx="39">
                  <c:v>3423</c:v>
                </c:pt>
                <c:pt idx="40">
                  <c:v>3424</c:v>
                </c:pt>
                <c:pt idx="41">
                  <c:v>3425</c:v>
                </c:pt>
                <c:pt idx="42">
                  <c:v>3426</c:v>
                </c:pt>
                <c:pt idx="43">
                  <c:v>3427</c:v>
                </c:pt>
                <c:pt idx="44">
                  <c:v>3428</c:v>
                </c:pt>
                <c:pt idx="45">
                  <c:v>3429</c:v>
                </c:pt>
                <c:pt idx="46">
                  <c:v>3430</c:v>
                </c:pt>
                <c:pt idx="47">
                  <c:v>3431</c:v>
                </c:pt>
                <c:pt idx="48">
                  <c:v>3432</c:v>
                </c:pt>
                <c:pt idx="49">
                  <c:v>3433</c:v>
                </c:pt>
                <c:pt idx="50">
                  <c:v>3434</c:v>
                </c:pt>
                <c:pt idx="51">
                  <c:v>3435</c:v>
                </c:pt>
                <c:pt idx="52">
                  <c:v>3436</c:v>
                </c:pt>
                <c:pt idx="53">
                  <c:v>3437</c:v>
                </c:pt>
                <c:pt idx="54">
                  <c:v>3438</c:v>
                </c:pt>
                <c:pt idx="55">
                  <c:v>3439</c:v>
                </c:pt>
                <c:pt idx="56">
                  <c:v>3440</c:v>
                </c:pt>
                <c:pt idx="57">
                  <c:v>3441</c:v>
                </c:pt>
                <c:pt idx="58">
                  <c:v>3442</c:v>
                </c:pt>
                <c:pt idx="59">
                  <c:v>3443</c:v>
                </c:pt>
                <c:pt idx="60">
                  <c:v>3444</c:v>
                </c:pt>
                <c:pt idx="61">
                  <c:v>3445</c:v>
                </c:pt>
                <c:pt idx="62">
                  <c:v>3446</c:v>
                </c:pt>
                <c:pt idx="63">
                  <c:v>3447</c:v>
                </c:pt>
                <c:pt idx="64">
                  <c:v>3448</c:v>
                </c:pt>
                <c:pt idx="65">
                  <c:v>3449</c:v>
                </c:pt>
                <c:pt idx="66">
                  <c:v>3450</c:v>
                </c:pt>
                <c:pt idx="67">
                  <c:v>3451</c:v>
                </c:pt>
                <c:pt idx="68">
                  <c:v>3452</c:v>
                </c:pt>
                <c:pt idx="69">
                  <c:v>3453</c:v>
                </c:pt>
                <c:pt idx="70">
                  <c:v>3454</c:v>
                </c:pt>
                <c:pt idx="71">
                  <c:v>3455</c:v>
                </c:pt>
                <c:pt idx="72">
                  <c:v>3456</c:v>
                </c:pt>
                <c:pt idx="73">
                  <c:v>3457</c:v>
                </c:pt>
                <c:pt idx="74">
                  <c:v>3458</c:v>
                </c:pt>
                <c:pt idx="75">
                  <c:v>3459</c:v>
                </c:pt>
                <c:pt idx="76">
                  <c:v>3460</c:v>
                </c:pt>
                <c:pt idx="77">
                  <c:v>3461</c:v>
                </c:pt>
                <c:pt idx="78">
                  <c:v>3462</c:v>
                </c:pt>
                <c:pt idx="79">
                  <c:v>3463</c:v>
                </c:pt>
                <c:pt idx="80">
                  <c:v>3464</c:v>
                </c:pt>
                <c:pt idx="81">
                  <c:v>3465</c:v>
                </c:pt>
                <c:pt idx="82">
                  <c:v>3466</c:v>
                </c:pt>
                <c:pt idx="83">
                  <c:v>3467</c:v>
                </c:pt>
                <c:pt idx="84">
                  <c:v>3468</c:v>
                </c:pt>
                <c:pt idx="85">
                  <c:v>3469</c:v>
                </c:pt>
                <c:pt idx="86">
                  <c:v>3470</c:v>
                </c:pt>
                <c:pt idx="87">
                  <c:v>3471</c:v>
                </c:pt>
                <c:pt idx="88">
                  <c:v>3472</c:v>
                </c:pt>
                <c:pt idx="89">
                  <c:v>3473</c:v>
                </c:pt>
                <c:pt idx="90">
                  <c:v>3474</c:v>
                </c:pt>
                <c:pt idx="91">
                  <c:v>3475</c:v>
                </c:pt>
                <c:pt idx="92">
                  <c:v>3476</c:v>
                </c:pt>
                <c:pt idx="93">
                  <c:v>3477</c:v>
                </c:pt>
                <c:pt idx="94">
                  <c:v>3478</c:v>
                </c:pt>
                <c:pt idx="95">
                  <c:v>3479</c:v>
                </c:pt>
                <c:pt idx="96">
                  <c:v>3480</c:v>
                </c:pt>
                <c:pt idx="97">
                  <c:v>3481</c:v>
                </c:pt>
                <c:pt idx="98">
                  <c:v>3482</c:v>
                </c:pt>
                <c:pt idx="99">
                  <c:v>3483</c:v>
                </c:pt>
                <c:pt idx="100">
                  <c:v>3484</c:v>
                </c:pt>
                <c:pt idx="101">
                  <c:v>3485</c:v>
                </c:pt>
                <c:pt idx="102">
                  <c:v>3486</c:v>
                </c:pt>
                <c:pt idx="103">
                  <c:v>3487</c:v>
                </c:pt>
                <c:pt idx="104">
                  <c:v>3488</c:v>
                </c:pt>
                <c:pt idx="105">
                  <c:v>3489</c:v>
                </c:pt>
                <c:pt idx="106">
                  <c:v>3490</c:v>
                </c:pt>
                <c:pt idx="107">
                  <c:v>3491</c:v>
                </c:pt>
                <c:pt idx="108">
                  <c:v>3492</c:v>
                </c:pt>
                <c:pt idx="109">
                  <c:v>3493</c:v>
                </c:pt>
                <c:pt idx="110">
                  <c:v>3494</c:v>
                </c:pt>
                <c:pt idx="111">
                  <c:v>3495</c:v>
                </c:pt>
                <c:pt idx="112">
                  <c:v>3496</c:v>
                </c:pt>
                <c:pt idx="113">
                  <c:v>3497</c:v>
                </c:pt>
                <c:pt idx="114">
                  <c:v>3498</c:v>
                </c:pt>
                <c:pt idx="115">
                  <c:v>3499</c:v>
                </c:pt>
                <c:pt idx="116">
                  <c:v>3500</c:v>
                </c:pt>
                <c:pt idx="117">
                  <c:v>3501</c:v>
                </c:pt>
                <c:pt idx="118">
                  <c:v>3502</c:v>
                </c:pt>
                <c:pt idx="119">
                  <c:v>3503</c:v>
                </c:pt>
                <c:pt idx="120">
                  <c:v>3504</c:v>
                </c:pt>
                <c:pt idx="121">
                  <c:v>3505</c:v>
                </c:pt>
                <c:pt idx="122">
                  <c:v>3506</c:v>
                </c:pt>
                <c:pt idx="123">
                  <c:v>3507</c:v>
                </c:pt>
                <c:pt idx="124">
                  <c:v>3508</c:v>
                </c:pt>
                <c:pt idx="125">
                  <c:v>3509</c:v>
                </c:pt>
                <c:pt idx="126">
                  <c:v>3510</c:v>
                </c:pt>
                <c:pt idx="127">
                  <c:v>3511</c:v>
                </c:pt>
                <c:pt idx="128">
                  <c:v>3512</c:v>
                </c:pt>
                <c:pt idx="129">
                  <c:v>3513</c:v>
                </c:pt>
                <c:pt idx="130">
                  <c:v>3514</c:v>
                </c:pt>
                <c:pt idx="131">
                  <c:v>3515</c:v>
                </c:pt>
                <c:pt idx="132">
                  <c:v>3516</c:v>
                </c:pt>
                <c:pt idx="133">
                  <c:v>3517</c:v>
                </c:pt>
                <c:pt idx="134">
                  <c:v>3518</c:v>
                </c:pt>
                <c:pt idx="135">
                  <c:v>3519</c:v>
                </c:pt>
                <c:pt idx="136">
                  <c:v>3520</c:v>
                </c:pt>
                <c:pt idx="137">
                  <c:v>3521</c:v>
                </c:pt>
                <c:pt idx="138">
                  <c:v>3522</c:v>
                </c:pt>
                <c:pt idx="139">
                  <c:v>3523</c:v>
                </c:pt>
                <c:pt idx="140">
                  <c:v>3524</c:v>
                </c:pt>
                <c:pt idx="141">
                  <c:v>3525</c:v>
                </c:pt>
                <c:pt idx="142">
                  <c:v>3526</c:v>
                </c:pt>
                <c:pt idx="143">
                  <c:v>3527</c:v>
                </c:pt>
                <c:pt idx="144">
                  <c:v>3528</c:v>
                </c:pt>
                <c:pt idx="145">
                  <c:v>3529</c:v>
                </c:pt>
                <c:pt idx="146">
                  <c:v>3530</c:v>
                </c:pt>
                <c:pt idx="147">
                  <c:v>3531</c:v>
                </c:pt>
                <c:pt idx="148">
                  <c:v>3532</c:v>
                </c:pt>
                <c:pt idx="149">
                  <c:v>3533</c:v>
                </c:pt>
                <c:pt idx="150">
                  <c:v>3534</c:v>
                </c:pt>
                <c:pt idx="151">
                  <c:v>3535</c:v>
                </c:pt>
                <c:pt idx="152">
                  <c:v>3536</c:v>
                </c:pt>
                <c:pt idx="153">
                  <c:v>3537</c:v>
                </c:pt>
                <c:pt idx="154">
                  <c:v>3538</c:v>
                </c:pt>
                <c:pt idx="155">
                  <c:v>3539</c:v>
                </c:pt>
                <c:pt idx="156">
                  <c:v>3540</c:v>
                </c:pt>
                <c:pt idx="157">
                  <c:v>3541</c:v>
                </c:pt>
                <c:pt idx="158">
                  <c:v>3542</c:v>
                </c:pt>
                <c:pt idx="159">
                  <c:v>3543</c:v>
                </c:pt>
                <c:pt idx="160">
                  <c:v>3544</c:v>
                </c:pt>
                <c:pt idx="161">
                  <c:v>3545</c:v>
                </c:pt>
                <c:pt idx="162">
                  <c:v>3546</c:v>
                </c:pt>
                <c:pt idx="163">
                  <c:v>3547</c:v>
                </c:pt>
                <c:pt idx="164">
                  <c:v>3548</c:v>
                </c:pt>
                <c:pt idx="165">
                  <c:v>3549</c:v>
                </c:pt>
                <c:pt idx="166">
                  <c:v>3550</c:v>
                </c:pt>
                <c:pt idx="167">
                  <c:v>3551</c:v>
                </c:pt>
                <c:pt idx="168">
                  <c:v>3552</c:v>
                </c:pt>
                <c:pt idx="169">
                  <c:v>3553</c:v>
                </c:pt>
                <c:pt idx="170">
                  <c:v>3554</c:v>
                </c:pt>
                <c:pt idx="171">
                  <c:v>3555</c:v>
                </c:pt>
                <c:pt idx="172">
                  <c:v>3556</c:v>
                </c:pt>
                <c:pt idx="173">
                  <c:v>3557</c:v>
                </c:pt>
                <c:pt idx="174">
                  <c:v>3558</c:v>
                </c:pt>
                <c:pt idx="175">
                  <c:v>3559</c:v>
                </c:pt>
                <c:pt idx="176">
                  <c:v>3560</c:v>
                </c:pt>
                <c:pt idx="177">
                  <c:v>3561</c:v>
                </c:pt>
                <c:pt idx="178">
                  <c:v>3562</c:v>
                </c:pt>
                <c:pt idx="179">
                  <c:v>3563</c:v>
                </c:pt>
                <c:pt idx="180">
                  <c:v>3564</c:v>
                </c:pt>
                <c:pt idx="181">
                  <c:v>3565</c:v>
                </c:pt>
                <c:pt idx="182">
                  <c:v>3566</c:v>
                </c:pt>
                <c:pt idx="183">
                  <c:v>3567</c:v>
                </c:pt>
                <c:pt idx="184">
                  <c:v>3568</c:v>
                </c:pt>
                <c:pt idx="185">
                  <c:v>3569</c:v>
                </c:pt>
                <c:pt idx="186">
                  <c:v>3570</c:v>
                </c:pt>
                <c:pt idx="187">
                  <c:v>3571</c:v>
                </c:pt>
                <c:pt idx="188">
                  <c:v>3572</c:v>
                </c:pt>
                <c:pt idx="189">
                  <c:v>3573</c:v>
                </c:pt>
                <c:pt idx="190">
                  <c:v>3574</c:v>
                </c:pt>
                <c:pt idx="191">
                  <c:v>3575</c:v>
                </c:pt>
                <c:pt idx="192">
                  <c:v>3576</c:v>
                </c:pt>
                <c:pt idx="193">
                  <c:v>3577</c:v>
                </c:pt>
              </c:numCache>
            </c:numRef>
          </c:xVal>
          <c:yVal>
            <c:numRef>
              <c:f>Graph!$E$3386:$E$3577</c:f>
              <c:numCache>
                <c:formatCode>General</c:formatCode>
                <c:ptCount val="192"/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91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D3-44A3-8C08-A8E0AC116999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Graph!$A$3385:$A$3578</c:f>
              <c:numCache>
                <c:formatCode>General</c:formatCode>
                <c:ptCount val="194"/>
                <c:pt idx="0">
                  <c:v>3384</c:v>
                </c:pt>
                <c:pt idx="1">
                  <c:v>3385</c:v>
                </c:pt>
                <c:pt idx="2">
                  <c:v>3386</c:v>
                </c:pt>
                <c:pt idx="3">
                  <c:v>3387</c:v>
                </c:pt>
                <c:pt idx="4">
                  <c:v>3388</c:v>
                </c:pt>
                <c:pt idx="5">
                  <c:v>3389</c:v>
                </c:pt>
                <c:pt idx="6">
                  <c:v>3390</c:v>
                </c:pt>
                <c:pt idx="7">
                  <c:v>3391</c:v>
                </c:pt>
                <c:pt idx="8">
                  <c:v>3392</c:v>
                </c:pt>
                <c:pt idx="9">
                  <c:v>3393</c:v>
                </c:pt>
                <c:pt idx="10">
                  <c:v>3394</c:v>
                </c:pt>
                <c:pt idx="11">
                  <c:v>3395</c:v>
                </c:pt>
                <c:pt idx="12">
                  <c:v>3396</c:v>
                </c:pt>
                <c:pt idx="13">
                  <c:v>3397</c:v>
                </c:pt>
                <c:pt idx="14">
                  <c:v>3398</c:v>
                </c:pt>
                <c:pt idx="15">
                  <c:v>3399</c:v>
                </c:pt>
                <c:pt idx="16">
                  <c:v>3400</c:v>
                </c:pt>
                <c:pt idx="17">
                  <c:v>3401</c:v>
                </c:pt>
                <c:pt idx="18">
                  <c:v>3402</c:v>
                </c:pt>
                <c:pt idx="19">
                  <c:v>3403</c:v>
                </c:pt>
                <c:pt idx="20">
                  <c:v>3404</c:v>
                </c:pt>
                <c:pt idx="21">
                  <c:v>3405</c:v>
                </c:pt>
                <c:pt idx="22">
                  <c:v>3406</c:v>
                </c:pt>
                <c:pt idx="23">
                  <c:v>3407</c:v>
                </c:pt>
                <c:pt idx="24">
                  <c:v>3408</c:v>
                </c:pt>
                <c:pt idx="25">
                  <c:v>3409</c:v>
                </c:pt>
                <c:pt idx="26">
                  <c:v>3410</c:v>
                </c:pt>
                <c:pt idx="27">
                  <c:v>3411</c:v>
                </c:pt>
                <c:pt idx="28">
                  <c:v>3412</c:v>
                </c:pt>
                <c:pt idx="29">
                  <c:v>3413</c:v>
                </c:pt>
                <c:pt idx="30">
                  <c:v>3414</c:v>
                </c:pt>
                <c:pt idx="31">
                  <c:v>3415</c:v>
                </c:pt>
                <c:pt idx="32">
                  <c:v>3416</c:v>
                </c:pt>
                <c:pt idx="33">
                  <c:v>3417</c:v>
                </c:pt>
                <c:pt idx="34">
                  <c:v>3418</c:v>
                </c:pt>
                <c:pt idx="35">
                  <c:v>3419</c:v>
                </c:pt>
                <c:pt idx="36">
                  <c:v>3420</c:v>
                </c:pt>
                <c:pt idx="37">
                  <c:v>3421</c:v>
                </c:pt>
                <c:pt idx="38">
                  <c:v>3422</c:v>
                </c:pt>
                <c:pt idx="39">
                  <c:v>3423</c:v>
                </c:pt>
                <c:pt idx="40">
                  <c:v>3424</c:v>
                </c:pt>
                <c:pt idx="41">
                  <c:v>3425</c:v>
                </c:pt>
                <c:pt idx="42">
                  <c:v>3426</c:v>
                </c:pt>
                <c:pt idx="43">
                  <c:v>3427</c:v>
                </c:pt>
                <c:pt idx="44">
                  <c:v>3428</c:v>
                </c:pt>
                <c:pt idx="45">
                  <c:v>3429</c:v>
                </c:pt>
                <c:pt idx="46">
                  <c:v>3430</c:v>
                </c:pt>
                <c:pt idx="47">
                  <c:v>3431</c:v>
                </c:pt>
                <c:pt idx="48">
                  <c:v>3432</c:v>
                </c:pt>
                <c:pt idx="49">
                  <c:v>3433</c:v>
                </c:pt>
                <c:pt idx="50">
                  <c:v>3434</c:v>
                </c:pt>
                <c:pt idx="51">
                  <c:v>3435</c:v>
                </c:pt>
                <c:pt idx="52">
                  <c:v>3436</c:v>
                </c:pt>
                <c:pt idx="53">
                  <c:v>3437</c:v>
                </c:pt>
                <c:pt idx="54">
                  <c:v>3438</c:v>
                </c:pt>
                <c:pt idx="55">
                  <c:v>3439</c:v>
                </c:pt>
                <c:pt idx="56">
                  <c:v>3440</c:v>
                </c:pt>
                <c:pt idx="57">
                  <c:v>3441</c:v>
                </c:pt>
                <c:pt idx="58">
                  <c:v>3442</c:v>
                </c:pt>
                <c:pt idx="59">
                  <c:v>3443</c:v>
                </c:pt>
                <c:pt idx="60">
                  <c:v>3444</c:v>
                </c:pt>
                <c:pt idx="61">
                  <c:v>3445</c:v>
                </c:pt>
                <c:pt idx="62">
                  <c:v>3446</c:v>
                </c:pt>
                <c:pt idx="63">
                  <c:v>3447</c:v>
                </c:pt>
                <c:pt idx="64">
                  <c:v>3448</c:v>
                </c:pt>
                <c:pt idx="65">
                  <c:v>3449</c:v>
                </c:pt>
                <c:pt idx="66">
                  <c:v>3450</c:v>
                </c:pt>
                <c:pt idx="67">
                  <c:v>3451</c:v>
                </c:pt>
                <c:pt idx="68">
                  <c:v>3452</c:v>
                </c:pt>
                <c:pt idx="69">
                  <c:v>3453</c:v>
                </c:pt>
                <c:pt idx="70">
                  <c:v>3454</c:v>
                </c:pt>
                <c:pt idx="71">
                  <c:v>3455</c:v>
                </c:pt>
                <c:pt idx="72">
                  <c:v>3456</c:v>
                </c:pt>
                <c:pt idx="73">
                  <c:v>3457</c:v>
                </c:pt>
                <c:pt idx="74">
                  <c:v>3458</c:v>
                </c:pt>
                <c:pt idx="75">
                  <c:v>3459</c:v>
                </c:pt>
                <c:pt idx="76">
                  <c:v>3460</c:v>
                </c:pt>
                <c:pt idx="77">
                  <c:v>3461</c:v>
                </c:pt>
                <c:pt idx="78">
                  <c:v>3462</c:v>
                </c:pt>
                <c:pt idx="79">
                  <c:v>3463</c:v>
                </c:pt>
                <c:pt idx="80">
                  <c:v>3464</c:v>
                </c:pt>
                <c:pt idx="81">
                  <c:v>3465</c:v>
                </c:pt>
                <c:pt idx="82">
                  <c:v>3466</c:v>
                </c:pt>
                <c:pt idx="83">
                  <c:v>3467</c:v>
                </c:pt>
                <c:pt idx="84">
                  <c:v>3468</c:v>
                </c:pt>
                <c:pt idx="85">
                  <c:v>3469</c:v>
                </c:pt>
                <c:pt idx="86">
                  <c:v>3470</c:v>
                </c:pt>
                <c:pt idx="87">
                  <c:v>3471</c:v>
                </c:pt>
                <c:pt idx="88">
                  <c:v>3472</c:v>
                </c:pt>
                <c:pt idx="89">
                  <c:v>3473</c:v>
                </c:pt>
                <c:pt idx="90">
                  <c:v>3474</c:v>
                </c:pt>
                <c:pt idx="91">
                  <c:v>3475</c:v>
                </c:pt>
                <c:pt idx="92">
                  <c:v>3476</c:v>
                </c:pt>
                <c:pt idx="93">
                  <c:v>3477</c:v>
                </c:pt>
                <c:pt idx="94">
                  <c:v>3478</c:v>
                </c:pt>
                <c:pt idx="95">
                  <c:v>3479</c:v>
                </c:pt>
                <c:pt idx="96">
                  <c:v>3480</c:v>
                </c:pt>
                <c:pt idx="97">
                  <c:v>3481</c:v>
                </c:pt>
                <c:pt idx="98">
                  <c:v>3482</c:v>
                </c:pt>
                <c:pt idx="99">
                  <c:v>3483</c:v>
                </c:pt>
                <c:pt idx="100">
                  <c:v>3484</c:v>
                </c:pt>
                <c:pt idx="101">
                  <c:v>3485</c:v>
                </c:pt>
                <c:pt idx="102">
                  <c:v>3486</c:v>
                </c:pt>
                <c:pt idx="103">
                  <c:v>3487</c:v>
                </c:pt>
                <c:pt idx="104">
                  <c:v>3488</c:v>
                </c:pt>
                <c:pt idx="105">
                  <c:v>3489</c:v>
                </c:pt>
                <c:pt idx="106">
                  <c:v>3490</c:v>
                </c:pt>
                <c:pt idx="107">
                  <c:v>3491</c:v>
                </c:pt>
                <c:pt idx="108">
                  <c:v>3492</c:v>
                </c:pt>
                <c:pt idx="109">
                  <c:v>3493</c:v>
                </c:pt>
                <c:pt idx="110">
                  <c:v>3494</c:v>
                </c:pt>
                <c:pt idx="111">
                  <c:v>3495</c:v>
                </c:pt>
                <c:pt idx="112">
                  <c:v>3496</c:v>
                </c:pt>
                <c:pt idx="113">
                  <c:v>3497</c:v>
                </c:pt>
                <c:pt idx="114">
                  <c:v>3498</c:v>
                </c:pt>
                <c:pt idx="115">
                  <c:v>3499</c:v>
                </c:pt>
                <c:pt idx="116">
                  <c:v>3500</c:v>
                </c:pt>
                <c:pt idx="117">
                  <c:v>3501</c:v>
                </c:pt>
                <c:pt idx="118">
                  <c:v>3502</c:v>
                </c:pt>
                <c:pt idx="119">
                  <c:v>3503</c:v>
                </c:pt>
                <c:pt idx="120">
                  <c:v>3504</c:v>
                </c:pt>
                <c:pt idx="121">
                  <c:v>3505</c:v>
                </c:pt>
                <c:pt idx="122">
                  <c:v>3506</c:v>
                </c:pt>
                <c:pt idx="123">
                  <c:v>3507</c:v>
                </c:pt>
                <c:pt idx="124">
                  <c:v>3508</c:v>
                </c:pt>
                <c:pt idx="125">
                  <c:v>3509</c:v>
                </c:pt>
                <c:pt idx="126">
                  <c:v>3510</c:v>
                </c:pt>
                <c:pt idx="127">
                  <c:v>3511</c:v>
                </c:pt>
                <c:pt idx="128">
                  <c:v>3512</c:v>
                </c:pt>
                <c:pt idx="129">
                  <c:v>3513</c:v>
                </c:pt>
                <c:pt idx="130">
                  <c:v>3514</c:v>
                </c:pt>
                <c:pt idx="131">
                  <c:v>3515</c:v>
                </c:pt>
                <c:pt idx="132">
                  <c:v>3516</c:v>
                </c:pt>
                <c:pt idx="133">
                  <c:v>3517</c:v>
                </c:pt>
                <c:pt idx="134">
                  <c:v>3518</c:v>
                </c:pt>
                <c:pt idx="135">
                  <c:v>3519</c:v>
                </c:pt>
                <c:pt idx="136">
                  <c:v>3520</c:v>
                </c:pt>
                <c:pt idx="137">
                  <c:v>3521</c:v>
                </c:pt>
                <c:pt idx="138">
                  <c:v>3522</c:v>
                </c:pt>
                <c:pt idx="139">
                  <c:v>3523</c:v>
                </c:pt>
                <c:pt idx="140">
                  <c:v>3524</c:v>
                </c:pt>
                <c:pt idx="141">
                  <c:v>3525</c:v>
                </c:pt>
                <c:pt idx="142">
                  <c:v>3526</c:v>
                </c:pt>
                <c:pt idx="143">
                  <c:v>3527</c:v>
                </c:pt>
                <c:pt idx="144">
                  <c:v>3528</c:v>
                </c:pt>
                <c:pt idx="145">
                  <c:v>3529</c:v>
                </c:pt>
                <c:pt idx="146">
                  <c:v>3530</c:v>
                </c:pt>
                <c:pt idx="147">
                  <c:v>3531</c:v>
                </c:pt>
                <c:pt idx="148">
                  <c:v>3532</c:v>
                </c:pt>
                <c:pt idx="149">
                  <c:v>3533</c:v>
                </c:pt>
                <c:pt idx="150">
                  <c:v>3534</c:v>
                </c:pt>
                <c:pt idx="151">
                  <c:v>3535</c:v>
                </c:pt>
                <c:pt idx="152">
                  <c:v>3536</c:v>
                </c:pt>
                <c:pt idx="153">
                  <c:v>3537</c:v>
                </c:pt>
                <c:pt idx="154">
                  <c:v>3538</c:v>
                </c:pt>
                <c:pt idx="155">
                  <c:v>3539</c:v>
                </c:pt>
                <c:pt idx="156">
                  <c:v>3540</c:v>
                </c:pt>
                <c:pt idx="157">
                  <c:v>3541</c:v>
                </c:pt>
                <c:pt idx="158">
                  <c:v>3542</c:v>
                </c:pt>
                <c:pt idx="159">
                  <c:v>3543</c:v>
                </c:pt>
                <c:pt idx="160">
                  <c:v>3544</c:v>
                </c:pt>
                <c:pt idx="161">
                  <c:v>3545</c:v>
                </c:pt>
                <c:pt idx="162">
                  <c:v>3546</c:v>
                </c:pt>
                <c:pt idx="163">
                  <c:v>3547</c:v>
                </c:pt>
                <c:pt idx="164">
                  <c:v>3548</c:v>
                </c:pt>
                <c:pt idx="165">
                  <c:v>3549</c:v>
                </c:pt>
                <c:pt idx="166">
                  <c:v>3550</c:v>
                </c:pt>
                <c:pt idx="167">
                  <c:v>3551</c:v>
                </c:pt>
                <c:pt idx="168">
                  <c:v>3552</c:v>
                </c:pt>
                <c:pt idx="169">
                  <c:v>3553</c:v>
                </c:pt>
                <c:pt idx="170">
                  <c:v>3554</c:v>
                </c:pt>
                <c:pt idx="171">
                  <c:v>3555</c:v>
                </c:pt>
                <c:pt idx="172">
                  <c:v>3556</c:v>
                </c:pt>
                <c:pt idx="173">
                  <c:v>3557</c:v>
                </c:pt>
                <c:pt idx="174">
                  <c:v>3558</c:v>
                </c:pt>
                <c:pt idx="175">
                  <c:v>3559</c:v>
                </c:pt>
                <c:pt idx="176">
                  <c:v>3560</c:v>
                </c:pt>
                <c:pt idx="177">
                  <c:v>3561</c:v>
                </c:pt>
                <c:pt idx="178">
                  <c:v>3562</c:v>
                </c:pt>
                <c:pt idx="179">
                  <c:v>3563</c:v>
                </c:pt>
                <c:pt idx="180">
                  <c:v>3564</c:v>
                </c:pt>
                <c:pt idx="181">
                  <c:v>3565</c:v>
                </c:pt>
                <c:pt idx="182">
                  <c:v>3566</c:v>
                </c:pt>
                <c:pt idx="183">
                  <c:v>3567</c:v>
                </c:pt>
                <c:pt idx="184">
                  <c:v>3568</c:v>
                </c:pt>
                <c:pt idx="185">
                  <c:v>3569</c:v>
                </c:pt>
                <c:pt idx="186">
                  <c:v>3570</c:v>
                </c:pt>
                <c:pt idx="187">
                  <c:v>3571</c:v>
                </c:pt>
                <c:pt idx="188">
                  <c:v>3572</c:v>
                </c:pt>
                <c:pt idx="189">
                  <c:v>3573</c:v>
                </c:pt>
                <c:pt idx="190">
                  <c:v>3574</c:v>
                </c:pt>
                <c:pt idx="191">
                  <c:v>3575</c:v>
                </c:pt>
                <c:pt idx="192">
                  <c:v>3576</c:v>
                </c:pt>
                <c:pt idx="193">
                  <c:v>3577</c:v>
                </c:pt>
              </c:numCache>
            </c:numRef>
          </c:xVal>
          <c:yVal>
            <c:numRef>
              <c:f>Graph!$G$3386:$G$3577</c:f>
              <c:numCache>
                <c:formatCode>General</c:formatCode>
                <c:ptCount val="19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7D3-44A3-8C08-A8E0AC116999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Graph!$A$3385:$A$3578</c:f>
              <c:numCache>
                <c:formatCode>General</c:formatCode>
                <c:ptCount val="194"/>
                <c:pt idx="0">
                  <c:v>3384</c:v>
                </c:pt>
                <c:pt idx="1">
                  <c:v>3385</c:v>
                </c:pt>
                <c:pt idx="2">
                  <c:v>3386</c:v>
                </c:pt>
                <c:pt idx="3">
                  <c:v>3387</c:v>
                </c:pt>
                <c:pt idx="4">
                  <c:v>3388</c:v>
                </c:pt>
                <c:pt idx="5">
                  <c:v>3389</c:v>
                </c:pt>
                <c:pt idx="6">
                  <c:v>3390</c:v>
                </c:pt>
                <c:pt idx="7">
                  <c:v>3391</c:v>
                </c:pt>
                <c:pt idx="8">
                  <c:v>3392</c:v>
                </c:pt>
                <c:pt idx="9">
                  <c:v>3393</c:v>
                </c:pt>
                <c:pt idx="10">
                  <c:v>3394</c:v>
                </c:pt>
                <c:pt idx="11">
                  <c:v>3395</c:v>
                </c:pt>
                <c:pt idx="12">
                  <c:v>3396</c:v>
                </c:pt>
                <c:pt idx="13">
                  <c:v>3397</c:v>
                </c:pt>
                <c:pt idx="14">
                  <c:v>3398</c:v>
                </c:pt>
                <c:pt idx="15">
                  <c:v>3399</c:v>
                </c:pt>
                <c:pt idx="16">
                  <c:v>3400</c:v>
                </c:pt>
                <c:pt idx="17">
                  <c:v>3401</c:v>
                </c:pt>
                <c:pt idx="18">
                  <c:v>3402</c:v>
                </c:pt>
                <c:pt idx="19">
                  <c:v>3403</c:v>
                </c:pt>
                <c:pt idx="20">
                  <c:v>3404</c:v>
                </c:pt>
                <c:pt idx="21">
                  <c:v>3405</c:v>
                </c:pt>
                <c:pt idx="22">
                  <c:v>3406</c:v>
                </c:pt>
                <c:pt idx="23">
                  <c:v>3407</c:v>
                </c:pt>
                <c:pt idx="24">
                  <c:v>3408</c:v>
                </c:pt>
                <c:pt idx="25">
                  <c:v>3409</c:v>
                </c:pt>
                <c:pt idx="26">
                  <c:v>3410</c:v>
                </c:pt>
                <c:pt idx="27">
                  <c:v>3411</c:v>
                </c:pt>
                <c:pt idx="28">
                  <c:v>3412</c:v>
                </c:pt>
                <c:pt idx="29">
                  <c:v>3413</c:v>
                </c:pt>
                <c:pt idx="30">
                  <c:v>3414</c:v>
                </c:pt>
                <c:pt idx="31">
                  <c:v>3415</c:v>
                </c:pt>
                <c:pt idx="32">
                  <c:v>3416</c:v>
                </c:pt>
                <c:pt idx="33">
                  <c:v>3417</c:v>
                </c:pt>
                <c:pt idx="34">
                  <c:v>3418</c:v>
                </c:pt>
                <c:pt idx="35">
                  <c:v>3419</c:v>
                </c:pt>
                <c:pt idx="36">
                  <c:v>3420</c:v>
                </c:pt>
                <c:pt idx="37">
                  <c:v>3421</c:v>
                </c:pt>
                <c:pt idx="38">
                  <c:v>3422</c:v>
                </c:pt>
                <c:pt idx="39">
                  <c:v>3423</c:v>
                </c:pt>
                <c:pt idx="40">
                  <c:v>3424</c:v>
                </c:pt>
                <c:pt idx="41">
                  <c:v>3425</c:v>
                </c:pt>
                <c:pt idx="42">
                  <c:v>3426</c:v>
                </c:pt>
                <c:pt idx="43">
                  <c:v>3427</c:v>
                </c:pt>
                <c:pt idx="44">
                  <c:v>3428</c:v>
                </c:pt>
                <c:pt idx="45">
                  <c:v>3429</c:v>
                </c:pt>
                <c:pt idx="46">
                  <c:v>3430</c:v>
                </c:pt>
                <c:pt idx="47">
                  <c:v>3431</c:v>
                </c:pt>
                <c:pt idx="48">
                  <c:v>3432</c:v>
                </c:pt>
                <c:pt idx="49">
                  <c:v>3433</c:v>
                </c:pt>
                <c:pt idx="50">
                  <c:v>3434</c:v>
                </c:pt>
                <c:pt idx="51">
                  <c:v>3435</c:v>
                </c:pt>
                <c:pt idx="52">
                  <c:v>3436</c:v>
                </c:pt>
                <c:pt idx="53">
                  <c:v>3437</c:v>
                </c:pt>
                <c:pt idx="54">
                  <c:v>3438</c:v>
                </c:pt>
                <c:pt idx="55">
                  <c:v>3439</c:v>
                </c:pt>
                <c:pt idx="56">
                  <c:v>3440</c:v>
                </c:pt>
                <c:pt idx="57">
                  <c:v>3441</c:v>
                </c:pt>
                <c:pt idx="58">
                  <c:v>3442</c:v>
                </c:pt>
                <c:pt idx="59">
                  <c:v>3443</c:v>
                </c:pt>
                <c:pt idx="60">
                  <c:v>3444</c:v>
                </c:pt>
                <c:pt idx="61">
                  <c:v>3445</c:v>
                </c:pt>
                <c:pt idx="62">
                  <c:v>3446</c:v>
                </c:pt>
                <c:pt idx="63">
                  <c:v>3447</c:v>
                </c:pt>
                <c:pt idx="64">
                  <c:v>3448</c:v>
                </c:pt>
                <c:pt idx="65">
                  <c:v>3449</c:v>
                </c:pt>
                <c:pt idx="66">
                  <c:v>3450</c:v>
                </c:pt>
                <c:pt idx="67">
                  <c:v>3451</c:v>
                </c:pt>
                <c:pt idx="68">
                  <c:v>3452</c:v>
                </c:pt>
                <c:pt idx="69">
                  <c:v>3453</c:v>
                </c:pt>
                <c:pt idx="70">
                  <c:v>3454</c:v>
                </c:pt>
                <c:pt idx="71">
                  <c:v>3455</c:v>
                </c:pt>
                <c:pt idx="72">
                  <c:v>3456</c:v>
                </c:pt>
                <c:pt idx="73">
                  <c:v>3457</c:v>
                </c:pt>
                <c:pt idx="74">
                  <c:v>3458</c:v>
                </c:pt>
                <c:pt idx="75">
                  <c:v>3459</c:v>
                </c:pt>
                <c:pt idx="76">
                  <c:v>3460</c:v>
                </c:pt>
                <c:pt idx="77">
                  <c:v>3461</c:v>
                </c:pt>
                <c:pt idx="78">
                  <c:v>3462</c:v>
                </c:pt>
                <c:pt idx="79">
                  <c:v>3463</c:v>
                </c:pt>
                <c:pt idx="80">
                  <c:v>3464</c:v>
                </c:pt>
                <c:pt idx="81">
                  <c:v>3465</c:v>
                </c:pt>
                <c:pt idx="82">
                  <c:v>3466</c:v>
                </c:pt>
                <c:pt idx="83">
                  <c:v>3467</c:v>
                </c:pt>
                <c:pt idx="84">
                  <c:v>3468</c:v>
                </c:pt>
                <c:pt idx="85">
                  <c:v>3469</c:v>
                </c:pt>
                <c:pt idx="86">
                  <c:v>3470</c:v>
                </c:pt>
                <c:pt idx="87">
                  <c:v>3471</c:v>
                </c:pt>
                <c:pt idx="88">
                  <c:v>3472</c:v>
                </c:pt>
                <c:pt idx="89">
                  <c:v>3473</c:v>
                </c:pt>
                <c:pt idx="90">
                  <c:v>3474</c:v>
                </c:pt>
                <c:pt idx="91">
                  <c:v>3475</c:v>
                </c:pt>
                <c:pt idx="92">
                  <c:v>3476</c:v>
                </c:pt>
                <c:pt idx="93">
                  <c:v>3477</c:v>
                </c:pt>
                <c:pt idx="94">
                  <c:v>3478</c:v>
                </c:pt>
                <c:pt idx="95">
                  <c:v>3479</c:v>
                </c:pt>
                <c:pt idx="96">
                  <c:v>3480</c:v>
                </c:pt>
                <c:pt idx="97">
                  <c:v>3481</c:v>
                </c:pt>
                <c:pt idx="98">
                  <c:v>3482</c:v>
                </c:pt>
                <c:pt idx="99">
                  <c:v>3483</c:v>
                </c:pt>
                <c:pt idx="100">
                  <c:v>3484</c:v>
                </c:pt>
                <c:pt idx="101">
                  <c:v>3485</c:v>
                </c:pt>
                <c:pt idx="102">
                  <c:v>3486</c:v>
                </c:pt>
                <c:pt idx="103">
                  <c:v>3487</c:v>
                </c:pt>
                <c:pt idx="104">
                  <c:v>3488</c:v>
                </c:pt>
                <c:pt idx="105">
                  <c:v>3489</c:v>
                </c:pt>
                <c:pt idx="106">
                  <c:v>3490</c:v>
                </c:pt>
                <c:pt idx="107">
                  <c:v>3491</c:v>
                </c:pt>
                <c:pt idx="108">
                  <c:v>3492</c:v>
                </c:pt>
                <c:pt idx="109">
                  <c:v>3493</c:v>
                </c:pt>
                <c:pt idx="110">
                  <c:v>3494</c:v>
                </c:pt>
                <c:pt idx="111">
                  <c:v>3495</c:v>
                </c:pt>
                <c:pt idx="112">
                  <c:v>3496</c:v>
                </c:pt>
                <c:pt idx="113">
                  <c:v>3497</c:v>
                </c:pt>
                <c:pt idx="114">
                  <c:v>3498</c:v>
                </c:pt>
                <c:pt idx="115">
                  <c:v>3499</c:v>
                </c:pt>
                <c:pt idx="116">
                  <c:v>3500</c:v>
                </c:pt>
                <c:pt idx="117">
                  <c:v>3501</c:v>
                </c:pt>
                <c:pt idx="118">
                  <c:v>3502</c:v>
                </c:pt>
                <c:pt idx="119">
                  <c:v>3503</c:v>
                </c:pt>
                <c:pt idx="120">
                  <c:v>3504</c:v>
                </c:pt>
                <c:pt idx="121">
                  <c:v>3505</c:v>
                </c:pt>
                <c:pt idx="122">
                  <c:v>3506</c:v>
                </c:pt>
                <c:pt idx="123">
                  <c:v>3507</c:v>
                </c:pt>
                <c:pt idx="124">
                  <c:v>3508</c:v>
                </c:pt>
                <c:pt idx="125">
                  <c:v>3509</c:v>
                </c:pt>
                <c:pt idx="126">
                  <c:v>3510</c:v>
                </c:pt>
                <c:pt idx="127">
                  <c:v>3511</c:v>
                </c:pt>
                <c:pt idx="128">
                  <c:v>3512</c:v>
                </c:pt>
                <c:pt idx="129">
                  <c:v>3513</c:v>
                </c:pt>
                <c:pt idx="130">
                  <c:v>3514</c:v>
                </c:pt>
                <c:pt idx="131">
                  <c:v>3515</c:v>
                </c:pt>
                <c:pt idx="132">
                  <c:v>3516</c:v>
                </c:pt>
                <c:pt idx="133">
                  <c:v>3517</c:v>
                </c:pt>
                <c:pt idx="134">
                  <c:v>3518</c:v>
                </c:pt>
                <c:pt idx="135">
                  <c:v>3519</c:v>
                </c:pt>
                <c:pt idx="136">
                  <c:v>3520</c:v>
                </c:pt>
                <c:pt idx="137">
                  <c:v>3521</c:v>
                </c:pt>
                <c:pt idx="138">
                  <c:v>3522</c:v>
                </c:pt>
                <c:pt idx="139">
                  <c:v>3523</c:v>
                </c:pt>
                <c:pt idx="140">
                  <c:v>3524</c:v>
                </c:pt>
                <c:pt idx="141">
                  <c:v>3525</c:v>
                </c:pt>
                <c:pt idx="142">
                  <c:v>3526</c:v>
                </c:pt>
                <c:pt idx="143">
                  <c:v>3527</c:v>
                </c:pt>
                <c:pt idx="144">
                  <c:v>3528</c:v>
                </c:pt>
                <c:pt idx="145">
                  <c:v>3529</c:v>
                </c:pt>
                <c:pt idx="146">
                  <c:v>3530</c:v>
                </c:pt>
                <c:pt idx="147">
                  <c:v>3531</c:v>
                </c:pt>
                <c:pt idx="148">
                  <c:v>3532</c:v>
                </c:pt>
                <c:pt idx="149">
                  <c:v>3533</c:v>
                </c:pt>
                <c:pt idx="150">
                  <c:v>3534</c:v>
                </c:pt>
                <c:pt idx="151">
                  <c:v>3535</c:v>
                </c:pt>
                <c:pt idx="152">
                  <c:v>3536</c:v>
                </c:pt>
                <c:pt idx="153">
                  <c:v>3537</c:v>
                </c:pt>
                <c:pt idx="154">
                  <c:v>3538</c:v>
                </c:pt>
                <c:pt idx="155">
                  <c:v>3539</c:v>
                </c:pt>
                <c:pt idx="156">
                  <c:v>3540</c:v>
                </c:pt>
                <c:pt idx="157">
                  <c:v>3541</c:v>
                </c:pt>
                <c:pt idx="158">
                  <c:v>3542</c:v>
                </c:pt>
                <c:pt idx="159">
                  <c:v>3543</c:v>
                </c:pt>
                <c:pt idx="160">
                  <c:v>3544</c:v>
                </c:pt>
                <c:pt idx="161">
                  <c:v>3545</c:v>
                </c:pt>
                <c:pt idx="162">
                  <c:v>3546</c:v>
                </c:pt>
                <c:pt idx="163">
                  <c:v>3547</c:v>
                </c:pt>
                <c:pt idx="164">
                  <c:v>3548</c:v>
                </c:pt>
                <c:pt idx="165">
                  <c:v>3549</c:v>
                </c:pt>
                <c:pt idx="166">
                  <c:v>3550</c:v>
                </c:pt>
                <c:pt idx="167">
                  <c:v>3551</c:v>
                </c:pt>
                <c:pt idx="168">
                  <c:v>3552</c:v>
                </c:pt>
                <c:pt idx="169">
                  <c:v>3553</c:v>
                </c:pt>
                <c:pt idx="170">
                  <c:v>3554</c:v>
                </c:pt>
                <c:pt idx="171">
                  <c:v>3555</c:v>
                </c:pt>
                <c:pt idx="172">
                  <c:v>3556</c:v>
                </c:pt>
                <c:pt idx="173">
                  <c:v>3557</c:v>
                </c:pt>
                <c:pt idx="174">
                  <c:v>3558</c:v>
                </c:pt>
                <c:pt idx="175">
                  <c:v>3559</c:v>
                </c:pt>
                <c:pt idx="176">
                  <c:v>3560</c:v>
                </c:pt>
                <c:pt idx="177">
                  <c:v>3561</c:v>
                </c:pt>
                <c:pt idx="178">
                  <c:v>3562</c:v>
                </c:pt>
                <c:pt idx="179">
                  <c:v>3563</c:v>
                </c:pt>
                <c:pt idx="180">
                  <c:v>3564</c:v>
                </c:pt>
                <c:pt idx="181">
                  <c:v>3565</c:v>
                </c:pt>
                <c:pt idx="182">
                  <c:v>3566</c:v>
                </c:pt>
                <c:pt idx="183">
                  <c:v>3567</c:v>
                </c:pt>
                <c:pt idx="184">
                  <c:v>3568</c:v>
                </c:pt>
                <c:pt idx="185">
                  <c:v>3569</c:v>
                </c:pt>
                <c:pt idx="186">
                  <c:v>3570</c:v>
                </c:pt>
                <c:pt idx="187">
                  <c:v>3571</c:v>
                </c:pt>
                <c:pt idx="188">
                  <c:v>3572</c:v>
                </c:pt>
                <c:pt idx="189">
                  <c:v>3573</c:v>
                </c:pt>
                <c:pt idx="190">
                  <c:v>3574</c:v>
                </c:pt>
                <c:pt idx="191">
                  <c:v>3575</c:v>
                </c:pt>
                <c:pt idx="192">
                  <c:v>3576</c:v>
                </c:pt>
                <c:pt idx="193">
                  <c:v>3577</c:v>
                </c:pt>
              </c:numCache>
            </c:numRef>
          </c:xVal>
          <c:yVal>
            <c:numRef>
              <c:f>Graph!$H$3386:$H$3577</c:f>
              <c:numCache>
                <c:formatCode>General</c:formatCode>
                <c:ptCount val="19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D3-44A3-8C08-A8E0AC116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77407"/>
        <c:axId val="57978847"/>
      </c:scatterChart>
      <c:valAx>
        <c:axId val="57977407"/>
        <c:scaling>
          <c:orientation val="minMax"/>
          <c:max val="3577"/>
          <c:min val="3384"/>
        </c:scaling>
        <c:delete val="0"/>
        <c:axPos val="b"/>
        <c:numFmt formatCode="General" sourceLinked="1"/>
        <c:majorTickMark val="out"/>
        <c:minorTickMark val="none"/>
        <c:tickLblPos val="nextTo"/>
        <c:crossAx val="57978847"/>
        <c:crosses val="autoZero"/>
        <c:crossBetween val="midCat"/>
      </c:valAx>
      <c:valAx>
        <c:axId val="5797884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7977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19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Graph!$A$3580:$A$3756</c:f>
              <c:numCache>
                <c:formatCode>General</c:formatCode>
                <c:ptCount val="177"/>
                <c:pt idx="0">
                  <c:v>3579</c:v>
                </c:pt>
                <c:pt idx="1">
                  <c:v>3580</c:v>
                </c:pt>
                <c:pt idx="2">
                  <c:v>3581</c:v>
                </c:pt>
                <c:pt idx="3">
                  <c:v>3582</c:v>
                </c:pt>
                <c:pt idx="4">
                  <c:v>3583</c:v>
                </c:pt>
                <c:pt idx="5">
                  <c:v>3584</c:v>
                </c:pt>
                <c:pt idx="6">
                  <c:v>3585</c:v>
                </c:pt>
                <c:pt idx="7">
                  <c:v>3586</c:v>
                </c:pt>
                <c:pt idx="8">
                  <c:v>3587</c:v>
                </c:pt>
                <c:pt idx="9">
                  <c:v>3588</c:v>
                </c:pt>
                <c:pt idx="10">
                  <c:v>3589</c:v>
                </c:pt>
                <c:pt idx="11">
                  <c:v>3590</c:v>
                </c:pt>
                <c:pt idx="12">
                  <c:v>3591</c:v>
                </c:pt>
                <c:pt idx="13">
                  <c:v>3592</c:v>
                </c:pt>
                <c:pt idx="14">
                  <c:v>3593</c:v>
                </c:pt>
                <c:pt idx="15">
                  <c:v>3594</c:v>
                </c:pt>
                <c:pt idx="16">
                  <c:v>3595</c:v>
                </c:pt>
                <c:pt idx="17">
                  <c:v>3596</c:v>
                </c:pt>
                <c:pt idx="18">
                  <c:v>3597</c:v>
                </c:pt>
                <c:pt idx="19">
                  <c:v>3598</c:v>
                </c:pt>
                <c:pt idx="20">
                  <c:v>3599</c:v>
                </c:pt>
                <c:pt idx="21">
                  <c:v>3600</c:v>
                </c:pt>
                <c:pt idx="22">
                  <c:v>3601</c:v>
                </c:pt>
                <c:pt idx="23">
                  <c:v>3602</c:v>
                </c:pt>
                <c:pt idx="24">
                  <c:v>3603</c:v>
                </c:pt>
                <c:pt idx="25">
                  <c:v>3604</c:v>
                </c:pt>
                <c:pt idx="26">
                  <c:v>3605</c:v>
                </c:pt>
                <c:pt idx="27">
                  <c:v>3606</c:v>
                </c:pt>
                <c:pt idx="28">
                  <c:v>3607</c:v>
                </c:pt>
                <c:pt idx="29">
                  <c:v>3608</c:v>
                </c:pt>
                <c:pt idx="30">
                  <c:v>3609</c:v>
                </c:pt>
                <c:pt idx="31">
                  <c:v>3610</c:v>
                </c:pt>
                <c:pt idx="32">
                  <c:v>3611</c:v>
                </c:pt>
                <c:pt idx="33">
                  <c:v>3612</c:v>
                </c:pt>
                <c:pt idx="34">
                  <c:v>3613</c:v>
                </c:pt>
                <c:pt idx="35">
                  <c:v>3614</c:v>
                </c:pt>
                <c:pt idx="36">
                  <c:v>3615</c:v>
                </c:pt>
                <c:pt idx="37">
                  <c:v>3616</c:v>
                </c:pt>
                <c:pt idx="38">
                  <c:v>3617</c:v>
                </c:pt>
                <c:pt idx="39">
                  <c:v>3618</c:v>
                </c:pt>
                <c:pt idx="40">
                  <c:v>3619</c:v>
                </c:pt>
                <c:pt idx="41">
                  <c:v>3620</c:v>
                </c:pt>
                <c:pt idx="42">
                  <c:v>3621</c:v>
                </c:pt>
                <c:pt idx="43">
                  <c:v>3622</c:v>
                </c:pt>
                <c:pt idx="44">
                  <c:v>3623</c:v>
                </c:pt>
                <c:pt idx="45">
                  <c:v>3624</c:v>
                </c:pt>
                <c:pt idx="46">
                  <c:v>3625</c:v>
                </c:pt>
                <c:pt idx="47">
                  <c:v>3626</c:v>
                </c:pt>
                <c:pt idx="48">
                  <c:v>3627</c:v>
                </c:pt>
                <c:pt idx="49">
                  <c:v>3628</c:v>
                </c:pt>
                <c:pt idx="50">
                  <c:v>3629</c:v>
                </c:pt>
                <c:pt idx="51">
                  <c:v>3630</c:v>
                </c:pt>
                <c:pt idx="52">
                  <c:v>3631</c:v>
                </c:pt>
                <c:pt idx="53">
                  <c:v>3632</c:v>
                </c:pt>
                <c:pt idx="54">
                  <c:v>3633</c:v>
                </c:pt>
                <c:pt idx="55">
                  <c:v>3634</c:v>
                </c:pt>
                <c:pt idx="56">
                  <c:v>3635</c:v>
                </c:pt>
                <c:pt idx="57">
                  <c:v>3636</c:v>
                </c:pt>
                <c:pt idx="58">
                  <c:v>3637</c:v>
                </c:pt>
                <c:pt idx="59">
                  <c:v>3638</c:v>
                </c:pt>
                <c:pt idx="60">
                  <c:v>3639</c:v>
                </c:pt>
                <c:pt idx="61">
                  <c:v>3640</c:v>
                </c:pt>
                <c:pt idx="62">
                  <c:v>3641</c:v>
                </c:pt>
                <c:pt idx="63">
                  <c:v>3642</c:v>
                </c:pt>
                <c:pt idx="64">
                  <c:v>3643</c:v>
                </c:pt>
                <c:pt idx="65">
                  <c:v>3644</c:v>
                </c:pt>
                <c:pt idx="66">
                  <c:v>3645</c:v>
                </c:pt>
                <c:pt idx="67">
                  <c:v>3646</c:v>
                </c:pt>
                <c:pt idx="68">
                  <c:v>3647</c:v>
                </c:pt>
                <c:pt idx="69">
                  <c:v>3648</c:v>
                </c:pt>
                <c:pt idx="70">
                  <c:v>3649</c:v>
                </c:pt>
                <c:pt idx="71">
                  <c:v>3650</c:v>
                </c:pt>
                <c:pt idx="72">
                  <c:v>3651</c:v>
                </c:pt>
                <c:pt idx="73">
                  <c:v>3652</c:v>
                </c:pt>
                <c:pt idx="74">
                  <c:v>3653</c:v>
                </c:pt>
                <c:pt idx="75">
                  <c:v>3654</c:v>
                </c:pt>
                <c:pt idx="76">
                  <c:v>3655</c:v>
                </c:pt>
                <c:pt idx="77">
                  <c:v>3656</c:v>
                </c:pt>
                <c:pt idx="78">
                  <c:v>3657</c:v>
                </c:pt>
                <c:pt idx="79">
                  <c:v>3658</c:v>
                </c:pt>
                <c:pt idx="80">
                  <c:v>3659</c:v>
                </c:pt>
                <c:pt idx="81">
                  <c:v>3660</c:v>
                </c:pt>
                <c:pt idx="82">
                  <c:v>3661</c:v>
                </c:pt>
                <c:pt idx="83">
                  <c:v>3662</c:v>
                </c:pt>
                <c:pt idx="84">
                  <c:v>3663</c:v>
                </c:pt>
                <c:pt idx="85">
                  <c:v>3664</c:v>
                </c:pt>
                <c:pt idx="86">
                  <c:v>3665</c:v>
                </c:pt>
                <c:pt idx="87">
                  <c:v>3666</c:v>
                </c:pt>
                <c:pt idx="88">
                  <c:v>3667</c:v>
                </c:pt>
                <c:pt idx="89">
                  <c:v>3668</c:v>
                </c:pt>
                <c:pt idx="90">
                  <c:v>3669</c:v>
                </c:pt>
                <c:pt idx="91">
                  <c:v>3670</c:v>
                </c:pt>
                <c:pt idx="92">
                  <c:v>3671</c:v>
                </c:pt>
                <c:pt idx="93">
                  <c:v>3672</c:v>
                </c:pt>
                <c:pt idx="94">
                  <c:v>3673</c:v>
                </c:pt>
                <c:pt idx="95">
                  <c:v>3674</c:v>
                </c:pt>
                <c:pt idx="96">
                  <c:v>3675</c:v>
                </c:pt>
                <c:pt idx="97">
                  <c:v>3676</c:v>
                </c:pt>
                <c:pt idx="98">
                  <c:v>3677</c:v>
                </c:pt>
                <c:pt idx="99">
                  <c:v>3678</c:v>
                </c:pt>
                <c:pt idx="100">
                  <c:v>3679</c:v>
                </c:pt>
                <c:pt idx="101">
                  <c:v>3680</c:v>
                </c:pt>
                <c:pt idx="102">
                  <c:v>3681</c:v>
                </c:pt>
                <c:pt idx="103">
                  <c:v>3682</c:v>
                </c:pt>
                <c:pt idx="104">
                  <c:v>3683</c:v>
                </c:pt>
                <c:pt idx="105">
                  <c:v>3684</c:v>
                </c:pt>
                <c:pt idx="106">
                  <c:v>3685</c:v>
                </c:pt>
                <c:pt idx="107">
                  <c:v>3686</c:v>
                </c:pt>
                <c:pt idx="108">
                  <c:v>3687</c:v>
                </c:pt>
                <c:pt idx="109">
                  <c:v>3688</c:v>
                </c:pt>
                <c:pt idx="110">
                  <c:v>3689</c:v>
                </c:pt>
                <c:pt idx="111">
                  <c:v>3690</c:v>
                </c:pt>
                <c:pt idx="112">
                  <c:v>3691</c:v>
                </c:pt>
                <c:pt idx="113">
                  <c:v>3692</c:v>
                </c:pt>
                <c:pt idx="114">
                  <c:v>3693</c:v>
                </c:pt>
                <c:pt idx="115">
                  <c:v>3694</c:v>
                </c:pt>
                <c:pt idx="116">
                  <c:v>3695</c:v>
                </c:pt>
                <c:pt idx="117">
                  <c:v>3696</c:v>
                </c:pt>
                <c:pt idx="118">
                  <c:v>3697</c:v>
                </c:pt>
                <c:pt idx="119">
                  <c:v>3698</c:v>
                </c:pt>
                <c:pt idx="120">
                  <c:v>3699</c:v>
                </c:pt>
                <c:pt idx="121">
                  <c:v>3700</c:v>
                </c:pt>
                <c:pt idx="122">
                  <c:v>3701</c:v>
                </c:pt>
                <c:pt idx="123">
                  <c:v>3702</c:v>
                </c:pt>
                <c:pt idx="124">
                  <c:v>3703</c:v>
                </c:pt>
                <c:pt idx="125">
                  <c:v>3704</c:v>
                </c:pt>
                <c:pt idx="126">
                  <c:v>3705</c:v>
                </c:pt>
                <c:pt idx="127">
                  <c:v>3706</c:v>
                </c:pt>
                <c:pt idx="128">
                  <c:v>3707</c:v>
                </c:pt>
                <c:pt idx="129">
                  <c:v>3708</c:v>
                </c:pt>
                <c:pt idx="130">
                  <c:v>3709</c:v>
                </c:pt>
                <c:pt idx="131">
                  <c:v>3710</c:v>
                </c:pt>
                <c:pt idx="132">
                  <c:v>3711</c:v>
                </c:pt>
                <c:pt idx="133">
                  <c:v>3712</c:v>
                </c:pt>
                <c:pt idx="134">
                  <c:v>3713</c:v>
                </c:pt>
                <c:pt idx="135">
                  <c:v>3714</c:v>
                </c:pt>
                <c:pt idx="136">
                  <c:v>3715</c:v>
                </c:pt>
                <c:pt idx="137">
                  <c:v>3716</c:v>
                </c:pt>
                <c:pt idx="138">
                  <c:v>3717</c:v>
                </c:pt>
                <c:pt idx="139">
                  <c:v>3718</c:v>
                </c:pt>
                <c:pt idx="140">
                  <c:v>3719</c:v>
                </c:pt>
                <c:pt idx="141">
                  <c:v>3720</c:v>
                </c:pt>
                <c:pt idx="142">
                  <c:v>3721</c:v>
                </c:pt>
                <c:pt idx="143">
                  <c:v>3722</c:v>
                </c:pt>
                <c:pt idx="144">
                  <c:v>3723</c:v>
                </c:pt>
                <c:pt idx="145">
                  <c:v>3724</c:v>
                </c:pt>
                <c:pt idx="146">
                  <c:v>3725</c:v>
                </c:pt>
                <c:pt idx="147">
                  <c:v>3726</c:v>
                </c:pt>
                <c:pt idx="148">
                  <c:v>3727</c:v>
                </c:pt>
                <c:pt idx="149">
                  <c:v>3728</c:v>
                </c:pt>
                <c:pt idx="150">
                  <c:v>3729</c:v>
                </c:pt>
                <c:pt idx="151">
                  <c:v>3730</c:v>
                </c:pt>
                <c:pt idx="152">
                  <c:v>3731</c:v>
                </c:pt>
                <c:pt idx="153">
                  <c:v>3732</c:v>
                </c:pt>
                <c:pt idx="154">
                  <c:v>3733</c:v>
                </c:pt>
                <c:pt idx="155">
                  <c:v>3734</c:v>
                </c:pt>
                <c:pt idx="156">
                  <c:v>3735</c:v>
                </c:pt>
                <c:pt idx="157">
                  <c:v>3736</c:v>
                </c:pt>
                <c:pt idx="158">
                  <c:v>3737</c:v>
                </c:pt>
                <c:pt idx="159">
                  <c:v>3738</c:v>
                </c:pt>
                <c:pt idx="160">
                  <c:v>3739</c:v>
                </c:pt>
                <c:pt idx="161">
                  <c:v>3740</c:v>
                </c:pt>
                <c:pt idx="162">
                  <c:v>3741</c:v>
                </c:pt>
                <c:pt idx="163">
                  <c:v>3742</c:v>
                </c:pt>
                <c:pt idx="164">
                  <c:v>3743</c:v>
                </c:pt>
                <c:pt idx="165">
                  <c:v>3744</c:v>
                </c:pt>
                <c:pt idx="166">
                  <c:v>3745</c:v>
                </c:pt>
                <c:pt idx="167">
                  <c:v>3746</c:v>
                </c:pt>
                <c:pt idx="168">
                  <c:v>3747</c:v>
                </c:pt>
                <c:pt idx="169">
                  <c:v>3748</c:v>
                </c:pt>
                <c:pt idx="170">
                  <c:v>3749</c:v>
                </c:pt>
                <c:pt idx="171">
                  <c:v>3750</c:v>
                </c:pt>
                <c:pt idx="172">
                  <c:v>3751</c:v>
                </c:pt>
                <c:pt idx="173">
                  <c:v>3752</c:v>
                </c:pt>
                <c:pt idx="174">
                  <c:v>3753</c:v>
                </c:pt>
                <c:pt idx="175">
                  <c:v>3754</c:v>
                </c:pt>
                <c:pt idx="176">
                  <c:v>3755</c:v>
                </c:pt>
              </c:numCache>
            </c:numRef>
          </c:xVal>
          <c:yVal>
            <c:numRef>
              <c:f>Graph!$D$3581:$D$3755</c:f>
              <c:numCache>
                <c:formatCode>General</c:formatCode>
                <c:ptCount val="175"/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74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67-434D-B4F2-39F270379F78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Graph!$A$3580:$A$3756</c:f>
              <c:numCache>
                <c:formatCode>General</c:formatCode>
                <c:ptCount val="177"/>
                <c:pt idx="0">
                  <c:v>3579</c:v>
                </c:pt>
                <c:pt idx="1">
                  <c:v>3580</c:v>
                </c:pt>
                <c:pt idx="2">
                  <c:v>3581</c:v>
                </c:pt>
                <c:pt idx="3">
                  <c:v>3582</c:v>
                </c:pt>
                <c:pt idx="4">
                  <c:v>3583</c:v>
                </c:pt>
                <c:pt idx="5">
                  <c:v>3584</c:v>
                </c:pt>
                <c:pt idx="6">
                  <c:v>3585</c:v>
                </c:pt>
                <c:pt idx="7">
                  <c:v>3586</c:v>
                </c:pt>
                <c:pt idx="8">
                  <c:v>3587</c:v>
                </c:pt>
                <c:pt idx="9">
                  <c:v>3588</c:v>
                </c:pt>
                <c:pt idx="10">
                  <c:v>3589</c:v>
                </c:pt>
                <c:pt idx="11">
                  <c:v>3590</c:v>
                </c:pt>
                <c:pt idx="12">
                  <c:v>3591</c:v>
                </c:pt>
                <c:pt idx="13">
                  <c:v>3592</c:v>
                </c:pt>
                <c:pt idx="14">
                  <c:v>3593</c:v>
                </c:pt>
                <c:pt idx="15">
                  <c:v>3594</c:v>
                </c:pt>
                <c:pt idx="16">
                  <c:v>3595</c:v>
                </c:pt>
                <c:pt idx="17">
                  <c:v>3596</c:v>
                </c:pt>
                <c:pt idx="18">
                  <c:v>3597</c:v>
                </c:pt>
                <c:pt idx="19">
                  <c:v>3598</c:v>
                </c:pt>
                <c:pt idx="20">
                  <c:v>3599</c:v>
                </c:pt>
                <c:pt idx="21">
                  <c:v>3600</c:v>
                </c:pt>
                <c:pt idx="22">
                  <c:v>3601</c:v>
                </c:pt>
                <c:pt idx="23">
                  <c:v>3602</c:v>
                </c:pt>
                <c:pt idx="24">
                  <c:v>3603</c:v>
                </c:pt>
                <c:pt idx="25">
                  <c:v>3604</c:v>
                </c:pt>
                <c:pt idx="26">
                  <c:v>3605</c:v>
                </c:pt>
                <c:pt idx="27">
                  <c:v>3606</c:v>
                </c:pt>
                <c:pt idx="28">
                  <c:v>3607</c:v>
                </c:pt>
                <c:pt idx="29">
                  <c:v>3608</c:v>
                </c:pt>
                <c:pt idx="30">
                  <c:v>3609</c:v>
                </c:pt>
                <c:pt idx="31">
                  <c:v>3610</c:v>
                </c:pt>
                <c:pt idx="32">
                  <c:v>3611</c:v>
                </c:pt>
                <c:pt idx="33">
                  <c:v>3612</c:v>
                </c:pt>
                <c:pt idx="34">
                  <c:v>3613</c:v>
                </c:pt>
                <c:pt idx="35">
                  <c:v>3614</c:v>
                </c:pt>
                <c:pt idx="36">
                  <c:v>3615</c:v>
                </c:pt>
                <c:pt idx="37">
                  <c:v>3616</c:v>
                </c:pt>
                <c:pt idx="38">
                  <c:v>3617</c:v>
                </c:pt>
                <c:pt idx="39">
                  <c:v>3618</c:v>
                </c:pt>
                <c:pt idx="40">
                  <c:v>3619</c:v>
                </c:pt>
                <c:pt idx="41">
                  <c:v>3620</c:v>
                </c:pt>
                <c:pt idx="42">
                  <c:v>3621</c:v>
                </c:pt>
                <c:pt idx="43">
                  <c:v>3622</c:v>
                </c:pt>
                <c:pt idx="44">
                  <c:v>3623</c:v>
                </c:pt>
                <c:pt idx="45">
                  <c:v>3624</c:v>
                </c:pt>
                <c:pt idx="46">
                  <c:v>3625</c:v>
                </c:pt>
                <c:pt idx="47">
                  <c:v>3626</c:v>
                </c:pt>
                <c:pt idx="48">
                  <c:v>3627</c:v>
                </c:pt>
                <c:pt idx="49">
                  <c:v>3628</c:v>
                </c:pt>
                <c:pt idx="50">
                  <c:v>3629</c:v>
                </c:pt>
                <c:pt idx="51">
                  <c:v>3630</c:v>
                </c:pt>
                <c:pt idx="52">
                  <c:v>3631</c:v>
                </c:pt>
                <c:pt idx="53">
                  <c:v>3632</c:v>
                </c:pt>
                <c:pt idx="54">
                  <c:v>3633</c:v>
                </c:pt>
                <c:pt idx="55">
                  <c:v>3634</c:v>
                </c:pt>
                <c:pt idx="56">
                  <c:v>3635</c:v>
                </c:pt>
                <c:pt idx="57">
                  <c:v>3636</c:v>
                </c:pt>
                <c:pt idx="58">
                  <c:v>3637</c:v>
                </c:pt>
                <c:pt idx="59">
                  <c:v>3638</c:v>
                </c:pt>
                <c:pt idx="60">
                  <c:v>3639</c:v>
                </c:pt>
                <c:pt idx="61">
                  <c:v>3640</c:v>
                </c:pt>
                <c:pt idx="62">
                  <c:v>3641</c:v>
                </c:pt>
                <c:pt idx="63">
                  <c:v>3642</c:v>
                </c:pt>
                <c:pt idx="64">
                  <c:v>3643</c:v>
                </c:pt>
                <c:pt idx="65">
                  <c:v>3644</c:v>
                </c:pt>
                <c:pt idx="66">
                  <c:v>3645</c:v>
                </c:pt>
                <c:pt idx="67">
                  <c:v>3646</c:v>
                </c:pt>
                <c:pt idx="68">
                  <c:v>3647</c:v>
                </c:pt>
                <c:pt idx="69">
                  <c:v>3648</c:v>
                </c:pt>
                <c:pt idx="70">
                  <c:v>3649</c:v>
                </c:pt>
                <c:pt idx="71">
                  <c:v>3650</c:v>
                </c:pt>
                <c:pt idx="72">
                  <c:v>3651</c:v>
                </c:pt>
                <c:pt idx="73">
                  <c:v>3652</c:v>
                </c:pt>
                <c:pt idx="74">
                  <c:v>3653</c:v>
                </c:pt>
                <c:pt idx="75">
                  <c:v>3654</c:v>
                </c:pt>
                <c:pt idx="76">
                  <c:v>3655</c:v>
                </c:pt>
                <c:pt idx="77">
                  <c:v>3656</c:v>
                </c:pt>
                <c:pt idx="78">
                  <c:v>3657</c:v>
                </c:pt>
                <c:pt idx="79">
                  <c:v>3658</c:v>
                </c:pt>
                <c:pt idx="80">
                  <c:v>3659</c:v>
                </c:pt>
                <c:pt idx="81">
                  <c:v>3660</c:v>
                </c:pt>
                <c:pt idx="82">
                  <c:v>3661</c:v>
                </c:pt>
                <c:pt idx="83">
                  <c:v>3662</c:v>
                </c:pt>
                <c:pt idx="84">
                  <c:v>3663</c:v>
                </c:pt>
                <c:pt idx="85">
                  <c:v>3664</c:v>
                </c:pt>
                <c:pt idx="86">
                  <c:v>3665</c:v>
                </c:pt>
                <c:pt idx="87">
                  <c:v>3666</c:v>
                </c:pt>
                <c:pt idx="88">
                  <c:v>3667</c:v>
                </c:pt>
                <c:pt idx="89">
                  <c:v>3668</c:v>
                </c:pt>
                <c:pt idx="90">
                  <c:v>3669</c:v>
                </c:pt>
                <c:pt idx="91">
                  <c:v>3670</c:v>
                </c:pt>
                <c:pt idx="92">
                  <c:v>3671</c:v>
                </c:pt>
                <c:pt idx="93">
                  <c:v>3672</c:v>
                </c:pt>
                <c:pt idx="94">
                  <c:v>3673</c:v>
                </c:pt>
                <c:pt idx="95">
                  <c:v>3674</c:v>
                </c:pt>
                <c:pt idx="96">
                  <c:v>3675</c:v>
                </c:pt>
                <c:pt idx="97">
                  <c:v>3676</c:v>
                </c:pt>
                <c:pt idx="98">
                  <c:v>3677</c:v>
                </c:pt>
                <c:pt idx="99">
                  <c:v>3678</c:v>
                </c:pt>
                <c:pt idx="100">
                  <c:v>3679</c:v>
                </c:pt>
                <c:pt idx="101">
                  <c:v>3680</c:v>
                </c:pt>
                <c:pt idx="102">
                  <c:v>3681</c:v>
                </c:pt>
                <c:pt idx="103">
                  <c:v>3682</c:v>
                </c:pt>
                <c:pt idx="104">
                  <c:v>3683</c:v>
                </c:pt>
                <c:pt idx="105">
                  <c:v>3684</c:v>
                </c:pt>
                <c:pt idx="106">
                  <c:v>3685</c:v>
                </c:pt>
                <c:pt idx="107">
                  <c:v>3686</c:v>
                </c:pt>
                <c:pt idx="108">
                  <c:v>3687</c:v>
                </c:pt>
                <c:pt idx="109">
                  <c:v>3688</c:v>
                </c:pt>
                <c:pt idx="110">
                  <c:v>3689</c:v>
                </c:pt>
                <c:pt idx="111">
                  <c:v>3690</c:v>
                </c:pt>
                <c:pt idx="112">
                  <c:v>3691</c:v>
                </c:pt>
                <c:pt idx="113">
                  <c:v>3692</c:v>
                </c:pt>
                <c:pt idx="114">
                  <c:v>3693</c:v>
                </c:pt>
                <c:pt idx="115">
                  <c:v>3694</c:v>
                </c:pt>
                <c:pt idx="116">
                  <c:v>3695</c:v>
                </c:pt>
                <c:pt idx="117">
                  <c:v>3696</c:v>
                </c:pt>
                <c:pt idx="118">
                  <c:v>3697</c:v>
                </c:pt>
                <c:pt idx="119">
                  <c:v>3698</c:v>
                </c:pt>
                <c:pt idx="120">
                  <c:v>3699</c:v>
                </c:pt>
                <c:pt idx="121">
                  <c:v>3700</c:v>
                </c:pt>
                <c:pt idx="122">
                  <c:v>3701</c:v>
                </c:pt>
                <c:pt idx="123">
                  <c:v>3702</c:v>
                </c:pt>
                <c:pt idx="124">
                  <c:v>3703</c:v>
                </c:pt>
                <c:pt idx="125">
                  <c:v>3704</c:v>
                </c:pt>
                <c:pt idx="126">
                  <c:v>3705</c:v>
                </c:pt>
                <c:pt idx="127">
                  <c:v>3706</c:v>
                </c:pt>
                <c:pt idx="128">
                  <c:v>3707</c:v>
                </c:pt>
                <c:pt idx="129">
                  <c:v>3708</c:v>
                </c:pt>
                <c:pt idx="130">
                  <c:v>3709</c:v>
                </c:pt>
                <c:pt idx="131">
                  <c:v>3710</c:v>
                </c:pt>
                <c:pt idx="132">
                  <c:v>3711</c:v>
                </c:pt>
                <c:pt idx="133">
                  <c:v>3712</c:v>
                </c:pt>
                <c:pt idx="134">
                  <c:v>3713</c:v>
                </c:pt>
                <c:pt idx="135">
                  <c:v>3714</c:v>
                </c:pt>
                <c:pt idx="136">
                  <c:v>3715</c:v>
                </c:pt>
                <c:pt idx="137">
                  <c:v>3716</c:v>
                </c:pt>
                <c:pt idx="138">
                  <c:v>3717</c:v>
                </c:pt>
                <c:pt idx="139">
                  <c:v>3718</c:v>
                </c:pt>
                <c:pt idx="140">
                  <c:v>3719</c:v>
                </c:pt>
                <c:pt idx="141">
                  <c:v>3720</c:v>
                </c:pt>
                <c:pt idx="142">
                  <c:v>3721</c:v>
                </c:pt>
                <c:pt idx="143">
                  <c:v>3722</c:v>
                </c:pt>
                <c:pt idx="144">
                  <c:v>3723</c:v>
                </c:pt>
                <c:pt idx="145">
                  <c:v>3724</c:v>
                </c:pt>
                <c:pt idx="146">
                  <c:v>3725</c:v>
                </c:pt>
                <c:pt idx="147">
                  <c:v>3726</c:v>
                </c:pt>
                <c:pt idx="148">
                  <c:v>3727</c:v>
                </c:pt>
                <c:pt idx="149">
                  <c:v>3728</c:v>
                </c:pt>
                <c:pt idx="150">
                  <c:v>3729</c:v>
                </c:pt>
                <c:pt idx="151">
                  <c:v>3730</c:v>
                </c:pt>
                <c:pt idx="152">
                  <c:v>3731</c:v>
                </c:pt>
                <c:pt idx="153">
                  <c:v>3732</c:v>
                </c:pt>
                <c:pt idx="154">
                  <c:v>3733</c:v>
                </c:pt>
                <c:pt idx="155">
                  <c:v>3734</c:v>
                </c:pt>
                <c:pt idx="156">
                  <c:v>3735</c:v>
                </c:pt>
                <c:pt idx="157">
                  <c:v>3736</c:v>
                </c:pt>
                <c:pt idx="158">
                  <c:v>3737</c:v>
                </c:pt>
                <c:pt idx="159">
                  <c:v>3738</c:v>
                </c:pt>
                <c:pt idx="160">
                  <c:v>3739</c:v>
                </c:pt>
                <c:pt idx="161">
                  <c:v>3740</c:v>
                </c:pt>
                <c:pt idx="162">
                  <c:v>3741</c:v>
                </c:pt>
                <c:pt idx="163">
                  <c:v>3742</c:v>
                </c:pt>
                <c:pt idx="164">
                  <c:v>3743</c:v>
                </c:pt>
                <c:pt idx="165">
                  <c:v>3744</c:v>
                </c:pt>
                <c:pt idx="166">
                  <c:v>3745</c:v>
                </c:pt>
                <c:pt idx="167">
                  <c:v>3746</c:v>
                </c:pt>
                <c:pt idx="168">
                  <c:v>3747</c:v>
                </c:pt>
                <c:pt idx="169">
                  <c:v>3748</c:v>
                </c:pt>
                <c:pt idx="170">
                  <c:v>3749</c:v>
                </c:pt>
                <c:pt idx="171">
                  <c:v>3750</c:v>
                </c:pt>
                <c:pt idx="172">
                  <c:v>3751</c:v>
                </c:pt>
                <c:pt idx="173">
                  <c:v>3752</c:v>
                </c:pt>
                <c:pt idx="174">
                  <c:v>3753</c:v>
                </c:pt>
                <c:pt idx="175">
                  <c:v>3754</c:v>
                </c:pt>
                <c:pt idx="176">
                  <c:v>3755</c:v>
                </c:pt>
              </c:numCache>
            </c:numRef>
          </c:xVal>
          <c:yVal>
            <c:numRef>
              <c:f>Graph!$B$3581:$B$3755</c:f>
              <c:numCache>
                <c:formatCode>General</c:formatCode>
                <c:ptCount val="175"/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867-434D-B4F2-39F270379F78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Graph!$A$3580:$A$3756</c:f>
              <c:numCache>
                <c:formatCode>General</c:formatCode>
                <c:ptCount val="177"/>
                <c:pt idx="0">
                  <c:v>3579</c:v>
                </c:pt>
                <c:pt idx="1">
                  <c:v>3580</c:v>
                </c:pt>
                <c:pt idx="2">
                  <c:v>3581</c:v>
                </c:pt>
                <c:pt idx="3">
                  <c:v>3582</c:v>
                </c:pt>
                <c:pt idx="4">
                  <c:v>3583</c:v>
                </c:pt>
                <c:pt idx="5">
                  <c:v>3584</c:v>
                </c:pt>
                <c:pt idx="6">
                  <c:v>3585</c:v>
                </c:pt>
                <c:pt idx="7">
                  <c:v>3586</c:v>
                </c:pt>
                <c:pt idx="8">
                  <c:v>3587</c:v>
                </c:pt>
                <c:pt idx="9">
                  <c:v>3588</c:v>
                </c:pt>
                <c:pt idx="10">
                  <c:v>3589</c:v>
                </c:pt>
                <c:pt idx="11">
                  <c:v>3590</c:v>
                </c:pt>
                <c:pt idx="12">
                  <c:v>3591</c:v>
                </c:pt>
                <c:pt idx="13">
                  <c:v>3592</c:v>
                </c:pt>
                <c:pt idx="14">
                  <c:v>3593</c:v>
                </c:pt>
                <c:pt idx="15">
                  <c:v>3594</c:v>
                </c:pt>
                <c:pt idx="16">
                  <c:v>3595</c:v>
                </c:pt>
                <c:pt idx="17">
                  <c:v>3596</c:v>
                </c:pt>
                <c:pt idx="18">
                  <c:v>3597</c:v>
                </c:pt>
                <c:pt idx="19">
                  <c:v>3598</c:v>
                </c:pt>
                <c:pt idx="20">
                  <c:v>3599</c:v>
                </c:pt>
                <c:pt idx="21">
                  <c:v>3600</c:v>
                </c:pt>
                <c:pt idx="22">
                  <c:v>3601</c:v>
                </c:pt>
                <c:pt idx="23">
                  <c:v>3602</c:v>
                </c:pt>
                <c:pt idx="24">
                  <c:v>3603</c:v>
                </c:pt>
                <c:pt idx="25">
                  <c:v>3604</c:v>
                </c:pt>
                <c:pt idx="26">
                  <c:v>3605</c:v>
                </c:pt>
                <c:pt idx="27">
                  <c:v>3606</c:v>
                </c:pt>
                <c:pt idx="28">
                  <c:v>3607</c:v>
                </c:pt>
                <c:pt idx="29">
                  <c:v>3608</c:v>
                </c:pt>
                <c:pt idx="30">
                  <c:v>3609</c:v>
                </c:pt>
                <c:pt idx="31">
                  <c:v>3610</c:v>
                </c:pt>
                <c:pt idx="32">
                  <c:v>3611</c:v>
                </c:pt>
                <c:pt idx="33">
                  <c:v>3612</c:v>
                </c:pt>
                <c:pt idx="34">
                  <c:v>3613</c:v>
                </c:pt>
                <c:pt idx="35">
                  <c:v>3614</c:v>
                </c:pt>
                <c:pt idx="36">
                  <c:v>3615</c:v>
                </c:pt>
                <c:pt idx="37">
                  <c:v>3616</c:v>
                </c:pt>
                <c:pt idx="38">
                  <c:v>3617</c:v>
                </c:pt>
                <c:pt idx="39">
                  <c:v>3618</c:v>
                </c:pt>
                <c:pt idx="40">
                  <c:v>3619</c:v>
                </c:pt>
                <c:pt idx="41">
                  <c:v>3620</c:v>
                </c:pt>
                <c:pt idx="42">
                  <c:v>3621</c:v>
                </c:pt>
                <c:pt idx="43">
                  <c:v>3622</c:v>
                </c:pt>
                <c:pt idx="44">
                  <c:v>3623</c:v>
                </c:pt>
                <c:pt idx="45">
                  <c:v>3624</c:v>
                </c:pt>
                <c:pt idx="46">
                  <c:v>3625</c:v>
                </c:pt>
                <c:pt idx="47">
                  <c:v>3626</c:v>
                </c:pt>
                <c:pt idx="48">
                  <c:v>3627</c:v>
                </c:pt>
                <c:pt idx="49">
                  <c:v>3628</c:v>
                </c:pt>
                <c:pt idx="50">
                  <c:v>3629</c:v>
                </c:pt>
                <c:pt idx="51">
                  <c:v>3630</c:v>
                </c:pt>
                <c:pt idx="52">
                  <c:v>3631</c:v>
                </c:pt>
                <c:pt idx="53">
                  <c:v>3632</c:v>
                </c:pt>
                <c:pt idx="54">
                  <c:v>3633</c:v>
                </c:pt>
                <c:pt idx="55">
                  <c:v>3634</c:v>
                </c:pt>
                <c:pt idx="56">
                  <c:v>3635</c:v>
                </c:pt>
                <c:pt idx="57">
                  <c:v>3636</c:v>
                </c:pt>
                <c:pt idx="58">
                  <c:v>3637</c:v>
                </c:pt>
                <c:pt idx="59">
                  <c:v>3638</c:v>
                </c:pt>
                <c:pt idx="60">
                  <c:v>3639</c:v>
                </c:pt>
                <c:pt idx="61">
                  <c:v>3640</c:v>
                </c:pt>
                <c:pt idx="62">
                  <c:v>3641</c:v>
                </c:pt>
                <c:pt idx="63">
                  <c:v>3642</c:v>
                </c:pt>
                <c:pt idx="64">
                  <c:v>3643</c:v>
                </c:pt>
                <c:pt idx="65">
                  <c:v>3644</c:v>
                </c:pt>
                <c:pt idx="66">
                  <c:v>3645</c:v>
                </c:pt>
                <c:pt idx="67">
                  <c:v>3646</c:v>
                </c:pt>
                <c:pt idx="68">
                  <c:v>3647</c:v>
                </c:pt>
                <c:pt idx="69">
                  <c:v>3648</c:v>
                </c:pt>
                <c:pt idx="70">
                  <c:v>3649</c:v>
                </c:pt>
                <c:pt idx="71">
                  <c:v>3650</c:v>
                </c:pt>
                <c:pt idx="72">
                  <c:v>3651</c:v>
                </c:pt>
                <c:pt idx="73">
                  <c:v>3652</c:v>
                </c:pt>
                <c:pt idx="74">
                  <c:v>3653</c:v>
                </c:pt>
                <c:pt idx="75">
                  <c:v>3654</c:v>
                </c:pt>
                <c:pt idx="76">
                  <c:v>3655</c:v>
                </c:pt>
                <c:pt idx="77">
                  <c:v>3656</c:v>
                </c:pt>
                <c:pt idx="78">
                  <c:v>3657</c:v>
                </c:pt>
                <c:pt idx="79">
                  <c:v>3658</c:v>
                </c:pt>
                <c:pt idx="80">
                  <c:v>3659</c:v>
                </c:pt>
                <c:pt idx="81">
                  <c:v>3660</c:v>
                </c:pt>
                <c:pt idx="82">
                  <c:v>3661</c:v>
                </c:pt>
                <c:pt idx="83">
                  <c:v>3662</c:v>
                </c:pt>
                <c:pt idx="84">
                  <c:v>3663</c:v>
                </c:pt>
                <c:pt idx="85">
                  <c:v>3664</c:v>
                </c:pt>
                <c:pt idx="86">
                  <c:v>3665</c:v>
                </c:pt>
                <c:pt idx="87">
                  <c:v>3666</c:v>
                </c:pt>
                <c:pt idx="88">
                  <c:v>3667</c:v>
                </c:pt>
                <c:pt idx="89">
                  <c:v>3668</c:v>
                </c:pt>
                <c:pt idx="90">
                  <c:v>3669</c:v>
                </c:pt>
                <c:pt idx="91">
                  <c:v>3670</c:v>
                </c:pt>
                <c:pt idx="92">
                  <c:v>3671</c:v>
                </c:pt>
                <c:pt idx="93">
                  <c:v>3672</c:v>
                </c:pt>
                <c:pt idx="94">
                  <c:v>3673</c:v>
                </c:pt>
                <c:pt idx="95">
                  <c:v>3674</c:v>
                </c:pt>
                <c:pt idx="96">
                  <c:v>3675</c:v>
                </c:pt>
                <c:pt idx="97">
                  <c:v>3676</c:v>
                </c:pt>
                <c:pt idx="98">
                  <c:v>3677</c:v>
                </c:pt>
                <c:pt idx="99">
                  <c:v>3678</c:v>
                </c:pt>
                <c:pt idx="100">
                  <c:v>3679</c:v>
                </c:pt>
                <c:pt idx="101">
                  <c:v>3680</c:v>
                </c:pt>
                <c:pt idx="102">
                  <c:v>3681</c:v>
                </c:pt>
                <c:pt idx="103">
                  <c:v>3682</c:v>
                </c:pt>
                <c:pt idx="104">
                  <c:v>3683</c:v>
                </c:pt>
                <c:pt idx="105">
                  <c:v>3684</c:v>
                </c:pt>
                <c:pt idx="106">
                  <c:v>3685</c:v>
                </c:pt>
                <c:pt idx="107">
                  <c:v>3686</c:v>
                </c:pt>
                <c:pt idx="108">
                  <c:v>3687</c:v>
                </c:pt>
                <c:pt idx="109">
                  <c:v>3688</c:v>
                </c:pt>
                <c:pt idx="110">
                  <c:v>3689</c:v>
                </c:pt>
                <c:pt idx="111">
                  <c:v>3690</c:v>
                </c:pt>
                <c:pt idx="112">
                  <c:v>3691</c:v>
                </c:pt>
                <c:pt idx="113">
                  <c:v>3692</c:v>
                </c:pt>
                <c:pt idx="114">
                  <c:v>3693</c:v>
                </c:pt>
                <c:pt idx="115">
                  <c:v>3694</c:v>
                </c:pt>
                <c:pt idx="116">
                  <c:v>3695</c:v>
                </c:pt>
                <c:pt idx="117">
                  <c:v>3696</c:v>
                </c:pt>
                <c:pt idx="118">
                  <c:v>3697</c:v>
                </c:pt>
                <c:pt idx="119">
                  <c:v>3698</c:v>
                </c:pt>
                <c:pt idx="120">
                  <c:v>3699</c:v>
                </c:pt>
                <c:pt idx="121">
                  <c:v>3700</c:v>
                </c:pt>
                <c:pt idx="122">
                  <c:v>3701</c:v>
                </c:pt>
                <c:pt idx="123">
                  <c:v>3702</c:v>
                </c:pt>
                <c:pt idx="124">
                  <c:v>3703</c:v>
                </c:pt>
                <c:pt idx="125">
                  <c:v>3704</c:v>
                </c:pt>
                <c:pt idx="126">
                  <c:v>3705</c:v>
                </c:pt>
                <c:pt idx="127">
                  <c:v>3706</c:v>
                </c:pt>
                <c:pt idx="128">
                  <c:v>3707</c:v>
                </c:pt>
                <c:pt idx="129">
                  <c:v>3708</c:v>
                </c:pt>
                <c:pt idx="130">
                  <c:v>3709</c:v>
                </c:pt>
                <c:pt idx="131">
                  <c:v>3710</c:v>
                </c:pt>
                <c:pt idx="132">
                  <c:v>3711</c:v>
                </c:pt>
                <c:pt idx="133">
                  <c:v>3712</c:v>
                </c:pt>
                <c:pt idx="134">
                  <c:v>3713</c:v>
                </c:pt>
                <c:pt idx="135">
                  <c:v>3714</c:v>
                </c:pt>
                <c:pt idx="136">
                  <c:v>3715</c:v>
                </c:pt>
                <c:pt idx="137">
                  <c:v>3716</c:v>
                </c:pt>
                <c:pt idx="138">
                  <c:v>3717</c:v>
                </c:pt>
                <c:pt idx="139">
                  <c:v>3718</c:v>
                </c:pt>
                <c:pt idx="140">
                  <c:v>3719</c:v>
                </c:pt>
                <c:pt idx="141">
                  <c:v>3720</c:v>
                </c:pt>
                <c:pt idx="142">
                  <c:v>3721</c:v>
                </c:pt>
                <c:pt idx="143">
                  <c:v>3722</c:v>
                </c:pt>
                <c:pt idx="144">
                  <c:v>3723</c:v>
                </c:pt>
                <c:pt idx="145">
                  <c:v>3724</c:v>
                </c:pt>
                <c:pt idx="146">
                  <c:v>3725</c:v>
                </c:pt>
                <c:pt idx="147">
                  <c:v>3726</c:v>
                </c:pt>
                <c:pt idx="148">
                  <c:v>3727</c:v>
                </c:pt>
                <c:pt idx="149">
                  <c:v>3728</c:v>
                </c:pt>
                <c:pt idx="150">
                  <c:v>3729</c:v>
                </c:pt>
                <c:pt idx="151">
                  <c:v>3730</c:v>
                </c:pt>
                <c:pt idx="152">
                  <c:v>3731</c:v>
                </c:pt>
                <c:pt idx="153">
                  <c:v>3732</c:v>
                </c:pt>
                <c:pt idx="154">
                  <c:v>3733</c:v>
                </c:pt>
                <c:pt idx="155">
                  <c:v>3734</c:v>
                </c:pt>
                <c:pt idx="156">
                  <c:v>3735</c:v>
                </c:pt>
                <c:pt idx="157">
                  <c:v>3736</c:v>
                </c:pt>
                <c:pt idx="158">
                  <c:v>3737</c:v>
                </c:pt>
                <c:pt idx="159">
                  <c:v>3738</c:v>
                </c:pt>
                <c:pt idx="160">
                  <c:v>3739</c:v>
                </c:pt>
                <c:pt idx="161">
                  <c:v>3740</c:v>
                </c:pt>
                <c:pt idx="162">
                  <c:v>3741</c:v>
                </c:pt>
                <c:pt idx="163">
                  <c:v>3742</c:v>
                </c:pt>
                <c:pt idx="164">
                  <c:v>3743</c:v>
                </c:pt>
                <c:pt idx="165">
                  <c:v>3744</c:v>
                </c:pt>
                <c:pt idx="166">
                  <c:v>3745</c:v>
                </c:pt>
                <c:pt idx="167">
                  <c:v>3746</c:v>
                </c:pt>
                <c:pt idx="168">
                  <c:v>3747</c:v>
                </c:pt>
                <c:pt idx="169">
                  <c:v>3748</c:v>
                </c:pt>
                <c:pt idx="170">
                  <c:v>3749</c:v>
                </c:pt>
                <c:pt idx="171">
                  <c:v>3750</c:v>
                </c:pt>
                <c:pt idx="172">
                  <c:v>3751</c:v>
                </c:pt>
                <c:pt idx="173">
                  <c:v>3752</c:v>
                </c:pt>
                <c:pt idx="174">
                  <c:v>3753</c:v>
                </c:pt>
                <c:pt idx="175">
                  <c:v>3754</c:v>
                </c:pt>
                <c:pt idx="176">
                  <c:v>3755</c:v>
                </c:pt>
              </c:numCache>
            </c:numRef>
          </c:xVal>
          <c:yVal>
            <c:numRef>
              <c:f>Graph!$C$3581:$C$3755</c:f>
              <c:numCache>
                <c:formatCode>General</c:formatCode>
                <c:ptCount val="17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867-434D-B4F2-39F270379F78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Graph!$A$3580:$A$3756</c:f>
              <c:numCache>
                <c:formatCode>General</c:formatCode>
                <c:ptCount val="177"/>
                <c:pt idx="0">
                  <c:v>3579</c:v>
                </c:pt>
                <c:pt idx="1">
                  <c:v>3580</c:v>
                </c:pt>
                <c:pt idx="2">
                  <c:v>3581</c:v>
                </c:pt>
                <c:pt idx="3">
                  <c:v>3582</c:v>
                </c:pt>
                <c:pt idx="4">
                  <c:v>3583</c:v>
                </c:pt>
                <c:pt idx="5">
                  <c:v>3584</c:v>
                </c:pt>
                <c:pt idx="6">
                  <c:v>3585</c:v>
                </c:pt>
                <c:pt idx="7">
                  <c:v>3586</c:v>
                </c:pt>
                <c:pt idx="8">
                  <c:v>3587</c:v>
                </c:pt>
                <c:pt idx="9">
                  <c:v>3588</c:v>
                </c:pt>
                <c:pt idx="10">
                  <c:v>3589</c:v>
                </c:pt>
                <c:pt idx="11">
                  <c:v>3590</c:v>
                </c:pt>
                <c:pt idx="12">
                  <c:v>3591</c:v>
                </c:pt>
                <c:pt idx="13">
                  <c:v>3592</c:v>
                </c:pt>
                <c:pt idx="14">
                  <c:v>3593</c:v>
                </c:pt>
                <c:pt idx="15">
                  <c:v>3594</c:v>
                </c:pt>
                <c:pt idx="16">
                  <c:v>3595</c:v>
                </c:pt>
                <c:pt idx="17">
                  <c:v>3596</c:v>
                </c:pt>
                <c:pt idx="18">
                  <c:v>3597</c:v>
                </c:pt>
                <c:pt idx="19">
                  <c:v>3598</c:v>
                </c:pt>
                <c:pt idx="20">
                  <c:v>3599</c:v>
                </c:pt>
                <c:pt idx="21">
                  <c:v>3600</c:v>
                </c:pt>
                <c:pt idx="22">
                  <c:v>3601</c:v>
                </c:pt>
                <c:pt idx="23">
                  <c:v>3602</c:v>
                </c:pt>
                <c:pt idx="24">
                  <c:v>3603</c:v>
                </c:pt>
                <c:pt idx="25">
                  <c:v>3604</c:v>
                </c:pt>
                <c:pt idx="26">
                  <c:v>3605</c:v>
                </c:pt>
                <c:pt idx="27">
                  <c:v>3606</c:v>
                </c:pt>
                <c:pt idx="28">
                  <c:v>3607</c:v>
                </c:pt>
                <c:pt idx="29">
                  <c:v>3608</c:v>
                </c:pt>
                <c:pt idx="30">
                  <c:v>3609</c:v>
                </c:pt>
                <c:pt idx="31">
                  <c:v>3610</c:v>
                </c:pt>
                <c:pt idx="32">
                  <c:v>3611</c:v>
                </c:pt>
                <c:pt idx="33">
                  <c:v>3612</c:v>
                </c:pt>
                <c:pt idx="34">
                  <c:v>3613</c:v>
                </c:pt>
                <c:pt idx="35">
                  <c:v>3614</c:v>
                </c:pt>
                <c:pt idx="36">
                  <c:v>3615</c:v>
                </c:pt>
                <c:pt idx="37">
                  <c:v>3616</c:v>
                </c:pt>
                <c:pt idx="38">
                  <c:v>3617</c:v>
                </c:pt>
                <c:pt idx="39">
                  <c:v>3618</c:v>
                </c:pt>
                <c:pt idx="40">
                  <c:v>3619</c:v>
                </c:pt>
                <c:pt idx="41">
                  <c:v>3620</c:v>
                </c:pt>
                <c:pt idx="42">
                  <c:v>3621</c:v>
                </c:pt>
                <c:pt idx="43">
                  <c:v>3622</c:v>
                </c:pt>
                <c:pt idx="44">
                  <c:v>3623</c:v>
                </c:pt>
                <c:pt idx="45">
                  <c:v>3624</c:v>
                </c:pt>
                <c:pt idx="46">
                  <c:v>3625</c:v>
                </c:pt>
                <c:pt idx="47">
                  <c:v>3626</c:v>
                </c:pt>
                <c:pt idx="48">
                  <c:v>3627</c:v>
                </c:pt>
                <c:pt idx="49">
                  <c:v>3628</c:v>
                </c:pt>
                <c:pt idx="50">
                  <c:v>3629</c:v>
                </c:pt>
                <c:pt idx="51">
                  <c:v>3630</c:v>
                </c:pt>
                <c:pt idx="52">
                  <c:v>3631</c:v>
                </c:pt>
                <c:pt idx="53">
                  <c:v>3632</c:v>
                </c:pt>
                <c:pt idx="54">
                  <c:v>3633</c:v>
                </c:pt>
                <c:pt idx="55">
                  <c:v>3634</c:v>
                </c:pt>
                <c:pt idx="56">
                  <c:v>3635</c:v>
                </c:pt>
                <c:pt idx="57">
                  <c:v>3636</c:v>
                </c:pt>
                <c:pt idx="58">
                  <c:v>3637</c:v>
                </c:pt>
                <c:pt idx="59">
                  <c:v>3638</c:v>
                </c:pt>
                <c:pt idx="60">
                  <c:v>3639</c:v>
                </c:pt>
                <c:pt idx="61">
                  <c:v>3640</c:v>
                </c:pt>
                <c:pt idx="62">
                  <c:v>3641</c:v>
                </c:pt>
                <c:pt idx="63">
                  <c:v>3642</c:v>
                </c:pt>
                <c:pt idx="64">
                  <c:v>3643</c:v>
                </c:pt>
                <c:pt idx="65">
                  <c:v>3644</c:v>
                </c:pt>
                <c:pt idx="66">
                  <c:v>3645</c:v>
                </c:pt>
                <c:pt idx="67">
                  <c:v>3646</c:v>
                </c:pt>
                <c:pt idx="68">
                  <c:v>3647</c:v>
                </c:pt>
                <c:pt idx="69">
                  <c:v>3648</c:v>
                </c:pt>
                <c:pt idx="70">
                  <c:v>3649</c:v>
                </c:pt>
                <c:pt idx="71">
                  <c:v>3650</c:v>
                </c:pt>
                <c:pt idx="72">
                  <c:v>3651</c:v>
                </c:pt>
                <c:pt idx="73">
                  <c:v>3652</c:v>
                </c:pt>
                <c:pt idx="74">
                  <c:v>3653</c:v>
                </c:pt>
                <c:pt idx="75">
                  <c:v>3654</c:v>
                </c:pt>
                <c:pt idx="76">
                  <c:v>3655</c:v>
                </c:pt>
                <c:pt idx="77">
                  <c:v>3656</c:v>
                </c:pt>
                <c:pt idx="78">
                  <c:v>3657</c:v>
                </c:pt>
                <c:pt idx="79">
                  <c:v>3658</c:v>
                </c:pt>
                <c:pt idx="80">
                  <c:v>3659</c:v>
                </c:pt>
                <c:pt idx="81">
                  <c:v>3660</c:v>
                </c:pt>
                <c:pt idx="82">
                  <c:v>3661</c:v>
                </c:pt>
                <c:pt idx="83">
                  <c:v>3662</c:v>
                </c:pt>
                <c:pt idx="84">
                  <c:v>3663</c:v>
                </c:pt>
                <c:pt idx="85">
                  <c:v>3664</c:v>
                </c:pt>
                <c:pt idx="86">
                  <c:v>3665</c:v>
                </c:pt>
                <c:pt idx="87">
                  <c:v>3666</c:v>
                </c:pt>
                <c:pt idx="88">
                  <c:v>3667</c:v>
                </c:pt>
                <c:pt idx="89">
                  <c:v>3668</c:v>
                </c:pt>
                <c:pt idx="90">
                  <c:v>3669</c:v>
                </c:pt>
                <c:pt idx="91">
                  <c:v>3670</c:v>
                </c:pt>
                <c:pt idx="92">
                  <c:v>3671</c:v>
                </c:pt>
                <c:pt idx="93">
                  <c:v>3672</c:v>
                </c:pt>
                <c:pt idx="94">
                  <c:v>3673</c:v>
                </c:pt>
                <c:pt idx="95">
                  <c:v>3674</c:v>
                </c:pt>
                <c:pt idx="96">
                  <c:v>3675</c:v>
                </c:pt>
                <c:pt idx="97">
                  <c:v>3676</c:v>
                </c:pt>
                <c:pt idx="98">
                  <c:v>3677</c:v>
                </c:pt>
                <c:pt idx="99">
                  <c:v>3678</c:v>
                </c:pt>
                <c:pt idx="100">
                  <c:v>3679</c:v>
                </c:pt>
                <c:pt idx="101">
                  <c:v>3680</c:v>
                </c:pt>
                <c:pt idx="102">
                  <c:v>3681</c:v>
                </c:pt>
                <c:pt idx="103">
                  <c:v>3682</c:v>
                </c:pt>
                <c:pt idx="104">
                  <c:v>3683</c:v>
                </c:pt>
                <c:pt idx="105">
                  <c:v>3684</c:v>
                </c:pt>
                <c:pt idx="106">
                  <c:v>3685</c:v>
                </c:pt>
                <c:pt idx="107">
                  <c:v>3686</c:v>
                </c:pt>
                <c:pt idx="108">
                  <c:v>3687</c:v>
                </c:pt>
                <c:pt idx="109">
                  <c:v>3688</c:v>
                </c:pt>
                <c:pt idx="110">
                  <c:v>3689</c:v>
                </c:pt>
                <c:pt idx="111">
                  <c:v>3690</c:v>
                </c:pt>
                <c:pt idx="112">
                  <c:v>3691</c:v>
                </c:pt>
                <c:pt idx="113">
                  <c:v>3692</c:v>
                </c:pt>
                <c:pt idx="114">
                  <c:v>3693</c:v>
                </c:pt>
                <c:pt idx="115">
                  <c:v>3694</c:v>
                </c:pt>
                <c:pt idx="116">
                  <c:v>3695</c:v>
                </c:pt>
                <c:pt idx="117">
                  <c:v>3696</c:v>
                </c:pt>
                <c:pt idx="118">
                  <c:v>3697</c:v>
                </c:pt>
                <c:pt idx="119">
                  <c:v>3698</c:v>
                </c:pt>
                <c:pt idx="120">
                  <c:v>3699</c:v>
                </c:pt>
                <c:pt idx="121">
                  <c:v>3700</c:v>
                </c:pt>
                <c:pt idx="122">
                  <c:v>3701</c:v>
                </c:pt>
                <c:pt idx="123">
                  <c:v>3702</c:v>
                </c:pt>
                <c:pt idx="124">
                  <c:v>3703</c:v>
                </c:pt>
                <c:pt idx="125">
                  <c:v>3704</c:v>
                </c:pt>
                <c:pt idx="126">
                  <c:v>3705</c:v>
                </c:pt>
                <c:pt idx="127">
                  <c:v>3706</c:v>
                </c:pt>
                <c:pt idx="128">
                  <c:v>3707</c:v>
                </c:pt>
                <c:pt idx="129">
                  <c:v>3708</c:v>
                </c:pt>
                <c:pt idx="130">
                  <c:v>3709</c:v>
                </c:pt>
                <c:pt idx="131">
                  <c:v>3710</c:v>
                </c:pt>
                <c:pt idx="132">
                  <c:v>3711</c:v>
                </c:pt>
                <c:pt idx="133">
                  <c:v>3712</c:v>
                </c:pt>
                <c:pt idx="134">
                  <c:v>3713</c:v>
                </c:pt>
                <c:pt idx="135">
                  <c:v>3714</c:v>
                </c:pt>
                <c:pt idx="136">
                  <c:v>3715</c:v>
                </c:pt>
                <c:pt idx="137">
                  <c:v>3716</c:v>
                </c:pt>
                <c:pt idx="138">
                  <c:v>3717</c:v>
                </c:pt>
                <c:pt idx="139">
                  <c:v>3718</c:v>
                </c:pt>
                <c:pt idx="140">
                  <c:v>3719</c:v>
                </c:pt>
                <c:pt idx="141">
                  <c:v>3720</c:v>
                </c:pt>
                <c:pt idx="142">
                  <c:v>3721</c:v>
                </c:pt>
                <c:pt idx="143">
                  <c:v>3722</c:v>
                </c:pt>
                <c:pt idx="144">
                  <c:v>3723</c:v>
                </c:pt>
                <c:pt idx="145">
                  <c:v>3724</c:v>
                </c:pt>
                <c:pt idx="146">
                  <c:v>3725</c:v>
                </c:pt>
                <c:pt idx="147">
                  <c:v>3726</c:v>
                </c:pt>
                <c:pt idx="148">
                  <c:v>3727</c:v>
                </c:pt>
                <c:pt idx="149">
                  <c:v>3728</c:v>
                </c:pt>
                <c:pt idx="150">
                  <c:v>3729</c:v>
                </c:pt>
                <c:pt idx="151">
                  <c:v>3730</c:v>
                </c:pt>
                <c:pt idx="152">
                  <c:v>3731</c:v>
                </c:pt>
                <c:pt idx="153">
                  <c:v>3732</c:v>
                </c:pt>
                <c:pt idx="154">
                  <c:v>3733</c:v>
                </c:pt>
                <c:pt idx="155">
                  <c:v>3734</c:v>
                </c:pt>
                <c:pt idx="156">
                  <c:v>3735</c:v>
                </c:pt>
                <c:pt idx="157">
                  <c:v>3736</c:v>
                </c:pt>
                <c:pt idx="158">
                  <c:v>3737</c:v>
                </c:pt>
                <c:pt idx="159">
                  <c:v>3738</c:v>
                </c:pt>
                <c:pt idx="160">
                  <c:v>3739</c:v>
                </c:pt>
                <c:pt idx="161">
                  <c:v>3740</c:v>
                </c:pt>
                <c:pt idx="162">
                  <c:v>3741</c:v>
                </c:pt>
                <c:pt idx="163">
                  <c:v>3742</c:v>
                </c:pt>
                <c:pt idx="164">
                  <c:v>3743</c:v>
                </c:pt>
                <c:pt idx="165">
                  <c:v>3744</c:v>
                </c:pt>
                <c:pt idx="166">
                  <c:v>3745</c:v>
                </c:pt>
                <c:pt idx="167">
                  <c:v>3746</c:v>
                </c:pt>
                <c:pt idx="168">
                  <c:v>3747</c:v>
                </c:pt>
                <c:pt idx="169">
                  <c:v>3748</c:v>
                </c:pt>
                <c:pt idx="170">
                  <c:v>3749</c:v>
                </c:pt>
                <c:pt idx="171">
                  <c:v>3750</c:v>
                </c:pt>
                <c:pt idx="172">
                  <c:v>3751</c:v>
                </c:pt>
                <c:pt idx="173">
                  <c:v>3752</c:v>
                </c:pt>
                <c:pt idx="174">
                  <c:v>3753</c:v>
                </c:pt>
                <c:pt idx="175">
                  <c:v>3754</c:v>
                </c:pt>
                <c:pt idx="176">
                  <c:v>3755</c:v>
                </c:pt>
              </c:numCache>
            </c:numRef>
          </c:xVal>
          <c:yVal>
            <c:numRef>
              <c:f>Graph!$E$3581:$E$3755</c:f>
              <c:numCache>
                <c:formatCode>General</c:formatCode>
                <c:ptCount val="175"/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867-434D-B4F2-39F270379F78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Graph!$A$3580:$A$3756</c:f>
              <c:numCache>
                <c:formatCode>General</c:formatCode>
                <c:ptCount val="177"/>
                <c:pt idx="0">
                  <c:v>3579</c:v>
                </c:pt>
                <c:pt idx="1">
                  <c:v>3580</c:v>
                </c:pt>
                <c:pt idx="2">
                  <c:v>3581</c:v>
                </c:pt>
                <c:pt idx="3">
                  <c:v>3582</c:v>
                </c:pt>
                <c:pt idx="4">
                  <c:v>3583</c:v>
                </c:pt>
                <c:pt idx="5">
                  <c:v>3584</c:v>
                </c:pt>
                <c:pt idx="6">
                  <c:v>3585</c:v>
                </c:pt>
                <c:pt idx="7">
                  <c:v>3586</c:v>
                </c:pt>
                <c:pt idx="8">
                  <c:v>3587</c:v>
                </c:pt>
                <c:pt idx="9">
                  <c:v>3588</c:v>
                </c:pt>
                <c:pt idx="10">
                  <c:v>3589</c:v>
                </c:pt>
                <c:pt idx="11">
                  <c:v>3590</c:v>
                </c:pt>
                <c:pt idx="12">
                  <c:v>3591</c:v>
                </c:pt>
                <c:pt idx="13">
                  <c:v>3592</c:v>
                </c:pt>
                <c:pt idx="14">
                  <c:v>3593</c:v>
                </c:pt>
                <c:pt idx="15">
                  <c:v>3594</c:v>
                </c:pt>
                <c:pt idx="16">
                  <c:v>3595</c:v>
                </c:pt>
                <c:pt idx="17">
                  <c:v>3596</c:v>
                </c:pt>
                <c:pt idx="18">
                  <c:v>3597</c:v>
                </c:pt>
                <c:pt idx="19">
                  <c:v>3598</c:v>
                </c:pt>
                <c:pt idx="20">
                  <c:v>3599</c:v>
                </c:pt>
                <c:pt idx="21">
                  <c:v>3600</c:v>
                </c:pt>
                <c:pt idx="22">
                  <c:v>3601</c:v>
                </c:pt>
                <c:pt idx="23">
                  <c:v>3602</c:v>
                </c:pt>
                <c:pt idx="24">
                  <c:v>3603</c:v>
                </c:pt>
                <c:pt idx="25">
                  <c:v>3604</c:v>
                </c:pt>
                <c:pt idx="26">
                  <c:v>3605</c:v>
                </c:pt>
                <c:pt idx="27">
                  <c:v>3606</c:v>
                </c:pt>
                <c:pt idx="28">
                  <c:v>3607</c:v>
                </c:pt>
                <c:pt idx="29">
                  <c:v>3608</c:v>
                </c:pt>
                <c:pt idx="30">
                  <c:v>3609</c:v>
                </c:pt>
                <c:pt idx="31">
                  <c:v>3610</c:v>
                </c:pt>
                <c:pt idx="32">
                  <c:v>3611</c:v>
                </c:pt>
                <c:pt idx="33">
                  <c:v>3612</c:v>
                </c:pt>
                <c:pt idx="34">
                  <c:v>3613</c:v>
                </c:pt>
                <c:pt idx="35">
                  <c:v>3614</c:v>
                </c:pt>
                <c:pt idx="36">
                  <c:v>3615</c:v>
                </c:pt>
                <c:pt idx="37">
                  <c:v>3616</c:v>
                </c:pt>
                <c:pt idx="38">
                  <c:v>3617</c:v>
                </c:pt>
                <c:pt idx="39">
                  <c:v>3618</c:v>
                </c:pt>
                <c:pt idx="40">
                  <c:v>3619</c:v>
                </c:pt>
                <c:pt idx="41">
                  <c:v>3620</c:v>
                </c:pt>
                <c:pt idx="42">
                  <c:v>3621</c:v>
                </c:pt>
                <c:pt idx="43">
                  <c:v>3622</c:v>
                </c:pt>
                <c:pt idx="44">
                  <c:v>3623</c:v>
                </c:pt>
                <c:pt idx="45">
                  <c:v>3624</c:v>
                </c:pt>
                <c:pt idx="46">
                  <c:v>3625</c:v>
                </c:pt>
                <c:pt idx="47">
                  <c:v>3626</c:v>
                </c:pt>
                <c:pt idx="48">
                  <c:v>3627</c:v>
                </c:pt>
                <c:pt idx="49">
                  <c:v>3628</c:v>
                </c:pt>
                <c:pt idx="50">
                  <c:v>3629</c:v>
                </c:pt>
                <c:pt idx="51">
                  <c:v>3630</c:v>
                </c:pt>
                <c:pt idx="52">
                  <c:v>3631</c:v>
                </c:pt>
                <c:pt idx="53">
                  <c:v>3632</c:v>
                </c:pt>
                <c:pt idx="54">
                  <c:v>3633</c:v>
                </c:pt>
                <c:pt idx="55">
                  <c:v>3634</c:v>
                </c:pt>
                <c:pt idx="56">
                  <c:v>3635</c:v>
                </c:pt>
                <c:pt idx="57">
                  <c:v>3636</c:v>
                </c:pt>
                <c:pt idx="58">
                  <c:v>3637</c:v>
                </c:pt>
                <c:pt idx="59">
                  <c:v>3638</c:v>
                </c:pt>
                <c:pt idx="60">
                  <c:v>3639</c:v>
                </c:pt>
                <c:pt idx="61">
                  <c:v>3640</c:v>
                </c:pt>
                <c:pt idx="62">
                  <c:v>3641</c:v>
                </c:pt>
                <c:pt idx="63">
                  <c:v>3642</c:v>
                </c:pt>
                <c:pt idx="64">
                  <c:v>3643</c:v>
                </c:pt>
                <c:pt idx="65">
                  <c:v>3644</c:v>
                </c:pt>
                <c:pt idx="66">
                  <c:v>3645</c:v>
                </c:pt>
                <c:pt idx="67">
                  <c:v>3646</c:v>
                </c:pt>
                <c:pt idx="68">
                  <c:v>3647</c:v>
                </c:pt>
                <c:pt idx="69">
                  <c:v>3648</c:v>
                </c:pt>
                <c:pt idx="70">
                  <c:v>3649</c:v>
                </c:pt>
                <c:pt idx="71">
                  <c:v>3650</c:v>
                </c:pt>
                <c:pt idx="72">
                  <c:v>3651</c:v>
                </c:pt>
                <c:pt idx="73">
                  <c:v>3652</c:v>
                </c:pt>
                <c:pt idx="74">
                  <c:v>3653</c:v>
                </c:pt>
                <c:pt idx="75">
                  <c:v>3654</c:v>
                </c:pt>
                <c:pt idx="76">
                  <c:v>3655</c:v>
                </c:pt>
                <c:pt idx="77">
                  <c:v>3656</c:v>
                </c:pt>
                <c:pt idx="78">
                  <c:v>3657</c:v>
                </c:pt>
                <c:pt idx="79">
                  <c:v>3658</c:v>
                </c:pt>
                <c:pt idx="80">
                  <c:v>3659</c:v>
                </c:pt>
                <c:pt idx="81">
                  <c:v>3660</c:v>
                </c:pt>
                <c:pt idx="82">
                  <c:v>3661</c:v>
                </c:pt>
                <c:pt idx="83">
                  <c:v>3662</c:v>
                </c:pt>
                <c:pt idx="84">
                  <c:v>3663</c:v>
                </c:pt>
                <c:pt idx="85">
                  <c:v>3664</c:v>
                </c:pt>
                <c:pt idx="86">
                  <c:v>3665</c:v>
                </c:pt>
                <c:pt idx="87">
                  <c:v>3666</c:v>
                </c:pt>
                <c:pt idx="88">
                  <c:v>3667</c:v>
                </c:pt>
                <c:pt idx="89">
                  <c:v>3668</c:v>
                </c:pt>
                <c:pt idx="90">
                  <c:v>3669</c:v>
                </c:pt>
                <c:pt idx="91">
                  <c:v>3670</c:v>
                </c:pt>
                <c:pt idx="92">
                  <c:v>3671</c:v>
                </c:pt>
                <c:pt idx="93">
                  <c:v>3672</c:v>
                </c:pt>
                <c:pt idx="94">
                  <c:v>3673</c:v>
                </c:pt>
                <c:pt idx="95">
                  <c:v>3674</c:v>
                </c:pt>
                <c:pt idx="96">
                  <c:v>3675</c:v>
                </c:pt>
                <c:pt idx="97">
                  <c:v>3676</c:v>
                </c:pt>
                <c:pt idx="98">
                  <c:v>3677</c:v>
                </c:pt>
                <c:pt idx="99">
                  <c:v>3678</c:v>
                </c:pt>
                <c:pt idx="100">
                  <c:v>3679</c:v>
                </c:pt>
                <c:pt idx="101">
                  <c:v>3680</c:v>
                </c:pt>
                <c:pt idx="102">
                  <c:v>3681</c:v>
                </c:pt>
                <c:pt idx="103">
                  <c:v>3682</c:v>
                </c:pt>
                <c:pt idx="104">
                  <c:v>3683</c:v>
                </c:pt>
                <c:pt idx="105">
                  <c:v>3684</c:v>
                </c:pt>
                <c:pt idx="106">
                  <c:v>3685</c:v>
                </c:pt>
                <c:pt idx="107">
                  <c:v>3686</c:v>
                </c:pt>
                <c:pt idx="108">
                  <c:v>3687</c:v>
                </c:pt>
                <c:pt idx="109">
                  <c:v>3688</c:v>
                </c:pt>
                <c:pt idx="110">
                  <c:v>3689</c:v>
                </c:pt>
                <c:pt idx="111">
                  <c:v>3690</c:v>
                </c:pt>
                <c:pt idx="112">
                  <c:v>3691</c:v>
                </c:pt>
                <c:pt idx="113">
                  <c:v>3692</c:v>
                </c:pt>
                <c:pt idx="114">
                  <c:v>3693</c:v>
                </c:pt>
                <c:pt idx="115">
                  <c:v>3694</c:v>
                </c:pt>
                <c:pt idx="116">
                  <c:v>3695</c:v>
                </c:pt>
                <c:pt idx="117">
                  <c:v>3696</c:v>
                </c:pt>
                <c:pt idx="118">
                  <c:v>3697</c:v>
                </c:pt>
                <c:pt idx="119">
                  <c:v>3698</c:v>
                </c:pt>
                <c:pt idx="120">
                  <c:v>3699</c:v>
                </c:pt>
                <c:pt idx="121">
                  <c:v>3700</c:v>
                </c:pt>
                <c:pt idx="122">
                  <c:v>3701</c:v>
                </c:pt>
                <c:pt idx="123">
                  <c:v>3702</c:v>
                </c:pt>
                <c:pt idx="124">
                  <c:v>3703</c:v>
                </c:pt>
                <c:pt idx="125">
                  <c:v>3704</c:v>
                </c:pt>
                <c:pt idx="126">
                  <c:v>3705</c:v>
                </c:pt>
                <c:pt idx="127">
                  <c:v>3706</c:v>
                </c:pt>
                <c:pt idx="128">
                  <c:v>3707</c:v>
                </c:pt>
                <c:pt idx="129">
                  <c:v>3708</c:v>
                </c:pt>
                <c:pt idx="130">
                  <c:v>3709</c:v>
                </c:pt>
                <c:pt idx="131">
                  <c:v>3710</c:v>
                </c:pt>
                <c:pt idx="132">
                  <c:v>3711</c:v>
                </c:pt>
                <c:pt idx="133">
                  <c:v>3712</c:v>
                </c:pt>
                <c:pt idx="134">
                  <c:v>3713</c:v>
                </c:pt>
                <c:pt idx="135">
                  <c:v>3714</c:v>
                </c:pt>
                <c:pt idx="136">
                  <c:v>3715</c:v>
                </c:pt>
                <c:pt idx="137">
                  <c:v>3716</c:v>
                </c:pt>
                <c:pt idx="138">
                  <c:v>3717</c:v>
                </c:pt>
                <c:pt idx="139">
                  <c:v>3718</c:v>
                </c:pt>
                <c:pt idx="140">
                  <c:v>3719</c:v>
                </c:pt>
                <c:pt idx="141">
                  <c:v>3720</c:v>
                </c:pt>
                <c:pt idx="142">
                  <c:v>3721</c:v>
                </c:pt>
                <c:pt idx="143">
                  <c:v>3722</c:v>
                </c:pt>
                <c:pt idx="144">
                  <c:v>3723</c:v>
                </c:pt>
                <c:pt idx="145">
                  <c:v>3724</c:v>
                </c:pt>
                <c:pt idx="146">
                  <c:v>3725</c:v>
                </c:pt>
                <c:pt idx="147">
                  <c:v>3726</c:v>
                </c:pt>
                <c:pt idx="148">
                  <c:v>3727</c:v>
                </c:pt>
                <c:pt idx="149">
                  <c:v>3728</c:v>
                </c:pt>
                <c:pt idx="150">
                  <c:v>3729</c:v>
                </c:pt>
                <c:pt idx="151">
                  <c:v>3730</c:v>
                </c:pt>
                <c:pt idx="152">
                  <c:v>3731</c:v>
                </c:pt>
                <c:pt idx="153">
                  <c:v>3732</c:v>
                </c:pt>
                <c:pt idx="154">
                  <c:v>3733</c:v>
                </c:pt>
                <c:pt idx="155">
                  <c:v>3734</c:v>
                </c:pt>
                <c:pt idx="156">
                  <c:v>3735</c:v>
                </c:pt>
                <c:pt idx="157">
                  <c:v>3736</c:v>
                </c:pt>
                <c:pt idx="158">
                  <c:v>3737</c:v>
                </c:pt>
                <c:pt idx="159">
                  <c:v>3738</c:v>
                </c:pt>
                <c:pt idx="160">
                  <c:v>3739</c:v>
                </c:pt>
                <c:pt idx="161">
                  <c:v>3740</c:v>
                </c:pt>
                <c:pt idx="162">
                  <c:v>3741</c:v>
                </c:pt>
                <c:pt idx="163">
                  <c:v>3742</c:v>
                </c:pt>
                <c:pt idx="164">
                  <c:v>3743</c:v>
                </c:pt>
                <c:pt idx="165">
                  <c:v>3744</c:v>
                </c:pt>
                <c:pt idx="166">
                  <c:v>3745</c:v>
                </c:pt>
                <c:pt idx="167">
                  <c:v>3746</c:v>
                </c:pt>
                <c:pt idx="168">
                  <c:v>3747</c:v>
                </c:pt>
                <c:pt idx="169">
                  <c:v>3748</c:v>
                </c:pt>
                <c:pt idx="170">
                  <c:v>3749</c:v>
                </c:pt>
                <c:pt idx="171">
                  <c:v>3750</c:v>
                </c:pt>
                <c:pt idx="172">
                  <c:v>3751</c:v>
                </c:pt>
                <c:pt idx="173">
                  <c:v>3752</c:v>
                </c:pt>
                <c:pt idx="174">
                  <c:v>3753</c:v>
                </c:pt>
                <c:pt idx="175">
                  <c:v>3754</c:v>
                </c:pt>
                <c:pt idx="176">
                  <c:v>3755</c:v>
                </c:pt>
              </c:numCache>
            </c:numRef>
          </c:xVal>
          <c:yVal>
            <c:numRef>
              <c:f>Graph!$G$3581:$G$3755</c:f>
              <c:numCache>
                <c:formatCode>General</c:formatCode>
                <c:ptCount val="175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867-434D-B4F2-39F270379F78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Graph!$A$3580:$A$3756</c:f>
              <c:numCache>
                <c:formatCode>General</c:formatCode>
                <c:ptCount val="177"/>
                <c:pt idx="0">
                  <c:v>3579</c:v>
                </c:pt>
                <c:pt idx="1">
                  <c:v>3580</c:v>
                </c:pt>
                <c:pt idx="2">
                  <c:v>3581</c:v>
                </c:pt>
                <c:pt idx="3">
                  <c:v>3582</c:v>
                </c:pt>
                <c:pt idx="4">
                  <c:v>3583</c:v>
                </c:pt>
                <c:pt idx="5">
                  <c:v>3584</c:v>
                </c:pt>
                <c:pt idx="6">
                  <c:v>3585</c:v>
                </c:pt>
                <c:pt idx="7">
                  <c:v>3586</c:v>
                </c:pt>
                <c:pt idx="8">
                  <c:v>3587</c:v>
                </c:pt>
                <c:pt idx="9">
                  <c:v>3588</c:v>
                </c:pt>
                <c:pt idx="10">
                  <c:v>3589</c:v>
                </c:pt>
                <c:pt idx="11">
                  <c:v>3590</c:v>
                </c:pt>
                <c:pt idx="12">
                  <c:v>3591</c:v>
                </c:pt>
                <c:pt idx="13">
                  <c:v>3592</c:v>
                </c:pt>
                <c:pt idx="14">
                  <c:v>3593</c:v>
                </c:pt>
                <c:pt idx="15">
                  <c:v>3594</c:v>
                </c:pt>
                <c:pt idx="16">
                  <c:v>3595</c:v>
                </c:pt>
                <c:pt idx="17">
                  <c:v>3596</c:v>
                </c:pt>
                <c:pt idx="18">
                  <c:v>3597</c:v>
                </c:pt>
                <c:pt idx="19">
                  <c:v>3598</c:v>
                </c:pt>
                <c:pt idx="20">
                  <c:v>3599</c:v>
                </c:pt>
                <c:pt idx="21">
                  <c:v>3600</c:v>
                </c:pt>
                <c:pt idx="22">
                  <c:v>3601</c:v>
                </c:pt>
                <c:pt idx="23">
                  <c:v>3602</c:v>
                </c:pt>
                <c:pt idx="24">
                  <c:v>3603</c:v>
                </c:pt>
                <c:pt idx="25">
                  <c:v>3604</c:v>
                </c:pt>
                <c:pt idx="26">
                  <c:v>3605</c:v>
                </c:pt>
                <c:pt idx="27">
                  <c:v>3606</c:v>
                </c:pt>
                <c:pt idx="28">
                  <c:v>3607</c:v>
                </c:pt>
                <c:pt idx="29">
                  <c:v>3608</c:v>
                </c:pt>
                <c:pt idx="30">
                  <c:v>3609</c:v>
                </c:pt>
                <c:pt idx="31">
                  <c:v>3610</c:v>
                </c:pt>
                <c:pt idx="32">
                  <c:v>3611</c:v>
                </c:pt>
                <c:pt idx="33">
                  <c:v>3612</c:v>
                </c:pt>
                <c:pt idx="34">
                  <c:v>3613</c:v>
                </c:pt>
                <c:pt idx="35">
                  <c:v>3614</c:v>
                </c:pt>
                <c:pt idx="36">
                  <c:v>3615</c:v>
                </c:pt>
                <c:pt idx="37">
                  <c:v>3616</c:v>
                </c:pt>
                <c:pt idx="38">
                  <c:v>3617</c:v>
                </c:pt>
                <c:pt idx="39">
                  <c:v>3618</c:v>
                </c:pt>
                <c:pt idx="40">
                  <c:v>3619</c:v>
                </c:pt>
                <c:pt idx="41">
                  <c:v>3620</c:v>
                </c:pt>
                <c:pt idx="42">
                  <c:v>3621</c:v>
                </c:pt>
                <c:pt idx="43">
                  <c:v>3622</c:v>
                </c:pt>
                <c:pt idx="44">
                  <c:v>3623</c:v>
                </c:pt>
                <c:pt idx="45">
                  <c:v>3624</c:v>
                </c:pt>
                <c:pt idx="46">
                  <c:v>3625</c:v>
                </c:pt>
                <c:pt idx="47">
                  <c:v>3626</c:v>
                </c:pt>
                <c:pt idx="48">
                  <c:v>3627</c:v>
                </c:pt>
                <c:pt idx="49">
                  <c:v>3628</c:v>
                </c:pt>
                <c:pt idx="50">
                  <c:v>3629</c:v>
                </c:pt>
                <c:pt idx="51">
                  <c:v>3630</c:v>
                </c:pt>
                <c:pt idx="52">
                  <c:v>3631</c:v>
                </c:pt>
                <c:pt idx="53">
                  <c:v>3632</c:v>
                </c:pt>
                <c:pt idx="54">
                  <c:v>3633</c:v>
                </c:pt>
                <c:pt idx="55">
                  <c:v>3634</c:v>
                </c:pt>
                <c:pt idx="56">
                  <c:v>3635</c:v>
                </c:pt>
                <c:pt idx="57">
                  <c:v>3636</c:v>
                </c:pt>
                <c:pt idx="58">
                  <c:v>3637</c:v>
                </c:pt>
                <c:pt idx="59">
                  <c:v>3638</c:v>
                </c:pt>
                <c:pt idx="60">
                  <c:v>3639</c:v>
                </c:pt>
                <c:pt idx="61">
                  <c:v>3640</c:v>
                </c:pt>
                <c:pt idx="62">
                  <c:v>3641</c:v>
                </c:pt>
                <c:pt idx="63">
                  <c:v>3642</c:v>
                </c:pt>
                <c:pt idx="64">
                  <c:v>3643</c:v>
                </c:pt>
                <c:pt idx="65">
                  <c:v>3644</c:v>
                </c:pt>
                <c:pt idx="66">
                  <c:v>3645</c:v>
                </c:pt>
                <c:pt idx="67">
                  <c:v>3646</c:v>
                </c:pt>
                <c:pt idx="68">
                  <c:v>3647</c:v>
                </c:pt>
                <c:pt idx="69">
                  <c:v>3648</c:v>
                </c:pt>
                <c:pt idx="70">
                  <c:v>3649</c:v>
                </c:pt>
                <c:pt idx="71">
                  <c:v>3650</c:v>
                </c:pt>
                <c:pt idx="72">
                  <c:v>3651</c:v>
                </c:pt>
                <c:pt idx="73">
                  <c:v>3652</c:v>
                </c:pt>
                <c:pt idx="74">
                  <c:v>3653</c:v>
                </c:pt>
                <c:pt idx="75">
                  <c:v>3654</c:v>
                </c:pt>
                <c:pt idx="76">
                  <c:v>3655</c:v>
                </c:pt>
                <c:pt idx="77">
                  <c:v>3656</c:v>
                </c:pt>
                <c:pt idx="78">
                  <c:v>3657</c:v>
                </c:pt>
                <c:pt idx="79">
                  <c:v>3658</c:v>
                </c:pt>
                <c:pt idx="80">
                  <c:v>3659</c:v>
                </c:pt>
                <c:pt idx="81">
                  <c:v>3660</c:v>
                </c:pt>
                <c:pt idx="82">
                  <c:v>3661</c:v>
                </c:pt>
                <c:pt idx="83">
                  <c:v>3662</c:v>
                </c:pt>
                <c:pt idx="84">
                  <c:v>3663</c:v>
                </c:pt>
                <c:pt idx="85">
                  <c:v>3664</c:v>
                </c:pt>
                <c:pt idx="86">
                  <c:v>3665</c:v>
                </c:pt>
                <c:pt idx="87">
                  <c:v>3666</c:v>
                </c:pt>
                <c:pt idx="88">
                  <c:v>3667</c:v>
                </c:pt>
                <c:pt idx="89">
                  <c:v>3668</c:v>
                </c:pt>
                <c:pt idx="90">
                  <c:v>3669</c:v>
                </c:pt>
                <c:pt idx="91">
                  <c:v>3670</c:v>
                </c:pt>
                <c:pt idx="92">
                  <c:v>3671</c:v>
                </c:pt>
                <c:pt idx="93">
                  <c:v>3672</c:v>
                </c:pt>
                <c:pt idx="94">
                  <c:v>3673</c:v>
                </c:pt>
                <c:pt idx="95">
                  <c:v>3674</c:v>
                </c:pt>
                <c:pt idx="96">
                  <c:v>3675</c:v>
                </c:pt>
                <c:pt idx="97">
                  <c:v>3676</c:v>
                </c:pt>
                <c:pt idx="98">
                  <c:v>3677</c:v>
                </c:pt>
                <c:pt idx="99">
                  <c:v>3678</c:v>
                </c:pt>
                <c:pt idx="100">
                  <c:v>3679</c:v>
                </c:pt>
                <c:pt idx="101">
                  <c:v>3680</c:v>
                </c:pt>
                <c:pt idx="102">
                  <c:v>3681</c:v>
                </c:pt>
                <c:pt idx="103">
                  <c:v>3682</c:v>
                </c:pt>
                <c:pt idx="104">
                  <c:v>3683</c:v>
                </c:pt>
                <c:pt idx="105">
                  <c:v>3684</c:v>
                </c:pt>
                <c:pt idx="106">
                  <c:v>3685</c:v>
                </c:pt>
                <c:pt idx="107">
                  <c:v>3686</c:v>
                </c:pt>
                <c:pt idx="108">
                  <c:v>3687</c:v>
                </c:pt>
                <c:pt idx="109">
                  <c:v>3688</c:v>
                </c:pt>
                <c:pt idx="110">
                  <c:v>3689</c:v>
                </c:pt>
                <c:pt idx="111">
                  <c:v>3690</c:v>
                </c:pt>
                <c:pt idx="112">
                  <c:v>3691</c:v>
                </c:pt>
                <c:pt idx="113">
                  <c:v>3692</c:v>
                </c:pt>
                <c:pt idx="114">
                  <c:v>3693</c:v>
                </c:pt>
                <c:pt idx="115">
                  <c:v>3694</c:v>
                </c:pt>
                <c:pt idx="116">
                  <c:v>3695</c:v>
                </c:pt>
                <c:pt idx="117">
                  <c:v>3696</c:v>
                </c:pt>
                <c:pt idx="118">
                  <c:v>3697</c:v>
                </c:pt>
                <c:pt idx="119">
                  <c:v>3698</c:v>
                </c:pt>
                <c:pt idx="120">
                  <c:v>3699</c:v>
                </c:pt>
                <c:pt idx="121">
                  <c:v>3700</c:v>
                </c:pt>
                <c:pt idx="122">
                  <c:v>3701</c:v>
                </c:pt>
                <c:pt idx="123">
                  <c:v>3702</c:v>
                </c:pt>
                <c:pt idx="124">
                  <c:v>3703</c:v>
                </c:pt>
                <c:pt idx="125">
                  <c:v>3704</c:v>
                </c:pt>
                <c:pt idx="126">
                  <c:v>3705</c:v>
                </c:pt>
                <c:pt idx="127">
                  <c:v>3706</c:v>
                </c:pt>
                <c:pt idx="128">
                  <c:v>3707</c:v>
                </c:pt>
                <c:pt idx="129">
                  <c:v>3708</c:v>
                </c:pt>
                <c:pt idx="130">
                  <c:v>3709</c:v>
                </c:pt>
                <c:pt idx="131">
                  <c:v>3710</c:v>
                </c:pt>
                <c:pt idx="132">
                  <c:v>3711</c:v>
                </c:pt>
                <c:pt idx="133">
                  <c:v>3712</c:v>
                </c:pt>
                <c:pt idx="134">
                  <c:v>3713</c:v>
                </c:pt>
                <c:pt idx="135">
                  <c:v>3714</c:v>
                </c:pt>
                <c:pt idx="136">
                  <c:v>3715</c:v>
                </c:pt>
                <c:pt idx="137">
                  <c:v>3716</c:v>
                </c:pt>
                <c:pt idx="138">
                  <c:v>3717</c:v>
                </c:pt>
                <c:pt idx="139">
                  <c:v>3718</c:v>
                </c:pt>
                <c:pt idx="140">
                  <c:v>3719</c:v>
                </c:pt>
                <c:pt idx="141">
                  <c:v>3720</c:v>
                </c:pt>
                <c:pt idx="142">
                  <c:v>3721</c:v>
                </c:pt>
                <c:pt idx="143">
                  <c:v>3722</c:v>
                </c:pt>
                <c:pt idx="144">
                  <c:v>3723</c:v>
                </c:pt>
                <c:pt idx="145">
                  <c:v>3724</c:v>
                </c:pt>
                <c:pt idx="146">
                  <c:v>3725</c:v>
                </c:pt>
                <c:pt idx="147">
                  <c:v>3726</c:v>
                </c:pt>
                <c:pt idx="148">
                  <c:v>3727</c:v>
                </c:pt>
                <c:pt idx="149">
                  <c:v>3728</c:v>
                </c:pt>
                <c:pt idx="150">
                  <c:v>3729</c:v>
                </c:pt>
                <c:pt idx="151">
                  <c:v>3730</c:v>
                </c:pt>
                <c:pt idx="152">
                  <c:v>3731</c:v>
                </c:pt>
                <c:pt idx="153">
                  <c:v>3732</c:v>
                </c:pt>
                <c:pt idx="154">
                  <c:v>3733</c:v>
                </c:pt>
                <c:pt idx="155">
                  <c:v>3734</c:v>
                </c:pt>
                <c:pt idx="156">
                  <c:v>3735</c:v>
                </c:pt>
                <c:pt idx="157">
                  <c:v>3736</c:v>
                </c:pt>
                <c:pt idx="158">
                  <c:v>3737</c:v>
                </c:pt>
                <c:pt idx="159">
                  <c:v>3738</c:v>
                </c:pt>
                <c:pt idx="160">
                  <c:v>3739</c:v>
                </c:pt>
                <c:pt idx="161">
                  <c:v>3740</c:v>
                </c:pt>
                <c:pt idx="162">
                  <c:v>3741</c:v>
                </c:pt>
                <c:pt idx="163">
                  <c:v>3742</c:v>
                </c:pt>
                <c:pt idx="164">
                  <c:v>3743</c:v>
                </c:pt>
                <c:pt idx="165">
                  <c:v>3744</c:v>
                </c:pt>
                <c:pt idx="166">
                  <c:v>3745</c:v>
                </c:pt>
                <c:pt idx="167">
                  <c:v>3746</c:v>
                </c:pt>
                <c:pt idx="168">
                  <c:v>3747</c:v>
                </c:pt>
                <c:pt idx="169">
                  <c:v>3748</c:v>
                </c:pt>
                <c:pt idx="170">
                  <c:v>3749</c:v>
                </c:pt>
                <c:pt idx="171">
                  <c:v>3750</c:v>
                </c:pt>
                <c:pt idx="172">
                  <c:v>3751</c:v>
                </c:pt>
                <c:pt idx="173">
                  <c:v>3752</c:v>
                </c:pt>
                <c:pt idx="174">
                  <c:v>3753</c:v>
                </c:pt>
                <c:pt idx="175">
                  <c:v>3754</c:v>
                </c:pt>
                <c:pt idx="176">
                  <c:v>3755</c:v>
                </c:pt>
              </c:numCache>
            </c:numRef>
          </c:xVal>
          <c:yVal>
            <c:numRef>
              <c:f>Graph!$H$3581:$H$3755</c:f>
              <c:numCache>
                <c:formatCode>General</c:formatCode>
                <c:ptCount val="175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867-434D-B4F2-39F270379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80703"/>
        <c:axId val="60382623"/>
      </c:scatterChart>
      <c:valAx>
        <c:axId val="60380703"/>
        <c:scaling>
          <c:orientation val="minMax"/>
          <c:max val="3755"/>
          <c:min val="3579"/>
        </c:scaling>
        <c:delete val="0"/>
        <c:axPos val="b"/>
        <c:numFmt formatCode="General" sourceLinked="1"/>
        <c:majorTickMark val="out"/>
        <c:minorTickMark val="none"/>
        <c:tickLblPos val="nextTo"/>
        <c:crossAx val="60382623"/>
        <c:crosses val="autoZero"/>
        <c:crossBetween val="midCat"/>
      </c:valAx>
      <c:valAx>
        <c:axId val="6038262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0380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20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Graph!$A$3758:$A$3927</c:f>
              <c:numCache>
                <c:formatCode>General</c:formatCode>
                <c:ptCount val="170"/>
                <c:pt idx="0">
                  <c:v>3757</c:v>
                </c:pt>
                <c:pt idx="1">
                  <c:v>3758</c:v>
                </c:pt>
                <c:pt idx="2">
                  <c:v>3759</c:v>
                </c:pt>
                <c:pt idx="3">
                  <c:v>3760</c:v>
                </c:pt>
                <c:pt idx="4">
                  <c:v>3761</c:v>
                </c:pt>
                <c:pt idx="5">
                  <c:v>3762</c:v>
                </c:pt>
                <c:pt idx="6">
                  <c:v>3763</c:v>
                </c:pt>
                <c:pt idx="7">
                  <c:v>3764</c:v>
                </c:pt>
                <c:pt idx="8">
                  <c:v>3765</c:v>
                </c:pt>
                <c:pt idx="9">
                  <c:v>3766</c:v>
                </c:pt>
                <c:pt idx="10">
                  <c:v>3767</c:v>
                </c:pt>
                <c:pt idx="11">
                  <c:v>3768</c:v>
                </c:pt>
                <c:pt idx="12">
                  <c:v>3769</c:v>
                </c:pt>
                <c:pt idx="13">
                  <c:v>3770</c:v>
                </c:pt>
                <c:pt idx="14">
                  <c:v>3771</c:v>
                </c:pt>
                <c:pt idx="15">
                  <c:v>3772</c:v>
                </c:pt>
                <c:pt idx="16">
                  <c:v>3773</c:v>
                </c:pt>
                <c:pt idx="17">
                  <c:v>3774</c:v>
                </c:pt>
                <c:pt idx="18">
                  <c:v>3775</c:v>
                </c:pt>
                <c:pt idx="19">
                  <c:v>3776</c:v>
                </c:pt>
                <c:pt idx="20">
                  <c:v>3777</c:v>
                </c:pt>
                <c:pt idx="21">
                  <c:v>3778</c:v>
                </c:pt>
                <c:pt idx="22">
                  <c:v>3779</c:v>
                </c:pt>
                <c:pt idx="23">
                  <c:v>3780</c:v>
                </c:pt>
                <c:pt idx="24">
                  <c:v>3781</c:v>
                </c:pt>
                <c:pt idx="25">
                  <c:v>3782</c:v>
                </c:pt>
                <c:pt idx="26">
                  <c:v>3783</c:v>
                </c:pt>
                <c:pt idx="27">
                  <c:v>3784</c:v>
                </c:pt>
                <c:pt idx="28">
                  <c:v>3785</c:v>
                </c:pt>
                <c:pt idx="29">
                  <c:v>3786</c:v>
                </c:pt>
                <c:pt idx="30">
                  <c:v>3787</c:v>
                </c:pt>
                <c:pt idx="31">
                  <c:v>3788</c:v>
                </c:pt>
                <c:pt idx="32">
                  <c:v>3789</c:v>
                </c:pt>
                <c:pt idx="33">
                  <c:v>3790</c:v>
                </c:pt>
                <c:pt idx="34">
                  <c:v>3791</c:v>
                </c:pt>
                <c:pt idx="35">
                  <c:v>3792</c:v>
                </c:pt>
                <c:pt idx="36">
                  <c:v>3793</c:v>
                </c:pt>
                <c:pt idx="37">
                  <c:v>3794</c:v>
                </c:pt>
                <c:pt idx="38">
                  <c:v>3795</c:v>
                </c:pt>
                <c:pt idx="39">
                  <c:v>3796</c:v>
                </c:pt>
                <c:pt idx="40">
                  <c:v>3797</c:v>
                </c:pt>
                <c:pt idx="41">
                  <c:v>3798</c:v>
                </c:pt>
                <c:pt idx="42">
                  <c:v>3799</c:v>
                </c:pt>
                <c:pt idx="43">
                  <c:v>3800</c:v>
                </c:pt>
                <c:pt idx="44">
                  <c:v>3801</c:v>
                </c:pt>
                <c:pt idx="45">
                  <c:v>3802</c:v>
                </c:pt>
                <c:pt idx="46">
                  <c:v>3803</c:v>
                </c:pt>
                <c:pt idx="47">
                  <c:v>3804</c:v>
                </c:pt>
                <c:pt idx="48">
                  <c:v>3805</c:v>
                </c:pt>
                <c:pt idx="49">
                  <c:v>3806</c:v>
                </c:pt>
                <c:pt idx="50">
                  <c:v>3807</c:v>
                </c:pt>
                <c:pt idx="51">
                  <c:v>3808</c:v>
                </c:pt>
                <c:pt idx="52">
                  <c:v>3809</c:v>
                </c:pt>
                <c:pt idx="53">
                  <c:v>3810</c:v>
                </c:pt>
                <c:pt idx="54">
                  <c:v>3811</c:v>
                </c:pt>
                <c:pt idx="55">
                  <c:v>3812</c:v>
                </c:pt>
                <c:pt idx="56">
                  <c:v>3813</c:v>
                </c:pt>
                <c:pt idx="57">
                  <c:v>3814</c:v>
                </c:pt>
                <c:pt idx="58">
                  <c:v>3815</c:v>
                </c:pt>
                <c:pt idx="59">
                  <c:v>3816</c:v>
                </c:pt>
                <c:pt idx="60">
                  <c:v>3817</c:v>
                </c:pt>
                <c:pt idx="61">
                  <c:v>3818</c:v>
                </c:pt>
                <c:pt idx="62">
                  <c:v>3819</c:v>
                </c:pt>
                <c:pt idx="63">
                  <c:v>3820</c:v>
                </c:pt>
                <c:pt idx="64">
                  <c:v>3821</c:v>
                </c:pt>
                <c:pt idx="65">
                  <c:v>3822</c:v>
                </c:pt>
                <c:pt idx="66">
                  <c:v>3823</c:v>
                </c:pt>
                <c:pt idx="67">
                  <c:v>3824</c:v>
                </c:pt>
                <c:pt idx="68">
                  <c:v>3825</c:v>
                </c:pt>
                <c:pt idx="69">
                  <c:v>3826</c:v>
                </c:pt>
                <c:pt idx="70">
                  <c:v>3827</c:v>
                </c:pt>
                <c:pt idx="71">
                  <c:v>3828</c:v>
                </c:pt>
                <c:pt idx="72">
                  <c:v>3829</c:v>
                </c:pt>
                <c:pt idx="73">
                  <c:v>3830</c:v>
                </c:pt>
                <c:pt idx="74">
                  <c:v>3831</c:v>
                </c:pt>
                <c:pt idx="75">
                  <c:v>3832</c:v>
                </c:pt>
                <c:pt idx="76">
                  <c:v>3833</c:v>
                </c:pt>
                <c:pt idx="77">
                  <c:v>3834</c:v>
                </c:pt>
                <c:pt idx="78">
                  <c:v>3835</c:v>
                </c:pt>
                <c:pt idx="79">
                  <c:v>3836</c:v>
                </c:pt>
                <c:pt idx="80">
                  <c:v>3837</c:v>
                </c:pt>
                <c:pt idx="81">
                  <c:v>3838</c:v>
                </c:pt>
                <c:pt idx="82">
                  <c:v>3839</c:v>
                </c:pt>
                <c:pt idx="83">
                  <c:v>3840</c:v>
                </c:pt>
                <c:pt idx="84">
                  <c:v>3841</c:v>
                </c:pt>
                <c:pt idx="85">
                  <c:v>3842</c:v>
                </c:pt>
                <c:pt idx="86">
                  <c:v>3843</c:v>
                </c:pt>
                <c:pt idx="87">
                  <c:v>3844</c:v>
                </c:pt>
                <c:pt idx="88">
                  <c:v>3845</c:v>
                </c:pt>
                <c:pt idx="89">
                  <c:v>3846</c:v>
                </c:pt>
                <c:pt idx="90">
                  <c:v>3847</c:v>
                </c:pt>
                <c:pt idx="91">
                  <c:v>3848</c:v>
                </c:pt>
                <c:pt idx="92">
                  <c:v>3849</c:v>
                </c:pt>
                <c:pt idx="93">
                  <c:v>3850</c:v>
                </c:pt>
                <c:pt idx="94">
                  <c:v>3851</c:v>
                </c:pt>
                <c:pt idx="95">
                  <c:v>3852</c:v>
                </c:pt>
                <c:pt idx="96">
                  <c:v>3853</c:v>
                </c:pt>
                <c:pt idx="97">
                  <c:v>3854</c:v>
                </c:pt>
                <c:pt idx="98">
                  <c:v>3855</c:v>
                </c:pt>
                <c:pt idx="99">
                  <c:v>3856</c:v>
                </c:pt>
                <c:pt idx="100">
                  <c:v>3857</c:v>
                </c:pt>
                <c:pt idx="101">
                  <c:v>3858</c:v>
                </c:pt>
                <c:pt idx="102">
                  <c:v>3859</c:v>
                </c:pt>
                <c:pt idx="103">
                  <c:v>3860</c:v>
                </c:pt>
                <c:pt idx="104">
                  <c:v>3861</c:v>
                </c:pt>
                <c:pt idx="105">
                  <c:v>3862</c:v>
                </c:pt>
                <c:pt idx="106">
                  <c:v>3863</c:v>
                </c:pt>
                <c:pt idx="107">
                  <c:v>3864</c:v>
                </c:pt>
                <c:pt idx="108">
                  <c:v>3865</c:v>
                </c:pt>
                <c:pt idx="109">
                  <c:v>3866</c:v>
                </c:pt>
                <c:pt idx="110">
                  <c:v>3867</c:v>
                </c:pt>
                <c:pt idx="111">
                  <c:v>3868</c:v>
                </c:pt>
                <c:pt idx="112">
                  <c:v>3869</c:v>
                </c:pt>
                <c:pt idx="113">
                  <c:v>3870</c:v>
                </c:pt>
                <c:pt idx="114">
                  <c:v>3871</c:v>
                </c:pt>
                <c:pt idx="115">
                  <c:v>3872</c:v>
                </c:pt>
                <c:pt idx="116">
                  <c:v>3873</c:v>
                </c:pt>
                <c:pt idx="117">
                  <c:v>3874</c:v>
                </c:pt>
                <c:pt idx="118">
                  <c:v>3875</c:v>
                </c:pt>
                <c:pt idx="119">
                  <c:v>3876</c:v>
                </c:pt>
                <c:pt idx="120">
                  <c:v>3877</c:v>
                </c:pt>
                <c:pt idx="121">
                  <c:v>3878</c:v>
                </c:pt>
                <c:pt idx="122">
                  <c:v>3879</c:v>
                </c:pt>
                <c:pt idx="123">
                  <c:v>3880</c:v>
                </c:pt>
                <c:pt idx="124">
                  <c:v>3881</c:v>
                </c:pt>
                <c:pt idx="125">
                  <c:v>3882</c:v>
                </c:pt>
                <c:pt idx="126">
                  <c:v>3883</c:v>
                </c:pt>
                <c:pt idx="127">
                  <c:v>3884</c:v>
                </c:pt>
                <c:pt idx="128">
                  <c:v>3885</c:v>
                </c:pt>
                <c:pt idx="129">
                  <c:v>3886</c:v>
                </c:pt>
                <c:pt idx="130">
                  <c:v>3887</c:v>
                </c:pt>
                <c:pt idx="131">
                  <c:v>3888</c:v>
                </c:pt>
                <c:pt idx="132">
                  <c:v>3889</c:v>
                </c:pt>
                <c:pt idx="133">
                  <c:v>3890</c:v>
                </c:pt>
                <c:pt idx="134">
                  <c:v>3891</c:v>
                </c:pt>
                <c:pt idx="135">
                  <c:v>3892</c:v>
                </c:pt>
                <c:pt idx="136">
                  <c:v>3893</c:v>
                </c:pt>
                <c:pt idx="137">
                  <c:v>3894</c:v>
                </c:pt>
                <c:pt idx="138">
                  <c:v>3895</c:v>
                </c:pt>
                <c:pt idx="139">
                  <c:v>3896</c:v>
                </c:pt>
                <c:pt idx="140">
                  <c:v>3897</c:v>
                </c:pt>
                <c:pt idx="141">
                  <c:v>3898</c:v>
                </c:pt>
                <c:pt idx="142">
                  <c:v>3899</c:v>
                </c:pt>
                <c:pt idx="143">
                  <c:v>3900</c:v>
                </c:pt>
                <c:pt idx="144">
                  <c:v>3901</c:v>
                </c:pt>
                <c:pt idx="145">
                  <c:v>3902</c:v>
                </c:pt>
                <c:pt idx="146">
                  <c:v>3903</c:v>
                </c:pt>
                <c:pt idx="147">
                  <c:v>3904</c:v>
                </c:pt>
                <c:pt idx="148">
                  <c:v>3905</c:v>
                </c:pt>
                <c:pt idx="149">
                  <c:v>3906</c:v>
                </c:pt>
                <c:pt idx="150">
                  <c:v>3907</c:v>
                </c:pt>
                <c:pt idx="151">
                  <c:v>3908</c:v>
                </c:pt>
                <c:pt idx="152">
                  <c:v>3909</c:v>
                </c:pt>
                <c:pt idx="153">
                  <c:v>3910</c:v>
                </c:pt>
                <c:pt idx="154">
                  <c:v>3911</c:v>
                </c:pt>
                <c:pt idx="155">
                  <c:v>3912</c:v>
                </c:pt>
                <c:pt idx="156">
                  <c:v>3913</c:v>
                </c:pt>
                <c:pt idx="157">
                  <c:v>3914</c:v>
                </c:pt>
                <c:pt idx="158">
                  <c:v>3915</c:v>
                </c:pt>
                <c:pt idx="159">
                  <c:v>3916</c:v>
                </c:pt>
                <c:pt idx="160">
                  <c:v>3917</c:v>
                </c:pt>
                <c:pt idx="161">
                  <c:v>3918</c:v>
                </c:pt>
                <c:pt idx="162">
                  <c:v>3919</c:v>
                </c:pt>
                <c:pt idx="163">
                  <c:v>3920</c:v>
                </c:pt>
                <c:pt idx="164">
                  <c:v>3921</c:v>
                </c:pt>
                <c:pt idx="165">
                  <c:v>3922</c:v>
                </c:pt>
                <c:pt idx="166">
                  <c:v>3923</c:v>
                </c:pt>
                <c:pt idx="167">
                  <c:v>3924</c:v>
                </c:pt>
                <c:pt idx="168">
                  <c:v>3925</c:v>
                </c:pt>
                <c:pt idx="169">
                  <c:v>3926</c:v>
                </c:pt>
              </c:numCache>
            </c:numRef>
          </c:xVal>
          <c:yVal>
            <c:numRef>
              <c:f>Graph!$D$3759:$D$3926</c:f>
              <c:numCache>
                <c:formatCode>General</c:formatCode>
                <c:ptCount val="168"/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B4-4BE7-BA04-3B26CF7B60A3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Graph!$A$3758:$A$3927</c:f>
              <c:numCache>
                <c:formatCode>General</c:formatCode>
                <c:ptCount val="170"/>
                <c:pt idx="0">
                  <c:v>3757</c:v>
                </c:pt>
                <c:pt idx="1">
                  <c:v>3758</c:v>
                </c:pt>
                <c:pt idx="2">
                  <c:v>3759</c:v>
                </c:pt>
                <c:pt idx="3">
                  <c:v>3760</c:v>
                </c:pt>
                <c:pt idx="4">
                  <c:v>3761</c:v>
                </c:pt>
                <c:pt idx="5">
                  <c:v>3762</c:v>
                </c:pt>
                <c:pt idx="6">
                  <c:v>3763</c:v>
                </c:pt>
                <c:pt idx="7">
                  <c:v>3764</c:v>
                </c:pt>
                <c:pt idx="8">
                  <c:v>3765</c:v>
                </c:pt>
                <c:pt idx="9">
                  <c:v>3766</c:v>
                </c:pt>
                <c:pt idx="10">
                  <c:v>3767</c:v>
                </c:pt>
                <c:pt idx="11">
                  <c:v>3768</c:v>
                </c:pt>
                <c:pt idx="12">
                  <c:v>3769</c:v>
                </c:pt>
                <c:pt idx="13">
                  <c:v>3770</c:v>
                </c:pt>
                <c:pt idx="14">
                  <c:v>3771</c:v>
                </c:pt>
                <c:pt idx="15">
                  <c:v>3772</c:v>
                </c:pt>
                <c:pt idx="16">
                  <c:v>3773</c:v>
                </c:pt>
                <c:pt idx="17">
                  <c:v>3774</c:v>
                </c:pt>
                <c:pt idx="18">
                  <c:v>3775</c:v>
                </c:pt>
                <c:pt idx="19">
                  <c:v>3776</c:v>
                </c:pt>
                <c:pt idx="20">
                  <c:v>3777</c:v>
                </c:pt>
                <c:pt idx="21">
                  <c:v>3778</c:v>
                </c:pt>
                <c:pt idx="22">
                  <c:v>3779</c:v>
                </c:pt>
                <c:pt idx="23">
                  <c:v>3780</c:v>
                </c:pt>
                <c:pt idx="24">
                  <c:v>3781</c:v>
                </c:pt>
                <c:pt idx="25">
                  <c:v>3782</c:v>
                </c:pt>
                <c:pt idx="26">
                  <c:v>3783</c:v>
                </c:pt>
                <c:pt idx="27">
                  <c:v>3784</c:v>
                </c:pt>
                <c:pt idx="28">
                  <c:v>3785</c:v>
                </c:pt>
                <c:pt idx="29">
                  <c:v>3786</c:v>
                </c:pt>
                <c:pt idx="30">
                  <c:v>3787</c:v>
                </c:pt>
                <c:pt idx="31">
                  <c:v>3788</c:v>
                </c:pt>
                <c:pt idx="32">
                  <c:v>3789</c:v>
                </c:pt>
                <c:pt idx="33">
                  <c:v>3790</c:v>
                </c:pt>
                <c:pt idx="34">
                  <c:v>3791</c:v>
                </c:pt>
                <c:pt idx="35">
                  <c:v>3792</c:v>
                </c:pt>
                <c:pt idx="36">
                  <c:v>3793</c:v>
                </c:pt>
                <c:pt idx="37">
                  <c:v>3794</c:v>
                </c:pt>
                <c:pt idx="38">
                  <c:v>3795</c:v>
                </c:pt>
                <c:pt idx="39">
                  <c:v>3796</c:v>
                </c:pt>
                <c:pt idx="40">
                  <c:v>3797</c:v>
                </c:pt>
                <c:pt idx="41">
                  <c:v>3798</c:v>
                </c:pt>
                <c:pt idx="42">
                  <c:v>3799</c:v>
                </c:pt>
                <c:pt idx="43">
                  <c:v>3800</c:v>
                </c:pt>
                <c:pt idx="44">
                  <c:v>3801</c:v>
                </c:pt>
                <c:pt idx="45">
                  <c:v>3802</c:v>
                </c:pt>
                <c:pt idx="46">
                  <c:v>3803</c:v>
                </c:pt>
                <c:pt idx="47">
                  <c:v>3804</c:v>
                </c:pt>
                <c:pt idx="48">
                  <c:v>3805</c:v>
                </c:pt>
                <c:pt idx="49">
                  <c:v>3806</c:v>
                </c:pt>
                <c:pt idx="50">
                  <c:v>3807</c:v>
                </c:pt>
                <c:pt idx="51">
                  <c:v>3808</c:v>
                </c:pt>
                <c:pt idx="52">
                  <c:v>3809</c:v>
                </c:pt>
                <c:pt idx="53">
                  <c:v>3810</c:v>
                </c:pt>
                <c:pt idx="54">
                  <c:v>3811</c:v>
                </c:pt>
                <c:pt idx="55">
                  <c:v>3812</c:v>
                </c:pt>
                <c:pt idx="56">
                  <c:v>3813</c:v>
                </c:pt>
                <c:pt idx="57">
                  <c:v>3814</c:v>
                </c:pt>
                <c:pt idx="58">
                  <c:v>3815</c:v>
                </c:pt>
                <c:pt idx="59">
                  <c:v>3816</c:v>
                </c:pt>
                <c:pt idx="60">
                  <c:v>3817</c:v>
                </c:pt>
                <c:pt idx="61">
                  <c:v>3818</c:v>
                </c:pt>
                <c:pt idx="62">
                  <c:v>3819</c:v>
                </c:pt>
                <c:pt idx="63">
                  <c:v>3820</c:v>
                </c:pt>
                <c:pt idx="64">
                  <c:v>3821</c:v>
                </c:pt>
                <c:pt idx="65">
                  <c:v>3822</c:v>
                </c:pt>
                <c:pt idx="66">
                  <c:v>3823</c:v>
                </c:pt>
                <c:pt idx="67">
                  <c:v>3824</c:v>
                </c:pt>
                <c:pt idx="68">
                  <c:v>3825</c:v>
                </c:pt>
                <c:pt idx="69">
                  <c:v>3826</c:v>
                </c:pt>
                <c:pt idx="70">
                  <c:v>3827</c:v>
                </c:pt>
                <c:pt idx="71">
                  <c:v>3828</c:v>
                </c:pt>
                <c:pt idx="72">
                  <c:v>3829</c:v>
                </c:pt>
                <c:pt idx="73">
                  <c:v>3830</c:v>
                </c:pt>
                <c:pt idx="74">
                  <c:v>3831</c:v>
                </c:pt>
                <c:pt idx="75">
                  <c:v>3832</c:v>
                </c:pt>
                <c:pt idx="76">
                  <c:v>3833</c:v>
                </c:pt>
                <c:pt idx="77">
                  <c:v>3834</c:v>
                </c:pt>
                <c:pt idx="78">
                  <c:v>3835</c:v>
                </c:pt>
                <c:pt idx="79">
                  <c:v>3836</c:v>
                </c:pt>
                <c:pt idx="80">
                  <c:v>3837</c:v>
                </c:pt>
                <c:pt idx="81">
                  <c:v>3838</c:v>
                </c:pt>
                <c:pt idx="82">
                  <c:v>3839</c:v>
                </c:pt>
                <c:pt idx="83">
                  <c:v>3840</c:v>
                </c:pt>
                <c:pt idx="84">
                  <c:v>3841</c:v>
                </c:pt>
                <c:pt idx="85">
                  <c:v>3842</c:v>
                </c:pt>
                <c:pt idx="86">
                  <c:v>3843</c:v>
                </c:pt>
                <c:pt idx="87">
                  <c:v>3844</c:v>
                </c:pt>
                <c:pt idx="88">
                  <c:v>3845</c:v>
                </c:pt>
                <c:pt idx="89">
                  <c:v>3846</c:v>
                </c:pt>
                <c:pt idx="90">
                  <c:v>3847</c:v>
                </c:pt>
                <c:pt idx="91">
                  <c:v>3848</c:v>
                </c:pt>
                <c:pt idx="92">
                  <c:v>3849</c:v>
                </c:pt>
                <c:pt idx="93">
                  <c:v>3850</c:v>
                </c:pt>
                <c:pt idx="94">
                  <c:v>3851</c:v>
                </c:pt>
                <c:pt idx="95">
                  <c:v>3852</c:v>
                </c:pt>
                <c:pt idx="96">
                  <c:v>3853</c:v>
                </c:pt>
                <c:pt idx="97">
                  <c:v>3854</c:v>
                </c:pt>
                <c:pt idx="98">
                  <c:v>3855</c:v>
                </c:pt>
                <c:pt idx="99">
                  <c:v>3856</c:v>
                </c:pt>
                <c:pt idx="100">
                  <c:v>3857</c:v>
                </c:pt>
                <c:pt idx="101">
                  <c:v>3858</c:v>
                </c:pt>
                <c:pt idx="102">
                  <c:v>3859</c:v>
                </c:pt>
                <c:pt idx="103">
                  <c:v>3860</c:v>
                </c:pt>
                <c:pt idx="104">
                  <c:v>3861</c:v>
                </c:pt>
                <c:pt idx="105">
                  <c:v>3862</c:v>
                </c:pt>
                <c:pt idx="106">
                  <c:v>3863</c:v>
                </c:pt>
                <c:pt idx="107">
                  <c:v>3864</c:v>
                </c:pt>
                <c:pt idx="108">
                  <c:v>3865</c:v>
                </c:pt>
                <c:pt idx="109">
                  <c:v>3866</c:v>
                </c:pt>
                <c:pt idx="110">
                  <c:v>3867</c:v>
                </c:pt>
                <c:pt idx="111">
                  <c:v>3868</c:v>
                </c:pt>
                <c:pt idx="112">
                  <c:v>3869</c:v>
                </c:pt>
                <c:pt idx="113">
                  <c:v>3870</c:v>
                </c:pt>
                <c:pt idx="114">
                  <c:v>3871</c:v>
                </c:pt>
                <c:pt idx="115">
                  <c:v>3872</c:v>
                </c:pt>
                <c:pt idx="116">
                  <c:v>3873</c:v>
                </c:pt>
                <c:pt idx="117">
                  <c:v>3874</c:v>
                </c:pt>
                <c:pt idx="118">
                  <c:v>3875</c:v>
                </c:pt>
                <c:pt idx="119">
                  <c:v>3876</c:v>
                </c:pt>
                <c:pt idx="120">
                  <c:v>3877</c:v>
                </c:pt>
                <c:pt idx="121">
                  <c:v>3878</c:v>
                </c:pt>
                <c:pt idx="122">
                  <c:v>3879</c:v>
                </c:pt>
                <c:pt idx="123">
                  <c:v>3880</c:v>
                </c:pt>
                <c:pt idx="124">
                  <c:v>3881</c:v>
                </c:pt>
                <c:pt idx="125">
                  <c:v>3882</c:v>
                </c:pt>
                <c:pt idx="126">
                  <c:v>3883</c:v>
                </c:pt>
                <c:pt idx="127">
                  <c:v>3884</c:v>
                </c:pt>
                <c:pt idx="128">
                  <c:v>3885</c:v>
                </c:pt>
                <c:pt idx="129">
                  <c:v>3886</c:v>
                </c:pt>
                <c:pt idx="130">
                  <c:v>3887</c:v>
                </c:pt>
                <c:pt idx="131">
                  <c:v>3888</c:v>
                </c:pt>
                <c:pt idx="132">
                  <c:v>3889</c:v>
                </c:pt>
                <c:pt idx="133">
                  <c:v>3890</c:v>
                </c:pt>
                <c:pt idx="134">
                  <c:v>3891</c:v>
                </c:pt>
                <c:pt idx="135">
                  <c:v>3892</c:v>
                </c:pt>
                <c:pt idx="136">
                  <c:v>3893</c:v>
                </c:pt>
                <c:pt idx="137">
                  <c:v>3894</c:v>
                </c:pt>
                <c:pt idx="138">
                  <c:v>3895</c:v>
                </c:pt>
                <c:pt idx="139">
                  <c:v>3896</c:v>
                </c:pt>
                <c:pt idx="140">
                  <c:v>3897</c:v>
                </c:pt>
                <c:pt idx="141">
                  <c:v>3898</c:v>
                </c:pt>
                <c:pt idx="142">
                  <c:v>3899</c:v>
                </c:pt>
                <c:pt idx="143">
                  <c:v>3900</c:v>
                </c:pt>
                <c:pt idx="144">
                  <c:v>3901</c:v>
                </c:pt>
                <c:pt idx="145">
                  <c:v>3902</c:v>
                </c:pt>
                <c:pt idx="146">
                  <c:v>3903</c:v>
                </c:pt>
                <c:pt idx="147">
                  <c:v>3904</c:v>
                </c:pt>
                <c:pt idx="148">
                  <c:v>3905</c:v>
                </c:pt>
                <c:pt idx="149">
                  <c:v>3906</c:v>
                </c:pt>
                <c:pt idx="150">
                  <c:v>3907</c:v>
                </c:pt>
                <c:pt idx="151">
                  <c:v>3908</c:v>
                </c:pt>
                <c:pt idx="152">
                  <c:v>3909</c:v>
                </c:pt>
                <c:pt idx="153">
                  <c:v>3910</c:v>
                </c:pt>
                <c:pt idx="154">
                  <c:v>3911</c:v>
                </c:pt>
                <c:pt idx="155">
                  <c:v>3912</c:v>
                </c:pt>
                <c:pt idx="156">
                  <c:v>3913</c:v>
                </c:pt>
                <c:pt idx="157">
                  <c:v>3914</c:v>
                </c:pt>
                <c:pt idx="158">
                  <c:v>3915</c:v>
                </c:pt>
                <c:pt idx="159">
                  <c:v>3916</c:v>
                </c:pt>
                <c:pt idx="160">
                  <c:v>3917</c:v>
                </c:pt>
                <c:pt idx="161">
                  <c:v>3918</c:v>
                </c:pt>
                <c:pt idx="162">
                  <c:v>3919</c:v>
                </c:pt>
                <c:pt idx="163">
                  <c:v>3920</c:v>
                </c:pt>
                <c:pt idx="164">
                  <c:v>3921</c:v>
                </c:pt>
                <c:pt idx="165">
                  <c:v>3922</c:v>
                </c:pt>
                <c:pt idx="166">
                  <c:v>3923</c:v>
                </c:pt>
                <c:pt idx="167">
                  <c:v>3924</c:v>
                </c:pt>
                <c:pt idx="168">
                  <c:v>3925</c:v>
                </c:pt>
                <c:pt idx="169">
                  <c:v>3926</c:v>
                </c:pt>
              </c:numCache>
            </c:numRef>
          </c:xVal>
          <c:yVal>
            <c:numRef>
              <c:f>Graph!$B$3759:$B$3926</c:f>
              <c:numCache>
                <c:formatCode>General</c:formatCode>
                <c:ptCount val="168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B4-4BE7-BA04-3B26CF7B60A3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Graph!$A$3758:$A$3927</c:f>
              <c:numCache>
                <c:formatCode>General</c:formatCode>
                <c:ptCount val="170"/>
                <c:pt idx="0">
                  <c:v>3757</c:v>
                </c:pt>
                <c:pt idx="1">
                  <c:v>3758</c:v>
                </c:pt>
                <c:pt idx="2">
                  <c:v>3759</c:v>
                </c:pt>
                <c:pt idx="3">
                  <c:v>3760</c:v>
                </c:pt>
                <c:pt idx="4">
                  <c:v>3761</c:v>
                </c:pt>
                <c:pt idx="5">
                  <c:v>3762</c:v>
                </c:pt>
                <c:pt idx="6">
                  <c:v>3763</c:v>
                </c:pt>
                <c:pt idx="7">
                  <c:v>3764</c:v>
                </c:pt>
                <c:pt idx="8">
                  <c:v>3765</c:v>
                </c:pt>
                <c:pt idx="9">
                  <c:v>3766</c:v>
                </c:pt>
                <c:pt idx="10">
                  <c:v>3767</c:v>
                </c:pt>
                <c:pt idx="11">
                  <c:v>3768</c:v>
                </c:pt>
                <c:pt idx="12">
                  <c:v>3769</c:v>
                </c:pt>
                <c:pt idx="13">
                  <c:v>3770</c:v>
                </c:pt>
                <c:pt idx="14">
                  <c:v>3771</c:v>
                </c:pt>
                <c:pt idx="15">
                  <c:v>3772</c:v>
                </c:pt>
                <c:pt idx="16">
                  <c:v>3773</c:v>
                </c:pt>
                <c:pt idx="17">
                  <c:v>3774</c:v>
                </c:pt>
                <c:pt idx="18">
                  <c:v>3775</c:v>
                </c:pt>
                <c:pt idx="19">
                  <c:v>3776</c:v>
                </c:pt>
                <c:pt idx="20">
                  <c:v>3777</c:v>
                </c:pt>
                <c:pt idx="21">
                  <c:v>3778</c:v>
                </c:pt>
                <c:pt idx="22">
                  <c:v>3779</c:v>
                </c:pt>
                <c:pt idx="23">
                  <c:v>3780</c:v>
                </c:pt>
                <c:pt idx="24">
                  <c:v>3781</c:v>
                </c:pt>
                <c:pt idx="25">
                  <c:v>3782</c:v>
                </c:pt>
                <c:pt idx="26">
                  <c:v>3783</c:v>
                </c:pt>
                <c:pt idx="27">
                  <c:v>3784</c:v>
                </c:pt>
                <c:pt idx="28">
                  <c:v>3785</c:v>
                </c:pt>
                <c:pt idx="29">
                  <c:v>3786</c:v>
                </c:pt>
                <c:pt idx="30">
                  <c:v>3787</c:v>
                </c:pt>
                <c:pt idx="31">
                  <c:v>3788</c:v>
                </c:pt>
                <c:pt idx="32">
                  <c:v>3789</c:v>
                </c:pt>
                <c:pt idx="33">
                  <c:v>3790</c:v>
                </c:pt>
                <c:pt idx="34">
                  <c:v>3791</c:v>
                </c:pt>
                <c:pt idx="35">
                  <c:v>3792</c:v>
                </c:pt>
                <c:pt idx="36">
                  <c:v>3793</c:v>
                </c:pt>
                <c:pt idx="37">
                  <c:v>3794</c:v>
                </c:pt>
                <c:pt idx="38">
                  <c:v>3795</c:v>
                </c:pt>
                <c:pt idx="39">
                  <c:v>3796</c:v>
                </c:pt>
                <c:pt idx="40">
                  <c:v>3797</c:v>
                </c:pt>
                <c:pt idx="41">
                  <c:v>3798</c:v>
                </c:pt>
                <c:pt idx="42">
                  <c:v>3799</c:v>
                </c:pt>
                <c:pt idx="43">
                  <c:v>3800</c:v>
                </c:pt>
                <c:pt idx="44">
                  <c:v>3801</c:v>
                </c:pt>
                <c:pt idx="45">
                  <c:v>3802</c:v>
                </c:pt>
                <c:pt idx="46">
                  <c:v>3803</c:v>
                </c:pt>
                <c:pt idx="47">
                  <c:v>3804</c:v>
                </c:pt>
                <c:pt idx="48">
                  <c:v>3805</c:v>
                </c:pt>
                <c:pt idx="49">
                  <c:v>3806</c:v>
                </c:pt>
                <c:pt idx="50">
                  <c:v>3807</c:v>
                </c:pt>
                <c:pt idx="51">
                  <c:v>3808</c:v>
                </c:pt>
                <c:pt idx="52">
                  <c:v>3809</c:v>
                </c:pt>
                <c:pt idx="53">
                  <c:v>3810</c:v>
                </c:pt>
                <c:pt idx="54">
                  <c:v>3811</c:v>
                </c:pt>
                <c:pt idx="55">
                  <c:v>3812</c:v>
                </c:pt>
                <c:pt idx="56">
                  <c:v>3813</c:v>
                </c:pt>
                <c:pt idx="57">
                  <c:v>3814</c:v>
                </c:pt>
                <c:pt idx="58">
                  <c:v>3815</c:v>
                </c:pt>
                <c:pt idx="59">
                  <c:v>3816</c:v>
                </c:pt>
                <c:pt idx="60">
                  <c:v>3817</c:v>
                </c:pt>
                <c:pt idx="61">
                  <c:v>3818</c:v>
                </c:pt>
                <c:pt idx="62">
                  <c:v>3819</c:v>
                </c:pt>
                <c:pt idx="63">
                  <c:v>3820</c:v>
                </c:pt>
                <c:pt idx="64">
                  <c:v>3821</c:v>
                </c:pt>
                <c:pt idx="65">
                  <c:v>3822</c:v>
                </c:pt>
                <c:pt idx="66">
                  <c:v>3823</c:v>
                </c:pt>
                <c:pt idx="67">
                  <c:v>3824</c:v>
                </c:pt>
                <c:pt idx="68">
                  <c:v>3825</c:v>
                </c:pt>
                <c:pt idx="69">
                  <c:v>3826</c:v>
                </c:pt>
                <c:pt idx="70">
                  <c:v>3827</c:v>
                </c:pt>
                <c:pt idx="71">
                  <c:v>3828</c:v>
                </c:pt>
                <c:pt idx="72">
                  <c:v>3829</c:v>
                </c:pt>
                <c:pt idx="73">
                  <c:v>3830</c:v>
                </c:pt>
                <c:pt idx="74">
                  <c:v>3831</c:v>
                </c:pt>
                <c:pt idx="75">
                  <c:v>3832</c:v>
                </c:pt>
                <c:pt idx="76">
                  <c:v>3833</c:v>
                </c:pt>
                <c:pt idx="77">
                  <c:v>3834</c:v>
                </c:pt>
                <c:pt idx="78">
                  <c:v>3835</c:v>
                </c:pt>
                <c:pt idx="79">
                  <c:v>3836</c:v>
                </c:pt>
                <c:pt idx="80">
                  <c:v>3837</c:v>
                </c:pt>
                <c:pt idx="81">
                  <c:v>3838</c:v>
                </c:pt>
                <c:pt idx="82">
                  <c:v>3839</c:v>
                </c:pt>
                <c:pt idx="83">
                  <c:v>3840</c:v>
                </c:pt>
                <c:pt idx="84">
                  <c:v>3841</c:v>
                </c:pt>
                <c:pt idx="85">
                  <c:v>3842</c:v>
                </c:pt>
                <c:pt idx="86">
                  <c:v>3843</c:v>
                </c:pt>
                <c:pt idx="87">
                  <c:v>3844</c:v>
                </c:pt>
                <c:pt idx="88">
                  <c:v>3845</c:v>
                </c:pt>
                <c:pt idx="89">
                  <c:v>3846</c:v>
                </c:pt>
                <c:pt idx="90">
                  <c:v>3847</c:v>
                </c:pt>
                <c:pt idx="91">
                  <c:v>3848</c:v>
                </c:pt>
                <c:pt idx="92">
                  <c:v>3849</c:v>
                </c:pt>
                <c:pt idx="93">
                  <c:v>3850</c:v>
                </c:pt>
                <c:pt idx="94">
                  <c:v>3851</c:v>
                </c:pt>
                <c:pt idx="95">
                  <c:v>3852</c:v>
                </c:pt>
                <c:pt idx="96">
                  <c:v>3853</c:v>
                </c:pt>
                <c:pt idx="97">
                  <c:v>3854</c:v>
                </c:pt>
                <c:pt idx="98">
                  <c:v>3855</c:v>
                </c:pt>
                <c:pt idx="99">
                  <c:v>3856</c:v>
                </c:pt>
                <c:pt idx="100">
                  <c:v>3857</c:v>
                </c:pt>
                <c:pt idx="101">
                  <c:v>3858</c:v>
                </c:pt>
                <c:pt idx="102">
                  <c:v>3859</c:v>
                </c:pt>
                <c:pt idx="103">
                  <c:v>3860</c:v>
                </c:pt>
                <c:pt idx="104">
                  <c:v>3861</c:v>
                </c:pt>
                <c:pt idx="105">
                  <c:v>3862</c:v>
                </c:pt>
                <c:pt idx="106">
                  <c:v>3863</c:v>
                </c:pt>
                <c:pt idx="107">
                  <c:v>3864</c:v>
                </c:pt>
                <c:pt idx="108">
                  <c:v>3865</c:v>
                </c:pt>
                <c:pt idx="109">
                  <c:v>3866</c:v>
                </c:pt>
                <c:pt idx="110">
                  <c:v>3867</c:v>
                </c:pt>
                <c:pt idx="111">
                  <c:v>3868</c:v>
                </c:pt>
                <c:pt idx="112">
                  <c:v>3869</c:v>
                </c:pt>
                <c:pt idx="113">
                  <c:v>3870</c:v>
                </c:pt>
                <c:pt idx="114">
                  <c:v>3871</c:v>
                </c:pt>
                <c:pt idx="115">
                  <c:v>3872</c:v>
                </c:pt>
                <c:pt idx="116">
                  <c:v>3873</c:v>
                </c:pt>
                <c:pt idx="117">
                  <c:v>3874</c:v>
                </c:pt>
                <c:pt idx="118">
                  <c:v>3875</c:v>
                </c:pt>
                <c:pt idx="119">
                  <c:v>3876</c:v>
                </c:pt>
                <c:pt idx="120">
                  <c:v>3877</c:v>
                </c:pt>
                <c:pt idx="121">
                  <c:v>3878</c:v>
                </c:pt>
                <c:pt idx="122">
                  <c:v>3879</c:v>
                </c:pt>
                <c:pt idx="123">
                  <c:v>3880</c:v>
                </c:pt>
                <c:pt idx="124">
                  <c:v>3881</c:v>
                </c:pt>
                <c:pt idx="125">
                  <c:v>3882</c:v>
                </c:pt>
                <c:pt idx="126">
                  <c:v>3883</c:v>
                </c:pt>
                <c:pt idx="127">
                  <c:v>3884</c:v>
                </c:pt>
                <c:pt idx="128">
                  <c:v>3885</c:v>
                </c:pt>
                <c:pt idx="129">
                  <c:v>3886</c:v>
                </c:pt>
                <c:pt idx="130">
                  <c:v>3887</c:v>
                </c:pt>
                <c:pt idx="131">
                  <c:v>3888</c:v>
                </c:pt>
                <c:pt idx="132">
                  <c:v>3889</c:v>
                </c:pt>
                <c:pt idx="133">
                  <c:v>3890</c:v>
                </c:pt>
                <c:pt idx="134">
                  <c:v>3891</c:v>
                </c:pt>
                <c:pt idx="135">
                  <c:v>3892</c:v>
                </c:pt>
                <c:pt idx="136">
                  <c:v>3893</c:v>
                </c:pt>
                <c:pt idx="137">
                  <c:v>3894</c:v>
                </c:pt>
                <c:pt idx="138">
                  <c:v>3895</c:v>
                </c:pt>
                <c:pt idx="139">
                  <c:v>3896</c:v>
                </c:pt>
                <c:pt idx="140">
                  <c:v>3897</c:v>
                </c:pt>
                <c:pt idx="141">
                  <c:v>3898</c:v>
                </c:pt>
                <c:pt idx="142">
                  <c:v>3899</c:v>
                </c:pt>
                <c:pt idx="143">
                  <c:v>3900</c:v>
                </c:pt>
                <c:pt idx="144">
                  <c:v>3901</c:v>
                </c:pt>
                <c:pt idx="145">
                  <c:v>3902</c:v>
                </c:pt>
                <c:pt idx="146">
                  <c:v>3903</c:v>
                </c:pt>
                <c:pt idx="147">
                  <c:v>3904</c:v>
                </c:pt>
                <c:pt idx="148">
                  <c:v>3905</c:v>
                </c:pt>
                <c:pt idx="149">
                  <c:v>3906</c:v>
                </c:pt>
                <c:pt idx="150">
                  <c:v>3907</c:v>
                </c:pt>
                <c:pt idx="151">
                  <c:v>3908</c:v>
                </c:pt>
                <c:pt idx="152">
                  <c:v>3909</c:v>
                </c:pt>
                <c:pt idx="153">
                  <c:v>3910</c:v>
                </c:pt>
                <c:pt idx="154">
                  <c:v>3911</c:v>
                </c:pt>
                <c:pt idx="155">
                  <c:v>3912</c:v>
                </c:pt>
                <c:pt idx="156">
                  <c:v>3913</c:v>
                </c:pt>
                <c:pt idx="157">
                  <c:v>3914</c:v>
                </c:pt>
                <c:pt idx="158">
                  <c:v>3915</c:v>
                </c:pt>
                <c:pt idx="159">
                  <c:v>3916</c:v>
                </c:pt>
                <c:pt idx="160">
                  <c:v>3917</c:v>
                </c:pt>
                <c:pt idx="161">
                  <c:v>3918</c:v>
                </c:pt>
                <c:pt idx="162">
                  <c:v>3919</c:v>
                </c:pt>
                <c:pt idx="163">
                  <c:v>3920</c:v>
                </c:pt>
                <c:pt idx="164">
                  <c:v>3921</c:v>
                </c:pt>
                <c:pt idx="165">
                  <c:v>3922</c:v>
                </c:pt>
                <c:pt idx="166">
                  <c:v>3923</c:v>
                </c:pt>
                <c:pt idx="167">
                  <c:v>3924</c:v>
                </c:pt>
                <c:pt idx="168">
                  <c:v>3925</c:v>
                </c:pt>
                <c:pt idx="169">
                  <c:v>3926</c:v>
                </c:pt>
              </c:numCache>
            </c:numRef>
          </c:xVal>
          <c:yVal>
            <c:numRef>
              <c:f>Graph!$C$3759:$C$3926</c:f>
              <c:numCache>
                <c:formatCode>General</c:formatCode>
                <c:ptCount val="16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8B4-4BE7-BA04-3B26CF7B60A3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Graph!$A$3758:$A$3927</c:f>
              <c:numCache>
                <c:formatCode>General</c:formatCode>
                <c:ptCount val="170"/>
                <c:pt idx="0">
                  <c:v>3757</c:v>
                </c:pt>
                <c:pt idx="1">
                  <c:v>3758</c:v>
                </c:pt>
                <c:pt idx="2">
                  <c:v>3759</c:v>
                </c:pt>
                <c:pt idx="3">
                  <c:v>3760</c:v>
                </c:pt>
                <c:pt idx="4">
                  <c:v>3761</c:v>
                </c:pt>
                <c:pt idx="5">
                  <c:v>3762</c:v>
                </c:pt>
                <c:pt idx="6">
                  <c:v>3763</c:v>
                </c:pt>
                <c:pt idx="7">
                  <c:v>3764</c:v>
                </c:pt>
                <c:pt idx="8">
                  <c:v>3765</c:v>
                </c:pt>
                <c:pt idx="9">
                  <c:v>3766</c:v>
                </c:pt>
                <c:pt idx="10">
                  <c:v>3767</c:v>
                </c:pt>
                <c:pt idx="11">
                  <c:v>3768</c:v>
                </c:pt>
                <c:pt idx="12">
                  <c:v>3769</c:v>
                </c:pt>
                <c:pt idx="13">
                  <c:v>3770</c:v>
                </c:pt>
                <c:pt idx="14">
                  <c:v>3771</c:v>
                </c:pt>
                <c:pt idx="15">
                  <c:v>3772</c:v>
                </c:pt>
                <c:pt idx="16">
                  <c:v>3773</c:v>
                </c:pt>
                <c:pt idx="17">
                  <c:v>3774</c:v>
                </c:pt>
                <c:pt idx="18">
                  <c:v>3775</c:v>
                </c:pt>
                <c:pt idx="19">
                  <c:v>3776</c:v>
                </c:pt>
                <c:pt idx="20">
                  <c:v>3777</c:v>
                </c:pt>
                <c:pt idx="21">
                  <c:v>3778</c:v>
                </c:pt>
                <c:pt idx="22">
                  <c:v>3779</c:v>
                </c:pt>
                <c:pt idx="23">
                  <c:v>3780</c:v>
                </c:pt>
                <c:pt idx="24">
                  <c:v>3781</c:v>
                </c:pt>
                <c:pt idx="25">
                  <c:v>3782</c:v>
                </c:pt>
                <c:pt idx="26">
                  <c:v>3783</c:v>
                </c:pt>
                <c:pt idx="27">
                  <c:v>3784</c:v>
                </c:pt>
                <c:pt idx="28">
                  <c:v>3785</c:v>
                </c:pt>
                <c:pt idx="29">
                  <c:v>3786</c:v>
                </c:pt>
                <c:pt idx="30">
                  <c:v>3787</c:v>
                </c:pt>
                <c:pt idx="31">
                  <c:v>3788</c:v>
                </c:pt>
                <c:pt idx="32">
                  <c:v>3789</c:v>
                </c:pt>
                <c:pt idx="33">
                  <c:v>3790</c:v>
                </c:pt>
                <c:pt idx="34">
                  <c:v>3791</c:v>
                </c:pt>
                <c:pt idx="35">
                  <c:v>3792</c:v>
                </c:pt>
                <c:pt idx="36">
                  <c:v>3793</c:v>
                </c:pt>
                <c:pt idx="37">
                  <c:v>3794</c:v>
                </c:pt>
                <c:pt idx="38">
                  <c:v>3795</c:v>
                </c:pt>
                <c:pt idx="39">
                  <c:v>3796</c:v>
                </c:pt>
                <c:pt idx="40">
                  <c:v>3797</c:v>
                </c:pt>
                <c:pt idx="41">
                  <c:v>3798</c:v>
                </c:pt>
                <c:pt idx="42">
                  <c:v>3799</c:v>
                </c:pt>
                <c:pt idx="43">
                  <c:v>3800</c:v>
                </c:pt>
                <c:pt idx="44">
                  <c:v>3801</c:v>
                </c:pt>
                <c:pt idx="45">
                  <c:v>3802</c:v>
                </c:pt>
                <c:pt idx="46">
                  <c:v>3803</c:v>
                </c:pt>
                <c:pt idx="47">
                  <c:v>3804</c:v>
                </c:pt>
                <c:pt idx="48">
                  <c:v>3805</c:v>
                </c:pt>
                <c:pt idx="49">
                  <c:v>3806</c:v>
                </c:pt>
                <c:pt idx="50">
                  <c:v>3807</c:v>
                </c:pt>
                <c:pt idx="51">
                  <c:v>3808</c:v>
                </c:pt>
                <c:pt idx="52">
                  <c:v>3809</c:v>
                </c:pt>
                <c:pt idx="53">
                  <c:v>3810</c:v>
                </c:pt>
                <c:pt idx="54">
                  <c:v>3811</c:v>
                </c:pt>
                <c:pt idx="55">
                  <c:v>3812</c:v>
                </c:pt>
                <c:pt idx="56">
                  <c:v>3813</c:v>
                </c:pt>
                <c:pt idx="57">
                  <c:v>3814</c:v>
                </c:pt>
                <c:pt idx="58">
                  <c:v>3815</c:v>
                </c:pt>
                <c:pt idx="59">
                  <c:v>3816</c:v>
                </c:pt>
                <c:pt idx="60">
                  <c:v>3817</c:v>
                </c:pt>
                <c:pt idx="61">
                  <c:v>3818</c:v>
                </c:pt>
                <c:pt idx="62">
                  <c:v>3819</c:v>
                </c:pt>
                <c:pt idx="63">
                  <c:v>3820</c:v>
                </c:pt>
                <c:pt idx="64">
                  <c:v>3821</c:v>
                </c:pt>
                <c:pt idx="65">
                  <c:v>3822</c:v>
                </c:pt>
                <c:pt idx="66">
                  <c:v>3823</c:v>
                </c:pt>
                <c:pt idx="67">
                  <c:v>3824</c:v>
                </c:pt>
                <c:pt idx="68">
                  <c:v>3825</c:v>
                </c:pt>
                <c:pt idx="69">
                  <c:v>3826</c:v>
                </c:pt>
                <c:pt idx="70">
                  <c:v>3827</c:v>
                </c:pt>
                <c:pt idx="71">
                  <c:v>3828</c:v>
                </c:pt>
                <c:pt idx="72">
                  <c:v>3829</c:v>
                </c:pt>
                <c:pt idx="73">
                  <c:v>3830</c:v>
                </c:pt>
                <c:pt idx="74">
                  <c:v>3831</c:v>
                </c:pt>
                <c:pt idx="75">
                  <c:v>3832</c:v>
                </c:pt>
                <c:pt idx="76">
                  <c:v>3833</c:v>
                </c:pt>
                <c:pt idx="77">
                  <c:v>3834</c:v>
                </c:pt>
                <c:pt idx="78">
                  <c:v>3835</c:v>
                </c:pt>
                <c:pt idx="79">
                  <c:v>3836</c:v>
                </c:pt>
                <c:pt idx="80">
                  <c:v>3837</c:v>
                </c:pt>
                <c:pt idx="81">
                  <c:v>3838</c:v>
                </c:pt>
                <c:pt idx="82">
                  <c:v>3839</c:v>
                </c:pt>
                <c:pt idx="83">
                  <c:v>3840</c:v>
                </c:pt>
                <c:pt idx="84">
                  <c:v>3841</c:v>
                </c:pt>
                <c:pt idx="85">
                  <c:v>3842</c:v>
                </c:pt>
                <c:pt idx="86">
                  <c:v>3843</c:v>
                </c:pt>
                <c:pt idx="87">
                  <c:v>3844</c:v>
                </c:pt>
                <c:pt idx="88">
                  <c:v>3845</c:v>
                </c:pt>
                <c:pt idx="89">
                  <c:v>3846</c:v>
                </c:pt>
                <c:pt idx="90">
                  <c:v>3847</c:v>
                </c:pt>
                <c:pt idx="91">
                  <c:v>3848</c:v>
                </c:pt>
                <c:pt idx="92">
                  <c:v>3849</c:v>
                </c:pt>
                <c:pt idx="93">
                  <c:v>3850</c:v>
                </c:pt>
                <c:pt idx="94">
                  <c:v>3851</c:v>
                </c:pt>
                <c:pt idx="95">
                  <c:v>3852</c:v>
                </c:pt>
                <c:pt idx="96">
                  <c:v>3853</c:v>
                </c:pt>
                <c:pt idx="97">
                  <c:v>3854</c:v>
                </c:pt>
                <c:pt idx="98">
                  <c:v>3855</c:v>
                </c:pt>
                <c:pt idx="99">
                  <c:v>3856</c:v>
                </c:pt>
                <c:pt idx="100">
                  <c:v>3857</c:v>
                </c:pt>
                <c:pt idx="101">
                  <c:v>3858</c:v>
                </c:pt>
                <c:pt idx="102">
                  <c:v>3859</c:v>
                </c:pt>
                <c:pt idx="103">
                  <c:v>3860</c:v>
                </c:pt>
                <c:pt idx="104">
                  <c:v>3861</c:v>
                </c:pt>
                <c:pt idx="105">
                  <c:v>3862</c:v>
                </c:pt>
                <c:pt idx="106">
                  <c:v>3863</c:v>
                </c:pt>
                <c:pt idx="107">
                  <c:v>3864</c:v>
                </c:pt>
                <c:pt idx="108">
                  <c:v>3865</c:v>
                </c:pt>
                <c:pt idx="109">
                  <c:v>3866</c:v>
                </c:pt>
                <c:pt idx="110">
                  <c:v>3867</c:v>
                </c:pt>
                <c:pt idx="111">
                  <c:v>3868</c:v>
                </c:pt>
                <c:pt idx="112">
                  <c:v>3869</c:v>
                </c:pt>
                <c:pt idx="113">
                  <c:v>3870</c:v>
                </c:pt>
                <c:pt idx="114">
                  <c:v>3871</c:v>
                </c:pt>
                <c:pt idx="115">
                  <c:v>3872</c:v>
                </c:pt>
                <c:pt idx="116">
                  <c:v>3873</c:v>
                </c:pt>
                <c:pt idx="117">
                  <c:v>3874</c:v>
                </c:pt>
                <c:pt idx="118">
                  <c:v>3875</c:v>
                </c:pt>
                <c:pt idx="119">
                  <c:v>3876</c:v>
                </c:pt>
                <c:pt idx="120">
                  <c:v>3877</c:v>
                </c:pt>
                <c:pt idx="121">
                  <c:v>3878</c:v>
                </c:pt>
                <c:pt idx="122">
                  <c:v>3879</c:v>
                </c:pt>
                <c:pt idx="123">
                  <c:v>3880</c:v>
                </c:pt>
                <c:pt idx="124">
                  <c:v>3881</c:v>
                </c:pt>
                <c:pt idx="125">
                  <c:v>3882</c:v>
                </c:pt>
                <c:pt idx="126">
                  <c:v>3883</c:v>
                </c:pt>
                <c:pt idx="127">
                  <c:v>3884</c:v>
                </c:pt>
                <c:pt idx="128">
                  <c:v>3885</c:v>
                </c:pt>
                <c:pt idx="129">
                  <c:v>3886</c:v>
                </c:pt>
                <c:pt idx="130">
                  <c:v>3887</c:v>
                </c:pt>
                <c:pt idx="131">
                  <c:v>3888</c:v>
                </c:pt>
                <c:pt idx="132">
                  <c:v>3889</c:v>
                </c:pt>
                <c:pt idx="133">
                  <c:v>3890</c:v>
                </c:pt>
                <c:pt idx="134">
                  <c:v>3891</c:v>
                </c:pt>
                <c:pt idx="135">
                  <c:v>3892</c:v>
                </c:pt>
                <c:pt idx="136">
                  <c:v>3893</c:v>
                </c:pt>
                <c:pt idx="137">
                  <c:v>3894</c:v>
                </c:pt>
                <c:pt idx="138">
                  <c:v>3895</c:v>
                </c:pt>
                <c:pt idx="139">
                  <c:v>3896</c:v>
                </c:pt>
                <c:pt idx="140">
                  <c:v>3897</c:v>
                </c:pt>
                <c:pt idx="141">
                  <c:v>3898</c:v>
                </c:pt>
                <c:pt idx="142">
                  <c:v>3899</c:v>
                </c:pt>
                <c:pt idx="143">
                  <c:v>3900</c:v>
                </c:pt>
                <c:pt idx="144">
                  <c:v>3901</c:v>
                </c:pt>
                <c:pt idx="145">
                  <c:v>3902</c:v>
                </c:pt>
                <c:pt idx="146">
                  <c:v>3903</c:v>
                </c:pt>
                <c:pt idx="147">
                  <c:v>3904</c:v>
                </c:pt>
                <c:pt idx="148">
                  <c:v>3905</c:v>
                </c:pt>
                <c:pt idx="149">
                  <c:v>3906</c:v>
                </c:pt>
                <c:pt idx="150">
                  <c:v>3907</c:v>
                </c:pt>
                <c:pt idx="151">
                  <c:v>3908</c:v>
                </c:pt>
                <c:pt idx="152">
                  <c:v>3909</c:v>
                </c:pt>
                <c:pt idx="153">
                  <c:v>3910</c:v>
                </c:pt>
                <c:pt idx="154">
                  <c:v>3911</c:v>
                </c:pt>
                <c:pt idx="155">
                  <c:v>3912</c:v>
                </c:pt>
                <c:pt idx="156">
                  <c:v>3913</c:v>
                </c:pt>
                <c:pt idx="157">
                  <c:v>3914</c:v>
                </c:pt>
                <c:pt idx="158">
                  <c:v>3915</c:v>
                </c:pt>
                <c:pt idx="159">
                  <c:v>3916</c:v>
                </c:pt>
                <c:pt idx="160">
                  <c:v>3917</c:v>
                </c:pt>
                <c:pt idx="161">
                  <c:v>3918</c:v>
                </c:pt>
                <c:pt idx="162">
                  <c:v>3919</c:v>
                </c:pt>
                <c:pt idx="163">
                  <c:v>3920</c:v>
                </c:pt>
                <c:pt idx="164">
                  <c:v>3921</c:v>
                </c:pt>
                <c:pt idx="165">
                  <c:v>3922</c:v>
                </c:pt>
                <c:pt idx="166">
                  <c:v>3923</c:v>
                </c:pt>
                <c:pt idx="167">
                  <c:v>3924</c:v>
                </c:pt>
                <c:pt idx="168">
                  <c:v>3925</c:v>
                </c:pt>
                <c:pt idx="169">
                  <c:v>3926</c:v>
                </c:pt>
              </c:numCache>
            </c:numRef>
          </c:xVal>
          <c:yVal>
            <c:numRef>
              <c:f>Graph!$E$3759:$E$3926</c:f>
              <c:numCache>
                <c:formatCode>General</c:formatCode>
                <c:ptCount val="168"/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8B4-4BE7-BA04-3B26CF7B60A3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Graph!$A$3758:$A$3927</c:f>
              <c:numCache>
                <c:formatCode>General</c:formatCode>
                <c:ptCount val="170"/>
                <c:pt idx="0">
                  <c:v>3757</c:v>
                </c:pt>
                <c:pt idx="1">
                  <c:v>3758</c:v>
                </c:pt>
                <c:pt idx="2">
                  <c:v>3759</c:v>
                </c:pt>
                <c:pt idx="3">
                  <c:v>3760</c:v>
                </c:pt>
                <c:pt idx="4">
                  <c:v>3761</c:v>
                </c:pt>
                <c:pt idx="5">
                  <c:v>3762</c:v>
                </c:pt>
                <c:pt idx="6">
                  <c:v>3763</c:v>
                </c:pt>
                <c:pt idx="7">
                  <c:v>3764</c:v>
                </c:pt>
                <c:pt idx="8">
                  <c:v>3765</c:v>
                </c:pt>
                <c:pt idx="9">
                  <c:v>3766</c:v>
                </c:pt>
                <c:pt idx="10">
                  <c:v>3767</c:v>
                </c:pt>
                <c:pt idx="11">
                  <c:v>3768</c:v>
                </c:pt>
                <c:pt idx="12">
                  <c:v>3769</c:v>
                </c:pt>
                <c:pt idx="13">
                  <c:v>3770</c:v>
                </c:pt>
                <c:pt idx="14">
                  <c:v>3771</c:v>
                </c:pt>
                <c:pt idx="15">
                  <c:v>3772</c:v>
                </c:pt>
                <c:pt idx="16">
                  <c:v>3773</c:v>
                </c:pt>
                <c:pt idx="17">
                  <c:v>3774</c:v>
                </c:pt>
                <c:pt idx="18">
                  <c:v>3775</c:v>
                </c:pt>
                <c:pt idx="19">
                  <c:v>3776</c:v>
                </c:pt>
                <c:pt idx="20">
                  <c:v>3777</c:v>
                </c:pt>
                <c:pt idx="21">
                  <c:v>3778</c:v>
                </c:pt>
                <c:pt idx="22">
                  <c:v>3779</c:v>
                </c:pt>
                <c:pt idx="23">
                  <c:v>3780</c:v>
                </c:pt>
                <c:pt idx="24">
                  <c:v>3781</c:v>
                </c:pt>
                <c:pt idx="25">
                  <c:v>3782</c:v>
                </c:pt>
                <c:pt idx="26">
                  <c:v>3783</c:v>
                </c:pt>
                <c:pt idx="27">
                  <c:v>3784</c:v>
                </c:pt>
                <c:pt idx="28">
                  <c:v>3785</c:v>
                </c:pt>
                <c:pt idx="29">
                  <c:v>3786</c:v>
                </c:pt>
                <c:pt idx="30">
                  <c:v>3787</c:v>
                </c:pt>
                <c:pt idx="31">
                  <c:v>3788</c:v>
                </c:pt>
                <c:pt idx="32">
                  <c:v>3789</c:v>
                </c:pt>
                <c:pt idx="33">
                  <c:v>3790</c:v>
                </c:pt>
                <c:pt idx="34">
                  <c:v>3791</c:v>
                </c:pt>
                <c:pt idx="35">
                  <c:v>3792</c:v>
                </c:pt>
                <c:pt idx="36">
                  <c:v>3793</c:v>
                </c:pt>
                <c:pt idx="37">
                  <c:v>3794</c:v>
                </c:pt>
                <c:pt idx="38">
                  <c:v>3795</c:v>
                </c:pt>
                <c:pt idx="39">
                  <c:v>3796</c:v>
                </c:pt>
                <c:pt idx="40">
                  <c:v>3797</c:v>
                </c:pt>
                <c:pt idx="41">
                  <c:v>3798</c:v>
                </c:pt>
                <c:pt idx="42">
                  <c:v>3799</c:v>
                </c:pt>
                <c:pt idx="43">
                  <c:v>3800</c:v>
                </c:pt>
                <c:pt idx="44">
                  <c:v>3801</c:v>
                </c:pt>
                <c:pt idx="45">
                  <c:v>3802</c:v>
                </c:pt>
                <c:pt idx="46">
                  <c:v>3803</c:v>
                </c:pt>
                <c:pt idx="47">
                  <c:v>3804</c:v>
                </c:pt>
                <c:pt idx="48">
                  <c:v>3805</c:v>
                </c:pt>
                <c:pt idx="49">
                  <c:v>3806</c:v>
                </c:pt>
                <c:pt idx="50">
                  <c:v>3807</c:v>
                </c:pt>
                <c:pt idx="51">
                  <c:v>3808</c:v>
                </c:pt>
                <c:pt idx="52">
                  <c:v>3809</c:v>
                </c:pt>
                <c:pt idx="53">
                  <c:v>3810</c:v>
                </c:pt>
                <c:pt idx="54">
                  <c:v>3811</c:v>
                </c:pt>
                <c:pt idx="55">
                  <c:v>3812</c:v>
                </c:pt>
                <c:pt idx="56">
                  <c:v>3813</c:v>
                </c:pt>
                <c:pt idx="57">
                  <c:v>3814</c:v>
                </c:pt>
                <c:pt idx="58">
                  <c:v>3815</c:v>
                </c:pt>
                <c:pt idx="59">
                  <c:v>3816</c:v>
                </c:pt>
                <c:pt idx="60">
                  <c:v>3817</c:v>
                </c:pt>
                <c:pt idx="61">
                  <c:v>3818</c:v>
                </c:pt>
                <c:pt idx="62">
                  <c:v>3819</c:v>
                </c:pt>
                <c:pt idx="63">
                  <c:v>3820</c:v>
                </c:pt>
                <c:pt idx="64">
                  <c:v>3821</c:v>
                </c:pt>
                <c:pt idx="65">
                  <c:v>3822</c:v>
                </c:pt>
                <c:pt idx="66">
                  <c:v>3823</c:v>
                </c:pt>
                <c:pt idx="67">
                  <c:v>3824</c:v>
                </c:pt>
                <c:pt idx="68">
                  <c:v>3825</c:v>
                </c:pt>
                <c:pt idx="69">
                  <c:v>3826</c:v>
                </c:pt>
                <c:pt idx="70">
                  <c:v>3827</c:v>
                </c:pt>
                <c:pt idx="71">
                  <c:v>3828</c:v>
                </c:pt>
                <c:pt idx="72">
                  <c:v>3829</c:v>
                </c:pt>
                <c:pt idx="73">
                  <c:v>3830</c:v>
                </c:pt>
                <c:pt idx="74">
                  <c:v>3831</c:v>
                </c:pt>
                <c:pt idx="75">
                  <c:v>3832</c:v>
                </c:pt>
                <c:pt idx="76">
                  <c:v>3833</c:v>
                </c:pt>
                <c:pt idx="77">
                  <c:v>3834</c:v>
                </c:pt>
                <c:pt idx="78">
                  <c:v>3835</c:v>
                </c:pt>
                <c:pt idx="79">
                  <c:v>3836</c:v>
                </c:pt>
                <c:pt idx="80">
                  <c:v>3837</c:v>
                </c:pt>
                <c:pt idx="81">
                  <c:v>3838</c:v>
                </c:pt>
                <c:pt idx="82">
                  <c:v>3839</c:v>
                </c:pt>
                <c:pt idx="83">
                  <c:v>3840</c:v>
                </c:pt>
                <c:pt idx="84">
                  <c:v>3841</c:v>
                </c:pt>
                <c:pt idx="85">
                  <c:v>3842</c:v>
                </c:pt>
                <c:pt idx="86">
                  <c:v>3843</c:v>
                </c:pt>
                <c:pt idx="87">
                  <c:v>3844</c:v>
                </c:pt>
                <c:pt idx="88">
                  <c:v>3845</c:v>
                </c:pt>
                <c:pt idx="89">
                  <c:v>3846</c:v>
                </c:pt>
                <c:pt idx="90">
                  <c:v>3847</c:v>
                </c:pt>
                <c:pt idx="91">
                  <c:v>3848</c:v>
                </c:pt>
                <c:pt idx="92">
                  <c:v>3849</c:v>
                </c:pt>
                <c:pt idx="93">
                  <c:v>3850</c:v>
                </c:pt>
                <c:pt idx="94">
                  <c:v>3851</c:v>
                </c:pt>
                <c:pt idx="95">
                  <c:v>3852</c:v>
                </c:pt>
                <c:pt idx="96">
                  <c:v>3853</c:v>
                </c:pt>
                <c:pt idx="97">
                  <c:v>3854</c:v>
                </c:pt>
                <c:pt idx="98">
                  <c:v>3855</c:v>
                </c:pt>
                <c:pt idx="99">
                  <c:v>3856</c:v>
                </c:pt>
                <c:pt idx="100">
                  <c:v>3857</c:v>
                </c:pt>
                <c:pt idx="101">
                  <c:v>3858</c:v>
                </c:pt>
                <c:pt idx="102">
                  <c:v>3859</c:v>
                </c:pt>
                <c:pt idx="103">
                  <c:v>3860</c:v>
                </c:pt>
                <c:pt idx="104">
                  <c:v>3861</c:v>
                </c:pt>
                <c:pt idx="105">
                  <c:v>3862</c:v>
                </c:pt>
                <c:pt idx="106">
                  <c:v>3863</c:v>
                </c:pt>
                <c:pt idx="107">
                  <c:v>3864</c:v>
                </c:pt>
                <c:pt idx="108">
                  <c:v>3865</c:v>
                </c:pt>
                <c:pt idx="109">
                  <c:v>3866</c:v>
                </c:pt>
                <c:pt idx="110">
                  <c:v>3867</c:v>
                </c:pt>
                <c:pt idx="111">
                  <c:v>3868</c:v>
                </c:pt>
                <c:pt idx="112">
                  <c:v>3869</c:v>
                </c:pt>
                <c:pt idx="113">
                  <c:v>3870</c:v>
                </c:pt>
                <c:pt idx="114">
                  <c:v>3871</c:v>
                </c:pt>
                <c:pt idx="115">
                  <c:v>3872</c:v>
                </c:pt>
                <c:pt idx="116">
                  <c:v>3873</c:v>
                </c:pt>
                <c:pt idx="117">
                  <c:v>3874</c:v>
                </c:pt>
                <c:pt idx="118">
                  <c:v>3875</c:v>
                </c:pt>
                <c:pt idx="119">
                  <c:v>3876</c:v>
                </c:pt>
                <c:pt idx="120">
                  <c:v>3877</c:v>
                </c:pt>
                <c:pt idx="121">
                  <c:v>3878</c:v>
                </c:pt>
                <c:pt idx="122">
                  <c:v>3879</c:v>
                </c:pt>
                <c:pt idx="123">
                  <c:v>3880</c:v>
                </c:pt>
                <c:pt idx="124">
                  <c:v>3881</c:v>
                </c:pt>
                <c:pt idx="125">
                  <c:v>3882</c:v>
                </c:pt>
                <c:pt idx="126">
                  <c:v>3883</c:v>
                </c:pt>
                <c:pt idx="127">
                  <c:v>3884</c:v>
                </c:pt>
                <c:pt idx="128">
                  <c:v>3885</c:v>
                </c:pt>
                <c:pt idx="129">
                  <c:v>3886</c:v>
                </c:pt>
                <c:pt idx="130">
                  <c:v>3887</c:v>
                </c:pt>
                <c:pt idx="131">
                  <c:v>3888</c:v>
                </c:pt>
                <c:pt idx="132">
                  <c:v>3889</c:v>
                </c:pt>
                <c:pt idx="133">
                  <c:v>3890</c:v>
                </c:pt>
                <c:pt idx="134">
                  <c:v>3891</c:v>
                </c:pt>
                <c:pt idx="135">
                  <c:v>3892</c:v>
                </c:pt>
                <c:pt idx="136">
                  <c:v>3893</c:v>
                </c:pt>
                <c:pt idx="137">
                  <c:v>3894</c:v>
                </c:pt>
                <c:pt idx="138">
                  <c:v>3895</c:v>
                </c:pt>
                <c:pt idx="139">
                  <c:v>3896</c:v>
                </c:pt>
                <c:pt idx="140">
                  <c:v>3897</c:v>
                </c:pt>
                <c:pt idx="141">
                  <c:v>3898</c:v>
                </c:pt>
                <c:pt idx="142">
                  <c:v>3899</c:v>
                </c:pt>
                <c:pt idx="143">
                  <c:v>3900</c:v>
                </c:pt>
                <c:pt idx="144">
                  <c:v>3901</c:v>
                </c:pt>
                <c:pt idx="145">
                  <c:v>3902</c:v>
                </c:pt>
                <c:pt idx="146">
                  <c:v>3903</c:v>
                </c:pt>
                <c:pt idx="147">
                  <c:v>3904</c:v>
                </c:pt>
                <c:pt idx="148">
                  <c:v>3905</c:v>
                </c:pt>
                <c:pt idx="149">
                  <c:v>3906</c:v>
                </c:pt>
                <c:pt idx="150">
                  <c:v>3907</c:v>
                </c:pt>
                <c:pt idx="151">
                  <c:v>3908</c:v>
                </c:pt>
                <c:pt idx="152">
                  <c:v>3909</c:v>
                </c:pt>
                <c:pt idx="153">
                  <c:v>3910</c:v>
                </c:pt>
                <c:pt idx="154">
                  <c:v>3911</c:v>
                </c:pt>
                <c:pt idx="155">
                  <c:v>3912</c:v>
                </c:pt>
                <c:pt idx="156">
                  <c:v>3913</c:v>
                </c:pt>
                <c:pt idx="157">
                  <c:v>3914</c:v>
                </c:pt>
                <c:pt idx="158">
                  <c:v>3915</c:v>
                </c:pt>
                <c:pt idx="159">
                  <c:v>3916</c:v>
                </c:pt>
                <c:pt idx="160">
                  <c:v>3917</c:v>
                </c:pt>
                <c:pt idx="161">
                  <c:v>3918</c:v>
                </c:pt>
                <c:pt idx="162">
                  <c:v>3919</c:v>
                </c:pt>
                <c:pt idx="163">
                  <c:v>3920</c:v>
                </c:pt>
                <c:pt idx="164">
                  <c:v>3921</c:v>
                </c:pt>
                <c:pt idx="165">
                  <c:v>3922</c:v>
                </c:pt>
                <c:pt idx="166">
                  <c:v>3923</c:v>
                </c:pt>
                <c:pt idx="167">
                  <c:v>3924</c:v>
                </c:pt>
                <c:pt idx="168">
                  <c:v>3925</c:v>
                </c:pt>
                <c:pt idx="169">
                  <c:v>3926</c:v>
                </c:pt>
              </c:numCache>
            </c:numRef>
          </c:xVal>
          <c:yVal>
            <c:numRef>
              <c:f>Graph!$G$3759:$G$3926</c:f>
              <c:numCache>
                <c:formatCode>General</c:formatCode>
                <c:ptCount val="168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8B4-4BE7-BA04-3B26CF7B60A3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Graph!$A$3758:$A$3927</c:f>
              <c:numCache>
                <c:formatCode>General</c:formatCode>
                <c:ptCount val="170"/>
                <c:pt idx="0">
                  <c:v>3757</c:v>
                </c:pt>
                <c:pt idx="1">
                  <c:v>3758</c:v>
                </c:pt>
                <c:pt idx="2">
                  <c:v>3759</c:v>
                </c:pt>
                <c:pt idx="3">
                  <c:v>3760</c:v>
                </c:pt>
                <c:pt idx="4">
                  <c:v>3761</c:v>
                </c:pt>
                <c:pt idx="5">
                  <c:v>3762</c:v>
                </c:pt>
                <c:pt idx="6">
                  <c:v>3763</c:v>
                </c:pt>
                <c:pt idx="7">
                  <c:v>3764</c:v>
                </c:pt>
                <c:pt idx="8">
                  <c:v>3765</c:v>
                </c:pt>
                <c:pt idx="9">
                  <c:v>3766</c:v>
                </c:pt>
                <c:pt idx="10">
                  <c:v>3767</c:v>
                </c:pt>
                <c:pt idx="11">
                  <c:v>3768</c:v>
                </c:pt>
                <c:pt idx="12">
                  <c:v>3769</c:v>
                </c:pt>
                <c:pt idx="13">
                  <c:v>3770</c:v>
                </c:pt>
                <c:pt idx="14">
                  <c:v>3771</c:v>
                </c:pt>
                <c:pt idx="15">
                  <c:v>3772</c:v>
                </c:pt>
                <c:pt idx="16">
                  <c:v>3773</c:v>
                </c:pt>
                <c:pt idx="17">
                  <c:v>3774</c:v>
                </c:pt>
                <c:pt idx="18">
                  <c:v>3775</c:v>
                </c:pt>
                <c:pt idx="19">
                  <c:v>3776</c:v>
                </c:pt>
                <c:pt idx="20">
                  <c:v>3777</c:v>
                </c:pt>
                <c:pt idx="21">
                  <c:v>3778</c:v>
                </c:pt>
                <c:pt idx="22">
                  <c:v>3779</c:v>
                </c:pt>
                <c:pt idx="23">
                  <c:v>3780</c:v>
                </c:pt>
                <c:pt idx="24">
                  <c:v>3781</c:v>
                </c:pt>
                <c:pt idx="25">
                  <c:v>3782</c:v>
                </c:pt>
                <c:pt idx="26">
                  <c:v>3783</c:v>
                </c:pt>
                <c:pt idx="27">
                  <c:v>3784</c:v>
                </c:pt>
                <c:pt idx="28">
                  <c:v>3785</c:v>
                </c:pt>
                <c:pt idx="29">
                  <c:v>3786</c:v>
                </c:pt>
                <c:pt idx="30">
                  <c:v>3787</c:v>
                </c:pt>
                <c:pt idx="31">
                  <c:v>3788</c:v>
                </c:pt>
                <c:pt idx="32">
                  <c:v>3789</c:v>
                </c:pt>
                <c:pt idx="33">
                  <c:v>3790</c:v>
                </c:pt>
                <c:pt idx="34">
                  <c:v>3791</c:v>
                </c:pt>
                <c:pt idx="35">
                  <c:v>3792</c:v>
                </c:pt>
                <c:pt idx="36">
                  <c:v>3793</c:v>
                </c:pt>
                <c:pt idx="37">
                  <c:v>3794</c:v>
                </c:pt>
                <c:pt idx="38">
                  <c:v>3795</c:v>
                </c:pt>
                <c:pt idx="39">
                  <c:v>3796</c:v>
                </c:pt>
                <c:pt idx="40">
                  <c:v>3797</c:v>
                </c:pt>
                <c:pt idx="41">
                  <c:v>3798</c:v>
                </c:pt>
                <c:pt idx="42">
                  <c:v>3799</c:v>
                </c:pt>
                <c:pt idx="43">
                  <c:v>3800</c:v>
                </c:pt>
                <c:pt idx="44">
                  <c:v>3801</c:v>
                </c:pt>
                <c:pt idx="45">
                  <c:v>3802</c:v>
                </c:pt>
                <c:pt idx="46">
                  <c:v>3803</c:v>
                </c:pt>
                <c:pt idx="47">
                  <c:v>3804</c:v>
                </c:pt>
                <c:pt idx="48">
                  <c:v>3805</c:v>
                </c:pt>
                <c:pt idx="49">
                  <c:v>3806</c:v>
                </c:pt>
                <c:pt idx="50">
                  <c:v>3807</c:v>
                </c:pt>
                <c:pt idx="51">
                  <c:v>3808</c:v>
                </c:pt>
                <c:pt idx="52">
                  <c:v>3809</c:v>
                </c:pt>
                <c:pt idx="53">
                  <c:v>3810</c:v>
                </c:pt>
                <c:pt idx="54">
                  <c:v>3811</c:v>
                </c:pt>
                <c:pt idx="55">
                  <c:v>3812</c:v>
                </c:pt>
                <c:pt idx="56">
                  <c:v>3813</c:v>
                </c:pt>
                <c:pt idx="57">
                  <c:v>3814</c:v>
                </c:pt>
                <c:pt idx="58">
                  <c:v>3815</c:v>
                </c:pt>
                <c:pt idx="59">
                  <c:v>3816</c:v>
                </c:pt>
                <c:pt idx="60">
                  <c:v>3817</c:v>
                </c:pt>
                <c:pt idx="61">
                  <c:v>3818</c:v>
                </c:pt>
                <c:pt idx="62">
                  <c:v>3819</c:v>
                </c:pt>
                <c:pt idx="63">
                  <c:v>3820</c:v>
                </c:pt>
                <c:pt idx="64">
                  <c:v>3821</c:v>
                </c:pt>
                <c:pt idx="65">
                  <c:v>3822</c:v>
                </c:pt>
                <c:pt idx="66">
                  <c:v>3823</c:v>
                </c:pt>
                <c:pt idx="67">
                  <c:v>3824</c:v>
                </c:pt>
                <c:pt idx="68">
                  <c:v>3825</c:v>
                </c:pt>
                <c:pt idx="69">
                  <c:v>3826</c:v>
                </c:pt>
                <c:pt idx="70">
                  <c:v>3827</c:v>
                </c:pt>
                <c:pt idx="71">
                  <c:v>3828</c:v>
                </c:pt>
                <c:pt idx="72">
                  <c:v>3829</c:v>
                </c:pt>
                <c:pt idx="73">
                  <c:v>3830</c:v>
                </c:pt>
                <c:pt idx="74">
                  <c:v>3831</c:v>
                </c:pt>
                <c:pt idx="75">
                  <c:v>3832</c:v>
                </c:pt>
                <c:pt idx="76">
                  <c:v>3833</c:v>
                </c:pt>
                <c:pt idx="77">
                  <c:v>3834</c:v>
                </c:pt>
                <c:pt idx="78">
                  <c:v>3835</c:v>
                </c:pt>
                <c:pt idx="79">
                  <c:v>3836</c:v>
                </c:pt>
                <c:pt idx="80">
                  <c:v>3837</c:v>
                </c:pt>
                <c:pt idx="81">
                  <c:v>3838</c:v>
                </c:pt>
                <c:pt idx="82">
                  <c:v>3839</c:v>
                </c:pt>
                <c:pt idx="83">
                  <c:v>3840</c:v>
                </c:pt>
                <c:pt idx="84">
                  <c:v>3841</c:v>
                </c:pt>
                <c:pt idx="85">
                  <c:v>3842</c:v>
                </c:pt>
                <c:pt idx="86">
                  <c:v>3843</c:v>
                </c:pt>
                <c:pt idx="87">
                  <c:v>3844</c:v>
                </c:pt>
                <c:pt idx="88">
                  <c:v>3845</c:v>
                </c:pt>
                <c:pt idx="89">
                  <c:v>3846</c:v>
                </c:pt>
                <c:pt idx="90">
                  <c:v>3847</c:v>
                </c:pt>
                <c:pt idx="91">
                  <c:v>3848</c:v>
                </c:pt>
                <c:pt idx="92">
                  <c:v>3849</c:v>
                </c:pt>
                <c:pt idx="93">
                  <c:v>3850</c:v>
                </c:pt>
                <c:pt idx="94">
                  <c:v>3851</c:v>
                </c:pt>
                <c:pt idx="95">
                  <c:v>3852</c:v>
                </c:pt>
                <c:pt idx="96">
                  <c:v>3853</c:v>
                </c:pt>
                <c:pt idx="97">
                  <c:v>3854</c:v>
                </c:pt>
                <c:pt idx="98">
                  <c:v>3855</c:v>
                </c:pt>
                <c:pt idx="99">
                  <c:v>3856</c:v>
                </c:pt>
                <c:pt idx="100">
                  <c:v>3857</c:v>
                </c:pt>
                <c:pt idx="101">
                  <c:v>3858</c:v>
                </c:pt>
                <c:pt idx="102">
                  <c:v>3859</c:v>
                </c:pt>
                <c:pt idx="103">
                  <c:v>3860</c:v>
                </c:pt>
                <c:pt idx="104">
                  <c:v>3861</c:v>
                </c:pt>
                <c:pt idx="105">
                  <c:v>3862</c:v>
                </c:pt>
                <c:pt idx="106">
                  <c:v>3863</c:v>
                </c:pt>
                <c:pt idx="107">
                  <c:v>3864</c:v>
                </c:pt>
                <c:pt idx="108">
                  <c:v>3865</c:v>
                </c:pt>
                <c:pt idx="109">
                  <c:v>3866</c:v>
                </c:pt>
                <c:pt idx="110">
                  <c:v>3867</c:v>
                </c:pt>
                <c:pt idx="111">
                  <c:v>3868</c:v>
                </c:pt>
                <c:pt idx="112">
                  <c:v>3869</c:v>
                </c:pt>
                <c:pt idx="113">
                  <c:v>3870</c:v>
                </c:pt>
                <c:pt idx="114">
                  <c:v>3871</c:v>
                </c:pt>
                <c:pt idx="115">
                  <c:v>3872</c:v>
                </c:pt>
                <c:pt idx="116">
                  <c:v>3873</c:v>
                </c:pt>
                <c:pt idx="117">
                  <c:v>3874</c:v>
                </c:pt>
                <c:pt idx="118">
                  <c:v>3875</c:v>
                </c:pt>
                <c:pt idx="119">
                  <c:v>3876</c:v>
                </c:pt>
                <c:pt idx="120">
                  <c:v>3877</c:v>
                </c:pt>
                <c:pt idx="121">
                  <c:v>3878</c:v>
                </c:pt>
                <c:pt idx="122">
                  <c:v>3879</c:v>
                </c:pt>
                <c:pt idx="123">
                  <c:v>3880</c:v>
                </c:pt>
                <c:pt idx="124">
                  <c:v>3881</c:v>
                </c:pt>
                <c:pt idx="125">
                  <c:v>3882</c:v>
                </c:pt>
                <c:pt idx="126">
                  <c:v>3883</c:v>
                </c:pt>
                <c:pt idx="127">
                  <c:v>3884</c:v>
                </c:pt>
                <c:pt idx="128">
                  <c:v>3885</c:v>
                </c:pt>
                <c:pt idx="129">
                  <c:v>3886</c:v>
                </c:pt>
                <c:pt idx="130">
                  <c:v>3887</c:v>
                </c:pt>
                <c:pt idx="131">
                  <c:v>3888</c:v>
                </c:pt>
                <c:pt idx="132">
                  <c:v>3889</c:v>
                </c:pt>
                <c:pt idx="133">
                  <c:v>3890</c:v>
                </c:pt>
                <c:pt idx="134">
                  <c:v>3891</c:v>
                </c:pt>
                <c:pt idx="135">
                  <c:v>3892</c:v>
                </c:pt>
                <c:pt idx="136">
                  <c:v>3893</c:v>
                </c:pt>
                <c:pt idx="137">
                  <c:v>3894</c:v>
                </c:pt>
                <c:pt idx="138">
                  <c:v>3895</c:v>
                </c:pt>
                <c:pt idx="139">
                  <c:v>3896</c:v>
                </c:pt>
                <c:pt idx="140">
                  <c:v>3897</c:v>
                </c:pt>
                <c:pt idx="141">
                  <c:v>3898</c:v>
                </c:pt>
                <c:pt idx="142">
                  <c:v>3899</c:v>
                </c:pt>
                <c:pt idx="143">
                  <c:v>3900</c:v>
                </c:pt>
                <c:pt idx="144">
                  <c:v>3901</c:v>
                </c:pt>
                <c:pt idx="145">
                  <c:v>3902</c:v>
                </c:pt>
                <c:pt idx="146">
                  <c:v>3903</c:v>
                </c:pt>
                <c:pt idx="147">
                  <c:v>3904</c:v>
                </c:pt>
                <c:pt idx="148">
                  <c:v>3905</c:v>
                </c:pt>
                <c:pt idx="149">
                  <c:v>3906</c:v>
                </c:pt>
                <c:pt idx="150">
                  <c:v>3907</c:v>
                </c:pt>
                <c:pt idx="151">
                  <c:v>3908</c:v>
                </c:pt>
                <c:pt idx="152">
                  <c:v>3909</c:v>
                </c:pt>
                <c:pt idx="153">
                  <c:v>3910</c:v>
                </c:pt>
                <c:pt idx="154">
                  <c:v>3911</c:v>
                </c:pt>
                <c:pt idx="155">
                  <c:v>3912</c:v>
                </c:pt>
                <c:pt idx="156">
                  <c:v>3913</c:v>
                </c:pt>
                <c:pt idx="157">
                  <c:v>3914</c:v>
                </c:pt>
                <c:pt idx="158">
                  <c:v>3915</c:v>
                </c:pt>
                <c:pt idx="159">
                  <c:v>3916</c:v>
                </c:pt>
                <c:pt idx="160">
                  <c:v>3917</c:v>
                </c:pt>
                <c:pt idx="161">
                  <c:v>3918</c:v>
                </c:pt>
                <c:pt idx="162">
                  <c:v>3919</c:v>
                </c:pt>
                <c:pt idx="163">
                  <c:v>3920</c:v>
                </c:pt>
                <c:pt idx="164">
                  <c:v>3921</c:v>
                </c:pt>
                <c:pt idx="165">
                  <c:v>3922</c:v>
                </c:pt>
                <c:pt idx="166">
                  <c:v>3923</c:v>
                </c:pt>
                <c:pt idx="167">
                  <c:v>3924</c:v>
                </c:pt>
                <c:pt idx="168">
                  <c:v>3925</c:v>
                </c:pt>
                <c:pt idx="169">
                  <c:v>3926</c:v>
                </c:pt>
              </c:numCache>
            </c:numRef>
          </c:xVal>
          <c:yVal>
            <c:numRef>
              <c:f>Graph!$H$3759:$H$3926</c:f>
              <c:numCache>
                <c:formatCode>General</c:formatCode>
                <c:ptCount val="168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8B4-4BE7-BA04-3B26CF7B6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89823"/>
        <c:axId val="60390303"/>
      </c:scatterChart>
      <c:valAx>
        <c:axId val="60389823"/>
        <c:scaling>
          <c:orientation val="minMax"/>
          <c:max val="3926"/>
          <c:min val="3757"/>
        </c:scaling>
        <c:delete val="0"/>
        <c:axPos val="b"/>
        <c:numFmt formatCode="General" sourceLinked="1"/>
        <c:majorTickMark val="out"/>
        <c:minorTickMark val="none"/>
        <c:tickLblPos val="nextTo"/>
        <c:crossAx val="60390303"/>
        <c:crosses val="autoZero"/>
        <c:crossBetween val="midCat"/>
      </c:valAx>
      <c:valAx>
        <c:axId val="6039030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0389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21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Graph!$A$3929:$A$4083</c:f>
              <c:numCache>
                <c:formatCode>General</c:formatCode>
                <c:ptCount val="155"/>
                <c:pt idx="0">
                  <c:v>3928</c:v>
                </c:pt>
                <c:pt idx="1">
                  <c:v>3929</c:v>
                </c:pt>
                <c:pt idx="2">
                  <c:v>3930</c:v>
                </c:pt>
                <c:pt idx="3">
                  <c:v>3931</c:v>
                </c:pt>
                <c:pt idx="4">
                  <c:v>3932</c:v>
                </c:pt>
                <c:pt idx="5">
                  <c:v>3933</c:v>
                </c:pt>
                <c:pt idx="6">
                  <c:v>3934</c:v>
                </c:pt>
                <c:pt idx="7">
                  <c:v>3935</c:v>
                </c:pt>
                <c:pt idx="8">
                  <c:v>3936</c:v>
                </c:pt>
                <c:pt idx="9">
                  <c:v>3937</c:v>
                </c:pt>
                <c:pt idx="10">
                  <c:v>3938</c:v>
                </c:pt>
                <c:pt idx="11">
                  <c:v>3939</c:v>
                </c:pt>
                <c:pt idx="12">
                  <c:v>3940</c:v>
                </c:pt>
                <c:pt idx="13">
                  <c:v>3941</c:v>
                </c:pt>
                <c:pt idx="14">
                  <c:v>3942</c:v>
                </c:pt>
                <c:pt idx="15">
                  <c:v>3943</c:v>
                </c:pt>
                <c:pt idx="16">
                  <c:v>3944</c:v>
                </c:pt>
                <c:pt idx="17">
                  <c:v>3945</c:v>
                </c:pt>
                <c:pt idx="18">
                  <c:v>3946</c:v>
                </c:pt>
                <c:pt idx="19">
                  <c:v>3947</c:v>
                </c:pt>
                <c:pt idx="20">
                  <c:v>3948</c:v>
                </c:pt>
                <c:pt idx="21">
                  <c:v>3949</c:v>
                </c:pt>
                <c:pt idx="22">
                  <c:v>3950</c:v>
                </c:pt>
                <c:pt idx="23">
                  <c:v>3951</c:v>
                </c:pt>
                <c:pt idx="24">
                  <c:v>3952</c:v>
                </c:pt>
                <c:pt idx="25">
                  <c:v>3953</c:v>
                </c:pt>
                <c:pt idx="26">
                  <c:v>3954</c:v>
                </c:pt>
                <c:pt idx="27">
                  <c:v>3955</c:v>
                </c:pt>
                <c:pt idx="28">
                  <c:v>3956</c:v>
                </c:pt>
                <c:pt idx="29">
                  <c:v>3957</c:v>
                </c:pt>
                <c:pt idx="30">
                  <c:v>3958</c:v>
                </c:pt>
                <c:pt idx="31">
                  <c:v>3959</c:v>
                </c:pt>
                <c:pt idx="32">
                  <c:v>3960</c:v>
                </c:pt>
                <c:pt idx="33">
                  <c:v>3961</c:v>
                </c:pt>
                <c:pt idx="34">
                  <c:v>3962</c:v>
                </c:pt>
                <c:pt idx="35">
                  <c:v>3963</c:v>
                </c:pt>
                <c:pt idx="36">
                  <c:v>3964</c:v>
                </c:pt>
                <c:pt idx="37">
                  <c:v>3965</c:v>
                </c:pt>
                <c:pt idx="38">
                  <c:v>3966</c:v>
                </c:pt>
                <c:pt idx="39">
                  <c:v>3967</c:v>
                </c:pt>
                <c:pt idx="40">
                  <c:v>3968</c:v>
                </c:pt>
                <c:pt idx="41">
                  <c:v>3969</c:v>
                </c:pt>
                <c:pt idx="42">
                  <c:v>3970</c:v>
                </c:pt>
                <c:pt idx="43">
                  <c:v>3971</c:v>
                </c:pt>
                <c:pt idx="44">
                  <c:v>3972</c:v>
                </c:pt>
                <c:pt idx="45">
                  <c:v>3973</c:v>
                </c:pt>
                <c:pt idx="46">
                  <c:v>3974</c:v>
                </c:pt>
                <c:pt idx="47">
                  <c:v>3975</c:v>
                </c:pt>
                <c:pt idx="48">
                  <c:v>3976</c:v>
                </c:pt>
                <c:pt idx="49">
                  <c:v>3977</c:v>
                </c:pt>
                <c:pt idx="50">
                  <c:v>3978</c:v>
                </c:pt>
                <c:pt idx="51">
                  <c:v>3979</c:v>
                </c:pt>
                <c:pt idx="52">
                  <c:v>3980</c:v>
                </c:pt>
                <c:pt idx="53">
                  <c:v>3981</c:v>
                </c:pt>
                <c:pt idx="54">
                  <c:v>3982</c:v>
                </c:pt>
                <c:pt idx="55">
                  <c:v>3983</c:v>
                </c:pt>
                <c:pt idx="56">
                  <c:v>3984</c:v>
                </c:pt>
                <c:pt idx="57">
                  <c:v>3985</c:v>
                </c:pt>
                <c:pt idx="58">
                  <c:v>3986</c:v>
                </c:pt>
                <c:pt idx="59">
                  <c:v>3987</c:v>
                </c:pt>
                <c:pt idx="60">
                  <c:v>3988</c:v>
                </c:pt>
                <c:pt idx="61">
                  <c:v>3989</c:v>
                </c:pt>
                <c:pt idx="62">
                  <c:v>3990</c:v>
                </c:pt>
                <c:pt idx="63">
                  <c:v>3991</c:v>
                </c:pt>
                <c:pt idx="64">
                  <c:v>3992</c:v>
                </c:pt>
                <c:pt idx="65">
                  <c:v>3993</c:v>
                </c:pt>
                <c:pt idx="66">
                  <c:v>3994</c:v>
                </c:pt>
                <c:pt idx="67">
                  <c:v>3995</c:v>
                </c:pt>
                <c:pt idx="68">
                  <c:v>3996</c:v>
                </c:pt>
                <c:pt idx="69">
                  <c:v>3997</c:v>
                </c:pt>
                <c:pt idx="70">
                  <c:v>3998</c:v>
                </c:pt>
                <c:pt idx="71">
                  <c:v>3999</c:v>
                </c:pt>
                <c:pt idx="72">
                  <c:v>4000</c:v>
                </c:pt>
                <c:pt idx="73">
                  <c:v>4001</c:v>
                </c:pt>
                <c:pt idx="74">
                  <c:v>4002</c:v>
                </c:pt>
                <c:pt idx="75">
                  <c:v>4003</c:v>
                </c:pt>
                <c:pt idx="76">
                  <c:v>4004</c:v>
                </c:pt>
                <c:pt idx="77">
                  <c:v>4005</c:v>
                </c:pt>
                <c:pt idx="78">
                  <c:v>4006</c:v>
                </c:pt>
                <c:pt idx="79">
                  <c:v>4007</c:v>
                </c:pt>
                <c:pt idx="80">
                  <c:v>4008</c:v>
                </c:pt>
                <c:pt idx="81">
                  <c:v>4009</c:v>
                </c:pt>
                <c:pt idx="82">
                  <c:v>4010</c:v>
                </c:pt>
                <c:pt idx="83">
                  <c:v>4011</c:v>
                </c:pt>
                <c:pt idx="84">
                  <c:v>4012</c:v>
                </c:pt>
                <c:pt idx="85">
                  <c:v>4013</c:v>
                </c:pt>
                <c:pt idx="86">
                  <c:v>4014</c:v>
                </c:pt>
                <c:pt idx="87">
                  <c:v>4015</c:v>
                </c:pt>
                <c:pt idx="88">
                  <c:v>4016</c:v>
                </c:pt>
                <c:pt idx="89">
                  <c:v>4017</c:v>
                </c:pt>
                <c:pt idx="90">
                  <c:v>4018</c:v>
                </c:pt>
                <c:pt idx="91">
                  <c:v>4019</c:v>
                </c:pt>
                <c:pt idx="92">
                  <c:v>4020</c:v>
                </c:pt>
                <c:pt idx="93">
                  <c:v>4021</c:v>
                </c:pt>
                <c:pt idx="94">
                  <c:v>4022</c:v>
                </c:pt>
                <c:pt idx="95">
                  <c:v>4023</c:v>
                </c:pt>
                <c:pt idx="96">
                  <c:v>4024</c:v>
                </c:pt>
                <c:pt idx="97">
                  <c:v>4025</c:v>
                </c:pt>
                <c:pt idx="98">
                  <c:v>4026</c:v>
                </c:pt>
                <c:pt idx="99">
                  <c:v>4027</c:v>
                </c:pt>
                <c:pt idx="100">
                  <c:v>4028</c:v>
                </c:pt>
                <c:pt idx="101">
                  <c:v>4029</c:v>
                </c:pt>
                <c:pt idx="102">
                  <c:v>4030</c:v>
                </c:pt>
                <c:pt idx="103">
                  <c:v>4031</c:v>
                </c:pt>
                <c:pt idx="104">
                  <c:v>4032</c:v>
                </c:pt>
                <c:pt idx="105">
                  <c:v>4033</c:v>
                </c:pt>
                <c:pt idx="106">
                  <c:v>4034</c:v>
                </c:pt>
                <c:pt idx="107">
                  <c:v>4035</c:v>
                </c:pt>
                <c:pt idx="108">
                  <c:v>4036</c:v>
                </c:pt>
                <c:pt idx="109">
                  <c:v>4037</c:v>
                </c:pt>
                <c:pt idx="110">
                  <c:v>4038</c:v>
                </c:pt>
                <c:pt idx="111">
                  <c:v>4039</c:v>
                </c:pt>
                <c:pt idx="112">
                  <c:v>4040</c:v>
                </c:pt>
                <c:pt idx="113">
                  <c:v>4041</c:v>
                </c:pt>
                <c:pt idx="114">
                  <c:v>4042</c:v>
                </c:pt>
                <c:pt idx="115">
                  <c:v>4043</c:v>
                </c:pt>
                <c:pt idx="116">
                  <c:v>4044</c:v>
                </c:pt>
                <c:pt idx="117">
                  <c:v>4045</c:v>
                </c:pt>
                <c:pt idx="118">
                  <c:v>4046</c:v>
                </c:pt>
                <c:pt idx="119">
                  <c:v>4047</c:v>
                </c:pt>
                <c:pt idx="120">
                  <c:v>4048</c:v>
                </c:pt>
                <c:pt idx="121">
                  <c:v>4049</c:v>
                </c:pt>
                <c:pt idx="122">
                  <c:v>4050</c:v>
                </c:pt>
                <c:pt idx="123">
                  <c:v>4051</c:v>
                </c:pt>
                <c:pt idx="124">
                  <c:v>4052</c:v>
                </c:pt>
                <c:pt idx="125">
                  <c:v>4053</c:v>
                </c:pt>
                <c:pt idx="126">
                  <c:v>4054</c:v>
                </c:pt>
                <c:pt idx="127">
                  <c:v>4055</c:v>
                </c:pt>
                <c:pt idx="128">
                  <c:v>4056</c:v>
                </c:pt>
                <c:pt idx="129">
                  <c:v>4057</c:v>
                </c:pt>
                <c:pt idx="130">
                  <c:v>4058</c:v>
                </c:pt>
                <c:pt idx="131">
                  <c:v>4059</c:v>
                </c:pt>
                <c:pt idx="132">
                  <c:v>4060</c:v>
                </c:pt>
                <c:pt idx="133">
                  <c:v>4061</c:v>
                </c:pt>
                <c:pt idx="134">
                  <c:v>4062</c:v>
                </c:pt>
                <c:pt idx="135">
                  <c:v>4063</c:v>
                </c:pt>
                <c:pt idx="136">
                  <c:v>4064</c:v>
                </c:pt>
                <c:pt idx="137">
                  <c:v>4065</c:v>
                </c:pt>
                <c:pt idx="138">
                  <c:v>4066</c:v>
                </c:pt>
                <c:pt idx="139">
                  <c:v>4067</c:v>
                </c:pt>
                <c:pt idx="140">
                  <c:v>4068</c:v>
                </c:pt>
                <c:pt idx="141">
                  <c:v>4069</c:v>
                </c:pt>
                <c:pt idx="142">
                  <c:v>4070</c:v>
                </c:pt>
                <c:pt idx="143">
                  <c:v>4071</c:v>
                </c:pt>
                <c:pt idx="144">
                  <c:v>4072</c:v>
                </c:pt>
                <c:pt idx="145">
                  <c:v>4073</c:v>
                </c:pt>
                <c:pt idx="146">
                  <c:v>4074</c:v>
                </c:pt>
                <c:pt idx="147">
                  <c:v>4075</c:v>
                </c:pt>
                <c:pt idx="148">
                  <c:v>4076</c:v>
                </c:pt>
                <c:pt idx="149">
                  <c:v>4077</c:v>
                </c:pt>
                <c:pt idx="150">
                  <c:v>4078</c:v>
                </c:pt>
                <c:pt idx="151">
                  <c:v>4079</c:v>
                </c:pt>
                <c:pt idx="152">
                  <c:v>4080</c:v>
                </c:pt>
                <c:pt idx="153">
                  <c:v>4081</c:v>
                </c:pt>
                <c:pt idx="154">
                  <c:v>4082</c:v>
                </c:pt>
              </c:numCache>
            </c:numRef>
          </c:xVal>
          <c:yVal>
            <c:numRef>
              <c:f>Graph!$D$3930:$D$4082</c:f>
              <c:numCache>
                <c:formatCode>General</c:formatCode>
                <c:ptCount val="153"/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7C-4946-B259-FE2EAC702F4C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Graph!$A$3929:$A$4083</c:f>
              <c:numCache>
                <c:formatCode>General</c:formatCode>
                <c:ptCount val="155"/>
                <c:pt idx="0">
                  <c:v>3928</c:v>
                </c:pt>
                <c:pt idx="1">
                  <c:v>3929</c:v>
                </c:pt>
                <c:pt idx="2">
                  <c:v>3930</c:v>
                </c:pt>
                <c:pt idx="3">
                  <c:v>3931</c:v>
                </c:pt>
                <c:pt idx="4">
                  <c:v>3932</c:v>
                </c:pt>
                <c:pt idx="5">
                  <c:v>3933</c:v>
                </c:pt>
                <c:pt idx="6">
                  <c:v>3934</c:v>
                </c:pt>
                <c:pt idx="7">
                  <c:v>3935</c:v>
                </c:pt>
                <c:pt idx="8">
                  <c:v>3936</c:v>
                </c:pt>
                <c:pt idx="9">
                  <c:v>3937</c:v>
                </c:pt>
                <c:pt idx="10">
                  <c:v>3938</c:v>
                </c:pt>
                <c:pt idx="11">
                  <c:v>3939</c:v>
                </c:pt>
                <c:pt idx="12">
                  <c:v>3940</c:v>
                </c:pt>
                <c:pt idx="13">
                  <c:v>3941</c:v>
                </c:pt>
                <c:pt idx="14">
                  <c:v>3942</c:v>
                </c:pt>
                <c:pt idx="15">
                  <c:v>3943</c:v>
                </c:pt>
                <c:pt idx="16">
                  <c:v>3944</c:v>
                </c:pt>
                <c:pt idx="17">
                  <c:v>3945</c:v>
                </c:pt>
                <c:pt idx="18">
                  <c:v>3946</c:v>
                </c:pt>
                <c:pt idx="19">
                  <c:v>3947</c:v>
                </c:pt>
                <c:pt idx="20">
                  <c:v>3948</c:v>
                </c:pt>
                <c:pt idx="21">
                  <c:v>3949</c:v>
                </c:pt>
                <c:pt idx="22">
                  <c:v>3950</c:v>
                </c:pt>
                <c:pt idx="23">
                  <c:v>3951</c:v>
                </c:pt>
                <c:pt idx="24">
                  <c:v>3952</c:v>
                </c:pt>
                <c:pt idx="25">
                  <c:v>3953</c:v>
                </c:pt>
                <c:pt idx="26">
                  <c:v>3954</c:v>
                </c:pt>
                <c:pt idx="27">
                  <c:v>3955</c:v>
                </c:pt>
                <c:pt idx="28">
                  <c:v>3956</c:v>
                </c:pt>
                <c:pt idx="29">
                  <c:v>3957</c:v>
                </c:pt>
                <c:pt idx="30">
                  <c:v>3958</c:v>
                </c:pt>
                <c:pt idx="31">
                  <c:v>3959</c:v>
                </c:pt>
                <c:pt idx="32">
                  <c:v>3960</c:v>
                </c:pt>
                <c:pt idx="33">
                  <c:v>3961</c:v>
                </c:pt>
                <c:pt idx="34">
                  <c:v>3962</c:v>
                </c:pt>
                <c:pt idx="35">
                  <c:v>3963</c:v>
                </c:pt>
                <c:pt idx="36">
                  <c:v>3964</c:v>
                </c:pt>
                <c:pt idx="37">
                  <c:v>3965</c:v>
                </c:pt>
                <c:pt idx="38">
                  <c:v>3966</c:v>
                </c:pt>
                <c:pt idx="39">
                  <c:v>3967</c:v>
                </c:pt>
                <c:pt idx="40">
                  <c:v>3968</c:v>
                </c:pt>
                <c:pt idx="41">
                  <c:v>3969</c:v>
                </c:pt>
                <c:pt idx="42">
                  <c:v>3970</c:v>
                </c:pt>
                <c:pt idx="43">
                  <c:v>3971</c:v>
                </c:pt>
                <c:pt idx="44">
                  <c:v>3972</c:v>
                </c:pt>
                <c:pt idx="45">
                  <c:v>3973</c:v>
                </c:pt>
                <c:pt idx="46">
                  <c:v>3974</c:v>
                </c:pt>
                <c:pt idx="47">
                  <c:v>3975</c:v>
                </c:pt>
                <c:pt idx="48">
                  <c:v>3976</c:v>
                </c:pt>
                <c:pt idx="49">
                  <c:v>3977</c:v>
                </c:pt>
                <c:pt idx="50">
                  <c:v>3978</c:v>
                </c:pt>
                <c:pt idx="51">
                  <c:v>3979</c:v>
                </c:pt>
                <c:pt idx="52">
                  <c:v>3980</c:v>
                </c:pt>
                <c:pt idx="53">
                  <c:v>3981</c:v>
                </c:pt>
                <c:pt idx="54">
                  <c:v>3982</c:v>
                </c:pt>
                <c:pt idx="55">
                  <c:v>3983</c:v>
                </c:pt>
                <c:pt idx="56">
                  <c:v>3984</c:v>
                </c:pt>
                <c:pt idx="57">
                  <c:v>3985</c:v>
                </c:pt>
                <c:pt idx="58">
                  <c:v>3986</c:v>
                </c:pt>
                <c:pt idx="59">
                  <c:v>3987</c:v>
                </c:pt>
                <c:pt idx="60">
                  <c:v>3988</c:v>
                </c:pt>
                <c:pt idx="61">
                  <c:v>3989</c:v>
                </c:pt>
                <c:pt idx="62">
                  <c:v>3990</c:v>
                </c:pt>
                <c:pt idx="63">
                  <c:v>3991</c:v>
                </c:pt>
                <c:pt idx="64">
                  <c:v>3992</c:v>
                </c:pt>
                <c:pt idx="65">
                  <c:v>3993</c:v>
                </c:pt>
                <c:pt idx="66">
                  <c:v>3994</c:v>
                </c:pt>
                <c:pt idx="67">
                  <c:v>3995</c:v>
                </c:pt>
                <c:pt idx="68">
                  <c:v>3996</c:v>
                </c:pt>
                <c:pt idx="69">
                  <c:v>3997</c:v>
                </c:pt>
                <c:pt idx="70">
                  <c:v>3998</c:v>
                </c:pt>
                <c:pt idx="71">
                  <c:v>3999</c:v>
                </c:pt>
                <c:pt idx="72">
                  <c:v>4000</c:v>
                </c:pt>
                <c:pt idx="73">
                  <c:v>4001</c:v>
                </c:pt>
                <c:pt idx="74">
                  <c:v>4002</c:v>
                </c:pt>
                <c:pt idx="75">
                  <c:v>4003</c:v>
                </c:pt>
                <c:pt idx="76">
                  <c:v>4004</c:v>
                </c:pt>
                <c:pt idx="77">
                  <c:v>4005</c:v>
                </c:pt>
                <c:pt idx="78">
                  <c:v>4006</c:v>
                </c:pt>
                <c:pt idx="79">
                  <c:v>4007</c:v>
                </c:pt>
                <c:pt idx="80">
                  <c:v>4008</c:v>
                </c:pt>
                <c:pt idx="81">
                  <c:v>4009</c:v>
                </c:pt>
                <c:pt idx="82">
                  <c:v>4010</c:v>
                </c:pt>
                <c:pt idx="83">
                  <c:v>4011</c:v>
                </c:pt>
                <c:pt idx="84">
                  <c:v>4012</c:v>
                </c:pt>
                <c:pt idx="85">
                  <c:v>4013</c:v>
                </c:pt>
                <c:pt idx="86">
                  <c:v>4014</c:v>
                </c:pt>
                <c:pt idx="87">
                  <c:v>4015</c:v>
                </c:pt>
                <c:pt idx="88">
                  <c:v>4016</c:v>
                </c:pt>
                <c:pt idx="89">
                  <c:v>4017</c:v>
                </c:pt>
                <c:pt idx="90">
                  <c:v>4018</c:v>
                </c:pt>
                <c:pt idx="91">
                  <c:v>4019</c:v>
                </c:pt>
                <c:pt idx="92">
                  <c:v>4020</c:v>
                </c:pt>
                <c:pt idx="93">
                  <c:v>4021</c:v>
                </c:pt>
                <c:pt idx="94">
                  <c:v>4022</c:v>
                </c:pt>
                <c:pt idx="95">
                  <c:v>4023</c:v>
                </c:pt>
                <c:pt idx="96">
                  <c:v>4024</c:v>
                </c:pt>
                <c:pt idx="97">
                  <c:v>4025</c:v>
                </c:pt>
                <c:pt idx="98">
                  <c:v>4026</c:v>
                </c:pt>
                <c:pt idx="99">
                  <c:v>4027</c:v>
                </c:pt>
                <c:pt idx="100">
                  <c:v>4028</c:v>
                </c:pt>
                <c:pt idx="101">
                  <c:v>4029</c:v>
                </c:pt>
                <c:pt idx="102">
                  <c:v>4030</c:v>
                </c:pt>
                <c:pt idx="103">
                  <c:v>4031</c:v>
                </c:pt>
                <c:pt idx="104">
                  <c:v>4032</c:v>
                </c:pt>
                <c:pt idx="105">
                  <c:v>4033</c:v>
                </c:pt>
                <c:pt idx="106">
                  <c:v>4034</c:v>
                </c:pt>
                <c:pt idx="107">
                  <c:v>4035</c:v>
                </c:pt>
                <c:pt idx="108">
                  <c:v>4036</c:v>
                </c:pt>
                <c:pt idx="109">
                  <c:v>4037</c:v>
                </c:pt>
                <c:pt idx="110">
                  <c:v>4038</c:v>
                </c:pt>
                <c:pt idx="111">
                  <c:v>4039</c:v>
                </c:pt>
                <c:pt idx="112">
                  <c:v>4040</c:v>
                </c:pt>
                <c:pt idx="113">
                  <c:v>4041</c:v>
                </c:pt>
                <c:pt idx="114">
                  <c:v>4042</c:v>
                </c:pt>
                <c:pt idx="115">
                  <c:v>4043</c:v>
                </c:pt>
                <c:pt idx="116">
                  <c:v>4044</c:v>
                </c:pt>
                <c:pt idx="117">
                  <c:v>4045</c:v>
                </c:pt>
                <c:pt idx="118">
                  <c:v>4046</c:v>
                </c:pt>
                <c:pt idx="119">
                  <c:v>4047</c:v>
                </c:pt>
                <c:pt idx="120">
                  <c:v>4048</c:v>
                </c:pt>
                <c:pt idx="121">
                  <c:v>4049</c:v>
                </c:pt>
                <c:pt idx="122">
                  <c:v>4050</c:v>
                </c:pt>
                <c:pt idx="123">
                  <c:v>4051</c:v>
                </c:pt>
                <c:pt idx="124">
                  <c:v>4052</c:v>
                </c:pt>
                <c:pt idx="125">
                  <c:v>4053</c:v>
                </c:pt>
                <c:pt idx="126">
                  <c:v>4054</c:v>
                </c:pt>
                <c:pt idx="127">
                  <c:v>4055</c:v>
                </c:pt>
                <c:pt idx="128">
                  <c:v>4056</c:v>
                </c:pt>
                <c:pt idx="129">
                  <c:v>4057</c:v>
                </c:pt>
                <c:pt idx="130">
                  <c:v>4058</c:v>
                </c:pt>
                <c:pt idx="131">
                  <c:v>4059</c:v>
                </c:pt>
                <c:pt idx="132">
                  <c:v>4060</c:v>
                </c:pt>
                <c:pt idx="133">
                  <c:v>4061</c:v>
                </c:pt>
                <c:pt idx="134">
                  <c:v>4062</c:v>
                </c:pt>
                <c:pt idx="135">
                  <c:v>4063</c:v>
                </c:pt>
                <c:pt idx="136">
                  <c:v>4064</c:v>
                </c:pt>
                <c:pt idx="137">
                  <c:v>4065</c:v>
                </c:pt>
                <c:pt idx="138">
                  <c:v>4066</c:v>
                </c:pt>
                <c:pt idx="139">
                  <c:v>4067</c:v>
                </c:pt>
                <c:pt idx="140">
                  <c:v>4068</c:v>
                </c:pt>
                <c:pt idx="141">
                  <c:v>4069</c:v>
                </c:pt>
                <c:pt idx="142">
                  <c:v>4070</c:v>
                </c:pt>
                <c:pt idx="143">
                  <c:v>4071</c:v>
                </c:pt>
                <c:pt idx="144">
                  <c:v>4072</c:v>
                </c:pt>
                <c:pt idx="145">
                  <c:v>4073</c:v>
                </c:pt>
                <c:pt idx="146">
                  <c:v>4074</c:v>
                </c:pt>
                <c:pt idx="147">
                  <c:v>4075</c:v>
                </c:pt>
                <c:pt idx="148">
                  <c:v>4076</c:v>
                </c:pt>
                <c:pt idx="149">
                  <c:v>4077</c:v>
                </c:pt>
                <c:pt idx="150">
                  <c:v>4078</c:v>
                </c:pt>
                <c:pt idx="151">
                  <c:v>4079</c:v>
                </c:pt>
                <c:pt idx="152">
                  <c:v>4080</c:v>
                </c:pt>
                <c:pt idx="153">
                  <c:v>4081</c:v>
                </c:pt>
                <c:pt idx="154">
                  <c:v>4082</c:v>
                </c:pt>
              </c:numCache>
            </c:numRef>
          </c:xVal>
          <c:yVal>
            <c:numRef>
              <c:f>Graph!$B$3930:$B$4082</c:f>
              <c:numCache>
                <c:formatCode>General</c:formatCode>
                <c:ptCount val="153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7C-4946-B259-FE2EAC702F4C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Graph!$A$3929:$A$4083</c:f>
              <c:numCache>
                <c:formatCode>General</c:formatCode>
                <c:ptCount val="155"/>
                <c:pt idx="0">
                  <c:v>3928</c:v>
                </c:pt>
                <c:pt idx="1">
                  <c:v>3929</c:v>
                </c:pt>
                <c:pt idx="2">
                  <c:v>3930</c:v>
                </c:pt>
                <c:pt idx="3">
                  <c:v>3931</c:v>
                </c:pt>
                <c:pt idx="4">
                  <c:v>3932</c:v>
                </c:pt>
                <c:pt idx="5">
                  <c:v>3933</c:v>
                </c:pt>
                <c:pt idx="6">
                  <c:v>3934</c:v>
                </c:pt>
                <c:pt idx="7">
                  <c:v>3935</c:v>
                </c:pt>
                <c:pt idx="8">
                  <c:v>3936</c:v>
                </c:pt>
                <c:pt idx="9">
                  <c:v>3937</c:v>
                </c:pt>
                <c:pt idx="10">
                  <c:v>3938</c:v>
                </c:pt>
                <c:pt idx="11">
                  <c:v>3939</c:v>
                </c:pt>
                <c:pt idx="12">
                  <c:v>3940</c:v>
                </c:pt>
                <c:pt idx="13">
                  <c:v>3941</c:v>
                </c:pt>
                <c:pt idx="14">
                  <c:v>3942</c:v>
                </c:pt>
                <c:pt idx="15">
                  <c:v>3943</c:v>
                </c:pt>
                <c:pt idx="16">
                  <c:v>3944</c:v>
                </c:pt>
                <c:pt idx="17">
                  <c:v>3945</c:v>
                </c:pt>
                <c:pt idx="18">
                  <c:v>3946</c:v>
                </c:pt>
                <c:pt idx="19">
                  <c:v>3947</c:v>
                </c:pt>
                <c:pt idx="20">
                  <c:v>3948</c:v>
                </c:pt>
                <c:pt idx="21">
                  <c:v>3949</c:v>
                </c:pt>
                <c:pt idx="22">
                  <c:v>3950</c:v>
                </c:pt>
                <c:pt idx="23">
                  <c:v>3951</c:v>
                </c:pt>
                <c:pt idx="24">
                  <c:v>3952</c:v>
                </c:pt>
                <c:pt idx="25">
                  <c:v>3953</c:v>
                </c:pt>
                <c:pt idx="26">
                  <c:v>3954</c:v>
                </c:pt>
                <c:pt idx="27">
                  <c:v>3955</c:v>
                </c:pt>
                <c:pt idx="28">
                  <c:v>3956</c:v>
                </c:pt>
                <c:pt idx="29">
                  <c:v>3957</c:v>
                </c:pt>
                <c:pt idx="30">
                  <c:v>3958</c:v>
                </c:pt>
                <c:pt idx="31">
                  <c:v>3959</c:v>
                </c:pt>
                <c:pt idx="32">
                  <c:v>3960</c:v>
                </c:pt>
                <c:pt idx="33">
                  <c:v>3961</c:v>
                </c:pt>
                <c:pt idx="34">
                  <c:v>3962</c:v>
                </c:pt>
                <c:pt idx="35">
                  <c:v>3963</c:v>
                </c:pt>
                <c:pt idx="36">
                  <c:v>3964</c:v>
                </c:pt>
                <c:pt idx="37">
                  <c:v>3965</c:v>
                </c:pt>
                <c:pt idx="38">
                  <c:v>3966</c:v>
                </c:pt>
                <c:pt idx="39">
                  <c:v>3967</c:v>
                </c:pt>
                <c:pt idx="40">
                  <c:v>3968</c:v>
                </c:pt>
                <c:pt idx="41">
                  <c:v>3969</c:v>
                </c:pt>
                <c:pt idx="42">
                  <c:v>3970</c:v>
                </c:pt>
                <c:pt idx="43">
                  <c:v>3971</c:v>
                </c:pt>
                <c:pt idx="44">
                  <c:v>3972</c:v>
                </c:pt>
                <c:pt idx="45">
                  <c:v>3973</c:v>
                </c:pt>
                <c:pt idx="46">
                  <c:v>3974</c:v>
                </c:pt>
                <c:pt idx="47">
                  <c:v>3975</c:v>
                </c:pt>
                <c:pt idx="48">
                  <c:v>3976</c:v>
                </c:pt>
                <c:pt idx="49">
                  <c:v>3977</c:v>
                </c:pt>
                <c:pt idx="50">
                  <c:v>3978</c:v>
                </c:pt>
                <c:pt idx="51">
                  <c:v>3979</c:v>
                </c:pt>
                <c:pt idx="52">
                  <c:v>3980</c:v>
                </c:pt>
                <c:pt idx="53">
                  <c:v>3981</c:v>
                </c:pt>
                <c:pt idx="54">
                  <c:v>3982</c:v>
                </c:pt>
                <c:pt idx="55">
                  <c:v>3983</c:v>
                </c:pt>
                <c:pt idx="56">
                  <c:v>3984</c:v>
                </c:pt>
                <c:pt idx="57">
                  <c:v>3985</c:v>
                </c:pt>
                <c:pt idx="58">
                  <c:v>3986</c:v>
                </c:pt>
                <c:pt idx="59">
                  <c:v>3987</c:v>
                </c:pt>
                <c:pt idx="60">
                  <c:v>3988</c:v>
                </c:pt>
                <c:pt idx="61">
                  <c:v>3989</c:v>
                </c:pt>
                <c:pt idx="62">
                  <c:v>3990</c:v>
                </c:pt>
                <c:pt idx="63">
                  <c:v>3991</c:v>
                </c:pt>
                <c:pt idx="64">
                  <c:v>3992</c:v>
                </c:pt>
                <c:pt idx="65">
                  <c:v>3993</c:v>
                </c:pt>
                <c:pt idx="66">
                  <c:v>3994</c:v>
                </c:pt>
                <c:pt idx="67">
                  <c:v>3995</c:v>
                </c:pt>
                <c:pt idx="68">
                  <c:v>3996</c:v>
                </c:pt>
                <c:pt idx="69">
                  <c:v>3997</c:v>
                </c:pt>
                <c:pt idx="70">
                  <c:v>3998</c:v>
                </c:pt>
                <c:pt idx="71">
                  <c:v>3999</c:v>
                </c:pt>
                <c:pt idx="72">
                  <c:v>4000</c:v>
                </c:pt>
                <c:pt idx="73">
                  <c:v>4001</c:v>
                </c:pt>
                <c:pt idx="74">
                  <c:v>4002</c:v>
                </c:pt>
                <c:pt idx="75">
                  <c:v>4003</c:v>
                </c:pt>
                <c:pt idx="76">
                  <c:v>4004</c:v>
                </c:pt>
                <c:pt idx="77">
                  <c:v>4005</c:v>
                </c:pt>
                <c:pt idx="78">
                  <c:v>4006</c:v>
                </c:pt>
                <c:pt idx="79">
                  <c:v>4007</c:v>
                </c:pt>
                <c:pt idx="80">
                  <c:v>4008</c:v>
                </c:pt>
                <c:pt idx="81">
                  <c:v>4009</c:v>
                </c:pt>
                <c:pt idx="82">
                  <c:v>4010</c:v>
                </c:pt>
                <c:pt idx="83">
                  <c:v>4011</c:v>
                </c:pt>
                <c:pt idx="84">
                  <c:v>4012</c:v>
                </c:pt>
                <c:pt idx="85">
                  <c:v>4013</c:v>
                </c:pt>
                <c:pt idx="86">
                  <c:v>4014</c:v>
                </c:pt>
                <c:pt idx="87">
                  <c:v>4015</c:v>
                </c:pt>
                <c:pt idx="88">
                  <c:v>4016</c:v>
                </c:pt>
                <c:pt idx="89">
                  <c:v>4017</c:v>
                </c:pt>
                <c:pt idx="90">
                  <c:v>4018</c:v>
                </c:pt>
                <c:pt idx="91">
                  <c:v>4019</c:v>
                </c:pt>
                <c:pt idx="92">
                  <c:v>4020</c:v>
                </c:pt>
                <c:pt idx="93">
                  <c:v>4021</c:v>
                </c:pt>
                <c:pt idx="94">
                  <c:v>4022</c:v>
                </c:pt>
                <c:pt idx="95">
                  <c:v>4023</c:v>
                </c:pt>
                <c:pt idx="96">
                  <c:v>4024</c:v>
                </c:pt>
                <c:pt idx="97">
                  <c:v>4025</c:v>
                </c:pt>
                <c:pt idx="98">
                  <c:v>4026</c:v>
                </c:pt>
                <c:pt idx="99">
                  <c:v>4027</c:v>
                </c:pt>
                <c:pt idx="100">
                  <c:v>4028</c:v>
                </c:pt>
                <c:pt idx="101">
                  <c:v>4029</c:v>
                </c:pt>
                <c:pt idx="102">
                  <c:v>4030</c:v>
                </c:pt>
                <c:pt idx="103">
                  <c:v>4031</c:v>
                </c:pt>
                <c:pt idx="104">
                  <c:v>4032</c:v>
                </c:pt>
                <c:pt idx="105">
                  <c:v>4033</c:v>
                </c:pt>
                <c:pt idx="106">
                  <c:v>4034</c:v>
                </c:pt>
                <c:pt idx="107">
                  <c:v>4035</c:v>
                </c:pt>
                <c:pt idx="108">
                  <c:v>4036</c:v>
                </c:pt>
                <c:pt idx="109">
                  <c:v>4037</c:v>
                </c:pt>
                <c:pt idx="110">
                  <c:v>4038</c:v>
                </c:pt>
                <c:pt idx="111">
                  <c:v>4039</c:v>
                </c:pt>
                <c:pt idx="112">
                  <c:v>4040</c:v>
                </c:pt>
                <c:pt idx="113">
                  <c:v>4041</c:v>
                </c:pt>
                <c:pt idx="114">
                  <c:v>4042</c:v>
                </c:pt>
                <c:pt idx="115">
                  <c:v>4043</c:v>
                </c:pt>
                <c:pt idx="116">
                  <c:v>4044</c:v>
                </c:pt>
                <c:pt idx="117">
                  <c:v>4045</c:v>
                </c:pt>
                <c:pt idx="118">
                  <c:v>4046</c:v>
                </c:pt>
                <c:pt idx="119">
                  <c:v>4047</c:v>
                </c:pt>
                <c:pt idx="120">
                  <c:v>4048</c:v>
                </c:pt>
                <c:pt idx="121">
                  <c:v>4049</c:v>
                </c:pt>
                <c:pt idx="122">
                  <c:v>4050</c:v>
                </c:pt>
                <c:pt idx="123">
                  <c:v>4051</c:v>
                </c:pt>
                <c:pt idx="124">
                  <c:v>4052</c:v>
                </c:pt>
                <c:pt idx="125">
                  <c:v>4053</c:v>
                </c:pt>
                <c:pt idx="126">
                  <c:v>4054</c:v>
                </c:pt>
                <c:pt idx="127">
                  <c:v>4055</c:v>
                </c:pt>
                <c:pt idx="128">
                  <c:v>4056</c:v>
                </c:pt>
                <c:pt idx="129">
                  <c:v>4057</c:v>
                </c:pt>
                <c:pt idx="130">
                  <c:v>4058</c:v>
                </c:pt>
                <c:pt idx="131">
                  <c:v>4059</c:v>
                </c:pt>
                <c:pt idx="132">
                  <c:v>4060</c:v>
                </c:pt>
                <c:pt idx="133">
                  <c:v>4061</c:v>
                </c:pt>
                <c:pt idx="134">
                  <c:v>4062</c:v>
                </c:pt>
                <c:pt idx="135">
                  <c:v>4063</c:v>
                </c:pt>
                <c:pt idx="136">
                  <c:v>4064</c:v>
                </c:pt>
                <c:pt idx="137">
                  <c:v>4065</c:v>
                </c:pt>
                <c:pt idx="138">
                  <c:v>4066</c:v>
                </c:pt>
                <c:pt idx="139">
                  <c:v>4067</c:v>
                </c:pt>
                <c:pt idx="140">
                  <c:v>4068</c:v>
                </c:pt>
                <c:pt idx="141">
                  <c:v>4069</c:v>
                </c:pt>
                <c:pt idx="142">
                  <c:v>4070</c:v>
                </c:pt>
                <c:pt idx="143">
                  <c:v>4071</c:v>
                </c:pt>
                <c:pt idx="144">
                  <c:v>4072</c:v>
                </c:pt>
                <c:pt idx="145">
                  <c:v>4073</c:v>
                </c:pt>
                <c:pt idx="146">
                  <c:v>4074</c:v>
                </c:pt>
                <c:pt idx="147">
                  <c:v>4075</c:v>
                </c:pt>
                <c:pt idx="148">
                  <c:v>4076</c:v>
                </c:pt>
                <c:pt idx="149">
                  <c:v>4077</c:v>
                </c:pt>
                <c:pt idx="150">
                  <c:v>4078</c:v>
                </c:pt>
                <c:pt idx="151">
                  <c:v>4079</c:v>
                </c:pt>
                <c:pt idx="152">
                  <c:v>4080</c:v>
                </c:pt>
                <c:pt idx="153">
                  <c:v>4081</c:v>
                </c:pt>
                <c:pt idx="154">
                  <c:v>4082</c:v>
                </c:pt>
              </c:numCache>
            </c:numRef>
          </c:xVal>
          <c:yVal>
            <c:numRef>
              <c:f>Graph!$C$3930:$C$4082</c:f>
              <c:numCache>
                <c:formatCode>General</c:formatCode>
                <c:ptCount val="15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7C-4946-B259-FE2EAC702F4C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Graph!$A$3929:$A$4083</c:f>
              <c:numCache>
                <c:formatCode>General</c:formatCode>
                <c:ptCount val="155"/>
                <c:pt idx="0">
                  <c:v>3928</c:v>
                </c:pt>
                <c:pt idx="1">
                  <c:v>3929</c:v>
                </c:pt>
                <c:pt idx="2">
                  <c:v>3930</c:v>
                </c:pt>
                <c:pt idx="3">
                  <c:v>3931</c:v>
                </c:pt>
                <c:pt idx="4">
                  <c:v>3932</c:v>
                </c:pt>
                <c:pt idx="5">
                  <c:v>3933</c:v>
                </c:pt>
                <c:pt idx="6">
                  <c:v>3934</c:v>
                </c:pt>
                <c:pt idx="7">
                  <c:v>3935</c:v>
                </c:pt>
                <c:pt idx="8">
                  <c:v>3936</c:v>
                </c:pt>
                <c:pt idx="9">
                  <c:v>3937</c:v>
                </c:pt>
                <c:pt idx="10">
                  <c:v>3938</c:v>
                </c:pt>
                <c:pt idx="11">
                  <c:v>3939</c:v>
                </c:pt>
                <c:pt idx="12">
                  <c:v>3940</c:v>
                </c:pt>
                <c:pt idx="13">
                  <c:v>3941</c:v>
                </c:pt>
                <c:pt idx="14">
                  <c:v>3942</c:v>
                </c:pt>
                <c:pt idx="15">
                  <c:v>3943</c:v>
                </c:pt>
                <c:pt idx="16">
                  <c:v>3944</c:v>
                </c:pt>
                <c:pt idx="17">
                  <c:v>3945</c:v>
                </c:pt>
                <c:pt idx="18">
                  <c:v>3946</c:v>
                </c:pt>
                <c:pt idx="19">
                  <c:v>3947</c:v>
                </c:pt>
                <c:pt idx="20">
                  <c:v>3948</c:v>
                </c:pt>
                <c:pt idx="21">
                  <c:v>3949</c:v>
                </c:pt>
                <c:pt idx="22">
                  <c:v>3950</c:v>
                </c:pt>
                <c:pt idx="23">
                  <c:v>3951</c:v>
                </c:pt>
                <c:pt idx="24">
                  <c:v>3952</c:v>
                </c:pt>
                <c:pt idx="25">
                  <c:v>3953</c:v>
                </c:pt>
                <c:pt idx="26">
                  <c:v>3954</c:v>
                </c:pt>
                <c:pt idx="27">
                  <c:v>3955</c:v>
                </c:pt>
                <c:pt idx="28">
                  <c:v>3956</c:v>
                </c:pt>
                <c:pt idx="29">
                  <c:v>3957</c:v>
                </c:pt>
                <c:pt idx="30">
                  <c:v>3958</c:v>
                </c:pt>
                <c:pt idx="31">
                  <c:v>3959</c:v>
                </c:pt>
                <c:pt idx="32">
                  <c:v>3960</c:v>
                </c:pt>
                <c:pt idx="33">
                  <c:v>3961</c:v>
                </c:pt>
                <c:pt idx="34">
                  <c:v>3962</c:v>
                </c:pt>
                <c:pt idx="35">
                  <c:v>3963</c:v>
                </c:pt>
                <c:pt idx="36">
                  <c:v>3964</c:v>
                </c:pt>
                <c:pt idx="37">
                  <c:v>3965</c:v>
                </c:pt>
                <c:pt idx="38">
                  <c:v>3966</c:v>
                </c:pt>
                <c:pt idx="39">
                  <c:v>3967</c:v>
                </c:pt>
                <c:pt idx="40">
                  <c:v>3968</c:v>
                </c:pt>
                <c:pt idx="41">
                  <c:v>3969</c:v>
                </c:pt>
                <c:pt idx="42">
                  <c:v>3970</c:v>
                </c:pt>
                <c:pt idx="43">
                  <c:v>3971</c:v>
                </c:pt>
                <c:pt idx="44">
                  <c:v>3972</c:v>
                </c:pt>
                <c:pt idx="45">
                  <c:v>3973</c:v>
                </c:pt>
                <c:pt idx="46">
                  <c:v>3974</c:v>
                </c:pt>
                <c:pt idx="47">
                  <c:v>3975</c:v>
                </c:pt>
                <c:pt idx="48">
                  <c:v>3976</c:v>
                </c:pt>
                <c:pt idx="49">
                  <c:v>3977</c:v>
                </c:pt>
                <c:pt idx="50">
                  <c:v>3978</c:v>
                </c:pt>
                <c:pt idx="51">
                  <c:v>3979</c:v>
                </c:pt>
                <c:pt idx="52">
                  <c:v>3980</c:v>
                </c:pt>
                <c:pt idx="53">
                  <c:v>3981</c:v>
                </c:pt>
                <c:pt idx="54">
                  <c:v>3982</c:v>
                </c:pt>
                <c:pt idx="55">
                  <c:v>3983</c:v>
                </c:pt>
                <c:pt idx="56">
                  <c:v>3984</c:v>
                </c:pt>
                <c:pt idx="57">
                  <c:v>3985</c:v>
                </c:pt>
                <c:pt idx="58">
                  <c:v>3986</c:v>
                </c:pt>
                <c:pt idx="59">
                  <c:v>3987</c:v>
                </c:pt>
                <c:pt idx="60">
                  <c:v>3988</c:v>
                </c:pt>
                <c:pt idx="61">
                  <c:v>3989</c:v>
                </c:pt>
                <c:pt idx="62">
                  <c:v>3990</c:v>
                </c:pt>
                <c:pt idx="63">
                  <c:v>3991</c:v>
                </c:pt>
                <c:pt idx="64">
                  <c:v>3992</c:v>
                </c:pt>
                <c:pt idx="65">
                  <c:v>3993</c:v>
                </c:pt>
                <c:pt idx="66">
                  <c:v>3994</c:v>
                </c:pt>
                <c:pt idx="67">
                  <c:v>3995</c:v>
                </c:pt>
                <c:pt idx="68">
                  <c:v>3996</c:v>
                </c:pt>
                <c:pt idx="69">
                  <c:v>3997</c:v>
                </c:pt>
                <c:pt idx="70">
                  <c:v>3998</c:v>
                </c:pt>
                <c:pt idx="71">
                  <c:v>3999</c:v>
                </c:pt>
                <c:pt idx="72">
                  <c:v>4000</c:v>
                </c:pt>
                <c:pt idx="73">
                  <c:v>4001</c:v>
                </c:pt>
                <c:pt idx="74">
                  <c:v>4002</c:v>
                </c:pt>
                <c:pt idx="75">
                  <c:v>4003</c:v>
                </c:pt>
                <c:pt idx="76">
                  <c:v>4004</c:v>
                </c:pt>
                <c:pt idx="77">
                  <c:v>4005</c:v>
                </c:pt>
                <c:pt idx="78">
                  <c:v>4006</c:v>
                </c:pt>
                <c:pt idx="79">
                  <c:v>4007</c:v>
                </c:pt>
                <c:pt idx="80">
                  <c:v>4008</c:v>
                </c:pt>
                <c:pt idx="81">
                  <c:v>4009</c:v>
                </c:pt>
                <c:pt idx="82">
                  <c:v>4010</c:v>
                </c:pt>
                <c:pt idx="83">
                  <c:v>4011</c:v>
                </c:pt>
                <c:pt idx="84">
                  <c:v>4012</c:v>
                </c:pt>
                <c:pt idx="85">
                  <c:v>4013</c:v>
                </c:pt>
                <c:pt idx="86">
                  <c:v>4014</c:v>
                </c:pt>
                <c:pt idx="87">
                  <c:v>4015</c:v>
                </c:pt>
                <c:pt idx="88">
                  <c:v>4016</c:v>
                </c:pt>
                <c:pt idx="89">
                  <c:v>4017</c:v>
                </c:pt>
                <c:pt idx="90">
                  <c:v>4018</c:v>
                </c:pt>
                <c:pt idx="91">
                  <c:v>4019</c:v>
                </c:pt>
                <c:pt idx="92">
                  <c:v>4020</c:v>
                </c:pt>
                <c:pt idx="93">
                  <c:v>4021</c:v>
                </c:pt>
                <c:pt idx="94">
                  <c:v>4022</c:v>
                </c:pt>
                <c:pt idx="95">
                  <c:v>4023</c:v>
                </c:pt>
                <c:pt idx="96">
                  <c:v>4024</c:v>
                </c:pt>
                <c:pt idx="97">
                  <c:v>4025</c:v>
                </c:pt>
                <c:pt idx="98">
                  <c:v>4026</c:v>
                </c:pt>
                <c:pt idx="99">
                  <c:v>4027</c:v>
                </c:pt>
                <c:pt idx="100">
                  <c:v>4028</c:v>
                </c:pt>
                <c:pt idx="101">
                  <c:v>4029</c:v>
                </c:pt>
                <c:pt idx="102">
                  <c:v>4030</c:v>
                </c:pt>
                <c:pt idx="103">
                  <c:v>4031</c:v>
                </c:pt>
                <c:pt idx="104">
                  <c:v>4032</c:v>
                </c:pt>
                <c:pt idx="105">
                  <c:v>4033</c:v>
                </c:pt>
                <c:pt idx="106">
                  <c:v>4034</c:v>
                </c:pt>
                <c:pt idx="107">
                  <c:v>4035</c:v>
                </c:pt>
                <c:pt idx="108">
                  <c:v>4036</c:v>
                </c:pt>
                <c:pt idx="109">
                  <c:v>4037</c:v>
                </c:pt>
                <c:pt idx="110">
                  <c:v>4038</c:v>
                </c:pt>
                <c:pt idx="111">
                  <c:v>4039</c:v>
                </c:pt>
                <c:pt idx="112">
                  <c:v>4040</c:v>
                </c:pt>
                <c:pt idx="113">
                  <c:v>4041</c:v>
                </c:pt>
                <c:pt idx="114">
                  <c:v>4042</c:v>
                </c:pt>
                <c:pt idx="115">
                  <c:v>4043</c:v>
                </c:pt>
                <c:pt idx="116">
                  <c:v>4044</c:v>
                </c:pt>
                <c:pt idx="117">
                  <c:v>4045</c:v>
                </c:pt>
                <c:pt idx="118">
                  <c:v>4046</c:v>
                </c:pt>
                <c:pt idx="119">
                  <c:v>4047</c:v>
                </c:pt>
                <c:pt idx="120">
                  <c:v>4048</c:v>
                </c:pt>
                <c:pt idx="121">
                  <c:v>4049</c:v>
                </c:pt>
                <c:pt idx="122">
                  <c:v>4050</c:v>
                </c:pt>
                <c:pt idx="123">
                  <c:v>4051</c:v>
                </c:pt>
                <c:pt idx="124">
                  <c:v>4052</c:v>
                </c:pt>
                <c:pt idx="125">
                  <c:v>4053</c:v>
                </c:pt>
                <c:pt idx="126">
                  <c:v>4054</c:v>
                </c:pt>
                <c:pt idx="127">
                  <c:v>4055</c:v>
                </c:pt>
                <c:pt idx="128">
                  <c:v>4056</c:v>
                </c:pt>
                <c:pt idx="129">
                  <c:v>4057</c:v>
                </c:pt>
                <c:pt idx="130">
                  <c:v>4058</c:v>
                </c:pt>
                <c:pt idx="131">
                  <c:v>4059</c:v>
                </c:pt>
                <c:pt idx="132">
                  <c:v>4060</c:v>
                </c:pt>
                <c:pt idx="133">
                  <c:v>4061</c:v>
                </c:pt>
                <c:pt idx="134">
                  <c:v>4062</c:v>
                </c:pt>
                <c:pt idx="135">
                  <c:v>4063</c:v>
                </c:pt>
                <c:pt idx="136">
                  <c:v>4064</c:v>
                </c:pt>
                <c:pt idx="137">
                  <c:v>4065</c:v>
                </c:pt>
                <c:pt idx="138">
                  <c:v>4066</c:v>
                </c:pt>
                <c:pt idx="139">
                  <c:v>4067</c:v>
                </c:pt>
                <c:pt idx="140">
                  <c:v>4068</c:v>
                </c:pt>
                <c:pt idx="141">
                  <c:v>4069</c:v>
                </c:pt>
                <c:pt idx="142">
                  <c:v>4070</c:v>
                </c:pt>
                <c:pt idx="143">
                  <c:v>4071</c:v>
                </c:pt>
                <c:pt idx="144">
                  <c:v>4072</c:v>
                </c:pt>
                <c:pt idx="145">
                  <c:v>4073</c:v>
                </c:pt>
                <c:pt idx="146">
                  <c:v>4074</c:v>
                </c:pt>
                <c:pt idx="147">
                  <c:v>4075</c:v>
                </c:pt>
                <c:pt idx="148">
                  <c:v>4076</c:v>
                </c:pt>
                <c:pt idx="149">
                  <c:v>4077</c:v>
                </c:pt>
                <c:pt idx="150">
                  <c:v>4078</c:v>
                </c:pt>
                <c:pt idx="151">
                  <c:v>4079</c:v>
                </c:pt>
                <c:pt idx="152">
                  <c:v>4080</c:v>
                </c:pt>
                <c:pt idx="153">
                  <c:v>4081</c:v>
                </c:pt>
                <c:pt idx="154">
                  <c:v>4082</c:v>
                </c:pt>
              </c:numCache>
            </c:numRef>
          </c:xVal>
          <c:yVal>
            <c:numRef>
              <c:f>Graph!$E$3930:$E$4082</c:f>
              <c:numCache>
                <c:formatCode>General</c:formatCode>
                <c:ptCount val="153"/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97C-4946-B259-FE2EAC702F4C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Graph!$A$3929:$A$4083</c:f>
              <c:numCache>
                <c:formatCode>General</c:formatCode>
                <c:ptCount val="155"/>
                <c:pt idx="0">
                  <c:v>3928</c:v>
                </c:pt>
                <c:pt idx="1">
                  <c:v>3929</c:v>
                </c:pt>
                <c:pt idx="2">
                  <c:v>3930</c:v>
                </c:pt>
                <c:pt idx="3">
                  <c:v>3931</c:v>
                </c:pt>
                <c:pt idx="4">
                  <c:v>3932</c:v>
                </c:pt>
                <c:pt idx="5">
                  <c:v>3933</c:v>
                </c:pt>
                <c:pt idx="6">
                  <c:v>3934</c:v>
                </c:pt>
                <c:pt idx="7">
                  <c:v>3935</c:v>
                </c:pt>
                <c:pt idx="8">
                  <c:v>3936</c:v>
                </c:pt>
                <c:pt idx="9">
                  <c:v>3937</c:v>
                </c:pt>
                <c:pt idx="10">
                  <c:v>3938</c:v>
                </c:pt>
                <c:pt idx="11">
                  <c:v>3939</c:v>
                </c:pt>
                <c:pt idx="12">
                  <c:v>3940</c:v>
                </c:pt>
                <c:pt idx="13">
                  <c:v>3941</c:v>
                </c:pt>
                <c:pt idx="14">
                  <c:v>3942</c:v>
                </c:pt>
                <c:pt idx="15">
                  <c:v>3943</c:v>
                </c:pt>
                <c:pt idx="16">
                  <c:v>3944</c:v>
                </c:pt>
                <c:pt idx="17">
                  <c:v>3945</c:v>
                </c:pt>
                <c:pt idx="18">
                  <c:v>3946</c:v>
                </c:pt>
                <c:pt idx="19">
                  <c:v>3947</c:v>
                </c:pt>
                <c:pt idx="20">
                  <c:v>3948</c:v>
                </c:pt>
                <c:pt idx="21">
                  <c:v>3949</c:v>
                </c:pt>
                <c:pt idx="22">
                  <c:v>3950</c:v>
                </c:pt>
                <c:pt idx="23">
                  <c:v>3951</c:v>
                </c:pt>
                <c:pt idx="24">
                  <c:v>3952</c:v>
                </c:pt>
                <c:pt idx="25">
                  <c:v>3953</c:v>
                </c:pt>
                <c:pt idx="26">
                  <c:v>3954</c:v>
                </c:pt>
                <c:pt idx="27">
                  <c:v>3955</c:v>
                </c:pt>
                <c:pt idx="28">
                  <c:v>3956</c:v>
                </c:pt>
                <c:pt idx="29">
                  <c:v>3957</c:v>
                </c:pt>
                <c:pt idx="30">
                  <c:v>3958</c:v>
                </c:pt>
                <c:pt idx="31">
                  <c:v>3959</c:v>
                </c:pt>
                <c:pt idx="32">
                  <c:v>3960</c:v>
                </c:pt>
                <c:pt idx="33">
                  <c:v>3961</c:v>
                </c:pt>
                <c:pt idx="34">
                  <c:v>3962</c:v>
                </c:pt>
                <c:pt idx="35">
                  <c:v>3963</c:v>
                </c:pt>
                <c:pt idx="36">
                  <c:v>3964</c:v>
                </c:pt>
                <c:pt idx="37">
                  <c:v>3965</c:v>
                </c:pt>
                <c:pt idx="38">
                  <c:v>3966</c:v>
                </c:pt>
                <c:pt idx="39">
                  <c:v>3967</c:v>
                </c:pt>
                <c:pt idx="40">
                  <c:v>3968</c:v>
                </c:pt>
                <c:pt idx="41">
                  <c:v>3969</c:v>
                </c:pt>
                <c:pt idx="42">
                  <c:v>3970</c:v>
                </c:pt>
                <c:pt idx="43">
                  <c:v>3971</c:v>
                </c:pt>
                <c:pt idx="44">
                  <c:v>3972</c:v>
                </c:pt>
                <c:pt idx="45">
                  <c:v>3973</c:v>
                </c:pt>
                <c:pt idx="46">
                  <c:v>3974</c:v>
                </c:pt>
                <c:pt idx="47">
                  <c:v>3975</c:v>
                </c:pt>
                <c:pt idx="48">
                  <c:v>3976</c:v>
                </c:pt>
                <c:pt idx="49">
                  <c:v>3977</c:v>
                </c:pt>
                <c:pt idx="50">
                  <c:v>3978</c:v>
                </c:pt>
                <c:pt idx="51">
                  <c:v>3979</c:v>
                </c:pt>
                <c:pt idx="52">
                  <c:v>3980</c:v>
                </c:pt>
                <c:pt idx="53">
                  <c:v>3981</c:v>
                </c:pt>
                <c:pt idx="54">
                  <c:v>3982</c:v>
                </c:pt>
                <c:pt idx="55">
                  <c:v>3983</c:v>
                </c:pt>
                <c:pt idx="56">
                  <c:v>3984</c:v>
                </c:pt>
                <c:pt idx="57">
                  <c:v>3985</c:v>
                </c:pt>
                <c:pt idx="58">
                  <c:v>3986</c:v>
                </c:pt>
                <c:pt idx="59">
                  <c:v>3987</c:v>
                </c:pt>
                <c:pt idx="60">
                  <c:v>3988</c:v>
                </c:pt>
                <c:pt idx="61">
                  <c:v>3989</c:v>
                </c:pt>
                <c:pt idx="62">
                  <c:v>3990</c:v>
                </c:pt>
                <c:pt idx="63">
                  <c:v>3991</c:v>
                </c:pt>
                <c:pt idx="64">
                  <c:v>3992</c:v>
                </c:pt>
                <c:pt idx="65">
                  <c:v>3993</c:v>
                </c:pt>
                <c:pt idx="66">
                  <c:v>3994</c:v>
                </c:pt>
                <c:pt idx="67">
                  <c:v>3995</c:v>
                </c:pt>
                <c:pt idx="68">
                  <c:v>3996</c:v>
                </c:pt>
                <c:pt idx="69">
                  <c:v>3997</c:v>
                </c:pt>
                <c:pt idx="70">
                  <c:v>3998</c:v>
                </c:pt>
                <c:pt idx="71">
                  <c:v>3999</c:v>
                </c:pt>
                <c:pt idx="72">
                  <c:v>4000</c:v>
                </c:pt>
                <c:pt idx="73">
                  <c:v>4001</c:v>
                </c:pt>
                <c:pt idx="74">
                  <c:v>4002</c:v>
                </c:pt>
                <c:pt idx="75">
                  <c:v>4003</c:v>
                </c:pt>
                <c:pt idx="76">
                  <c:v>4004</c:v>
                </c:pt>
                <c:pt idx="77">
                  <c:v>4005</c:v>
                </c:pt>
                <c:pt idx="78">
                  <c:v>4006</c:v>
                </c:pt>
                <c:pt idx="79">
                  <c:v>4007</c:v>
                </c:pt>
                <c:pt idx="80">
                  <c:v>4008</c:v>
                </c:pt>
                <c:pt idx="81">
                  <c:v>4009</c:v>
                </c:pt>
                <c:pt idx="82">
                  <c:v>4010</c:v>
                </c:pt>
                <c:pt idx="83">
                  <c:v>4011</c:v>
                </c:pt>
                <c:pt idx="84">
                  <c:v>4012</c:v>
                </c:pt>
                <c:pt idx="85">
                  <c:v>4013</c:v>
                </c:pt>
                <c:pt idx="86">
                  <c:v>4014</c:v>
                </c:pt>
                <c:pt idx="87">
                  <c:v>4015</c:v>
                </c:pt>
                <c:pt idx="88">
                  <c:v>4016</c:v>
                </c:pt>
                <c:pt idx="89">
                  <c:v>4017</c:v>
                </c:pt>
                <c:pt idx="90">
                  <c:v>4018</c:v>
                </c:pt>
                <c:pt idx="91">
                  <c:v>4019</c:v>
                </c:pt>
                <c:pt idx="92">
                  <c:v>4020</c:v>
                </c:pt>
                <c:pt idx="93">
                  <c:v>4021</c:v>
                </c:pt>
                <c:pt idx="94">
                  <c:v>4022</c:v>
                </c:pt>
                <c:pt idx="95">
                  <c:v>4023</c:v>
                </c:pt>
                <c:pt idx="96">
                  <c:v>4024</c:v>
                </c:pt>
                <c:pt idx="97">
                  <c:v>4025</c:v>
                </c:pt>
                <c:pt idx="98">
                  <c:v>4026</c:v>
                </c:pt>
                <c:pt idx="99">
                  <c:v>4027</c:v>
                </c:pt>
                <c:pt idx="100">
                  <c:v>4028</c:v>
                </c:pt>
                <c:pt idx="101">
                  <c:v>4029</c:v>
                </c:pt>
                <c:pt idx="102">
                  <c:v>4030</c:v>
                </c:pt>
                <c:pt idx="103">
                  <c:v>4031</c:v>
                </c:pt>
                <c:pt idx="104">
                  <c:v>4032</c:v>
                </c:pt>
                <c:pt idx="105">
                  <c:v>4033</c:v>
                </c:pt>
                <c:pt idx="106">
                  <c:v>4034</c:v>
                </c:pt>
                <c:pt idx="107">
                  <c:v>4035</c:v>
                </c:pt>
                <c:pt idx="108">
                  <c:v>4036</c:v>
                </c:pt>
                <c:pt idx="109">
                  <c:v>4037</c:v>
                </c:pt>
                <c:pt idx="110">
                  <c:v>4038</c:v>
                </c:pt>
                <c:pt idx="111">
                  <c:v>4039</c:v>
                </c:pt>
                <c:pt idx="112">
                  <c:v>4040</c:v>
                </c:pt>
                <c:pt idx="113">
                  <c:v>4041</c:v>
                </c:pt>
                <c:pt idx="114">
                  <c:v>4042</c:v>
                </c:pt>
                <c:pt idx="115">
                  <c:v>4043</c:v>
                </c:pt>
                <c:pt idx="116">
                  <c:v>4044</c:v>
                </c:pt>
                <c:pt idx="117">
                  <c:v>4045</c:v>
                </c:pt>
                <c:pt idx="118">
                  <c:v>4046</c:v>
                </c:pt>
                <c:pt idx="119">
                  <c:v>4047</c:v>
                </c:pt>
                <c:pt idx="120">
                  <c:v>4048</c:v>
                </c:pt>
                <c:pt idx="121">
                  <c:v>4049</c:v>
                </c:pt>
                <c:pt idx="122">
                  <c:v>4050</c:v>
                </c:pt>
                <c:pt idx="123">
                  <c:v>4051</c:v>
                </c:pt>
                <c:pt idx="124">
                  <c:v>4052</c:v>
                </c:pt>
                <c:pt idx="125">
                  <c:v>4053</c:v>
                </c:pt>
                <c:pt idx="126">
                  <c:v>4054</c:v>
                </c:pt>
                <c:pt idx="127">
                  <c:v>4055</c:v>
                </c:pt>
                <c:pt idx="128">
                  <c:v>4056</c:v>
                </c:pt>
                <c:pt idx="129">
                  <c:v>4057</c:v>
                </c:pt>
                <c:pt idx="130">
                  <c:v>4058</c:v>
                </c:pt>
                <c:pt idx="131">
                  <c:v>4059</c:v>
                </c:pt>
                <c:pt idx="132">
                  <c:v>4060</c:v>
                </c:pt>
                <c:pt idx="133">
                  <c:v>4061</c:v>
                </c:pt>
                <c:pt idx="134">
                  <c:v>4062</c:v>
                </c:pt>
                <c:pt idx="135">
                  <c:v>4063</c:v>
                </c:pt>
                <c:pt idx="136">
                  <c:v>4064</c:v>
                </c:pt>
                <c:pt idx="137">
                  <c:v>4065</c:v>
                </c:pt>
                <c:pt idx="138">
                  <c:v>4066</c:v>
                </c:pt>
                <c:pt idx="139">
                  <c:v>4067</c:v>
                </c:pt>
                <c:pt idx="140">
                  <c:v>4068</c:v>
                </c:pt>
                <c:pt idx="141">
                  <c:v>4069</c:v>
                </c:pt>
                <c:pt idx="142">
                  <c:v>4070</c:v>
                </c:pt>
                <c:pt idx="143">
                  <c:v>4071</c:v>
                </c:pt>
                <c:pt idx="144">
                  <c:v>4072</c:v>
                </c:pt>
                <c:pt idx="145">
                  <c:v>4073</c:v>
                </c:pt>
                <c:pt idx="146">
                  <c:v>4074</c:v>
                </c:pt>
                <c:pt idx="147">
                  <c:v>4075</c:v>
                </c:pt>
                <c:pt idx="148">
                  <c:v>4076</c:v>
                </c:pt>
                <c:pt idx="149">
                  <c:v>4077</c:v>
                </c:pt>
                <c:pt idx="150">
                  <c:v>4078</c:v>
                </c:pt>
                <c:pt idx="151">
                  <c:v>4079</c:v>
                </c:pt>
                <c:pt idx="152">
                  <c:v>4080</c:v>
                </c:pt>
                <c:pt idx="153">
                  <c:v>4081</c:v>
                </c:pt>
                <c:pt idx="154">
                  <c:v>4082</c:v>
                </c:pt>
              </c:numCache>
            </c:numRef>
          </c:xVal>
          <c:yVal>
            <c:numRef>
              <c:f>Graph!$G$3930:$G$4082</c:f>
              <c:numCache>
                <c:formatCode>General</c:formatCode>
                <c:ptCount val="15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97C-4946-B259-FE2EAC702F4C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Graph!$A$3929:$A$4083</c:f>
              <c:numCache>
                <c:formatCode>General</c:formatCode>
                <c:ptCount val="155"/>
                <c:pt idx="0">
                  <c:v>3928</c:v>
                </c:pt>
                <c:pt idx="1">
                  <c:v>3929</c:v>
                </c:pt>
                <c:pt idx="2">
                  <c:v>3930</c:v>
                </c:pt>
                <c:pt idx="3">
                  <c:v>3931</c:v>
                </c:pt>
                <c:pt idx="4">
                  <c:v>3932</c:v>
                </c:pt>
                <c:pt idx="5">
                  <c:v>3933</c:v>
                </c:pt>
                <c:pt idx="6">
                  <c:v>3934</c:v>
                </c:pt>
                <c:pt idx="7">
                  <c:v>3935</c:v>
                </c:pt>
                <c:pt idx="8">
                  <c:v>3936</c:v>
                </c:pt>
                <c:pt idx="9">
                  <c:v>3937</c:v>
                </c:pt>
                <c:pt idx="10">
                  <c:v>3938</c:v>
                </c:pt>
                <c:pt idx="11">
                  <c:v>3939</c:v>
                </c:pt>
                <c:pt idx="12">
                  <c:v>3940</c:v>
                </c:pt>
                <c:pt idx="13">
                  <c:v>3941</c:v>
                </c:pt>
                <c:pt idx="14">
                  <c:v>3942</c:v>
                </c:pt>
                <c:pt idx="15">
                  <c:v>3943</c:v>
                </c:pt>
                <c:pt idx="16">
                  <c:v>3944</c:v>
                </c:pt>
                <c:pt idx="17">
                  <c:v>3945</c:v>
                </c:pt>
                <c:pt idx="18">
                  <c:v>3946</c:v>
                </c:pt>
                <c:pt idx="19">
                  <c:v>3947</c:v>
                </c:pt>
                <c:pt idx="20">
                  <c:v>3948</c:v>
                </c:pt>
                <c:pt idx="21">
                  <c:v>3949</c:v>
                </c:pt>
                <c:pt idx="22">
                  <c:v>3950</c:v>
                </c:pt>
                <c:pt idx="23">
                  <c:v>3951</c:v>
                </c:pt>
                <c:pt idx="24">
                  <c:v>3952</c:v>
                </c:pt>
                <c:pt idx="25">
                  <c:v>3953</c:v>
                </c:pt>
                <c:pt idx="26">
                  <c:v>3954</c:v>
                </c:pt>
                <c:pt idx="27">
                  <c:v>3955</c:v>
                </c:pt>
                <c:pt idx="28">
                  <c:v>3956</c:v>
                </c:pt>
                <c:pt idx="29">
                  <c:v>3957</c:v>
                </c:pt>
                <c:pt idx="30">
                  <c:v>3958</c:v>
                </c:pt>
                <c:pt idx="31">
                  <c:v>3959</c:v>
                </c:pt>
                <c:pt idx="32">
                  <c:v>3960</c:v>
                </c:pt>
                <c:pt idx="33">
                  <c:v>3961</c:v>
                </c:pt>
                <c:pt idx="34">
                  <c:v>3962</c:v>
                </c:pt>
                <c:pt idx="35">
                  <c:v>3963</c:v>
                </c:pt>
                <c:pt idx="36">
                  <c:v>3964</c:v>
                </c:pt>
                <c:pt idx="37">
                  <c:v>3965</c:v>
                </c:pt>
                <c:pt idx="38">
                  <c:v>3966</c:v>
                </c:pt>
                <c:pt idx="39">
                  <c:v>3967</c:v>
                </c:pt>
                <c:pt idx="40">
                  <c:v>3968</c:v>
                </c:pt>
                <c:pt idx="41">
                  <c:v>3969</c:v>
                </c:pt>
                <c:pt idx="42">
                  <c:v>3970</c:v>
                </c:pt>
                <c:pt idx="43">
                  <c:v>3971</c:v>
                </c:pt>
                <c:pt idx="44">
                  <c:v>3972</c:v>
                </c:pt>
                <c:pt idx="45">
                  <c:v>3973</c:v>
                </c:pt>
                <c:pt idx="46">
                  <c:v>3974</c:v>
                </c:pt>
                <c:pt idx="47">
                  <c:v>3975</c:v>
                </c:pt>
                <c:pt idx="48">
                  <c:v>3976</c:v>
                </c:pt>
                <c:pt idx="49">
                  <c:v>3977</c:v>
                </c:pt>
                <c:pt idx="50">
                  <c:v>3978</c:v>
                </c:pt>
                <c:pt idx="51">
                  <c:v>3979</c:v>
                </c:pt>
                <c:pt idx="52">
                  <c:v>3980</c:v>
                </c:pt>
                <c:pt idx="53">
                  <c:v>3981</c:v>
                </c:pt>
                <c:pt idx="54">
                  <c:v>3982</c:v>
                </c:pt>
                <c:pt idx="55">
                  <c:v>3983</c:v>
                </c:pt>
                <c:pt idx="56">
                  <c:v>3984</c:v>
                </c:pt>
                <c:pt idx="57">
                  <c:v>3985</c:v>
                </c:pt>
                <c:pt idx="58">
                  <c:v>3986</c:v>
                </c:pt>
                <c:pt idx="59">
                  <c:v>3987</c:v>
                </c:pt>
                <c:pt idx="60">
                  <c:v>3988</c:v>
                </c:pt>
                <c:pt idx="61">
                  <c:v>3989</c:v>
                </c:pt>
                <c:pt idx="62">
                  <c:v>3990</c:v>
                </c:pt>
                <c:pt idx="63">
                  <c:v>3991</c:v>
                </c:pt>
                <c:pt idx="64">
                  <c:v>3992</c:v>
                </c:pt>
                <c:pt idx="65">
                  <c:v>3993</c:v>
                </c:pt>
                <c:pt idx="66">
                  <c:v>3994</c:v>
                </c:pt>
                <c:pt idx="67">
                  <c:v>3995</c:v>
                </c:pt>
                <c:pt idx="68">
                  <c:v>3996</c:v>
                </c:pt>
                <c:pt idx="69">
                  <c:v>3997</c:v>
                </c:pt>
                <c:pt idx="70">
                  <c:v>3998</c:v>
                </c:pt>
                <c:pt idx="71">
                  <c:v>3999</c:v>
                </c:pt>
                <c:pt idx="72">
                  <c:v>4000</c:v>
                </c:pt>
                <c:pt idx="73">
                  <c:v>4001</c:v>
                </c:pt>
                <c:pt idx="74">
                  <c:v>4002</c:v>
                </c:pt>
                <c:pt idx="75">
                  <c:v>4003</c:v>
                </c:pt>
                <c:pt idx="76">
                  <c:v>4004</c:v>
                </c:pt>
                <c:pt idx="77">
                  <c:v>4005</c:v>
                </c:pt>
                <c:pt idx="78">
                  <c:v>4006</c:v>
                </c:pt>
                <c:pt idx="79">
                  <c:v>4007</c:v>
                </c:pt>
                <c:pt idx="80">
                  <c:v>4008</c:v>
                </c:pt>
                <c:pt idx="81">
                  <c:v>4009</c:v>
                </c:pt>
                <c:pt idx="82">
                  <c:v>4010</c:v>
                </c:pt>
                <c:pt idx="83">
                  <c:v>4011</c:v>
                </c:pt>
                <c:pt idx="84">
                  <c:v>4012</c:v>
                </c:pt>
                <c:pt idx="85">
                  <c:v>4013</c:v>
                </c:pt>
                <c:pt idx="86">
                  <c:v>4014</c:v>
                </c:pt>
                <c:pt idx="87">
                  <c:v>4015</c:v>
                </c:pt>
                <c:pt idx="88">
                  <c:v>4016</c:v>
                </c:pt>
                <c:pt idx="89">
                  <c:v>4017</c:v>
                </c:pt>
                <c:pt idx="90">
                  <c:v>4018</c:v>
                </c:pt>
                <c:pt idx="91">
                  <c:v>4019</c:v>
                </c:pt>
                <c:pt idx="92">
                  <c:v>4020</c:v>
                </c:pt>
                <c:pt idx="93">
                  <c:v>4021</c:v>
                </c:pt>
                <c:pt idx="94">
                  <c:v>4022</c:v>
                </c:pt>
                <c:pt idx="95">
                  <c:v>4023</c:v>
                </c:pt>
                <c:pt idx="96">
                  <c:v>4024</c:v>
                </c:pt>
                <c:pt idx="97">
                  <c:v>4025</c:v>
                </c:pt>
                <c:pt idx="98">
                  <c:v>4026</c:v>
                </c:pt>
                <c:pt idx="99">
                  <c:v>4027</c:v>
                </c:pt>
                <c:pt idx="100">
                  <c:v>4028</c:v>
                </c:pt>
                <c:pt idx="101">
                  <c:v>4029</c:v>
                </c:pt>
                <c:pt idx="102">
                  <c:v>4030</c:v>
                </c:pt>
                <c:pt idx="103">
                  <c:v>4031</c:v>
                </c:pt>
                <c:pt idx="104">
                  <c:v>4032</c:v>
                </c:pt>
                <c:pt idx="105">
                  <c:v>4033</c:v>
                </c:pt>
                <c:pt idx="106">
                  <c:v>4034</c:v>
                </c:pt>
                <c:pt idx="107">
                  <c:v>4035</c:v>
                </c:pt>
                <c:pt idx="108">
                  <c:v>4036</c:v>
                </c:pt>
                <c:pt idx="109">
                  <c:v>4037</c:v>
                </c:pt>
                <c:pt idx="110">
                  <c:v>4038</c:v>
                </c:pt>
                <c:pt idx="111">
                  <c:v>4039</c:v>
                </c:pt>
                <c:pt idx="112">
                  <c:v>4040</c:v>
                </c:pt>
                <c:pt idx="113">
                  <c:v>4041</c:v>
                </c:pt>
                <c:pt idx="114">
                  <c:v>4042</c:v>
                </c:pt>
                <c:pt idx="115">
                  <c:v>4043</c:v>
                </c:pt>
                <c:pt idx="116">
                  <c:v>4044</c:v>
                </c:pt>
                <c:pt idx="117">
                  <c:v>4045</c:v>
                </c:pt>
                <c:pt idx="118">
                  <c:v>4046</c:v>
                </c:pt>
                <c:pt idx="119">
                  <c:v>4047</c:v>
                </c:pt>
                <c:pt idx="120">
                  <c:v>4048</c:v>
                </c:pt>
                <c:pt idx="121">
                  <c:v>4049</c:v>
                </c:pt>
                <c:pt idx="122">
                  <c:v>4050</c:v>
                </c:pt>
                <c:pt idx="123">
                  <c:v>4051</c:v>
                </c:pt>
                <c:pt idx="124">
                  <c:v>4052</c:v>
                </c:pt>
                <c:pt idx="125">
                  <c:v>4053</c:v>
                </c:pt>
                <c:pt idx="126">
                  <c:v>4054</c:v>
                </c:pt>
                <c:pt idx="127">
                  <c:v>4055</c:v>
                </c:pt>
                <c:pt idx="128">
                  <c:v>4056</c:v>
                </c:pt>
                <c:pt idx="129">
                  <c:v>4057</c:v>
                </c:pt>
                <c:pt idx="130">
                  <c:v>4058</c:v>
                </c:pt>
                <c:pt idx="131">
                  <c:v>4059</c:v>
                </c:pt>
                <c:pt idx="132">
                  <c:v>4060</c:v>
                </c:pt>
                <c:pt idx="133">
                  <c:v>4061</c:v>
                </c:pt>
                <c:pt idx="134">
                  <c:v>4062</c:v>
                </c:pt>
                <c:pt idx="135">
                  <c:v>4063</c:v>
                </c:pt>
                <c:pt idx="136">
                  <c:v>4064</c:v>
                </c:pt>
                <c:pt idx="137">
                  <c:v>4065</c:v>
                </c:pt>
                <c:pt idx="138">
                  <c:v>4066</c:v>
                </c:pt>
                <c:pt idx="139">
                  <c:v>4067</c:v>
                </c:pt>
                <c:pt idx="140">
                  <c:v>4068</c:v>
                </c:pt>
                <c:pt idx="141">
                  <c:v>4069</c:v>
                </c:pt>
                <c:pt idx="142">
                  <c:v>4070</c:v>
                </c:pt>
                <c:pt idx="143">
                  <c:v>4071</c:v>
                </c:pt>
                <c:pt idx="144">
                  <c:v>4072</c:v>
                </c:pt>
                <c:pt idx="145">
                  <c:v>4073</c:v>
                </c:pt>
                <c:pt idx="146">
                  <c:v>4074</c:v>
                </c:pt>
                <c:pt idx="147">
                  <c:v>4075</c:v>
                </c:pt>
                <c:pt idx="148">
                  <c:v>4076</c:v>
                </c:pt>
                <c:pt idx="149">
                  <c:v>4077</c:v>
                </c:pt>
                <c:pt idx="150">
                  <c:v>4078</c:v>
                </c:pt>
                <c:pt idx="151">
                  <c:v>4079</c:v>
                </c:pt>
                <c:pt idx="152">
                  <c:v>4080</c:v>
                </c:pt>
                <c:pt idx="153">
                  <c:v>4081</c:v>
                </c:pt>
                <c:pt idx="154">
                  <c:v>4082</c:v>
                </c:pt>
              </c:numCache>
            </c:numRef>
          </c:xVal>
          <c:yVal>
            <c:numRef>
              <c:f>Graph!$H$3930:$H$4082</c:f>
              <c:numCache>
                <c:formatCode>General</c:formatCode>
                <c:ptCount val="15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7C-4946-B259-FE2EAC702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94623"/>
        <c:axId val="60386943"/>
      </c:scatterChart>
      <c:valAx>
        <c:axId val="60394623"/>
        <c:scaling>
          <c:orientation val="minMax"/>
          <c:max val="4082"/>
          <c:min val="3928"/>
        </c:scaling>
        <c:delete val="0"/>
        <c:axPos val="b"/>
        <c:numFmt formatCode="General" sourceLinked="1"/>
        <c:majorTickMark val="out"/>
        <c:minorTickMark val="none"/>
        <c:tickLblPos val="nextTo"/>
        <c:crossAx val="60386943"/>
        <c:crosses val="autoZero"/>
        <c:crossBetween val="midCat"/>
      </c:valAx>
      <c:valAx>
        <c:axId val="6038694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0394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22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Graph!$A$4085:$A$4303</c:f>
              <c:numCache>
                <c:formatCode>General</c:formatCode>
                <c:ptCount val="219"/>
                <c:pt idx="0">
                  <c:v>4084</c:v>
                </c:pt>
                <c:pt idx="1">
                  <c:v>4085</c:v>
                </c:pt>
                <c:pt idx="2">
                  <c:v>4086</c:v>
                </c:pt>
                <c:pt idx="3">
                  <c:v>4087</c:v>
                </c:pt>
                <c:pt idx="4">
                  <c:v>4088</c:v>
                </c:pt>
                <c:pt idx="5">
                  <c:v>4089</c:v>
                </c:pt>
                <c:pt idx="6">
                  <c:v>4090</c:v>
                </c:pt>
                <c:pt idx="7">
                  <c:v>4091</c:v>
                </c:pt>
                <c:pt idx="8">
                  <c:v>4092</c:v>
                </c:pt>
                <c:pt idx="9">
                  <c:v>4093</c:v>
                </c:pt>
                <c:pt idx="10">
                  <c:v>4094</c:v>
                </c:pt>
                <c:pt idx="11">
                  <c:v>4095</c:v>
                </c:pt>
                <c:pt idx="12">
                  <c:v>4096</c:v>
                </c:pt>
                <c:pt idx="13">
                  <c:v>4097</c:v>
                </c:pt>
                <c:pt idx="14">
                  <c:v>4098</c:v>
                </c:pt>
                <c:pt idx="15">
                  <c:v>4099</c:v>
                </c:pt>
                <c:pt idx="16">
                  <c:v>4100</c:v>
                </c:pt>
                <c:pt idx="17">
                  <c:v>4101</c:v>
                </c:pt>
                <c:pt idx="18">
                  <c:v>4102</c:v>
                </c:pt>
                <c:pt idx="19">
                  <c:v>4103</c:v>
                </c:pt>
                <c:pt idx="20">
                  <c:v>4104</c:v>
                </c:pt>
                <c:pt idx="21">
                  <c:v>4105</c:v>
                </c:pt>
                <c:pt idx="22">
                  <c:v>4106</c:v>
                </c:pt>
                <c:pt idx="23">
                  <c:v>4107</c:v>
                </c:pt>
                <c:pt idx="24">
                  <c:v>4108</c:v>
                </c:pt>
                <c:pt idx="25">
                  <c:v>4109</c:v>
                </c:pt>
                <c:pt idx="26">
                  <c:v>4110</c:v>
                </c:pt>
                <c:pt idx="27">
                  <c:v>4111</c:v>
                </c:pt>
                <c:pt idx="28">
                  <c:v>4112</c:v>
                </c:pt>
                <c:pt idx="29">
                  <c:v>4113</c:v>
                </c:pt>
                <c:pt idx="30">
                  <c:v>4114</c:v>
                </c:pt>
                <c:pt idx="31">
                  <c:v>4115</c:v>
                </c:pt>
                <c:pt idx="32">
                  <c:v>4116</c:v>
                </c:pt>
                <c:pt idx="33">
                  <c:v>4117</c:v>
                </c:pt>
                <c:pt idx="34">
                  <c:v>4118</c:v>
                </c:pt>
                <c:pt idx="35">
                  <c:v>4119</c:v>
                </c:pt>
                <c:pt idx="36">
                  <c:v>4120</c:v>
                </c:pt>
                <c:pt idx="37">
                  <c:v>4121</c:v>
                </c:pt>
                <c:pt idx="38">
                  <c:v>4122</c:v>
                </c:pt>
                <c:pt idx="39">
                  <c:v>4123</c:v>
                </c:pt>
                <c:pt idx="40">
                  <c:v>4124</c:v>
                </c:pt>
                <c:pt idx="41">
                  <c:v>4125</c:v>
                </c:pt>
                <c:pt idx="42">
                  <c:v>4126</c:v>
                </c:pt>
                <c:pt idx="43">
                  <c:v>4127</c:v>
                </c:pt>
                <c:pt idx="44">
                  <c:v>4128</c:v>
                </c:pt>
                <c:pt idx="45">
                  <c:v>4129</c:v>
                </c:pt>
                <c:pt idx="46">
                  <c:v>4130</c:v>
                </c:pt>
                <c:pt idx="47">
                  <c:v>4131</c:v>
                </c:pt>
                <c:pt idx="48">
                  <c:v>4132</c:v>
                </c:pt>
                <c:pt idx="49">
                  <c:v>4133</c:v>
                </c:pt>
                <c:pt idx="50">
                  <c:v>4134</c:v>
                </c:pt>
                <c:pt idx="51">
                  <c:v>4135</c:v>
                </c:pt>
                <c:pt idx="52">
                  <c:v>4136</c:v>
                </c:pt>
                <c:pt idx="53">
                  <c:v>4137</c:v>
                </c:pt>
                <c:pt idx="54">
                  <c:v>4138</c:v>
                </c:pt>
                <c:pt idx="55">
                  <c:v>4139</c:v>
                </c:pt>
                <c:pt idx="56">
                  <c:v>4140</c:v>
                </c:pt>
                <c:pt idx="57">
                  <c:v>4141</c:v>
                </c:pt>
                <c:pt idx="58">
                  <c:v>4142</c:v>
                </c:pt>
                <c:pt idx="59">
                  <c:v>4143</c:v>
                </c:pt>
                <c:pt idx="60">
                  <c:v>4144</c:v>
                </c:pt>
                <c:pt idx="61">
                  <c:v>4145</c:v>
                </c:pt>
                <c:pt idx="62">
                  <c:v>4146</c:v>
                </c:pt>
                <c:pt idx="63">
                  <c:v>4147</c:v>
                </c:pt>
                <c:pt idx="64">
                  <c:v>4148</c:v>
                </c:pt>
                <c:pt idx="65">
                  <c:v>4149</c:v>
                </c:pt>
                <c:pt idx="66">
                  <c:v>4150</c:v>
                </c:pt>
                <c:pt idx="67">
                  <c:v>4151</c:v>
                </c:pt>
                <c:pt idx="68">
                  <c:v>4152</c:v>
                </c:pt>
                <c:pt idx="69">
                  <c:v>4153</c:v>
                </c:pt>
                <c:pt idx="70">
                  <c:v>4154</c:v>
                </c:pt>
                <c:pt idx="71">
                  <c:v>4155</c:v>
                </c:pt>
                <c:pt idx="72">
                  <c:v>4156</c:v>
                </c:pt>
                <c:pt idx="73">
                  <c:v>4157</c:v>
                </c:pt>
                <c:pt idx="74">
                  <c:v>4158</c:v>
                </c:pt>
                <c:pt idx="75">
                  <c:v>4159</c:v>
                </c:pt>
                <c:pt idx="76">
                  <c:v>4160</c:v>
                </c:pt>
                <c:pt idx="77">
                  <c:v>4161</c:v>
                </c:pt>
                <c:pt idx="78">
                  <c:v>4162</c:v>
                </c:pt>
                <c:pt idx="79">
                  <c:v>4163</c:v>
                </c:pt>
                <c:pt idx="80">
                  <c:v>4164</c:v>
                </c:pt>
                <c:pt idx="81">
                  <c:v>4165</c:v>
                </c:pt>
                <c:pt idx="82">
                  <c:v>4166</c:v>
                </c:pt>
                <c:pt idx="83">
                  <c:v>4167</c:v>
                </c:pt>
                <c:pt idx="84">
                  <c:v>4168</c:v>
                </c:pt>
                <c:pt idx="85">
                  <c:v>4169</c:v>
                </c:pt>
                <c:pt idx="86">
                  <c:v>4170</c:v>
                </c:pt>
                <c:pt idx="87">
                  <c:v>4171</c:v>
                </c:pt>
                <c:pt idx="88">
                  <c:v>4172</c:v>
                </c:pt>
                <c:pt idx="89">
                  <c:v>4173</c:v>
                </c:pt>
                <c:pt idx="90">
                  <c:v>4174</c:v>
                </c:pt>
                <c:pt idx="91">
                  <c:v>4175</c:v>
                </c:pt>
                <c:pt idx="92">
                  <c:v>4176</c:v>
                </c:pt>
                <c:pt idx="93">
                  <c:v>4177</c:v>
                </c:pt>
                <c:pt idx="94">
                  <c:v>4178</c:v>
                </c:pt>
                <c:pt idx="95">
                  <c:v>4179</c:v>
                </c:pt>
                <c:pt idx="96">
                  <c:v>4180</c:v>
                </c:pt>
                <c:pt idx="97">
                  <c:v>4181</c:v>
                </c:pt>
                <c:pt idx="98">
                  <c:v>4182</c:v>
                </c:pt>
                <c:pt idx="99">
                  <c:v>4183</c:v>
                </c:pt>
                <c:pt idx="100">
                  <c:v>4184</c:v>
                </c:pt>
                <c:pt idx="101">
                  <c:v>4185</c:v>
                </c:pt>
                <c:pt idx="102">
                  <c:v>4186</c:v>
                </c:pt>
                <c:pt idx="103">
                  <c:v>4187</c:v>
                </c:pt>
                <c:pt idx="104">
                  <c:v>4188</c:v>
                </c:pt>
                <c:pt idx="105">
                  <c:v>4189</c:v>
                </c:pt>
                <c:pt idx="106">
                  <c:v>4190</c:v>
                </c:pt>
                <c:pt idx="107">
                  <c:v>4191</c:v>
                </c:pt>
                <c:pt idx="108">
                  <c:v>4192</c:v>
                </c:pt>
                <c:pt idx="109">
                  <c:v>4193</c:v>
                </c:pt>
                <c:pt idx="110">
                  <c:v>4194</c:v>
                </c:pt>
                <c:pt idx="111">
                  <c:v>4195</c:v>
                </c:pt>
                <c:pt idx="112">
                  <c:v>4196</c:v>
                </c:pt>
                <c:pt idx="113">
                  <c:v>4197</c:v>
                </c:pt>
                <c:pt idx="114">
                  <c:v>4198</c:v>
                </c:pt>
                <c:pt idx="115">
                  <c:v>4199</c:v>
                </c:pt>
                <c:pt idx="116">
                  <c:v>4200</c:v>
                </c:pt>
                <c:pt idx="117">
                  <c:v>4201</c:v>
                </c:pt>
                <c:pt idx="118">
                  <c:v>4202</c:v>
                </c:pt>
                <c:pt idx="119">
                  <c:v>4203</c:v>
                </c:pt>
                <c:pt idx="120">
                  <c:v>4204</c:v>
                </c:pt>
                <c:pt idx="121">
                  <c:v>4205</c:v>
                </c:pt>
                <c:pt idx="122">
                  <c:v>4206</c:v>
                </c:pt>
                <c:pt idx="123">
                  <c:v>4207</c:v>
                </c:pt>
                <c:pt idx="124">
                  <c:v>4208</c:v>
                </c:pt>
                <c:pt idx="125">
                  <c:v>4209</c:v>
                </c:pt>
                <c:pt idx="126">
                  <c:v>4210</c:v>
                </c:pt>
                <c:pt idx="127">
                  <c:v>4211</c:v>
                </c:pt>
                <c:pt idx="128">
                  <c:v>4212</c:v>
                </c:pt>
                <c:pt idx="129">
                  <c:v>4213</c:v>
                </c:pt>
                <c:pt idx="130">
                  <c:v>4214</c:v>
                </c:pt>
                <c:pt idx="131">
                  <c:v>4215</c:v>
                </c:pt>
                <c:pt idx="132">
                  <c:v>4216</c:v>
                </c:pt>
                <c:pt idx="133">
                  <c:v>4217</c:v>
                </c:pt>
                <c:pt idx="134">
                  <c:v>4218</c:v>
                </c:pt>
                <c:pt idx="135">
                  <c:v>4219</c:v>
                </c:pt>
                <c:pt idx="136">
                  <c:v>4220</c:v>
                </c:pt>
                <c:pt idx="137">
                  <c:v>4221</c:v>
                </c:pt>
                <c:pt idx="138">
                  <c:v>4222</c:v>
                </c:pt>
                <c:pt idx="139">
                  <c:v>4223</c:v>
                </c:pt>
                <c:pt idx="140">
                  <c:v>4224</c:v>
                </c:pt>
                <c:pt idx="141">
                  <c:v>4225</c:v>
                </c:pt>
                <c:pt idx="142">
                  <c:v>4226</c:v>
                </c:pt>
                <c:pt idx="143">
                  <c:v>4227</c:v>
                </c:pt>
                <c:pt idx="144">
                  <c:v>4228</c:v>
                </c:pt>
                <c:pt idx="145">
                  <c:v>4229</c:v>
                </c:pt>
                <c:pt idx="146">
                  <c:v>4230</c:v>
                </c:pt>
                <c:pt idx="147">
                  <c:v>4231</c:v>
                </c:pt>
                <c:pt idx="148">
                  <c:v>4232</c:v>
                </c:pt>
                <c:pt idx="149">
                  <c:v>4233</c:v>
                </c:pt>
                <c:pt idx="150">
                  <c:v>4234</c:v>
                </c:pt>
                <c:pt idx="151">
                  <c:v>4235</c:v>
                </c:pt>
                <c:pt idx="152">
                  <c:v>4236</c:v>
                </c:pt>
                <c:pt idx="153">
                  <c:v>4237</c:v>
                </c:pt>
                <c:pt idx="154">
                  <c:v>4238</c:v>
                </c:pt>
                <c:pt idx="155">
                  <c:v>4239</c:v>
                </c:pt>
                <c:pt idx="156">
                  <c:v>4240</c:v>
                </c:pt>
                <c:pt idx="157">
                  <c:v>4241</c:v>
                </c:pt>
                <c:pt idx="158">
                  <c:v>4242</c:v>
                </c:pt>
                <c:pt idx="159">
                  <c:v>4243</c:v>
                </c:pt>
                <c:pt idx="160">
                  <c:v>4244</c:v>
                </c:pt>
                <c:pt idx="161">
                  <c:v>4245</c:v>
                </c:pt>
                <c:pt idx="162">
                  <c:v>4246</c:v>
                </c:pt>
                <c:pt idx="163">
                  <c:v>4247</c:v>
                </c:pt>
                <c:pt idx="164">
                  <c:v>4248</c:v>
                </c:pt>
                <c:pt idx="165">
                  <c:v>4249</c:v>
                </c:pt>
                <c:pt idx="166">
                  <c:v>4250</c:v>
                </c:pt>
                <c:pt idx="167">
                  <c:v>4251</c:v>
                </c:pt>
                <c:pt idx="168">
                  <c:v>4252</c:v>
                </c:pt>
                <c:pt idx="169">
                  <c:v>4253</c:v>
                </c:pt>
                <c:pt idx="170">
                  <c:v>4254</c:v>
                </c:pt>
                <c:pt idx="171">
                  <c:v>4255</c:v>
                </c:pt>
                <c:pt idx="172">
                  <c:v>4256</c:v>
                </c:pt>
                <c:pt idx="173">
                  <c:v>4257</c:v>
                </c:pt>
                <c:pt idx="174">
                  <c:v>4258</c:v>
                </c:pt>
                <c:pt idx="175">
                  <c:v>4259</c:v>
                </c:pt>
                <c:pt idx="176">
                  <c:v>4260</c:v>
                </c:pt>
                <c:pt idx="177">
                  <c:v>4261</c:v>
                </c:pt>
                <c:pt idx="178">
                  <c:v>4262</c:v>
                </c:pt>
                <c:pt idx="179">
                  <c:v>4263</c:v>
                </c:pt>
                <c:pt idx="180">
                  <c:v>4264</c:v>
                </c:pt>
                <c:pt idx="181">
                  <c:v>4265</c:v>
                </c:pt>
                <c:pt idx="182">
                  <c:v>4266</c:v>
                </c:pt>
                <c:pt idx="183">
                  <c:v>4267</c:v>
                </c:pt>
                <c:pt idx="184">
                  <c:v>4268</c:v>
                </c:pt>
                <c:pt idx="185">
                  <c:v>4269</c:v>
                </c:pt>
                <c:pt idx="186">
                  <c:v>4270</c:v>
                </c:pt>
                <c:pt idx="187">
                  <c:v>4271</c:v>
                </c:pt>
                <c:pt idx="188">
                  <c:v>4272</c:v>
                </c:pt>
                <c:pt idx="189">
                  <c:v>4273</c:v>
                </c:pt>
                <c:pt idx="190">
                  <c:v>4274</c:v>
                </c:pt>
                <c:pt idx="191">
                  <c:v>4275</c:v>
                </c:pt>
                <c:pt idx="192">
                  <c:v>4276</c:v>
                </c:pt>
                <c:pt idx="193">
                  <c:v>4277</c:v>
                </c:pt>
                <c:pt idx="194">
                  <c:v>4278</c:v>
                </c:pt>
                <c:pt idx="195">
                  <c:v>4279</c:v>
                </c:pt>
                <c:pt idx="196">
                  <c:v>4280</c:v>
                </c:pt>
                <c:pt idx="197">
                  <c:v>4281</c:v>
                </c:pt>
                <c:pt idx="198">
                  <c:v>4282</c:v>
                </c:pt>
                <c:pt idx="199">
                  <c:v>4283</c:v>
                </c:pt>
                <c:pt idx="200">
                  <c:v>4284</c:v>
                </c:pt>
                <c:pt idx="201">
                  <c:v>4285</c:v>
                </c:pt>
                <c:pt idx="202">
                  <c:v>4286</c:v>
                </c:pt>
                <c:pt idx="203">
                  <c:v>4287</c:v>
                </c:pt>
                <c:pt idx="204">
                  <c:v>4288</c:v>
                </c:pt>
                <c:pt idx="205">
                  <c:v>4289</c:v>
                </c:pt>
                <c:pt idx="206">
                  <c:v>4290</c:v>
                </c:pt>
                <c:pt idx="207">
                  <c:v>4291</c:v>
                </c:pt>
                <c:pt idx="208">
                  <c:v>4292</c:v>
                </c:pt>
                <c:pt idx="209">
                  <c:v>4293</c:v>
                </c:pt>
                <c:pt idx="210">
                  <c:v>4294</c:v>
                </c:pt>
                <c:pt idx="211">
                  <c:v>4295</c:v>
                </c:pt>
                <c:pt idx="212">
                  <c:v>4296</c:v>
                </c:pt>
                <c:pt idx="213">
                  <c:v>4297</c:v>
                </c:pt>
                <c:pt idx="214">
                  <c:v>4298</c:v>
                </c:pt>
                <c:pt idx="215">
                  <c:v>4299</c:v>
                </c:pt>
                <c:pt idx="216">
                  <c:v>4300</c:v>
                </c:pt>
                <c:pt idx="217">
                  <c:v>4301</c:v>
                </c:pt>
                <c:pt idx="218">
                  <c:v>4302</c:v>
                </c:pt>
              </c:numCache>
            </c:numRef>
          </c:xVal>
          <c:yVal>
            <c:numRef>
              <c:f>Graph!$D$4086:$D$4302</c:f>
              <c:numCache>
                <c:formatCode>General</c:formatCode>
                <c:ptCount val="217"/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DA-4090-A17C-263CD74BFA49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Graph!$A$4085:$A$4303</c:f>
              <c:numCache>
                <c:formatCode>General</c:formatCode>
                <c:ptCount val="219"/>
                <c:pt idx="0">
                  <c:v>4084</c:v>
                </c:pt>
                <c:pt idx="1">
                  <c:v>4085</c:v>
                </c:pt>
                <c:pt idx="2">
                  <c:v>4086</c:v>
                </c:pt>
                <c:pt idx="3">
                  <c:v>4087</c:v>
                </c:pt>
                <c:pt idx="4">
                  <c:v>4088</c:v>
                </c:pt>
                <c:pt idx="5">
                  <c:v>4089</c:v>
                </c:pt>
                <c:pt idx="6">
                  <c:v>4090</c:v>
                </c:pt>
                <c:pt idx="7">
                  <c:v>4091</c:v>
                </c:pt>
                <c:pt idx="8">
                  <c:v>4092</c:v>
                </c:pt>
                <c:pt idx="9">
                  <c:v>4093</c:v>
                </c:pt>
                <c:pt idx="10">
                  <c:v>4094</c:v>
                </c:pt>
                <c:pt idx="11">
                  <c:v>4095</c:v>
                </c:pt>
                <c:pt idx="12">
                  <c:v>4096</c:v>
                </c:pt>
                <c:pt idx="13">
                  <c:v>4097</c:v>
                </c:pt>
                <c:pt idx="14">
                  <c:v>4098</c:v>
                </c:pt>
                <c:pt idx="15">
                  <c:v>4099</c:v>
                </c:pt>
                <c:pt idx="16">
                  <c:v>4100</c:v>
                </c:pt>
                <c:pt idx="17">
                  <c:v>4101</c:v>
                </c:pt>
                <c:pt idx="18">
                  <c:v>4102</c:v>
                </c:pt>
                <c:pt idx="19">
                  <c:v>4103</c:v>
                </c:pt>
                <c:pt idx="20">
                  <c:v>4104</c:v>
                </c:pt>
                <c:pt idx="21">
                  <c:v>4105</c:v>
                </c:pt>
                <c:pt idx="22">
                  <c:v>4106</c:v>
                </c:pt>
                <c:pt idx="23">
                  <c:v>4107</c:v>
                </c:pt>
                <c:pt idx="24">
                  <c:v>4108</c:v>
                </c:pt>
                <c:pt idx="25">
                  <c:v>4109</c:v>
                </c:pt>
                <c:pt idx="26">
                  <c:v>4110</c:v>
                </c:pt>
                <c:pt idx="27">
                  <c:v>4111</c:v>
                </c:pt>
                <c:pt idx="28">
                  <c:v>4112</c:v>
                </c:pt>
                <c:pt idx="29">
                  <c:v>4113</c:v>
                </c:pt>
                <c:pt idx="30">
                  <c:v>4114</c:v>
                </c:pt>
                <c:pt idx="31">
                  <c:v>4115</c:v>
                </c:pt>
                <c:pt idx="32">
                  <c:v>4116</c:v>
                </c:pt>
                <c:pt idx="33">
                  <c:v>4117</c:v>
                </c:pt>
                <c:pt idx="34">
                  <c:v>4118</c:v>
                </c:pt>
                <c:pt idx="35">
                  <c:v>4119</c:v>
                </c:pt>
                <c:pt idx="36">
                  <c:v>4120</c:v>
                </c:pt>
                <c:pt idx="37">
                  <c:v>4121</c:v>
                </c:pt>
                <c:pt idx="38">
                  <c:v>4122</c:v>
                </c:pt>
                <c:pt idx="39">
                  <c:v>4123</c:v>
                </c:pt>
                <c:pt idx="40">
                  <c:v>4124</c:v>
                </c:pt>
                <c:pt idx="41">
                  <c:v>4125</c:v>
                </c:pt>
                <c:pt idx="42">
                  <c:v>4126</c:v>
                </c:pt>
                <c:pt idx="43">
                  <c:v>4127</c:v>
                </c:pt>
                <c:pt idx="44">
                  <c:v>4128</c:v>
                </c:pt>
                <c:pt idx="45">
                  <c:v>4129</c:v>
                </c:pt>
                <c:pt idx="46">
                  <c:v>4130</c:v>
                </c:pt>
                <c:pt idx="47">
                  <c:v>4131</c:v>
                </c:pt>
                <c:pt idx="48">
                  <c:v>4132</c:v>
                </c:pt>
                <c:pt idx="49">
                  <c:v>4133</c:v>
                </c:pt>
                <c:pt idx="50">
                  <c:v>4134</c:v>
                </c:pt>
                <c:pt idx="51">
                  <c:v>4135</c:v>
                </c:pt>
                <c:pt idx="52">
                  <c:v>4136</c:v>
                </c:pt>
                <c:pt idx="53">
                  <c:v>4137</c:v>
                </c:pt>
                <c:pt idx="54">
                  <c:v>4138</c:v>
                </c:pt>
                <c:pt idx="55">
                  <c:v>4139</c:v>
                </c:pt>
                <c:pt idx="56">
                  <c:v>4140</c:v>
                </c:pt>
                <c:pt idx="57">
                  <c:v>4141</c:v>
                </c:pt>
                <c:pt idx="58">
                  <c:v>4142</c:v>
                </c:pt>
                <c:pt idx="59">
                  <c:v>4143</c:v>
                </c:pt>
                <c:pt idx="60">
                  <c:v>4144</c:v>
                </c:pt>
                <c:pt idx="61">
                  <c:v>4145</c:v>
                </c:pt>
                <c:pt idx="62">
                  <c:v>4146</c:v>
                </c:pt>
                <c:pt idx="63">
                  <c:v>4147</c:v>
                </c:pt>
                <c:pt idx="64">
                  <c:v>4148</c:v>
                </c:pt>
                <c:pt idx="65">
                  <c:v>4149</c:v>
                </c:pt>
                <c:pt idx="66">
                  <c:v>4150</c:v>
                </c:pt>
                <c:pt idx="67">
                  <c:v>4151</c:v>
                </c:pt>
                <c:pt idx="68">
                  <c:v>4152</c:v>
                </c:pt>
                <c:pt idx="69">
                  <c:v>4153</c:v>
                </c:pt>
                <c:pt idx="70">
                  <c:v>4154</c:v>
                </c:pt>
                <c:pt idx="71">
                  <c:v>4155</c:v>
                </c:pt>
                <c:pt idx="72">
                  <c:v>4156</c:v>
                </c:pt>
                <c:pt idx="73">
                  <c:v>4157</c:v>
                </c:pt>
                <c:pt idx="74">
                  <c:v>4158</c:v>
                </c:pt>
                <c:pt idx="75">
                  <c:v>4159</c:v>
                </c:pt>
                <c:pt idx="76">
                  <c:v>4160</c:v>
                </c:pt>
                <c:pt idx="77">
                  <c:v>4161</c:v>
                </c:pt>
                <c:pt idx="78">
                  <c:v>4162</c:v>
                </c:pt>
                <c:pt idx="79">
                  <c:v>4163</c:v>
                </c:pt>
                <c:pt idx="80">
                  <c:v>4164</c:v>
                </c:pt>
                <c:pt idx="81">
                  <c:v>4165</c:v>
                </c:pt>
                <c:pt idx="82">
                  <c:v>4166</c:v>
                </c:pt>
                <c:pt idx="83">
                  <c:v>4167</c:v>
                </c:pt>
                <c:pt idx="84">
                  <c:v>4168</c:v>
                </c:pt>
                <c:pt idx="85">
                  <c:v>4169</c:v>
                </c:pt>
                <c:pt idx="86">
                  <c:v>4170</c:v>
                </c:pt>
                <c:pt idx="87">
                  <c:v>4171</c:v>
                </c:pt>
                <c:pt idx="88">
                  <c:v>4172</c:v>
                </c:pt>
                <c:pt idx="89">
                  <c:v>4173</c:v>
                </c:pt>
                <c:pt idx="90">
                  <c:v>4174</c:v>
                </c:pt>
                <c:pt idx="91">
                  <c:v>4175</c:v>
                </c:pt>
                <c:pt idx="92">
                  <c:v>4176</c:v>
                </c:pt>
                <c:pt idx="93">
                  <c:v>4177</c:v>
                </c:pt>
                <c:pt idx="94">
                  <c:v>4178</c:v>
                </c:pt>
                <c:pt idx="95">
                  <c:v>4179</c:v>
                </c:pt>
                <c:pt idx="96">
                  <c:v>4180</c:v>
                </c:pt>
                <c:pt idx="97">
                  <c:v>4181</c:v>
                </c:pt>
                <c:pt idx="98">
                  <c:v>4182</c:v>
                </c:pt>
                <c:pt idx="99">
                  <c:v>4183</c:v>
                </c:pt>
                <c:pt idx="100">
                  <c:v>4184</c:v>
                </c:pt>
                <c:pt idx="101">
                  <c:v>4185</c:v>
                </c:pt>
                <c:pt idx="102">
                  <c:v>4186</c:v>
                </c:pt>
                <c:pt idx="103">
                  <c:v>4187</c:v>
                </c:pt>
                <c:pt idx="104">
                  <c:v>4188</c:v>
                </c:pt>
                <c:pt idx="105">
                  <c:v>4189</c:v>
                </c:pt>
                <c:pt idx="106">
                  <c:v>4190</c:v>
                </c:pt>
                <c:pt idx="107">
                  <c:v>4191</c:v>
                </c:pt>
                <c:pt idx="108">
                  <c:v>4192</c:v>
                </c:pt>
                <c:pt idx="109">
                  <c:v>4193</c:v>
                </c:pt>
                <c:pt idx="110">
                  <c:v>4194</c:v>
                </c:pt>
                <c:pt idx="111">
                  <c:v>4195</c:v>
                </c:pt>
                <c:pt idx="112">
                  <c:v>4196</c:v>
                </c:pt>
                <c:pt idx="113">
                  <c:v>4197</c:v>
                </c:pt>
                <c:pt idx="114">
                  <c:v>4198</c:v>
                </c:pt>
                <c:pt idx="115">
                  <c:v>4199</c:v>
                </c:pt>
                <c:pt idx="116">
                  <c:v>4200</c:v>
                </c:pt>
                <c:pt idx="117">
                  <c:v>4201</c:v>
                </c:pt>
                <c:pt idx="118">
                  <c:v>4202</c:v>
                </c:pt>
                <c:pt idx="119">
                  <c:v>4203</c:v>
                </c:pt>
                <c:pt idx="120">
                  <c:v>4204</c:v>
                </c:pt>
                <c:pt idx="121">
                  <c:v>4205</c:v>
                </c:pt>
                <c:pt idx="122">
                  <c:v>4206</c:v>
                </c:pt>
                <c:pt idx="123">
                  <c:v>4207</c:v>
                </c:pt>
                <c:pt idx="124">
                  <c:v>4208</c:v>
                </c:pt>
                <c:pt idx="125">
                  <c:v>4209</c:v>
                </c:pt>
                <c:pt idx="126">
                  <c:v>4210</c:v>
                </c:pt>
                <c:pt idx="127">
                  <c:v>4211</c:v>
                </c:pt>
                <c:pt idx="128">
                  <c:v>4212</c:v>
                </c:pt>
                <c:pt idx="129">
                  <c:v>4213</c:v>
                </c:pt>
                <c:pt idx="130">
                  <c:v>4214</c:v>
                </c:pt>
                <c:pt idx="131">
                  <c:v>4215</c:v>
                </c:pt>
                <c:pt idx="132">
                  <c:v>4216</c:v>
                </c:pt>
                <c:pt idx="133">
                  <c:v>4217</c:v>
                </c:pt>
                <c:pt idx="134">
                  <c:v>4218</c:v>
                </c:pt>
                <c:pt idx="135">
                  <c:v>4219</c:v>
                </c:pt>
                <c:pt idx="136">
                  <c:v>4220</c:v>
                </c:pt>
                <c:pt idx="137">
                  <c:v>4221</c:v>
                </c:pt>
                <c:pt idx="138">
                  <c:v>4222</c:v>
                </c:pt>
                <c:pt idx="139">
                  <c:v>4223</c:v>
                </c:pt>
                <c:pt idx="140">
                  <c:v>4224</c:v>
                </c:pt>
                <c:pt idx="141">
                  <c:v>4225</c:v>
                </c:pt>
                <c:pt idx="142">
                  <c:v>4226</c:v>
                </c:pt>
                <c:pt idx="143">
                  <c:v>4227</c:v>
                </c:pt>
                <c:pt idx="144">
                  <c:v>4228</c:v>
                </c:pt>
                <c:pt idx="145">
                  <c:v>4229</c:v>
                </c:pt>
                <c:pt idx="146">
                  <c:v>4230</c:v>
                </c:pt>
                <c:pt idx="147">
                  <c:v>4231</c:v>
                </c:pt>
                <c:pt idx="148">
                  <c:v>4232</c:v>
                </c:pt>
                <c:pt idx="149">
                  <c:v>4233</c:v>
                </c:pt>
                <c:pt idx="150">
                  <c:v>4234</c:v>
                </c:pt>
                <c:pt idx="151">
                  <c:v>4235</c:v>
                </c:pt>
                <c:pt idx="152">
                  <c:v>4236</c:v>
                </c:pt>
                <c:pt idx="153">
                  <c:v>4237</c:v>
                </c:pt>
                <c:pt idx="154">
                  <c:v>4238</c:v>
                </c:pt>
                <c:pt idx="155">
                  <c:v>4239</c:v>
                </c:pt>
                <c:pt idx="156">
                  <c:v>4240</c:v>
                </c:pt>
                <c:pt idx="157">
                  <c:v>4241</c:v>
                </c:pt>
                <c:pt idx="158">
                  <c:v>4242</c:v>
                </c:pt>
                <c:pt idx="159">
                  <c:v>4243</c:v>
                </c:pt>
                <c:pt idx="160">
                  <c:v>4244</c:v>
                </c:pt>
                <c:pt idx="161">
                  <c:v>4245</c:v>
                </c:pt>
                <c:pt idx="162">
                  <c:v>4246</c:v>
                </c:pt>
                <c:pt idx="163">
                  <c:v>4247</c:v>
                </c:pt>
                <c:pt idx="164">
                  <c:v>4248</c:v>
                </c:pt>
                <c:pt idx="165">
                  <c:v>4249</c:v>
                </c:pt>
                <c:pt idx="166">
                  <c:v>4250</c:v>
                </c:pt>
                <c:pt idx="167">
                  <c:v>4251</c:v>
                </c:pt>
                <c:pt idx="168">
                  <c:v>4252</c:v>
                </c:pt>
                <c:pt idx="169">
                  <c:v>4253</c:v>
                </c:pt>
                <c:pt idx="170">
                  <c:v>4254</c:v>
                </c:pt>
                <c:pt idx="171">
                  <c:v>4255</c:v>
                </c:pt>
                <c:pt idx="172">
                  <c:v>4256</c:v>
                </c:pt>
                <c:pt idx="173">
                  <c:v>4257</c:v>
                </c:pt>
                <c:pt idx="174">
                  <c:v>4258</c:v>
                </c:pt>
                <c:pt idx="175">
                  <c:v>4259</c:v>
                </c:pt>
                <c:pt idx="176">
                  <c:v>4260</c:v>
                </c:pt>
                <c:pt idx="177">
                  <c:v>4261</c:v>
                </c:pt>
                <c:pt idx="178">
                  <c:v>4262</c:v>
                </c:pt>
                <c:pt idx="179">
                  <c:v>4263</c:v>
                </c:pt>
                <c:pt idx="180">
                  <c:v>4264</c:v>
                </c:pt>
                <c:pt idx="181">
                  <c:v>4265</c:v>
                </c:pt>
                <c:pt idx="182">
                  <c:v>4266</c:v>
                </c:pt>
                <c:pt idx="183">
                  <c:v>4267</c:v>
                </c:pt>
                <c:pt idx="184">
                  <c:v>4268</c:v>
                </c:pt>
                <c:pt idx="185">
                  <c:v>4269</c:v>
                </c:pt>
                <c:pt idx="186">
                  <c:v>4270</c:v>
                </c:pt>
                <c:pt idx="187">
                  <c:v>4271</c:v>
                </c:pt>
                <c:pt idx="188">
                  <c:v>4272</c:v>
                </c:pt>
                <c:pt idx="189">
                  <c:v>4273</c:v>
                </c:pt>
                <c:pt idx="190">
                  <c:v>4274</c:v>
                </c:pt>
                <c:pt idx="191">
                  <c:v>4275</c:v>
                </c:pt>
                <c:pt idx="192">
                  <c:v>4276</c:v>
                </c:pt>
                <c:pt idx="193">
                  <c:v>4277</c:v>
                </c:pt>
                <c:pt idx="194">
                  <c:v>4278</c:v>
                </c:pt>
                <c:pt idx="195">
                  <c:v>4279</c:v>
                </c:pt>
                <c:pt idx="196">
                  <c:v>4280</c:v>
                </c:pt>
                <c:pt idx="197">
                  <c:v>4281</c:v>
                </c:pt>
                <c:pt idx="198">
                  <c:v>4282</c:v>
                </c:pt>
                <c:pt idx="199">
                  <c:v>4283</c:v>
                </c:pt>
                <c:pt idx="200">
                  <c:v>4284</c:v>
                </c:pt>
                <c:pt idx="201">
                  <c:v>4285</c:v>
                </c:pt>
                <c:pt idx="202">
                  <c:v>4286</c:v>
                </c:pt>
                <c:pt idx="203">
                  <c:v>4287</c:v>
                </c:pt>
                <c:pt idx="204">
                  <c:v>4288</c:v>
                </c:pt>
                <c:pt idx="205">
                  <c:v>4289</c:v>
                </c:pt>
                <c:pt idx="206">
                  <c:v>4290</c:v>
                </c:pt>
                <c:pt idx="207">
                  <c:v>4291</c:v>
                </c:pt>
                <c:pt idx="208">
                  <c:v>4292</c:v>
                </c:pt>
                <c:pt idx="209">
                  <c:v>4293</c:v>
                </c:pt>
                <c:pt idx="210">
                  <c:v>4294</c:v>
                </c:pt>
                <c:pt idx="211">
                  <c:v>4295</c:v>
                </c:pt>
                <c:pt idx="212">
                  <c:v>4296</c:v>
                </c:pt>
                <c:pt idx="213">
                  <c:v>4297</c:v>
                </c:pt>
                <c:pt idx="214">
                  <c:v>4298</c:v>
                </c:pt>
                <c:pt idx="215">
                  <c:v>4299</c:v>
                </c:pt>
                <c:pt idx="216">
                  <c:v>4300</c:v>
                </c:pt>
                <c:pt idx="217">
                  <c:v>4301</c:v>
                </c:pt>
                <c:pt idx="218">
                  <c:v>4302</c:v>
                </c:pt>
              </c:numCache>
            </c:numRef>
          </c:xVal>
          <c:yVal>
            <c:numRef>
              <c:f>Graph!$B$4086:$B$4302</c:f>
              <c:numCache>
                <c:formatCode>General</c:formatCode>
                <c:ptCount val="217"/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DA-4090-A17C-263CD74BFA49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Graph!$A$4085:$A$4303</c:f>
              <c:numCache>
                <c:formatCode>General</c:formatCode>
                <c:ptCount val="219"/>
                <c:pt idx="0">
                  <c:v>4084</c:v>
                </c:pt>
                <c:pt idx="1">
                  <c:v>4085</c:v>
                </c:pt>
                <c:pt idx="2">
                  <c:v>4086</c:v>
                </c:pt>
                <c:pt idx="3">
                  <c:v>4087</c:v>
                </c:pt>
                <c:pt idx="4">
                  <c:v>4088</c:v>
                </c:pt>
                <c:pt idx="5">
                  <c:v>4089</c:v>
                </c:pt>
                <c:pt idx="6">
                  <c:v>4090</c:v>
                </c:pt>
                <c:pt idx="7">
                  <c:v>4091</c:v>
                </c:pt>
                <c:pt idx="8">
                  <c:v>4092</c:v>
                </c:pt>
                <c:pt idx="9">
                  <c:v>4093</c:v>
                </c:pt>
                <c:pt idx="10">
                  <c:v>4094</c:v>
                </c:pt>
                <c:pt idx="11">
                  <c:v>4095</c:v>
                </c:pt>
                <c:pt idx="12">
                  <c:v>4096</c:v>
                </c:pt>
                <c:pt idx="13">
                  <c:v>4097</c:v>
                </c:pt>
                <c:pt idx="14">
                  <c:v>4098</c:v>
                </c:pt>
                <c:pt idx="15">
                  <c:v>4099</c:v>
                </c:pt>
                <c:pt idx="16">
                  <c:v>4100</c:v>
                </c:pt>
                <c:pt idx="17">
                  <c:v>4101</c:v>
                </c:pt>
                <c:pt idx="18">
                  <c:v>4102</c:v>
                </c:pt>
                <c:pt idx="19">
                  <c:v>4103</c:v>
                </c:pt>
                <c:pt idx="20">
                  <c:v>4104</c:v>
                </c:pt>
                <c:pt idx="21">
                  <c:v>4105</c:v>
                </c:pt>
                <c:pt idx="22">
                  <c:v>4106</c:v>
                </c:pt>
                <c:pt idx="23">
                  <c:v>4107</c:v>
                </c:pt>
                <c:pt idx="24">
                  <c:v>4108</c:v>
                </c:pt>
                <c:pt idx="25">
                  <c:v>4109</c:v>
                </c:pt>
                <c:pt idx="26">
                  <c:v>4110</c:v>
                </c:pt>
                <c:pt idx="27">
                  <c:v>4111</c:v>
                </c:pt>
                <c:pt idx="28">
                  <c:v>4112</c:v>
                </c:pt>
                <c:pt idx="29">
                  <c:v>4113</c:v>
                </c:pt>
                <c:pt idx="30">
                  <c:v>4114</c:v>
                </c:pt>
                <c:pt idx="31">
                  <c:v>4115</c:v>
                </c:pt>
                <c:pt idx="32">
                  <c:v>4116</c:v>
                </c:pt>
                <c:pt idx="33">
                  <c:v>4117</c:v>
                </c:pt>
                <c:pt idx="34">
                  <c:v>4118</c:v>
                </c:pt>
                <c:pt idx="35">
                  <c:v>4119</c:v>
                </c:pt>
                <c:pt idx="36">
                  <c:v>4120</c:v>
                </c:pt>
                <c:pt idx="37">
                  <c:v>4121</c:v>
                </c:pt>
                <c:pt idx="38">
                  <c:v>4122</c:v>
                </c:pt>
                <c:pt idx="39">
                  <c:v>4123</c:v>
                </c:pt>
                <c:pt idx="40">
                  <c:v>4124</c:v>
                </c:pt>
                <c:pt idx="41">
                  <c:v>4125</c:v>
                </c:pt>
                <c:pt idx="42">
                  <c:v>4126</c:v>
                </c:pt>
                <c:pt idx="43">
                  <c:v>4127</c:v>
                </c:pt>
                <c:pt idx="44">
                  <c:v>4128</c:v>
                </c:pt>
                <c:pt idx="45">
                  <c:v>4129</c:v>
                </c:pt>
                <c:pt idx="46">
                  <c:v>4130</c:v>
                </c:pt>
                <c:pt idx="47">
                  <c:v>4131</c:v>
                </c:pt>
                <c:pt idx="48">
                  <c:v>4132</c:v>
                </c:pt>
                <c:pt idx="49">
                  <c:v>4133</c:v>
                </c:pt>
                <c:pt idx="50">
                  <c:v>4134</c:v>
                </c:pt>
                <c:pt idx="51">
                  <c:v>4135</c:v>
                </c:pt>
                <c:pt idx="52">
                  <c:v>4136</c:v>
                </c:pt>
                <c:pt idx="53">
                  <c:v>4137</c:v>
                </c:pt>
                <c:pt idx="54">
                  <c:v>4138</c:v>
                </c:pt>
                <c:pt idx="55">
                  <c:v>4139</c:v>
                </c:pt>
                <c:pt idx="56">
                  <c:v>4140</c:v>
                </c:pt>
                <c:pt idx="57">
                  <c:v>4141</c:v>
                </c:pt>
                <c:pt idx="58">
                  <c:v>4142</c:v>
                </c:pt>
                <c:pt idx="59">
                  <c:v>4143</c:v>
                </c:pt>
                <c:pt idx="60">
                  <c:v>4144</c:v>
                </c:pt>
                <c:pt idx="61">
                  <c:v>4145</c:v>
                </c:pt>
                <c:pt idx="62">
                  <c:v>4146</c:v>
                </c:pt>
                <c:pt idx="63">
                  <c:v>4147</c:v>
                </c:pt>
                <c:pt idx="64">
                  <c:v>4148</c:v>
                </c:pt>
                <c:pt idx="65">
                  <c:v>4149</c:v>
                </c:pt>
                <c:pt idx="66">
                  <c:v>4150</c:v>
                </c:pt>
                <c:pt idx="67">
                  <c:v>4151</c:v>
                </c:pt>
                <c:pt idx="68">
                  <c:v>4152</c:v>
                </c:pt>
                <c:pt idx="69">
                  <c:v>4153</c:v>
                </c:pt>
                <c:pt idx="70">
                  <c:v>4154</c:v>
                </c:pt>
                <c:pt idx="71">
                  <c:v>4155</c:v>
                </c:pt>
                <c:pt idx="72">
                  <c:v>4156</c:v>
                </c:pt>
                <c:pt idx="73">
                  <c:v>4157</c:v>
                </c:pt>
                <c:pt idx="74">
                  <c:v>4158</c:v>
                </c:pt>
                <c:pt idx="75">
                  <c:v>4159</c:v>
                </c:pt>
                <c:pt idx="76">
                  <c:v>4160</c:v>
                </c:pt>
                <c:pt idx="77">
                  <c:v>4161</c:v>
                </c:pt>
                <c:pt idx="78">
                  <c:v>4162</c:v>
                </c:pt>
                <c:pt idx="79">
                  <c:v>4163</c:v>
                </c:pt>
                <c:pt idx="80">
                  <c:v>4164</c:v>
                </c:pt>
                <c:pt idx="81">
                  <c:v>4165</c:v>
                </c:pt>
                <c:pt idx="82">
                  <c:v>4166</c:v>
                </c:pt>
                <c:pt idx="83">
                  <c:v>4167</c:v>
                </c:pt>
                <c:pt idx="84">
                  <c:v>4168</c:v>
                </c:pt>
                <c:pt idx="85">
                  <c:v>4169</c:v>
                </c:pt>
                <c:pt idx="86">
                  <c:v>4170</c:v>
                </c:pt>
                <c:pt idx="87">
                  <c:v>4171</c:v>
                </c:pt>
                <c:pt idx="88">
                  <c:v>4172</c:v>
                </c:pt>
                <c:pt idx="89">
                  <c:v>4173</c:v>
                </c:pt>
                <c:pt idx="90">
                  <c:v>4174</c:v>
                </c:pt>
                <c:pt idx="91">
                  <c:v>4175</c:v>
                </c:pt>
                <c:pt idx="92">
                  <c:v>4176</c:v>
                </c:pt>
                <c:pt idx="93">
                  <c:v>4177</c:v>
                </c:pt>
                <c:pt idx="94">
                  <c:v>4178</c:v>
                </c:pt>
                <c:pt idx="95">
                  <c:v>4179</c:v>
                </c:pt>
                <c:pt idx="96">
                  <c:v>4180</c:v>
                </c:pt>
                <c:pt idx="97">
                  <c:v>4181</c:v>
                </c:pt>
                <c:pt idx="98">
                  <c:v>4182</c:v>
                </c:pt>
                <c:pt idx="99">
                  <c:v>4183</c:v>
                </c:pt>
                <c:pt idx="100">
                  <c:v>4184</c:v>
                </c:pt>
                <c:pt idx="101">
                  <c:v>4185</c:v>
                </c:pt>
                <c:pt idx="102">
                  <c:v>4186</c:v>
                </c:pt>
                <c:pt idx="103">
                  <c:v>4187</c:v>
                </c:pt>
                <c:pt idx="104">
                  <c:v>4188</c:v>
                </c:pt>
                <c:pt idx="105">
                  <c:v>4189</c:v>
                </c:pt>
                <c:pt idx="106">
                  <c:v>4190</c:v>
                </c:pt>
                <c:pt idx="107">
                  <c:v>4191</c:v>
                </c:pt>
                <c:pt idx="108">
                  <c:v>4192</c:v>
                </c:pt>
                <c:pt idx="109">
                  <c:v>4193</c:v>
                </c:pt>
                <c:pt idx="110">
                  <c:v>4194</c:v>
                </c:pt>
                <c:pt idx="111">
                  <c:v>4195</c:v>
                </c:pt>
                <c:pt idx="112">
                  <c:v>4196</c:v>
                </c:pt>
                <c:pt idx="113">
                  <c:v>4197</c:v>
                </c:pt>
                <c:pt idx="114">
                  <c:v>4198</c:v>
                </c:pt>
                <c:pt idx="115">
                  <c:v>4199</c:v>
                </c:pt>
                <c:pt idx="116">
                  <c:v>4200</c:v>
                </c:pt>
                <c:pt idx="117">
                  <c:v>4201</c:v>
                </c:pt>
                <c:pt idx="118">
                  <c:v>4202</c:v>
                </c:pt>
                <c:pt idx="119">
                  <c:v>4203</c:v>
                </c:pt>
                <c:pt idx="120">
                  <c:v>4204</c:v>
                </c:pt>
                <c:pt idx="121">
                  <c:v>4205</c:v>
                </c:pt>
                <c:pt idx="122">
                  <c:v>4206</c:v>
                </c:pt>
                <c:pt idx="123">
                  <c:v>4207</c:v>
                </c:pt>
                <c:pt idx="124">
                  <c:v>4208</c:v>
                </c:pt>
                <c:pt idx="125">
                  <c:v>4209</c:v>
                </c:pt>
                <c:pt idx="126">
                  <c:v>4210</c:v>
                </c:pt>
                <c:pt idx="127">
                  <c:v>4211</c:v>
                </c:pt>
                <c:pt idx="128">
                  <c:v>4212</c:v>
                </c:pt>
                <c:pt idx="129">
                  <c:v>4213</c:v>
                </c:pt>
                <c:pt idx="130">
                  <c:v>4214</c:v>
                </c:pt>
                <c:pt idx="131">
                  <c:v>4215</c:v>
                </c:pt>
                <c:pt idx="132">
                  <c:v>4216</c:v>
                </c:pt>
                <c:pt idx="133">
                  <c:v>4217</c:v>
                </c:pt>
                <c:pt idx="134">
                  <c:v>4218</c:v>
                </c:pt>
                <c:pt idx="135">
                  <c:v>4219</c:v>
                </c:pt>
                <c:pt idx="136">
                  <c:v>4220</c:v>
                </c:pt>
                <c:pt idx="137">
                  <c:v>4221</c:v>
                </c:pt>
                <c:pt idx="138">
                  <c:v>4222</c:v>
                </c:pt>
                <c:pt idx="139">
                  <c:v>4223</c:v>
                </c:pt>
                <c:pt idx="140">
                  <c:v>4224</c:v>
                </c:pt>
                <c:pt idx="141">
                  <c:v>4225</c:v>
                </c:pt>
                <c:pt idx="142">
                  <c:v>4226</c:v>
                </c:pt>
                <c:pt idx="143">
                  <c:v>4227</c:v>
                </c:pt>
                <c:pt idx="144">
                  <c:v>4228</c:v>
                </c:pt>
                <c:pt idx="145">
                  <c:v>4229</c:v>
                </c:pt>
                <c:pt idx="146">
                  <c:v>4230</c:v>
                </c:pt>
                <c:pt idx="147">
                  <c:v>4231</c:v>
                </c:pt>
                <c:pt idx="148">
                  <c:v>4232</c:v>
                </c:pt>
                <c:pt idx="149">
                  <c:v>4233</c:v>
                </c:pt>
                <c:pt idx="150">
                  <c:v>4234</c:v>
                </c:pt>
                <c:pt idx="151">
                  <c:v>4235</c:v>
                </c:pt>
                <c:pt idx="152">
                  <c:v>4236</c:v>
                </c:pt>
                <c:pt idx="153">
                  <c:v>4237</c:v>
                </c:pt>
                <c:pt idx="154">
                  <c:v>4238</c:v>
                </c:pt>
                <c:pt idx="155">
                  <c:v>4239</c:v>
                </c:pt>
                <c:pt idx="156">
                  <c:v>4240</c:v>
                </c:pt>
                <c:pt idx="157">
                  <c:v>4241</c:v>
                </c:pt>
                <c:pt idx="158">
                  <c:v>4242</c:v>
                </c:pt>
                <c:pt idx="159">
                  <c:v>4243</c:v>
                </c:pt>
                <c:pt idx="160">
                  <c:v>4244</c:v>
                </c:pt>
                <c:pt idx="161">
                  <c:v>4245</c:v>
                </c:pt>
                <c:pt idx="162">
                  <c:v>4246</c:v>
                </c:pt>
                <c:pt idx="163">
                  <c:v>4247</c:v>
                </c:pt>
                <c:pt idx="164">
                  <c:v>4248</c:v>
                </c:pt>
                <c:pt idx="165">
                  <c:v>4249</c:v>
                </c:pt>
                <c:pt idx="166">
                  <c:v>4250</c:v>
                </c:pt>
                <c:pt idx="167">
                  <c:v>4251</c:v>
                </c:pt>
                <c:pt idx="168">
                  <c:v>4252</c:v>
                </c:pt>
                <c:pt idx="169">
                  <c:v>4253</c:v>
                </c:pt>
                <c:pt idx="170">
                  <c:v>4254</c:v>
                </c:pt>
                <c:pt idx="171">
                  <c:v>4255</c:v>
                </c:pt>
                <c:pt idx="172">
                  <c:v>4256</c:v>
                </c:pt>
                <c:pt idx="173">
                  <c:v>4257</c:v>
                </c:pt>
                <c:pt idx="174">
                  <c:v>4258</c:v>
                </c:pt>
                <c:pt idx="175">
                  <c:v>4259</c:v>
                </c:pt>
                <c:pt idx="176">
                  <c:v>4260</c:v>
                </c:pt>
                <c:pt idx="177">
                  <c:v>4261</c:v>
                </c:pt>
                <c:pt idx="178">
                  <c:v>4262</c:v>
                </c:pt>
                <c:pt idx="179">
                  <c:v>4263</c:v>
                </c:pt>
                <c:pt idx="180">
                  <c:v>4264</c:v>
                </c:pt>
                <c:pt idx="181">
                  <c:v>4265</c:v>
                </c:pt>
                <c:pt idx="182">
                  <c:v>4266</c:v>
                </c:pt>
                <c:pt idx="183">
                  <c:v>4267</c:v>
                </c:pt>
                <c:pt idx="184">
                  <c:v>4268</c:v>
                </c:pt>
                <c:pt idx="185">
                  <c:v>4269</c:v>
                </c:pt>
                <c:pt idx="186">
                  <c:v>4270</c:v>
                </c:pt>
                <c:pt idx="187">
                  <c:v>4271</c:v>
                </c:pt>
                <c:pt idx="188">
                  <c:v>4272</c:v>
                </c:pt>
                <c:pt idx="189">
                  <c:v>4273</c:v>
                </c:pt>
                <c:pt idx="190">
                  <c:v>4274</c:v>
                </c:pt>
                <c:pt idx="191">
                  <c:v>4275</c:v>
                </c:pt>
                <c:pt idx="192">
                  <c:v>4276</c:v>
                </c:pt>
                <c:pt idx="193">
                  <c:v>4277</c:v>
                </c:pt>
                <c:pt idx="194">
                  <c:v>4278</c:v>
                </c:pt>
                <c:pt idx="195">
                  <c:v>4279</c:v>
                </c:pt>
                <c:pt idx="196">
                  <c:v>4280</c:v>
                </c:pt>
                <c:pt idx="197">
                  <c:v>4281</c:v>
                </c:pt>
                <c:pt idx="198">
                  <c:v>4282</c:v>
                </c:pt>
                <c:pt idx="199">
                  <c:v>4283</c:v>
                </c:pt>
                <c:pt idx="200">
                  <c:v>4284</c:v>
                </c:pt>
                <c:pt idx="201">
                  <c:v>4285</c:v>
                </c:pt>
                <c:pt idx="202">
                  <c:v>4286</c:v>
                </c:pt>
                <c:pt idx="203">
                  <c:v>4287</c:v>
                </c:pt>
                <c:pt idx="204">
                  <c:v>4288</c:v>
                </c:pt>
                <c:pt idx="205">
                  <c:v>4289</c:v>
                </c:pt>
                <c:pt idx="206">
                  <c:v>4290</c:v>
                </c:pt>
                <c:pt idx="207">
                  <c:v>4291</c:v>
                </c:pt>
                <c:pt idx="208">
                  <c:v>4292</c:v>
                </c:pt>
                <c:pt idx="209">
                  <c:v>4293</c:v>
                </c:pt>
                <c:pt idx="210">
                  <c:v>4294</c:v>
                </c:pt>
                <c:pt idx="211">
                  <c:v>4295</c:v>
                </c:pt>
                <c:pt idx="212">
                  <c:v>4296</c:v>
                </c:pt>
                <c:pt idx="213">
                  <c:v>4297</c:v>
                </c:pt>
                <c:pt idx="214">
                  <c:v>4298</c:v>
                </c:pt>
                <c:pt idx="215">
                  <c:v>4299</c:v>
                </c:pt>
                <c:pt idx="216">
                  <c:v>4300</c:v>
                </c:pt>
                <c:pt idx="217">
                  <c:v>4301</c:v>
                </c:pt>
                <c:pt idx="218">
                  <c:v>4302</c:v>
                </c:pt>
              </c:numCache>
            </c:numRef>
          </c:xVal>
          <c:yVal>
            <c:numRef>
              <c:f>Graph!$C$4086:$C$4302</c:f>
              <c:numCache>
                <c:formatCode>General</c:formatCode>
                <c:ptCount val="217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0DA-4090-A17C-263CD74BFA49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Graph!$A$4085:$A$4303</c:f>
              <c:numCache>
                <c:formatCode>General</c:formatCode>
                <c:ptCount val="219"/>
                <c:pt idx="0">
                  <c:v>4084</c:v>
                </c:pt>
                <c:pt idx="1">
                  <c:v>4085</c:v>
                </c:pt>
                <c:pt idx="2">
                  <c:v>4086</c:v>
                </c:pt>
                <c:pt idx="3">
                  <c:v>4087</c:v>
                </c:pt>
                <c:pt idx="4">
                  <c:v>4088</c:v>
                </c:pt>
                <c:pt idx="5">
                  <c:v>4089</c:v>
                </c:pt>
                <c:pt idx="6">
                  <c:v>4090</c:v>
                </c:pt>
                <c:pt idx="7">
                  <c:v>4091</c:v>
                </c:pt>
                <c:pt idx="8">
                  <c:v>4092</c:v>
                </c:pt>
                <c:pt idx="9">
                  <c:v>4093</c:v>
                </c:pt>
                <c:pt idx="10">
                  <c:v>4094</c:v>
                </c:pt>
                <c:pt idx="11">
                  <c:v>4095</c:v>
                </c:pt>
                <c:pt idx="12">
                  <c:v>4096</c:v>
                </c:pt>
                <c:pt idx="13">
                  <c:v>4097</c:v>
                </c:pt>
                <c:pt idx="14">
                  <c:v>4098</c:v>
                </c:pt>
                <c:pt idx="15">
                  <c:v>4099</c:v>
                </c:pt>
                <c:pt idx="16">
                  <c:v>4100</c:v>
                </c:pt>
                <c:pt idx="17">
                  <c:v>4101</c:v>
                </c:pt>
                <c:pt idx="18">
                  <c:v>4102</c:v>
                </c:pt>
                <c:pt idx="19">
                  <c:v>4103</c:v>
                </c:pt>
                <c:pt idx="20">
                  <c:v>4104</c:v>
                </c:pt>
                <c:pt idx="21">
                  <c:v>4105</c:v>
                </c:pt>
                <c:pt idx="22">
                  <c:v>4106</c:v>
                </c:pt>
                <c:pt idx="23">
                  <c:v>4107</c:v>
                </c:pt>
                <c:pt idx="24">
                  <c:v>4108</c:v>
                </c:pt>
                <c:pt idx="25">
                  <c:v>4109</c:v>
                </c:pt>
                <c:pt idx="26">
                  <c:v>4110</c:v>
                </c:pt>
                <c:pt idx="27">
                  <c:v>4111</c:v>
                </c:pt>
                <c:pt idx="28">
                  <c:v>4112</c:v>
                </c:pt>
                <c:pt idx="29">
                  <c:v>4113</c:v>
                </c:pt>
                <c:pt idx="30">
                  <c:v>4114</c:v>
                </c:pt>
                <c:pt idx="31">
                  <c:v>4115</c:v>
                </c:pt>
                <c:pt idx="32">
                  <c:v>4116</c:v>
                </c:pt>
                <c:pt idx="33">
                  <c:v>4117</c:v>
                </c:pt>
                <c:pt idx="34">
                  <c:v>4118</c:v>
                </c:pt>
                <c:pt idx="35">
                  <c:v>4119</c:v>
                </c:pt>
                <c:pt idx="36">
                  <c:v>4120</c:v>
                </c:pt>
                <c:pt idx="37">
                  <c:v>4121</c:v>
                </c:pt>
                <c:pt idx="38">
                  <c:v>4122</c:v>
                </c:pt>
                <c:pt idx="39">
                  <c:v>4123</c:v>
                </c:pt>
                <c:pt idx="40">
                  <c:v>4124</c:v>
                </c:pt>
                <c:pt idx="41">
                  <c:v>4125</c:v>
                </c:pt>
                <c:pt idx="42">
                  <c:v>4126</c:v>
                </c:pt>
                <c:pt idx="43">
                  <c:v>4127</c:v>
                </c:pt>
                <c:pt idx="44">
                  <c:v>4128</c:v>
                </c:pt>
                <c:pt idx="45">
                  <c:v>4129</c:v>
                </c:pt>
                <c:pt idx="46">
                  <c:v>4130</c:v>
                </c:pt>
                <c:pt idx="47">
                  <c:v>4131</c:v>
                </c:pt>
                <c:pt idx="48">
                  <c:v>4132</c:v>
                </c:pt>
                <c:pt idx="49">
                  <c:v>4133</c:v>
                </c:pt>
                <c:pt idx="50">
                  <c:v>4134</c:v>
                </c:pt>
                <c:pt idx="51">
                  <c:v>4135</c:v>
                </c:pt>
                <c:pt idx="52">
                  <c:v>4136</c:v>
                </c:pt>
                <c:pt idx="53">
                  <c:v>4137</c:v>
                </c:pt>
                <c:pt idx="54">
                  <c:v>4138</c:v>
                </c:pt>
                <c:pt idx="55">
                  <c:v>4139</c:v>
                </c:pt>
                <c:pt idx="56">
                  <c:v>4140</c:v>
                </c:pt>
                <c:pt idx="57">
                  <c:v>4141</c:v>
                </c:pt>
                <c:pt idx="58">
                  <c:v>4142</c:v>
                </c:pt>
                <c:pt idx="59">
                  <c:v>4143</c:v>
                </c:pt>
                <c:pt idx="60">
                  <c:v>4144</c:v>
                </c:pt>
                <c:pt idx="61">
                  <c:v>4145</c:v>
                </c:pt>
                <c:pt idx="62">
                  <c:v>4146</c:v>
                </c:pt>
                <c:pt idx="63">
                  <c:v>4147</c:v>
                </c:pt>
                <c:pt idx="64">
                  <c:v>4148</c:v>
                </c:pt>
                <c:pt idx="65">
                  <c:v>4149</c:v>
                </c:pt>
                <c:pt idx="66">
                  <c:v>4150</c:v>
                </c:pt>
                <c:pt idx="67">
                  <c:v>4151</c:v>
                </c:pt>
                <c:pt idx="68">
                  <c:v>4152</c:v>
                </c:pt>
                <c:pt idx="69">
                  <c:v>4153</c:v>
                </c:pt>
                <c:pt idx="70">
                  <c:v>4154</c:v>
                </c:pt>
                <c:pt idx="71">
                  <c:v>4155</c:v>
                </c:pt>
                <c:pt idx="72">
                  <c:v>4156</c:v>
                </c:pt>
                <c:pt idx="73">
                  <c:v>4157</c:v>
                </c:pt>
                <c:pt idx="74">
                  <c:v>4158</c:v>
                </c:pt>
                <c:pt idx="75">
                  <c:v>4159</c:v>
                </c:pt>
                <c:pt idx="76">
                  <c:v>4160</c:v>
                </c:pt>
                <c:pt idx="77">
                  <c:v>4161</c:v>
                </c:pt>
                <c:pt idx="78">
                  <c:v>4162</c:v>
                </c:pt>
                <c:pt idx="79">
                  <c:v>4163</c:v>
                </c:pt>
                <c:pt idx="80">
                  <c:v>4164</c:v>
                </c:pt>
                <c:pt idx="81">
                  <c:v>4165</c:v>
                </c:pt>
                <c:pt idx="82">
                  <c:v>4166</c:v>
                </c:pt>
                <c:pt idx="83">
                  <c:v>4167</c:v>
                </c:pt>
                <c:pt idx="84">
                  <c:v>4168</c:v>
                </c:pt>
                <c:pt idx="85">
                  <c:v>4169</c:v>
                </c:pt>
                <c:pt idx="86">
                  <c:v>4170</c:v>
                </c:pt>
                <c:pt idx="87">
                  <c:v>4171</c:v>
                </c:pt>
                <c:pt idx="88">
                  <c:v>4172</c:v>
                </c:pt>
                <c:pt idx="89">
                  <c:v>4173</c:v>
                </c:pt>
                <c:pt idx="90">
                  <c:v>4174</c:v>
                </c:pt>
                <c:pt idx="91">
                  <c:v>4175</c:v>
                </c:pt>
                <c:pt idx="92">
                  <c:v>4176</c:v>
                </c:pt>
                <c:pt idx="93">
                  <c:v>4177</c:v>
                </c:pt>
                <c:pt idx="94">
                  <c:v>4178</c:v>
                </c:pt>
                <c:pt idx="95">
                  <c:v>4179</c:v>
                </c:pt>
                <c:pt idx="96">
                  <c:v>4180</c:v>
                </c:pt>
                <c:pt idx="97">
                  <c:v>4181</c:v>
                </c:pt>
                <c:pt idx="98">
                  <c:v>4182</c:v>
                </c:pt>
                <c:pt idx="99">
                  <c:v>4183</c:v>
                </c:pt>
                <c:pt idx="100">
                  <c:v>4184</c:v>
                </c:pt>
                <c:pt idx="101">
                  <c:v>4185</c:v>
                </c:pt>
                <c:pt idx="102">
                  <c:v>4186</c:v>
                </c:pt>
                <c:pt idx="103">
                  <c:v>4187</c:v>
                </c:pt>
                <c:pt idx="104">
                  <c:v>4188</c:v>
                </c:pt>
                <c:pt idx="105">
                  <c:v>4189</c:v>
                </c:pt>
                <c:pt idx="106">
                  <c:v>4190</c:v>
                </c:pt>
                <c:pt idx="107">
                  <c:v>4191</c:v>
                </c:pt>
                <c:pt idx="108">
                  <c:v>4192</c:v>
                </c:pt>
                <c:pt idx="109">
                  <c:v>4193</c:v>
                </c:pt>
                <c:pt idx="110">
                  <c:v>4194</c:v>
                </c:pt>
                <c:pt idx="111">
                  <c:v>4195</c:v>
                </c:pt>
                <c:pt idx="112">
                  <c:v>4196</c:v>
                </c:pt>
                <c:pt idx="113">
                  <c:v>4197</c:v>
                </c:pt>
                <c:pt idx="114">
                  <c:v>4198</c:v>
                </c:pt>
                <c:pt idx="115">
                  <c:v>4199</c:v>
                </c:pt>
                <c:pt idx="116">
                  <c:v>4200</c:v>
                </c:pt>
                <c:pt idx="117">
                  <c:v>4201</c:v>
                </c:pt>
                <c:pt idx="118">
                  <c:v>4202</c:v>
                </c:pt>
                <c:pt idx="119">
                  <c:v>4203</c:v>
                </c:pt>
                <c:pt idx="120">
                  <c:v>4204</c:v>
                </c:pt>
                <c:pt idx="121">
                  <c:v>4205</c:v>
                </c:pt>
                <c:pt idx="122">
                  <c:v>4206</c:v>
                </c:pt>
                <c:pt idx="123">
                  <c:v>4207</c:v>
                </c:pt>
                <c:pt idx="124">
                  <c:v>4208</c:v>
                </c:pt>
                <c:pt idx="125">
                  <c:v>4209</c:v>
                </c:pt>
                <c:pt idx="126">
                  <c:v>4210</c:v>
                </c:pt>
                <c:pt idx="127">
                  <c:v>4211</c:v>
                </c:pt>
                <c:pt idx="128">
                  <c:v>4212</c:v>
                </c:pt>
                <c:pt idx="129">
                  <c:v>4213</c:v>
                </c:pt>
                <c:pt idx="130">
                  <c:v>4214</c:v>
                </c:pt>
                <c:pt idx="131">
                  <c:v>4215</c:v>
                </c:pt>
                <c:pt idx="132">
                  <c:v>4216</c:v>
                </c:pt>
                <c:pt idx="133">
                  <c:v>4217</c:v>
                </c:pt>
                <c:pt idx="134">
                  <c:v>4218</c:v>
                </c:pt>
                <c:pt idx="135">
                  <c:v>4219</c:v>
                </c:pt>
                <c:pt idx="136">
                  <c:v>4220</c:v>
                </c:pt>
                <c:pt idx="137">
                  <c:v>4221</c:v>
                </c:pt>
                <c:pt idx="138">
                  <c:v>4222</c:v>
                </c:pt>
                <c:pt idx="139">
                  <c:v>4223</c:v>
                </c:pt>
                <c:pt idx="140">
                  <c:v>4224</c:v>
                </c:pt>
                <c:pt idx="141">
                  <c:v>4225</c:v>
                </c:pt>
                <c:pt idx="142">
                  <c:v>4226</c:v>
                </c:pt>
                <c:pt idx="143">
                  <c:v>4227</c:v>
                </c:pt>
                <c:pt idx="144">
                  <c:v>4228</c:v>
                </c:pt>
                <c:pt idx="145">
                  <c:v>4229</c:v>
                </c:pt>
                <c:pt idx="146">
                  <c:v>4230</c:v>
                </c:pt>
                <c:pt idx="147">
                  <c:v>4231</c:v>
                </c:pt>
                <c:pt idx="148">
                  <c:v>4232</c:v>
                </c:pt>
                <c:pt idx="149">
                  <c:v>4233</c:v>
                </c:pt>
                <c:pt idx="150">
                  <c:v>4234</c:v>
                </c:pt>
                <c:pt idx="151">
                  <c:v>4235</c:v>
                </c:pt>
                <c:pt idx="152">
                  <c:v>4236</c:v>
                </c:pt>
                <c:pt idx="153">
                  <c:v>4237</c:v>
                </c:pt>
                <c:pt idx="154">
                  <c:v>4238</c:v>
                </c:pt>
                <c:pt idx="155">
                  <c:v>4239</c:v>
                </c:pt>
                <c:pt idx="156">
                  <c:v>4240</c:v>
                </c:pt>
                <c:pt idx="157">
                  <c:v>4241</c:v>
                </c:pt>
                <c:pt idx="158">
                  <c:v>4242</c:v>
                </c:pt>
                <c:pt idx="159">
                  <c:v>4243</c:v>
                </c:pt>
                <c:pt idx="160">
                  <c:v>4244</c:v>
                </c:pt>
                <c:pt idx="161">
                  <c:v>4245</c:v>
                </c:pt>
                <c:pt idx="162">
                  <c:v>4246</c:v>
                </c:pt>
                <c:pt idx="163">
                  <c:v>4247</c:v>
                </c:pt>
                <c:pt idx="164">
                  <c:v>4248</c:v>
                </c:pt>
                <c:pt idx="165">
                  <c:v>4249</c:v>
                </c:pt>
                <c:pt idx="166">
                  <c:v>4250</c:v>
                </c:pt>
                <c:pt idx="167">
                  <c:v>4251</c:v>
                </c:pt>
                <c:pt idx="168">
                  <c:v>4252</c:v>
                </c:pt>
                <c:pt idx="169">
                  <c:v>4253</c:v>
                </c:pt>
                <c:pt idx="170">
                  <c:v>4254</c:v>
                </c:pt>
                <c:pt idx="171">
                  <c:v>4255</c:v>
                </c:pt>
                <c:pt idx="172">
                  <c:v>4256</c:v>
                </c:pt>
                <c:pt idx="173">
                  <c:v>4257</c:v>
                </c:pt>
                <c:pt idx="174">
                  <c:v>4258</c:v>
                </c:pt>
                <c:pt idx="175">
                  <c:v>4259</c:v>
                </c:pt>
                <c:pt idx="176">
                  <c:v>4260</c:v>
                </c:pt>
                <c:pt idx="177">
                  <c:v>4261</c:v>
                </c:pt>
                <c:pt idx="178">
                  <c:v>4262</c:v>
                </c:pt>
                <c:pt idx="179">
                  <c:v>4263</c:v>
                </c:pt>
                <c:pt idx="180">
                  <c:v>4264</c:v>
                </c:pt>
                <c:pt idx="181">
                  <c:v>4265</c:v>
                </c:pt>
                <c:pt idx="182">
                  <c:v>4266</c:v>
                </c:pt>
                <c:pt idx="183">
                  <c:v>4267</c:v>
                </c:pt>
                <c:pt idx="184">
                  <c:v>4268</c:v>
                </c:pt>
                <c:pt idx="185">
                  <c:v>4269</c:v>
                </c:pt>
                <c:pt idx="186">
                  <c:v>4270</c:v>
                </c:pt>
                <c:pt idx="187">
                  <c:v>4271</c:v>
                </c:pt>
                <c:pt idx="188">
                  <c:v>4272</c:v>
                </c:pt>
                <c:pt idx="189">
                  <c:v>4273</c:v>
                </c:pt>
                <c:pt idx="190">
                  <c:v>4274</c:v>
                </c:pt>
                <c:pt idx="191">
                  <c:v>4275</c:v>
                </c:pt>
                <c:pt idx="192">
                  <c:v>4276</c:v>
                </c:pt>
                <c:pt idx="193">
                  <c:v>4277</c:v>
                </c:pt>
                <c:pt idx="194">
                  <c:v>4278</c:v>
                </c:pt>
                <c:pt idx="195">
                  <c:v>4279</c:v>
                </c:pt>
                <c:pt idx="196">
                  <c:v>4280</c:v>
                </c:pt>
                <c:pt idx="197">
                  <c:v>4281</c:v>
                </c:pt>
                <c:pt idx="198">
                  <c:v>4282</c:v>
                </c:pt>
                <c:pt idx="199">
                  <c:v>4283</c:v>
                </c:pt>
                <c:pt idx="200">
                  <c:v>4284</c:v>
                </c:pt>
                <c:pt idx="201">
                  <c:v>4285</c:v>
                </c:pt>
                <c:pt idx="202">
                  <c:v>4286</c:v>
                </c:pt>
                <c:pt idx="203">
                  <c:v>4287</c:v>
                </c:pt>
                <c:pt idx="204">
                  <c:v>4288</c:v>
                </c:pt>
                <c:pt idx="205">
                  <c:v>4289</c:v>
                </c:pt>
                <c:pt idx="206">
                  <c:v>4290</c:v>
                </c:pt>
                <c:pt idx="207">
                  <c:v>4291</c:v>
                </c:pt>
                <c:pt idx="208">
                  <c:v>4292</c:v>
                </c:pt>
                <c:pt idx="209">
                  <c:v>4293</c:v>
                </c:pt>
                <c:pt idx="210">
                  <c:v>4294</c:v>
                </c:pt>
                <c:pt idx="211">
                  <c:v>4295</c:v>
                </c:pt>
                <c:pt idx="212">
                  <c:v>4296</c:v>
                </c:pt>
                <c:pt idx="213">
                  <c:v>4297</c:v>
                </c:pt>
                <c:pt idx="214">
                  <c:v>4298</c:v>
                </c:pt>
                <c:pt idx="215">
                  <c:v>4299</c:v>
                </c:pt>
                <c:pt idx="216">
                  <c:v>4300</c:v>
                </c:pt>
                <c:pt idx="217">
                  <c:v>4301</c:v>
                </c:pt>
                <c:pt idx="218">
                  <c:v>4302</c:v>
                </c:pt>
              </c:numCache>
            </c:numRef>
          </c:xVal>
          <c:yVal>
            <c:numRef>
              <c:f>Graph!$E$4086:$E$4302</c:f>
              <c:numCache>
                <c:formatCode>General</c:formatCode>
                <c:ptCount val="217"/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215">
                  <c:v>4</c:v>
                </c:pt>
                <c:pt idx="216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0DA-4090-A17C-263CD74BFA49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Graph!$A$4085:$A$4303</c:f>
              <c:numCache>
                <c:formatCode>General</c:formatCode>
                <c:ptCount val="219"/>
                <c:pt idx="0">
                  <c:v>4084</c:v>
                </c:pt>
                <c:pt idx="1">
                  <c:v>4085</c:v>
                </c:pt>
                <c:pt idx="2">
                  <c:v>4086</c:v>
                </c:pt>
                <c:pt idx="3">
                  <c:v>4087</c:v>
                </c:pt>
                <c:pt idx="4">
                  <c:v>4088</c:v>
                </c:pt>
                <c:pt idx="5">
                  <c:v>4089</c:v>
                </c:pt>
                <c:pt idx="6">
                  <c:v>4090</c:v>
                </c:pt>
                <c:pt idx="7">
                  <c:v>4091</c:v>
                </c:pt>
                <c:pt idx="8">
                  <c:v>4092</c:v>
                </c:pt>
                <c:pt idx="9">
                  <c:v>4093</c:v>
                </c:pt>
                <c:pt idx="10">
                  <c:v>4094</c:v>
                </c:pt>
                <c:pt idx="11">
                  <c:v>4095</c:v>
                </c:pt>
                <c:pt idx="12">
                  <c:v>4096</c:v>
                </c:pt>
                <c:pt idx="13">
                  <c:v>4097</c:v>
                </c:pt>
                <c:pt idx="14">
                  <c:v>4098</c:v>
                </c:pt>
                <c:pt idx="15">
                  <c:v>4099</c:v>
                </c:pt>
                <c:pt idx="16">
                  <c:v>4100</c:v>
                </c:pt>
                <c:pt idx="17">
                  <c:v>4101</c:v>
                </c:pt>
                <c:pt idx="18">
                  <c:v>4102</c:v>
                </c:pt>
                <c:pt idx="19">
                  <c:v>4103</c:v>
                </c:pt>
                <c:pt idx="20">
                  <c:v>4104</c:v>
                </c:pt>
                <c:pt idx="21">
                  <c:v>4105</c:v>
                </c:pt>
                <c:pt idx="22">
                  <c:v>4106</c:v>
                </c:pt>
                <c:pt idx="23">
                  <c:v>4107</c:v>
                </c:pt>
                <c:pt idx="24">
                  <c:v>4108</c:v>
                </c:pt>
                <c:pt idx="25">
                  <c:v>4109</c:v>
                </c:pt>
                <c:pt idx="26">
                  <c:v>4110</c:v>
                </c:pt>
                <c:pt idx="27">
                  <c:v>4111</c:v>
                </c:pt>
                <c:pt idx="28">
                  <c:v>4112</c:v>
                </c:pt>
                <c:pt idx="29">
                  <c:v>4113</c:v>
                </c:pt>
                <c:pt idx="30">
                  <c:v>4114</c:v>
                </c:pt>
                <c:pt idx="31">
                  <c:v>4115</c:v>
                </c:pt>
                <c:pt idx="32">
                  <c:v>4116</c:v>
                </c:pt>
                <c:pt idx="33">
                  <c:v>4117</c:v>
                </c:pt>
                <c:pt idx="34">
                  <c:v>4118</c:v>
                </c:pt>
                <c:pt idx="35">
                  <c:v>4119</c:v>
                </c:pt>
                <c:pt idx="36">
                  <c:v>4120</c:v>
                </c:pt>
                <c:pt idx="37">
                  <c:v>4121</c:v>
                </c:pt>
                <c:pt idx="38">
                  <c:v>4122</c:v>
                </c:pt>
                <c:pt idx="39">
                  <c:v>4123</c:v>
                </c:pt>
                <c:pt idx="40">
                  <c:v>4124</c:v>
                </c:pt>
                <c:pt idx="41">
                  <c:v>4125</c:v>
                </c:pt>
                <c:pt idx="42">
                  <c:v>4126</c:v>
                </c:pt>
                <c:pt idx="43">
                  <c:v>4127</c:v>
                </c:pt>
                <c:pt idx="44">
                  <c:v>4128</c:v>
                </c:pt>
                <c:pt idx="45">
                  <c:v>4129</c:v>
                </c:pt>
                <c:pt idx="46">
                  <c:v>4130</c:v>
                </c:pt>
                <c:pt idx="47">
                  <c:v>4131</c:v>
                </c:pt>
                <c:pt idx="48">
                  <c:v>4132</c:v>
                </c:pt>
                <c:pt idx="49">
                  <c:v>4133</c:v>
                </c:pt>
                <c:pt idx="50">
                  <c:v>4134</c:v>
                </c:pt>
                <c:pt idx="51">
                  <c:v>4135</c:v>
                </c:pt>
                <c:pt idx="52">
                  <c:v>4136</c:v>
                </c:pt>
                <c:pt idx="53">
                  <c:v>4137</c:v>
                </c:pt>
                <c:pt idx="54">
                  <c:v>4138</c:v>
                </c:pt>
                <c:pt idx="55">
                  <c:v>4139</c:v>
                </c:pt>
                <c:pt idx="56">
                  <c:v>4140</c:v>
                </c:pt>
                <c:pt idx="57">
                  <c:v>4141</c:v>
                </c:pt>
                <c:pt idx="58">
                  <c:v>4142</c:v>
                </c:pt>
                <c:pt idx="59">
                  <c:v>4143</c:v>
                </c:pt>
                <c:pt idx="60">
                  <c:v>4144</c:v>
                </c:pt>
                <c:pt idx="61">
                  <c:v>4145</c:v>
                </c:pt>
                <c:pt idx="62">
                  <c:v>4146</c:v>
                </c:pt>
                <c:pt idx="63">
                  <c:v>4147</c:v>
                </c:pt>
                <c:pt idx="64">
                  <c:v>4148</c:v>
                </c:pt>
                <c:pt idx="65">
                  <c:v>4149</c:v>
                </c:pt>
                <c:pt idx="66">
                  <c:v>4150</c:v>
                </c:pt>
                <c:pt idx="67">
                  <c:v>4151</c:v>
                </c:pt>
                <c:pt idx="68">
                  <c:v>4152</c:v>
                </c:pt>
                <c:pt idx="69">
                  <c:v>4153</c:v>
                </c:pt>
                <c:pt idx="70">
                  <c:v>4154</c:v>
                </c:pt>
                <c:pt idx="71">
                  <c:v>4155</c:v>
                </c:pt>
                <c:pt idx="72">
                  <c:v>4156</c:v>
                </c:pt>
                <c:pt idx="73">
                  <c:v>4157</c:v>
                </c:pt>
                <c:pt idx="74">
                  <c:v>4158</c:v>
                </c:pt>
                <c:pt idx="75">
                  <c:v>4159</c:v>
                </c:pt>
                <c:pt idx="76">
                  <c:v>4160</c:v>
                </c:pt>
                <c:pt idx="77">
                  <c:v>4161</c:v>
                </c:pt>
                <c:pt idx="78">
                  <c:v>4162</c:v>
                </c:pt>
                <c:pt idx="79">
                  <c:v>4163</c:v>
                </c:pt>
                <c:pt idx="80">
                  <c:v>4164</c:v>
                </c:pt>
                <c:pt idx="81">
                  <c:v>4165</c:v>
                </c:pt>
                <c:pt idx="82">
                  <c:v>4166</c:v>
                </c:pt>
                <c:pt idx="83">
                  <c:v>4167</c:v>
                </c:pt>
                <c:pt idx="84">
                  <c:v>4168</c:v>
                </c:pt>
                <c:pt idx="85">
                  <c:v>4169</c:v>
                </c:pt>
                <c:pt idx="86">
                  <c:v>4170</c:v>
                </c:pt>
                <c:pt idx="87">
                  <c:v>4171</c:v>
                </c:pt>
                <c:pt idx="88">
                  <c:v>4172</c:v>
                </c:pt>
                <c:pt idx="89">
                  <c:v>4173</c:v>
                </c:pt>
                <c:pt idx="90">
                  <c:v>4174</c:v>
                </c:pt>
                <c:pt idx="91">
                  <c:v>4175</c:v>
                </c:pt>
                <c:pt idx="92">
                  <c:v>4176</c:v>
                </c:pt>
                <c:pt idx="93">
                  <c:v>4177</c:v>
                </c:pt>
                <c:pt idx="94">
                  <c:v>4178</c:v>
                </c:pt>
                <c:pt idx="95">
                  <c:v>4179</c:v>
                </c:pt>
                <c:pt idx="96">
                  <c:v>4180</c:v>
                </c:pt>
                <c:pt idx="97">
                  <c:v>4181</c:v>
                </c:pt>
                <c:pt idx="98">
                  <c:v>4182</c:v>
                </c:pt>
                <c:pt idx="99">
                  <c:v>4183</c:v>
                </c:pt>
                <c:pt idx="100">
                  <c:v>4184</c:v>
                </c:pt>
                <c:pt idx="101">
                  <c:v>4185</c:v>
                </c:pt>
                <c:pt idx="102">
                  <c:v>4186</c:v>
                </c:pt>
                <c:pt idx="103">
                  <c:v>4187</c:v>
                </c:pt>
                <c:pt idx="104">
                  <c:v>4188</c:v>
                </c:pt>
                <c:pt idx="105">
                  <c:v>4189</c:v>
                </c:pt>
                <c:pt idx="106">
                  <c:v>4190</c:v>
                </c:pt>
                <c:pt idx="107">
                  <c:v>4191</c:v>
                </c:pt>
                <c:pt idx="108">
                  <c:v>4192</c:v>
                </c:pt>
                <c:pt idx="109">
                  <c:v>4193</c:v>
                </c:pt>
                <c:pt idx="110">
                  <c:v>4194</c:v>
                </c:pt>
                <c:pt idx="111">
                  <c:v>4195</c:v>
                </c:pt>
                <c:pt idx="112">
                  <c:v>4196</c:v>
                </c:pt>
                <c:pt idx="113">
                  <c:v>4197</c:v>
                </c:pt>
                <c:pt idx="114">
                  <c:v>4198</c:v>
                </c:pt>
                <c:pt idx="115">
                  <c:v>4199</c:v>
                </c:pt>
                <c:pt idx="116">
                  <c:v>4200</c:v>
                </c:pt>
                <c:pt idx="117">
                  <c:v>4201</c:v>
                </c:pt>
                <c:pt idx="118">
                  <c:v>4202</c:v>
                </c:pt>
                <c:pt idx="119">
                  <c:v>4203</c:v>
                </c:pt>
                <c:pt idx="120">
                  <c:v>4204</c:v>
                </c:pt>
                <c:pt idx="121">
                  <c:v>4205</c:v>
                </c:pt>
                <c:pt idx="122">
                  <c:v>4206</c:v>
                </c:pt>
                <c:pt idx="123">
                  <c:v>4207</c:v>
                </c:pt>
                <c:pt idx="124">
                  <c:v>4208</c:v>
                </c:pt>
                <c:pt idx="125">
                  <c:v>4209</c:v>
                </c:pt>
                <c:pt idx="126">
                  <c:v>4210</c:v>
                </c:pt>
                <c:pt idx="127">
                  <c:v>4211</c:v>
                </c:pt>
                <c:pt idx="128">
                  <c:v>4212</c:v>
                </c:pt>
                <c:pt idx="129">
                  <c:v>4213</c:v>
                </c:pt>
                <c:pt idx="130">
                  <c:v>4214</c:v>
                </c:pt>
                <c:pt idx="131">
                  <c:v>4215</c:v>
                </c:pt>
                <c:pt idx="132">
                  <c:v>4216</c:v>
                </c:pt>
                <c:pt idx="133">
                  <c:v>4217</c:v>
                </c:pt>
                <c:pt idx="134">
                  <c:v>4218</c:v>
                </c:pt>
                <c:pt idx="135">
                  <c:v>4219</c:v>
                </c:pt>
                <c:pt idx="136">
                  <c:v>4220</c:v>
                </c:pt>
                <c:pt idx="137">
                  <c:v>4221</c:v>
                </c:pt>
                <c:pt idx="138">
                  <c:v>4222</c:v>
                </c:pt>
                <c:pt idx="139">
                  <c:v>4223</c:v>
                </c:pt>
                <c:pt idx="140">
                  <c:v>4224</c:v>
                </c:pt>
                <c:pt idx="141">
                  <c:v>4225</c:v>
                </c:pt>
                <c:pt idx="142">
                  <c:v>4226</c:v>
                </c:pt>
                <c:pt idx="143">
                  <c:v>4227</c:v>
                </c:pt>
                <c:pt idx="144">
                  <c:v>4228</c:v>
                </c:pt>
                <c:pt idx="145">
                  <c:v>4229</c:v>
                </c:pt>
                <c:pt idx="146">
                  <c:v>4230</c:v>
                </c:pt>
                <c:pt idx="147">
                  <c:v>4231</c:v>
                </c:pt>
                <c:pt idx="148">
                  <c:v>4232</c:v>
                </c:pt>
                <c:pt idx="149">
                  <c:v>4233</c:v>
                </c:pt>
                <c:pt idx="150">
                  <c:v>4234</c:v>
                </c:pt>
                <c:pt idx="151">
                  <c:v>4235</c:v>
                </c:pt>
                <c:pt idx="152">
                  <c:v>4236</c:v>
                </c:pt>
                <c:pt idx="153">
                  <c:v>4237</c:v>
                </c:pt>
                <c:pt idx="154">
                  <c:v>4238</c:v>
                </c:pt>
                <c:pt idx="155">
                  <c:v>4239</c:v>
                </c:pt>
                <c:pt idx="156">
                  <c:v>4240</c:v>
                </c:pt>
                <c:pt idx="157">
                  <c:v>4241</c:v>
                </c:pt>
                <c:pt idx="158">
                  <c:v>4242</c:v>
                </c:pt>
                <c:pt idx="159">
                  <c:v>4243</c:v>
                </c:pt>
                <c:pt idx="160">
                  <c:v>4244</c:v>
                </c:pt>
                <c:pt idx="161">
                  <c:v>4245</c:v>
                </c:pt>
                <c:pt idx="162">
                  <c:v>4246</c:v>
                </c:pt>
                <c:pt idx="163">
                  <c:v>4247</c:v>
                </c:pt>
                <c:pt idx="164">
                  <c:v>4248</c:v>
                </c:pt>
                <c:pt idx="165">
                  <c:v>4249</c:v>
                </c:pt>
                <c:pt idx="166">
                  <c:v>4250</c:v>
                </c:pt>
                <c:pt idx="167">
                  <c:v>4251</c:v>
                </c:pt>
                <c:pt idx="168">
                  <c:v>4252</c:v>
                </c:pt>
                <c:pt idx="169">
                  <c:v>4253</c:v>
                </c:pt>
                <c:pt idx="170">
                  <c:v>4254</c:v>
                </c:pt>
                <c:pt idx="171">
                  <c:v>4255</c:v>
                </c:pt>
                <c:pt idx="172">
                  <c:v>4256</c:v>
                </c:pt>
                <c:pt idx="173">
                  <c:v>4257</c:v>
                </c:pt>
                <c:pt idx="174">
                  <c:v>4258</c:v>
                </c:pt>
                <c:pt idx="175">
                  <c:v>4259</c:v>
                </c:pt>
                <c:pt idx="176">
                  <c:v>4260</c:v>
                </c:pt>
                <c:pt idx="177">
                  <c:v>4261</c:v>
                </c:pt>
                <c:pt idx="178">
                  <c:v>4262</c:v>
                </c:pt>
                <c:pt idx="179">
                  <c:v>4263</c:v>
                </c:pt>
                <c:pt idx="180">
                  <c:v>4264</c:v>
                </c:pt>
                <c:pt idx="181">
                  <c:v>4265</c:v>
                </c:pt>
                <c:pt idx="182">
                  <c:v>4266</c:v>
                </c:pt>
                <c:pt idx="183">
                  <c:v>4267</c:v>
                </c:pt>
                <c:pt idx="184">
                  <c:v>4268</c:v>
                </c:pt>
                <c:pt idx="185">
                  <c:v>4269</c:v>
                </c:pt>
                <c:pt idx="186">
                  <c:v>4270</c:v>
                </c:pt>
                <c:pt idx="187">
                  <c:v>4271</c:v>
                </c:pt>
                <c:pt idx="188">
                  <c:v>4272</c:v>
                </c:pt>
                <c:pt idx="189">
                  <c:v>4273</c:v>
                </c:pt>
                <c:pt idx="190">
                  <c:v>4274</c:v>
                </c:pt>
                <c:pt idx="191">
                  <c:v>4275</c:v>
                </c:pt>
                <c:pt idx="192">
                  <c:v>4276</c:v>
                </c:pt>
                <c:pt idx="193">
                  <c:v>4277</c:v>
                </c:pt>
                <c:pt idx="194">
                  <c:v>4278</c:v>
                </c:pt>
                <c:pt idx="195">
                  <c:v>4279</c:v>
                </c:pt>
                <c:pt idx="196">
                  <c:v>4280</c:v>
                </c:pt>
                <c:pt idx="197">
                  <c:v>4281</c:v>
                </c:pt>
                <c:pt idx="198">
                  <c:v>4282</c:v>
                </c:pt>
                <c:pt idx="199">
                  <c:v>4283</c:v>
                </c:pt>
                <c:pt idx="200">
                  <c:v>4284</c:v>
                </c:pt>
                <c:pt idx="201">
                  <c:v>4285</c:v>
                </c:pt>
                <c:pt idx="202">
                  <c:v>4286</c:v>
                </c:pt>
                <c:pt idx="203">
                  <c:v>4287</c:v>
                </c:pt>
                <c:pt idx="204">
                  <c:v>4288</c:v>
                </c:pt>
                <c:pt idx="205">
                  <c:v>4289</c:v>
                </c:pt>
                <c:pt idx="206">
                  <c:v>4290</c:v>
                </c:pt>
                <c:pt idx="207">
                  <c:v>4291</c:v>
                </c:pt>
                <c:pt idx="208">
                  <c:v>4292</c:v>
                </c:pt>
                <c:pt idx="209">
                  <c:v>4293</c:v>
                </c:pt>
                <c:pt idx="210">
                  <c:v>4294</c:v>
                </c:pt>
                <c:pt idx="211">
                  <c:v>4295</c:v>
                </c:pt>
                <c:pt idx="212">
                  <c:v>4296</c:v>
                </c:pt>
                <c:pt idx="213">
                  <c:v>4297</c:v>
                </c:pt>
                <c:pt idx="214">
                  <c:v>4298</c:v>
                </c:pt>
                <c:pt idx="215">
                  <c:v>4299</c:v>
                </c:pt>
                <c:pt idx="216">
                  <c:v>4300</c:v>
                </c:pt>
                <c:pt idx="217">
                  <c:v>4301</c:v>
                </c:pt>
                <c:pt idx="218">
                  <c:v>4302</c:v>
                </c:pt>
              </c:numCache>
            </c:numRef>
          </c:xVal>
          <c:yVal>
            <c:numRef>
              <c:f>Graph!$G$4086:$G$4302</c:f>
              <c:numCache>
                <c:formatCode>General</c:formatCode>
                <c:ptCount val="21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0DA-4090-A17C-263CD74BFA49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Graph!$A$4085:$A$4303</c:f>
              <c:numCache>
                <c:formatCode>General</c:formatCode>
                <c:ptCount val="219"/>
                <c:pt idx="0">
                  <c:v>4084</c:v>
                </c:pt>
                <c:pt idx="1">
                  <c:v>4085</c:v>
                </c:pt>
                <c:pt idx="2">
                  <c:v>4086</c:v>
                </c:pt>
                <c:pt idx="3">
                  <c:v>4087</c:v>
                </c:pt>
                <c:pt idx="4">
                  <c:v>4088</c:v>
                </c:pt>
                <c:pt idx="5">
                  <c:v>4089</c:v>
                </c:pt>
                <c:pt idx="6">
                  <c:v>4090</c:v>
                </c:pt>
                <c:pt idx="7">
                  <c:v>4091</c:v>
                </c:pt>
                <c:pt idx="8">
                  <c:v>4092</c:v>
                </c:pt>
                <c:pt idx="9">
                  <c:v>4093</c:v>
                </c:pt>
                <c:pt idx="10">
                  <c:v>4094</c:v>
                </c:pt>
                <c:pt idx="11">
                  <c:v>4095</c:v>
                </c:pt>
                <c:pt idx="12">
                  <c:v>4096</c:v>
                </c:pt>
                <c:pt idx="13">
                  <c:v>4097</c:v>
                </c:pt>
                <c:pt idx="14">
                  <c:v>4098</c:v>
                </c:pt>
                <c:pt idx="15">
                  <c:v>4099</c:v>
                </c:pt>
                <c:pt idx="16">
                  <c:v>4100</c:v>
                </c:pt>
                <c:pt idx="17">
                  <c:v>4101</c:v>
                </c:pt>
                <c:pt idx="18">
                  <c:v>4102</c:v>
                </c:pt>
                <c:pt idx="19">
                  <c:v>4103</c:v>
                </c:pt>
                <c:pt idx="20">
                  <c:v>4104</c:v>
                </c:pt>
                <c:pt idx="21">
                  <c:v>4105</c:v>
                </c:pt>
                <c:pt idx="22">
                  <c:v>4106</c:v>
                </c:pt>
                <c:pt idx="23">
                  <c:v>4107</c:v>
                </c:pt>
                <c:pt idx="24">
                  <c:v>4108</c:v>
                </c:pt>
                <c:pt idx="25">
                  <c:v>4109</c:v>
                </c:pt>
                <c:pt idx="26">
                  <c:v>4110</c:v>
                </c:pt>
                <c:pt idx="27">
                  <c:v>4111</c:v>
                </c:pt>
                <c:pt idx="28">
                  <c:v>4112</c:v>
                </c:pt>
                <c:pt idx="29">
                  <c:v>4113</c:v>
                </c:pt>
                <c:pt idx="30">
                  <c:v>4114</c:v>
                </c:pt>
                <c:pt idx="31">
                  <c:v>4115</c:v>
                </c:pt>
                <c:pt idx="32">
                  <c:v>4116</c:v>
                </c:pt>
                <c:pt idx="33">
                  <c:v>4117</c:v>
                </c:pt>
                <c:pt idx="34">
                  <c:v>4118</c:v>
                </c:pt>
                <c:pt idx="35">
                  <c:v>4119</c:v>
                </c:pt>
                <c:pt idx="36">
                  <c:v>4120</c:v>
                </c:pt>
                <c:pt idx="37">
                  <c:v>4121</c:v>
                </c:pt>
                <c:pt idx="38">
                  <c:v>4122</c:v>
                </c:pt>
                <c:pt idx="39">
                  <c:v>4123</c:v>
                </c:pt>
                <c:pt idx="40">
                  <c:v>4124</c:v>
                </c:pt>
                <c:pt idx="41">
                  <c:v>4125</c:v>
                </c:pt>
                <c:pt idx="42">
                  <c:v>4126</c:v>
                </c:pt>
                <c:pt idx="43">
                  <c:v>4127</c:v>
                </c:pt>
                <c:pt idx="44">
                  <c:v>4128</c:v>
                </c:pt>
                <c:pt idx="45">
                  <c:v>4129</c:v>
                </c:pt>
                <c:pt idx="46">
                  <c:v>4130</c:v>
                </c:pt>
                <c:pt idx="47">
                  <c:v>4131</c:v>
                </c:pt>
                <c:pt idx="48">
                  <c:v>4132</c:v>
                </c:pt>
                <c:pt idx="49">
                  <c:v>4133</c:v>
                </c:pt>
                <c:pt idx="50">
                  <c:v>4134</c:v>
                </c:pt>
                <c:pt idx="51">
                  <c:v>4135</c:v>
                </c:pt>
                <c:pt idx="52">
                  <c:v>4136</c:v>
                </c:pt>
                <c:pt idx="53">
                  <c:v>4137</c:v>
                </c:pt>
                <c:pt idx="54">
                  <c:v>4138</c:v>
                </c:pt>
                <c:pt idx="55">
                  <c:v>4139</c:v>
                </c:pt>
                <c:pt idx="56">
                  <c:v>4140</c:v>
                </c:pt>
                <c:pt idx="57">
                  <c:v>4141</c:v>
                </c:pt>
                <c:pt idx="58">
                  <c:v>4142</c:v>
                </c:pt>
                <c:pt idx="59">
                  <c:v>4143</c:v>
                </c:pt>
                <c:pt idx="60">
                  <c:v>4144</c:v>
                </c:pt>
                <c:pt idx="61">
                  <c:v>4145</c:v>
                </c:pt>
                <c:pt idx="62">
                  <c:v>4146</c:v>
                </c:pt>
                <c:pt idx="63">
                  <c:v>4147</c:v>
                </c:pt>
                <c:pt idx="64">
                  <c:v>4148</c:v>
                </c:pt>
                <c:pt idx="65">
                  <c:v>4149</c:v>
                </c:pt>
                <c:pt idx="66">
                  <c:v>4150</c:v>
                </c:pt>
                <c:pt idx="67">
                  <c:v>4151</c:v>
                </c:pt>
                <c:pt idx="68">
                  <c:v>4152</c:v>
                </c:pt>
                <c:pt idx="69">
                  <c:v>4153</c:v>
                </c:pt>
                <c:pt idx="70">
                  <c:v>4154</c:v>
                </c:pt>
                <c:pt idx="71">
                  <c:v>4155</c:v>
                </c:pt>
                <c:pt idx="72">
                  <c:v>4156</c:v>
                </c:pt>
                <c:pt idx="73">
                  <c:v>4157</c:v>
                </c:pt>
                <c:pt idx="74">
                  <c:v>4158</c:v>
                </c:pt>
                <c:pt idx="75">
                  <c:v>4159</c:v>
                </c:pt>
                <c:pt idx="76">
                  <c:v>4160</c:v>
                </c:pt>
                <c:pt idx="77">
                  <c:v>4161</c:v>
                </c:pt>
                <c:pt idx="78">
                  <c:v>4162</c:v>
                </c:pt>
                <c:pt idx="79">
                  <c:v>4163</c:v>
                </c:pt>
                <c:pt idx="80">
                  <c:v>4164</c:v>
                </c:pt>
                <c:pt idx="81">
                  <c:v>4165</c:v>
                </c:pt>
                <c:pt idx="82">
                  <c:v>4166</c:v>
                </c:pt>
                <c:pt idx="83">
                  <c:v>4167</c:v>
                </c:pt>
                <c:pt idx="84">
                  <c:v>4168</c:v>
                </c:pt>
                <c:pt idx="85">
                  <c:v>4169</c:v>
                </c:pt>
                <c:pt idx="86">
                  <c:v>4170</c:v>
                </c:pt>
                <c:pt idx="87">
                  <c:v>4171</c:v>
                </c:pt>
                <c:pt idx="88">
                  <c:v>4172</c:v>
                </c:pt>
                <c:pt idx="89">
                  <c:v>4173</c:v>
                </c:pt>
                <c:pt idx="90">
                  <c:v>4174</c:v>
                </c:pt>
                <c:pt idx="91">
                  <c:v>4175</c:v>
                </c:pt>
                <c:pt idx="92">
                  <c:v>4176</c:v>
                </c:pt>
                <c:pt idx="93">
                  <c:v>4177</c:v>
                </c:pt>
                <c:pt idx="94">
                  <c:v>4178</c:v>
                </c:pt>
                <c:pt idx="95">
                  <c:v>4179</c:v>
                </c:pt>
                <c:pt idx="96">
                  <c:v>4180</c:v>
                </c:pt>
                <c:pt idx="97">
                  <c:v>4181</c:v>
                </c:pt>
                <c:pt idx="98">
                  <c:v>4182</c:v>
                </c:pt>
                <c:pt idx="99">
                  <c:v>4183</c:v>
                </c:pt>
                <c:pt idx="100">
                  <c:v>4184</c:v>
                </c:pt>
                <c:pt idx="101">
                  <c:v>4185</c:v>
                </c:pt>
                <c:pt idx="102">
                  <c:v>4186</c:v>
                </c:pt>
                <c:pt idx="103">
                  <c:v>4187</c:v>
                </c:pt>
                <c:pt idx="104">
                  <c:v>4188</c:v>
                </c:pt>
                <c:pt idx="105">
                  <c:v>4189</c:v>
                </c:pt>
                <c:pt idx="106">
                  <c:v>4190</c:v>
                </c:pt>
                <c:pt idx="107">
                  <c:v>4191</c:v>
                </c:pt>
                <c:pt idx="108">
                  <c:v>4192</c:v>
                </c:pt>
                <c:pt idx="109">
                  <c:v>4193</c:v>
                </c:pt>
                <c:pt idx="110">
                  <c:v>4194</c:v>
                </c:pt>
                <c:pt idx="111">
                  <c:v>4195</c:v>
                </c:pt>
                <c:pt idx="112">
                  <c:v>4196</c:v>
                </c:pt>
                <c:pt idx="113">
                  <c:v>4197</c:v>
                </c:pt>
                <c:pt idx="114">
                  <c:v>4198</c:v>
                </c:pt>
                <c:pt idx="115">
                  <c:v>4199</c:v>
                </c:pt>
                <c:pt idx="116">
                  <c:v>4200</c:v>
                </c:pt>
                <c:pt idx="117">
                  <c:v>4201</c:v>
                </c:pt>
                <c:pt idx="118">
                  <c:v>4202</c:v>
                </c:pt>
                <c:pt idx="119">
                  <c:v>4203</c:v>
                </c:pt>
                <c:pt idx="120">
                  <c:v>4204</c:v>
                </c:pt>
                <c:pt idx="121">
                  <c:v>4205</c:v>
                </c:pt>
                <c:pt idx="122">
                  <c:v>4206</c:v>
                </c:pt>
                <c:pt idx="123">
                  <c:v>4207</c:v>
                </c:pt>
                <c:pt idx="124">
                  <c:v>4208</c:v>
                </c:pt>
                <c:pt idx="125">
                  <c:v>4209</c:v>
                </c:pt>
                <c:pt idx="126">
                  <c:v>4210</c:v>
                </c:pt>
                <c:pt idx="127">
                  <c:v>4211</c:v>
                </c:pt>
                <c:pt idx="128">
                  <c:v>4212</c:v>
                </c:pt>
                <c:pt idx="129">
                  <c:v>4213</c:v>
                </c:pt>
                <c:pt idx="130">
                  <c:v>4214</c:v>
                </c:pt>
                <c:pt idx="131">
                  <c:v>4215</c:v>
                </c:pt>
                <c:pt idx="132">
                  <c:v>4216</c:v>
                </c:pt>
                <c:pt idx="133">
                  <c:v>4217</c:v>
                </c:pt>
                <c:pt idx="134">
                  <c:v>4218</c:v>
                </c:pt>
                <c:pt idx="135">
                  <c:v>4219</c:v>
                </c:pt>
                <c:pt idx="136">
                  <c:v>4220</c:v>
                </c:pt>
                <c:pt idx="137">
                  <c:v>4221</c:v>
                </c:pt>
                <c:pt idx="138">
                  <c:v>4222</c:v>
                </c:pt>
                <c:pt idx="139">
                  <c:v>4223</c:v>
                </c:pt>
                <c:pt idx="140">
                  <c:v>4224</c:v>
                </c:pt>
                <c:pt idx="141">
                  <c:v>4225</c:v>
                </c:pt>
                <c:pt idx="142">
                  <c:v>4226</c:v>
                </c:pt>
                <c:pt idx="143">
                  <c:v>4227</c:v>
                </c:pt>
                <c:pt idx="144">
                  <c:v>4228</c:v>
                </c:pt>
                <c:pt idx="145">
                  <c:v>4229</c:v>
                </c:pt>
                <c:pt idx="146">
                  <c:v>4230</c:v>
                </c:pt>
                <c:pt idx="147">
                  <c:v>4231</c:v>
                </c:pt>
                <c:pt idx="148">
                  <c:v>4232</c:v>
                </c:pt>
                <c:pt idx="149">
                  <c:v>4233</c:v>
                </c:pt>
                <c:pt idx="150">
                  <c:v>4234</c:v>
                </c:pt>
                <c:pt idx="151">
                  <c:v>4235</c:v>
                </c:pt>
                <c:pt idx="152">
                  <c:v>4236</c:v>
                </c:pt>
                <c:pt idx="153">
                  <c:v>4237</c:v>
                </c:pt>
                <c:pt idx="154">
                  <c:v>4238</c:v>
                </c:pt>
                <c:pt idx="155">
                  <c:v>4239</c:v>
                </c:pt>
                <c:pt idx="156">
                  <c:v>4240</c:v>
                </c:pt>
                <c:pt idx="157">
                  <c:v>4241</c:v>
                </c:pt>
                <c:pt idx="158">
                  <c:v>4242</c:v>
                </c:pt>
                <c:pt idx="159">
                  <c:v>4243</c:v>
                </c:pt>
                <c:pt idx="160">
                  <c:v>4244</c:v>
                </c:pt>
                <c:pt idx="161">
                  <c:v>4245</c:v>
                </c:pt>
                <c:pt idx="162">
                  <c:v>4246</c:v>
                </c:pt>
                <c:pt idx="163">
                  <c:v>4247</c:v>
                </c:pt>
                <c:pt idx="164">
                  <c:v>4248</c:v>
                </c:pt>
                <c:pt idx="165">
                  <c:v>4249</c:v>
                </c:pt>
                <c:pt idx="166">
                  <c:v>4250</c:v>
                </c:pt>
                <c:pt idx="167">
                  <c:v>4251</c:v>
                </c:pt>
                <c:pt idx="168">
                  <c:v>4252</c:v>
                </c:pt>
                <c:pt idx="169">
                  <c:v>4253</c:v>
                </c:pt>
                <c:pt idx="170">
                  <c:v>4254</c:v>
                </c:pt>
                <c:pt idx="171">
                  <c:v>4255</c:v>
                </c:pt>
                <c:pt idx="172">
                  <c:v>4256</c:v>
                </c:pt>
                <c:pt idx="173">
                  <c:v>4257</c:v>
                </c:pt>
                <c:pt idx="174">
                  <c:v>4258</c:v>
                </c:pt>
                <c:pt idx="175">
                  <c:v>4259</c:v>
                </c:pt>
                <c:pt idx="176">
                  <c:v>4260</c:v>
                </c:pt>
                <c:pt idx="177">
                  <c:v>4261</c:v>
                </c:pt>
                <c:pt idx="178">
                  <c:v>4262</c:v>
                </c:pt>
                <c:pt idx="179">
                  <c:v>4263</c:v>
                </c:pt>
                <c:pt idx="180">
                  <c:v>4264</c:v>
                </c:pt>
                <c:pt idx="181">
                  <c:v>4265</c:v>
                </c:pt>
                <c:pt idx="182">
                  <c:v>4266</c:v>
                </c:pt>
                <c:pt idx="183">
                  <c:v>4267</c:v>
                </c:pt>
                <c:pt idx="184">
                  <c:v>4268</c:v>
                </c:pt>
                <c:pt idx="185">
                  <c:v>4269</c:v>
                </c:pt>
                <c:pt idx="186">
                  <c:v>4270</c:v>
                </c:pt>
                <c:pt idx="187">
                  <c:v>4271</c:v>
                </c:pt>
                <c:pt idx="188">
                  <c:v>4272</c:v>
                </c:pt>
                <c:pt idx="189">
                  <c:v>4273</c:v>
                </c:pt>
                <c:pt idx="190">
                  <c:v>4274</c:v>
                </c:pt>
                <c:pt idx="191">
                  <c:v>4275</c:v>
                </c:pt>
                <c:pt idx="192">
                  <c:v>4276</c:v>
                </c:pt>
                <c:pt idx="193">
                  <c:v>4277</c:v>
                </c:pt>
                <c:pt idx="194">
                  <c:v>4278</c:v>
                </c:pt>
                <c:pt idx="195">
                  <c:v>4279</c:v>
                </c:pt>
                <c:pt idx="196">
                  <c:v>4280</c:v>
                </c:pt>
                <c:pt idx="197">
                  <c:v>4281</c:v>
                </c:pt>
                <c:pt idx="198">
                  <c:v>4282</c:v>
                </c:pt>
                <c:pt idx="199">
                  <c:v>4283</c:v>
                </c:pt>
                <c:pt idx="200">
                  <c:v>4284</c:v>
                </c:pt>
                <c:pt idx="201">
                  <c:v>4285</c:v>
                </c:pt>
                <c:pt idx="202">
                  <c:v>4286</c:v>
                </c:pt>
                <c:pt idx="203">
                  <c:v>4287</c:v>
                </c:pt>
                <c:pt idx="204">
                  <c:v>4288</c:v>
                </c:pt>
                <c:pt idx="205">
                  <c:v>4289</c:v>
                </c:pt>
                <c:pt idx="206">
                  <c:v>4290</c:v>
                </c:pt>
                <c:pt idx="207">
                  <c:v>4291</c:v>
                </c:pt>
                <c:pt idx="208">
                  <c:v>4292</c:v>
                </c:pt>
                <c:pt idx="209">
                  <c:v>4293</c:v>
                </c:pt>
                <c:pt idx="210">
                  <c:v>4294</c:v>
                </c:pt>
                <c:pt idx="211">
                  <c:v>4295</c:v>
                </c:pt>
                <c:pt idx="212">
                  <c:v>4296</c:v>
                </c:pt>
                <c:pt idx="213">
                  <c:v>4297</c:v>
                </c:pt>
                <c:pt idx="214">
                  <c:v>4298</c:v>
                </c:pt>
                <c:pt idx="215">
                  <c:v>4299</c:v>
                </c:pt>
                <c:pt idx="216">
                  <c:v>4300</c:v>
                </c:pt>
                <c:pt idx="217">
                  <c:v>4301</c:v>
                </c:pt>
                <c:pt idx="218">
                  <c:v>4302</c:v>
                </c:pt>
              </c:numCache>
            </c:numRef>
          </c:xVal>
          <c:yVal>
            <c:numRef>
              <c:f>Graph!$H$4086:$H$4302</c:f>
              <c:numCache>
                <c:formatCode>General</c:formatCode>
                <c:ptCount val="21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0DA-4090-A17C-263CD74BF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81183"/>
        <c:axId val="60383103"/>
      </c:scatterChart>
      <c:valAx>
        <c:axId val="60381183"/>
        <c:scaling>
          <c:orientation val="minMax"/>
          <c:max val="4302"/>
          <c:min val="4084"/>
        </c:scaling>
        <c:delete val="0"/>
        <c:axPos val="b"/>
        <c:numFmt formatCode="General" sourceLinked="1"/>
        <c:majorTickMark val="out"/>
        <c:minorTickMark val="none"/>
        <c:tickLblPos val="nextTo"/>
        <c:crossAx val="60383103"/>
        <c:crosses val="autoZero"/>
        <c:crossBetween val="midCat"/>
      </c:valAx>
      <c:valAx>
        <c:axId val="6038310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0381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23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Graph!$A$4305:$A$4536</c:f>
              <c:numCache>
                <c:formatCode>General</c:formatCode>
                <c:ptCount val="232"/>
                <c:pt idx="0">
                  <c:v>4304</c:v>
                </c:pt>
                <c:pt idx="1">
                  <c:v>4305</c:v>
                </c:pt>
                <c:pt idx="2">
                  <c:v>4306</c:v>
                </c:pt>
                <c:pt idx="3">
                  <c:v>4307</c:v>
                </c:pt>
                <c:pt idx="4">
                  <c:v>4308</c:v>
                </c:pt>
                <c:pt idx="5">
                  <c:v>4309</c:v>
                </c:pt>
                <c:pt idx="6">
                  <c:v>4310</c:v>
                </c:pt>
                <c:pt idx="7">
                  <c:v>4311</c:v>
                </c:pt>
                <c:pt idx="8">
                  <c:v>4312</c:v>
                </c:pt>
                <c:pt idx="9">
                  <c:v>4313</c:v>
                </c:pt>
                <c:pt idx="10">
                  <c:v>4314</c:v>
                </c:pt>
                <c:pt idx="11">
                  <c:v>4315</c:v>
                </c:pt>
                <c:pt idx="12">
                  <c:v>4316</c:v>
                </c:pt>
                <c:pt idx="13">
                  <c:v>4317</c:v>
                </c:pt>
                <c:pt idx="14">
                  <c:v>4318</c:v>
                </c:pt>
                <c:pt idx="15">
                  <c:v>4319</c:v>
                </c:pt>
                <c:pt idx="16">
                  <c:v>4320</c:v>
                </c:pt>
                <c:pt idx="17">
                  <c:v>4321</c:v>
                </c:pt>
                <c:pt idx="18">
                  <c:v>4322</c:v>
                </c:pt>
                <c:pt idx="19">
                  <c:v>4323</c:v>
                </c:pt>
                <c:pt idx="20">
                  <c:v>4324</c:v>
                </c:pt>
                <c:pt idx="21">
                  <c:v>4325</c:v>
                </c:pt>
                <c:pt idx="22">
                  <c:v>4326</c:v>
                </c:pt>
                <c:pt idx="23">
                  <c:v>4327</c:v>
                </c:pt>
                <c:pt idx="24">
                  <c:v>4328</c:v>
                </c:pt>
                <c:pt idx="25">
                  <c:v>4329</c:v>
                </c:pt>
                <c:pt idx="26">
                  <c:v>4330</c:v>
                </c:pt>
                <c:pt idx="27">
                  <c:v>4331</c:v>
                </c:pt>
                <c:pt idx="28">
                  <c:v>4332</c:v>
                </c:pt>
                <c:pt idx="29">
                  <c:v>4333</c:v>
                </c:pt>
                <c:pt idx="30">
                  <c:v>4334</c:v>
                </c:pt>
                <c:pt idx="31">
                  <c:v>4335</c:v>
                </c:pt>
                <c:pt idx="32">
                  <c:v>4336</c:v>
                </c:pt>
                <c:pt idx="33">
                  <c:v>4337</c:v>
                </c:pt>
                <c:pt idx="34">
                  <c:v>4338</c:v>
                </c:pt>
                <c:pt idx="35">
                  <c:v>4339</c:v>
                </c:pt>
                <c:pt idx="36">
                  <c:v>4340</c:v>
                </c:pt>
                <c:pt idx="37">
                  <c:v>4341</c:v>
                </c:pt>
                <c:pt idx="38">
                  <c:v>4342</c:v>
                </c:pt>
                <c:pt idx="39">
                  <c:v>4343</c:v>
                </c:pt>
                <c:pt idx="40">
                  <c:v>4344</c:v>
                </c:pt>
                <c:pt idx="41">
                  <c:v>4345</c:v>
                </c:pt>
                <c:pt idx="42">
                  <c:v>4346</c:v>
                </c:pt>
                <c:pt idx="43">
                  <c:v>4347</c:v>
                </c:pt>
                <c:pt idx="44">
                  <c:v>4348</c:v>
                </c:pt>
                <c:pt idx="45">
                  <c:v>4349</c:v>
                </c:pt>
                <c:pt idx="46">
                  <c:v>4350</c:v>
                </c:pt>
                <c:pt idx="47">
                  <c:v>4351</c:v>
                </c:pt>
                <c:pt idx="48">
                  <c:v>4352</c:v>
                </c:pt>
                <c:pt idx="49">
                  <c:v>4353</c:v>
                </c:pt>
                <c:pt idx="50">
                  <c:v>4354</c:v>
                </c:pt>
                <c:pt idx="51">
                  <c:v>4355</c:v>
                </c:pt>
                <c:pt idx="52">
                  <c:v>4356</c:v>
                </c:pt>
                <c:pt idx="53">
                  <c:v>4357</c:v>
                </c:pt>
                <c:pt idx="54">
                  <c:v>4358</c:v>
                </c:pt>
                <c:pt idx="55">
                  <c:v>4359</c:v>
                </c:pt>
                <c:pt idx="56">
                  <c:v>4360</c:v>
                </c:pt>
                <c:pt idx="57">
                  <c:v>4361</c:v>
                </c:pt>
                <c:pt idx="58">
                  <c:v>4362</c:v>
                </c:pt>
                <c:pt idx="59">
                  <c:v>4363</c:v>
                </c:pt>
                <c:pt idx="60">
                  <c:v>4364</c:v>
                </c:pt>
                <c:pt idx="61">
                  <c:v>4365</c:v>
                </c:pt>
                <c:pt idx="62">
                  <c:v>4366</c:v>
                </c:pt>
                <c:pt idx="63">
                  <c:v>4367</c:v>
                </c:pt>
                <c:pt idx="64">
                  <c:v>4368</c:v>
                </c:pt>
                <c:pt idx="65">
                  <c:v>4369</c:v>
                </c:pt>
                <c:pt idx="66">
                  <c:v>4370</c:v>
                </c:pt>
                <c:pt idx="67">
                  <c:v>4371</c:v>
                </c:pt>
                <c:pt idx="68">
                  <c:v>4372</c:v>
                </c:pt>
                <c:pt idx="69">
                  <c:v>4373</c:v>
                </c:pt>
                <c:pt idx="70">
                  <c:v>4374</c:v>
                </c:pt>
                <c:pt idx="71">
                  <c:v>4375</c:v>
                </c:pt>
                <c:pt idx="72">
                  <c:v>4376</c:v>
                </c:pt>
                <c:pt idx="73">
                  <c:v>4377</c:v>
                </c:pt>
                <c:pt idx="74">
                  <c:v>4378</c:v>
                </c:pt>
                <c:pt idx="75">
                  <c:v>4379</c:v>
                </c:pt>
                <c:pt idx="76">
                  <c:v>4380</c:v>
                </c:pt>
                <c:pt idx="77">
                  <c:v>4381</c:v>
                </c:pt>
                <c:pt idx="78">
                  <c:v>4382</c:v>
                </c:pt>
                <c:pt idx="79">
                  <c:v>4383</c:v>
                </c:pt>
                <c:pt idx="80">
                  <c:v>4384</c:v>
                </c:pt>
                <c:pt idx="81">
                  <c:v>4385</c:v>
                </c:pt>
                <c:pt idx="82">
                  <c:v>4386</c:v>
                </c:pt>
                <c:pt idx="83">
                  <c:v>4387</c:v>
                </c:pt>
                <c:pt idx="84">
                  <c:v>4388</c:v>
                </c:pt>
                <c:pt idx="85">
                  <c:v>4389</c:v>
                </c:pt>
                <c:pt idx="86">
                  <c:v>4390</c:v>
                </c:pt>
                <c:pt idx="87">
                  <c:v>4391</c:v>
                </c:pt>
                <c:pt idx="88">
                  <c:v>4392</c:v>
                </c:pt>
                <c:pt idx="89">
                  <c:v>4393</c:v>
                </c:pt>
                <c:pt idx="90">
                  <c:v>4394</c:v>
                </c:pt>
                <c:pt idx="91">
                  <c:v>4395</c:v>
                </c:pt>
                <c:pt idx="92">
                  <c:v>4396</c:v>
                </c:pt>
                <c:pt idx="93">
                  <c:v>4397</c:v>
                </c:pt>
                <c:pt idx="94">
                  <c:v>4398</c:v>
                </c:pt>
                <c:pt idx="95">
                  <c:v>4399</c:v>
                </c:pt>
                <c:pt idx="96">
                  <c:v>4400</c:v>
                </c:pt>
                <c:pt idx="97">
                  <c:v>4401</c:v>
                </c:pt>
                <c:pt idx="98">
                  <c:v>4402</c:v>
                </c:pt>
                <c:pt idx="99">
                  <c:v>4403</c:v>
                </c:pt>
                <c:pt idx="100">
                  <c:v>4404</c:v>
                </c:pt>
                <c:pt idx="101">
                  <c:v>4405</c:v>
                </c:pt>
                <c:pt idx="102">
                  <c:v>4406</c:v>
                </c:pt>
                <c:pt idx="103">
                  <c:v>4407</c:v>
                </c:pt>
                <c:pt idx="104">
                  <c:v>4408</c:v>
                </c:pt>
                <c:pt idx="105">
                  <c:v>4409</c:v>
                </c:pt>
                <c:pt idx="106">
                  <c:v>4410</c:v>
                </c:pt>
                <c:pt idx="107">
                  <c:v>4411</c:v>
                </c:pt>
                <c:pt idx="108">
                  <c:v>4412</c:v>
                </c:pt>
                <c:pt idx="109">
                  <c:v>4413</c:v>
                </c:pt>
                <c:pt idx="110">
                  <c:v>4414</c:v>
                </c:pt>
                <c:pt idx="111">
                  <c:v>4415</c:v>
                </c:pt>
                <c:pt idx="112">
                  <c:v>4416</c:v>
                </c:pt>
                <c:pt idx="113">
                  <c:v>4417</c:v>
                </c:pt>
                <c:pt idx="114">
                  <c:v>4418</c:v>
                </c:pt>
                <c:pt idx="115">
                  <c:v>4419</c:v>
                </c:pt>
                <c:pt idx="116">
                  <c:v>4420</c:v>
                </c:pt>
                <c:pt idx="117">
                  <c:v>4421</c:v>
                </c:pt>
                <c:pt idx="118">
                  <c:v>4422</c:v>
                </c:pt>
                <c:pt idx="119">
                  <c:v>4423</c:v>
                </c:pt>
                <c:pt idx="120">
                  <c:v>4424</c:v>
                </c:pt>
                <c:pt idx="121">
                  <c:v>4425</c:v>
                </c:pt>
                <c:pt idx="122">
                  <c:v>4426</c:v>
                </c:pt>
                <c:pt idx="123">
                  <c:v>4427</c:v>
                </c:pt>
                <c:pt idx="124">
                  <c:v>4428</c:v>
                </c:pt>
                <c:pt idx="125">
                  <c:v>4429</c:v>
                </c:pt>
                <c:pt idx="126">
                  <c:v>4430</c:v>
                </c:pt>
                <c:pt idx="127">
                  <c:v>4431</c:v>
                </c:pt>
                <c:pt idx="128">
                  <c:v>4432</c:v>
                </c:pt>
                <c:pt idx="129">
                  <c:v>4433</c:v>
                </c:pt>
                <c:pt idx="130">
                  <c:v>4434</c:v>
                </c:pt>
                <c:pt idx="131">
                  <c:v>4435</c:v>
                </c:pt>
                <c:pt idx="132">
                  <c:v>4436</c:v>
                </c:pt>
                <c:pt idx="133">
                  <c:v>4437</c:v>
                </c:pt>
                <c:pt idx="134">
                  <c:v>4438</c:v>
                </c:pt>
                <c:pt idx="135">
                  <c:v>4439</c:v>
                </c:pt>
                <c:pt idx="136">
                  <c:v>4440</c:v>
                </c:pt>
                <c:pt idx="137">
                  <c:v>4441</c:v>
                </c:pt>
                <c:pt idx="138">
                  <c:v>4442</c:v>
                </c:pt>
                <c:pt idx="139">
                  <c:v>4443</c:v>
                </c:pt>
                <c:pt idx="140">
                  <c:v>4444</c:v>
                </c:pt>
                <c:pt idx="141">
                  <c:v>4445</c:v>
                </c:pt>
                <c:pt idx="142">
                  <c:v>4446</c:v>
                </c:pt>
                <c:pt idx="143">
                  <c:v>4447</c:v>
                </c:pt>
                <c:pt idx="144">
                  <c:v>4448</c:v>
                </c:pt>
                <c:pt idx="145">
                  <c:v>4449</c:v>
                </c:pt>
                <c:pt idx="146">
                  <c:v>4450</c:v>
                </c:pt>
                <c:pt idx="147">
                  <c:v>4451</c:v>
                </c:pt>
                <c:pt idx="148">
                  <c:v>4452</c:v>
                </c:pt>
                <c:pt idx="149">
                  <c:v>4453</c:v>
                </c:pt>
                <c:pt idx="150">
                  <c:v>4454</c:v>
                </c:pt>
                <c:pt idx="151">
                  <c:v>4455</c:v>
                </c:pt>
                <c:pt idx="152">
                  <c:v>4456</c:v>
                </c:pt>
                <c:pt idx="153">
                  <c:v>4457</c:v>
                </c:pt>
                <c:pt idx="154">
                  <c:v>4458</c:v>
                </c:pt>
                <c:pt idx="155">
                  <c:v>4459</c:v>
                </c:pt>
                <c:pt idx="156">
                  <c:v>4460</c:v>
                </c:pt>
                <c:pt idx="157">
                  <c:v>4461</c:v>
                </c:pt>
                <c:pt idx="158">
                  <c:v>4462</c:v>
                </c:pt>
                <c:pt idx="159">
                  <c:v>4463</c:v>
                </c:pt>
                <c:pt idx="160">
                  <c:v>4464</c:v>
                </c:pt>
                <c:pt idx="161">
                  <c:v>4465</c:v>
                </c:pt>
                <c:pt idx="162">
                  <c:v>4466</c:v>
                </c:pt>
                <c:pt idx="163">
                  <c:v>4467</c:v>
                </c:pt>
                <c:pt idx="164">
                  <c:v>4468</c:v>
                </c:pt>
                <c:pt idx="165">
                  <c:v>4469</c:v>
                </c:pt>
                <c:pt idx="166">
                  <c:v>4470</c:v>
                </c:pt>
                <c:pt idx="167">
                  <c:v>4471</c:v>
                </c:pt>
                <c:pt idx="168">
                  <c:v>4472</c:v>
                </c:pt>
                <c:pt idx="169">
                  <c:v>4473</c:v>
                </c:pt>
                <c:pt idx="170">
                  <c:v>4474</c:v>
                </c:pt>
                <c:pt idx="171">
                  <c:v>4475</c:v>
                </c:pt>
                <c:pt idx="172">
                  <c:v>4476</c:v>
                </c:pt>
                <c:pt idx="173">
                  <c:v>4477</c:v>
                </c:pt>
                <c:pt idx="174">
                  <c:v>4478</c:v>
                </c:pt>
                <c:pt idx="175">
                  <c:v>4479</c:v>
                </c:pt>
                <c:pt idx="176">
                  <c:v>4480</c:v>
                </c:pt>
                <c:pt idx="177">
                  <c:v>4481</c:v>
                </c:pt>
                <c:pt idx="178">
                  <c:v>4482</c:v>
                </c:pt>
                <c:pt idx="179">
                  <c:v>4483</c:v>
                </c:pt>
                <c:pt idx="180">
                  <c:v>4484</c:v>
                </c:pt>
                <c:pt idx="181">
                  <c:v>4485</c:v>
                </c:pt>
                <c:pt idx="182">
                  <c:v>4486</c:v>
                </c:pt>
                <c:pt idx="183">
                  <c:v>4487</c:v>
                </c:pt>
                <c:pt idx="184">
                  <c:v>4488</c:v>
                </c:pt>
                <c:pt idx="185">
                  <c:v>4489</c:v>
                </c:pt>
                <c:pt idx="186">
                  <c:v>4490</c:v>
                </c:pt>
                <c:pt idx="187">
                  <c:v>4491</c:v>
                </c:pt>
                <c:pt idx="188">
                  <c:v>4492</c:v>
                </c:pt>
                <c:pt idx="189">
                  <c:v>4493</c:v>
                </c:pt>
                <c:pt idx="190">
                  <c:v>4494</c:v>
                </c:pt>
                <c:pt idx="191">
                  <c:v>4495</c:v>
                </c:pt>
                <c:pt idx="192">
                  <c:v>4496</c:v>
                </c:pt>
                <c:pt idx="193">
                  <c:v>4497</c:v>
                </c:pt>
                <c:pt idx="194">
                  <c:v>4498</c:v>
                </c:pt>
                <c:pt idx="195">
                  <c:v>4499</c:v>
                </c:pt>
                <c:pt idx="196">
                  <c:v>4500</c:v>
                </c:pt>
                <c:pt idx="197">
                  <c:v>4501</c:v>
                </c:pt>
                <c:pt idx="198">
                  <c:v>4502</c:v>
                </c:pt>
                <c:pt idx="199">
                  <c:v>4503</c:v>
                </c:pt>
                <c:pt idx="200">
                  <c:v>4504</c:v>
                </c:pt>
                <c:pt idx="201">
                  <c:v>4505</c:v>
                </c:pt>
                <c:pt idx="202">
                  <c:v>4506</c:v>
                </c:pt>
                <c:pt idx="203">
                  <c:v>4507</c:v>
                </c:pt>
                <c:pt idx="204">
                  <c:v>4508</c:v>
                </c:pt>
                <c:pt idx="205">
                  <c:v>4509</c:v>
                </c:pt>
                <c:pt idx="206">
                  <c:v>4510</c:v>
                </c:pt>
                <c:pt idx="207">
                  <c:v>4511</c:v>
                </c:pt>
                <c:pt idx="208">
                  <c:v>4512</c:v>
                </c:pt>
                <c:pt idx="209">
                  <c:v>4513</c:v>
                </c:pt>
                <c:pt idx="210">
                  <c:v>4514</c:v>
                </c:pt>
                <c:pt idx="211">
                  <c:v>4515</c:v>
                </c:pt>
                <c:pt idx="212">
                  <c:v>4516</c:v>
                </c:pt>
                <c:pt idx="213">
                  <c:v>4517</c:v>
                </c:pt>
                <c:pt idx="214">
                  <c:v>4518</c:v>
                </c:pt>
                <c:pt idx="215">
                  <c:v>4519</c:v>
                </c:pt>
                <c:pt idx="216">
                  <c:v>4520</c:v>
                </c:pt>
                <c:pt idx="217">
                  <c:v>4521</c:v>
                </c:pt>
                <c:pt idx="218">
                  <c:v>4522</c:v>
                </c:pt>
                <c:pt idx="219">
                  <c:v>4523</c:v>
                </c:pt>
                <c:pt idx="220">
                  <c:v>4524</c:v>
                </c:pt>
                <c:pt idx="221">
                  <c:v>4525</c:v>
                </c:pt>
                <c:pt idx="222">
                  <c:v>4526</c:v>
                </c:pt>
                <c:pt idx="223">
                  <c:v>4527</c:v>
                </c:pt>
                <c:pt idx="224">
                  <c:v>4528</c:v>
                </c:pt>
                <c:pt idx="225">
                  <c:v>4529</c:v>
                </c:pt>
                <c:pt idx="226">
                  <c:v>4530</c:v>
                </c:pt>
                <c:pt idx="227">
                  <c:v>4531</c:v>
                </c:pt>
                <c:pt idx="228">
                  <c:v>4532</c:v>
                </c:pt>
                <c:pt idx="229">
                  <c:v>4533</c:v>
                </c:pt>
                <c:pt idx="230">
                  <c:v>4534</c:v>
                </c:pt>
                <c:pt idx="231">
                  <c:v>4535</c:v>
                </c:pt>
              </c:numCache>
            </c:numRef>
          </c:xVal>
          <c:yVal>
            <c:numRef>
              <c:f>Graph!$D$4306:$D$4535</c:f>
              <c:numCache>
                <c:formatCode>General</c:formatCode>
                <c:ptCount val="230"/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7A-415B-83C3-827E17F65EC7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Graph!$A$4305:$A$4536</c:f>
              <c:numCache>
                <c:formatCode>General</c:formatCode>
                <c:ptCount val="232"/>
                <c:pt idx="0">
                  <c:v>4304</c:v>
                </c:pt>
                <c:pt idx="1">
                  <c:v>4305</c:v>
                </c:pt>
                <c:pt idx="2">
                  <c:v>4306</c:v>
                </c:pt>
                <c:pt idx="3">
                  <c:v>4307</c:v>
                </c:pt>
                <c:pt idx="4">
                  <c:v>4308</c:v>
                </c:pt>
                <c:pt idx="5">
                  <c:v>4309</c:v>
                </c:pt>
                <c:pt idx="6">
                  <c:v>4310</c:v>
                </c:pt>
                <c:pt idx="7">
                  <c:v>4311</c:v>
                </c:pt>
                <c:pt idx="8">
                  <c:v>4312</c:v>
                </c:pt>
                <c:pt idx="9">
                  <c:v>4313</c:v>
                </c:pt>
                <c:pt idx="10">
                  <c:v>4314</c:v>
                </c:pt>
                <c:pt idx="11">
                  <c:v>4315</c:v>
                </c:pt>
                <c:pt idx="12">
                  <c:v>4316</c:v>
                </c:pt>
                <c:pt idx="13">
                  <c:v>4317</c:v>
                </c:pt>
                <c:pt idx="14">
                  <c:v>4318</c:v>
                </c:pt>
                <c:pt idx="15">
                  <c:v>4319</c:v>
                </c:pt>
                <c:pt idx="16">
                  <c:v>4320</c:v>
                </c:pt>
                <c:pt idx="17">
                  <c:v>4321</c:v>
                </c:pt>
                <c:pt idx="18">
                  <c:v>4322</c:v>
                </c:pt>
                <c:pt idx="19">
                  <c:v>4323</c:v>
                </c:pt>
                <c:pt idx="20">
                  <c:v>4324</c:v>
                </c:pt>
                <c:pt idx="21">
                  <c:v>4325</c:v>
                </c:pt>
                <c:pt idx="22">
                  <c:v>4326</c:v>
                </c:pt>
                <c:pt idx="23">
                  <c:v>4327</c:v>
                </c:pt>
                <c:pt idx="24">
                  <c:v>4328</c:v>
                </c:pt>
                <c:pt idx="25">
                  <c:v>4329</c:v>
                </c:pt>
                <c:pt idx="26">
                  <c:v>4330</c:v>
                </c:pt>
                <c:pt idx="27">
                  <c:v>4331</c:v>
                </c:pt>
                <c:pt idx="28">
                  <c:v>4332</c:v>
                </c:pt>
                <c:pt idx="29">
                  <c:v>4333</c:v>
                </c:pt>
                <c:pt idx="30">
                  <c:v>4334</c:v>
                </c:pt>
                <c:pt idx="31">
                  <c:v>4335</c:v>
                </c:pt>
                <c:pt idx="32">
                  <c:v>4336</c:v>
                </c:pt>
                <c:pt idx="33">
                  <c:v>4337</c:v>
                </c:pt>
                <c:pt idx="34">
                  <c:v>4338</c:v>
                </c:pt>
                <c:pt idx="35">
                  <c:v>4339</c:v>
                </c:pt>
                <c:pt idx="36">
                  <c:v>4340</c:v>
                </c:pt>
                <c:pt idx="37">
                  <c:v>4341</c:v>
                </c:pt>
                <c:pt idx="38">
                  <c:v>4342</c:v>
                </c:pt>
                <c:pt idx="39">
                  <c:v>4343</c:v>
                </c:pt>
                <c:pt idx="40">
                  <c:v>4344</c:v>
                </c:pt>
                <c:pt idx="41">
                  <c:v>4345</c:v>
                </c:pt>
                <c:pt idx="42">
                  <c:v>4346</c:v>
                </c:pt>
                <c:pt idx="43">
                  <c:v>4347</c:v>
                </c:pt>
                <c:pt idx="44">
                  <c:v>4348</c:v>
                </c:pt>
                <c:pt idx="45">
                  <c:v>4349</c:v>
                </c:pt>
                <c:pt idx="46">
                  <c:v>4350</c:v>
                </c:pt>
                <c:pt idx="47">
                  <c:v>4351</c:v>
                </c:pt>
                <c:pt idx="48">
                  <c:v>4352</c:v>
                </c:pt>
                <c:pt idx="49">
                  <c:v>4353</c:v>
                </c:pt>
                <c:pt idx="50">
                  <c:v>4354</c:v>
                </c:pt>
                <c:pt idx="51">
                  <c:v>4355</c:v>
                </c:pt>
                <c:pt idx="52">
                  <c:v>4356</c:v>
                </c:pt>
                <c:pt idx="53">
                  <c:v>4357</c:v>
                </c:pt>
                <c:pt idx="54">
                  <c:v>4358</c:v>
                </c:pt>
                <c:pt idx="55">
                  <c:v>4359</c:v>
                </c:pt>
                <c:pt idx="56">
                  <c:v>4360</c:v>
                </c:pt>
                <c:pt idx="57">
                  <c:v>4361</c:v>
                </c:pt>
                <c:pt idx="58">
                  <c:v>4362</c:v>
                </c:pt>
                <c:pt idx="59">
                  <c:v>4363</c:v>
                </c:pt>
                <c:pt idx="60">
                  <c:v>4364</c:v>
                </c:pt>
                <c:pt idx="61">
                  <c:v>4365</c:v>
                </c:pt>
                <c:pt idx="62">
                  <c:v>4366</c:v>
                </c:pt>
                <c:pt idx="63">
                  <c:v>4367</c:v>
                </c:pt>
                <c:pt idx="64">
                  <c:v>4368</c:v>
                </c:pt>
                <c:pt idx="65">
                  <c:v>4369</c:v>
                </c:pt>
                <c:pt idx="66">
                  <c:v>4370</c:v>
                </c:pt>
                <c:pt idx="67">
                  <c:v>4371</c:v>
                </c:pt>
                <c:pt idx="68">
                  <c:v>4372</c:v>
                </c:pt>
                <c:pt idx="69">
                  <c:v>4373</c:v>
                </c:pt>
                <c:pt idx="70">
                  <c:v>4374</c:v>
                </c:pt>
                <c:pt idx="71">
                  <c:v>4375</c:v>
                </c:pt>
                <c:pt idx="72">
                  <c:v>4376</c:v>
                </c:pt>
                <c:pt idx="73">
                  <c:v>4377</c:v>
                </c:pt>
                <c:pt idx="74">
                  <c:v>4378</c:v>
                </c:pt>
                <c:pt idx="75">
                  <c:v>4379</c:v>
                </c:pt>
                <c:pt idx="76">
                  <c:v>4380</c:v>
                </c:pt>
                <c:pt idx="77">
                  <c:v>4381</c:v>
                </c:pt>
                <c:pt idx="78">
                  <c:v>4382</c:v>
                </c:pt>
                <c:pt idx="79">
                  <c:v>4383</c:v>
                </c:pt>
                <c:pt idx="80">
                  <c:v>4384</c:v>
                </c:pt>
                <c:pt idx="81">
                  <c:v>4385</c:v>
                </c:pt>
                <c:pt idx="82">
                  <c:v>4386</c:v>
                </c:pt>
                <c:pt idx="83">
                  <c:v>4387</c:v>
                </c:pt>
                <c:pt idx="84">
                  <c:v>4388</c:v>
                </c:pt>
                <c:pt idx="85">
                  <c:v>4389</c:v>
                </c:pt>
                <c:pt idx="86">
                  <c:v>4390</c:v>
                </c:pt>
                <c:pt idx="87">
                  <c:v>4391</c:v>
                </c:pt>
                <c:pt idx="88">
                  <c:v>4392</c:v>
                </c:pt>
                <c:pt idx="89">
                  <c:v>4393</c:v>
                </c:pt>
                <c:pt idx="90">
                  <c:v>4394</c:v>
                </c:pt>
                <c:pt idx="91">
                  <c:v>4395</c:v>
                </c:pt>
                <c:pt idx="92">
                  <c:v>4396</c:v>
                </c:pt>
                <c:pt idx="93">
                  <c:v>4397</c:v>
                </c:pt>
                <c:pt idx="94">
                  <c:v>4398</c:v>
                </c:pt>
                <c:pt idx="95">
                  <c:v>4399</c:v>
                </c:pt>
                <c:pt idx="96">
                  <c:v>4400</c:v>
                </c:pt>
                <c:pt idx="97">
                  <c:v>4401</c:v>
                </c:pt>
                <c:pt idx="98">
                  <c:v>4402</c:v>
                </c:pt>
                <c:pt idx="99">
                  <c:v>4403</c:v>
                </c:pt>
                <c:pt idx="100">
                  <c:v>4404</c:v>
                </c:pt>
                <c:pt idx="101">
                  <c:v>4405</c:v>
                </c:pt>
                <c:pt idx="102">
                  <c:v>4406</c:v>
                </c:pt>
                <c:pt idx="103">
                  <c:v>4407</c:v>
                </c:pt>
                <c:pt idx="104">
                  <c:v>4408</c:v>
                </c:pt>
                <c:pt idx="105">
                  <c:v>4409</c:v>
                </c:pt>
                <c:pt idx="106">
                  <c:v>4410</c:v>
                </c:pt>
                <c:pt idx="107">
                  <c:v>4411</c:v>
                </c:pt>
                <c:pt idx="108">
                  <c:v>4412</c:v>
                </c:pt>
                <c:pt idx="109">
                  <c:v>4413</c:v>
                </c:pt>
                <c:pt idx="110">
                  <c:v>4414</c:v>
                </c:pt>
                <c:pt idx="111">
                  <c:v>4415</c:v>
                </c:pt>
                <c:pt idx="112">
                  <c:v>4416</c:v>
                </c:pt>
                <c:pt idx="113">
                  <c:v>4417</c:v>
                </c:pt>
                <c:pt idx="114">
                  <c:v>4418</c:v>
                </c:pt>
                <c:pt idx="115">
                  <c:v>4419</c:v>
                </c:pt>
                <c:pt idx="116">
                  <c:v>4420</c:v>
                </c:pt>
                <c:pt idx="117">
                  <c:v>4421</c:v>
                </c:pt>
                <c:pt idx="118">
                  <c:v>4422</c:v>
                </c:pt>
                <c:pt idx="119">
                  <c:v>4423</c:v>
                </c:pt>
                <c:pt idx="120">
                  <c:v>4424</c:v>
                </c:pt>
                <c:pt idx="121">
                  <c:v>4425</c:v>
                </c:pt>
                <c:pt idx="122">
                  <c:v>4426</c:v>
                </c:pt>
                <c:pt idx="123">
                  <c:v>4427</c:v>
                </c:pt>
                <c:pt idx="124">
                  <c:v>4428</c:v>
                </c:pt>
                <c:pt idx="125">
                  <c:v>4429</c:v>
                </c:pt>
                <c:pt idx="126">
                  <c:v>4430</c:v>
                </c:pt>
                <c:pt idx="127">
                  <c:v>4431</c:v>
                </c:pt>
                <c:pt idx="128">
                  <c:v>4432</c:v>
                </c:pt>
                <c:pt idx="129">
                  <c:v>4433</c:v>
                </c:pt>
                <c:pt idx="130">
                  <c:v>4434</c:v>
                </c:pt>
                <c:pt idx="131">
                  <c:v>4435</c:v>
                </c:pt>
                <c:pt idx="132">
                  <c:v>4436</c:v>
                </c:pt>
                <c:pt idx="133">
                  <c:v>4437</c:v>
                </c:pt>
                <c:pt idx="134">
                  <c:v>4438</c:v>
                </c:pt>
                <c:pt idx="135">
                  <c:v>4439</c:v>
                </c:pt>
                <c:pt idx="136">
                  <c:v>4440</c:v>
                </c:pt>
                <c:pt idx="137">
                  <c:v>4441</c:v>
                </c:pt>
                <c:pt idx="138">
                  <c:v>4442</c:v>
                </c:pt>
                <c:pt idx="139">
                  <c:v>4443</c:v>
                </c:pt>
                <c:pt idx="140">
                  <c:v>4444</c:v>
                </c:pt>
                <c:pt idx="141">
                  <c:v>4445</c:v>
                </c:pt>
                <c:pt idx="142">
                  <c:v>4446</c:v>
                </c:pt>
                <c:pt idx="143">
                  <c:v>4447</c:v>
                </c:pt>
                <c:pt idx="144">
                  <c:v>4448</c:v>
                </c:pt>
                <c:pt idx="145">
                  <c:v>4449</c:v>
                </c:pt>
                <c:pt idx="146">
                  <c:v>4450</c:v>
                </c:pt>
                <c:pt idx="147">
                  <c:v>4451</c:v>
                </c:pt>
                <c:pt idx="148">
                  <c:v>4452</c:v>
                </c:pt>
                <c:pt idx="149">
                  <c:v>4453</c:v>
                </c:pt>
                <c:pt idx="150">
                  <c:v>4454</c:v>
                </c:pt>
                <c:pt idx="151">
                  <c:v>4455</c:v>
                </c:pt>
                <c:pt idx="152">
                  <c:v>4456</c:v>
                </c:pt>
                <c:pt idx="153">
                  <c:v>4457</c:v>
                </c:pt>
                <c:pt idx="154">
                  <c:v>4458</c:v>
                </c:pt>
                <c:pt idx="155">
                  <c:v>4459</c:v>
                </c:pt>
                <c:pt idx="156">
                  <c:v>4460</c:v>
                </c:pt>
                <c:pt idx="157">
                  <c:v>4461</c:v>
                </c:pt>
                <c:pt idx="158">
                  <c:v>4462</c:v>
                </c:pt>
                <c:pt idx="159">
                  <c:v>4463</c:v>
                </c:pt>
                <c:pt idx="160">
                  <c:v>4464</c:v>
                </c:pt>
                <c:pt idx="161">
                  <c:v>4465</c:v>
                </c:pt>
                <c:pt idx="162">
                  <c:v>4466</c:v>
                </c:pt>
                <c:pt idx="163">
                  <c:v>4467</c:v>
                </c:pt>
                <c:pt idx="164">
                  <c:v>4468</c:v>
                </c:pt>
                <c:pt idx="165">
                  <c:v>4469</c:v>
                </c:pt>
                <c:pt idx="166">
                  <c:v>4470</c:v>
                </c:pt>
                <c:pt idx="167">
                  <c:v>4471</c:v>
                </c:pt>
                <c:pt idx="168">
                  <c:v>4472</c:v>
                </c:pt>
                <c:pt idx="169">
                  <c:v>4473</c:v>
                </c:pt>
                <c:pt idx="170">
                  <c:v>4474</c:v>
                </c:pt>
                <c:pt idx="171">
                  <c:v>4475</c:v>
                </c:pt>
                <c:pt idx="172">
                  <c:v>4476</c:v>
                </c:pt>
                <c:pt idx="173">
                  <c:v>4477</c:v>
                </c:pt>
                <c:pt idx="174">
                  <c:v>4478</c:v>
                </c:pt>
                <c:pt idx="175">
                  <c:v>4479</c:v>
                </c:pt>
                <c:pt idx="176">
                  <c:v>4480</c:v>
                </c:pt>
                <c:pt idx="177">
                  <c:v>4481</c:v>
                </c:pt>
                <c:pt idx="178">
                  <c:v>4482</c:v>
                </c:pt>
                <c:pt idx="179">
                  <c:v>4483</c:v>
                </c:pt>
                <c:pt idx="180">
                  <c:v>4484</c:v>
                </c:pt>
                <c:pt idx="181">
                  <c:v>4485</c:v>
                </c:pt>
                <c:pt idx="182">
                  <c:v>4486</c:v>
                </c:pt>
                <c:pt idx="183">
                  <c:v>4487</c:v>
                </c:pt>
                <c:pt idx="184">
                  <c:v>4488</c:v>
                </c:pt>
                <c:pt idx="185">
                  <c:v>4489</c:v>
                </c:pt>
                <c:pt idx="186">
                  <c:v>4490</c:v>
                </c:pt>
                <c:pt idx="187">
                  <c:v>4491</c:v>
                </c:pt>
                <c:pt idx="188">
                  <c:v>4492</c:v>
                </c:pt>
                <c:pt idx="189">
                  <c:v>4493</c:v>
                </c:pt>
                <c:pt idx="190">
                  <c:v>4494</c:v>
                </c:pt>
                <c:pt idx="191">
                  <c:v>4495</c:v>
                </c:pt>
                <c:pt idx="192">
                  <c:v>4496</c:v>
                </c:pt>
                <c:pt idx="193">
                  <c:v>4497</c:v>
                </c:pt>
                <c:pt idx="194">
                  <c:v>4498</c:v>
                </c:pt>
                <c:pt idx="195">
                  <c:v>4499</c:v>
                </c:pt>
                <c:pt idx="196">
                  <c:v>4500</c:v>
                </c:pt>
                <c:pt idx="197">
                  <c:v>4501</c:v>
                </c:pt>
                <c:pt idx="198">
                  <c:v>4502</c:v>
                </c:pt>
                <c:pt idx="199">
                  <c:v>4503</c:v>
                </c:pt>
                <c:pt idx="200">
                  <c:v>4504</c:v>
                </c:pt>
                <c:pt idx="201">
                  <c:v>4505</c:v>
                </c:pt>
                <c:pt idx="202">
                  <c:v>4506</c:v>
                </c:pt>
                <c:pt idx="203">
                  <c:v>4507</c:v>
                </c:pt>
                <c:pt idx="204">
                  <c:v>4508</c:v>
                </c:pt>
                <c:pt idx="205">
                  <c:v>4509</c:v>
                </c:pt>
                <c:pt idx="206">
                  <c:v>4510</c:v>
                </c:pt>
                <c:pt idx="207">
                  <c:v>4511</c:v>
                </c:pt>
                <c:pt idx="208">
                  <c:v>4512</c:v>
                </c:pt>
                <c:pt idx="209">
                  <c:v>4513</c:v>
                </c:pt>
                <c:pt idx="210">
                  <c:v>4514</c:v>
                </c:pt>
                <c:pt idx="211">
                  <c:v>4515</c:v>
                </c:pt>
                <c:pt idx="212">
                  <c:v>4516</c:v>
                </c:pt>
                <c:pt idx="213">
                  <c:v>4517</c:v>
                </c:pt>
                <c:pt idx="214">
                  <c:v>4518</c:v>
                </c:pt>
                <c:pt idx="215">
                  <c:v>4519</c:v>
                </c:pt>
                <c:pt idx="216">
                  <c:v>4520</c:v>
                </c:pt>
                <c:pt idx="217">
                  <c:v>4521</c:v>
                </c:pt>
                <c:pt idx="218">
                  <c:v>4522</c:v>
                </c:pt>
                <c:pt idx="219">
                  <c:v>4523</c:v>
                </c:pt>
                <c:pt idx="220">
                  <c:v>4524</c:v>
                </c:pt>
                <c:pt idx="221">
                  <c:v>4525</c:v>
                </c:pt>
                <c:pt idx="222">
                  <c:v>4526</c:v>
                </c:pt>
                <c:pt idx="223">
                  <c:v>4527</c:v>
                </c:pt>
                <c:pt idx="224">
                  <c:v>4528</c:v>
                </c:pt>
                <c:pt idx="225">
                  <c:v>4529</c:v>
                </c:pt>
                <c:pt idx="226">
                  <c:v>4530</c:v>
                </c:pt>
                <c:pt idx="227">
                  <c:v>4531</c:v>
                </c:pt>
                <c:pt idx="228">
                  <c:v>4532</c:v>
                </c:pt>
                <c:pt idx="229">
                  <c:v>4533</c:v>
                </c:pt>
                <c:pt idx="230">
                  <c:v>4534</c:v>
                </c:pt>
                <c:pt idx="231">
                  <c:v>4535</c:v>
                </c:pt>
              </c:numCache>
            </c:numRef>
          </c:xVal>
          <c:yVal>
            <c:numRef>
              <c:f>Graph!$B$4306:$B$4535</c:f>
              <c:numCache>
                <c:formatCode>General</c:formatCode>
                <c:ptCount val="23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7A-415B-83C3-827E17F65EC7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Graph!$A$4305:$A$4536</c:f>
              <c:numCache>
                <c:formatCode>General</c:formatCode>
                <c:ptCount val="232"/>
                <c:pt idx="0">
                  <c:v>4304</c:v>
                </c:pt>
                <c:pt idx="1">
                  <c:v>4305</c:v>
                </c:pt>
                <c:pt idx="2">
                  <c:v>4306</c:v>
                </c:pt>
                <c:pt idx="3">
                  <c:v>4307</c:v>
                </c:pt>
                <c:pt idx="4">
                  <c:v>4308</c:v>
                </c:pt>
                <c:pt idx="5">
                  <c:v>4309</c:v>
                </c:pt>
                <c:pt idx="6">
                  <c:v>4310</c:v>
                </c:pt>
                <c:pt idx="7">
                  <c:v>4311</c:v>
                </c:pt>
                <c:pt idx="8">
                  <c:v>4312</c:v>
                </c:pt>
                <c:pt idx="9">
                  <c:v>4313</c:v>
                </c:pt>
                <c:pt idx="10">
                  <c:v>4314</c:v>
                </c:pt>
                <c:pt idx="11">
                  <c:v>4315</c:v>
                </c:pt>
                <c:pt idx="12">
                  <c:v>4316</c:v>
                </c:pt>
                <c:pt idx="13">
                  <c:v>4317</c:v>
                </c:pt>
                <c:pt idx="14">
                  <c:v>4318</c:v>
                </c:pt>
                <c:pt idx="15">
                  <c:v>4319</c:v>
                </c:pt>
                <c:pt idx="16">
                  <c:v>4320</c:v>
                </c:pt>
                <c:pt idx="17">
                  <c:v>4321</c:v>
                </c:pt>
                <c:pt idx="18">
                  <c:v>4322</c:v>
                </c:pt>
                <c:pt idx="19">
                  <c:v>4323</c:v>
                </c:pt>
                <c:pt idx="20">
                  <c:v>4324</c:v>
                </c:pt>
                <c:pt idx="21">
                  <c:v>4325</c:v>
                </c:pt>
                <c:pt idx="22">
                  <c:v>4326</c:v>
                </c:pt>
                <c:pt idx="23">
                  <c:v>4327</c:v>
                </c:pt>
                <c:pt idx="24">
                  <c:v>4328</c:v>
                </c:pt>
                <c:pt idx="25">
                  <c:v>4329</c:v>
                </c:pt>
                <c:pt idx="26">
                  <c:v>4330</c:v>
                </c:pt>
                <c:pt idx="27">
                  <c:v>4331</c:v>
                </c:pt>
                <c:pt idx="28">
                  <c:v>4332</c:v>
                </c:pt>
                <c:pt idx="29">
                  <c:v>4333</c:v>
                </c:pt>
                <c:pt idx="30">
                  <c:v>4334</c:v>
                </c:pt>
                <c:pt idx="31">
                  <c:v>4335</c:v>
                </c:pt>
                <c:pt idx="32">
                  <c:v>4336</c:v>
                </c:pt>
                <c:pt idx="33">
                  <c:v>4337</c:v>
                </c:pt>
                <c:pt idx="34">
                  <c:v>4338</c:v>
                </c:pt>
                <c:pt idx="35">
                  <c:v>4339</c:v>
                </c:pt>
                <c:pt idx="36">
                  <c:v>4340</c:v>
                </c:pt>
                <c:pt idx="37">
                  <c:v>4341</c:v>
                </c:pt>
                <c:pt idx="38">
                  <c:v>4342</c:v>
                </c:pt>
                <c:pt idx="39">
                  <c:v>4343</c:v>
                </c:pt>
                <c:pt idx="40">
                  <c:v>4344</c:v>
                </c:pt>
                <c:pt idx="41">
                  <c:v>4345</c:v>
                </c:pt>
                <c:pt idx="42">
                  <c:v>4346</c:v>
                </c:pt>
                <c:pt idx="43">
                  <c:v>4347</c:v>
                </c:pt>
                <c:pt idx="44">
                  <c:v>4348</c:v>
                </c:pt>
                <c:pt idx="45">
                  <c:v>4349</c:v>
                </c:pt>
                <c:pt idx="46">
                  <c:v>4350</c:v>
                </c:pt>
                <c:pt idx="47">
                  <c:v>4351</c:v>
                </c:pt>
                <c:pt idx="48">
                  <c:v>4352</c:v>
                </c:pt>
                <c:pt idx="49">
                  <c:v>4353</c:v>
                </c:pt>
                <c:pt idx="50">
                  <c:v>4354</c:v>
                </c:pt>
                <c:pt idx="51">
                  <c:v>4355</c:v>
                </c:pt>
                <c:pt idx="52">
                  <c:v>4356</c:v>
                </c:pt>
                <c:pt idx="53">
                  <c:v>4357</c:v>
                </c:pt>
                <c:pt idx="54">
                  <c:v>4358</c:v>
                </c:pt>
                <c:pt idx="55">
                  <c:v>4359</c:v>
                </c:pt>
                <c:pt idx="56">
                  <c:v>4360</c:v>
                </c:pt>
                <c:pt idx="57">
                  <c:v>4361</c:v>
                </c:pt>
                <c:pt idx="58">
                  <c:v>4362</c:v>
                </c:pt>
                <c:pt idx="59">
                  <c:v>4363</c:v>
                </c:pt>
                <c:pt idx="60">
                  <c:v>4364</c:v>
                </c:pt>
                <c:pt idx="61">
                  <c:v>4365</c:v>
                </c:pt>
                <c:pt idx="62">
                  <c:v>4366</c:v>
                </c:pt>
                <c:pt idx="63">
                  <c:v>4367</c:v>
                </c:pt>
                <c:pt idx="64">
                  <c:v>4368</c:v>
                </c:pt>
                <c:pt idx="65">
                  <c:v>4369</c:v>
                </c:pt>
                <c:pt idx="66">
                  <c:v>4370</c:v>
                </c:pt>
                <c:pt idx="67">
                  <c:v>4371</c:v>
                </c:pt>
                <c:pt idx="68">
                  <c:v>4372</c:v>
                </c:pt>
                <c:pt idx="69">
                  <c:v>4373</c:v>
                </c:pt>
                <c:pt idx="70">
                  <c:v>4374</c:v>
                </c:pt>
                <c:pt idx="71">
                  <c:v>4375</c:v>
                </c:pt>
                <c:pt idx="72">
                  <c:v>4376</c:v>
                </c:pt>
                <c:pt idx="73">
                  <c:v>4377</c:v>
                </c:pt>
                <c:pt idx="74">
                  <c:v>4378</c:v>
                </c:pt>
                <c:pt idx="75">
                  <c:v>4379</c:v>
                </c:pt>
                <c:pt idx="76">
                  <c:v>4380</c:v>
                </c:pt>
                <c:pt idx="77">
                  <c:v>4381</c:v>
                </c:pt>
                <c:pt idx="78">
                  <c:v>4382</c:v>
                </c:pt>
                <c:pt idx="79">
                  <c:v>4383</c:v>
                </c:pt>
                <c:pt idx="80">
                  <c:v>4384</c:v>
                </c:pt>
                <c:pt idx="81">
                  <c:v>4385</c:v>
                </c:pt>
                <c:pt idx="82">
                  <c:v>4386</c:v>
                </c:pt>
                <c:pt idx="83">
                  <c:v>4387</c:v>
                </c:pt>
                <c:pt idx="84">
                  <c:v>4388</c:v>
                </c:pt>
                <c:pt idx="85">
                  <c:v>4389</c:v>
                </c:pt>
                <c:pt idx="86">
                  <c:v>4390</c:v>
                </c:pt>
                <c:pt idx="87">
                  <c:v>4391</c:v>
                </c:pt>
                <c:pt idx="88">
                  <c:v>4392</c:v>
                </c:pt>
                <c:pt idx="89">
                  <c:v>4393</c:v>
                </c:pt>
                <c:pt idx="90">
                  <c:v>4394</c:v>
                </c:pt>
                <c:pt idx="91">
                  <c:v>4395</c:v>
                </c:pt>
                <c:pt idx="92">
                  <c:v>4396</c:v>
                </c:pt>
                <c:pt idx="93">
                  <c:v>4397</c:v>
                </c:pt>
                <c:pt idx="94">
                  <c:v>4398</c:v>
                </c:pt>
                <c:pt idx="95">
                  <c:v>4399</c:v>
                </c:pt>
                <c:pt idx="96">
                  <c:v>4400</c:v>
                </c:pt>
                <c:pt idx="97">
                  <c:v>4401</c:v>
                </c:pt>
                <c:pt idx="98">
                  <c:v>4402</c:v>
                </c:pt>
                <c:pt idx="99">
                  <c:v>4403</c:v>
                </c:pt>
                <c:pt idx="100">
                  <c:v>4404</c:v>
                </c:pt>
                <c:pt idx="101">
                  <c:v>4405</c:v>
                </c:pt>
                <c:pt idx="102">
                  <c:v>4406</c:v>
                </c:pt>
                <c:pt idx="103">
                  <c:v>4407</c:v>
                </c:pt>
                <c:pt idx="104">
                  <c:v>4408</c:v>
                </c:pt>
                <c:pt idx="105">
                  <c:v>4409</c:v>
                </c:pt>
                <c:pt idx="106">
                  <c:v>4410</c:v>
                </c:pt>
                <c:pt idx="107">
                  <c:v>4411</c:v>
                </c:pt>
                <c:pt idx="108">
                  <c:v>4412</c:v>
                </c:pt>
                <c:pt idx="109">
                  <c:v>4413</c:v>
                </c:pt>
                <c:pt idx="110">
                  <c:v>4414</c:v>
                </c:pt>
                <c:pt idx="111">
                  <c:v>4415</c:v>
                </c:pt>
                <c:pt idx="112">
                  <c:v>4416</c:v>
                </c:pt>
                <c:pt idx="113">
                  <c:v>4417</c:v>
                </c:pt>
                <c:pt idx="114">
                  <c:v>4418</c:v>
                </c:pt>
                <c:pt idx="115">
                  <c:v>4419</c:v>
                </c:pt>
                <c:pt idx="116">
                  <c:v>4420</c:v>
                </c:pt>
                <c:pt idx="117">
                  <c:v>4421</c:v>
                </c:pt>
                <c:pt idx="118">
                  <c:v>4422</c:v>
                </c:pt>
                <c:pt idx="119">
                  <c:v>4423</c:v>
                </c:pt>
                <c:pt idx="120">
                  <c:v>4424</c:v>
                </c:pt>
                <c:pt idx="121">
                  <c:v>4425</c:v>
                </c:pt>
                <c:pt idx="122">
                  <c:v>4426</c:v>
                </c:pt>
                <c:pt idx="123">
                  <c:v>4427</c:v>
                </c:pt>
                <c:pt idx="124">
                  <c:v>4428</c:v>
                </c:pt>
                <c:pt idx="125">
                  <c:v>4429</c:v>
                </c:pt>
                <c:pt idx="126">
                  <c:v>4430</c:v>
                </c:pt>
                <c:pt idx="127">
                  <c:v>4431</c:v>
                </c:pt>
                <c:pt idx="128">
                  <c:v>4432</c:v>
                </c:pt>
                <c:pt idx="129">
                  <c:v>4433</c:v>
                </c:pt>
                <c:pt idx="130">
                  <c:v>4434</c:v>
                </c:pt>
                <c:pt idx="131">
                  <c:v>4435</c:v>
                </c:pt>
                <c:pt idx="132">
                  <c:v>4436</c:v>
                </c:pt>
                <c:pt idx="133">
                  <c:v>4437</c:v>
                </c:pt>
                <c:pt idx="134">
                  <c:v>4438</c:v>
                </c:pt>
                <c:pt idx="135">
                  <c:v>4439</c:v>
                </c:pt>
                <c:pt idx="136">
                  <c:v>4440</c:v>
                </c:pt>
                <c:pt idx="137">
                  <c:v>4441</c:v>
                </c:pt>
                <c:pt idx="138">
                  <c:v>4442</c:v>
                </c:pt>
                <c:pt idx="139">
                  <c:v>4443</c:v>
                </c:pt>
                <c:pt idx="140">
                  <c:v>4444</c:v>
                </c:pt>
                <c:pt idx="141">
                  <c:v>4445</c:v>
                </c:pt>
                <c:pt idx="142">
                  <c:v>4446</c:v>
                </c:pt>
                <c:pt idx="143">
                  <c:v>4447</c:v>
                </c:pt>
                <c:pt idx="144">
                  <c:v>4448</c:v>
                </c:pt>
                <c:pt idx="145">
                  <c:v>4449</c:v>
                </c:pt>
                <c:pt idx="146">
                  <c:v>4450</c:v>
                </c:pt>
                <c:pt idx="147">
                  <c:v>4451</c:v>
                </c:pt>
                <c:pt idx="148">
                  <c:v>4452</c:v>
                </c:pt>
                <c:pt idx="149">
                  <c:v>4453</c:v>
                </c:pt>
                <c:pt idx="150">
                  <c:v>4454</c:v>
                </c:pt>
                <c:pt idx="151">
                  <c:v>4455</c:v>
                </c:pt>
                <c:pt idx="152">
                  <c:v>4456</c:v>
                </c:pt>
                <c:pt idx="153">
                  <c:v>4457</c:v>
                </c:pt>
                <c:pt idx="154">
                  <c:v>4458</c:v>
                </c:pt>
                <c:pt idx="155">
                  <c:v>4459</c:v>
                </c:pt>
                <c:pt idx="156">
                  <c:v>4460</c:v>
                </c:pt>
                <c:pt idx="157">
                  <c:v>4461</c:v>
                </c:pt>
                <c:pt idx="158">
                  <c:v>4462</c:v>
                </c:pt>
                <c:pt idx="159">
                  <c:v>4463</c:v>
                </c:pt>
                <c:pt idx="160">
                  <c:v>4464</c:v>
                </c:pt>
                <c:pt idx="161">
                  <c:v>4465</c:v>
                </c:pt>
                <c:pt idx="162">
                  <c:v>4466</c:v>
                </c:pt>
                <c:pt idx="163">
                  <c:v>4467</c:v>
                </c:pt>
                <c:pt idx="164">
                  <c:v>4468</c:v>
                </c:pt>
                <c:pt idx="165">
                  <c:v>4469</c:v>
                </c:pt>
                <c:pt idx="166">
                  <c:v>4470</c:v>
                </c:pt>
                <c:pt idx="167">
                  <c:v>4471</c:v>
                </c:pt>
                <c:pt idx="168">
                  <c:v>4472</c:v>
                </c:pt>
                <c:pt idx="169">
                  <c:v>4473</c:v>
                </c:pt>
                <c:pt idx="170">
                  <c:v>4474</c:v>
                </c:pt>
                <c:pt idx="171">
                  <c:v>4475</c:v>
                </c:pt>
                <c:pt idx="172">
                  <c:v>4476</c:v>
                </c:pt>
                <c:pt idx="173">
                  <c:v>4477</c:v>
                </c:pt>
                <c:pt idx="174">
                  <c:v>4478</c:v>
                </c:pt>
                <c:pt idx="175">
                  <c:v>4479</c:v>
                </c:pt>
                <c:pt idx="176">
                  <c:v>4480</c:v>
                </c:pt>
                <c:pt idx="177">
                  <c:v>4481</c:v>
                </c:pt>
                <c:pt idx="178">
                  <c:v>4482</c:v>
                </c:pt>
                <c:pt idx="179">
                  <c:v>4483</c:v>
                </c:pt>
                <c:pt idx="180">
                  <c:v>4484</c:v>
                </c:pt>
                <c:pt idx="181">
                  <c:v>4485</c:v>
                </c:pt>
                <c:pt idx="182">
                  <c:v>4486</c:v>
                </c:pt>
                <c:pt idx="183">
                  <c:v>4487</c:v>
                </c:pt>
                <c:pt idx="184">
                  <c:v>4488</c:v>
                </c:pt>
                <c:pt idx="185">
                  <c:v>4489</c:v>
                </c:pt>
                <c:pt idx="186">
                  <c:v>4490</c:v>
                </c:pt>
                <c:pt idx="187">
                  <c:v>4491</c:v>
                </c:pt>
                <c:pt idx="188">
                  <c:v>4492</c:v>
                </c:pt>
                <c:pt idx="189">
                  <c:v>4493</c:v>
                </c:pt>
                <c:pt idx="190">
                  <c:v>4494</c:v>
                </c:pt>
                <c:pt idx="191">
                  <c:v>4495</c:v>
                </c:pt>
                <c:pt idx="192">
                  <c:v>4496</c:v>
                </c:pt>
                <c:pt idx="193">
                  <c:v>4497</c:v>
                </c:pt>
                <c:pt idx="194">
                  <c:v>4498</c:v>
                </c:pt>
                <c:pt idx="195">
                  <c:v>4499</c:v>
                </c:pt>
                <c:pt idx="196">
                  <c:v>4500</c:v>
                </c:pt>
                <c:pt idx="197">
                  <c:v>4501</c:v>
                </c:pt>
                <c:pt idx="198">
                  <c:v>4502</c:v>
                </c:pt>
                <c:pt idx="199">
                  <c:v>4503</c:v>
                </c:pt>
                <c:pt idx="200">
                  <c:v>4504</c:v>
                </c:pt>
                <c:pt idx="201">
                  <c:v>4505</c:v>
                </c:pt>
                <c:pt idx="202">
                  <c:v>4506</c:v>
                </c:pt>
                <c:pt idx="203">
                  <c:v>4507</c:v>
                </c:pt>
                <c:pt idx="204">
                  <c:v>4508</c:v>
                </c:pt>
                <c:pt idx="205">
                  <c:v>4509</c:v>
                </c:pt>
                <c:pt idx="206">
                  <c:v>4510</c:v>
                </c:pt>
                <c:pt idx="207">
                  <c:v>4511</c:v>
                </c:pt>
                <c:pt idx="208">
                  <c:v>4512</c:v>
                </c:pt>
                <c:pt idx="209">
                  <c:v>4513</c:v>
                </c:pt>
                <c:pt idx="210">
                  <c:v>4514</c:v>
                </c:pt>
                <c:pt idx="211">
                  <c:v>4515</c:v>
                </c:pt>
                <c:pt idx="212">
                  <c:v>4516</c:v>
                </c:pt>
                <c:pt idx="213">
                  <c:v>4517</c:v>
                </c:pt>
                <c:pt idx="214">
                  <c:v>4518</c:v>
                </c:pt>
                <c:pt idx="215">
                  <c:v>4519</c:v>
                </c:pt>
                <c:pt idx="216">
                  <c:v>4520</c:v>
                </c:pt>
                <c:pt idx="217">
                  <c:v>4521</c:v>
                </c:pt>
                <c:pt idx="218">
                  <c:v>4522</c:v>
                </c:pt>
                <c:pt idx="219">
                  <c:v>4523</c:v>
                </c:pt>
                <c:pt idx="220">
                  <c:v>4524</c:v>
                </c:pt>
                <c:pt idx="221">
                  <c:v>4525</c:v>
                </c:pt>
                <c:pt idx="222">
                  <c:v>4526</c:v>
                </c:pt>
                <c:pt idx="223">
                  <c:v>4527</c:v>
                </c:pt>
                <c:pt idx="224">
                  <c:v>4528</c:v>
                </c:pt>
                <c:pt idx="225">
                  <c:v>4529</c:v>
                </c:pt>
                <c:pt idx="226">
                  <c:v>4530</c:v>
                </c:pt>
                <c:pt idx="227">
                  <c:v>4531</c:v>
                </c:pt>
                <c:pt idx="228">
                  <c:v>4532</c:v>
                </c:pt>
                <c:pt idx="229">
                  <c:v>4533</c:v>
                </c:pt>
                <c:pt idx="230">
                  <c:v>4534</c:v>
                </c:pt>
                <c:pt idx="231">
                  <c:v>4535</c:v>
                </c:pt>
              </c:numCache>
            </c:numRef>
          </c:xVal>
          <c:yVal>
            <c:numRef>
              <c:f>Graph!$C$4306:$C$4535</c:f>
              <c:numCache>
                <c:formatCode>General</c:formatCode>
                <c:ptCount val="230"/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7A-415B-83C3-827E17F65EC7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Graph!$A$4305:$A$4536</c:f>
              <c:numCache>
                <c:formatCode>General</c:formatCode>
                <c:ptCount val="232"/>
                <c:pt idx="0">
                  <c:v>4304</c:v>
                </c:pt>
                <c:pt idx="1">
                  <c:v>4305</c:v>
                </c:pt>
                <c:pt idx="2">
                  <c:v>4306</c:v>
                </c:pt>
                <c:pt idx="3">
                  <c:v>4307</c:v>
                </c:pt>
                <c:pt idx="4">
                  <c:v>4308</c:v>
                </c:pt>
                <c:pt idx="5">
                  <c:v>4309</c:v>
                </c:pt>
                <c:pt idx="6">
                  <c:v>4310</c:v>
                </c:pt>
                <c:pt idx="7">
                  <c:v>4311</c:v>
                </c:pt>
                <c:pt idx="8">
                  <c:v>4312</c:v>
                </c:pt>
                <c:pt idx="9">
                  <c:v>4313</c:v>
                </c:pt>
                <c:pt idx="10">
                  <c:v>4314</c:v>
                </c:pt>
                <c:pt idx="11">
                  <c:v>4315</c:v>
                </c:pt>
                <c:pt idx="12">
                  <c:v>4316</c:v>
                </c:pt>
                <c:pt idx="13">
                  <c:v>4317</c:v>
                </c:pt>
                <c:pt idx="14">
                  <c:v>4318</c:v>
                </c:pt>
                <c:pt idx="15">
                  <c:v>4319</c:v>
                </c:pt>
                <c:pt idx="16">
                  <c:v>4320</c:v>
                </c:pt>
                <c:pt idx="17">
                  <c:v>4321</c:v>
                </c:pt>
                <c:pt idx="18">
                  <c:v>4322</c:v>
                </c:pt>
                <c:pt idx="19">
                  <c:v>4323</c:v>
                </c:pt>
                <c:pt idx="20">
                  <c:v>4324</c:v>
                </c:pt>
                <c:pt idx="21">
                  <c:v>4325</c:v>
                </c:pt>
                <c:pt idx="22">
                  <c:v>4326</c:v>
                </c:pt>
                <c:pt idx="23">
                  <c:v>4327</c:v>
                </c:pt>
                <c:pt idx="24">
                  <c:v>4328</c:v>
                </c:pt>
                <c:pt idx="25">
                  <c:v>4329</c:v>
                </c:pt>
                <c:pt idx="26">
                  <c:v>4330</c:v>
                </c:pt>
                <c:pt idx="27">
                  <c:v>4331</c:v>
                </c:pt>
                <c:pt idx="28">
                  <c:v>4332</c:v>
                </c:pt>
                <c:pt idx="29">
                  <c:v>4333</c:v>
                </c:pt>
                <c:pt idx="30">
                  <c:v>4334</c:v>
                </c:pt>
                <c:pt idx="31">
                  <c:v>4335</c:v>
                </c:pt>
                <c:pt idx="32">
                  <c:v>4336</c:v>
                </c:pt>
                <c:pt idx="33">
                  <c:v>4337</c:v>
                </c:pt>
                <c:pt idx="34">
                  <c:v>4338</c:v>
                </c:pt>
                <c:pt idx="35">
                  <c:v>4339</c:v>
                </c:pt>
                <c:pt idx="36">
                  <c:v>4340</c:v>
                </c:pt>
                <c:pt idx="37">
                  <c:v>4341</c:v>
                </c:pt>
                <c:pt idx="38">
                  <c:v>4342</c:v>
                </c:pt>
                <c:pt idx="39">
                  <c:v>4343</c:v>
                </c:pt>
                <c:pt idx="40">
                  <c:v>4344</c:v>
                </c:pt>
                <c:pt idx="41">
                  <c:v>4345</c:v>
                </c:pt>
                <c:pt idx="42">
                  <c:v>4346</c:v>
                </c:pt>
                <c:pt idx="43">
                  <c:v>4347</c:v>
                </c:pt>
                <c:pt idx="44">
                  <c:v>4348</c:v>
                </c:pt>
                <c:pt idx="45">
                  <c:v>4349</c:v>
                </c:pt>
                <c:pt idx="46">
                  <c:v>4350</c:v>
                </c:pt>
                <c:pt idx="47">
                  <c:v>4351</c:v>
                </c:pt>
                <c:pt idx="48">
                  <c:v>4352</c:v>
                </c:pt>
                <c:pt idx="49">
                  <c:v>4353</c:v>
                </c:pt>
                <c:pt idx="50">
                  <c:v>4354</c:v>
                </c:pt>
                <c:pt idx="51">
                  <c:v>4355</c:v>
                </c:pt>
                <c:pt idx="52">
                  <c:v>4356</c:v>
                </c:pt>
                <c:pt idx="53">
                  <c:v>4357</c:v>
                </c:pt>
                <c:pt idx="54">
                  <c:v>4358</c:v>
                </c:pt>
                <c:pt idx="55">
                  <c:v>4359</c:v>
                </c:pt>
                <c:pt idx="56">
                  <c:v>4360</c:v>
                </c:pt>
                <c:pt idx="57">
                  <c:v>4361</c:v>
                </c:pt>
                <c:pt idx="58">
                  <c:v>4362</c:v>
                </c:pt>
                <c:pt idx="59">
                  <c:v>4363</c:v>
                </c:pt>
                <c:pt idx="60">
                  <c:v>4364</c:v>
                </c:pt>
                <c:pt idx="61">
                  <c:v>4365</c:v>
                </c:pt>
                <c:pt idx="62">
                  <c:v>4366</c:v>
                </c:pt>
                <c:pt idx="63">
                  <c:v>4367</c:v>
                </c:pt>
                <c:pt idx="64">
                  <c:v>4368</c:v>
                </c:pt>
                <c:pt idx="65">
                  <c:v>4369</c:v>
                </c:pt>
                <c:pt idx="66">
                  <c:v>4370</c:v>
                </c:pt>
                <c:pt idx="67">
                  <c:v>4371</c:v>
                </c:pt>
                <c:pt idx="68">
                  <c:v>4372</c:v>
                </c:pt>
                <c:pt idx="69">
                  <c:v>4373</c:v>
                </c:pt>
                <c:pt idx="70">
                  <c:v>4374</c:v>
                </c:pt>
                <c:pt idx="71">
                  <c:v>4375</c:v>
                </c:pt>
                <c:pt idx="72">
                  <c:v>4376</c:v>
                </c:pt>
                <c:pt idx="73">
                  <c:v>4377</c:v>
                </c:pt>
                <c:pt idx="74">
                  <c:v>4378</c:v>
                </c:pt>
                <c:pt idx="75">
                  <c:v>4379</c:v>
                </c:pt>
                <c:pt idx="76">
                  <c:v>4380</c:v>
                </c:pt>
                <c:pt idx="77">
                  <c:v>4381</c:v>
                </c:pt>
                <c:pt idx="78">
                  <c:v>4382</c:v>
                </c:pt>
                <c:pt idx="79">
                  <c:v>4383</c:v>
                </c:pt>
                <c:pt idx="80">
                  <c:v>4384</c:v>
                </c:pt>
                <c:pt idx="81">
                  <c:v>4385</c:v>
                </c:pt>
                <c:pt idx="82">
                  <c:v>4386</c:v>
                </c:pt>
                <c:pt idx="83">
                  <c:v>4387</c:v>
                </c:pt>
                <c:pt idx="84">
                  <c:v>4388</c:v>
                </c:pt>
                <c:pt idx="85">
                  <c:v>4389</c:v>
                </c:pt>
                <c:pt idx="86">
                  <c:v>4390</c:v>
                </c:pt>
                <c:pt idx="87">
                  <c:v>4391</c:v>
                </c:pt>
                <c:pt idx="88">
                  <c:v>4392</c:v>
                </c:pt>
                <c:pt idx="89">
                  <c:v>4393</c:v>
                </c:pt>
                <c:pt idx="90">
                  <c:v>4394</c:v>
                </c:pt>
                <c:pt idx="91">
                  <c:v>4395</c:v>
                </c:pt>
                <c:pt idx="92">
                  <c:v>4396</c:v>
                </c:pt>
                <c:pt idx="93">
                  <c:v>4397</c:v>
                </c:pt>
                <c:pt idx="94">
                  <c:v>4398</c:v>
                </c:pt>
                <c:pt idx="95">
                  <c:v>4399</c:v>
                </c:pt>
                <c:pt idx="96">
                  <c:v>4400</c:v>
                </c:pt>
                <c:pt idx="97">
                  <c:v>4401</c:v>
                </c:pt>
                <c:pt idx="98">
                  <c:v>4402</c:v>
                </c:pt>
                <c:pt idx="99">
                  <c:v>4403</c:v>
                </c:pt>
                <c:pt idx="100">
                  <c:v>4404</c:v>
                </c:pt>
                <c:pt idx="101">
                  <c:v>4405</c:v>
                </c:pt>
                <c:pt idx="102">
                  <c:v>4406</c:v>
                </c:pt>
                <c:pt idx="103">
                  <c:v>4407</c:v>
                </c:pt>
                <c:pt idx="104">
                  <c:v>4408</c:v>
                </c:pt>
                <c:pt idx="105">
                  <c:v>4409</c:v>
                </c:pt>
                <c:pt idx="106">
                  <c:v>4410</c:v>
                </c:pt>
                <c:pt idx="107">
                  <c:v>4411</c:v>
                </c:pt>
                <c:pt idx="108">
                  <c:v>4412</c:v>
                </c:pt>
                <c:pt idx="109">
                  <c:v>4413</c:v>
                </c:pt>
                <c:pt idx="110">
                  <c:v>4414</c:v>
                </c:pt>
                <c:pt idx="111">
                  <c:v>4415</c:v>
                </c:pt>
                <c:pt idx="112">
                  <c:v>4416</c:v>
                </c:pt>
                <c:pt idx="113">
                  <c:v>4417</c:v>
                </c:pt>
                <c:pt idx="114">
                  <c:v>4418</c:v>
                </c:pt>
                <c:pt idx="115">
                  <c:v>4419</c:v>
                </c:pt>
                <c:pt idx="116">
                  <c:v>4420</c:v>
                </c:pt>
                <c:pt idx="117">
                  <c:v>4421</c:v>
                </c:pt>
                <c:pt idx="118">
                  <c:v>4422</c:v>
                </c:pt>
                <c:pt idx="119">
                  <c:v>4423</c:v>
                </c:pt>
                <c:pt idx="120">
                  <c:v>4424</c:v>
                </c:pt>
                <c:pt idx="121">
                  <c:v>4425</c:v>
                </c:pt>
                <c:pt idx="122">
                  <c:v>4426</c:v>
                </c:pt>
                <c:pt idx="123">
                  <c:v>4427</c:v>
                </c:pt>
                <c:pt idx="124">
                  <c:v>4428</c:v>
                </c:pt>
                <c:pt idx="125">
                  <c:v>4429</c:v>
                </c:pt>
                <c:pt idx="126">
                  <c:v>4430</c:v>
                </c:pt>
                <c:pt idx="127">
                  <c:v>4431</c:v>
                </c:pt>
                <c:pt idx="128">
                  <c:v>4432</c:v>
                </c:pt>
                <c:pt idx="129">
                  <c:v>4433</c:v>
                </c:pt>
                <c:pt idx="130">
                  <c:v>4434</c:v>
                </c:pt>
                <c:pt idx="131">
                  <c:v>4435</c:v>
                </c:pt>
                <c:pt idx="132">
                  <c:v>4436</c:v>
                </c:pt>
                <c:pt idx="133">
                  <c:v>4437</c:v>
                </c:pt>
                <c:pt idx="134">
                  <c:v>4438</c:v>
                </c:pt>
                <c:pt idx="135">
                  <c:v>4439</c:v>
                </c:pt>
                <c:pt idx="136">
                  <c:v>4440</c:v>
                </c:pt>
                <c:pt idx="137">
                  <c:v>4441</c:v>
                </c:pt>
                <c:pt idx="138">
                  <c:v>4442</c:v>
                </c:pt>
                <c:pt idx="139">
                  <c:v>4443</c:v>
                </c:pt>
                <c:pt idx="140">
                  <c:v>4444</c:v>
                </c:pt>
                <c:pt idx="141">
                  <c:v>4445</c:v>
                </c:pt>
                <c:pt idx="142">
                  <c:v>4446</c:v>
                </c:pt>
                <c:pt idx="143">
                  <c:v>4447</c:v>
                </c:pt>
                <c:pt idx="144">
                  <c:v>4448</c:v>
                </c:pt>
                <c:pt idx="145">
                  <c:v>4449</c:v>
                </c:pt>
                <c:pt idx="146">
                  <c:v>4450</c:v>
                </c:pt>
                <c:pt idx="147">
                  <c:v>4451</c:v>
                </c:pt>
                <c:pt idx="148">
                  <c:v>4452</c:v>
                </c:pt>
                <c:pt idx="149">
                  <c:v>4453</c:v>
                </c:pt>
                <c:pt idx="150">
                  <c:v>4454</c:v>
                </c:pt>
                <c:pt idx="151">
                  <c:v>4455</c:v>
                </c:pt>
                <c:pt idx="152">
                  <c:v>4456</c:v>
                </c:pt>
                <c:pt idx="153">
                  <c:v>4457</c:v>
                </c:pt>
                <c:pt idx="154">
                  <c:v>4458</c:v>
                </c:pt>
                <c:pt idx="155">
                  <c:v>4459</c:v>
                </c:pt>
                <c:pt idx="156">
                  <c:v>4460</c:v>
                </c:pt>
                <c:pt idx="157">
                  <c:v>4461</c:v>
                </c:pt>
                <c:pt idx="158">
                  <c:v>4462</c:v>
                </c:pt>
                <c:pt idx="159">
                  <c:v>4463</c:v>
                </c:pt>
                <c:pt idx="160">
                  <c:v>4464</c:v>
                </c:pt>
                <c:pt idx="161">
                  <c:v>4465</c:v>
                </c:pt>
                <c:pt idx="162">
                  <c:v>4466</c:v>
                </c:pt>
                <c:pt idx="163">
                  <c:v>4467</c:v>
                </c:pt>
                <c:pt idx="164">
                  <c:v>4468</c:v>
                </c:pt>
                <c:pt idx="165">
                  <c:v>4469</c:v>
                </c:pt>
                <c:pt idx="166">
                  <c:v>4470</c:v>
                </c:pt>
                <c:pt idx="167">
                  <c:v>4471</c:v>
                </c:pt>
                <c:pt idx="168">
                  <c:v>4472</c:v>
                </c:pt>
                <c:pt idx="169">
                  <c:v>4473</c:v>
                </c:pt>
                <c:pt idx="170">
                  <c:v>4474</c:v>
                </c:pt>
                <c:pt idx="171">
                  <c:v>4475</c:v>
                </c:pt>
                <c:pt idx="172">
                  <c:v>4476</c:v>
                </c:pt>
                <c:pt idx="173">
                  <c:v>4477</c:v>
                </c:pt>
                <c:pt idx="174">
                  <c:v>4478</c:v>
                </c:pt>
                <c:pt idx="175">
                  <c:v>4479</c:v>
                </c:pt>
                <c:pt idx="176">
                  <c:v>4480</c:v>
                </c:pt>
                <c:pt idx="177">
                  <c:v>4481</c:v>
                </c:pt>
                <c:pt idx="178">
                  <c:v>4482</c:v>
                </c:pt>
                <c:pt idx="179">
                  <c:v>4483</c:v>
                </c:pt>
                <c:pt idx="180">
                  <c:v>4484</c:v>
                </c:pt>
                <c:pt idx="181">
                  <c:v>4485</c:v>
                </c:pt>
                <c:pt idx="182">
                  <c:v>4486</c:v>
                </c:pt>
                <c:pt idx="183">
                  <c:v>4487</c:v>
                </c:pt>
                <c:pt idx="184">
                  <c:v>4488</c:v>
                </c:pt>
                <c:pt idx="185">
                  <c:v>4489</c:v>
                </c:pt>
                <c:pt idx="186">
                  <c:v>4490</c:v>
                </c:pt>
                <c:pt idx="187">
                  <c:v>4491</c:v>
                </c:pt>
                <c:pt idx="188">
                  <c:v>4492</c:v>
                </c:pt>
                <c:pt idx="189">
                  <c:v>4493</c:v>
                </c:pt>
                <c:pt idx="190">
                  <c:v>4494</c:v>
                </c:pt>
                <c:pt idx="191">
                  <c:v>4495</c:v>
                </c:pt>
                <c:pt idx="192">
                  <c:v>4496</c:v>
                </c:pt>
                <c:pt idx="193">
                  <c:v>4497</c:v>
                </c:pt>
                <c:pt idx="194">
                  <c:v>4498</c:v>
                </c:pt>
                <c:pt idx="195">
                  <c:v>4499</c:v>
                </c:pt>
                <c:pt idx="196">
                  <c:v>4500</c:v>
                </c:pt>
                <c:pt idx="197">
                  <c:v>4501</c:v>
                </c:pt>
                <c:pt idx="198">
                  <c:v>4502</c:v>
                </c:pt>
                <c:pt idx="199">
                  <c:v>4503</c:v>
                </c:pt>
                <c:pt idx="200">
                  <c:v>4504</c:v>
                </c:pt>
                <c:pt idx="201">
                  <c:v>4505</c:v>
                </c:pt>
                <c:pt idx="202">
                  <c:v>4506</c:v>
                </c:pt>
                <c:pt idx="203">
                  <c:v>4507</c:v>
                </c:pt>
                <c:pt idx="204">
                  <c:v>4508</c:v>
                </c:pt>
                <c:pt idx="205">
                  <c:v>4509</c:v>
                </c:pt>
                <c:pt idx="206">
                  <c:v>4510</c:v>
                </c:pt>
                <c:pt idx="207">
                  <c:v>4511</c:v>
                </c:pt>
                <c:pt idx="208">
                  <c:v>4512</c:v>
                </c:pt>
                <c:pt idx="209">
                  <c:v>4513</c:v>
                </c:pt>
                <c:pt idx="210">
                  <c:v>4514</c:v>
                </c:pt>
                <c:pt idx="211">
                  <c:v>4515</c:v>
                </c:pt>
                <c:pt idx="212">
                  <c:v>4516</c:v>
                </c:pt>
                <c:pt idx="213">
                  <c:v>4517</c:v>
                </c:pt>
                <c:pt idx="214">
                  <c:v>4518</c:v>
                </c:pt>
                <c:pt idx="215">
                  <c:v>4519</c:v>
                </c:pt>
                <c:pt idx="216">
                  <c:v>4520</c:v>
                </c:pt>
                <c:pt idx="217">
                  <c:v>4521</c:v>
                </c:pt>
                <c:pt idx="218">
                  <c:v>4522</c:v>
                </c:pt>
                <c:pt idx="219">
                  <c:v>4523</c:v>
                </c:pt>
                <c:pt idx="220">
                  <c:v>4524</c:v>
                </c:pt>
                <c:pt idx="221">
                  <c:v>4525</c:v>
                </c:pt>
                <c:pt idx="222">
                  <c:v>4526</c:v>
                </c:pt>
                <c:pt idx="223">
                  <c:v>4527</c:v>
                </c:pt>
                <c:pt idx="224">
                  <c:v>4528</c:v>
                </c:pt>
                <c:pt idx="225">
                  <c:v>4529</c:v>
                </c:pt>
                <c:pt idx="226">
                  <c:v>4530</c:v>
                </c:pt>
                <c:pt idx="227">
                  <c:v>4531</c:v>
                </c:pt>
                <c:pt idx="228">
                  <c:v>4532</c:v>
                </c:pt>
                <c:pt idx="229">
                  <c:v>4533</c:v>
                </c:pt>
                <c:pt idx="230">
                  <c:v>4534</c:v>
                </c:pt>
                <c:pt idx="231">
                  <c:v>4535</c:v>
                </c:pt>
              </c:numCache>
            </c:numRef>
          </c:xVal>
          <c:yVal>
            <c:numRef>
              <c:f>Graph!$E$4306:$E$4535</c:f>
              <c:numCache>
                <c:formatCode>General</c:formatCode>
                <c:ptCount val="230"/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2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27A-415B-83C3-827E17F65EC7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Graph!$A$4305:$A$4536</c:f>
              <c:numCache>
                <c:formatCode>General</c:formatCode>
                <c:ptCount val="232"/>
                <c:pt idx="0">
                  <c:v>4304</c:v>
                </c:pt>
                <c:pt idx="1">
                  <c:v>4305</c:v>
                </c:pt>
                <c:pt idx="2">
                  <c:v>4306</c:v>
                </c:pt>
                <c:pt idx="3">
                  <c:v>4307</c:v>
                </c:pt>
                <c:pt idx="4">
                  <c:v>4308</c:v>
                </c:pt>
                <c:pt idx="5">
                  <c:v>4309</c:v>
                </c:pt>
                <c:pt idx="6">
                  <c:v>4310</c:v>
                </c:pt>
                <c:pt idx="7">
                  <c:v>4311</c:v>
                </c:pt>
                <c:pt idx="8">
                  <c:v>4312</c:v>
                </c:pt>
                <c:pt idx="9">
                  <c:v>4313</c:v>
                </c:pt>
                <c:pt idx="10">
                  <c:v>4314</c:v>
                </c:pt>
                <c:pt idx="11">
                  <c:v>4315</c:v>
                </c:pt>
                <c:pt idx="12">
                  <c:v>4316</c:v>
                </c:pt>
                <c:pt idx="13">
                  <c:v>4317</c:v>
                </c:pt>
                <c:pt idx="14">
                  <c:v>4318</c:v>
                </c:pt>
                <c:pt idx="15">
                  <c:v>4319</c:v>
                </c:pt>
                <c:pt idx="16">
                  <c:v>4320</c:v>
                </c:pt>
                <c:pt idx="17">
                  <c:v>4321</c:v>
                </c:pt>
                <c:pt idx="18">
                  <c:v>4322</c:v>
                </c:pt>
                <c:pt idx="19">
                  <c:v>4323</c:v>
                </c:pt>
                <c:pt idx="20">
                  <c:v>4324</c:v>
                </c:pt>
                <c:pt idx="21">
                  <c:v>4325</c:v>
                </c:pt>
                <c:pt idx="22">
                  <c:v>4326</c:v>
                </c:pt>
                <c:pt idx="23">
                  <c:v>4327</c:v>
                </c:pt>
                <c:pt idx="24">
                  <c:v>4328</c:v>
                </c:pt>
                <c:pt idx="25">
                  <c:v>4329</c:v>
                </c:pt>
                <c:pt idx="26">
                  <c:v>4330</c:v>
                </c:pt>
                <c:pt idx="27">
                  <c:v>4331</c:v>
                </c:pt>
                <c:pt idx="28">
                  <c:v>4332</c:v>
                </c:pt>
                <c:pt idx="29">
                  <c:v>4333</c:v>
                </c:pt>
                <c:pt idx="30">
                  <c:v>4334</c:v>
                </c:pt>
                <c:pt idx="31">
                  <c:v>4335</c:v>
                </c:pt>
                <c:pt idx="32">
                  <c:v>4336</c:v>
                </c:pt>
                <c:pt idx="33">
                  <c:v>4337</c:v>
                </c:pt>
                <c:pt idx="34">
                  <c:v>4338</c:v>
                </c:pt>
                <c:pt idx="35">
                  <c:v>4339</c:v>
                </c:pt>
                <c:pt idx="36">
                  <c:v>4340</c:v>
                </c:pt>
                <c:pt idx="37">
                  <c:v>4341</c:v>
                </c:pt>
                <c:pt idx="38">
                  <c:v>4342</c:v>
                </c:pt>
                <c:pt idx="39">
                  <c:v>4343</c:v>
                </c:pt>
                <c:pt idx="40">
                  <c:v>4344</c:v>
                </c:pt>
                <c:pt idx="41">
                  <c:v>4345</c:v>
                </c:pt>
                <c:pt idx="42">
                  <c:v>4346</c:v>
                </c:pt>
                <c:pt idx="43">
                  <c:v>4347</c:v>
                </c:pt>
                <c:pt idx="44">
                  <c:v>4348</c:v>
                </c:pt>
                <c:pt idx="45">
                  <c:v>4349</c:v>
                </c:pt>
                <c:pt idx="46">
                  <c:v>4350</c:v>
                </c:pt>
                <c:pt idx="47">
                  <c:v>4351</c:v>
                </c:pt>
                <c:pt idx="48">
                  <c:v>4352</c:v>
                </c:pt>
                <c:pt idx="49">
                  <c:v>4353</c:v>
                </c:pt>
                <c:pt idx="50">
                  <c:v>4354</c:v>
                </c:pt>
                <c:pt idx="51">
                  <c:v>4355</c:v>
                </c:pt>
                <c:pt idx="52">
                  <c:v>4356</c:v>
                </c:pt>
                <c:pt idx="53">
                  <c:v>4357</c:v>
                </c:pt>
                <c:pt idx="54">
                  <c:v>4358</c:v>
                </c:pt>
                <c:pt idx="55">
                  <c:v>4359</c:v>
                </c:pt>
                <c:pt idx="56">
                  <c:v>4360</c:v>
                </c:pt>
                <c:pt idx="57">
                  <c:v>4361</c:v>
                </c:pt>
                <c:pt idx="58">
                  <c:v>4362</c:v>
                </c:pt>
                <c:pt idx="59">
                  <c:v>4363</c:v>
                </c:pt>
                <c:pt idx="60">
                  <c:v>4364</c:v>
                </c:pt>
                <c:pt idx="61">
                  <c:v>4365</c:v>
                </c:pt>
                <c:pt idx="62">
                  <c:v>4366</c:v>
                </c:pt>
                <c:pt idx="63">
                  <c:v>4367</c:v>
                </c:pt>
                <c:pt idx="64">
                  <c:v>4368</c:v>
                </c:pt>
                <c:pt idx="65">
                  <c:v>4369</c:v>
                </c:pt>
                <c:pt idx="66">
                  <c:v>4370</c:v>
                </c:pt>
                <c:pt idx="67">
                  <c:v>4371</c:v>
                </c:pt>
                <c:pt idx="68">
                  <c:v>4372</c:v>
                </c:pt>
                <c:pt idx="69">
                  <c:v>4373</c:v>
                </c:pt>
                <c:pt idx="70">
                  <c:v>4374</c:v>
                </c:pt>
                <c:pt idx="71">
                  <c:v>4375</c:v>
                </c:pt>
                <c:pt idx="72">
                  <c:v>4376</c:v>
                </c:pt>
                <c:pt idx="73">
                  <c:v>4377</c:v>
                </c:pt>
                <c:pt idx="74">
                  <c:v>4378</c:v>
                </c:pt>
                <c:pt idx="75">
                  <c:v>4379</c:v>
                </c:pt>
                <c:pt idx="76">
                  <c:v>4380</c:v>
                </c:pt>
                <c:pt idx="77">
                  <c:v>4381</c:v>
                </c:pt>
                <c:pt idx="78">
                  <c:v>4382</c:v>
                </c:pt>
                <c:pt idx="79">
                  <c:v>4383</c:v>
                </c:pt>
                <c:pt idx="80">
                  <c:v>4384</c:v>
                </c:pt>
                <c:pt idx="81">
                  <c:v>4385</c:v>
                </c:pt>
                <c:pt idx="82">
                  <c:v>4386</c:v>
                </c:pt>
                <c:pt idx="83">
                  <c:v>4387</c:v>
                </c:pt>
                <c:pt idx="84">
                  <c:v>4388</c:v>
                </c:pt>
                <c:pt idx="85">
                  <c:v>4389</c:v>
                </c:pt>
                <c:pt idx="86">
                  <c:v>4390</c:v>
                </c:pt>
                <c:pt idx="87">
                  <c:v>4391</c:v>
                </c:pt>
                <c:pt idx="88">
                  <c:v>4392</c:v>
                </c:pt>
                <c:pt idx="89">
                  <c:v>4393</c:v>
                </c:pt>
                <c:pt idx="90">
                  <c:v>4394</c:v>
                </c:pt>
                <c:pt idx="91">
                  <c:v>4395</c:v>
                </c:pt>
                <c:pt idx="92">
                  <c:v>4396</c:v>
                </c:pt>
                <c:pt idx="93">
                  <c:v>4397</c:v>
                </c:pt>
                <c:pt idx="94">
                  <c:v>4398</c:v>
                </c:pt>
                <c:pt idx="95">
                  <c:v>4399</c:v>
                </c:pt>
                <c:pt idx="96">
                  <c:v>4400</c:v>
                </c:pt>
                <c:pt idx="97">
                  <c:v>4401</c:v>
                </c:pt>
                <c:pt idx="98">
                  <c:v>4402</c:v>
                </c:pt>
                <c:pt idx="99">
                  <c:v>4403</c:v>
                </c:pt>
                <c:pt idx="100">
                  <c:v>4404</c:v>
                </c:pt>
                <c:pt idx="101">
                  <c:v>4405</c:v>
                </c:pt>
                <c:pt idx="102">
                  <c:v>4406</c:v>
                </c:pt>
                <c:pt idx="103">
                  <c:v>4407</c:v>
                </c:pt>
                <c:pt idx="104">
                  <c:v>4408</c:v>
                </c:pt>
                <c:pt idx="105">
                  <c:v>4409</c:v>
                </c:pt>
                <c:pt idx="106">
                  <c:v>4410</c:v>
                </c:pt>
                <c:pt idx="107">
                  <c:v>4411</c:v>
                </c:pt>
                <c:pt idx="108">
                  <c:v>4412</c:v>
                </c:pt>
                <c:pt idx="109">
                  <c:v>4413</c:v>
                </c:pt>
                <c:pt idx="110">
                  <c:v>4414</c:v>
                </c:pt>
                <c:pt idx="111">
                  <c:v>4415</c:v>
                </c:pt>
                <c:pt idx="112">
                  <c:v>4416</c:v>
                </c:pt>
                <c:pt idx="113">
                  <c:v>4417</c:v>
                </c:pt>
                <c:pt idx="114">
                  <c:v>4418</c:v>
                </c:pt>
                <c:pt idx="115">
                  <c:v>4419</c:v>
                </c:pt>
                <c:pt idx="116">
                  <c:v>4420</c:v>
                </c:pt>
                <c:pt idx="117">
                  <c:v>4421</c:v>
                </c:pt>
                <c:pt idx="118">
                  <c:v>4422</c:v>
                </c:pt>
                <c:pt idx="119">
                  <c:v>4423</c:v>
                </c:pt>
                <c:pt idx="120">
                  <c:v>4424</c:v>
                </c:pt>
                <c:pt idx="121">
                  <c:v>4425</c:v>
                </c:pt>
                <c:pt idx="122">
                  <c:v>4426</c:v>
                </c:pt>
                <c:pt idx="123">
                  <c:v>4427</c:v>
                </c:pt>
                <c:pt idx="124">
                  <c:v>4428</c:v>
                </c:pt>
                <c:pt idx="125">
                  <c:v>4429</c:v>
                </c:pt>
                <c:pt idx="126">
                  <c:v>4430</c:v>
                </c:pt>
                <c:pt idx="127">
                  <c:v>4431</c:v>
                </c:pt>
                <c:pt idx="128">
                  <c:v>4432</c:v>
                </c:pt>
                <c:pt idx="129">
                  <c:v>4433</c:v>
                </c:pt>
                <c:pt idx="130">
                  <c:v>4434</c:v>
                </c:pt>
                <c:pt idx="131">
                  <c:v>4435</c:v>
                </c:pt>
                <c:pt idx="132">
                  <c:v>4436</c:v>
                </c:pt>
                <c:pt idx="133">
                  <c:v>4437</c:v>
                </c:pt>
                <c:pt idx="134">
                  <c:v>4438</c:v>
                </c:pt>
                <c:pt idx="135">
                  <c:v>4439</c:v>
                </c:pt>
                <c:pt idx="136">
                  <c:v>4440</c:v>
                </c:pt>
                <c:pt idx="137">
                  <c:v>4441</c:v>
                </c:pt>
                <c:pt idx="138">
                  <c:v>4442</c:v>
                </c:pt>
                <c:pt idx="139">
                  <c:v>4443</c:v>
                </c:pt>
                <c:pt idx="140">
                  <c:v>4444</c:v>
                </c:pt>
                <c:pt idx="141">
                  <c:v>4445</c:v>
                </c:pt>
                <c:pt idx="142">
                  <c:v>4446</c:v>
                </c:pt>
                <c:pt idx="143">
                  <c:v>4447</c:v>
                </c:pt>
                <c:pt idx="144">
                  <c:v>4448</c:v>
                </c:pt>
                <c:pt idx="145">
                  <c:v>4449</c:v>
                </c:pt>
                <c:pt idx="146">
                  <c:v>4450</c:v>
                </c:pt>
                <c:pt idx="147">
                  <c:v>4451</c:v>
                </c:pt>
                <c:pt idx="148">
                  <c:v>4452</c:v>
                </c:pt>
                <c:pt idx="149">
                  <c:v>4453</c:v>
                </c:pt>
                <c:pt idx="150">
                  <c:v>4454</c:v>
                </c:pt>
                <c:pt idx="151">
                  <c:v>4455</c:v>
                </c:pt>
                <c:pt idx="152">
                  <c:v>4456</c:v>
                </c:pt>
                <c:pt idx="153">
                  <c:v>4457</c:v>
                </c:pt>
                <c:pt idx="154">
                  <c:v>4458</c:v>
                </c:pt>
                <c:pt idx="155">
                  <c:v>4459</c:v>
                </c:pt>
                <c:pt idx="156">
                  <c:v>4460</c:v>
                </c:pt>
                <c:pt idx="157">
                  <c:v>4461</c:v>
                </c:pt>
                <c:pt idx="158">
                  <c:v>4462</c:v>
                </c:pt>
                <c:pt idx="159">
                  <c:v>4463</c:v>
                </c:pt>
                <c:pt idx="160">
                  <c:v>4464</c:v>
                </c:pt>
                <c:pt idx="161">
                  <c:v>4465</c:v>
                </c:pt>
                <c:pt idx="162">
                  <c:v>4466</c:v>
                </c:pt>
                <c:pt idx="163">
                  <c:v>4467</c:v>
                </c:pt>
                <c:pt idx="164">
                  <c:v>4468</c:v>
                </c:pt>
                <c:pt idx="165">
                  <c:v>4469</c:v>
                </c:pt>
                <c:pt idx="166">
                  <c:v>4470</c:v>
                </c:pt>
                <c:pt idx="167">
                  <c:v>4471</c:v>
                </c:pt>
                <c:pt idx="168">
                  <c:v>4472</c:v>
                </c:pt>
                <c:pt idx="169">
                  <c:v>4473</c:v>
                </c:pt>
                <c:pt idx="170">
                  <c:v>4474</c:v>
                </c:pt>
                <c:pt idx="171">
                  <c:v>4475</c:v>
                </c:pt>
                <c:pt idx="172">
                  <c:v>4476</c:v>
                </c:pt>
                <c:pt idx="173">
                  <c:v>4477</c:v>
                </c:pt>
                <c:pt idx="174">
                  <c:v>4478</c:v>
                </c:pt>
                <c:pt idx="175">
                  <c:v>4479</c:v>
                </c:pt>
                <c:pt idx="176">
                  <c:v>4480</c:v>
                </c:pt>
                <c:pt idx="177">
                  <c:v>4481</c:v>
                </c:pt>
                <c:pt idx="178">
                  <c:v>4482</c:v>
                </c:pt>
                <c:pt idx="179">
                  <c:v>4483</c:v>
                </c:pt>
                <c:pt idx="180">
                  <c:v>4484</c:v>
                </c:pt>
                <c:pt idx="181">
                  <c:v>4485</c:v>
                </c:pt>
                <c:pt idx="182">
                  <c:v>4486</c:v>
                </c:pt>
                <c:pt idx="183">
                  <c:v>4487</c:v>
                </c:pt>
                <c:pt idx="184">
                  <c:v>4488</c:v>
                </c:pt>
                <c:pt idx="185">
                  <c:v>4489</c:v>
                </c:pt>
                <c:pt idx="186">
                  <c:v>4490</c:v>
                </c:pt>
                <c:pt idx="187">
                  <c:v>4491</c:v>
                </c:pt>
                <c:pt idx="188">
                  <c:v>4492</c:v>
                </c:pt>
                <c:pt idx="189">
                  <c:v>4493</c:v>
                </c:pt>
                <c:pt idx="190">
                  <c:v>4494</c:v>
                </c:pt>
                <c:pt idx="191">
                  <c:v>4495</c:v>
                </c:pt>
                <c:pt idx="192">
                  <c:v>4496</c:v>
                </c:pt>
                <c:pt idx="193">
                  <c:v>4497</c:v>
                </c:pt>
                <c:pt idx="194">
                  <c:v>4498</c:v>
                </c:pt>
                <c:pt idx="195">
                  <c:v>4499</c:v>
                </c:pt>
                <c:pt idx="196">
                  <c:v>4500</c:v>
                </c:pt>
                <c:pt idx="197">
                  <c:v>4501</c:v>
                </c:pt>
                <c:pt idx="198">
                  <c:v>4502</c:v>
                </c:pt>
                <c:pt idx="199">
                  <c:v>4503</c:v>
                </c:pt>
                <c:pt idx="200">
                  <c:v>4504</c:v>
                </c:pt>
                <c:pt idx="201">
                  <c:v>4505</c:v>
                </c:pt>
                <c:pt idx="202">
                  <c:v>4506</c:v>
                </c:pt>
                <c:pt idx="203">
                  <c:v>4507</c:v>
                </c:pt>
                <c:pt idx="204">
                  <c:v>4508</c:v>
                </c:pt>
                <c:pt idx="205">
                  <c:v>4509</c:v>
                </c:pt>
                <c:pt idx="206">
                  <c:v>4510</c:v>
                </c:pt>
                <c:pt idx="207">
                  <c:v>4511</c:v>
                </c:pt>
                <c:pt idx="208">
                  <c:v>4512</c:v>
                </c:pt>
                <c:pt idx="209">
                  <c:v>4513</c:v>
                </c:pt>
                <c:pt idx="210">
                  <c:v>4514</c:v>
                </c:pt>
                <c:pt idx="211">
                  <c:v>4515</c:v>
                </c:pt>
                <c:pt idx="212">
                  <c:v>4516</c:v>
                </c:pt>
                <c:pt idx="213">
                  <c:v>4517</c:v>
                </c:pt>
                <c:pt idx="214">
                  <c:v>4518</c:v>
                </c:pt>
                <c:pt idx="215">
                  <c:v>4519</c:v>
                </c:pt>
                <c:pt idx="216">
                  <c:v>4520</c:v>
                </c:pt>
                <c:pt idx="217">
                  <c:v>4521</c:v>
                </c:pt>
                <c:pt idx="218">
                  <c:v>4522</c:v>
                </c:pt>
                <c:pt idx="219">
                  <c:v>4523</c:v>
                </c:pt>
                <c:pt idx="220">
                  <c:v>4524</c:v>
                </c:pt>
                <c:pt idx="221">
                  <c:v>4525</c:v>
                </c:pt>
                <c:pt idx="222">
                  <c:v>4526</c:v>
                </c:pt>
                <c:pt idx="223">
                  <c:v>4527</c:v>
                </c:pt>
                <c:pt idx="224">
                  <c:v>4528</c:v>
                </c:pt>
                <c:pt idx="225">
                  <c:v>4529</c:v>
                </c:pt>
                <c:pt idx="226">
                  <c:v>4530</c:v>
                </c:pt>
                <c:pt idx="227">
                  <c:v>4531</c:v>
                </c:pt>
                <c:pt idx="228">
                  <c:v>4532</c:v>
                </c:pt>
                <c:pt idx="229">
                  <c:v>4533</c:v>
                </c:pt>
                <c:pt idx="230">
                  <c:v>4534</c:v>
                </c:pt>
                <c:pt idx="231">
                  <c:v>4535</c:v>
                </c:pt>
              </c:numCache>
            </c:numRef>
          </c:xVal>
          <c:yVal>
            <c:numRef>
              <c:f>Graph!$G$4306:$G$4535</c:f>
              <c:numCache>
                <c:formatCode>General</c:formatCode>
                <c:ptCount val="2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27A-415B-83C3-827E17F65EC7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Graph!$A$4305:$A$4536</c:f>
              <c:numCache>
                <c:formatCode>General</c:formatCode>
                <c:ptCount val="232"/>
                <c:pt idx="0">
                  <c:v>4304</c:v>
                </c:pt>
                <c:pt idx="1">
                  <c:v>4305</c:v>
                </c:pt>
                <c:pt idx="2">
                  <c:v>4306</c:v>
                </c:pt>
                <c:pt idx="3">
                  <c:v>4307</c:v>
                </c:pt>
                <c:pt idx="4">
                  <c:v>4308</c:v>
                </c:pt>
                <c:pt idx="5">
                  <c:v>4309</c:v>
                </c:pt>
                <c:pt idx="6">
                  <c:v>4310</c:v>
                </c:pt>
                <c:pt idx="7">
                  <c:v>4311</c:v>
                </c:pt>
                <c:pt idx="8">
                  <c:v>4312</c:v>
                </c:pt>
                <c:pt idx="9">
                  <c:v>4313</c:v>
                </c:pt>
                <c:pt idx="10">
                  <c:v>4314</c:v>
                </c:pt>
                <c:pt idx="11">
                  <c:v>4315</c:v>
                </c:pt>
                <c:pt idx="12">
                  <c:v>4316</c:v>
                </c:pt>
                <c:pt idx="13">
                  <c:v>4317</c:v>
                </c:pt>
                <c:pt idx="14">
                  <c:v>4318</c:v>
                </c:pt>
                <c:pt idx="15">
                  <c:v>4319</c:v>
                </c:pt>
                <c:pt idx="16">
                  <c:v>4320</c:v>
                </c:pt>
                <c:pt idx="17">
                  <c:v>4321</c:v>
                </c:pt>
                <c:pt idx="18">
                  <c:v>4322</c:v>
                </c:pt>
                <c:pt idx="19">
                  <c:v>4323</c:v>
                </c:pt>
                <c:pt idx="20">
                  <c:v>4324</c:v>
                </c:pt>
                <c:pt idx="21">
                  <c:v>4325</c:v>
                </c:pt>
                <c:pt idx="22">
                  <c:v>4326</c:v>
                </c:pt>
                <c:pt idx="23">
                  <c:v>4327</c:v>
                </c:pt>
                <c:pt idx="24">
                  <c:v>4328</c:v>
                </c:pt>
                <c:pt idx="25">
                  <c:v>4329</c:v>
                </c:pt>
                <c:pt idx="26">
                  <c:v>4330</c:v>
                </c:pt>
                <c:pt idx="27">
                  <c:v>4331</c:v>
                </c:pt>
                <c:pt idx="28">
                  <c:v>4332</c:v>
                </c:pt>
                <c:pt idx="29">
                  <c:v>4333</c:v>
                </c:pt>
                <c:pt idx="30">
                  <c:v>4334</c:v>
                </c:pt>
                <c:pt idx="31">
                  <c:v>4335</c:v>
                </c:pt>
                <c:pt idx="32">
                  <c:v>4336</c:v>
                </c:pt>
                <c:pt idx="33">
                  <c:v>4337</c:v>
                </c:pt>
                <c:pt idx="34">
                  <c:v>4338</c:v>
                </c:pt>
                <c:pt idx="35">
                  <c:v>4339</c:v>
                </c:pt>
                <c:pt idx="36">
                  <c:v>4340</c:v>
                </c:pt>
                <c:pt idx="37">
                  <c:v>4341</c:v>
                </c:pt>
                <c:pt idx="38">
                  <c:v>4342</c:v>
                </c:pt>
                <c:pt idx="39">
                  <c:v>4343</c:v>
                </c:pt>
                <c:pt idx="40">
                  <c:v>4344</c:v>
                </c:pt>
                <c:pt idx="41">
                  <c:v>4345</c:v>
                </c:pt>
                <c:pt idx="42">
                  <c:v>4346</c:v>
                </c:pt>
                <c:pt idx="43">
                  <c:v>4347</c:v>
                </c:pt>
                <c:pt idx="44">
                  <c:v>4348</c:v>
                </c:pt>
                <c:pt idx="45">
                  <c:v>4349</c:v>
                </c:pt>
                <c:pt idx="46">
                  <c:v>4350</c:v>
                </c:pt>
                <c:pt idx="47">
                  <c:v>4351</c:v>
                </c:pt>
                <c:pt idx="48">
                  <c:v>4352</c:v>
                </c:pt>
                <c:pt idx="49">
                  <c:v>4353</c:v>
                </c:pt>
                <c:pt idx="50">
                  <c:v>4354</c:v>
                </c:pt>
                <c:pt idx="51">
                  <c:v>4355</c:v>
                </c:pt>
                <c:pt idx="52">
                  <c:v>4356</c:v>
                </c:pt>
                <c:pt idx="53">
                  <c:v>4357</c:v>
                </c:pt>
                <c:pt idx="54">
                  <c:v>4358</c:v>
                </c:pt>
                <c:pt idx="55">
                  <c:v>4359</c:v>
                </c:pt>
                <c:pt idx="56">
                  <c:v>4360</c:v>
                </c:pt>
                <c:pt idx="57">
                  <c:v>4361</c:v>
                </c:pt>
                <c:pt idx="58">
                  <c:v>4362</c:v>
                </c:pt>
                <c:pt idx="59">
                  <c:v>4363</c:v>
                </c:pt>
                <c:pt idx="60">
                  <c:v>4364</c:v>
                </c:pt>
                <c:pt idx="61">
                  <c:v>4365</c:v>
                </c:pt>
                <c:pt idx="62">
                  <c:v>4366</c:v>
                </c:pt>
                <c:pt idx="63">
                  <c:v>4367</c:v>
                </c:pt>
                <c:pt idx="64">
                  <c:v>4368</c:v>
                </c:pt>
                <c:pt idx="65">
                  <c:v>4369</c:v>
                </c:pt>
                <c:pt idx="66">
                  <c:v>4370</c:v>
                </c:pt>
                <c:pt idx="67">
                  <c:v>4371</c:v>
                </c:pt>
                <c:pt idx="68">
                  <c:v>4372</c:v>
                </c:pt>
                <c:pt idx="69">
                  <c:v>4373</c:v>
                </c:pt>
                <c:pt idx="70">
                  <c:v>4374</c:v>
                </c:pt>
                <c:pt idx="71">
                  <c:v>4375</c:v>
                </c:pt>
                <c:pt idx="72">
                  <c:v>4376</c:v>
                </c:pt>
                <c:pt idx="73">
                  <c:v>4377</c:v>
                </c:pt>
                <c:pt idx="74">
                  <c:v>4378</c:v>
                </c:pt>
                <c:pt idx="75">
                  <c:v>4379</c:v>
                </c:pt>
                <c:pt idx="76">
                  <c:v>4380</c:v>
                </c:pt>
                <c:pt idx="77">
                  <c:v>4381</c:v>
                </c:pt>
                <c:pt idx="78">
                  <c:v>4382</c:v>
                </c:pt>
                <c:pt idx="79">
                  <c:v>4383</c:v>
                </c:pt>
                <c:pt idx="80">
                  <c:v>4384</c:v>
                </c:pt>
                <c:pt idx="81">
                  <c:v>4385</c:v>
                </c:pt>
                <c:pt idx="82">
                  <c:v>4386</c:v>
                </c:pt>
                <c:pt idx="83">
                  <c:v>4387</c:v>
                </c:pt>
                <c:pt idx="84">
                  <c:v>4388</c:v>
                </c:pt>
                <c:pt idx="85">
                  <c:v>4389</c:v>
                </c:pt>
                <c:pt idx="86">
                  <c:v>4390</c:v>
                </c:pt>
                <c:pt idx="87">
                  <c:v>4391</c:v>
                </c:pt>
                <c:pt idx="88">
                  <c:v>4392</c:v>
                </c:pt>
                <c:pt idx="89">
                  <c:v>4393</c:v>
                </c:pt>
                <c:pt idx="90">
                  <c:v>4394</c:v>
                </c:pt>
                <c:pt idx="91">
                  <c:v>4395</c:v>
                </c:pt>
                <c:pt idx="92">
                  <c:v>4396</c:v>
                </c:pt>
                <c:pt idx="93">
                  <c:v>4397</c:v>
                </c:pt>
                <c:pt idx="94">
                  <c:v>4398</c:v>
                </c:pt>
                <c:pt idx="95">
                  <c:v>4399</c:v>
                </c:pt>
                <c:pt idx="96">
                  <c:v>4400</c:v>
                </c:pt>
                <c:pt idx="97">
                  <c:v>4401</c:v>
                </c:pt>
                <c:pt idx="98">
                  <c:v>4402</c:v>
                </c:pt>
                <c:pt idx="99">
                  <c:v>4403</c:v>
                </c:pt>
                <c:pt idx="100">
                  <c:v>4404</c:v>
                </c:pt>
                <c:pt idx="101">
                  <c:v>4405</c:v>
                </c:pt>
                <c:pt idx="102">
                  <c:v>4406</c:v>
                </c:pt>
                <c:pt idx="103">
                  <c:v>4407</c:v>
                </c:pt>
                <c:pt idx="104">
                  <c:v>4408</c:v>
                </c:pt>
                <c:pt idx="105">
                  <c:v>4409</c:v>
                </c:pt>
                <c:pt idx="106">
                  <c:v>4410</c:v>
                </c:pt>
                <c:pt idx="107">
                  <c:v>4411</c:v>
                </c:pt>
                <c:pt idx="108">
                  <c:v>4412</c:v>
                </c:pt>
                <c:pt idx="109">
                  <c:v>4413</c:v>
                </c:pt>
                <c:pt idx="110">
                  <c:v>4414</c:v>
                </c:pt>
                <c:pt idx="111">
                  <c:v>4415</c:v>
                </c:pt>
                <c:pt idx="112">
                  <c:v>4416</c:v>
                </c:pt>
                <c:pt idx="113">
                  <c:v>4417</c:v>
                </c:pt>
                <c:pt idx="114">
                  <c:v>4418</c:v>
                </c:pt>
                <c:pt idx="115">
                  <c:v>4419</c:v>
                </c:pt>
                <c:pt idx="116">
                  <c:v>4420</c:v>
                </c:pt>
                <c:pt idx="117">
                  <c:v>4421</c:v>
                </c:pt>
                <c:pt idx="118">
                  <c:v>4422</c:v>
                </c:pt>
                <c:pt idx="119">
                  <c:v>4423</c:v>
                </c:pt>
                <c:pt idx="120">
                  <c:v>4424</c:v>
                </c:pt>
                <c:pt idx="121">
                  <c:v>4425</c:v>
                </c:pt>
                <c:pt idx="122">
                  <c:v>4426</c:v>
                </c:pt>
                <c:pt idx="123">
                  <c:v>4427</c:v>
                </c:pt>
                <c:pt idx="124">
                  <c:v>4428</c:v>
                </c:pt>
                <c:pt idx="125">
                  <c:v>4429</c:v>
                </c:pt>
                <c:pt idx="126">
                  <c:v>4430</c:v>
                </c:pt>
                <c:pt idx="127">
                  <c:v>4431</c:v>
                </c:pt>
                <c:pt idx="128">
                  <c:v>4432</c:v>
                </c:pt>
                <c:pt idx="129">
                  <c:v>4433</c:v>
                </c:pt>
                <c:pt idx="130">
                  <c:v>4434</c:v>
                </c:pt>
                <c:pt idx="131">
                  <c:v>4435</c:v>
                </c:pt>
                <c:pt idx="132">
                  <c:v>4436</c:v>
                </c:pt>
                <c:pt idx="133">
                  <c:v>4437</c:v>
                </c:pt>
                <c:pt idx="134">
                  <c:v>4438</c:v>
                </c:pt>
                <c:pt idx="135">
                  <c:v>4439</c:v>
                </c:pt>
                <c:pt idx="136">
                  <c:v>4440</c:v>
                </c:pt>
                <c:pt idx="137">
                  <c:v>4441</c:v>
                </c:pt>
                <c:pt idx="138">
                  <c:v>4442</c:v>
                </c:pt>
                <c:pt idx="139">
                  <c:v>4443</c:v>
                </c:pt>
                <c:pt idx="140">
                  <c:v>4444</c:v>
                </c:pt>
                <c:pt idx="141">
                  <c:v>4445</c:v>
                </c:pt>
                <c:pt idx="142">
                  <c:v>4446</c:v>
                </c:pt>
                <c:pt idx="143">
                  <c:v>4447</c:v>
                </c:pt>
                <c:pt idx="144">
                  <c:v>4448</c:v>
                </c:pt>
                <c:pt idx="145">
                  <c:v>4449</c:v>
                </c:pt>
                <c:pt idx="146">
                  <c:v>4450</c:v>
                </c:pt>
                <c:pt idx="147">
                  <c:v>4451</c:v>
                </c:pt>
                <c:pt idx="148">
                  <c:v>4452</c:v>
                </c:pt>
                <c:pt idx="149">
                  <c:v>4453</c:v>
                </c:pt>
                <c:pt idx="150">
                  <c:v>4454</c:v>
                </c:pt>
                <c:pt idx="151">
                  <c:v>4455</c:v>
                </c:pt>
                <c:pt idx="152">
                  <c:v>4456</c:v>
                </c:pt>
                <c:pt idx="153">
                  <c:v>4457</c:v>
                </c:pt>
                <c:pt idx="154">
                  <c:v>4458</c:v>
                </c:pt>
                <c:pt idx="155">
                  <c:v>4459</c:v>
                </c:pt>
                <c:pt idx="156">
                  <c:v>4460</c:v>
                </c:pt>
                <c:pt idx="157">
                  <c:v>4461</c:v>
                </c:pt>
                <c:pt idx="158">
                  <c:v>4462</c:v>
                </c:pt>
                <c:pt idx="159">
                  <c:v>4463</c:v>
                </c:pt>
                <c:pt idx="160">
                  <c:v>4464</c:v>
                </c:pt>
                <c:pt idx="161">
                  <c:v>4465</c:v>
                </c:pt>
                <c:pt idx="162">
                  <c:v>4466</c:v>
                </c:pt>
                <c:pt idx="163">
                  <c:v>4467</c:v>
                </c:pt>
                <c:pt idx="164">
                  <c:v>4468</c:v>
                </c:pt>
                <c:pt idx="165">
                  <c:v>4469</c:v>
                </c:pt>
                <c:pt idx="166">
                  <c:v>4470</c:v>
                </c:pt>
                <c:pt idx="167">
                  <c:v>4471</c:v>
                </c:pt>
                <c:pt idx="168">
                  <c:v>4472</c:v>
                </c:pt>
                <c:pt idx="169">
                  <c:v>4473</c:v>
                </c:pt>
                <c:pt idx="170">
                  <c:v>4474</c:v>
                </c:pt>
                <c:pt idx="171">
                  <c:v>4475</c:v>
                </c:pt>
                <c:pt idx="172">
                  <c:v>4476</c:v>
                </c:pt>
                <c:pt idx="173">
                  <c:v>4477</c:v>
                </c:pt>
                <c:pt idx="174">
                  <c:v>4478</c:v>
                </c:pt>
                <c:pt idx="175">
                  <c:v>4479</c:v>
                </c:pt>
                <c:pt idx="176">
                  <c:v>4480</c:v>
                </c:pt>
                <c:pt idx="177">
                  <c:v>4481</c:v>
                </c:pt>
                <c:pt idx="178">
                  <c:v>4482</c:v>
                </c:pt>
                <c:pt idx="179">
                  <c:v>4483</c:v>
                </c:pt>
                <c:pt idx="180">
                  <c:v>4484</c:v>
                </c:pt>
                <c:pt idx="181">
                  <c:v>4485</c:v>
                </c:pt>
                <c:pt idx="182">
                  <c:v>4486</c:v>
                </c:pt>
                <c:pt idx="183">
                  <c:v>4487</c:v>
                </c:pt>
                <c:pt idx="184">
                  <c:v>4488</c:v>
                </c:pt>
                <c:pt idx="185">
                  <c:v>4489</c:v>
                </c:pt>
                <c:pt idx="186">
                  <c:v>4490</c:v>
                </c:pt>
                <c:pt idx="187">
                  <c:v>4491</c:v>
                </c:pt>
                <c:pt idx="188">
                  <c:v>4492</c:v>
                </c:pt>
                <c:pt idx="189">
                  <c:v>4493</c:v>
                </c:pt>
                <c:pt idx="190">
                  <c:v>4494</c:v>
                </c:pt>
                <c:pt idx="191">
                  <c:v>4495</c:v>
                </c:pt>
                <c:pt idx="192">
                  <c:v>4496</c:v>
                </c:pt>
                <c:pt idx="193">
                  <c:v>4497</c:v>
                </c:pt>
                <c:pt idx="194">
                  <c:v>4498</c:v>
                </c:pt>
                <c:pt idx="195">
                  <c:v>4499</c:v>
                </c:pt>
                <c:pt idx="196">
                  <c:v>4500</c:v>
                </c:pt>
                <c:pt idx="197">
                  <c:v>4501</c:v>
                </c:pt>
                <c:pt idx="198">
                  <c:v>4502</c:v>
                </c:pt>
                <c:pt idx="199">
                  <c:v>4503</c:v>
                </c:pt>
                <c:pt idx="200">
                  <c:v>4504</c:v>
                </c:pt>
                <c:pt idx="201">
                  <c:v>4505</c:v>
                </c:pt>
                <c:pt idx="202">
                  <c:v>4506</c:v>
                </c:pt>
                <c:pt idx="203">
                  <c:v>4507</c:v>
                </c:pt>
                <c:pt idx="204">
                  <c:v>4508</c:v>
                </c:pt>
                <c:pt idx="205">
                  <c:v>4509</c:v>
                </c:pt>
                <c:pt idx="206">
                  <c:v>4510</c:v>
                </c:pt>
                <c:pt idx="207">
                  <c:v>4511</c:v>
                </c:pt>
                <c:pt idx="208">
                  <c:v>4512</c:v>
                </c:pt>
                <c:pt idx="209">
                  <c:v>4513</c:v>
                </c:pt>
                <c:pt idx="210">
                  <c:v>4514</c:v>
                </c:pt>
                <c:pt idx="211">
                  <c:v>4515</c:v>
                </c:pt>
                <c:pt idx="212">
                  <c:v>4516</c:v>
                </c:pt>
                <c:pt idx="213">
                  <c:v>4517</c:v>
                </c:pt>
                <c:pt idx="214">
                  <c:v>4518</c:v>
                </c:pt>
                <c:pt idx="215">
                  <c:v>4519</c:v>
                </c:pt>
                <c:pt idx="216">
                  <c:v>4520</c:v>
                </c:pt>
                <c:pt idx="217">
                  <c:v>4521</c:v>
                </c:pt>
                <c:pt idx="218">
                  <c:v>4522</c:v>
                </c:pt>
                <c:pt idx="219">
                  <c:v>4523</c:v>
                </c:pt>
                <c:pt idx="220">
                  <c:v>4524</c:v>
                </c:pt>
                <c:pt idx="221">
                  <c:v>4525</c:v>
                </c:pt>
                <c:pt idx="222">
                  <c:v>4526</c:v>
                </c:pt>
                <c:pt idx="223">
                  <c:v>4527</c:v>
                </c:pt>
                <c:pt idx="224">
                  <c:v>4528</c:v>
                </c:pt>
                <c:pt idx="225">
                  <c:v>4529</c:v>
                </c:pt>
                <c:pt idx="226">
                  <c:v>4530</c:v>
                </c:pt>
                <c:pt idx="227">
                  <c:v>4531</c:v>
                </c:pt>
                <c:pt idx="228">
                  <c:v>4532</c:v>
                </c:pt>
                <c:pt idx="229">
                  <c:v>4533</c:v>
                </c:pt>
                <c:pt idx="230">
                  <c:v>4534</c:v>
                </c:pt>
                <c:pt idx="231">
                  <c:v>4535</c:v>
                </c:pt>
              </c:numCache>
            </c:numRef>
          </c:xVal>
          <c:yVal>
            <c:numRef>
              <c:f>Graph!$H$4306:$H$4535</c:f>
              <c:numCache>
                <c:formatCode>General</c:formatCode>
                <c:ptCount val="2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27A-415B-83C3-827E17F65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5416367"/>
        <c:axId val="1495420687"/>
      </c:scatterChart>
      <c:valAx>
        <c:axId val="1495416367"/>
        <c:scaling>
          <c:orientation val="minMax"/>
          <c:max val="4535"/>
          <c:min val="4304"/>
        </c:scaling>
        <c:delete val="0"/>
        <c:axPos val="b"/>
        <c:numFmt formatCode="General" sourceLinked="1"/>
        <c:majorTickMark val="out"/>
        <c:minorTickMark val="none"/>
        <c:tickLblPos val="nextTo"/>
        <c:crossAx val="1495420687"/>
        <c:crosses val="autoZero"/>
        <c:crossBetween val="midCat"/>
      </c:valAx>
      <c:valAx>
        <c:axId val="149542068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495416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24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Graph!$A$4538:$A$4781</c:f>
              <c:numCache>
                <c:formatCode>General</c:formatCode>
                <c:ptCount val="244"/>
                <c:pt idx="0">
                  <c:v>4537</c:v>
                </c:pt>
                <c:pt idx="1">
                  <c:v>4538</c:v>
                </c:pt>
                <c:pt idx="2">
                  <c:v>4539</c:v>
                </c:pt>
                <c:pt idx="3">
                  <c:v>4540</c:v>
                </c:pt>
                <c:pt idx="4">
                  <c:v>4541</c:v>
                </c:pt>
                <c:pt idx="5">
                  <c:v>4542</c:v>
                </c:pt>
                <c:pt idx="6">
                  <c:v>4543</c:v>
                </c:pt>
                <c:pt idx="7">
                  <c:v>4544</c:v>
                </c:pt>
                <c:pt idx="8">
                  <c:v>4545</c:v>
                </c:pt>
                <c:pt idx="9">
                  <c:v>4546</c:v>
                </c:pt>
                <c:pt idx="10">
                  <c:v>4547</c:v>
                </c:pt>
                <c:pt idx="11">
                  <c:v>4548</c:v>
                </c:pt>
                <c:pt idx="12">
                  <c:v>4549</c:v>
                </c:pt>
                <c:pt idx="13">
                  <c:v>4550</c:v>
                </c:pt>
                <c:pt idx="14">
                  <c:v>4551</c:v>
                </c:pt>
                <c:pt idx="15">
                  <c:v>4552</c:v>
                </c:pt>
                <c:pt idx="16">
                  <c:v>4553</c:v>
                </c:pt>
                <c:pt idx="17">
                  <c:v>4554</c:v>
                </c:pt>
                <c:pt idx="18">
                  <c:v>4555</c:v>
                </c:pt>
                <c:pt idx="19">
                  <c:v>4556</c:v>
                </c:pt>
                <c:pt idx="20">
                  <c:v>4557</c:v>
                </c:pt>
                <c:pt idx="21">
                  <c:v>4558</c:v>
                </c:pt>
                <c:pt idx="22">
                  <c:v>4559</c:v>
                </c:pt>
                <c:pt idx="23">
                  <c:v>4560</c:v>
                </c:pt>
                <c:pt idx="24">
                  <c:v>4561</c:v>
                </c:pt>
                <c:pt idx="25">
                  <c:v>4562</c:v>
                </c:pt>
                <c:pt idx="26">
                  <c:v>4563</c:v>
                </c:pt>
                <c:pt idx="27">
                  <c:v>4564</c:v>
                </c:pt>
                <c:pt idx="28">
                  <c:v>4565</c:v>
                </c:pt>
                <c:pt idx="29">
                  <c:v>4566</c:v>
                </c:pt>
                <c:pt idx="30">
                  <c:v>4567</c:v>
                </c:pt>
                <c:pt idx="31">
                  <c:v>4568</c:v>
                </c:pt>
                <c:pt idx="32">
                  <c:v>4569</c:v>
                </c:pt>
                <c:pt idx="33">
                  <c:v>4570</c:v>
                </c:pt>
                <c:pt idx="34">
                  <c:v>4571</c:v>
                </c:pt>
                <c:pt idx="35">
                  <c:v>4572</c:v>
                </c:pt>
                <c:pt idx="36">
                  <c:v>4573</c:v>
                </c:pt>
                <c:pt idx="37">
                  <c:v>4574</c:v>
                </c:pt>
                <c:pt idx="38">
                  <c:v>4575</c:v>
                </c:pt>
                <c:pt idx="39">
                  <c:v>4576</c:v>
                </c:pt>
                <c:pt idx="40">
                  <c:v>4577</c:v>
                </c:pt>
                <c:pt idx="41">
                  <c:v>4578</c:v>
                </c:pt>
                <c:pt idx="42">
                  <c:v>4579</c:v>
                </c:pt>
                <c:pt idx="43">
                  <c:v>4580</c:v>
                </c:pt>
                <c:pt idx="44">
                  <c:v>4581</c:v>
                </c:pt>
                <c:pt idx="45">
                  <c:v>4582</c:v>
                </c:pt>
                <c:pt idx="46">
                  <c:v>4583</c:v>
                </c:pt>
                <c:pt idx="47">
                  <c:v>4584</c:v>
                </c:pt>
                <c:pt idx="48">
                  <c:v>4585</c:v>
                </c:pt>
                <c:pt idx="49">
                  <c:v>4586</c:v>
                </c:pt>
                <c:pt idx="50">
                  <c:v>4587</c:v>
                </c:pt>
                <c:pt idx="51">
                  <c:v>4588</c:v>
                </c:pt>
                <c:pt idx="52">
                  <c:v>4589</c:v>
                </c:pt>
                <c:pt idx="53">
                  <c:v>4590</c:v>
                </c:pt>
                <c:pt idx="54">
                  <c:v>4591</c:v>
                </c:pt>
                <c:pt idx="55">
                  <c:v>4592</c:v>
                </c:pt>
                <c:pt idx="56">
                  <c:v>4593</c:v>
                </c:pt>
                <c:pt idx="57">
                  <c:v>4594</c:v>
                </c:pt>
                <c:pt idx="58">
                  <c:v>4595</c:v>
                </c:pt>
                <c:pt idx="59">
                  <c:v>4596</c:v>
                </c:pt>
                <c:pt idx="60">
                  <c:v>4597</c:v>
                </c:pt>
                <c:pt idx="61">
                  <c:v>4598</c:v>
                </c:pt>
                <c:pt idx="62">
                  <c:v>4599</c:v>
                </c:pt>
                <c:pt idx="63">
                  <c:v>4600</c:v>
                </c:pt>
                <c:pt idx="64">
                  <c:v>4601</c:v>
                </c:pt>
                <c:pt idx="65">
                  <c:v>4602</c:v>
                </c:pt>
                <c:pt idx="66">
                  <c:v>4603</c:v>
                </c:pt>
                <c:pt idx="67">
                  <c:v>4604</c:v>
                </c:pt>
                <c:pt idx="68">
                  <c:v>4605</c:v>
                </c:pt>
                <c:pt idx="69">
                  <c:v>4606</c:v>
                </c:pt>
                <c:pt idx="70">
                  <c:v>4607</c:v>
                </c:pt>
                <c:pt idx="71">
                  <c:v>4608</c:v>
                </c:pt>
                <c:pt idx="72">
                  <c:v>4609</c:v>
                </c:pt>
                <c:pt idx="73">
                  <c:v>4610</c:v>
                </c:pt>
                <c:pt idx="74">
                  <c:v>4611</c:v>
                </c:pt>
                <c:pt idx="75">
                  <c:v>4612</c:v>
                </c:pt>
                <c:pt idx="76">
                  <c:v>4613</c:v>
                </c:pt>
                <c:pt idx="77">
                  <c:v>4614</c:v>
                </c:pt>
                <c:pt idx="78">
                  <c:v>4615</c:v>
                </c:pt>
                <c:pt idx="79">
                  <c:v>4616</c:v>
                </c:pt>
                <c:pt idx="80">
                  <c:v>4617</c:v>
                </c:pt>
                <c:pt idx="81">
                  <c:v>4618</c:v>
                </c:pt>
                <c:pt idx="82">
                  <c:v>4619</c:v>
                </c:pt>
                <c:pt idx="83">
                  <c:v>4620</c:v>
                </c:pt>
                <c:pt idx="84">
                  <c:v>4621</c:v>
                </c:pt>
                <c:pt idx="85">
                  <c:v>4622</c:v>
                </c:pt>
                <c:pt idx="86">
                  <c:v>4623</c:v>
                </c:pt>
                <c:pt idx="87">
                  <c:v>4624</c:v>
                </c:pt>
                <c:pt idx="88">
                  <c:v>4625</c:v>
                </c:pt>
                <c:pt idx="89">
                  <c:v>4626</c:v>
                </c:pt>
                <c:pt idx="90">
                  <c:v>4627</c:v>
                </c:pt>
                <c:pt idx="91">
                  <c:v>4628</c:v>
                </c:pt>
                <c:pt idx="92">
                  <c:v>4629</c:v>
                </c:pt>
                <c:pt idx="93">
                  <c:v>4630</c:v>
                </c:pt>
                <c:pt idx="94">
                  <c:v>4631</c:v>
                </c:pt>
                <c:pt idx="95">
                  <c:v>4632</c:v>
                </c:pt>
                <c:pt idx="96">
                  <c:v>4633</c:v>
                </c:pt>
                <c:pt idx="97">
                  <c:v>4634</c:v>
                </c:pt>
                <c:pt idx="98">
                  <c:v>4635</c:v>
                </c:pt>
                <c:pt idx="99">
                  <c:v>4636</c:v>
                </c:pt>
                <c:pt idx="100">
                  <c:v>4637</c:v>
                </c:pt>
                <c:pt idx="101">
                  <c:v>4638</c:v>
                </c:pt>
                <c:pt idx="102">
                  <c:v>4639</c:v>
                </c:pt>
                <c:pt idx="103">
                  <c:v>4640</c:v>
                </c:pt>
                <c:pt idx="104">
                  <c:v>4641</c:v>
                </c:pt>
                <c:pt idx="105">
                  <c:v>4642</c:v>
                </c:pt>
                <c:pt idx="106">
                  <c:v>4643</c:v>
                </c:pt>
                <c:pt idx="107">
                  <c:v>4644</c:v>
                </c:pt>
                <c:pt idx="108">
                  <c:v>4645</c:v>
                </c:pt>
                <c:pt idx="109">
                  <c:v>4646</c:v>
                </c:pt>
                <c:pt idx="110">
                  <c:v>4647</c:v>
                </c:pt>
                <c:pt idx="111">
                  <c:v>4648</c:v>
                </c:pt>
                <c:pt idx="112">
                  <c:v>4649</c:v>
                </c:pt>
                <c:pt idx="113">
                  <c:v>4650</c:v>
                </c:pt>
                <c:pt idx="114">
                  <c:v>4651</c:v>
                </c:pt>
                <c:pt idx="115">
                  <c:v>4652</c:v>
                </c:pt>
                <c:pt idx="116">
                  <c:v>4653</c:v>
                </c:pt>
                <c:pt idx="117">
                  <c:v>4654</c:v>
                </c:pt>
                <c:pt idx="118">
                  <c:v>4655</c:v>
                </c:pt>
                <c:pt idx="119">
                  <c:v>4656</c:v>
                </c:pt>
                <c:pt idx="120">
                  <c:v>4657</c:v>
                </c:pt>
                <c:pt idx="121">
                  <c:v>4658</c:v>
                </c:pt>
                <c:pt idx="122">
                  <c:v>4659</c:v>
                </c:pt>
                <c:pt idx="123">
                  <c:v>4660</c:v>
                </c:pt>
                <c:pt idx="124">
                  <c:v>4661</c:v>
                </c:pt>
                <c:pt idx="125">
                  <c:v>4662</c:v>
                </c:pt>
                <c:pt idx="126">
                  <c:v>4663</c:v>
                </c:pt>
                <c:pt idx="127">
                  <c:v>4664</c:v>
                </c:pt>
                <c:pt idx="128">
                  <c:v>4665</c:v>
                </c:pt>
                <c:pt idx="129">
                  <c:v>4666</c:v>
                </c:pt>
                <c:pt idx="130">
                  <c:v>4667</c:v>
                </c:pt>
                <c:pt idx="131">
                  <c:v>4668</c:v>
                </c:pt>
                <c:pt idx="132">
                  <c:v>4669</c:v>
                </c:pt>
                <c:pt idx="133">
                  <c:v>4670</c:v>
                </c:pt>
                <c:pt idx="134">
                  <c:v>4671</c:v>
                </c:pt>
                <c:pt idx="135">
                  <c:v>4672</c:v>
                </c:pt>
                <c:pt idx="136">
                  <c:v>4673</c:v>
                </c:pt>
                <c:pt idx="137">
                  <c:v>4674</c:v>
                </c:pt>
                <c:pt idx="138">
                  <c:v>4675</c:v>
                </c:pt>
                <c:pt idx="139">
                  <c:v>4676</c:v>
                </c:pt>
                <c:pt idx="140">
                  <c:v>4677</c:v>
                </c:pt>
                <c:pt idx="141">
                  <c:v>4678</c:v>
                </c:pt>
                <c:pt idx="142">
                  <c:v>4679</c:v>
                </c:pt>
                <c:pt idx="143">
                  <c:v>4680</c:v>
                </c:pt>
                <c:pt idx="144">
                  <c:v>4681</c:v>
                </c:pt>
                <c:pt idx="145">
                  <c:v>4682</c:v>
                </c:pt>
                <c:pt idx="146">
                  <c:v>4683</c:v>
                </c:pt>
                <c:pt idx="147">
                  <c:v>4684</c:v>
                </c:pt>
                <c:pt idx="148">
                  <c:v>4685</c:v>
                </c:pt>
                <c:pt idx="149">
                  <c:v>4686</c:v>
                </c:pt>
                <c:pt idx="150">
                  <c:v>4687</c:v>
                </c:pt>
                <c:pt idx="151">
                  <c:v>4688</c:v>
                </c:pt>
                <c:pt idx="152">
                  <c:v>4689</c:v>
                </c:pt>
                <c:pt idx="153">
                  <c:v>4690</c:v>
                </c:pt>
                <c:pt idx="154">
                  <c:v>4691</c:v>
                </c:pt>
                <c:pt idx="155">
                  <c:v>4692</c:v>
                </c:pt>
                <c:pt idx="156">
                  <c:v>4693</c:v>
                </c:pt>
                <c:pt idx="157">
                  <c:v>4694</c:v>
                </c:pt>
                <c:pt idx="158">
                  <c:v>4695</c:v>
                </c:pt>
                <c:pt idx="159">
                  <c:v>4696</c:v>
                </c:pt>
                <c:pt idx="160">
                  <c:v>4697</c:v>
                </c:pt>
                <c:pt idx="161">
                  <c:v>4698</c:v>
                </c:pt>
                <c:pt idx="162">
                  <c:v>4699</c:v>
                </c:pt>
                <c:pt idx="163">
                  <c:v>4700</c:v>
                </c:pt>
                <c:pt idx="164">
                  <c:v>4701</c:v>
                </c:pt>
                <c:pt idx="165">
                  <c:v>4702</c:v>
                </c:pt>
                <c:pt idx="166">
                  <c:v>4703</c:v>
                </c:pt>
                <c:pt idx="167">
                  <c:v>4704</c:v>
                </c:pt>
                <c:pt idx="168">
                  <c:v>4705</c:v>
                </c:pt>
                <c:pt idx="169">
                  <c:v>4706</c:v>
                </c:pt>
                <c:pt idx="170">
                  <c:v>4707</c:v>
                </c:pt>
                <c:pt idx="171">
                  <c:v>4708</c:v>
                </c:pt>
                <c:pt idx="172">
                  <c:v>4709</c:v>
                </c:pt>
                <c:pt idx="173">
                  <c:v>4710</c:v>
                </c:pt>
                <c:pt idx="174">
                  <c:v>4711</c:v>
                </c:pt>
                <c:pt idx="175">
                  <c:v>4712</c:v>
                </c:pt>
                <c:pt idx="176">
                  <c:v>4713</c:v>
                </c:pt>
                <c:pt idx="177">
                  <c:v>4714</c:v>
                </c:pt>
                <c:pt idx="178">
                  <c:v>4715</c:v>
                </c:pt>
                <c:pt idx="179">
                  <c:v>4716</c:v>
                </c:pt>
                <c:pt idx="180">
                  <c:v>4717</c:v>
                </c:pt>
                <c:pt idx="181">
                  <c:v>4718</c:v>
                </c:pt>
                <c:pt idx="182">
                  <c:v>4719</c:v>
                </c:pt>
                <c:pt idx="183">
                  <c:v>4720</c:v>
                </c:pt>
                <c:pt idx="184">
                  <c:v>4721</c:v>
                </c:pt>
                <c:pt idx="185">
                  <c:v>4722</c:v>
                </c:pt>
                <c:pt idx="186">
                  <c:v>4723</c:v>
                </c:pt>
                <c:pt idx="187">
                  <c:v>4724</c:v>
                </c:pt>
                <c:pt idx="188">
                  <c:v>4725</c:v>
                </c:pt>
                <c:pt idx="189">
                  <c:v>4726</c:v>
                </c:pt>
                <c:pt idx="190">
                  <c:v>4727</c:v>
                </c:pt>
                <c:pt idx="191">
                  <c:v>4728</c:v>
                </c:pt>
                <c:pt idx="192">
                  <c:v>4729</c:v>
                </c:pt>
                <c:pt idx="193">
                  <c:v>4730</c:v>
                </c:pt>
                <c:pt idx="194">
                  <c:v>4731</c:v>
                </c:pt>
                <c:pt idx="195">
                  <c:v>4732</c:v>
                </c:pt>
                <c:pt idx="196">
                  <c:v>4733</c:v>
                </c:pt>
                <c:pt idx="197">
                  <c:v>4734</c:v>
                </c:pt>
                <c:pt idx="198">
                  <c:v>4735</c:v>
                </c:pt>
                <c:pt idx="199">
                  <c:v>4736</c:v>
                </c:pt>
                <c:pt idx="200">
                  <c:v>4737</c:v>
                </c:pt>
                <c:pt idx="201">
                  <c:v>4738</c:v>
                </c:pt>
                <c:pt idx="202">
                  <c:v>4739</c:v>
                </c:pt>
                <c:pt idx="203">
                  <c:v>4740</c:v>
                </c:pt>
                <c:pt idx="204">
                  <c:v>4741</c:v>
                </c:pt>
                <c:pt idx="205">
                  <c:v>4742</c:v>
                </c:pt>
                <c:pt idx="206">
                  <c:v>4743</c:v>
                </c:pt>
                <c:pt idx="207">
                  <c:v>4744</c:v>
                </c:pt>
                <c:pt idx="208">
                  <c:v>4745</c:v>
                </c:pt>
                <c:pt idx="209">
                  <c:v>4746</c:v>
                </c:pt>
                <c:pt idx="210">
                  <c:v>4747</c:v>
                </c:pt>
                <c:pt idx="211">
                  <c:v>4748</c:v>
                </c:pt>
                <c:pt idx="212">
                  <c:v>4749</c:v>
                </c:pt>
                <c:pt idx="213">
                  <c:v>4750</c:v>
                </c:pt>
                <c:pt idx="214">
                  <c:v>4751</c:v>
                </c:pt>
                <c:pt idx="215">
                  <c:v>4752</c:v>
                </c:pt>
                <c:pt idx="216">
                  <c:v>4753</c:v>
                </c:pt>
                <c:pt idx="217">
                  <c:v>4754</c:v>
                </c:pt>
                <c:pt idx="218">
                  <c:v>4755</c:v>
                </c:pt>
                <c:pt idx="219">
                  <c:v>4756</c:v>
                </c:pt>
                <c:pt idx="220">
                  <c:v>4757</c:v>
                </c:pt>
                <c:pt idx="221">
                  <c:v>4758</c:v>
                </c:pt>
                <c:pt idx="222">
                  <c:v>4759</c:v>
                </c:pt>
                <c:pt idx="223">
                  <c:v>4760</c:v>
                </c:pt>
                <c:pt idx="224">
                  <c:v>4761</c:v>
                </c:pt>
                <c:pt idx="225">
                  <c:v>4762</c:v>
                </c:pt>
                <c:pt idx="226">
                  <c:v>4763</c:v>
                </c:pt>
                <c:pt idx="227">
                  <c:v>4764</c:v>
                </c:pt>
                <c:pt idx="228">
                  <c:v>4765</c:v>
                </c:pt>
                <c:pt idx="229">
                  <c:v>4766</c:v>
                </c:pt>
                <c:pt idx="230">
                  <c:v>4767</c:v>
                </c:pt>
                <c:pt idx="231">
                  <c:v>4768</c:v>
                </c:pt>
                <c:pt idx="232">
                  <c:v>4769</c:v>
                </c:pt>
                <c:pt idx="233">
                  <c:v>4770</c:v>
                </c:pt>
                <c:pt idx="234">
                  <c:v>4771</c:v>
                </c:pt>
                <c:pt idx="235">
                  <c:v>4772</c:v>
                </c:pt>
                <c:pt idx="236">
                  <c:v>4773</c:v>
                </c:pt>
                <c:pt idx="237">
                  <c:v>4774</c:v>
                </c:pt>
                <c:pt idx="238">
                  <c:v>4775</c:v>
                </c:pt>
                <c:pt idx="239">
                  <c:v>4776</c:v>
                </c:pt>
                <c:pt idx="240">
                  <c:v>4777</c:v>
                </c:pt>
                <c:pt idx="241">
                  <c:v>4778</c:v>
                </c:pt>
                <c:pt idx="242">
                  <c:v>4779</c:v>
                </c:pt>
                <c:pt idx="243">
                  <c:v>4780</c:v>
                </c:pt>
              </c:numCache>
            </c:numRef>
          </c:xVal>
          <c:yVal>
            <c:numRef>
              <c:f>Graph!$D$4539:$D$4780</c:f>
              <c:numCache>
                <c:formatCode>General</c:formatCode>
                <c:ptCount val="242"/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40">
                  <c:v>3</c:v>
                </c:pt>
                <c:pt idx="241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6D-4137-863E-41C64D948288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Graph!$A$4538:$A$4781</c:f>
              <c:numCache>
                <c:formatCode>General</c:formatCode>
                <c:ptCount val="244"/>
                <c:pt idx="0">
                  <c:v>4537</c:v>
                </c:pt>
                <c:pt idx="1">
                  <c:v>4538</c:v>
                </c:pt>
                <c:pt idx="2">
                  <c:v>4539</c:v>
                </c:pt>
                <c:pt idx="3">
                  <c:v>4540</c:v>
                </c:pt>
                <c:pt idx="4">
                  <c:v>4541</c:v>
                </c:pt>
                <c:pt idx="5">
                  <c:v>4542</c:v>
                </c:pt>
                <c:pt idx="6">
                  <c:v>4543</c:v>
                </c:pt>
                <c:pt idx="7">
                  <c:v>4544</c:v>
                </c:pt>
                <c:pt idx="8">
                  <c:v>4545</c:v>
                </c:pt>
                <c:pt idx="9">
                  <c:v>4546</c:v>
                </c:pt>
                <c:pt idx="10">
                  <c:v>4547</c:v>
                </c:pt>
                <c:pt idx="11">
                  <c:v>4548</c:v>
                </c:pt>
                <c:pt idx="12">
                  <c:v>4549</c:v>
                </c:pt>
                <c:pt idx="13">
                  <c:v>4550</c:v>
                </c:pt>
                <c:pt idx="14">
                  <c:v>4551</c:v>
                </c:pt>
                <c:pt idx="15">
                  <c:v>4552</c:v>
                </c:pt>
                <c:pt idx="16">
                  <c:v>4553</c:v>
                </c:pt>
                <c:pt idx="17">
                  <c:v>4554</c:v>
                </c:pt>
                <c:pt idx="18">
                  <c:v>4555</c:v>
                </c:pt>
                <c:pt idx="19">
                  <c:v>4556</c:v>
                </c:pt>
                <c:pt idx="20">
                  <c:v>4557</c:v>
                </c:pt>
                <c:pt idx="21">
                  <c:v>4558</c:v>
                </c:pt>
                <c:pt idx="22">
                  <c:v>4559</c:v>
                </c:pt>
                <c:pt idx="23">
                  <c:v>4560</c:v>
                </c:pt>
                <c:pt idx="24">
                  <c:v>4561</c:v>
                </c:pt>
                <c:pt idx="25">
                  <c:v>4562</c:v>
                </c:pt>
                <c:pt idx="26">
                  <c:v>4563</c:v>
                </c:pt>
                <c:pt idx="27">
                  <c:v>4564</c:v>
                </c:pt>
                <c:pt idx="28">
                  <c:v>4565</c:v>
                </c:pt>
                <c:pt idx="29">
                  <c:v>4566</c:v>
                </c:pt>
                <c:pt idx="30">
                  <c:v>4567</c:v>
                </c:pt>
                <c:pt idx="31">
                  <c:v>4568</c:v>
                </c:pt>
                <c:pt idx="32">
                  <c:v>4569</c:v>
                </c:pt>
                <c:pt idx="33">
                  <c:v>4570</c:v>
                </c:pt>
                <c:pt idx="34">
                  <c:v>4571</c:v>
                </c:pt>
                <c:pt idx="35">
                  <c:v>4572</c:v>
                </c:pt>
                <c:pt idx="36">
                  <c:v>4573</c:v>
                </c:pt>
                <c:pt idx="37">
                  <c:v>4574</c:v>
                </c:pt>
                <c:pt idx="38">
                  <c:v>4575</c:v>
                </c:pt>
                <c:pt idx="39">
                  <c:v>4576</c:v>
                </c:pt>
                <c:pt idx="40">
                  <c:v>4577</c:v>
                </c:pt>
                <c:pt idx="41">
                  <c:v>4578</c:v>
                </c:pt>
                <c:pt idx="42">
                  <c:v>4579</c:v>
                </c:pt>
                <c:pt idx="43">
                  <c:v>4580</c:v>
                </c:pt>
                <c:pt idx="44">
                  <c:v>4581</c:v>
                </c:pt>
                <c:pt idx="45">
                  <c:v>4582</c:v>
                </c:pt>
                <c:pt idx="46">
                  <c:v>4583</c:v>
                </c:pt>
                <c:pt idx="47">
                  <c:v>4584</c:v>
                </c:pt>
                <c:pt idx="48">
                  <c:v>4585</c:v>
                </c:pt>
                <c:pt idx="49">
                  <c:v>4586</c:v>
                </c:pt>
                <c:pt idx="50">
                  <c:v>4587</c:v>
                </c:pt>
                <c:pt idx="51">
                  <c:v>4588</c:v>
                </c:pt>
                <c:pt idx="52">
                  <c:v>4589</c:v>
                </c:pt>
                <c:pt idx="53">
                  <c:v>4590</c:v>
                </c:pt>
                <c:pt idx="54">
                  <c:v>4591</c:v>
                </c:pt>
                <c:pt idx="55">
                  <c:v>4592</c:v>
                </c:pt>
                <c:pt idx="56">
                  <c:v>4593</c:v>
                </c:pt>
                <c:pt idx="57">
                  <c:v>4594</c:v>
                </c:pt>
                <c:pt idx="58">
                  <c:v>4595</c:v>
                </c:pt>
                <c:pt idx="59">
                  <c:v>4596</c:v>
                </c:pt>
                <c:pt idx="60">
                  <c:v>4597</c:v>
                </c:pt>
                <c:pt idx="61">
                  <c:v>4598</c:v>
                </c:pt>
                <c:pt idx="62">
                  <c:v>4599</c:v>
                </c:pt>
                <c:pt idx="63">
                  <c:v>4600</c:v>
                </c:pt>
                <c:pt idx="64">
                  <c:v>4601</c:v>
                </c:pt>
                <c:pt idx="65">
                  <c:v>4602</c:v>
                </c:pt>
                <c:pt idx="66">
                  <c:v>4603</c:v>
                </c:pt>
                <c:pt idx="67">
                  <c:v>4604</c:v>
                </c:pt>
                <c:pt idx="68">
                  <c:v>4605</c:v>
                </c:pt>
                <c:pt idx="69">
                  <c:v>4606</c:v>
                </c:pt>
                <c:pt idx="70">
                  <c:v>4607</c:v>
                </c:pt>
                <c:pt idx="71">
                  <c:v>4608</c:v>
                </c:pt>
                <c:pt idx="72">
                  <c:v>4609</c:v>
                </c:pt>
                <c:pt idx="73">
                  <c:v>4610</c:v>
                </c:pt>
                <c:pt idx="74">
                  <c:v>4611</c:v>
                </c:pt>
                <c:pt idx="75">
                  <c:v>4612</c:v>
                </c:pt>
                <c:pt idx="76">
                  <c:v>4613</c:v>
                </c:pt>
                <c:pt idx="77">
                  <c:v>4614</c:v>
                </c:pt>
                <c:pt idx="78">
                  <c:v>4615</c:v>
                </c:pt>
                <c:pt idx="79">
                  <c:v>4616</c:v>
                </c:pt>
                <c:pt idx="80">
                  <c:v>4617</c:v>
                </c:pt>
                <c:pt idx="81">
                  <c:v>4618</c:v>
                </c:pt>
                <c:pt idx="82">
                  <c:v>4619</c:v>
                </c:pt>
                <c:pt idx="83">
                  <c:v>4620</c:v>
                </c:pt>
                <c:pt idx="84">
                  <c:v>4621</c:v>
                </c:pt>
                <c:pt idx="85">
                  <c:v>4622</c:v>
                </c:pt>
                <c:pt idx="86">
                  <c:v>4623</c:v>
                </c:pt>
                <c:pt idx="87">
                  <c:v>4624</c:v>
                </c:pt>
                <c:pt idx="88">
                  <c:v>4625</c:v>
                </c:pt>
                <c:pt idx="89">
                  <c:v>4626</c:v>
                </c:pt>
                <c:pt idx="90">
                  <c:v>4627</c:v>
                </c:pt>
                <c:pt idx="91">
                  <c:v>4628</c:v>
                </c:pt>
                <c:pt idx="92">
                  <c:v>4629</c:v>
                </c:pt>
                <c:pt idx="93">
                  <c:v>4630</c:v>
                </c:pt>
                <c:pt idx="94">
                  <c:v>4631</c:v>
                </c:pt>
                <c:pt idx="95">
                  <c:v>4632</c:v>
                </c:pt>
                <c:pt idx="96">
                  <c:v>4633</c:v>
                </c:pt>
                <c:pt idx="97">
                  <c:v>4634</c:v>
                </c:pt>
                <c:pt idx="98">
                  <c:v>4635</c:v>
                </c:pt>
                <c:pt idx="99">
                  <c:v>4636</c:v>
                </c:pt>
                <c:pt idx="100">
                  <c:v>4637</c:v>
                </c:pt>
                <c:pt idx="101">
                  <c:v>4638</c:v>
                </c:pt>
                <c:pt idx="102">
                  <c:v>4639</c:v>
                </c:pt>
                <c:pt idx="103">
                  <c:v>4640</c:v>
                </c:pt>
                <c:pt idx="104">
                  <c:v>4641</c:v>
                </c:pt>
                <c:pt idx="105">
                  <c:v>4642</c:v>
                </c:pt>
                <c:pt idx="106">
                  <c:v>4643</c:v>
                </c:pt>
                <c:pt idx="107">
                  <c:v>4644</c:v>
                </c:pt>
                <c:pt idx="108">
                  <c:v>4645</c:v>
                </c:pt>
                <c:pt idx="109">
                  <c:v>4646</c:v>
                </c:pt>
                <c:pt idx="110">
                  <c:v>4647</c:v>
                </c:pt>
                <c:pt idx="111">
                  <c:v>4648</c:v>
                </c:pt>
                <c:pt idx="112">
                  <c:v>4649</c:v>
                </c:pt>
                <c:pt idx="113">
                  <c:v>4650</c:v>
                </c:pt>
                <c:pt idx="114">
                  <c:v>4651</c:v>
                </c:pt>
                <c:pt idx="115">
                  <c:v>4652</c:v>
                </c:pt>
                <c:pt idx="116">
                  <c:v>4653</c:v>
                </c:pt>
                <c:pt idx="117">
                  <c:v>4654</c:v>
                </c:pt>
                <c:pt idx="118">
                  <c:v>4655</c:v>
                </c:pt>
                <c:pt idx="119">
                  <c:v>4656</c:v>
                </c:pt>
                <c:pt idx="120">
                  <c:v>4657</c:v>
                </c:pt>
                <c:pt idx="121">
                  <c:v>4658</c:v>
                </c:pt>
                <c:pt idx="122">
                  <c:v>4659</c:v>
                </c:pt>
                <c:pt idx="123">
                  <c:v>4660</c:v>
                </c:pt>
                <c:pt idx="124">
                  <c:v>4661</c:v>
                </c:pt>
                <c:pt idx="125">
                  <c:v>4662</c:v>
                </c:pt>
                <c:pt idx="126">
                  <c:v>4663</c:v>
                </c:pt>
                <c:pt idx="127">
                  <c:v>4664</c:v>
                </c:pt>
                <c:pt idx="128">
                  <c:v>4665</c:v>
                </c:pt>
                <c:pt idx="129">
                  <c:v>4666</c:v>
                </c:pt>
                <c:pt idx="130">
                  <c:v>4667</c:v>
                </c:pt>
                <c:pt idx="131">
                  <c:v>4668</c:v>
                </c:pt>
                <c:pt idx="132">
                  <c:v>4669</c:v>
                </c:pt>
                <c:pt idx="133">
                  <c:v>4670</c:v>
                </c:pt>
                <c:pt idx="134">
                  <c:v>4671</c:v>
                </c:pt>
                <c:pt idx="135">
                  <c:v>4672</c:v>
                </c:pt>
                <c:pt idx="136">
                  <c:v>4673</c:v>
                </c:pt>
                <c:pt idx="137">
                  <c:v>4674</c:v>
                </c:pt>
                <c:pt idx="138">
                  <c:v>4675</c:v>
                </c:pt>
                <c:pt idx="139">
                  <c:v>4676</c:v>
                </c:pt>
                <c:pt idx="140">
                  <c:v>4677</c:v>
                </c:pt>
                <c:pt idx="141">
                  <c:v>4678</c:v>
                </c:pt>
                <c:pt idx="142">
                  <c:v>4679</c:v>
                </c:pt>
                <c:pt idx="143">
                  <c:v>4680</c:v>
                </c:pt>
                <c:pt idx="144">
                  <c:v>4681</c:v>
                </c:pt>
                <c:pt idx="145">
                  <c:v>4682</c:v>
                </c:pt>
                <c:pt idx="146">
                  <c:v>4683</c:v>
                </c:pt>
                <c:pt idx="147">
                  <c:v>4684</c:v>
                </c:pt>
                <c:pt idx="148">
                  <c:v>4685</c:v>
                </c:pt>
                <c:pt idx="149">
                  <c:v>4686</c:v>
                </c:pt>
                <c:pt idx="150">
                  <c:v>4687</c:v>
                </c:pt>
                <c:pt idx="151">
                  <c:v>4688</c:v>
                </c:pt>
                <c:pt idx="152">
                  <c:v>4689</c:v>
                </c:pt>
                <c:pt idx="153">
                  <c:v>4690</c:v>
                </c:pt>
                <c:pt idx="154">
                  <c:v>4691</c:v>
                </c:pt>
                <c:pt idx="155">
                  <c:v>4692</c:v>
                </c:pt>
                <c:pt idx="156">
                  <c:v>4693</c:v>
                </c:pt>
                <c:pt idx="157">
                  <c:v>4694</c:v>
                </c:pt>
                <c:pt idx="158">
                  <c:v>4695</c:v>
                </c:pt>
                <c:pt idx="159">
                  <c:v>4696</c:v>
                </c:pt>
                <c:pt idx="160">
                  <c:v>4697</c:v>
                </c:pt>
                <c:pt idx="161">
                  <c:v>4698</c:v>
                </c:pt>
                <c:pt idx="162">
                  <c:v>4699</c:v>
                </c:pt>
                <c:pt idx="163">
                  <c:v>4700</c:v>
                </c:pt>
                <c:pt idx="164">
                  <c:v>4701</c:v>
                </c:pt>
                <c:pt idx="165">
                  <c:v>4702</c:v>
                </c:pt>
                <c:pt idx="166">
                  <c:v>4703</c:v>
                </c:pt>
                <c:pt idx="167">
                  <c:v>4704</c:v>
                </c:pt>
                <c:pt idx="168">
                  <c:v>4705</c:v>
                </c:pt>
                <c:pt idx="169">
                  <c:v>4706</c:v>
                </c:pt>
                <c:pt idx="170">
                  <c:v>4707</c:v>
                </c:pt>
                <c:pt idx="171">
                  <c:v>4708</c:v>
                </c:pt>
                <c:pt idx="172">
                  <c:v>4709</c:v>
                </c:pt>
                <c:pt idx="173">
                  <c:v>4710</c:v>
                </c:pt>
                <c:pt idx="174">
                  <c:v>4711</c:v>
                </c:pt>
                <c:pt idx="175">
                  <c:v>4712</c:v>
                </c:pt>
                <c:pt idx="176">
                  <c:v>4713</c:v>
                </c:pt>
                <c:pt idx="177">
                  <c:v>4714</c:v>
                </c:pt>
                <c:pt idx="178">
                  <c:v>4715</c:v>
                </c:pt>
                <c:pt idx="179">
                  <c:v>4716</c:v>
                </c:pt>
                <c:pt idx="180">
                  <c:v>4717</c:v>
                </c:pt>
                <c:pt idx="181">
                  <c:v>4718</c:v>
                </c:pt>
                <c:pt idx="182">
                  <c:v>4719</c:v>
                </c:pt>
                <c:pt idx="183">
                  <c:v>4720</c:v>
                </c:pt>
                <c:pt idx="184">
                  <c:v>4721</c:v>
                </c:pt>
                <c:pt idx="185">
                  <c:v>4722</c:v>
                </c:pt>
                <c:pt idx="186">
                  <c:v>4723</c:v>
                </c:pt>
                <c:pt idx="187">
                  <c:v>4724</c:v>
                </c:pt>
                <c:pt idx="188">
                  <c:v>4725</c:v>
                </c:pt>
                <c:pt idx="189">
                  <c:v>4726</c:v>
                </c:pt>
                <c:pt idx="190">
                  <c:v>4727</c:v>
                </c:pt>
                <c:pt idx="191">
                  <c:v>4728</c:v>
                </c:pt>
                <c:pt idx="192">
                  <c:v>4729</c:v>
                </c:pt>
                <c:pt idx="193">
                  <c:v>4730</c:v>
                </c:pt>
                <c:pt idx="194">
                  <c:v>4731</c:v>
                </c:pt>
                <c:pt idx="195">
                  <c:v>4732</c:v>
                </c:pt>
                <c:pt idx="196">
                  <c:v>4733</c:v>
                </c:pt>
                <c:pt idx="197">
                  <c:v>4734</c:v>
                </c:pt>
                <c:pt idx="198">
                  <c:v>4735</c:v>
                </c:pt>
                <c:pt idx="199">
                  <c:v>4736</c:v>
                </c:pt>
                <c:pt idx="200">
                  <c:v>4737</c:v>
                </c:pt>
                <c:pt idx="201">
                  <c:v>4738</c:v>
                </c:pt>
                <c:pt idx="202">
                  <c:v>4739</c:v>
                </c:pt>
                <c:pt idx="203">
                  <c:v>4740</c:v>
                </c:pt>
                <c:pt idx="204">
                  <c:v>4741</c:v>
                </c:pt>
                <c:pt idx="205">
                  <c:v>4742</c:v>
                </c:pt>
                <c:pt idx="206">
                  <c:v>4743</c:v>
                </c:pt>
                <c:pt idx="207">
                  <c:v>4744</c:v>
                </c:pt>
                <c:pt idx="208">
                  <c:v>4745</c:v>
                </c:pt>
                <c:pt idx="209">
                  <c:v>4746</c:v>
                </c:pt>
                <c:pt idx="210">
                  <c:v>4747</c:v>
                </c:pt>
                <c:pt idx="211">
                  <c:v>4748</c:v>
                </c:pt>
                <c:pt idx="212">
                  <c:v>4749</c:v>
                </c:pt>
                <c:pt idx="213">
                  <c:v>4750</c:v>
                </c:pt>
                <c:pt idx="214">
                  <c:v>4751</c:v>
                </c:pt>
                <c:pt idx="215">
                  <c:v>4752</c:v>
                </c:pt>
                <c:pt idx="216">
                  <c:v>4753</c:v>
                </c:pt>
                <c:pt idx="217">
                  <c:v>4754</c:v>
                </c:pt>
                <c:pt idx="218">
                  <c:v>4755</c:v>
                </c:pt>
                <c:pt idx="219">
                  <c:v>4756</c:v>
                </c:pt>
                <c:pt idx="220">
                  <c:v>4757</c:v>
                </c:pt>
                <c:pt idx="221">
                  <c:v>4758</c:v>
                </c:pt>
                <c:pt idx="222">
                  <c:v>4759</c:v>
                </c:pt>
                <c:pt idx="223">
                  <c:v>4760</c:v>
                </c:pt>
                <c:pt idx="224">
                  <c:v>4761</c:v>
                </c:pt>
                <c:pt idx="225">
                  <c:v>4762</c:v>
                </c:pt>
                <c:pt idx="226">
                  <c:v>4763</c:v>
                </c:pt>
                <c:pt idx="227">
                  <c:v>4764</c:v>
                </c:pt>
                <c:pt idx="228">
                  <c:v>4765</c:v>
                </c:pt>
                <c:pt idx="229">
                  <c:v>4766</c:v>
                </c:pt>
                <c:pt idx="230">
                  <c:v>4767</c:v>
                </c:pt>
                <c:pt idx="231">
                  <c:v>4768</c:v>
                </c:pt>
                <c:pt idx="232">
                  <c:v>4769</c:v>
                </c:pt>
                <c:pt idx="233">
                  <c:v>4770</c:v>
                </c:pt>
                <c:pt idx="234">
                  <c:v>4771</c:v>
                </c:pt>
                <c:pt idx="235">
                  <c:v>4772</c:v>
                </c:pt>
                <c:pt idx="236">
                  <c:v>4773</c:v>
                </c:pt>
                <c:pt idx="237">
                  <c:v>4774</c:v>
                </c:pt>
                <c:pt idx="238">
                  <c:v>4775</c:v>
                </c:pt>
                <c:pt idx="239">
                  <c:v>4776</c:v>
                </c:pt>
                <c:pt idx="240">
                  <c:v>4777</c:v>
                </c:pt>
                <c:pt idx="241">
                  <c:v>4778</c:v>
                </c:pt>
                <c:pt idx="242">
                  <c:v>4779</c:v>
                </c:pt>
                <c:pt idx="243">
                  <c:v>4780</c:v>
                </c:pt>
              </c:numCache>
            </c:numRef>
          </c:xVal>
          <c:yVal>
            <c:numRef>
              <c:f>Graph!$B$4539:$B$4780</c:f>
              <c:numCache>
                <c:formatCode>General</c:formatCode>
                <c:ptCount val="24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6D-4137-863E-41C64D948288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Graph!$A$4538:$A$4781</c:f>
              <c:numCache>
                <c:formatCode>General</c:formatCode>
                <c:ptCount val="244"/>
                <c:pt idx="0">
                  <c:v>4537</c:v>
                </c:pt>
                <c:pt idx="1">
                  <c:v>4538</c:v>
                </c:pt>
                <c:pt idx="2">
                  <c:v>4539</c:v>
                </c:pt>
                <c:pt idx="3">
                  <c:v>4540</c:v>
                </c:pt>
                <c:pt idx="4">
                  <c:v>4541</c:v>
                </c:pt>
                <c:pt idx="5">
                  <c:v>4542</c:v>
                </c:pt>
                <c:pt idx="6">
                  <c:v>4543</c:v>
                </c:pt>
                <c:pt idx="7">
                  <c:v>4544</c:v>
                </c:pt>
                <c:pt idx="8">
                  <c:v>4545</c:v>
                </c:pt>
                <c:pt idx="9">
                  <c:v>4546</c:v>
                </c:pt>
                <c:pt idx="10">
                  <c:v>4547</c:v>
                </c:pt>
                <c:pt idx="11">
                  <c:v>4548</c:v>
                </c:pt>
                <c:pt idx="12">
                  <c:v>4549</c:v>
                </c:pt>
                <c:pt idx="13">
                  <c:v>4550</c:v>
                </c:pt>
                <c:pt idx="14">
                  <c:v>4551</c:v>
                </c:pt>
                <c:pt idx="15">
                  <c:v>4552</c:v>
                </c:pt>
                <c:pt idx="16">
                  <c:v>4553</c:v>
                </c:pt>
                <c:pt idx="17">
                  <c:v>4554</c:v>
                </c:pt>
                <c:pt idx="18">
                  <c:v>4555</c:v>
                </c:pt>
                <c:pt idx="19">
                  <c:v>4556</c:v>
                </c:pt>
                <c:pt idx="20">
                  <c:v>4557</c:v>
                </c:pt>
                <c:pt idx="21">
                  <c:v>4558</c:v>
                </c:pt>
                <c:pt idx="22">
                  <c:v>4559</c:v>
                </c:pt>
                <c:pt idx="23">
                  <c:v>4560</c:v>
                </c:pt>
                <c:pt idx="24">
                  <c:v>4561</c:v>
                </c:pt>
                <c:pt idx="25">
                  <c:v>4562</c:v>
                </c:pt>
                <c:pt idx="26">
                  <c:v>4563</c:v>
                </c:pt>
                <c:pt idx="27">
                  <c:v>4564</c:v>
                </c:pt>
                <c:pt idx="28">
                  <c:v>4565</c:v>
                </c:pt>
                <c:pt idx="29">
                  <c:v>4566</c:v>
                </c:pt>
                <c:pt idx="30">
                  <c:v>4567</c:v>
                </c:pt>
                <c:pt idx="31">
                  <c:v>4568</c:v>
                </c:pt>
                <c:pt idx="32">
                  <c:v>4569</c:v>
                </c:pt>
                <c:pt idx="33">
                  <c:v>4570</c:v>
                </c:pt>
                <c:pt idx="34">
                  <c:v>4571</c:v>
                </c:pt>
                <c:pt idx="35">
                  <c:v>4572</c:v>
                </c:pt>
                <c:pt idx="36">
                  <c:v>4573</c:v>
                </c:pt>
                <c:pt idx="37">
                  <c:v>4574</c:v>
                </c:pt>
                <c:pt idx="38">
                  <c:v>4575</c:v>
                </c:pt>
                <c:pt idx="39">
                  <c:v>4576</c:v>
                </c:pt>
                <c:pt idx="40">
                  <c:v>4577</c:v>
                </c:pt>
                <c:pt idx="41">
                  <c:v>4578</c:v>
                </c:pt>
                <c:pt idx="42">
                  <c:v>4579</c:v>
                </c:pt>
                <c:pt idx="43">
                  <c:v>4580</c:v>
                </c:pt>
                <c:pt idx="44">
                  <c:v>4581</c:v>
                </c:pt>
                <c:pt idx="45">
                  <c:v>4582</c:v>
                </c:pt>
                <c:pt idx="46">
                  <c:v>4583</c:v>
                </c:pt>
                <c:pt idx="47">
                  <c:v>4584</c:v>
                </c:pt>
                <c:pt idx="48">
                  <c:v>4585</c:v>
                </c:pt>
                <c:pt idx="49">
                  <c:v>4586</c:v>
                </c:pt>
                <c:pt idx="50">
                  <c:v>4587</c:v>
                </c:pt>
                <c:pt idx="51">
                  <c:v>4588</c:v>
                </c:pt>
                <c:pt idx="52">
                  <c:v>4589</c:v>
                </c:pt>
                <c:pt idx="53">
                  <c:v>4590</c:v>
                </c:pt>
                <c:pt idx="54">
                  <c:v>4591</c:v>
                </c:pt>
                <c:pt idx="55">
                  <c:v>4592</c:v>
                </c:pt>
                <c:pt idx="56">
                  <c:v>4593</c:v>
                </c:pt>
                <c:pt idx="57">
                  <c:v>4594</c:v>
                </c:pt>
                <c:pt idx="58">
                  <c:v>4595</c:v>
                </c:pt>
                <c:pt idx="59">
                  <c:v>4596</c:v>
                </c:pt>
                <c:pt idx="60">
                  <c:v>4597</c:v>
                </c:pt>
                <c:pt idx="61">
                  <c:v>4598</c:v>
                </c:pt>
                <c:pt idx="62">
                  <c:v>4599</c:v>
                </c:pt>
                <c:pt idx="63">
                  <c:v>4600</c:v>
                </c:pt>
                <c:pt idx="64">
                  <c:v>4601</c:v>
                </c:pt>
                <c:pt idx="65">
                  <c:v>4602</c:v>
                </c:pt>
                <c:pt idx="66">
                  <c:v>4603</c:v>
                </c:pt>
                <c:pt idx="67">
                  <c:v>4604</c:v>
                </c:pt>
                <c:pt idx="68">
                  <c:v>4605</c:v>
                </c:pt>
                <c:pt idx="69">
                  <c:v>4606</c:v>
                </c:pt>
                <c:pt idx="70">
                  <c:v>4607</c:v>
                </c:pt>
                <c:pt idx="71">
                  <c:v>4608</c:v>
                </c:pt>
                <c:pt idx="72">
                  <c:v>4609</c:v>
                </c:pt>
                <c:pt idx="73">
                  <c:v>4610</c:v>
                </c:pt>
                <c:pt idx="74">
                  <c:v>4611</c:v>
                </c:pt>
                <c:pt idx="75">
                  <c:v>4612</c:v>
                </c:pt>
                <c:pt idx="76">
                  <c:v>4613</c:v>
                </c:pt>
                <c:pt idx="77">
                  <c:v>4614</c:v>
                </c:pt>
                <c:pt idx="78">
                  <c:v>4615</c:v>
                </c:pt>
                <c:pt idx="79">
                  <c:v>4616</c:v>
                </c:pt>
                <c:pt idx="80">
                  <c:v>4617</c:v>
                </c:pt>
                <c:pt idx="81">
                  <c:v>4618</c:v>
                </c:pt>
                <c:pt idx="82">
                  <c:v>4619</c:v>
                </c:pt>
                <c:pt idx="83">
                  <c:v>4620</c:v>
                </c:pt>
                <c:pt idx="84">
                  <c:v>4621</c:v>
                </c:pt>
                <c:pt idx="85">
                  <c:v>4622</c:v>
                </c:pt>
                <c:pt idx="86">
                  <c:v>4623</c:v>
                </c:pt>
                <c:pt idx="87">
                  <c:v>4624</c:v>
                </c:pt>
                <c:pt idx="88">
                  <c:v>4625</c:v>
                </c:pt>
                <c:pt idx="89">
                  <c:v>4626</c:v>
                </c:pt>
                <c:pt idx="90">
                  <c:v>4627</c:v>
                </c:pt>
                <c:pt idx="91">
                  <c:v>4628</c:v>
                </c:pt>
                <c:pt idx="92">
                  <c:v>4629</c:v>
                </c:pt>
                <c:pt idx="93">
                  <c:v>4630</c:v>
                </c:pt>
                <c:pt idx="94">
                  <c:v>4631</c:v>
                </c:pt>
                <c:pt idx="95">
                  <c:v>4632</c:v>
                </c:pt>
                <c:pt idx="96">
                  <c:v>4633</c:v>
                </c:pt>
                <c:pt idx="97">
                  <c:v>4634</c:v>
                </c:pt>
                <c:pt idx="98">
                  <c:v>4635</c:v>
                </c:pt>
                <c:pt idx="99">
                  <c:v>4636</c:v>
                </c:pt>
                <c:pt idx="100">
                  <c:v>4637</c:v>
                </c:pt>
                <c:pt idx="101">
                  <c:v>4638</c:v>
                </c:pt>
                <c:pt idx="102">
                  <c:v>4639</c:v>
                </c:pt>
                <c:pt idx="103">
                  <c:v>4640</c:v>
                </c:pt>
                <c:pt idx="104">
                  <c:v>4641</c:v>
                </c:pt>
                <c:pt idx="105">
                  <c:v>4642</c:v>
                </c:pt>
                <c:pt idx="106">
                  <c:v>4643</c:v>
                </c:pt>
                <c:pt idx="107">
                  <c:v>4644</c:v>
                </c:pt>
                <c:pt idx="108">
                  <c:v>4645</c:v>
                </c:pt>
                <c:pt idx="109">
                  <c:v>4646</c:v>
                </c:pt>
                <c:pt idx="110">
                  <c:v>4647</c:v>
                </c:pt>
                <c:pt idx="111">
                  <c:v>4648</c:v>
                </c:pt>
                <c:pt idx="112">
                  <c:v>4649</c:v>
                </c:pt>
                <c:pt idx="113">
                  <c:v>4650</c:v>
                </c:pt>
                <c:pt idx="114">
                  <c:v>4651</c:v>
                </c:pt>
                <c:pt idx="115">
                  <c:v>4652</c:v>
                </c:pt>
                <c:pt idx="116">
                  <c:v>4653</c:v>
                </c:pt>
                <c:pt idx="117">
                  <c:v>4654</c:v>
                </c:pt>
                <c:pt idx="118">
                  <c:v>4655</c:v>
                </c:pt>
                <c:pt idx="119">
                  <c:v>4656</c:v>
                </c:pt>
                <c:pt idx="120">
                  <c:v>4657</c:v>
                </c:pt>
                <c:pt idx="121">
                  <c:v>4658</c:v>
                </c:pt>
                <c:pt idx="122">
                  <c:v>4659</c:v>
                </c:pt>
                <c:pt idx="123">
                  <c:v>4660</c:v>
                </c:pt>
                <c:pt idx="124">
                  <c:v>4661</c:v>
                </c:pt>
                <c:pt idx="125">
                  <c:v>4662</c:v>
                </c:pt>
                <c:pt idx="126">
                  <c:v>4663</c:v>
                </c:pt>
                <c:pt idx="127">
                  <c:v>4664</c:v>
                </c:pt>
                <c:pt idx="128">
                  <c:v>4665</c:v>
                </c:pt>
                <c:pt idx="129">
                  <c:v>4666</c:v>
                </c:pt>
                <c:pt idx="130">
                  <c:v>4667</c:v>
                </c:pt>
                <c:pt idx="131">
                  <c:v>4668</c:v>
                </c:pt>
                <c:pt idx="132">
                  <c:v>4669</c:v>
                </c:pt>
                <c:pt idx="133">
                  <c:v>4670</c:v>
                </c:pt>
                <c:pt idx="134">
                  <c:v>4671</c:v>
                </c:pt>
                <c:pt idx="135">
                  <c:v>4672</c:v>
                </c:pt>
                <c:pt idx="136">
                  <c:v>4673</c:v>
                </c:pt>
                <c:pt idx="137">
                  <c:v>4674</c:v>
                </c:pt>
                <c:pt idx="138">
                  <c:v>4675</c:v>
                </c:pt>
                <c:pt idx="139">
                  <c:v>4676</c:v>
                </c:pt>
                <c:pt idx="140">
                  <c:v>4677</c:v>
                </c:pt>
                <c:pt idx="141">
                  <c:v>4678</c:v>
                </c:pt>
                <c:pt idx="142">
                  <c:v>4679</c:v>
                </c:pt>
                <c:pt idx="143">
                  <c:v>4680</c:v>
                </c:pt>
                <c:pt idx="144">
                  <c:v>4681</c:v>
                </c:pt>
                <c:pt idx="145">
                  <c:v>4682</c:v>
                </c:pt>
                <c:pt idx="146">
                  <c:v>4683</c:v>
                </c:pt>
                <c:pt idx="147">
                  <c:v>4684</c:v>
                </c:pt>
                <c:pt idx="148">
                  <c:v>4685</c:v>
                </c:pt>
                <c:pt idx="149">
                  <c:v>4686</c:v>
                </c:pt>
                <c:pt idx="150">
                  <c:v>4687</c:v>
                </c:pt>
                <c:pt idx="151">
                  <c:v>4688</c:v>
                </c:pt>
                <c:pt idx="152">
                  <c:v>4689</c:v>
                </c:pt>
                <c:pt idx="153">
                  <c:v>4690</c:v>
                </c:pt>
                <c:pt idx="154">
                  <c:v>4691</c:v>
                </c:pt>
                <c:pt idx="155">
                  <c:v>4692</c:v>
                </c:pt>
                <c:pt idx="156">
                  <c:v>4693</c:v>
                </c:pt>
                <c:pt idx="157">
                  <c:v>4694</c:v>
                </c:pt>
                <c:pt idx="158">
                  <c:v>4695</c:v>
                </c:pt>
                <c:pt idx="159">
                  <c:v>4696</c:v>
                </c:pt>
                <c:pt idx="160">
                  <c:v>4697</c:v>
                </c:pt>
                <c:pt idx="161">
                  <c:v>4698</c:v>
                </c:pt>
                <c:pt idx="162">
                  <c:v>4699</c:v>
                </c:pt>
                <c:pt idx="163">
                  <c:v>4700</c:v>
                </c:pt>
                <c:pt idx="164">
                  <c:v>4701</c:v>
                </c:pt>
                <c:pt idx="165">
                  <c:v>4702</c:v>
                </c:pt>
                <c:pt idx="166">
                  <c:v>4703</c:v>
                </c:pt>
                <c:pt idx="167">
                  <c:v>4704</c:v>
                </c:pt>
                <c:pt idx="168">
                  <c:v>4705</c:v>
                </c:pt>
                <c:pt idx="169">
                  <c:v>4706</c:v>
                </c:pt>
                <c:pt idx="170">
                  <c:v>4707</c:v>
                </c:pt>
                <c:pt idx="171">
                  <c:v>4708</c:v>
                </c:pt>
                <c:pt idx="172">
                  <c:v>4709</c:v>
                </c:pt>
                <c:pt idx="173">
                  <c:v>4710</c:v>
                </c:pt>
                <c:pt idx="174">
                  <c:v>4711</c:v>
                </c:pt>
                <c:pt idx="175">
                  <c:v>4712</c:v>
                </c:pt>
                <c:pt idx="176">
                  <c:v>4713</c:v>
                </c:pt>
                <c:pt idx="177">
                  <c:v>4714</c:v>
                </c:pt>
                <c:pt idx="178">
                  <c:v>4715</c:v>
                </c:pt>
                <c:pt idx="179">
                  <c:v>4716</c:v>
                </c:pt>
                <c:pt idx="180">
                  <c:v>4717</c:v>
                </c:pt>
                <c:pt idx="181">
                  <c:v>4718</c:v>
                </c:pt>
                <c:pt idx="182">
                  <c:v>4719</c:v>
                </c:pt>
                <c:pt idx="183">
                  <c:v>4720</c:v>
                </c:pt>
                <c:pt idx="184">
                  <c:v>4721</c:v>
                </c:pt>
                <c:pt idx="185">
                  <c:v>4722</c:v>
                </c:pt>
                <c:pt idx="186">
                  <c:v>4723</c:v>
                </c:pt>
                <c:pt idx="187">
                  <c:v>4724</c:v>
                </c:pt>
                <c:pt idx="188">
                  <c:v>4725</c:v>
                </c:pt>
                <c:pt idx="189">
                  <c:v>4726</c:v>
                </c:pt>
                <c:pt idx="190">
                  <c:v>4727</c:v>
                </c:pt>
                <c:pt idx="191">
                  <c:v>4728</c:v>
                </c:pt>
                <c:pt idx="192">
                  <c:v>4729</c:v>
                </c:pt>
                <c:pt idx="193">
                  <c:v>4730</c:v>
                </c:pt>
                <c:pt idx="194">
                  <c:v>4731</c:v>
                </c:pt>
                <c:pt idx="195">
                  <c:v>4732</c:v>
                </c:pt>
                <c:pt idx="196">
                  <c:v>4733</c:v>
                </c:pt>
                <c:pt idx="197">
                  <c:v>4734</c:v>
                </c:pt>
                <c:pt idx="198">
                  <c:v>4735</c:v>
                </c:pt>
                <c:pt idx="199">
                  <c:v>4736</c:v>
                </c:pt>
                <c:pt idx="200">
                  <c:v>4737</c:v>
                </c:pt>
                <c:pt idx="201">
                  <c:v>4738</c:v>
                </c:pt>
                <c:pt idx="202">
                  <c:v>4739</c:v>
                </c:pt>
                <c:pt idx="203">
                  <c:v>4740</c:v>
                </c:pt>
                <c:pt idx="204">
                  <c:v>4741</c:v>
                </c:pt>
                <c:pt idx="205">
                  <c:v>4742</c:v>
                </c:pt>
                <c:pt idx="206">
                  <c:v>4743</c:v>
                </c:pt>
                <c:pt idx="207">
                  <c:v>4744</c:v>
                </c:pt>
                <c:pt idx="208">
                  <c:v>4745</c:v>
                </c:pt>
                <c:pt idx="209">
                  <c:v>4746</c:v>
                </c:pt>
                <c:pt idx="210">
                  <c:v>4747</c:v>
                </c:pt>
                <c:pt idx="211">
                  <c:v>4748</c:v>
                </c:pt>
                <c:pt idx="212">
                  <c:v>4749</c:v>
                </c:pt>
                <c:pt idx="213">
                  <c:v>4750</c:v>
                </c:pt>
                <c:pt idx="214">
                  <c:v>4751</c:v>
                </c:pt>
                <c:pt idx="215">
                  <c:v>4752</c:v>
                </c:pt>
                <c:pt idx="216">
                  <c:v>4753</c:v>
                </c:pt>
                <c:pt idx="217">
                  <c:v>4754</c:v>
                </c:pt>
                <c:pt idx="218">
                  <c:v>4755</c:v>
                </c:pt>
                <c:pt idx="219">
                  <c:v>4756</c:v>
                </c:pt>
                <c:pt idx="220">
                  <c:v>4757</c:v>
                </c:pt>
                <c:pt idx="221">
                  <c:v>4758</c:v>
                </c:pt>
                <c:pt idx="222">
                  <c:v>4759</c:v>
                </c:pt>
                <c:pt idx="223">
                  <c:v>4760</c:v>
                </c:pt>
                <c:pt idx="224">
                  <c:v>4761</c:v>
                </c:pt>
                <c:pt idx="225">
                  <c:v>4762</c:v>
                </c:pt>
                <c:pt idx="226">
                  <c:v>4763</c:v>
                </c:pt>
                <c:pt idx="227">
                  <c:v>4764</c:v>
                </c:pt>
                <c:pt idx="228">
                  <c:v>4765</c:v>
                </c:pt>
                <c:pt idx="229">
                  <c:v>4766</c:v>
                </c:pt>
                <c:pt idx="230">
                  <c:v>4767</c:v>
                </c:pt>
                <c:pt idx="231">
                  <c:v>4768</c:v>
                </c:pt>
                <c:pt idx="232">
                  <c:v>4769</c:v>
                </c:pt>
                <c:pt idx="233">
                  <c:v>4770</c:v>
                </c:pt>
                <c:pt idx="234">
                  <c:v>4771</c:v>
                </c:pt>
                <c:pt idx="235">
                  <c:v>4772</c:v>
                </c:pt>
                <c:pt idx="236">
                  <c:v>4773</c:v>
                </c:pt>
                <c:pt idx="237">
                  <c:v>4774</c:v>
                </c:pt>
                <c:pt idx="238">
                  <c:v>4775</c:v>
                </c:pt>
                <c:pt idx="239">
                  <c:v>4776</c:v>
                </c:pt>
                <c:pt idx="240">
                  <c:v>4777</c:v>
                </c:pt>
                <c:pt idx="241">
                  <c:v>4778</c:v>
                </c:pt>
                <c:pt idx="242">
                  <c:v>4779</c:v>
                </c:pt>
                <c:pt idx="243">
                  <c:v>4780</c:v>
                </c:pt>
              </c:numCache>
            </c:numRef>
          </c:xVal>
          <c:yVal>
            <c:numRef>
              <c:f>Graph!$C$4539:$C$4780</c:f>
              <c:numCache>
                <c:formatCode>General</c:formatCode>
                <c:ptCount val="242"/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40">
                  <c:v>2</c:v>
                </c:pt>
                <c:pt idx="241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6D-4137-863E-41C64D948288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Graph!$A$4538:$A$4781</c:f>
              <c:numCache>
                <c:formatCode>General</c:formatCode>
                <c:ptCount val="244"/>
                <c:pt idx="0">
                  <c:v>4537</c:v>
                </c:pt>
                <c:pt idx="1">
                  <c:v>4538</c:v>
                </c:pt>
                <c:pt idx="2">
                  <c:v>4539</c:v>
                </c:pt>
                <c:pt idx="3">
                  <c:v>4540</c:v>
                </c:pt>
                <c:pt idx="4">
                  <c:v>4541</c:v>
                </c:pt>
                <c:pt idx="5">
                  <c:v>4542</c:v>
                </c:pt>
                <c:pt idx="6">
                  <c:v>4543</c:v>
                </c:pt>
                <c:pt idx="7">
                  <c:v>4544</c:v>
                </c:pt>
                <c:pt idx="8">
                  <c:v>4545</c:v>
                </c:pt>
                <c:pt idx="9">
                  <c:v>4546</c:v>
                </c:pt>
                <c:pt idx="10">
                  <c:v>4547</c:v>
                </c:pt>
                <c:pt idx="11">
                  <c:v>4548</c:v>
                </c:pt>
                <c:pt idx="12">
                  <c:v>4549</c:v>
                </c:pt>
                <c:pt idx="13">
                  <c:v>4550</c:v>
                </c:pt>
                <c:pt idx="14">
                  <c:v>4551</c:v>
                </c:pt>
                <c:pt idx="15">
                  <c:v>4552</c:v>
                </c:pt>
                <c:pt idx="16">
                  <c:v>4553</c:v>
                </c:pt>
                <c:pt idx="17">
                  <c:v>4554</c:v>
                </c:pt>
                <c:pt idx="18">
                  <c:v>4555</c:v>
                </c:pt>
                <c:pt idx="19">
                  <c:v>4556</c:v>
                </c:pt>
                <c:pt idx="20">
                  <c:v>4557</c:v>
                </c:pt>
                <c:pt idx="21">
                  <c:v>4558</c:v>
                </c:pt>
                <c:pt idx="22">
                  <c:v>4559</c:v>
                </c:pt>
                <c:pt idx="23">
                  <c:v>4560</c:v>
                </c:pt>
                <c:pt idx="24">
                  <c:v>4561</c:v>
                </c:pt>
                <c:pt idx="25">
                  <c:v>4562</c:v>
                </c:pt>
                <c:pt idx="26">
                  <c:v>4563</c:v>
                </c:pt>
                <c:pt idx="27">
                  <c:v>4564</c:v>
                </c:pt>
                <c:pt idx="28">
                  <c:v>4565</c:v>
                </c:pt>
                <c:pt idx="29">
                  <c:v>4566</c:v>
                </c:pt>
                <c:pt idx="30">
                  <c:v>4567</c:v>
                </c:pt>
                <c:pt idx="31">
                  <c:v>4568</c:v>
                </c:pt>
                <c:pt idx="32">
                  <c:v>4569</c:v>
                </c:pt>
                <c:pt idx="33">
                  <c:v>4570</c:v>
                </c:pt>
                <c:pt idx="34">
                  <c:v>4571</c:v>
                </c:pt>
                <c:pt idx="35">
                  <c:v>4572</c:v>
                </c:pt>
                <c:pt idx="36">
                  <c:v>4573</c:v>
                </c:pt>
                <c:pt idx="37">
                  <c:v>4574</c:v>
                </c:pt>
                <c:pt idx="38">
                  <c:v>4575</c:v>
                </c:pt>
                <c:pt idx="39">
                  <c:v>4576</c:v>
                </c:pt>
                <c:pt idx="40">
                  <c:v>4577</c:v>
                </c:pt>
                <c:pt idx="41">
                  <c:v>4578</c:v>
                </c:pt>
                <c:pt idx="42">
                  <c:v>4579</c:v>
                </c:pt>
                <c:pt idx="43">
                  <c:v>4580</c:v>
                </c:pt>
                <c:pt idx="44">
                  <c:v>4581</c:v>
                </c:pt>
                <c:pt idx="45">
                  <c:v>4582</c:v>
                </c:pt>
                <c:pt idx="46">
                  <c:v>4583</c:v>
                </c:pt>
                <c:pt idx="47">
                  <c:v>4584</c:v>
                </c:pt>
                <c:pt idx="48">
                  <c:v>4585</c:v>
                </c:pt>
                <c:pt idx="49">
                  <c:v>4586</c:v>
                </c:pt>
                <c:pt idx="50">
                  <c:v>4587</c:v>
                </c:pt>
                <c:pt idx="51">
                  <c:v>4588</c:v>
                </c:pt>
                <c:pt idx="52">
                  <c:v>4589</c:v>
                </c:pt>
                <c:pt idx="53">
                  <c:v>4590</c:v>
                </c:pt>
                <c:pt idx="54">
                  <c:v>4591</c:v>
                </c:pt>
                <c:pt idx="55">
                  <c:v>4592</c:v>
                </c:pt>
                <c:pt idx="56">
                  <c:v>4593</c:v>
                </c:pt>
                <c:pt idx="57">
                  <c:v>4594</c:v>
                </c:pt>
                <c:pt idx="58">
                  <c:v>4595</c:v>
                </c:pt>
                <c:pt idx="59">
                  <c:v>4596</c:v>
                </c:pt>
                <c:pt idx="60">
                  <c:v>4597</c:v>
                </c:pt>
                <c:pt idx="61">
                  <c:v>4598</c:v>
                </c:pt>
                <c:pt idx="62">
                  <c:v>4599</c:v>
                </c:pt>
                <c:pt idx="63">
                  <c:v>4600</c:v>
                </c:pt>
                <c:pt idx="64">
                  <c:v>4601</c:v>
                </c:pt>
                <c:pt idx="65">
                  <c:v>4602</c:v>
                </c:pt>
                <c:pt idx="66">
                  <c:v>4603</c:v>
                </c:pt>
                <c:pt idx="67">
                  <c:v>4604</c:v>
                </c:pt>
                <c:pt idx="68">
                  <c:v>4605</c:v>
                </c:pt>
                <c:pt idx="69">
                  <c:v>4606</c:v>
                </c:pt>
                <c:pt idx="70">
                  <c:v>4607</c:v>
                </c:pt>
                <c:pt idx="71">
                  <c:v>4608</c:v>
                </c:pt>
                <c:pt idx="72">
                  <c:v>4609</c:v>
                </c:pt>
                <c:pt idx="73">
                  <c:v>4610</c:v>
                </c:pt>
                <c:pt idx="74">
                  <c:v>4611</c:v>
                </c:pt>
                <c:pt idx="75">
                  <c:v>4612</c:v>
                </c:pt>
                <c:pt idx="76">
                  <c:v>4613</c:v>
                </c:pt>
                <c:pt idx="77">
                  <c:v>4614</c:v>
                </c:pt>
                <c:pt idx="78">
                  <c:v>4615</c:v>
                </c:pt>
                <c:pt idx="79">
                  <c:v>4616</c:v>
                </c:pt>
                <c:pt idx="80">
                  <c:v>4617</c:v>
                </c:pt>
                <c:pt idx="81">
                  <c:v>4618</c:v>
                </c:pt>
                <c:pt idx="82">
                  <c:v>4619</c:v>
                </c:pt>
                <c:pt idx="83">
                  <c:v>4620</c:v>
                </c:pt>
                <c:pt idx="84">
                  <c:v>4621</c:v>
                </c:pt>
                <c:pt idx="85">
                  <c:v>4622</c:v>
                </c:pt>
                <c:pt idx="86">
                  <c:v>4623</c:v>
                </c:pt>
                <c:pt idx="87">
                  <c:v>4624</c:v>
                </c:pt>
                <c:pt idx="88">
                  <c:v>4625</c:v>
                </c:pt>
                <c:pt idx="89">
                  <c:v>4626</c:v>
                </c:pt>
                <c:pt idx="90">
                  <c:v>4627</c:v>
                </c:pt>
                <c:pt idx="91">
                  <c:v>4628</c:v>
                </c:pt>
                <c:pt idx="92">
                  <c:v>4629</c:v>
                </c:pt>
                <c:pt idx="93">
                  <c:v>4630</c:v>
                </c:pt>
                <c:pt idx="94">
                  <c:v>4631</c:v>
                </c:pt>
                <c:pt idx="95">
                  <c:v>4632</c:v>
                </c:pt>
                <c:pt idx="96">
                  <c:v>4633</c:v>
                </c:pt>
                <c:pt idx="97">
                  <c:v>4634</c:v>
                </c:pt>
                <c:pt idx="98">
                  <c:v>4635</c:v>
                </c:pt>
                <c:pt idx="99">
                  <c:v>4636</c:v>
                </c:pt>
                <c:pt idx="100">
                  <c:v>4637</c:v>
                </c:pt>
                <c:pt idx="101">
                  <c:v>4638</c:v>
                </c:pt>
                <c:pt idx="102">
                  <c:v>4639</c:v>
                </c:pt>
                <c:pt idx="103">
                  <c:v>4640</c:v>
                </c:pt>
                <c:pt idx="104">
                  <c:v>4641</c:v>
                </c:pt>
                <c:pt idx="105">
                  <c:v>4642</c:v>
                </c:pt>
                <c:pt idx="106">
                  <c:v>4643</c:v>
                </c:pt>
                <c:pt idx="107">
                  <c:v>4644</c:v>
                </c:pt>
                <c:pt idx="108">
                  <c:v>4645</c:v>
                </c:pt>
                <c:pt idx="109">
                  <c:v>4646</c:v>
                </c:pt>
                <c:pt idx="110">
                  <c:v>4647</c:v>
                </c:pt>
                <c:pt idx="111">
                  <c:v>4648</c:v>
                </c:pt>
                <c:pt idx="112">
                  <c:v>4649</c:v>
                </c:pt>
                <c:pt idx="113">
                  <c:v>4650</c:v>
                </c:pt>
                <c:pt idx="114">
                  <c:v>4651</c:v>
                </c:pt>
                <c:pt idx="115">
                  <c:v>4652</c:v>
                </c:pt>
                <c:pt idx="116">
                  <c:v>4653</c:v>
                </c:pt>
                <c:pt idx="117">
                  <c:v>4654</c:v>
                </c:pt>
                <c:pt idx="118">
                  <c:v>4655</c:v>
                </c:pt>
                <c:pt idx="119">
                  <c:v>4656</c:v>
                </c:pt>
                <c:pt idx="120">
                  <c:v>4657</c:v>
                </c:pt>
                <c:pt idx="121">
                  <c:v>4658</c:v>
                </c:pt>
                <c:pt idx="122">
                  <c:v>4659</c:v>
                </c:pt>
                <c:pt idx="123">
                  <c:v>4660</c:v>
                </c:pt>
                <c:pt idx="124">
                  <c:v>4661</c:v>
                </c:pt>
                <c:pt idx="125">
                  <c:v>4662</c:v>
                </c:pt>
                <c:pt idx="126">
                  <c:v>4663</c:v>
                </c:pt>
                <c:pt idx="127">
                  <c:v>4664</c:v>
                </c:pt>
                <c:pt idx="128">
                  <c:v>4665</c:v>
                </c:pt>
                <c:pt idx="129">
                  <c:v>4666</c:v>
                </c:pt>
                <c:pt idx="130">
                  <c:v>4667</c:v>
                </c:pt>
                <c:pt idx="131">
                  <c:v>4668</c:v>
                </c:pt>
                <c:pt idx="132">
                  <c:v>4669</c:v>
                </c:pt>
                <c:pt idx="133">
                  <c:v>4670</c:v>
                </c:pt>
                <c:pt idx="134">
                  <c:v>4671</c:v>
                </c:pt>
                <c:pt idx="135">
                  <c:v>4672</c:v>
                </c:pt>
                <c:pt idx="136">
                  <c:v>4673</c:v>
                </c:pt>
                <c:pt idx="137">
                  <c:v>4674</c:v>
                </c:pt>
                <c:pt idx="138">
                  <c:v>4675</c:v>
                </c:pt>
                <c:pt idx="139">
                  <c:v>4676</c:v>
                </c:pt>
                <c:pt idx="140">
                  <c:v>4677</c:v>
                </c:pt>
                <c:pt idx="141">
                  <c:v>4678</c:v>
                </c:pt>
                <c:pt idx="142">
                  <c:v>4679</c:v>
                </c:pt>
                <c:pt idx="143">
                  <c:v>4680</c:v>
                </c:pt>
                <c:pt idx="144">
                  <c:v>4681</c:v>
                </c:pt>
                <c:pt idx="145">
                  <c:v>4682</c:v>
                </c:pt>
                <c:pt idx="146">
                  <c:v>4683</c:v>
                </c:pt>
                <c:pt idx="147">
                  <c:v>4684</c:v>
                </c:pt>
                <c:pt idx="148">
                  <c:v>4685</c:v>
                </c:pt>
                <c:pt idx="149">
                  <c:v>4686</c:v>
                </c:pt>
                <c:pt idx="150">
                  <c:v>4687</c:v>
                </c:pt>
                <c:pt idx="151">
                  <c:v>4688</c:v>
                </c:pt>
                <c:pt idx="152">
                  <c:v>4689</c:v>
                </c:pt>
                <c:pt idx="153">
                  <c:v>4690</c:v>
                </c:pt>
                <c:pt idx="154">
                  <c:v>4691</c:v>
                </c:pt>
                <c:pt idx="155">
                  <c:v>4692</c:v>
                </c:pt>
                <c:pt idx="156">
                  <c:v>4693</c:v>
                </c:pt>
                <c:pt idx="157">
                  <c:v>4694</c:v>
                </c:pt>
                <c:pt idx="158">
                  <c:v>4695</c:v>
                </c:pt>
                <c:pt idx="159">
                  <c:v>4696</c:v>
                </c:pt>
                <c:pt idx="160">
                  <c:v>4697</c:v>
                </c:pt>
                <c:pt idx="161">
                  <c:v>4698</c:v>
                </c:pt>
                <c:pt idx="162">
                  <c:v>4699</c:v>
                </c:pt>
                <c:pt idx="163">
                  <c:v>4700</c:v>
                </c:pt>
                <c:pt idx="164">
                  <c:v>4701</c:v>
                </c:pt>
                <c:pt idx="165">
                  <c:v>4702</c:v>
                </c:pt>
                <c:pt idx="166">
                  <c:v>4703</c:v>
                </c:pt>
                <c:pt idx="167">
                  <c:v>4704</c:v>
                </c:pt>
                <c:pt idx="168">
                  <c:v>4705</c:v>
                </c:pt>
                <c:pt idx="169">
                  <c:v>4706</c:v>
                </c:pt>
                <c:pt idx="170">
                  <c:v>4707</c:v>
                </c:pt>
                <c:pt idx="171">
                  <c:v>4708</c:v>
                </c:pt>
                <c:pt idx="172">
                  <c:v>4709</c:v>
                </c:pt>
                <c:pt idx="173">
                  <c:v>4710</c:v>
                </c:pt>
                <c:pt idx="174">
                  <c:v>4711</c:v>
                </c:pt>
                <c:pt idx="175">
                  <c:v>4712</c:v>
                </c:pt>
                <c:pt idx="176">
                  <c:v>4713</c:v>
                </c:pt>
                <c:pt idx="177">
                  <c:v>4714</c:v>
                </c:pt>
                <c:pt idx="178">
                  <c:v>4715</c:v>
                </c:pt>
                <c:pt idx="179">
                  <c:v>4716</c:v>
                </c:pt>
                <c:pt idx="180">
                  <c:v>4717</c:v>
                </c:pt>
                <c:pt idx="181">
                  <c:v>4718</c:v>
                </c:pt>
                <c:pt idx="182">
                  <c:v>4719</c:v>
                </c:pt>
                <c:pt idx="183">
                  <c:v>4720</c:v>
                </c:pt>
                <c:pt idx="184">
                  <c:v>4721</c:v>
                </c:pt>
                <c:pt idx="185">
                  <c:v>4722</c:v>
                </c:pt>
                <c:pt idx="186">
                  <c:v>4723</c:v>
                </c:pt>
                <c:pt idx="187">
                  <c:v>4724</c:v>
                </c:pt>
                <c:pt idx="188">
                  <c:v>4725</c:v>
                </c:pt>
                <c:pt idx="189">
                  <c:v>4726</c:v>
                </c:pt>
                <c:pt idx="190">
                  <c:v>4727</c:v>
                </c:pt>
                <c:pt idx="191">
                  <c:v>4728</c:v>
                </c:pt>
                <c:pt idx="192">
                  <c:v>4729</c:v>
                </c:pt>
                <c:pt idx="193">
                  <c:v>4730</c:v>
                </c:pt>
                <c:pt idx="194">
                  <c:v>4731</c:v>
                </c:pt>
                <c:pt idx="195">
                  <c:v>4732</c:v>
                </c:pt>
                <c:pt idx="196">
                  <c:v>4733</c:v>
                </c:pt>
                <c:pt idx="197">
                  <c:v>4734</c:v>
                </c:pt>
                <c:pt idx="198">
                  <c:v>4735</c:v>
                </c:pt>
                <c:pt idx="199">
                  <c:v>4736</c:v>
                </c:pt>
                <c:pt idx="200">
                  <c:v>4737</c:v>
                </c:pt>
                <c:pt idx="201">
                  <c:v>4738</c:v>
                </c:pt>
                <c:pt idx="202">
                  <c:v>4739</c:v>
                </c:pt>
                <c:pt idx="203">
                  <c:v>4740</c:v>
                </c:pt>
                <c:pt idx="204">
                  <c:v>4741</c:v>
                </c:pt>
                <c:pt idx="205">
                  <c:v>4742</c:v>
                </c:pt>
                <c:pt idx="206">
                  <c:v>4743</c:v>
                </c:pt>
                <c:pt idx="207">
                  <c:v>4744</c:v>
                </c:pt>
                <c:pt idx="208">
                  <c:v>4745</c:v>
                </c:pt>
                <c:pt idx="209">
                  <c:v>4746</c:v>
                </c:pt>
                <c:pt idx="210">
                  <c:v>4747</c:v>
                </c:pt>
                <c:pt idx="211">
                  <c:v>4748</c:v>
                </c:pt>
                <c:pt idx="212">
                  <c:v>4749</c:v>
                </c:pt>
                <c:pt idx="213">
                  <c:v>4750</c:v>
                </c:pt>
                <c:pt idx="214">
                  <c:v>4751</c:v>
                </c:pt>
                <c:pt idx="215">
                  <c:v>4752</c:v>
                </c:pt>
                <c:pt idx="216">
                  <c:v>4753</c:v>
                </c:pt>
                <c:pt idx="217">
                  <c:v>4754</c:v>
                </c:pt>
                <c:pt idx="218">
                  <c:v>4755</c:v>
                </c:pt>
                <c:pt idx="219">
                  <c:v>4756</c:v>
                </c:pt>
                <c:pt idx="220">
                  <c:v>4757</c:v>
                </c:pt>
                <c:pt idx="221">
                  <c:v>4758</c:v>
                </c:pt>
                <c:pt idx="222">
                  <c:v>4759</c:v>
                </c:pt>
                <c:pt idx="223">
                  <c:v>4760</c:v>
                </c:pt>
                <c:pt idx="224">
                  <c:v>4761</c:v>
                </c:pt>
                <c:pt idx="225">
                  <c:v>4762</c:v>
                </c:pt>
                <c:pt idx="226">
                  <c:v>4763</c:v>
                </c:pt>
                <c:pt idx="227">
                  <c:v>4764</c:v>
                </c:pt>
                <c:pt idx="228">
                  <c:v>4765</c:v>
                </c:pt>
                <c:pt idx="229">
                  <c:v>4766</c:v>
                </c:pt>
                <c:pt idx="230">
                  <c:v>4767</c:v>
                </c:pt>
                <c:pt idx="231">
                  <c:v>4768</c:v>
                </c:pt>
                <c:pt idx="232">
                  <c:v>4769</c:v>
                </c:pt>
                <c:pt idx="233">
                  <c:v>4770</c:v>
                </c:pt>
                <c:pt idx="234">
                  <c:v>4771</c:v>
                </c:pt>
                <c:pt idx="235">
                  <c:v>4772</c:v>
                </c:pt>
                <c:pt idx="236">
                  <c:v>4773</c:v>
                </c:pt>
                <c:pt idx="237">
                  <c:v>4774</c:v>
                </c:pt>
                <c:pt idx="238">
                  <c:v>4775</c:v>
                </c:pt>
                <c:pt idx="239">
                  <c:v>4776</c:v>
                </c:pt>
                <c:pt idx="240">
                  <c:v>4777</c:v>
                </c:pt>
                <c:pt idx="241">
                  <c:v>4778</c:v>
                </c:pt>
                <c:pt idx="242">
                  <c:v>4779</c:v>
                </c:pt>
                <c:pt idx="243">
                  <c:v>4780</c:v>
                </c:pt>
              </c:numCache>
            </c:numRef>
          </c:xVal>
          <c:yVal>
            <c:numRef>
              <c:f>Graph!$E$4539:$E$4780</c:f>
              <c:numCache>
                <c:formatCode>General</c:formatCode>
                <c:ptCount val="242"/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66D-4137-863E-41C64D948288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Graph!$A$4538:$A$4781</c:f>
              <c:numCache>
                <c:formatCode>General</c:formatCode>
                <c:ptCount val="244"/>
                <c:pt idx="0">
                  <c:v>4537</c:v>
                </c:pt>
                <c:pt idx="1">
                  <c:v>4538</c:v>
                </c:pt>
                <c:pt idx="2">
                  <c:v>4539</c:v>
                </c:pt>
                <c:pt idx="3">
                  <c:v>4540</c:v>
                </c:pt>
                <c:pt idx="4">
                  <c:v>4541</c:v>
                </c:pt>
                <c:pt idx="5">
                  <c:v>4542</c:v>
                </c:pt>
                <c:pt idx="6">
                  <c:v>4543</c:v>
                </c:pt>
                <c:pt idx="7">
                  <c:v>4544</c:v>
                </c:pt>
                <c:pt idx="8">
                  <c:v>4545</c:v>
                </c:pt>
                <c:pt idx="9">
                  <c:v>4546</c:v>
                </c:pt>
                <c:pt idx="10">
                  <c:v>4547</c:v>
                </c:pt>
                <c:pt idx="11">
                  <c:v>4548</c:v>
                </c:pt>
                <c:pt idx="12">
                  <c:v>4549</c:v>
                </c:pt>
                <c:pt idx="13">
                  <c:v>4550</c:v>
                </c:pt>
                <c:pt idx="14">
                  <c:v>4551</c:v>
                </c:pt>
                <c:pt idx="15">
                  <c:v>4552</c:v>
                </c:pt>
                <c:pt idx="16">
                  <c:v>4553</c:v>
                </c:pt>
                <c:pt idx="17">
                  <c:v>4554</c:v>
                </c:pt>
                <c:pt idx="18">
                  <c:v>4555</c:v>
                </c:pt>
                <c:pt idx="19">
                  <c:v>4556</c:v>
                </c:pt>
                <c:pt idx="20">
                  <c:v>4557</c:v>
                </c:pt>
                <c:pt idx="21">
                  <c:v>4558</c:v>
                </c:pt>
                <c:pt idx="22">
                  <c:v>4559</c:v>
                </c:pt>
                <c:pt idx="23">
                  <c:v>4560</c:v>
                </c:pt>
                <c:pt idx="24">
                  <c:v>4561</c:v>
                </c:pt>
                <c:pt idx="25">
                  <c:v>4562</c:v>
                </c:pt>
                <c:pt idx="26">
                  <c:v>4563</c:v>
                </c:pt>
                <c:pt idx="27">
                  <c:v>4564</c:v>
                </c:pt>
                <c:pt idx="28">
                  <c:v>4565</c:v>
                </c:pt>
                <c:pt idx="29">
                  <c:v>4566</c:v>
                </c:pt>
                <c:pt idx="30">
                  <c:v>4567</c:v>
                </c:pt>
                <c:pt idx="31">
                  <c:v>4568</c:v>
                </c:pt>
                <c:pt idx="32">
                  <c:v>4569</c:v>
                </c:pt>
                <c:pt idx="33">
                  <c:v>4570</c:v>
                </c:pt>
                <c:pt idx="34">
                  <c:v>4571</c:v>
                </c:pt>
                <c:pt idx="35">
                  <c:v>4572</c:v>
                </c:pt>
                <c:pt idx="36">
                  <c:v>4573</c:v>
                </c:pt>
                <c:pt idx="37">
                  <c:v>4574</c:v>
                </c:pt>
                <c:pt idx="38">
                  <c:v>4575</c:v>
                </c:pt>
                <c:pt idx="39">
                  <c:v>4576</c:v>
                </c:pt>
                <c:pt idx="40">
                  <c:v>4577</c:v>
                </c:pt>
                <c:pt idx="41">
                  <c:v>4578</c:v>
                </c:pt>
                <c:pt idx="42">
                  <c:v>4579</c:v>
                </c:pt>
                <c:pt idx="43">
                  <c:v>4580</c:v>
                </c:pt>
                <c:pt idx="44">
                  <c:v>4581</c:v>
                </c:pt>
                <c:pt idx="45">
                  <c:v>4582</c:v>
                </c:pt>
                <c:pt idx="46">
                  <c:v>4583</c:v>
                </c:pt>
                <c:pt idx="47">
                  <c:v>4584</c:v>
                </c:pt>
                <c:pt idx="48">
                  <c:v>4585</c:v>
                </c:pt>
                <c:pt idx="49">
                  <c:v>4586</c:v>
                </c:pt>
                <c:pt idx="50">
                  <c:v>4587</c:v>
                </c:pt>
                <c:pt idx="51">
                  <c:v>4588</c:v>
                </c:pt>
                <c:pt idx="52">
                  <c:v>4589</c:v>
                </c:pt>
                <c:pt idx="53">
                  <c:v>4590</c:v>
                </c:pt>
                <c:pt idx="54">
                  <c:v>4591</c:v>
                </c:pt>
                <c:pt idx="55">
                  <c:v>4592</c:v>
                </c:pt>
                <c:pt idx="56">
                  <c:v>4593</c:v>
                </c:pt>
                <c:pt idx="57">
                  <c:v>4594</c:v>
                </c:pt>
                <c:pt idx="58">
                  <c:v>4595</c:v>
                </c:pt>
                <c:pt idx="59">
                  <c:v>4596</c:v>
                </c:pt>
                <c:pt idx="60">
                  <c:v>4597</c:v>
                </c:pt>
                <c:pt idx="61">
                  <c:v>4598</c:v>
                </c:pt>
                <c:pt idx="62">
                  <c:v>4599</c:v>
                </c:pt>
                <c:pt idx="63">
                  <c:v>4600</c:v>
                </c:pt>
                <c:pt idx="64">
                  <c:v>4601</c:v>
                </c:pt>
                <c:pt idx="65">
                  <c:v>4602</c:v>
                </c:pt>
                <c:pt idx="66">
                  <c:v>4603</c:v>
                </c:pt>
                <c:pt idx="67">
                  <c:v>4604</c:v>
                </c:pt>
                <c:pt idx="68">
                  <c:v>4605</c:v>
                </c:pt>
                <c:pt idx="69">
                  <c:v>4606</c:v>
                </c:pt>
                <c:pt idx="70">
                  <c:v>4607</c:v>
                </c:pt>
                <c:pt idx="71">
                  <c:v>4608</c:v>
                </c:pt>
                <c:pt idx="72">
                  <c:v>4609</c:v>
                </c:pt>
                <c:pt idx="73">
                  <c:v>4610</c:v>
                </c:pt>
                <c:pt idx="74">
                  <c:v>4611</c:v>
                </c:pt>
                <c:pt idx="75">
                  <c:v>4612</c:v>
                </c:pt>
                <c:pt idx="76">
                  <c:v>4613</c:v>
                </c:pt>
                <c:pt idx="77">
                  <c:v>4614</c:v>
                </c:pt>
                <c:pt idx="78">
                  <c:v>4615</c:v>
                </c:pt>
                <c:pt idx="79">
                  <c:v>4616</c:v>
                </c:pt>
                <c:pt idx="80">
                  <c:v>4617</c:v>
                </c:pt>
                <c:pt idx="81">
                  <c:v>4618</c:v>
                </c:pt>
                <c:pt idx="82">
                  <c:v>4619</c:v>
                </c:pt>
                <c:pt idx="83">
                  <c:v>4620</c:v>
                </c:pt>
                <c:pt idx="84">
                  <c:v>4621</c:v>
                </c:pt>
                <c:pt idx="85">
                  <c:v>4622</c:v>
                </c:pt>
                <c:pt idx="86">
                  <c:v>4623</c:v>
                </c:pt>
                <c:pt idx="87">
                  <c:v>4624</c:v>
                </c:pt>
                <c:pt idx="88">
                  <c:v>4625</c:v>
                </c:pt>
                <c:pt idx="89">
                  <c:v>4626</c:v>
                </c:pt>
                <c:pt idx="90">
                  <c:v>4627</c:v>
                </c:pt>
                <c:pt idx="91">
                  <c:v>4628</c:v>
                </c:pt>
                <c:pt idx="92">
                  <c:v>4629</c:v>
                </c:pt>
                <c:pt idx="93">
                  <c:v>4630</c:v>
                </c:pt>
                <c:pt idx="94">
                  <c:v>4631</c:v>
                </c:pt>
                <c:pt idx="95">
                  <c:v>4632</c:v>
                </c:pt>
                <c:pt idx="96">
                  <c:v>4633</c:v>
                </c:pt>
                <c:pt idx="97">
                  <c:v>4634</c:v>
                </c:pt>
                <c:pt idx="98">
                  <c:v>4635</c:v>
                </c:pt>
                <c:pt idx="99">
                  <c:v>4636</c:v>
                </c:pt>
                <c:pt idx="100">
                  <c:v>4637</c:v>
                </c:pt>
                <c:pt idx="101">
                  <c:v>4638</c:v>
                </c:pt>
                <c:pt idx="102">
                  <c:v>4639</c:v>
                </c:pt>
                <c:pt idx="103">
                  <c:v>4640</c:v>
                </c:pt>
                <c:pt idx="104">
                  <c:v>4641</c:v>
                </c:pt>
                <c:pt idx="105">
                  <c:v>4642</c:v>
                </c:pt>
                <c:pt idx="106">
                  <c:v>4643</c:v>
                </c:pt>
                <c:pt idx="107">
                  <c:v>4644</c:v>
                </c:pt>
                <c:pt idx="108">
                  <c:v>4645</c:v>
                </c:pt>
                <c:pt idx="109">
                  <c:v>4646</c:v>
                </c:pt>
                <c:pt idx="110">
                  <c:v>4647</c:v>
                </c:pt>
                <c:pt idx="111">
                  <c:v>4648</c:v>
                </c:pt>
                <c:pt idx="112">
                  <c:v>4649</c:v>
                </c:pt>
                <c:pt idx="113">
                  <c:v>4650</c:v>
                </c:pt>
                <c:pt idx="114">
                  <c:v>4651</c:v>
                </c:pt>
                <c:pt idx="115">
                  <c:v>4652</c:v>
                </c:pt>
                <c:pt idx="116">
                  <c:v>4653</c:v>
                </c:pt>
                <c:pt idx="117">
                  <c:v>4654</c:v>
                </c:pt>
                <c:pt idx="118">
                  <c:v>4655</c:v>
                </c:pt>
                <c:pt idx="119">
                  <c:v>4656</c:v>
                </c:pt>
                <c:pt idx="120">
                  <c:v>4657</c:v>
                </c:pt>
                <c:pt idx="121">
                  <c:v>4658</c:v>
                </c:pt>
                <c:pt idx="122">
                  <c:v>4659</c:v>
                </c:pt>
                <c:pt idx="123">
                  <c:v>4660</c:v>
                </c:pt>
                <c:pt idx="124">
                  <c:v>4661</c:v>
                </c:pt>
                <c:pt idx="125">
                  <c:v>4662</c:v>
                </c:pt>
                <c:pt idx="126">
                  <c:v>4663</c:v>
                </c:pt>
                <c:pt idx="127">
                  <c:v>4664</c:v>
                </c:pt>
                <c:pt idx="128">
                  <c:v>4665</c:v>
                </c:pt>
                <c:pt idx="129">
                  <c:v>4666</c:v>
                </c:pt>
                <c:pt idx="130">
                  <c:v>4667</c:v>
                </c:pt>
                <c:pt idx="131">
                  <c:v>4668</c:v>
                </c:pt>
                <c:pt idx="132">
                  <c:v>4669</c:v>
                </c:pt>
                <c:pt idx="133">
                  <c:v>4670</c:v>
                </c:pt>
                <c:pt idx="134">
                  <c:v>4671</c:v>
                </c:pt>
                <c:pt idx="135">
                  <c:v>4672</c:v>
                </c:pt>
                <c:pt idx="136">
                  <c:v>4673</c:v>
                </c:pt>
                <c:pt idx="137">
                  <c:v>4674</c:v>
                </c:pt>
                <c:pt idx="138">
                  <c:v>4675</c:v>
                </c:pt>
                <c:pt idx="139">
                  <c:v>4676</c:v>
                </c:pt>
                <c:pt idx="140">
                  <c:v>4677</c:v>
                </c:pt>
                <c:pt idx="141">
                  <c:v>4678</c:v>
                </c:pt>
                <c:pt idx="142">
                  <c:v>4679</c:v>
                </c:pt>
                <c:pt idx="143">
                  <c:v>4680</c:v>
                </c:pt>
                <c:pt idx="144">
                  <c:v>4681</c:v>
                </c:pt>
                <c:pt idx="145">
                  <c:v>4682</c:v>
                </c:pt>
                <c:pt idx="146">
                  <c:v>4683</c:v>
                </c:pt>
                <c:pt idx="147">
                  <c:v>4684</c:v>
                </c:pt>
                <c:pt idx="148">
                  <c:v>4685</c:v>
                </c:pt>
                <c:pt idx="149">
                  <c:v>4686</c:v>
                </c:pt>
                <c:pt idx="150">
                  <c:v>4687</c:v>
                </c:pt>
                <c:pt idx="151">
                  <c:v>4688</c:v>
                </c:pt>
                <c:pt idx="152">
                  <c:v>4689</c:v>
                </c:pt>
                <c:pt idx="153">
                  <c:v>4690</c:v>
                </c:pt>
                <c:pt idx="154">
                  <c:v>4691</c:v>
                </c:pt>
                <c:pt idx="155">
                  <c:v>4692</c:v>
                </c:pt>
                <c:pt idx="156">
                  <c:v>4693</c:v>
                </c:pt>
                <c:pt idx="157">
                  <c:v>4694</c:v>
                </c:pt>
                <c:pt idx="158">
                  <c:v>4695</c:v>
                </c:pt>
                <c:pt idx="159">
                  <c:v>4696</c:v>
                </c:pt>
                <c:pt idx="160">
                  <c:v>4697</c:v>
                </c:pt>
                <c:pt idx="161">
                  <c:v>4698</c:v>
                </c:pt>
                <c:pt idx="162">
                  <c:v>4699</c:v>
                </c:pt>
                <c:pt idx="163">
                  <c:v>4700</c:v>
                </c:pt>
                <c:pt idx="164">
                  <c:v>4701</c:v>
                </c:pt>
                <c:pt idx="165">
                  <c:v>4702</c:v>
                </c:pt>
                <c:pt idx="166">
                  <c:v>4703</c:v>
                </c:pt>
                <c:pt idx="167">
                  <c:v>4704</c:v>
                </c:pt>
                <c:pt idx="168">
                  <c:v>4705</c:v>
                </c:pt>
                <c:pt idx="169">
                  <c:v>4706</c:v>
                </c:pt>
                <c:pt idx="170">
                  <c:v>4707</c:v>
                </c:pt>
                <c:pt idx="171">
                  <c:v>4708</c:v>
                </c:pt>
                <c:pt idx="172">
                  <c:v>4709</c:v>
                </c:pt>
                <c:pt idx="173">
                  <c:v>4710</c:v>
                </c:pt>
                <c:pt idx="174">
                  <c:v>4711</c:v>
                </c:pt>
                <c:pt idx="175">
                  <c:v>4712</c:v>
                </c:pt>
                <c:pt idx="176">
                  <c:v>4713</c:v>
                </c:pt>
                <c:pt idx="177">
                  <c:v>4714</c:v>
                </c:pt>
                <c:pt idx="178">
                  <c:v>4715</c:v>
                </c:pt>
                <c:pt idx="179">
                  <c:v>4716</c:v>
                </c:pt>
                <c:pt idx="180">
                  <c:v>4717</c:v>
                </c:pt>
                <c:pt idx="181">
                  <c:v>4718</c:v>
                </c:pt>
                <c:pt idx="182">
                  <c:v>4719</c:v>
                </c:pt>
                <c:pt idx="183">
                  <c:v>4720</c:v>
                </c:pt>
                <c:pt idx="184">
                  <c:v>4721</c:v>
                </c:pt>
                <c:pt idx="185">
                  <c:v>4722</c:v>
                </c:pt>
                <c:pt idx="186">
                  <c:v>4723</c:v>
                </c:pt>
                <c:pt idx="187">
                  <c:v>4724</c:v>
                </c:pt>
                <c:pt idx="188">
                  <c:v>4725</c:v>
                </c:pt>
                <c:pt idx="189">
                  <c:v>4726</c:v>
                </c:pt>
                <c:pt idx="190">
                  <c:v>4727</c:v>
                </c:pt>
                <c:pt idx="191">
                  <c:v>4728</c:v>
                </c:pt>
                <c:pt idx="192">
                  <c:v>4729</c:v>
                </c:pt>
                <c:pt idx="193">
                  <c:v>4730</c:v>
                </c:pt>
                <c:pt idx="194">
                  <c:v>4731</c:v>
                </c:pt>
                <c:pt idx="195">
                  <c:v>4732</c:v>
                </c:pt>
                <c:pt idx="196">
                  <c:v>4733</c:v>
                </c:pt>
                <c:pt idx="197">
                  <c:v>4734</c:v>
                </c:pt>
                <c:pt idx="198">
                  <c:v>4735</c:v>
                </c:pt>
                <c:pt idx="199">
                  <c:v>4736</c:v>
                </c:pt>
                <c:pt idx="200">
                  <c:v>4737</c:v>
                </c:pt>
                <c:pt idx="201">
                  <c:v>4738</c:v>
                </c:pt>
                <c:pt idx="202">
                  <c:v>4739</c:v>
                </c:pt>
                <c:pt idx="203">
                  <c:v>4740</c:v>
                </c:pt>
                <c:pt idx="204">
                  <c:v>4741</c:v>
                </c:pt>
                <c:pt idx="205">
                  <c:v>4742</c:v>
                </c:pt>
                <c:pt idx="206">
                  <c:v>4743</c:v>
                </c:pt>
                <c:pt idx="207">
                  <c:v>4744</c:v>
                </c:pt>
                <c:pt idx="208">
                  <c:v>4745</c:v>
                </c:pt>
                <c:pt idx="209">
                  <c:v>4746</c:v>
                </c:pt>
                <c:pt idx="210">
                  <c:v>4747</c:v>
                </c:pt>
                <c:pt idx="211">
                  <c:v>4748</c:v>
                </c:pt>
                <c:pt idx="212">
                  <c:v>4749</c:v>
                </c:pt>
                <c:pt idx="213">
                  <c:v>4750</c:v>
                </c:pt>
                <c:pt idx="214">
                  <c:v>4751</c:v>
                </c:pt>
                <c:pt idx="215">
                  <c:v>4752</c:v>
                </c:pt>
                <c:pt idx="216">
                  <c:v>4753</c:v>
                </c:pt>
                <c:pt idx="217">
                  <c:v>4754</c:v>
                </c:pt>
                <c:pt idx="218">
                  <c:v>4755</c:v>
                </c:pt>
                <c:pt idx="219">
                  <c:v>4756</c:v>
                </c:pt>
                <c:pt idx="220">
                  <c:v>4757</c:v>
                </c:pt>
                <c:pt idx="221">
                  <c:v>4758</c:v>
                </c:pt>
                <c:pt idx="222">
                  <c:v>4759</c:v>
                </c:pt>
                <c:pt idx="223">
                  <c:v>4760</c:v>
                </c:pt>
                <c:pt idx="224">
                  <c:v>4761</c:v>
                </c:pt>
                <c:pt idx="225">
                  <c:v>4762</c:v>
                </c:pt>
                <c:pt idx="226">
                  <c:v>4763</c:v>
                </c:pt>
                <c:pt idx="227">
                  <c:v>4764</c:v>
                </c:pt>
                <c:pt idx="228">
                  <c:v>4765</c:v>
                </c:pt>
                <c:pt idx="229">
                  <c:v>4766</c:v>
                </c:pt>
                <c:pt idx="230">
                  <c:v>4767</c:v>
                </c:pt>
                <c:pt idx="231">
                  <c:v>4768</c:v>
                </c:pt>
                <c:pt idx="232">
                  <c:v>4769</c:v>
                </c:pt>
                <c:pt idx="233">
                  <c:v>4770</c:v>
                </c:pt>
                <c:pt idx="234">
                  <c:v>4771</c:v>
                </c:pt>
                <c:pt idx="235">
                  <c:v>4772</c:v>
                </c:pt>
                <c:pt idx="236">
                  <c:v>4773</c:v>
                </c:pt>
                <c:pt idx="237">
                  <c:v>4774</c:v>
                </c:pt>
                <c:pt idx="238">
                  <c:v>4775</c:v>
                </c:pt>
                <c:pt idx="239">
                  <c:v>4776</c:v>
                </c:pt>
                <c:pt idx="240">
                  <c:v>4777</c:v>
                </c:pt>
                <c:pt idx="241">
                  <c:v>4778</c:v>
                </c:pt>
                <c:pt idx="242">
                  <c:v>4779</c:v>
                </c:pt>
                <c:pt idx="243">
                  <c:v>4780</c:v>
                </c:pt>
              </c:numCache>
            </c:numRef>
          </c:xVal>
          <c:yVal>
            <c:numRef>
              <c:f>Graph!$G$4539:$G$4780</c:f>
              <c:numCache>
                <c:formatCode>General</c:formatCode>
                <c:ptCount val="24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66D-4137-863E-41C64D948288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Graph!$A$4538:$A$4781</c:f>
              <c:numCache>
                <c:formatCode>General</c:formatCode>
                <c:ptCount val="244"/>
                <c:pt idx="0">
                  <c:v>4537</c:v>
                </c:pt>
                <c:pt idx="1">
                  <c:v>4538</c:v>
                </c:pt>
                <c:pt idx="2">
                  <c:v>4539</c:v>
                </c:pt>
                <c:pt idx="3">
                  <c:v>4540</c:v>
                </c:pt>
                <c:pt idx="4">
                  <c:v>4541</c:v>
                </c:pt>
                <c:pt idx="5">
                  <c:v>4542</c:v>
                </c:pt>
                <c:pt idx="6">
                  <c:v>4543</c:v>
                </c:pt>
                <c:pt idx="7">
                  <c:v>4544</c:v>
                </c:pt>
                <c:pt idx="8">
                  <c:v>4545</c:v>
                </c:pt>
                <c:pt idx="9">
                  <c:v>4546</c:v>
                </c:pt>
                <c:pt idx="10">
                  <c:v>4547</c:v>
                </c:pt>
                <c:pt idx="11">
                  <c:v>4548</c:v>
                </c:pt>
                <c:pt idx="12">
                  <c:v>4549</c:v>
                </c:pt>
                <c:pt idx="13">
                  <c:v>4550</c:v>
                </c:pt>
                <c:pt idx="14">
                  <c:v>4551</c:v>
                </c:pt>
                <c:pt idx="15">
                  <c:v>4552</c:v>
                </c:pt>
                <c:pt idx="16">
                  <c:v>4553</c:v>
                </c:pt>
                <c:pt idx="17">
                  <c:v>4554</c:v>
                </c:pt>
                <c:pt idx="18">
                  <c:v>4555</c:v>
                </c:pt>
                <c:pt idx="19">
                  <c:v>4556</c:v>
                </c:pt>
                <c:pt idx="20">
                  <c:v>4557</c:v>
                </c:pt>
                <c:pt idx="21">
                  <c:v>4558</c:v>
                </c:pt>
                <c:pt idx="22">
                  <c:v>4559</c:v>
                </c:pt>
                <c:pt idx="23">
                  <c:v>4560</c:v>
                </c:pt>
                <c:pt idx="24">
                  <c:v>4561</c:v>
                </c:pt>
                <c:pt idx="25">
                  <c:v>4562</c:v>
                </c:pt>
                <c:pt idx="26">
                  <c:v>4563</c:v>
                </c:pt>
                <c:pt idx="27">
                  <c:v>4564</c:v>
                </c:pt>
                <c:pt idx="28">
                  <c:v>4565</c:v>
                </c:pt>
                <c:pt idx="29">
                  <c:v>4566</c:v>
                </c:pt>
                <c:pt idx="30">
                  <c:v>4567</c:v>
                </c:pt>
                <c:pt idx="31">
                  <c:v>4568</c:v>
                </c:pt>
                <c:pt idx="32">
                  <c:v>4569</c:v>
                </c:pt>
                <c:pt idx="33">
                  <c:v>4570</c:v>
                </c:pt>
                <c:pt idx="34">
                  <c:v>4571</c:v>
                </c:pt>
                <c:pt idx="35">
                  <c:v>4572</c:v>
                </c:pt>
                <c:pt idx="36">
                  <c:v>4573</c:v>
                </c:pt>
                <c:pt idx="37">
                  <c:v>4574</c:v>
                </c:pt>
                <c:pt idx="38">
                  <c:v>4575</c:v>
                </c:pt>
                <c:pt idx="39">
                  <c:v>4576</c:v>
                </c:pt>
                <c:pt idx="40">
                  <c:v>4577</c:v>
                </c:pt>
                <c:pt idx="41">
                  <c:v>4578</c:v>
                </c:pt>
                <c:pt idx="42">
                  <c:v>4579</c:v>
                </c:pt>
                <c:pt idx="43">
                  <c:v>4580</c:v>
                </c:pt>
                <c:pt idx="44">
                  <c:v>4581</c:v>
                </c:pt>
                <c:pt idx="45">
                  <c:v>4582</c:v>
                </c:pt>
                <c:pt idx="46">
                  <c:v>4583</c:v>
                </c:pt>
                <c:pt idx="47">
                  <c:v>4584</c:v>
                </c:pt>
                <c:pt idx="48">
                  <c:v>4585</c:v>
                </c:pt>
                <c:pt idx="49">
                  <c:v>4586</c:v>
                </c:pt>
                <c:pt idx="50">
                  <c:v>4587</c:v>
                </c:pt>
                <c:pt idx="51">
                  <c:v>4588</c:v>
                </c:pt>
                <c:pt idx="52">
                  <c:v>4589</c:v>
                </c:pt>
                <c:pt idx="53">
                  <c:v>4590</c:v>
                </c:pt>
                <c:pt idx="54">
                  <c:v>4591</c:v>
                </c:pt>
                <c:pt idx="55">
                  <c:v>4592</c:v>
                </c:pt>
                <c:pt idx="56">
                  <c:v>4593</c:v>
                </c:pt>
                <c:pt idx="57">
                  <c:v>4594</c:v>
                </c:pt>
                <c:pt idx="58">
                  <c:v>4595</c:v>
                </c:pt>
                <c:pt idx="59">
                  <c:v>4596</c:v>
                </c:pt>
                <c:pt idx="60">
                  <c:v>4597</c:v>
                </c:pt>
                <c:pt idx="61">
                  <c:v>4598</c:v>
                </c:pt>
                <c:pt idx="62">
                  <c:v>4599</c:v>
                </c:pt>
                <c:pt idx="63">
                  <c:v>4600</c:v>
                </c:pt>
                <c:pt idx="64">
                  <c:v>4601</c:v>
                </c:pt>
                <c:pt idx="65">
                  <c:v>4602</c:v>
                </c:pt>
                <c:pt idx="66">
                  <c:v>4603</c:v>
                </c:pt>
                <c:pt idx="67">
                  <c:v>4604</c:v>
                </c:pt>
                <c:pt idx="68">
                  <c:v>4605</c:v>
                </c:pt>
                <c:pt idx="69">
                  <c:v>4606</c:v>
                </c:pt>
                <c:pt idx="70">
                  <c:v>4607</c:v>
                </c:pt>
                <c:pt idx="71">
                  <c:v>4608</c:v>
                </c:pt>
                <c:pt idx="72">
                  <c:v>4609</c:v>
                </c:pt>
                <c:pt idx="73">
                  <c:v>4610</c:v>
                </c:pt>
                <c:pt idx="74">
                  <c:v>4611</c:v>
                </c:pt>
                <c:pt idx="75">
                  <c:v>4612</c:v>
                </c:pt>
                <c:pt idx="76">
                  <c:v>4613</c:v>
                </c:pt>
                <c:pt idx="77">
                  <c:v>4614</c:v>
                </c:pt>
                <c:pt idx="78">
                  <c:v>4615</c:v>
                </c:pt>
                <c:pt idx="79">
                  <c:v>4616</c:v>
                </c:pt>
                <c:pt idx="80">
                  <c:v>4617</c:v>
                </c:pt>
                <c:pt idx="81">
                  <c:v>4618</c:v>
                </c:pt>
                <c:pt idx="82">
                  <c:v>4619</c:v>
                </c:pt>
                <c:pt idx="83">
                  <c:v>4620</c:v>
                </c:pt>
                <c:pt idx="84">
                  <c:v>4621</c:v>
                </c:pt>
                <c:pt idx="85">
                  <c:v>4622</c:v>
                </c:pt>
                <c:pt idx="86">
                  <c:v>4623</c:v>
                </c:pt>
                <c:pt idx="87">
                  <c:v>4624</c:v>
                </c:pt>
                <c:pt idx="88">
                  <c:v>4625</c:v>
                </c:pt>
                <c:pt idx="89">
                  <c:v>4626</c:v>
                </c:pt>
                <c:pt idx="90">
                  <c:v>4627</c:v>
                </c:pt>
                <c:pt idx="91">
                  <c:v>4628</c:v>
                </c:pt>
                <c:pt idx="92">
                  <c:v>4629</c:v>
                </c:pt>
                <c:pt idx="93">
                  <c:v>4630</c:v>
                </c:pt>
                <c:pt idx="94">
                  <c:v>4631</c:v>
                </c:pt>
                <c:pt idx="95">
                  <c:v>4632</c:v>
                </c:pt>
                <c:pt idx="96">
                  <c:v>4633</c:v>
                </c:pt>
                <c:pt idx="97">
                  <c:v>4634</c:v>
                </c:pt>
                <c:pt idx="98">
                  <c:v>4635</c:v>
                </c:pt>
                <c:pt idx="99">
                  <c:v>4636</c:v>
                </c:pt>
                <c:pt idx="100">
                  <c:v>4637</c:v>
                </c:pt>
                <c:pt idx="101">
                  <c:v>4638</c:v>
                </c:pt>
                <c:pt idx="102">
                  <c:v>4639</c:v>
                </c:pt>
                <c:pt idx="103">
                  <c:v>4640</c:v>
                </c:pt>
                <c:pt idx="104">
                  <c:v>4641</c:v>
                </c:pt>
                <c:pt idx="105">
                  <c:v>4642</c:v>
                </c:pt>
                <c:pt idx="106">
                  <c:v>4643</c:v>
                </c:pt>
                <c:pt idx="107">
                  <c:v>4644</c:v>
                </c:pt>
                <c:pt idx="108">
                  <c:v>4645</c:v>
                </c:pt>
                <c:pt idx="109">
                  <c:v>4646</c:v>
                </c:pt>
                <c:pt idx="110">
                  <c:v>4647</c:v>
                </c:pt>
                <c:pt idx="111">
                  <c:v>4648</c:v>
                </c:pt>
                <c:pt idx="112">
                  <c:v>4649</c:v>
                </c:pt>
                <c:pt idx="113">
                  <c:v>4650</c:v>
                </c:pt>
                <c:pt idx="114">
                  <c:v>4651</c:v>
                </c:pt>
                <c:pt idx="115">
                  <c:v>4652</c:v>
                </c:pt>
                <c:pt idx="116">
                  <c:v>4653</c:v>
                </c:pt>
                <c:pt idx="117">
                  <c:v>4654</c:v>
                </c:pt>
                <c:pt idx="118">
                  <c:v>4655</c:v>
                </c:pt>
                <c:pt idx="119">
                  <c:v>4656</c:v>
                </c:pt>
                <c:pt idx="120">
                  <c:v>4657</c:v>
                </c:pt>
                <c:pt idx="121">
                  <c:v>4658</c:v>
                </c:pt>
                <c:pt idx="122">
                  <c:v>4659</c:v>
                </c:pt>
                <c:pt idx="123">
                  <c:v>4660</c:v>
                </c:pt>
                <c:pt idx="124">
                  <c:v>4661</c:v>
                </c:pt>
                <c:pt idx="125">
                  <c:v>4662</c:v>
                </c:pt>
                <c:pt idx="126">
                  <c:v>4663</c:v>
                </c:pt>
                <c:pt idx="127">
                  <c:v>4664</c:v>
                </c:pt>
                <c:pt idx="128">
                  <c:v>4665</c:v>
                </c:pt>
                <c:pt idx="129">
                  <c:v>4666</c:v>
                </c:pt>
                <c:pt idx="130">
                  <c:v>4667</c:v>
                </c:pt>
                <c:pt idx="131">
                  <c:v>4668</c:v>
                </c:pt>
                <c:pt idx="132">
                  <c:v>4669</c:v>
                </c:pt>
                <c:pt idx="133">
                  <c:v>4670</c:v>
                </c:pt>
                <c:pt idx="134">
                  <c:v>4671</c:v>
                </c:pt>
                <c:pt idx="135">
                  <c:v>4672</c:v>
                </c:pt>
                <c:pt idx="136">
                  <c:v>4673</c:v>
                </c:pt>
                <c:pt idx="137">
                  <c:v>4674</c:v>
                </c:pt>
                <c:pt idx="138">
                  <c:v>4675</c:v>
                </c:pt>
                <c:pt idx="139">
                  <c:v>4676</c:v>
                </c:pt>
                <c:pt idx="140">
                  <c:v>4677</c:v>
                </c:pt>
                <c:pt idx="141">
                  <c:v>4678</c:v>
                </c:pt>
                <c:pt idx="142">
                  <c:v>4679</c:v>
                </c:pt>
                <c:pt idx="143">
                  <c:v>4680</c:v>
                </c:pt>
                <c:pt idx="144">
                  <c:v>4681</c:v>
                </c:pt>
                <c:pt idx="145">
                  <c:v>4682</c:v>
                </c:pt>
                <c:pt idx="146">
                  <c:v>4683</c:v>
                </c:pt>
                <c:pt idx="147">
                  <c:v>4684</c:v>
                </c:pt>
                <c:pt idx="148">
                  <c:v>4685</c:v>
                </c:pt>
                <c:pt idx="149">
                  <c:v>4686</c:v>
                </c:pt>
                <c:pt idx="150">
                  <c:v>4687</c:v>
                </c:pt>
                <c:pt idx="151">
                  <c:v>4688</c:v>
                </c:pt>
                <c:pt idx="152">
                  <c:v>4689</c:v>
                </c:pt>
                <c:pt idx="153">
                  <c:v>4690</c:v>
                </c:pt>
                <c:pt idx="154">
                  <c:v>4691</c:v>
                </c:pt>
                <c:pt idx="155">
                  <c:v>4692</c:v>
                </c:pt>
                <c:pt idx="156">
                  <c:v>4693</c:v>
                </c:pt>
                <c:pt idx="157">
                  <c:v>4694</c:v>
                </c:pt>
                <c:pt idx="158">
                  <c:v>4695</c:v>
                </c:pt>
                <c:pt idx="159">
                  <c:v>4696</c:v>
                </c:pt>
                <c:pt idx="160">
                  <c:v>4697</c:v>
                </c:pt>
                <c:pt idx="161">
                  <c:v>4698</c:v>
                </c:pt>
                <c:pt idx="162">
                  <c:v>4699</c:v>
                </c:pt>
                <c:pt idx="163">
                  <c:v>4700</c:v>
                </c:pt>
                <c:pt idx="164">
                  <c:v>4701</c:v>
                </c:pt>
                <c:pt idx="165">
                  <c:v>4702</c:v>
                </c:pt>
                <c:pt idx="166">
                  <c:v>4703</c:v>
                </c:pt>
                <c:pt idx="167">
                  <c:v>4704</c:v>
                </c:pt>
                <c:pt idx="168">
                  <c:v>4705</c:v>
                </c:pt>
                <c:pt idx="169">
                  <c:v>4706</c:v>
                </c:pt>
                <c:pt idx="170">
                  <c:v>4707</c:v>
                </c:pt>
                <c:pt idx="171">
                  <c:v>4708</c:v>
                </c:pt>
                <c:pt idx="172">
                  <c:v>4709</c:v>
                </c:pt>
                <c:pt idx="173">
                  <c:v>4710</c:v>
                </c:pt>
                <c:pt idx="174">
                  <c:v>4711</c:v>
                </c:pt>
                <c:pt idx="175">
                  <c:v>4712</c:v>
                </c:pt>
                <c:pt idx="176">
                  <c:v>4713</c:v>
                </c:pt>
                <c:pt idx="177">
                  <c:v>4714</c:v>
                </c:pt>
                <c:pt idx="178">
                  <c:v>4715</c:v>
                </c:pt>
                <c:pt idx="179">
                  <c:v>4716</c:v>
                </c:pt>
                <c:pt idx="180">
                  <c:v>4717</c:v>
                </c:pt>
                <c:pt idx="181">
                  <c:v>4718</c:v>
                </c:pt>
                <c:pt idx="182">
                  <c:v>4719</c:v>
                </c:pt>
                <c:pt idx="183">
                  <c:v>4720</c:v>
                </c:pt>
                <c:pt idx="184">
                  <c:v>4721</c:v>
                </c:pt>
                <c:pt idx="185">
                  <c:v>4722</c:v>
                </c:pt>
                <c:pt idx="186">
                  <c:v>4723</c:v>
                </c:pt>
                <c:pt idx="187">
                  <c:v>4724</c:v>
                </c:pt>
                <c:pt idx="188">
                  <c:v>4725</c:v>
                </c:pt>
                <c:pt idx="189">
                  <c:v>4726</c:v>
                </c:pt>
                <c:pt idx="190">
                  <c:v>4727</c:v>
                </c:pt>
                <c:pt idx="191">
                  <c:v>4728</c:v>
                </c:pt>
                <c:pt idx="192">
                  <c:v>4729</c:v>
                </c:pt>
                <c:pt idx="193">
                  <c:v>4730</c:v>
                </c:pt>
                <c:pt idx="194">
                  <c:v>4731</c:v>
                </c:pt>
                <c:pt idx="195">
                  <c:v>4732</c:v>
                </c:pt>
                <c:pt idx="196">
                  <c:v>4733</c:v>
                </c:pt>
                <c:pt idx="197">
                  <c:v>4734</c:v>
                </c:pt>
                <c:pt idx="198">
                  <c:v>4735</c:v>
                </c:pt>
                <c:pt idx="199">
                  <c:v>4736</c:v>
                </c:pt>
                <c:pt idx="200">
                  <c:v>4737</c:v>
                </c:pt>
                <c:pt idx="201">
                  <c:v>4738</c:v>
                </c:pt>
                <c:pt idx="202">
                  <c:v>4739</c:v>
                </c:pt>
                <c:pt idx="203">
                  <c:v>4740</c:v>
                </c:pt>
                <c:pt idx="204">
                  <c:v>4741</c:v>
                </c:pt>
                <c:pt idx="205">
                  <c:v>4742</c:v>
                </c:pt>
                <c:pt idx="206">
                  <c:v>4743</c:v>
                </c:pt>
                <c:pt idx="207">
                  <c:v>4744</c:v>
                </c:pt>
                <c:pt idx="208">
                  <c:v>4745</c:v>
                </c:pt>
                <c:pt idx="209">
                  <c:v>4746</c:v>
                </c:pt>
                <c:pt idx="210">
                  <c:v>4747</c:v>
                </c:pt>
                <c:pt idx="211">
                  <c:v>4748</c:v>
                </c:pt>
                <c:pt idx="212">
                  <c:v>4749</c:v>
                </c:pt>
                <c:pt idx="213">
                  <c:v>4750</c:v>
                </c:pt>
                <c:pt idx="214">
                  <c:v>4751</c:v>
                </c:pt>
                <c:pt idx="215">
                  <c:v>4752</c:v>
                </c:pt>
                <c:pt idx="216">
                  <c:v>4753</c:v>
                </c:pt>
                <c:pt idx="217">
                  <c:v>4754</c:v>
                </c:pt>
                <c:pt idx="218">
                  <c:v>4755</c:v>
                </c:pt>
                <c:pt idx="219">
                  <c:v>4756</c:v>
                </c:pt>
                <c:pt idx="220">
                  <c:v>4757</c:v>
                </c:pt>
                <c:pt idx="221">
                  <c:v>4758</c:v>
                </c:pt>
                <c:pt idx="222">
                  <c:v>4759</c:v>
                </c:pt>
                <c:pt idx="223">
                  <c:v>4760</c:v>
                </c:pt>
                <c:pt idx="224">
                  <c:v>4761</c:v>
                </c:pt>
                <c:pt idx="225">
                  <c:v>4762</c:v>
                </c:pt>
                <c:pt idx="226">
                  <c:v>4763</c:v>
                </c:pt>
                <c:pt idx="227">
                  <c:v>4764</c:v>
                </c:pt>
                <c:pt idx="228">
                  <c:v>4765</c:v>
                </c:pt>
                <c:pt idx="229">
                  <c:v>4766</c:v>
                </c:pt>
                <c:pt idx="230">
                  <c:v>4767</c:v>
                </c:pt>
                <c:pt idx="231">
                  <c:v>4768</c:v>
                </c:pt>
                <c:pt idx="232">
                  <c:v>4769</c:v>
                </c:pt>
                <c:pt idx="233">
                  <c:v>4770</c:v>
                </c:pt>
                <c:pt idx="234">
                  <c:v>4771</c:v>
                </c:pt>
                <c:pt idx="235">
                  <c:v>4772</c:v>
                </c:pt>
                <c:pt idx="236">
                  <c:v>4773</c:v>
                </c:pt>
                <c:pt idx="237">
                  <c:v>4774</c:v>
                </c:pt>
                <c:pt idx="238">
                  <c:v>4775</c:v>
                </c:pt>
                <c:pt idx="239">
                  <c:v>4776</c:v>
                </c:pt>
                <c:pt idx="240">
                  <c:v>4777</c:v>
                </c:pt>
                <c:pt idx="241">
                  <c:v>4778</c:v>
                </c:pt>
                <c:pt idx="242">
                  <c:v>4779</c:v>
                </c:pt>
                <c:pt idx="243">
                  <c:v>4780</c:v>
                </c:pt>
              </c:numCache>
            </c:numRef>
          </c:xVal>
          <c:yVal>
            <c:numRef>
              <c:f>Graph!$H$4539:$H$4780</c:f>
              <c:numCache>
                <c:formatCode>General</c:formatCode>
                <c:ptCount val="24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66D-4137-863E-41C64D948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20687"/>
        <c:axId val="62621167"/>
      </c:scatterChart>
      <c:valAx>
        <c:axId val="62620687"/>
        <c:scaling>
          <c:orientation val="minMax"/>
          <c:max val="4780"/>
          <c:min val="4537"/>
        </c:scaling>
        <c:delete val="0"/>
        <c:axPos val="b"/>
        <c:numFmt formatCode="General" sourceLinked="1"/>
        <c:majorTickMark val="out"/>
        <c:minorTickMark val="none"/>
        <c:tickLblPos val="nextTo"/>
        <c:crossAx val="62621167"/>
        <c:crosses val="autoZero"/>
        <c:crossBetween val="midCat"/>
      </c:valAx>
      <c:valAx>
        <c:axId val="6262116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2620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25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Graph!$A$4783:$A$5032</c:f>
              <c:numCache>
                <c:formatCode>General</c:formatCode>
                <c:ptCount val="250"/>
                <c:pt idx="0">
                  <c:v>4782</c:v>
                </c:pt>
                <c:pt idx="1">
                  <c:v>4783</c:v>
                </c:pt>
                <c:pt idx="2">
                  <c:v>4784</c:v>
                </c:pt>
                <c:pt idx="3">
                  <c:v>4785</c:v>
                </c:pt>
                <c:pt idx="4">
                  <c:v>4786</c:v>
                </c:pt>
                <c:pt idx="5">
                  <c:v>4787</c:v>
                </c:pt>
                <c:pt idx="6">
                  <c:v>4788</c:v>
                </c:pt>
                <c:pt idx="7">
                  <c:v>4789</c:v>
                </c:pt>
                <c:pt idx="8">
                  <c:v>4790</c:v>
                </c:pt>
                <c:pt idx="9">
                  <c:v>4791</c:v>
                </c:pt>
                <c:pt idx="10">
                  <c:v>4792</c:v>
                </c:pt>
                <c:pt idx="11">
                  <c:v>4793</c:v>
                </c:pt>
                <c:pt idx="12">
                  <c:v>4794</c:v>
                </c:pt>
                <c:pt idx="13">
                  <c:v>4795</c:v>
                </c:pt>
                <c:pt idx="14">
                  <c:v>4796</c:v>
                </c:pt>
                <c:pt idx="15">
                  <c:v>4797</c:v>
                </c:pt>
                <c:pt idx="16">
                  <c:v>4798</c:v>
                </c:pt>
                <c:pt idx="17">
                  <c:v>4799</c:v>
                </c:pt>
                <c:pt idx="18">
                  <c:v>4800</c:v>
                </c:pt>
                <c:pt idx="19">
                  <c:v>4801</c:v>
                </c:pt>
                <c:pt idx="20">
                  <c:v>4802</c:v>
                </c:pt>
                <c:pt idx="21">
                  <c:v>4803</c:v>
                </c:pt>
                <c:pt idx="22">
                  <c:v>4804</c:v>
                </c:pt>
                <c:pt idx="23">
                  <c:v>4805</c:v>
                </c:pt>
                <c:pt idx="24">
                  <c:v>4806</c:v>
                </c:pt>
                <c:pt idx="25">
                  <c:v>4807</c:v>
                </c:pt>
                <c:pt idx="26">
                  <c:v>4808</c:v>
                </c:pt>
                <c:pt idx="27">
                  <c:v>4809</c:v>
                </c:pt>
                <c:pt idx="28">
                  <c:v>4810</c:v>
                </c:pt>
                <c:pt idx="29">
                  <c:v>4811</c:v>
                </c:pt>
                <c:pt idx="30">
                  <c:v>4812</c:v>
                </c:pt>
                <c:pt idx="31">
                  <c:v>4813</c:v>
                </c:pt>
                <c:pt idx="32">
                  <c:v>4814</c:v>
                </c:pt>
                <c:pt idx="33">
                  <c:v>4815</c:v>
                </c:pt>
                <c:pt idx="34">
                  <c:v>4816</c:v>
                </c:pt>
                <c:pt idx="35">
                  <c:v>4817</c:v>
                </c:pt>
                <c:pt idx="36">
                  <c:v>4818</c:v>
                </c:pt>
                <c:pt idx="37">
                  <c:v>4819</c:v>
                </c:pt>
                <c:pt idx="38">
                  <c:v>4820</c:v>
                </c:pt>
                <c:pt idx="39">
                  <c:v>4821</c:v>
                </c:pt>
                <c:pt idx="40">
                  <c:v>4822</c:v>
                </c:pt>
                <c:pt idx="41">
                  <c:v>4823</c:v>
                </c:pt>
                <c:pt idx="42">
                  <c:v>4824</c:v>
                </c:pt>
                <c:pt idx="43">
                  <c:v>4825</c:v>
                </c:pt>
                <c:pt idx="44">
                  <c:v>4826</c:v>
                </c:pt>
                <c:pt idx="45">
                  <c:v>4827</c:v>
                </c:pt>
                <c:pt idx="46">
                  <c:v>4828</c:v>
                </c:pt>
                <c:pt idx="47">
                  <c:v>4829</c:v>
                </c:pt>
                <c:pt idx="48">
                  <c:v>4830</c:v>
                </c:pt>
                <c:pt idx="49">
                  <c:v>4831</c:v>
                </c:pt>
                <c:pt idx="50">
                  <c:v>4832</c:v>
                </c:pt>
                <c:pt idx="51">
                  <c:v>4833</c:v>
                </c:pt>
                <c:pt idx="52">
                  <c:v>4834</c:v>
                </c:pt>
                <c:pt idx="53">
                  <c:v>4835</c:v>
                </c:pt>
                <c:pt idx="54">
                  <c:v>4836</c:v>
                </c:pt>
                <c:pt idx="55">
                  <c:v>4837</c:v>
                </c:pt>
                <c:pt idx="56">
                  <c:v>4838</c:v>
                </c:pt>
                <c:pt idx="57">
                  <c:v>4839</c:v>
                </c:pt>
                <c:pt idx="58">
                  <c:v>4840</c:v>
                </c:pt>
                <c:pt idx="59">
                  <c:v>4841</c:v>
                </c:pt>
                <c:pt idx="60">
                  <c:v>4842</c:v>
                </c:pt>
                <c:pt idx="61">
                  <c:v>4843</c:v>
                </c:pt>
                <c:pt idx="62">
                  <c:v>4844</c:v>
                </c:pt>
                <c:pt idx="63">
                  <c:v>4845</c:v>
                </c:pt>
                <c:pt idx="64">
                  <c:v>4846</c:v>
                </c:pt>
                <c:pt idx="65">
                  <c:v>4847</c:v>
                </c:pt>
                <c:pt idx="66">
                  <c:v>4848</c:v>
                </c:pt>
                <c:pt idx="67">
                  <c:v>4849</c:v>
                </c:pt>
                <c:pt idx="68">
                  <c:v>4850</c:v>
                </c:pt>
                <c:pt idx="69">
                  <c:v>4851</c:v>
                </c:pt>
                <c:pt idx="70">
                  <c:v>4852</c:v>
                </c:pt>
                <c:pt idx="71">
                  <c:v>4853</c:v>
                </c:pt>
                <c:pt idx="72">
                  <c:v>4854</c:v>
                </c:pt>
                <c:pt idx="73">
                  <c:v>4855</c:v>
                </c:pt>
                <c:pt idx="74">
                  <c:v>4856</c:v>
                </c:pt>
                <c:pt idx="75">
                  <c:v>4857</c:v>
                </c:pt>
                <c:pt idx="76">
                  <c:v>4858</c:v>
                </c:pt>
                <c:pt idx="77">
                  <c:v>4859</c:v>
                </c:pt>
                <c:pt idx="78">
                  <c:v>4860</c:v>
                </c:pt>
                <c:pt idx="79">
                  <c:v>4861</c:v>
                </c:pt>
                <c:pt idx="80">
                  <c:v>4862</c:v>
                </c:pt>
                <c:pt idx="81">
                  <c:v>4863</c:v>
                </c:pt>
                <c:pt idx="82">
                  <c:v>4864</c:v>
                </c:pt>
                <c:pt idx="83">
                  <c:v>4865</c:v>
                </c:pt>
                <c:pt idx="84">
                  <c:v>4866</c:v>
                </c:pt>
                <c:pt idx="85">
                  <c:v>4867</c:v>
                </c:pt>
                <c:pt idx="86">
                  <c:v>4868</c:v>
                </c:pt>
                <c:pt idx="87">
                  <c:v>4869</c:v>
                </c:pt>
                <c:pt idx="88">
                  <c:v>4870</c:v>
                </c:pt>
                <c:pt idx="89">
                  <c:v>4871</c:v>
                </c:pt>
                <c:pt idx="90">
                  <c:v>4872</c:v>
                </c:pt>
                <c:pt idx="91">
                  <c:v>4873</c:v>
                </c:pt>
                <c:pt idx="92">
                  <c:v>4874</c:v>
                </c:pt>
                <c:pt idx="93">
                  <c:v>4875</c:v>
                </c:pt>
                <c:pt idx="94">
                  <c:v>4876</c:v>
                </c:pt>
                <c:pt idx="95">
                  <c:v>4877</c:v>
                </c:pt>
                <c:pt idx="96">
                  <c:v>4878</c:v>
                </c:pt>
                <c:pt idx="97">
                  <c:v>4879</c:v>
                </c:pt>
                <c:pt idx="98">
                  <c:v>4880</c:v>
                </c:pt>
                <c:pt idx="99">
                  <c:v>4881</c:v>
                </c:pt>
                <c:pt idx="100">
                  <c:v>4882</c:v>
                </c:pt>
                <c:pt idx="101">
                  <c:v>4883</c:v>
                </c:pt>
                <c:pt idx="102">
                  <c:v>4884</c:v>
                </c:pt>
                <c:pt idx="103">
                  <c:v>4885</c:v>
                </c:pt>
                <c:pt idx="104">
                  <c:v>4886</c:v>
                </c:pt>
                <c:pt idx="105">
                  <c:v>4887</c:v>
                </c:pt>
                <c:pt idx="106">
                  <c:v>4888</c:v>
                </c:pt>
                <c:pt idx="107">
                  <c:v>4889</c:v>
                </c:pt>
                <c:pt idx="108">
                  <c:v>4890</c:v>
                </c:pt>
                <c:pt idx="109">
                  <c:v>4891</c:v>
                </c:pt>
                <c:pt idx="110">
                  <c:v>4892</c:v>
                </c:pt>
                <c:pt idx="111">
                  <c:v>4893</c:v>
                </c:pt>
                <c:pt idx="112">
                  <c:v>4894</c:v>
                </c:pt>
                <c:pt idx="113">
                  <c:v>4895</c:v>
                </c:pt>
                <c:pt idx="114">
                  <c:v>4896</c:v>
                </c:pt>
                <c:pt idx="115">
                  <c:v>4897</c:v>
                </c:pt>
                <c:pt idx="116">
                  <c:v>4898</c:v>
                </c:pt>
                <c:pt idx="117">
                  <c:v>4899</c:v>
                </c:pt>
                <c:pt idx="118">
                  <c:v>4900</c:v>
                </c:pt>
                <c:pt idx="119">
                  <c:v>4901</c:v>
                </c:pt>
                <c:pt idx="120">
                  <c:v>4902</c:v>
                </c:pt>
                <c:pt idx="121">
                  <c:v>4903</c:v>
                </c:pt>
                <c:pt idx="122">
                  <c:v>4904</c:v>
                </c:pt>
                <c:pt idx="123">
                  <c:v>4905</c:v>
                </c:pt>
                <c:pt idx="124">
                  <c:v>4906</c:v>
                </c:pt>
                <c:pt idx="125">
                  <c:v>4907</c:v>
                </c:pt>
                <c:pt idx="126">
                  <c:v>4908</c:v>
                </c:pt>
                <c:pt idx="127">
                  <c:v>4909</c:v>
                </c:pt>
                <c:pt idx="128">
                  <c:v>4910</c:v>
                </c:pt>
                <c:pt idx="129">
                  <c:v>4911</c:v>
                </c:pt>
                <c:pt idx="130">
                  <c:v>4912</c:v>
                </c:pt>
                <c:pt idx="131">
                  <c:v>4913</c:v>
                </c:pt>
                <c:pt idx="132">
                  <c:v>4914</c:v>
                </c:pt>
                <c:pt idx="133">
                  <c:v>4915</c:v>
                </c:pt>
                <c:pt idx="134">
                  <c:v>4916</c:v>
                </c:pt>
                <c:pt idx="135">
                  <c:v>4917</c:v>
                </c:pt>
                <c:pt idx="136">
                  <c:v>4918</c:v>
                </c:pt>
                <c:pt idx="137">
                  <c:v>4919</c:v>
                </c:pt>
                <c:pt idx="138">
                  <c:v>4920</c:v>
                </c:pt>
                <c:pt idx="139">
                  <c:v>4921</c:v>
                </c:pt>
                <c:pt idx="140">
                  <c:v>4922</c:v>
                </c:pt>
                <c:pt idx="141">
                  <c:v>4923</c:v>
                </c:pt>
                <c:pt idx="142">
                  <c:v>4924</c:v>
                </c:pt>
                <c:pt idx="143">
                  <c:v>4925</c:v>
                </c:pt>
                <c:pt idx="144">
                  <c:v>4926</c:v>
                </c:pt>
                <c:pt idx="145">
                  <c:v>4927</c:v>
                </c:pt>
                <c:pt idx="146">
                  <c:v>4928</c:v>
                </c:pt>
                <c:pt idx="147">
                  <c:v>4929</c:v>
                </c:pt>
                <c:pt idx="148">
                  <c:v>4930</c:v>
                </c:pt>
                <c:pt idx="149">
                  <c:v>4931</c:v>
                </c:pt>
                <c:pt idx="150">
                  <c:v>4932</c:v>
                </c:pt>
                <c:pt idx="151">
                  <c:v>4933</c:v>
                </c:pt>
                <c:pt idx="152">
                  <c:v>4934</c:v>
                </c:pt>
                <c:pt idx="153">
                  <c:v>4935</c:v>
                </c:pt>
                <c:pt idx="154">
                  <c:v>4936</c:v>
                </c:pt>
                <c:pt idx="155">
                  <c:v>4937</c:v>
                </c:pt>
                <c:pt idx="156">
                  <c:v>4938</c:v>
                </c:pt>
                <c:pt idx="157">
                  <c:v>4939</c:v>
                </c:pt>
                <c:pt idx="158">
                  <c:v>4940</c:v>
                </c:pt>
                <c:pt idx="159">
                  <c:v>4941</c:v>
                </c:pt>
                <c:pt idx="160">
                  <c:v>4942</c:v>
                </c:pt>
                <c:pt idx="161">
                  <c:v>4943</c:v>
                </c:pt>
                <c:pt idx="162">
                  <c:v>4944</c:v>
                </c:pt>
                <c:pt idx="163">
                  <c:v>4945</c:v>
                </c:pt>
                <c:pt idx="164">
                  <c:v>4946</c:v>
                </c:pt>
                <c:pt idx="165">
                  <c:v>4947</c:v>
                </c:pt>
                <c:pt idx="166">
                  <c:v>4948</c:v>
                </c:pt>
                <c:pt idx="167">
                  <c:v>4949</c:v>
                </c:pt>
                <c:pt idx="168">
                  <c:v>4950</c:v>
                </c:pt>
                <c:pt idx="169">
                  <c:v>4951</c:v>
                </c:pt>
                <c:pt idx="170">
                  <c:v>4952</c:v>
                </c:pt>
                <c:pt idx="171">
                  <c:v>4953</c:v>
                </c:pt>
                <c:pt idx="172">
                  <c:v>4954</c:v>
                </c:pt>
                <c:pt idx="173">
                  <c:v>4955</c:v>
                </c:pt>
                <c:pt idx="174">
                  <c:v>4956</c:v>
                </c:pt>
                <c:pt idx="175">
                  <c:v>4957</c:v>
                </c:pt>
                <c:pt idx="176">
                  <c:v>4958</c:v>
                </c:pt>
                <c:pt idx="177">
                  <c:v>4959</c:v>
                </c:pt>
                <c:pt idx="178">
                  <c:v>4960</c:v>
                </c:pt>
                <c:pt idx="179">
                  <c:v>4961</c:v>
                </c:pt>
                <c:pt idx="180">
                  <c:v>4962</c:v>
                </c:pt>
                <c:pt idx="181">
                  <c:v>4963</c:v>
                </c:pt>
                <c:pt idx="182">
                  <c:v>4964</c:v>
                </c:pt>
                <c:pt idx="183">
                  <c:v>4965</c:v>
                </c:pt>
                <c:pt idx="184">
                  <c:v>4966</c:v>
                </c:pt>
                <c:pt idx="185">
                  <c:v>4967</c:v>
                </c:pt>
                <c:pt idx="186">
                  <c:v>4968</c:v>
                </c:pt>
                <c:pt idx="187">
                  <c:v>4969</c:v>
                </c:pt>
                <c:pt idx="188">
                  <c:v>4970</c:v>
                </c:pt>
                <c:pt idx="189">
                  <c:v>4971</c:v>
                </c:pt>
                <c:pt idx="190">
                  <c:v>4972</c:v>
                </c:pt>
                <c:pt idx="191">
                  <c:v>4973</c:v>
                </c:pt>
                <c:pt idx="192">
                  <c:v>4974</c:v>
                </c:pt>
                <c:pt idx="193">
                  <c:v>4975</c:v>
                </c:pt>
                <c:pt idx="194">
                  <c:v>4976</c:v>
                </c:pt>
                <c:pt idx="195">
                  <c:v>4977</c:v>
                </c:pt>
                <c:pt idx="196">
                  <c:v>4978</c:v>
                </c:pt>
                <c:pt idx="197">
                  <c:v>4979</c:v>
                </c:pt>
                <c:pt idx="198">
                  <c:v>4980</c:v>
                </c:pt>
                <c:pt idx="199">
                  <c:v>4981</c:v>
                </c:pt>
                <c:pt idx="200">
                  <c:v>4982</c:v>
                </c:pt>
                <c:pt idx="201">
                  <c:v>4983</c:v>
                </c:pt>
                <c:pt idx="202">
                  <c:v>4984</c:v>
                </c:pt>
                <c:pt idx="203">
                  <c:v>4985</c:v>
                </c:pt>
                <c:pt idx="204">
                  <c:v>4986</c:v>
                </c:pt>
                <c:pt idx="205">
                  <c:v>4987</c:v>
                </c:pt>
                <c:pt idx="206">
                  <c:v>4988</c:v>
                </c:pt>
                <c:pt idx="207">
                  <c:v>4989</c:v>
                </c:pt>
                <c:pt idx="208">
                  <c:v>4990</c:v>
                </c:pt>
                <c:pt idx="209">
                  <c:v>4991</c:v>
                </c:pt>
                <c:pt idx="210">
                  <c:v>4992</c:v>
                </c:pt>
                <c:pt idx="211">
                  <c:v>4993</c:v>
                </c:pt>
                <c:pt idx="212">
                  <c:v>4994</c:v>
                </c:pt>
                <c:pt idx="213">
                  <c:v>4995</c:v>
                </c:pt>
                <c:pt idx="214">
                  <c:v>4996</c:v>
                </c:pt>
                <c:pt idx="215">
                  <c:v>4997</c:v>
                </c:pt>
                <c:pt idx="216">
                  <c:v>4998</c:v>
                </c:pt>
                <c:pt idx="217">
                  <c:v>4999</c:v>
                </c:pt>
                <c:pt idx="218">
                  <c:v>5000</c:v>
                </c:pt>
                <c:pt idx="219">
                  <c:v>5001</c:v>
                </c:pt>
                <c:pt idx="220">
                  <c:v>5002</c:v>
                </c:pt>
                <c:pt idx="221">
                  <c:v>5003</c:v>
                </c:pt>
                <c:pt idx="222">
                  <c:v>5004</c:v>
                </c:pt>
                <c:pt idx="223">
                  <c:v>5005</c:v>
                </c:pt>
                <c:pt idx="224">
                  <c:v>5006</c:v>
                </c:pt>
                <c:pt idx="225">
                  <c:v>5007</c:v>
                </c:pt>
                <c:pt idx="226">
                  <c:v>5008</c:v>
                </c:pt>
                <c:pt idx="227">
                  <c:v>5009</c:v>
                </c:pt>
                <c:pt idx="228">
                  <c:v>5010</c:v>
                </c:pt>
                <c:pt idx="229">
                  <c:v>5011</c:v>
                </c:pt>
                <c:pt idx="230">
                  <c:v>5012</c:v>
                </c:pt>
                <c:pt idx="231">
                  <c:v>5013</c:v>
                </c:pt>
                <c:pt idx="232">
                  <c:v>5014</c:v>
                </c:pt>
                <c:pt idx="233">
                  <c:v>5015</c:v>
                </c:pt>
                <c:pt idx="234">
                  <c:v>5016</c:v>
                </c:pt>
                <c:pt idx="235">
                  <c:v>5017</c:v>
                </c:pt>
                <c:pt idx="236">
                  <c:v>5018</c:v>
                </c:pt>
                <c:pt idx="237">
                  <c:v>5019</c:v>
                </c:pt>
                <c:pt idx="238">
                  <c:v>5020</c:v>
                </c:pt>
                <c:pt idx="239">
                  <c:v>5021</c:v>
                </c:pt>
                <c:pt idx="240">
                  <c:v>5022</c:v>
                </c:pt>
                <c:pt idx="241">
                  <c:v>5023</c:v>
                </c:pt>
                <c:pt idx="242">
                  <c:v>5024</c:v>
                </c:pt>
                <c:pt idx="243">
                  <c:v>5025</c:v>
                </c:pt>
                <c:pt idx="244">
                  <c:v>5026</c:v>
                </c:pt>
                <c:pt idx="245">
                  <c:v>5027</c:v>
                </c:pt>
                <c:pt idx="246">
                  <c:v>5028</c:v>
                </c:pt>
                <c:pt idx="247">
                  <c:v>5029</c:v>
                </c:pt>
                <c:pt idx="248">
                  <c:v>5030</c:v>
                </c:pt>
                <c:pt idx="249">
                  <c:v>5031</c:v>
                </c:pt>
              </c:numCache>
            </c:numRef>
          </c:xVal>
          <c:yVal>
            <c:numRef>
              <c:f>Graph!$D$4784:$D$5031</c:f>
              <c:numCache>
                <c:formatCode>General</c:formatCode>
                <c:ptCount val="248"/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E7-44D2-BC76-CDF6F0372425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Graph!$A$4783:$A$5032</c:f>
              <c:numCache>
                <c:formatCode>General</c:formatCode>
                <c:ptCount val="250"/>
                <c:pt idx="0">
                  <c:v>4782</c:v>
                </c:pt>
                <c:pt idx="1">
                  <c:v>4783</c:v>
                </c:pt>
                <c:pt idx="2">
                  <c:v>4784</c:v>
                </c:pt>
                <c:pt idx="3">
                  <c:v>4785</c:v>
                </c:pt>
                <c:pt idx="4">
                  <c:v>4786</c:v>
                </c:pt>
                <c:pt idx="5">
                  <c:v>4787</c:v>
                </c:pt>
                <c:pt idx="6">
                  <c:v>4788</c:v>
                </c:pt>
                <c:pt idx="7">
                  <c:v>4789</c:v>
                </c:pt>
                <c:pt idx="8">
                  <c:v>4790</c:v>
                </c:pt>
                <c:pt idx="9">
                  <c:v>4791</c:v>
                </c:pt>
                <c:pt idx="10">
                  <c:v>4792</c:v>
                </c:pt>
                <c:pt idx="11">
                  <c:v>4793</c:v>
                </c:pt>
                <c:pt idx="12">
                  <c:v>4794</c:v>
                </c:pt>
                <c:pt idx="13">
                  <c:v>4795</c:v>
                </c:pt>
                <c:pt idx="14">
                  <c:v>4796</c:v>
                </c:pt>
                <c:pt idx="15">
                  <c:v>4797</c:v>
                </c:pt>
                <c:pt idx="16">
                  <c:v>4798</c:v>
                </c:pt>
                <c:pt idx="17">
                  <c:v>4799</c:v>
                </c:pt>
                <c:pt idx="18">
                  <c:v>4800</c:v>
                </c:pt>
                <c:pt idx="19">
                  <c:v>4801</c:v>
                </c:pt>
                <c:pt idx="20">
                  <c:v>4802</c:v>
                </c:pt>
                <c:pt idx="21">
                  <c:v>4803</c:v>
                </c:pt>
                <c:pt idx="22">
                  <c:v>4804</c:v>
                </c:pt>
                <c:pt idx="23">
                  <c:v>4805</c:v>
                </c:pt>
                <c:pt idx="24">
                  <c:v>4806</c:v>
                </c:pt>
                <c:pt idx="25">
                  <c:v>4807</c:v>
                </c:pt>
                <c:pt idx="26">
                  <c:v>4808</c:v>
                </c:pt>
                <c:pt idx="27">
                  <c:v>4809</c:v>
                </c:pt>
                <c:pt idx="28">
                  <c:v>4810</c:v>
                </c:pt>
                <c:pt idx="29">
                  <c:v>4811</c:v>
                </c:pt>
                <c:pt idx="30">
                  <c:v>4812</c:v>
                </c:pt>
                <c:pt idx="31">
                  <c:v>4813</c:v>
                </c:pt>
                <c:pt idx="32">
                  <c:v>4814</c:v>
                </c:pt>
                <c:pt idx="33">
                  <c:v>4815</c:v>
                </c:pt>
                <c:pt idx="34">
                  <c:v>4816</c:v>
                </c:pt>
                <c:pt idx="35">
                  <c:v>4817</c:v>
                </c:pt>
                <c:pt idx="36">
                  <c:v>4818</c:v>
                </c:pt>
                <c:pt idx="37">
                  <c:v>4819</c:v>
                </c:pt>
                <c:pt idx="38">
                  <c:v>4820</c:v>
                </c:pt>
                <c:pt idx="39">
                  <c:v>4821</c:v>
                </c:pt>
                <c:pt idx="40">
                  <c:v>4822</c:v>
                </c:pt>
                <c:pt idx="41">
                  <c:v>4823</c:v>
                </c:pt>
                <c:pt idx="42">
                  <c:v>4824</c:v>
                </c:pt>
                <c:pt idx="43">
                  <c:v>4825</c:v>
                </c:pt>
                <c:pt idx="44">
                  <c:v>4826</c:v>
                </c:pt>
                <c:pt idx="45">
                  <c:v>4827</c:v>
                </c:pt>
                <c:pt idx="46">
                  <c:v>4828</c:v>
                </c:pt>
                <c:pt idx="47">
                  <c:v>4829</c:v>
                </c:pt>
                <c:pt idx="48">
                  <c:v>4830</c:v>
                </c:pt>
                <c:pt idx="49">
                  <c:v>4831</c:v>
                </c:pt>
                <c:pt idx="50">
                  <c:v>4832</c:v>
                </c:pt>
                <c:pt idx="51">
                  <c:v>4833</c:v>
                </c:pt>
                <c:pt idx="52">
                  <c:v>4834</c:v>
                </c:pt>
                <c:pt idx="53">
                  <c:v>4835</c:v>
                </c:pt>
                <c:pt idx="54">
                  <c:v>4836</c:v>
                </c:pt>
                <c:pt idx="55">
                  <c:v>4837</c:v>
                </c:pt>
                <c:pt idx="56">
                  <c:v>4838</c:v>
                </c:pt>
                <c:pt idx="57">
                  <c:v>4839</c:v>
                </c:pt>
                <c:pt idx="58">
                  <c:v>4840</c:v>
                </c:pt>
                <c:pt idx="59">
                  <c:v>4841</c:v>
                </c:pt>
                <c:pt idx="60">
                  <c:v>4842</c:v>
                </c:pt>
                <c:pt idx="61">
                  <c:v>4843</c:v>
                </c:pt>
                <c:pt idx="62">
                  <c:v>4844</c:v>
                </c:pt>
                <c:pt idx="63">
                  <c:v>4845</c:v>
                </c:pt>
                <c:pt idx="64">
                  <c:v>4846</c:v>
                </c:pt>
                <c:pt idx="65">
                  <c:v>4847</c:v>
                </c:pt>
                <c:pt idx="66">
                  <c:v>4848</c:v>
                </c:pt>
                <c:pt idx="67">
                  <c:v>4849</c:v>
                </c:pt>
                <c:pt idx="68">
                  <c:v>4850</c:v>
                </c:pt>
                <c:pt idx="69">
                  <c:v>4851</c:v>
                </c:pt>
                <c:pt idx="70">
                  <c:v>4852</c:v>
                </c:pt>
                <c:pt idx="71">
                  <c:v>4853</c:v>
                </c:pt>
                <c:pt idx="72">
                  <c:v>4854</c:v>
                </c:pt>
                <c:pt idx="73">
                  <c:v>4855</c:v>
                </c:pt>
                <c:pt idx="74">
                  <c:v>4856</c:v>
                </c:pt>
                <c:pt idx="75">
                  <c:v>4857</c:v>
                </c:pt>
                <c:pt idx="76">
                  <c:v>4858</c:v>
                </c:pt>
                <c:pt idx="77">
                  <c:v>4859</c:v>
                </c:pt>
                <c:pt idx="78">
                  <c:v>4860</c:v>
                </c:pt>
                <c:pt idx="79">
                  <c:v>4861</c:v>
                </c:pt>
                <c:pt idx="80">
                  <c:v>4862</c:v>
                </c:pt>
                <c:pt idx="81">
                  <c:v>4863</c:v>
                </c:pt>
                <c:pt idx="82">
                  <c:v>4864</c:v>
                </c:pt>
                <c:pt idx="83">
                  <c:v>4865</c:v>
                </c:pt>
                <c:pt idx="84">
                  <c:v>4866</c:v>
                </c:pt>
                <c:pt idx="85">
                  <c:v>4867</c:v>
                </c:pt>
                <c:pt idx="86">
                  <c:v>4868</c:v>
                </c:pt>
                <c:pt idx="87">
                  <c:v>4869</c:v>
                </c:pt>
                <c:pt idx="88">
                  <c:v>4870</c:v>
                </c:pt>
                <c:pt idx="89">
                  <c:v>4871</c:v>
                </c:pt>
                <c:pt idx="90">
                  <c:v>4872</c:v>
                </c:pt>
                <c:pt idx="91">
                  <c:v>4873</c:v>
                </c:pt>
                <c:pt idx="92">
                  <c:v>4874</c:v>
                </c:pt>
                <c:pt idx="93">
                  <c:v>4875</c:v>
                </c:pt>
                <c:pt idx="94">
                  <c:v>4876</c:v>
                </c:pt>
                <c:pt idx="95">
                  <c:v>4877</c:v>
                </c:pt>
                <c:pt idx="96">
                  <c:v>4878</c:v>
                </c:pt>
                <c:pt idx="97">
                  <c:v>4879</c:v>
                </c:pt>
                <c:pt idx="98">
                  <c:v>4880</c:v>
                </c:pt>
                <c:pt idx="99">
                  <c:v>4881</c:v>
                </c:pt>
                <c:pt idx="100">
                  <c:v>4882</c:v>
                </c:pt>
                <c:pt idx="101">
                  <c:v>4883</c:v>
                </c:pt>
                <c:pt idx="102">
                  <c:v>4884</c:v>
                </c:pt>
                <c:pt idx="103">
                  <c:v>4885</c:v>
                </c:pt>
                <c:pt idx="104">
                  <c:v>4886</c:v>
                </c:pt>
                <c:pt idx="105">
                  <c:v>4887</c:v>
                </c:pt>
                <c:pt idx="106">
                  <c:v>4888</c:v>
                </c:pt>
                <c:pt idx="107">
                  <c:v>4889</c:v>
                </c:pt>
                <c:pt idx="108">
                  <c:v>4890</c:v>
                </c:pt>
                <c:pt idx="109">
                  <c:v>4891</c:v>
                </c:pt>
                <c:pt idx="110">
                  <c:v>4892</c:v>
                </c:pt>
                <c:pt idx="111">
                  <c:v>4893</c:v>
                </c:pt>
                <c:pt idx="112">
                  <c:v>4894</c:v>
                </c:pt>
                <c:pt idx="113">
                  <c:v>4895</c:v>
                </c:pt>
                <c:pt idx="114">
                  <c:v>4896</c:v>
                </c:pt>
                <c:pt idx="115">
                  <c:v>4897</c:v>
                </c:pt>
                <c:pt idx="116">
                  <c:v>4898</c:v>
                </c:pt>
                <c:pt idx="117">
                  <c:v>4899</c:v>
                </c:pt>
                <c:pt idx="118">
                  <c:v>4900</c:v>
                </c:pt>
                <c:pt idx="119">
                  <c:v>4901</c:v>
                </c:pt>
                <c:pt idx="120">
                  <c:v>4902</c:v>
                </c:pt>
                <c:pt idx="121">
                  <c:v>4903</c:v>
                </c:pt>
                <c:pt idx="122">
                  <c:v>4904</c:v>
                </c:pt>
                <c:pt idx="123">
                  <c:v>4905</c:v>
                </c:pt>
                <c:pt idx="124">
                  <c:v>4906</c:v>
                </c:pt>
                <c:pt idx="125">
                  <c:v>4907</c:v>
                </c:pt>
                <c:pt idx="126">
                  <c:v>4908</c:v>
                </c:pt>
                <c:pt idx="127">
                  <c:v>4909</c:v>
                </c:pt>
                <c:pt idx="128">
                  <c:v>4910</c:v>
                </c:pt>
                <c:pt idx="129">
                  <c:v>4911</c:v>
                </c:pt>
                <c:pt idx="130">
                  <c:v>4912</c:v>
                </c:pt>
                <c:pt idx="131">
                  <c:v>4913</c:v>
                </c:pt>
                <c:pt idx="132">
                  <c:v>4914</c:v>
                </c:pt>
                <c:pt idx="133">
                  <c:v>4915</c:v>
                </c:pt>
                <c:pt idx="134">
                  <c:v>4916</c:v>
                </c:pt>
                <c:pt idx="135">
                  <c:v>4917</c:v>
                </c:pt>
                <c:pt idx="136">
                  <c:v>4918</c:v>
                </c:pt>
                <c:pt idx="137">
                  <c:v>4919</c:v>
                </c:pt>
                <c:pt idx="138">
                  <c:v>4920</c:v>
                </c:pt>
                <c:pt idx="139">
                  <c:v>4921</c:v>
                </c:pt>
                <c:pt idx="140">
                  <c:v>4922</c:v>
                </c:pt>
                <c:pt idx="141">
                  <c:v>4923</c:v>
                </c:pt>
                <c:pt idx="142">
                  <c:v>4924</c:v>
                </c:pt>
                <c:pt idx="143">
                  <c:v>4925</c:v>
                </c:pt>
                <c:pt idx="144">
                  <c:v>4926</c:v>
                </c:pt>
                <c:pt idx="145">
                  <c:v>4927</c:v>
                </c:pt>
                <c:pt idx="146">
                  <c:v>4928</c:v>
                </c:pt>
                <c:pt idx="147">
                  <c:v>4929</c:v>
                </c:pt>
                <c:pt idx="148">
                  <c:v>4930</c:v>
                </c:pt>
                <c:pt idx="149">
                  <c:v>4931</c:v>
                </c:pt>
                <c:pt idx="150">
                  <c:v>4932</c:v>
                </c:pt>
                <c:pt idx="151">
                  <c:v>4933</c:v>
                </c:pt>
                <c:pt idx="152">
                  <c:v>4934</c:v>
                </c:pt>
                <c:pt idx="153">
                  <c:v>4935</c:v>
                </c:pt>
                <c:pt idx="154">
                  <c:v>4936</c:v>
                </c:pt>
                <c:pt idx="155">
                  <c:v>4937</c:v>
                </c:pt>
                <c:pt idx="156">
                  <c:v>4938</c:v>
                </c:pt>
                <c:pt idx="157">
                  <c:v>4939</c:v>
                </c:pt>
                <c:pt idx="158">
                  <c:v>4940</c:v>
                </c:pt>
                <c:pt idx="159">
                  <c:v>4941</c:v>
                </c:pt>
                <c:pt idx="160">
                  <c:v>4942</c:v>
                </c:pt>
                <c:pt idx="161">
                  <c:v>4943</c:v>
                </c:pt>
                <c:pt idx="162">
                  <c:v>4944</c:v>
                </c:pt>
                <c:pt idx="163">
                  <c:v>4945</c:v>
                </c:pt>
                <c:pt idx="164">
                  <c:v>4946</c:v>
                </c:pt>
                <c:pt idx="165">
                  <c:v>4947</c:v>
                </c:pt>
                <c:pt idx="166">
                  <c:v>4948</c:v>
                </c:pt>
                <c:pt idx="167">
                  <c:v>4949</c:v>
                </c:pt>
                <c:pt idx="168">
                  <c:v>4950</c:v>
                </c:pt>
                <c:pt idx="169">
                  <c:v>4951</c:v>
                </c:pt>
                <c:pt idx="170">
                  <c:v>4952</c:v>
                </c:pt>
                <c:pt idx="171">
                  <c:v>4953</c:v>
                </c:pt>
                <c:pt idx="172">
                  <c:v>4954</c:v>
                </c:pt>
                <c:pt idx="173">
                  <c:v>4955</c:v>
                </c:pt>
                <c:pt idx="174">
                  <c:v>4956</c:v>
                </c:pt>
                <c:pt idx="175">
                  <c:v>4957</c:v>
                </c:pt>
                <c:pt idx="176">
                  <c:v>4958</c:v>
                </c:pt>
                <c:pt idx="177">
                  <c:v>4959</c:v>
                </c:pt>
                <c:pt idx="178">
                  <c:v>4960</c:v>
                </c:pt>
                <c:pt idx="179">
                  <c:v>4961</c:v>
                </c:pt>
                <c:pt idx="180">
                  <c:v>4962</c:v>
                </c:pt>
                <c:pt idx="181">
                  <c:v>4963</c:v>
                </c:pt>
                <c:pt idx="182">
                  <c:v>4964</c:v>
                </c:pt>
                <c:pt idx="183">
                  <c:v>4965</c:v>
                </c:pt>
                <c:pt idx="184">
                  <c:v>4966</c:v>
                </c:pt>
                <c:pt idx="185">
                  <c:v>4967</c:v>
                </c:pt>
                <c:pt idx="186">
                  <c:v>4968</c:v>
                </c:pt>
                <c:pt idx="187">
                  <c:v>4969</c:v>
                </c:pt>
                <c:pt idx="188">
                  <c:v>4970</c:v>
                </c:pt>
                <c:pt idx="189">
                  <c:v>4971</c:v>
                </c:pt>
                <c:pt idx="190">
                  <c:v>4972</c:v>
                </c:pt>
                <c:pt idx="191">
                  <c:v>4973</c:v>
                </c:pt>
                <c:pt idx="192">
                  <c:v>4974</c:v>
                </c:pt>
                <c:pt idx="193">
                  <c:v>4975</c:v>
                </c:pt>
                <c:pt idx="194">
                  <c:v>4976</c:v>
                </c:pt>
                <c:pt idx="195">
                  <c:v>4977</c:v>
                </c:pt>
                <c:pt idx="196">
                  <c:v>4978</c:v>
                </c:pt>
                <c:pt idx="197">
                  <c:v>4979</c:v>
                </c:pt>
                <c:pt idx="198">
                  <c:v>4980</c:v>
                </c:pt>
                <c:pt idx="199">
                  <c:v>4981</c:v>
                </c:pt>
                <c:pt idx="200">
                  <c:v>4982</c:v>
                </c:pt>
                <c:pt idx="201">
                  <c:v>4983</c:v>
                </c:pt>
                <c:pt idx="202">
                  <c:v>4984</c:v>
                </c:pt>
                <c:pt idx="203">
                  <c:v>4985</c:v>
                </c:pt>
                <c:pt idx="204">
                  <c:v>4986</c:v>
                </c:pt>
                <c:pt idx="205">
                  <c:v>4987</c:v>
                </c:pt>
                <c:pt idx="206">
                  <c:v>4988</c:v>
                </c:pt>
                <c:pt idx="207">
                  <c:v>4989</c:v>
                </c:pt>
                <c:pt idx="208">
                  <c:v>4990</c:v>
                </c:pt>
                <c:pt idx="209">
                  <c:v>4991</c:v>
                </c:pt>
                <c:pt idx="210">
                  <c:v>4992</c:v>
                </c:pt>
                <c:pt idx="211">
                  <c:v>4993</c:v>
                </c:pt>
                <c:pt idx="212">
                  <c:v>4994</c:v>
                </c:pt>
                <c:pt idx="213">
                  <c:v>4995</c:v>
                </c:pt>
                <c:pt idx="214">
                  <c:v>4996</c:v>
                </c:pt>
                <c:pt idx="215">
                  <c:v>4997</c:v>
                </c:pt>
                <c:pt idx="216">
                  <c:v>4998</c:v>
                </c:pt>
                <c:pt idx="217">
                  <c:v>4999</c:v>
                </c:pt>
                <c:pt idx="218">
                  <c:v>5000</c:v>
                </c:pt>
                <c:pt idx="219">
                  <c:v>5001</c:v>
                </c:pt>
                <c:pt idx="220">
                  <c:v>5002</c:v>
                </c:pt>
                <c:pt idx="221">
                  <c:v>5003</c:v>
                </c:pt>
                <c:pt idx="222">
                  <c:v>5004</c:v>
                </c:pt>
                <c:pt idx="223">
                  <c:v>5005</c:v>
                </c:pt>
                <c:pt idx="224">
                  <c:v>5006</c:v>
                </c:pt>
                <c:pt idx="225">
                  <c:v>5007</c:v>
                </c:pt>
                <c:pt idx="226">
                  <c:v>5008</c:v>
                </c:pt>
                <c:pt idx="227">
                  <c:v>5009</c:v>
                </c:pt>
                <c:pt idx="228">
                  <c:v>5010</c:v>
                </c:pt>
                <c:pt idx="229">
                  <c:v>5011</c:v>
                </c:pt>
                <c:pt idx="230">
                  <c:v>5012</c:v>
                </c:pt>
                <c:pt idx="231">
                  <c:v>5013</c:v>
                </c:pt>
                <c:pt idx="232">
                  <c:v>5014</c:v>
                </c:pt>
                <c:pt idx="233">
                  <c:v>5015</c:v>
                </c:pt>
                <c:pt idx="234">
                  <c:v>5016</c:v>
                </c:pt>
                <c:pt idx="235">
                  <c:v>5017</c:v>
                </c:pt>
                <c:pt idx="236">
                  <c:v>5018</c:v>
                </c:pt>
                <c:pt idx="237">
                  <c:v>5019</c:v>
                </c:pt>
                <c:pt idx="238">
                  <c:v>5020</c:v>
                </c:pt>
                <c:pt idx="239">
                  <c:v>5021</c:v>
                </c:pt>
                <c:pt idx="240">
                  <c:v>5022</c:v>
                </c:pt>
                <c:pt idx="241">
                  <c:v>5023</c:v>
                </c:pt>
                <c:pt idx="242">
                  <c:v>5024</c:v>
                </c:pt>
                <c:pt idx="243">
                  <c:v>5025</c:v>
                </c:pt>
                <c:pt idx="244">
                  <c:v>5026</c:v>
                </c:pt>
                <c:pt idx="245">
                  <c:v>5027</c:v>
                </c:pt>
                <c:pt idx="246">
                  <c:v>5028</c:v>
                </c:pt>
                <c:pt idx="247">
                  <c:v>5029</c:v>
                </c:pt>
                <c:pt idx="248">
                  <c:v>5030</c:v>
                </c:pt>
                <c:pt idx="249">
                  <c:v>5031</c:v>
                </c:pt>
              </c:numCache>
            </c:numRef>
          </c:xVal>
          <c:yVal>
            <c:numRef>
              <c:f>Graph!$B$4784:$B$5031</c:f>
              <c:numCache>
                <c:formatCode>General</c:formatCode>
                <c:ptCount val="24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46">
                  <c:v>1</c:v>
                </c:pt>
                <c:pt idx="247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EE7-44D2-BC76-CDF6F0372425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Graph!$A$4783:$A$5032</c:f>
              <c:numCache>
                <c:formatCode>General</c:formatCode>
                <c:ptCount val="250"/>
                <c:pt idx="0">
                  <c:v>4782</c:v>
                </c:pt>
                <c:pt idx="1">
                  <c:v>4783</c:v>
                </c:pt>
                <c:pt idx="2">
                  <c:v>4784</c:v>
                </c:pt>
                <c:pt idx="3">
                  <c:v>4785</c:v>
                </c:pt>
                <c:pt idx="4">
                  <c:v>4786</c:v>
                </c:pt>
                <c:pt idx="5">
                  <c:v>4787</c:v>
                </c:pt>
                <c:pt idx="6">
                  <c:v>4788</c:v>
                </c:pt>
                <c:pt idx="7">
                  <c:v>4789</c:v>
                </c:pt>
                <c:pt idx="8">
                  <c:v>4790</c:v>
                </c:pt>
                <c:pt idx="9">
                  <c:v>4791</c:v>
                </c:pt>
                <c:pt idx="10">
                  <c:v>4792</c:v>
                </c:pt>
                <c:pt idx="11">
                  <c:v>4793</c:v>
                </c:pt>
                <c:pt idx="12">
                  <c:v>4794</c:v>
                </c:pt>
                <c:pt idx="13">
                  <c:v>4795</c:v>
                </c:pt>
                <c:pt idx="14">
                  <c:v>4796</c:v>
                </c:pt>
                <c:pt idx="15">
                  <c:v>4797</c:v>
                </c:pt>
                <c:pt idx="16">
                  <c:v>4798</c:v>
                </c:pt>
                <c:pt idx="17">
                  <c:v>4799</c:v>
                </c:pt>
                <c:pt idx="18">
                  <c:v>4800</c:v>
                </c:pt>
                <c:pt idx="19">
                  <c:v>4801</c:v>
                </c:pt>
                <c:pt idx="20">
                  <c:v>4802</c:v>
                </c:pt>
                <c:pt idx="21">
                  <c:v>4803</c:v>
                </c:pt>
                <c:pt idx="22">
                  <c:v>4804</c:v>
                </c:pt>
                <c:pt idx="23">
                  <c:v>4805</c:v>
                </c:pt>
                <c:pt idx="24">
                  <c:v>4806</c:v>
                </c:pt>
                <c:pt idx="25">
                  <c:v>4807</c:v>
                </c:pt>
                <c:pt idx="26">
                  <c:v>4808</c:v>
                </c:pt>
                <c:pt idx="27">
                  <c:v>4809</c:v>
                </c:pt>
                <c:pt idx="28">
                  <c:v>4810</c:v>
                </c:pt>
                <c:pt idx="29">
                  <c:v>4811</c:v>
                </c:pt>
                <c:pt idx="30">
                  <c:v>4812</c:v>
                </c:pt>
                <c:pt idx="31">
                  <c:v>4813</c:v>
                </c:pt>
                <c:pt idx="32">
                  <c:v>4814</c:v>
                </c:pt>
                <c:pt idx="33">
                  <c:v>4815</c:v>
                </c:pt>
                <c:pt idx="34">
                  <c:v>4816</c:v>
                </c:pt>
                <c:pt idx="35">
                  <c:v>4817</c:v>
                </c:pt>
                <c:pt idx="36">
                  <c:v>4818</c:v>
                </c:pt>
                <c:pt idx="37">
                  <c:v>4819</c:v>
                </c:pt>
                <c:pt idx="38">
                  <c:v>4820</c:v>
                </c:pt>
                <c:pt idx="39">
                  <c:v>4821</c:v>
                </c:pt>
                <c:pt idx="40">
                  <c:v>4822</c:v>
                </c:pt>
                <c:pt idx="41">
                  <c:v>4823</c:v>
                </c:pt>
                <c:pt idx="42">
                  <c:v>4824</c:v>
                </c:pt>
                <c:pt idx="43">
                  <c:v>4825</c:v>
                </c:pt>
                <c:pt idx="44">
                  <c:v>4826</c:v>
                </c:pt>
                <c:pt idx="45">
                  <c:v>4827</c:v>
                </c:pt>
                <c:pt idx="46">
                  <c:v>4828</c:v>
                </c:pt>
                <c:pt idx="47">
                  <c:v>4829</c:v>
                </c:pt>
                <c:pt idx="48">
                  <c:v>4830</c:v>
                </c:pt>
                <c:pt idx="49">
                  <c:v>4831</c:v>
                </c:pt>
                <c:pt idx="50">
                  <c:v>4832</c:v>
                </c:pt>
                <c:pt idx="51">
                  <c:v>4833</c:v>
                </c:pt>
                <c:pt idx="52">
                  <c:v>4834</c:v>
                </c:pt>
                <c:pt idx="53">
                  <c:v>4835</c:v>
                </c:pt>
                <c:pt idx="54">
                  <c:v>4836</c:v>
                </c:pt>
                <c:pt idx="55">
                  <c:v>4837</c:v>
                </c:pt>
                <c:pt idx="56">
                  <c:v>4838</c:v>
                </c:pt>
                <c:pt idx="57">
                  <c:v>4839</c:v>
                </c:pt>
                <c:pt idx="58">
                  <c:v>4840</c:v>
                </c:pt>
                <c:pt idx="59">
                  <c:v>4841</c:v>
                </c:pt>
                <c:pt idx="60">
                  <c:v>4842</c:v>
                </c:pt>
                <c:pt idx="61">
                  <c:v>4843</c:v>
                </c:pt>
                <c:pt idx="62">
                  <c:v>4844</c:v>
                </c:pt>
                <c:pt idx="63">
                  <c:v>4845</c:v>
                </c:pt>
                <c:pt idx="64">
                  <c:v>4846</c:v>
                </c:pt>
                <c:pt idx="65">
                  <c:v>4847</c:v>
                </c:pt>
                <c:pt idx="66">
                  <c:v>4848</c:v>
                </c:pt>
                <c:pt idx="67">
                  <c:v>4849</c:v>
                </c:pt>
                <c:pt idx="68">
                  <c:v>4850</c:v>
                </c:pt>
                <c:pt idx="69">
                  <c:v>4851</c:v>
                </c:pt>
                <c:pt idx="70">
                  <c:v>4852</c:v>
                </c:pt>
                <c:pt idx="71">
                  <c:v>4853</c:v>
                </c:pt>
                <c:pt idx="72">
                  <c:v>4854</c:v>
                </c:pt>
                <c:pt idx="73">
                  <c:v>4855</c:v>
                </c:pt>
                <c:pt idx="74">
                  <c:v>4856</c:v>
                </c:pt>
                <c:pt idx="75">
                  <c:v>4857</c:v>
                </c:pt>
                <c:pt idx="76">
                  <c:v>4858</c:v>
                </c:pt>
                <c:pt idx="77">
                  <c:v>4859</c:v>
                </c:pt>
                <c:pt idx="78">
                  <c:v>4860</c:v>
                </c:pt>
                <c:pt idx="79">
                  <c:v>4861</c:v>
                </c:pt>
                <c:pt idx="80">
                  <c:v>4862</c:v>
                </c:pt>
                <c:pt idx="81">
                  <c:v>4863</c:v>
                </c:pt>
                <c:pt idx="82">
                  <c:v>4864</c:v>
                </c:pt>
                <c:pt idx="83">
                  <c:v>4865</c:v>
                </c:pt>
                <c:pt idx="84">
                  <c:v>4866</c:v>
                </c:pt>
                <c:pt idx="85">
                  <c:v>4867</c:v>
                </c:pt>
                <c:pt idx="86">
                  <c:v>4868</c:v>
                </c:pt>
                <c:pt idx="87">
                  <c:v>4869</c:v>
                </c:pt>
                <c:pt idx="88">
                  <c:v>4870</c:v>
                </c:pt>
                <c:pt idx="89">
                  <c:v>4871</c:v>
                </c:pt>
                <c:pt idx="90">
                  <c:v>4872</c:v>
                </c:pt>
                <c:pt idx="91">
                  <c:v>4873</c:v>
                </c:pt>
                <c:pt idx="92">
                  <c:v>4874</c:v>
                </c:pt>
                <c:pt idx="93">
                  <c:v>4875</c:v>
                </c:pt>
                <c:pt idx="94">
                  <c:v>4876</c:v>
                </c:pt>
                <c:pt idx="95">
                  <c:v>4877</c:v>
                </c:pt>
                <c:pt idx="96">
                  <c:v>4878</c:v>
                </c:pt>
                <c:pt idx="97">
                  <c:v>4879</c:v>
                </c:pt>
                <c:pt idx="98">
                  <c:v>4880</c:v>
                </c:pt>
                <c:pt idx="99">
                  <c:v>4881</c:v>
                </c:pt>
                <c:pt idx="100">
                  <c:v>4882</c:v>
                </c:pt>
                <c:pt idx="101">
                  <c:v>4883</c:v>
                </c:pt>
                <c:pt idx="102">
                  <c:v>4884</c:v>
                </c:pt>
                <c:pt idx="103">
                  <c:v>4885</c:v>
                </c:pt>
                <c:pt idx="104">
                  <c:v>4886</c:v>
                </c:pt>
                <c:pt idx="105">
                  <c:v>4887</c:v>
                </c:pt>
                <c:pt idx="106">
                  <c:v>4888</c:v>
                </c:pt>
                <c:pt idx="107">
                  <c:v>4889</c:v>
                </c:pt>
                <c:pt idx="108">
                  <c:v>4890</c:v>
                </c:pt>
                <c:pt idx="109">
                  <c:v>4891</c:v>
                </c:pt>
                <c:pt idx="110">
                  <c:v>4892</c:v>
                </c:pt>
                <c:pt idx="111">
                  <c:v>4893</c:v>
                </c:pt>
                <c:pt idx="112">
                  <c:v>4894</c:v>
                </c:pt>
                <c:pt idx="113">
                  <c:v>4895</c:v>
                </c:pt>
                <c:pt idx="114">
                  <c:v>4896</c:v>
                </c:pt>
                <c:pt idx="115">
                  <c:v>4897</c:v>
                </c:pt>
                <c:pt idx="116">
                  <c:v>4898</c:v>
                </c:pt>
                <c:pt idx="117">
                  <c:v>4899</c:v>
                </c:pt>
                <c:pt idx="118">
                  <c:v>4900</c:v>
                </c:pt>
                <c:pt idx="119">
                  <c:v>4901</c:v>
                </c:pt>
                <c:pt idx="120">
                  <c:v>4902</c:v>
                </c:pt>
                <c:pt idx="121">
                  <c:v>4903</c:v>
                </c:pt>
                <c:pt idx="122">
                  <c:v>4904</c:v>
                </c:pt>
                <c:pt idx="123">
                  <c:v>4905</c:v>
                </c:pt>
                <c:pt idx="124">
                  <c:v>4906</c:v>
                </c:pt>
                <c:pt idx="125">
                  <c:v>4907</c:v>
                </c:pt>
                <c:pt idx="126">
                  <c:v>4908</c:v>
                </c:pt>
                <c:pt idx="127">
                  <c:v>4909</c:v>
                </c:pt>
                <c:pt idx="128">
                  <c:v>4910</c:v>
                </c:pt>
                <c:pt idx="129">
                  <c:v>4911</c:v>
                </c:pt>
                <c:pt idx="130">
                  <c:v>4912</c:v>
                </c:pt>
                <c:pt idx="131">
                  <c:v>4913</c:v>
                </c:pt>
                <c:pt idx="132">
                  <c:v>4914</c:v>
                </c:pt>
                <c:pt idx="133">
                  <c:v>4915</c:v>
                </c:pt>
                <c:pt idx="134">
                  <c:v>4916</c:v>
                </c:pt>
                <c:pt idx="135">
                  <c:v>4917</c:v>
                </c:pt>
                <c:pt idx="136">
                  <c:v>4918</c:v>
                </c:pt>
                <c:pt idx="137">
                  <c:v>4919</c:v>
                </c:pt>
                <c:pt idx="138">
                  <c:v>4920</c:v>
                </c:pt>
                <c:pt idx="139">
                  <c:v>4921</c:v>
                </c:pt>
                <c:pt idx="140">
                  <c:v>4922</c:v>
                </c:pt>
                <c:pt idx="141">
                  <c:v>4923</c:v>
                </c:pt>
                <c:pt idx="142">
                  <c:v>4924</c:v>
                </c:pt>
                <c:pt idx="143">
                  <c:v>4925</c:v>
                </c:pt>
                <c:pt idx="144">
                  <c:v>4926</c:v>
                </c:pt>
                <c:pt idx="145">
                  <c:v>4927</c:v>
                </c:pt>
                <c:pt idx="146">
                  <c:v>4928</c:v>
                </c:pt>
                <c:pt idx="147">
                  <c:v>4929</c:v>
                </c:pt>
                <c:pt idx="148">
                  <c:v>4930</c:v>
                </c:pt>
                <c:pt idx="149">
                  <c:v>4931</c:v>
                </c:pt>
                <c:pt idx="150">
                  <c:v>4932</c:v>
                </c:pt>
                <c:pt idx="151">
                  <c:v>4933</c:v>
                </c:pt>
                <c:pt idx="152">
                  <c:v>4934</c:v>
                </c:pt>
                <c:pt idx="153">
                  <c:v>4935</c:v>
                </c:pt>
                <c:pt idx="154">
                  <c:v>4936</c:v>
                </c:pt>
                <c:pt idx="155">
                  <c:v>4937</c:v>
                </c:pt>
                <c:pt idx="156">
                  <c:v>4938</c:v>
                </c:pt>
                <c:pt idx="157">
                  <c:v>4939</c:v>
                </c:pt>
                <c:pt idx="158">
                  <c:v>4940</c:v>
                </c:pt>
                <c:pt idx="159">
                  <c:v>4941</c:v>
                </c:pt>
                <c:pt idx="160">
                  <c:v>4942</c:v>
                </c:pt>
                <c:pt idx="161">
                  <c:v>4943</c:v>
                </c:pt>
                <c:pt idx="162">
                  <c:v>4944</c:v>
                </c:pt>
                <c:pt idx="163">
                  <c:v>4945</c:v>
                </c:pt>
                <c:pt idx="164">
                  <c:v>4946</c:v>
                </c:pt>
                <c:pt idx="165">
                  <c:v>4947</c:v>
                </c:pt>
                <c:pt idx="166">
                  <c:v>4948</c:v>
                </c:pt>
                <c:pt idx="167">
                  <c:v>4949</c:v>
                </c:pt>
                <c:pt idx="168">
                  <c:v>4950</c:v>
                </c:pt>
                <c:pt idx="169">
                  <c:v>4951</c:v>
                </c:pt>
                <c:pt idx="170">
                  <c:v>4952</c:v>
                </c:pt>
                <c:pt idx="171">
                  <c:v>4953</c:v>
                </c:pt>
                <c:pt idx="172">
                  <c:v>4954</c:v>
                </c:pt>
                <c:pt idx="173">
                  <c:v>4955</c:v>
                </c:pt>
                <c:pt idx="174">
                  <c:v>4956</c:v>
                </c:pt>
                <c:pt idx="175">
                  <c:v>4957</c:v>
                </c:pt>
                <c:pt idx="176">
                  <c:v>4958</c:v>
                </c:pt>
                <c:pt idx="177">
                  <c:v>4959</c:v>
                </c:pt>
                <c:pt idx="178">
                  <c:v>4960</c:v>
                </c:pt>
                <c:pt idx="179">
                  <c:v>4961</c:v>
                </c:pt>
                <c:pt idx="180">
                  <c:v>4962</c:v>
                </c:pt>
                <c:pt idx="181">
                  <c:v>4963</c:v>
                </c:pt>
                <c:pt idx="182">
                  <c:v>4964</c:v>
                </c:pt>
                <c:pt idx="183">
                  <c:v>4965</c:v>
                </c:pt>
                <c:pt idx="184">
                  <c:v>4966</c:v>
                </c:pt>
                <c:pt idx="185">
                  <c:v>4967</c:v>
                </c:pt>
                <c:pt idx="186">
                  <c:v>4968</c:v>
                </c:pt>
                <c:pt idx="187">
                  <c:v>4969</c:v>
                </c:pt>
                <c:pt idx="188">
                  <c:v>4970</c:v>
                </c:pt>
                <c:pt idx="189">
                  <c:v>4971</c:v>
                </c:pt>
                <c:pt idx="190">
                  <c:v>4972</c:v>
                </c:pt>
                <c:pt idx="191">
                  <c:v>4973</c:v>
                </c:pt>
                <c:pt idx="192">
                  <c:v>4974</c:v>
                </c:pt>
                <c:pt idx="193">
                  <c:v>4975</c:v>
                </c:pt>
                <c:pt idx="194">
                  <c:v>4976</c:v>
                </c:pt>
                <c:pt idx="195">
                  <c:v>4977</c:v>
                </c:pt>
                <c:pt idx="196">
                  <c:v>4978</c:v>
                </c:pt>
                <c:pt idx="197">
                  <c:v>4979</c:v>
                </c:pt>
                <c:pt idx="198">
                  <c:v>4980</c:v>
                </c:pt>
                <c:pt idx="199">
                  <c:v>4981</c:v>
                </c:pt>
                <c:pt idx="200">
                  <c:v>4982</c:v>
                </c:pt>
                <c:pt idx="201">
                  <c:v>4983</c:v>
                </c:pt>
                <c:pt idx="202">
                  <c:v>4984</c:v>
                </c:pt>
                <c:pt idx="203">
                  <c:v>4985</c:v>
                </c:pt>
                <c:pt idx="204">
                  <c:v>4986</c:v>
                </c:pt>
                <c:pt idx="205">
                  <c:v>4987</c:v>
                </c:pt>
                <c:pt idx="206">
                  <c:v>4988</c:v>
                </c:pt>
                <c:pt idx="207">
                  <c:v>4989</c:v>
                </c:pt>
                <c:pt idx="208">
                  <c:v>4990</c:v>
                </c:pt>
                <c:pt idx="209">
                  <c:v>4991</c:v>
                </c:pt>
                <c:pt idx="210">
                  <c:v>4992</c:v>
                </c:pt>
                <c:pt idx="211">
                  <c:v>4993</c:v>
                </c:pt>
                <c:pt idx="212">
                  <c:v>4994</c:v>
                </c:pt>
                <c:pt idx="213">
                  <c:v>4995</c:v>
                </c:pt>
                <c:pt idx="214">
                  <c:v>4996</c:v>
                </c:pt>
                <c:pt idx="215">
                  <c:v>4997</c:v>
                </c:pt>
                <c:pt idx="216">
                  <c:v>4998</c:v>
                </c:pt>
                <c:pt idx="217">
                  <c:v>4999</c:v>
                </c:pt>
                <c:pt idx="218">
                  <c:v>5000</c:v>
                </c:pt>
                <c:pt idx="219">
                  <c:v>5001</c:v>
                </c:pt>
                <c:pt idx="220">
                  <c:v>5002</c:v>
                </c:pt>
                <c:pt idx="221">
                  <c:v>5003</c:v>
                </c:pt>
                <c:pt idx="222">
                  <c:v>5004</c:v>
                </c:pt>
                <c:pt idx="223">
                  <c:v>5005</c:v>
                </c:pt>
                <c:pt idx="224">
                  <c:v>5006</c:v>
                </c:pt>
                <c:pt idx="225">
                  <c:v>5007</c:v>
                </c:pt>
                <c:pt idx="226">
                  <c:v>5008</c:v>
                </c:pt>
                <c:pt idx="227">
                  <c:v>5009</c:v>
                </c:pt>
                <c:pt idx="228">
                  <c:v>5010</c:v>
                </c:pt>
                <c:pt idx="229">
                  <c:v>5011</c:v>
                </c:pt>
                <c:pt idx="230">
                  <c:v>5012</c:v>
                </c:pt>
                <c:pt idx="231">
                  <c:v>5013</c:v>
                </c:pt>
                <c:pt idx="232">
                  <c:v>5014</c:v>
                </c:pt>
                <c:pt idx="233">
                  <c:v>5015</c:v>
                </c:pt>
                <c:pt idx="234">
                  <c:v>5016</c:v>
                </c:pt>
                <c:pt idx="235">
                  <c:v>5017</c:v>
                </c:pt>
                <c:pt idx="236">
                  <c:v>5018</c:v>
                </c:pt>
                <c:pt idx="237">
                  <c:v>5019</c:v>
                </c:pt>
                <c:pt idx="238">
                  <c:v>5020</c:v>
                </c:pt>
                <c:pt idx="239">
                  <c:v>5021</c:v>
                </c:pt>
                <c:pt idx="240">
                  <c:v>5022</c:v>
                </c:pt>
                <c:pt idx="241">
                  <c:v>5023</c:v>
                </c:pt>
                <c:pt idx="242">
                  <c:v>5024</c:v>
                </c:pt>
                <c:pt idx="243">
                  <c:v>5025</c:v>
                </c:pt>
                <c:pt idx="244">
                  <c:v>5026</c:v>
                </c:pt>
                <c:pt idx="245">
                  <c:v>5027</c:v>
                </c:pt>
                <c:pt idx="246">
                  <c:v>5028</c:v>
                </c:pt>
                <c:pt idx="247">
                  <c:v>5029</c:v>
                </c:pt>
                <c:pt idx="248">
                  <c:v>5030</c:v>
                </c:pt>
                <c:pt idx="249">
                  <c:v>5031</c:v>
                </c:pt>
              </c:numCache>
            </c:numRef>
          </c:xVal>
          <c:yVal>
            <c:numRef>
              <c:f>Graph!$C$4784:$C$5031</c:f>
              <c:numCache>
                <c:formatCode>General</c:formatCode>
                <c:ptCount val="248"/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EE7-44D2-BC76-CDF6F0372425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Graph!$A$4783:$A$5032</c:f>
              <c:numCache>
                <c:formatCode>General</c:formatCode>
                <c:ptCount val="250"/>
                <c:pt idx="0">
                  <c:v>4782</c:v>
                </c:pt>
                <c:pt idx="1">
                  <c:v>4783</c:v>
                </c:pt>
                <c:pt idx="2">
                  <c:v>4784</c:v>
                </c:pt>
                <c:pt idx="3">
                  <c:v>4785</c:v>
                </c:pt>
                <c:pt idx="4">
                  <c:v>4786</c:v>
                </c:pt>
                <c:pt idx="5">
                  <c:v>4787</c:v>
                </c:pt>
                <c:pt idx="6">
                  <c:v>4788</c:v>
                </c:pt>
                <c:pt idx="7">
                  <c:v>4789</c:v>
                </c:pt>
                <c:pt idx="8">
                  <c:v>4790</c:v>
                </c:pt>
                <c:pt idx="9">
                  <c:v>4791</c:v>
                </c:pt>
                <c:pt idx="10">
                  <c:v>4792</c:v>
                </c:pt>
                <c:pt idx="11">
                  <c:v>4793</c:v>
                </c:pt>
                <c:pt idx="12">
                  <c:v>4794</c:v>
                </c:pt>
                <c:pt idx="13">
                  <c:v>4795</c:v>
                </c:pt>
                <c:pt idx="14">
                  <c:v>4796</c:v>
                </c:pt>
                <c:pt idx="15">
                  <c:v>4797</c:v>
                </c:pt>
                <c:pt idx="16">
                  <c:v>4798</c:v>
                </c:pt>
                <c:pt idx="17">
                  <c:v>4799</c:v>
                </c:pt>
                <c:pt idx="18">
                  <c:v>4800</c:v>
                </c:pt>
                <c:pt idx="19">
                  <c:v>4801</c:v>
                </c:pt>
                <c:pt idx="20">
                  <c:v>4802</c:v>
                </c:pt>
                <c:pt idx="21">
                  <c:v>4803</c:v>
                </c:pt>
                <c:pt idx="22">
                  <c:v>4804</c:v>
                </c:pt>
                <c:pt idx="23">
                  <c:v>4805</c:v>
                </c:pt>
                <c:pt idx="24">
                  <c:v>4806</c:v>
                </c:pt>
                <c:pt idx="25">
                  <c:v>4807</c:v>
                </c:pt>
                <c:pt idx="26">
                  <c:v>4808</c:v>
                </c:pt>
                <c:pt idx="27">
                  <c:v>4809</c:v>
                </c:pt>
                <c:pt idx="28">
                  <c:v>4810</c:v>
                </c:pt>
                <c:pt idx="29">
                  <c:v>4811</c:v>
                </c:pt>
                <c:pt idx="30">
                  <c:v>4812</c:v>
                </c:pt>
                <c:pt idx="31">
                  <c:v>4813</c:v>
                </c:pt>
                <c:pt idx="32">
                  <c:v>4814</c:v>
                </c:pt>
                <c:pt idx="33">
                  <c:v>4815</c:v>
                </c:pt>
                <c:pt idx="34">
                  <c:v>4816</c:v>
                </c:pt>
                <c:pt idx="35">
                  <c:v>4817</c:v>
                </c:pt>
                <c:pt idx="36">
                  <c:v>4818</c:v>
                </c:pt>
                <c:pt idx="37">
                  <c:v>4819</c:v>
                </c:pt>
                <c:pt idx="38">
                  <c:v>4820</c:v>
                </c:pt>
                <c:pt idx="39">
                  <c:v>4821</c:v>
                </c:pt>
                <c:pt idx="40">
                  <c:v>4822</c:v>
                </c:pt>
                <c:pt idx="41">
                  <c:v>4823</c:v>
                </c:pt>
                <c:pt idx="42">
                  <c:v>4824</c:v>
                </c:pt>
                <c:pt idx="43">
                  <c:v>4825</c:v>
                </c:pt>
                <c:pt idx="44">
                  <c:v>4826</c:v>
                </c:pt>
                <c:pt idx="45">
                  <c:v>4827</c:v>
                </c:pt>
                <c:pt idx="46">
                  <c:v>4828</c:v>
                </c:pt>
                <c:pt idx="47">
                  <c:v>4829</c:v>
                </c:pt>
                <c:pt idx="48">
                  <c:v>4830</c:v>
                </c:pt>
                <c:pt idx="49">
                  <c:v>4831</c:v>
                </c:pt>
                <c:pt idx="50">
                  <c:v>4832</c:v>
                </c:pt>
                <c:pt idx="51">
                  <c:v>4833</c:v>
                </c:pt>
                <c:pt idx="52">
                  <c:v>4834</c:v>
                </c:pt>
                <c:pt idx="53">
                  <c:v>4835</c:v>
                </c:pt>
                <c:pt idx="54">
                  <c:v>4836</c:v>
                </c:pt>
                <c:pt idx="55">
                  <c:v>4837</c:v>
                </c:pt>
                <c:pt idx="56">
                  <c:v>4838</c:v>
                </c:pt>
                <c:pt idx="57">
                  <c:v>4839</c:v>
                </c:pt>
                <c:pt idx="58">
                  <c:v>4840</c:v>
                </c:pt>
                <c:pt idx="59">
                  <c:v>4841</c:v>
                </c:pt>
                <c:pt idx="60">
                  <c:v>4842</c:v>
                </c:pt>
                <c:pt idx="61">
                  <c:v>4843</c:v>
                </c:pt>
                <c:pt idx="62">
                  <c:v>4844</c:v>
                </c:pt>
                <c:pt idx="63">
                  <c:v>4845</c:v>
                </c:pt>
                <c:pt idx="64">
                  <c:v>4846</c:v>
                </c:pt>
                <c:pt idx="65">
                  <c:v>4847</c:v>
                </c:pt>
                <c:pt idx="66">
                  <c:v>4848</c:v>
                </c:pt>
                <c:pt idx="67">
                  <c:v>4849</c:v>
                </c:pt>
                <c:pt idx="68">
                  <c:v>4850</c:v>
                </c:pt>
                <c:pt idx="69">
                  <c:v>4851</c:v>
                </c:pt>
                <c:pt idx="70">
                  <c:v>4852</c:v>
                </c:pt>
                <c:pt idx="71">
                  <c:v>4853</c:v>
                </c:pt>
                <c:pt idx="72">
                  <c:v>4854</c:v>
                </c:pt>
                <c:pt idx="73">
                  <c:v>4855</c:v>
                </c:pt>
                <c:pt idx="74">
                  <c:v>4856</c:v>
                </c:pt>
                <c:pt idx="75">
                  <c:v>4857</c:v>
                </c:pt>
                <c:pt idx="76">
                  <c:v>4858</c:v>
                </c:pt>
                <c:pt idx="77">
                  <c:v>4859</c:v>
                </c:pt>
                <c:pt idx="78">
                  <c:v>4860</c:v>
                </c:pt>
                <c:pt idx="79">
                  <c:v>4861</c:v>
                </c:pt>
                <c:pt idx="80">
                  <c:v>4862</c:v>
                </c:pt>
                <c:pt idx="81">
                  <c:v>4863</c:v>
                </c:pt>
                <c:pt idx="82">
                  <c:v>4864</c:v>
                </c:pt>
                <c:pt idx="83">
                  <c:v>4865</c:v>
                </c:pt>
                <c:pt idx="84">
                  <c:v>4866</c:v>
                </c:pt>
                <c:pt idx="85">
                  <c:v>4867</c:v>
                </c:pt>
                <c:pt idx="86">
                  <c:v>4868</c:v>
                </c:pt>
                <c:pt idx="87">
                  <c:v>4869</c:v>
                </c:pt>
                <c:pt idx="88">
                  <c:v>4870</c:v>
                </c:pt>
                <c:pt idx="89">
                  <c:v>4871</c:v>
                </c:pt>
                <c:pt idx="90">
                  <c:v>4872</c:v>
                </c:pt>
                <c:pt idx="91">
                  <c:v>4873</c:v>
                </c:pt>
                <c:pt idx="92">
                  <c:v>4874</c:v>
                </c:pt>
                <c:pt idx="93">
                  <c:v>4875</c:v>
                </c:pt>
                <c:pt idx="94">
                  <c:v>4876</c:v>
                </c:pt>
                <c:pt idx="95">
                  <c:v>4877</c:v>
                </c:pt>
                <c:pt idx="96">
                  <c:v>4878</c:v>
                </c:pt>
                <c:pt idx="97">
                  <c:v>4879</c:v>
                </c:pt>
                <c:pt idx="98">
                  <c:v>4880</c:v>
                </c:pt>
                <c:pt idx="99">
                  <c:v>4881</c:v>
                </c:pt>
                <c:pt idx="100">
                  <c:v>4882</c:v>
                </c:pt>
                <c:pt idx="101">
                  <c:v>4883</c:v>
                </c:pt>
                <c:pt idx="102">
                  <c:v>4884</c:v>
                </c:pt>
                <c:pt idx="103">
                  <c:v>4885</c:v>
                </c:pt>
                <c:pt idx="104">
                  <c:v>4886</c:v>
                </c:pt>
                <c:pt idx="105">
                  <c:v>4887</c:v>
                </c:pt>
                <c:pt idx="106">
                  <c:v>4888</c:v>
                </c:pt>
                <c:pt idx="107">
                  <c:v>4889</c:v>
                </c:pt>
                <c:pt idx="108">
                  <c:v>4890</c:v>
                </c:pt>
                <c:pt idx="109">
                  <c:v>4891</c:v>
                </c:pt>
                <c:pt idx="110">
                  <c:v>4892</c:v>
                </c:pt>
                <c:pt idx="111">
                  <c:v>4893</c:v>
                </c:pt>
                <c:pt idx="112">
                  <c:v>4894</c:v>
                </c:pt>
                <c:pt idx="113">
                  <c:v>4895</c:v>
                </c:pt>
                <c:pt idx="114">
                  <c:v>4896</c:v>
                </c:pt>
                <c:pt idx="115">
                  <c:v>4897</c:v>
                </c:pt>
                <c:pt idx="116">
                  <c:v>4898</c:v>
                </c:pt>
                <c:pt idx="117">
                  <c:v>4899</c:v>
                </c:pt>
                <c:pt idx="118">
                  <c:v>4900</c:v>
                </c:pt>
                <c:pt idx="119">
                  <c:v>4901</c:v>
                </c:pt>
                <c:pt idx="120">
                  <c:v>4902</c:v>
                </c:pt>
                <c:pt idx="121">
                  <c:v>4903</c:v>
                </c:pt>
                <c:pt idx="122">
                  <c:v>4904</c:v>
                </c:pt>
                <c:pt idx="123">
                  <c:v>4905</c:v>
                </c:pt>
                <c:pt idx="124">
                  <c:v>4906</c:v>
                </c:pt>
                <c:pt idx="125">
                  <c:v>4907</c:v>
                </c:pt>
                <c:pt idx="126">
                  <c:v>4908</c:v>
                </c:pt>
                <c:pt idx="127">
                  <c:v>4909</c:v>
                </c:pt>
                <c:pt idx="128">
                  <c:v>4910</c:v>
                </c:pt>
                <c:pt idx="129">
                  <c:v>4911</c:v>
                </c:pt>
                <c:pt idx="130">
                  <c:v>4912</c:v>
                </c:pt>
                <c:pt idx="131">
                  <c:v>4913</c:v>
                </c:pt>
                <c:pt idx="132">
                  <c:v>4914</c:v>
                </c:pt>
                <c:pt idx="133">
                  <c:v>4915</c:v>
                </c:pt>
                <c:pt idx="134">
                  <c:v>4916</c:v>
                </c:pt>
                <c:pt idx="135">
                  <c:v>4917</c:v>
                </c:pt>
                <c:pt idx="136">
                  <c:v>4918</c:v>
                </c:pt>
                <c:pt idx="137">
                  <c:v>4919</c:v>
                </c:pt>
                <c:pt idx="138">
                  <c:v>4920</c:v>
                </c:pt>
                <c:pt idx="139">
                  <c:v>4921</c:v>
                </c:pt>
                <c:pt idx="140">
                  <c:v>4922</c:v>
                </c:pt>
                <c:pt idx="141">
                  <c:v>4923</c:v>
                </c:pt>
                <c:pt idx="142">
                  <c:v>4924</c:v>
                </c:pt>
                <c:pt idx="143">
                  <c:v>4925</c:v>
                </c:pt>
                <c:pt idx="144">
                  <c:v>4926</c:v>
                </c:pt>
                <c:pt idx="145">
                  <c:v>4927</c:v>
                </c:pt>
                <c:pt idx="146">
                  <c:v>4928</c:v>
                </c:pt>
                <c:pt idx="147">
                  <c:v>4929</c:v>
                </c:pt>
                <c:pt idx="148">
                  <c:v>4930</c:v>
                </c:pt>
                <c:pt idx="149">
                  <c:v>4931</c:v>
                </c:pt>
                <c:pt idx="150">
                  <c:v>4932</c:v>
                </c:pt>
                <c:pt idx="151">
                  <c:v>4933</c:v>
                </c:pt>
                <c:pt idx="152">
                  <c:v>4934</c:v>
                </c:pt>
                <c:pt idx="153">
                  <c:v>4935</c:v>
                </c:pt>
                <c:pt idx="154">
                  <c:v>4936</c:v>
                </c:pt>
                <c:pt idx="155">
                  <c:v>4937</c:v>
                </c:pt>
                <c:pt idx="156">
                  <c:v>4938</c:v>
                </c:pt>
                <c:pt idx="157">
                  <c:v>4939</c:v>
                </c:pt>
                <c:pt idx="158">
                  <c:v>4940</c:v>
                </c:pt>
                <c:pt idx="159">
                  <c:v>4941</c:v>
                </c:pt>
                <c:pt idx="160">
                  <c:v>4942</c:v>
                </c:pt>
                <c:pt idx="161">
                  <c:v>4943</c:v>
                </c:pt>
                <c:pt idx="162">
                  <c:v>4944</c:v>
                </c:pt>
                <c:pt idx="163">
                  <c:v>4945</c:v>
                </c:pt>
                <c:pt idx="164">
                  <c:v>4946</c:v>
                </c:pt>
                <c:pt idx="165">
                  <c:v>4947</c:v>
                </c:pt>
                <c:pt idx="166">
                  <c:v>4948</c:v>
                </c:pt>
                <c:pt idx="167">
                  <c:v>4949</c:v>
                </c:pt>
                <c:pt idx="168">
                  <c:v>4950</c:v>
                </c:pt>
                <c:pt idx="169">
                  <c:v>4951</c:v>
                </c:pt>
                <c:pt idx="170">
                  <c:v>4952</c:v>
                </c:pt>
                <c:pt idx="171">
                  <c:v>4953</c:v>
                </c:pt>
                <c:pt idx="172">
                  <c:v>4954</c:v>
                </c:pt>
                <c:pt idx="173">
                  <c:v>4955</c:v>
                </c:pt>
                <c:pt idx="174">
                  <c:v>4956</c:v>
                </c:pt>
                <c:pt idx="175">
                  <c:v>4957</c:v>
                </c:pt>
                <c:pt idx="176">
                  <c:v>4958</c:v>
                </c:pt>
                <c:pt idx="177">
                  <c:v>4959</c:v>
                </c:pt>
                <c:pt idx="178">
                  <c:v>4960</c:v>
                </c:pt>
                <c:pt idx="179">
                  <c:v>4961</c:v>
                </c:pt>
                <c:pt idx="180">
                  <c:v>4962</c:v>
                </c:pt>
                <c:pt idx="181">
                  <c:v>4963</c:v>
                </c:pt>
                <c:pt idx="182">
                  <c:v>4964</c:v>
                </c:pt>
                <c:pt idx="183">
                  <c:v>4965</c:v>
                </c:pt>
                <c:pt idx="184">
                  <c:v>4966</c:v>
                </c:pt>
                <c:pt idx="185">
                  <c:v>4967</c:v>
                </c:pt>
                <c:pt idx="186">
                  <c:v>4968</c:v>
                </c:pt>
                <c:pt idx="187">
                  <c:v>4969</c:v>
                </c:pt>
                <c:pt idx="188">
                  <c:v>4970</c:v>
                </c:pt>
                <c:pt idx="189">
                  <c:v>4971</c:v>
                </c:pt>
                <c:pt idx="190">
                  <c:v>4972</c:v>
                </c:pt>
                <c:pt idx="191">
                  <c:v>4973</c:v>
                </c:pt>
                <c:pt idx="192">
                  <c:v>4974</c:v>
                </c:pt>
                <c:pt idx="193">
                  <c:v>4975</c:v>
                </c:pt>
                <c:pt idx="194">
                  <c:v>4976</c:v>
                </c:pt>
                <c:pt idx="195">
                  <c:v>4977</c:v>
                </c:pt>
                <c:pt idx="196">
                  <c:v>4978</c:v>
                </c:pt>
                <c:pt idx="197">
                  <c:v>4979</c:v>
                </c:pt>
                <c:pt idx="198">
                  <c:v>4980</c:v>
                </c:pt>
                <c:pt idx="199">
                  <c:v>4981</c:v>
                </c:pt>
                <c:pt idx="200">
                  <c:v>4982</c:v>
                </c:pt>
                <c:pt idx="201">
                  <c:v>4983</c:v>
                </c:pt>
                <c:pt idx="202">
                  <c:v>4984</c:v>
                </c:pt>
                <c:pt idx="203">
                  <c:v>4985</c:v>
                </c:pt>
                <c:pt idx="204">
                  <c:v>4986</c:v>
                </c:pt>
                <c:pt idx="205">
                  <c:v>4987</c:v>
                </c:pt>
                <c:pt idx="206">
                  <c:v>4988</c:v>
                </c:pt>
                <c:pt idx="207">
                  <c:v>4989</c:v>
                </c:pt>
                <c:pt idx="208">
                  <c:v>4990</c:v>
                </c:pt>
                <c:pt idx="209">
                  <c:v>4991</c:v>
                </c:pt>
                <c:pt idx="210">
                  <c:v>4992</c:v>
                </c:pt>
                <c:pt idx="211">
                  <c:v>4993</c:v>
                </c:pt>
                <c:pt idx="212">
                  <c:v>4994</c:v>
                </c:pt>
                <c:pt idx="213">
                  <c:v>4995</c:v>
                </c:pt>
                <c:pt idx="214">
                  <c:v>4996</c:v>
                </c:pt>
                <c:pt idx="215">
                  <c:v>4997</c:v>
                </c:pt>
                <c:pt idx="216">
                  <c:v>4998</c:v>
                </c:pt>
                <c:pt idx="217">
                  <c:v>4999</c:v>
                </c:pt>
                <c:pt idx="218">
                  <c:v>5000</c:v>
                </c:pt>
                <c:pt idx="219">
                  <c:v>5001</c:v>
                </c:pt>
                <c:pt idx="220">
                  <c:v>5002</c:v>
                </c:pt>
                <c:pt idx="221">
                  <c:v>5003</c:v>
                </c:pt>
                <c:pt idx="222">
                  <c:v>5004</c:v>
                </c:pt>
                <c:pt idx="223">
                  <c:v>5005</c:v>
                </c:pt>
                <c:pt idx="224">
                  <c:v>5006</c:v>
                </c:pt>
                <c:pt idx="225">
                  <c:v>5007</c:v>
                </c:pt>
                <c:pt idx="226">
                  <c:v>5008</c:v>
                </c:pt>
                <c:pt idx="227">
                  <c:v>5009</c:v>
                </c:pt>
                <c:pt idx="228">
                  <c:v>5010</c:v>
                </c:pt>
                <c:pt idx="229">
                  <c:v>5011</c:v>
                </c:pt>
                <c:pt idx="230">
                  <c:v>5012</c:v>
                </c:pt>
                <c:pt idx="231">
                  <c:v>5013</c:v>
                </c:pt>
                <c:pt idx="232">
                  <c:v>5014</c:v>
                </c:pt>
                <c:pt idx="233">
                  <c:v>5015</c:v>
                </c:pt>
                <c:pt idx="234">
                  <c:v>5016</c:v>
                </c:pt>
                <c:pt idx="235">
                  <c:v>5017</c:v>
                </c:pt>
                <c:pt idx="236">
                  <c:v>5018</c:v>
                </c:pt>
                <c:pt idx="237">
                  <c:v>5019</c:v>
                </c:pt>
                <c:pt idx="238">
                  <c:v>5020</c:v>
                </c:pt>
                <c:pt idx="239">
                  <c:v>5021</c:v>
                </c:pt>
                <c:pt idx="240">
                  <c:v>5022</c:v>
                </c:pt>
                <c:pt idx="241">
                  <c:v>5023</c:v>
                </c:pt>
                <c:pt idx="242">
                  <c:v>5024</c:v>
                </c:pt>
                <c:pt idx="243">
                  <c:v>5025</c:v>
                </c:pt>
                <c:pt idx="244">
                  <c:v>5026</c:v>
                </c:pt>
                <c:pt idx="245">
                  <c:v>5027</c:v>
                </c:pt>
                <c:pt idx="246">
                  <c:v>5028</c:v>
                </c:pt>
                <c:pt idx="247">
                  <c:v>5029</c:v>
                </c:pt>
                <c:pt idx="248">
                  <c:v>5030</c:v>
                </c:pt>
                <c:pt idx="249">
                  <c:v>5031</c:v>
                </c:pt>
              </c:numCache>
            </c:numRef>
          </c:xVal>
          <c:yVal>
            <c:numRef>
              <c:f>Graph!$E$4784:$E$5031</c:f>
              <c:numCache>
                <c:formatCode>General</c:formatCode>
                <c:ptCount val="248"/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47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EE7-44D2-BC76-CDF6F0372425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Graph!$A$4783:$A$5032</c:f>
              <c:numCache>
                <c:formatCode>General</c:formatCode>
                <c:ptCount val="250"/>
                <c:pt idx="0">
                  <c:v>4782</c:v>
                </c:pt>
                <c:pt idx="1">
                  <c:v>4783</c:v>
                </c:pt>
                <c:pt idx="2">
                  <c:v>4784</c:v>
                </c:pt>
                <c:pt idx="3">
                  <c:v>4785</c:v>
                </c:pt>
                <c:pt idx="4">
                  <c:v>4786</c:v>
                </c:pt>
                <c:pt idx="5">
                  <c:v>4787</c:v>
                </c:pt>
                <c:pt idx="6">
                  <c:v>4788</c:v>
                </c:pt>
                <c:pt idx="7">
                  <c:v>4789</c:v>
                </c:pt>
                <c:pt idx="8">
                  <c:v>4790</c:v>
                </c:pt>
                <c:pt idx="9">
                  <c:v>4791</c:v>
                </c:pt>
                <c:pt idx="10">
                  <c:v>4792</c:v>
                </c:pt>
                <c:pt idx="11">
                  <c:v>4793</c:v>
                </c:pt>
                <c:pt idx="12">
                  <c:v>4794</c:v>
                </c:pt>
                <c:pt idx="13">
                  <c:v>4795</c:v>
                </c:pt>
                <c:pt idx="14">
                  <c:v>4796</c:v>
                </c:pt>
                <c:pt idx="15">
                  <c:v>4797</c:v>
                </c:pt>
                <c:pt idx="16">
                  <c:v>4798</c:v>
                </c:pt>
                <c:pt idx="17">
                  <c:v>4799</c:v>
                </c:pt>
                <c:pt idx="18">
                  <c:v>4800</c:v>
                </c:pt>
                <c:pt idx="19">
                  <c:v>4801</c:v>
                </c:pt>
                <c:pt idx="20">
                  <c:v>4802</c:v>
                </c:pt>
                <c:pt idx="21">
                  <c:v>4803</c:v>
                </c:pt>
                <c:pt idx="22">
                  <c:v>4804</c:v>
                </c:pt>
                <c:pt idx="23">
                  <c:v>4805</c:v>
                </c:pt>
                <c:pt idx="24">
                  <c:v>4806</c:v>
                </c:pt>
                <c:pt idx="25">
                  <c:v>4807</c:v>
                </c:pt>
                <c:pt idx="26">
                  <c:v>4808</c:v>
                </c:pt>
                <c:pt idx="27">
                  <c:v>4809</c:v>
                </c:pt>
                <c:pt idx="28">
                  <c:v>4810</c:v>
                </c:pt>
                <c:pt idx="29">
                  <c:v>4811</c:v>
                </c:pt>
                <c:pt idx="30">
                  <c:v>4812</c:v>
                </c:pt>
                <c:pt idx="31">
                  <c:v>4813</c:v>
                </c:pt>
                <c:pt idx="32">
                  <c:v>4814</c:v>
                </c:pt>
                <c:pt idx="33">
                  <c:v>4815</c:v>
                </c:pt>
                <c:pt idx="34">
                  <c:v>4816</c:v>
                </c:pt>
                <c:pt idx="35">
                  <c:v>4817</c:v>
                </c:pt>
                <c:pt idx="36">
                  <c:v>4818</c:v>
                </c:pt>
                <c:pt idx="37">
                  <c:v>4819</c:v>
                </c:pt>
                <c:pt idx="38">
                  <c:v>4820</c:v>
                </c:pt>
                <c:pt idx="39">
                  <c:v>4821</c:v>
                </c:pt>
                <c:pt idx="40">
                  <c:v>4822</c:v>
                </c:pt>
                <c:pt idx="41">
                  <c:v>4823</c:v>
                </c:pt>
                <c:pt idx="42">
                  <c:v>4824</c:v>
                </c:pt>
                <c:pt idx="43">
                  <c:v>4825</c:v>
                </c:pt>
                <c:pt idx="44">
                  <c:v>4826</c:v>
                </c:pt>
                <c:pt idx="45">
                  <c:v>4827</c:v>
                </c:pt>
                <c:pt idx="46">
                  <c:v>4828</c:v>
                </c:pt>
                <c:pt idx="47">
                  <c:v>4829</c:v>
                </c:pt>
                <c:pt idx="48">
                  <c:v>4830</c:v>
                </c:pt>
                <c:pt idx="49">
                  <c:v>4831</c:v>
                </c:pt>
                <c:pt idx="50">
                  <c:v>4832</c:v>
                </c:pt>
                <c:pt idx="51">
                  <c:v>4833</c:v>
                </c:pt>
                <c:pt idx="52">
                  <c:v>4834</c:v>
                </c:pt>
                <c:pt idx="53">
                  <c:v>4835</c:v>
                </c:pt>
                <c:pt idx="54">
                  <c:v>4836</c:v>
                </c:pt>
                <c:pt idx="55">
                  <c:v>4837</c:v>
                </c:pt>
                <c:pt idx="56">
                  <c:v>4838</c:v>
                </c:pt>
                <c:pt idx="57">
                  <c:v>4839</c:v>
                </c:pt>
                <c:pt idx="58">
                  <c:v>4840</c:v>
                </c:pt>
                <c:pt idx="59">
                  <c:v>4841</c:v>
                </c:pt>
                <c:pt idx="60">
                  <c:v>4842</c:v>
                </c:pt>
                <c:pt idx="61">
                  <c:v>4843</c:v>
                </c:pt>
                <c:pt idx="62">
                  <c:v>4844</c:v>
                </c:pt>
                <c:pt idx="63">
                  <c:v>4845</c:v>
                </c:pt>
                <c:pt idx="64">
                  <c:v>4846</c:v>
                </c:pt>
                <c:pt idx="65">
                  <c:v>4847</c:v>
                </c:pt>
                <c:pt idx="66">
                  <c:v>4848</c:v>
                </c:pt>
                <c:pt idx="67">
                  <c:v>4849</c:v>
                </c:pt>
                <c:pt idx="68">
                  <c:v>4850</c:v>
                </c:pt>
                <c:pt idx="69">
                  <c:v>4851</c:v>
                </c:pt>
                <c:pt idx="70">
                  <c:v>4852</c:v>
                </c:pt>
                <c:pt idx="71">
                  <c:v>4853</c:v>
                </c:pt>
                <c:pt idx="72">
                  <c:v>4854</c:v>
                </c:pt>
                <c:pt idx="73">
                  <c:v>4855</c:v>
                </c:pt>
                <c:pt idx="74">
                  <c:v>4856</c:v>
                </c:pt>
                <c:pt idx="75">
                  <c:v>4857</c:v>
                </c:pt>
                <c:pt idx="76">
                  <c:v>4858</c:v>
                </c:pt>
                <c:pt idx="77">
                  <c:v>4859</c:v>
                </c:pt>
                <c:pt idx="78">
                  <c:v>4860</c:v>
                </c:pt>
                <c:pt idx="79">
                  <c:v>4861</c:v>
                </c:pt>
                <c:pt idx="80">
                  <c:v>4862</c:v>
                </c:pt>
                <c:pt idx="81">
                  <c:v>4863</c:v>
                </c:pt>
                <c:pt idx="82">
                  <c:v>4864</c:v>
                </c:pt>
                <c:pt idx="83">
                  <c:v>4865</c:v>
                </c:pt>
                <c:pt idx="84">
                  <c:v>4866</c:v>
                </c:pt>
                <c:pt idx="85">
                  <c:v>4867</c:v>
                </c:pt>
                <c:pt idx="86">
                  <c:v>4868</c:v>
                </c:pt>
                <c:pt idx="87">
                  <c:v>4869</c:v>
                </c:pt>
                <c:pt idx="88">
                  <c:v>4870</c:v>
                </c:pt>
                <c:pt idx="89">
                  <c:v>4871</c:v>
                </c:pt>
                <c:pt idx="90">
                  <c:v>4872</c:v>
                </c:pt>
                <c:pt idx="91">
                  <c:v>4873</c:v>
                </c:pt>
                <c:pt idx="92">
                  <c:v>4874</c:v>
                </c:pt>
                <c:pt idx="93">
                  <c:v>4875</c:v>
                </c:pt>
                <c:pt idx="94">
                  <c:v>4876</c:v>
                </c:pt>
                <c:pt idx="95">
                  <c:v>4877</c:v>
                </c:pt>
                <c:pt idx="96">
                  <c:v>4878</c:v>
                </c:pt>
                <c:pt idx="97">
                  <c:v>4879</c:v>
                </c:pt>
                <c:pt idx="98">
                  <c:v>4880</c:v>
                </c:pt>
                <c:pt idx="99">
                  <c:v>4881</c:v>
                </c:pt>
                <c:pt idx="100">
                  <c:v>4882</c:v>
                </c:pt>
                <c:pt idx="101">
                  <c:v>4883</c:v>
                </c:pt>
                <c:pt idx="102">
                  <c:v>4884</c:v>
                </c:pt>
                <c:pt idx="103">
                  <c:v>4885</c:v>
                </c:pt>
                <c:pt idx="104">
                  <c:v>4886</c:v>
                </c:pt>
                <c:pt idx="105">
                  <c:v>4887</c:v>
                </c:pt>
                <c:pt idx="106">
                  <c:v>4888</c:v>
                </c:pt>
                <c:pt idx="107">
                  <c:v>4889</c:v>
                </c:pt>
                <c:pt idx="108">
                  <c:v>4890</c:v>
                </c:pt>
                <c:pt idx="109">
                  <c:v>4891</c:v>
                </c:pt>
                <c:pt idx="110">
                  <c:v>4892</c:v>
                </c:pt>
                <c:pt idx="111">
                  <c:v>4893</c:v>
                </c:pt>
                <c:pt idx="112">
                  <c:v>4894</c:v>
                </c:pt>
                <c:pt idx="113">
                  <c:v>4895</c:v>
                </c:pt>
                <c:pt idx="114">
                  <c:v>4896</c:v>
                </c:pt>
                <c:pt idx="115">
                  <c:v>4897</c:v>
                </c:pt>
                <c:pt idx="116">
                  <c:v>4898</c:v>
                </c:pt>
                <c:pt idx="117">
                  <c:v>4899</c:v>
                </c:pt>
                <c:pt idx="118">
                  <c:v>4900</c:v>
                </c:pt>
                <c:pt idx="119">
                  <c:v>4901</c:v>
                </c:pt>
                <c:pt idx="120">
                  <c:v>4902</c:v>
                </c:pt>
                <c:pt idx="121">
                  <c:v>4903</c:v>
                </c:pt>
                <c:pt idx="122">
                  <c:v>4904</c:v>
                </c:pt>
                <c:pt idx="123">
                  <c:v>4905</c:v>
                </c:pt>
                <c:pt idx="124">
                  <c:v>4906</c:v>
                </c:pt>
                <c:pt idx="125">
                  <c:v>4907</c:v>
                </c:pt>
                <c:pt idx="126">
                  <c:v>4908</c:v>
                </c:pt>
                <c:pt idx="127">
                  <c:v>4909</c:v>
                </c:pt>
                <c:pt idx="128">
                  <c:v>4910</c:v>
                </c:pt>
                <c:pt idx="129">
                  <c:v>4911</c:v>
                </c:pt>
                <c:pt idx="130">
                  <c:v>4912</c:v>
                </c:pt>
                <c:pt idx="131">
                  <c:v>4913</c:v>
                </c:pt>
                <c:pt idx="132">
                  <c:v>4914</c:v>
                </c:pt>
                <c:pt idx="133">
                  <c:v>4915</c:v>
                </c:pt>
                <c:pt idx="134">
                  <c:v>4916</c:v>
                </c:pt>
                <c:pt idx="135">
                  <c:v>4917</c:v>
                </c:pt>
                <c:pt idx="136">
                  <c:v>4918</c:v>
                </c:pt>
                <c:pt idx="137">
                  <c:v>4919</c:v>
                </c:pt>
                <c:pt idx="138">
                  <c:v>4920</c:v>
                </c:pt>
                <c:pt idx="139">
                  <c:v>4921</c:v>
                </c:pt>
                <c:pt idx="140">
                  <c:v>4922</c:v>
                </c:pt>
                <c:pt idx="141">
                  <c:v>4923</c:v>
                </c:pt>
                <c:pt idx="142">
                  <c:v>4924</c:v>
                </c:pt>
                <c:pt idx="143">
                  <c:v>4925</c:v>
                </c:pt>
                <c:pt idx="144">
                  <c:v>4926</c:v>
                </c:pt>
                <c:pt idx="145">
                  <c:v>4927</c:v>
                </c:pt>
                <c:pt idx="146">
                  <c:v>4928</c:v>
                </c:pt>
                <c:pt idx="147">
                  <c:v>4929</c:v>
                </c:pt>
                <c:pt idx="148">
                  <c:v>4930</c:v>
                </c:pt>
                <c:pt idx="149">
                  <c:v>4931</c:v>
                </c:pt>
                <c:pt idx="150">
                  <c:v>4932</c:v>
                </c:pt>
                <c:pt idx="151">
                  <c:v>4933</c:v>
                </c:pt>
                <c:pt idx="152">
                  <c:v>4934</c:v>
                </c:pt>
                <c:pt idx="153">
                  <c:v>4935</c:v>
                </c:pt>
                <c:pt idx="154">
                  <c:v>4936</c:v>
                </c:pt>
                <c:pt idx="155">
                  <c:v>4937</c:v>
                </c:pt>
                <c:pt idx="156">
                  <c:v>4938</c:v>
                </c:pt>
                <c:pt idx="157">
                  <c:v>4939</c:v>
                </c:pt>
                <c:pt idx="158">
                  <c:v>4940</c:v>
                </c:pt>
                <c:pt idx="159">
                  <c:v>4941</c:v>
                </c:pt>
                <c:pt idx="160">
                  <c:v>4942</c:v>
                </c:pt>
                <c:pt idx="161">
                  <c:v>4943</c:v>
                </c:pt>
                <c:pt idx="162">
                  <c:v>4944</c:v>
                </c:pt>
                <c:pt idx="163">
                  <c:v>4945</c:v>
                </c:pt>
                <c:pt idx="164">
                  <c:v>4946</c:v>
                </c:pt>
                <c:pt idx="165">
                  <c:v>4947</c:v>
                </c:pt>
                <c:pt idx="166">
                  <c:v>4948</c:v>
                </c:pt>
                <c:pt idx="167">
                  <c:v>4949</c:v>
                </c:pt>
                <c:pt idx="168">
                  <c:v>4950</c:v>
                </c:pt>
                <c:pt idx="169">
                  <c:v>4951</c:v>
                </c:pt>
                <c:pt idx="170">
                  <c:v>4952</c:v>
                </c:pt>
                <c:pt idx="171">
                  <c:v>4953</c:v>
                </c:pt>
                <c:pt idx="172">
                  <c:v>4954</c:v>
                </c:pt>
                <c:pt idx="173">
                  <c:v>4955</c:v>
                </c:pt>
                <c:pt idx="174">
                  <c:v>4956</c:v>
                </c:pt>
                <c:pt idx="175">
                  <c:v>4957</c:v>
                </c:pt>
                <c:pt idx="176">
                  <c:v>4958</c:v>
                </c:pt>
                <c:pt idx="177">
                  <c:v>4959</c:v>
                </c:pt>
                <c:pt idx="178">
                  <c:v>4960</c:v>
                </c:pt>
                <c:pt idx="179">
                  <c:v>4961</c:v>
                </c:pt>
                <c:pt idx="180">
                  <c:v>4962</c:v>
                </c:pt>
                <c:pt idx="181">
                  <c:v>4963</c:v>
                </c:pt>
                <c:pt idx="182">
                  <c:v>4964</c:v>
                </c:pt>
                <c:pt idx="183">
                  <c:v>4965</c:v>
                </c:pt>
                <c:pt idx="184">
                  <c:v>4966</c:v>
                </c:pt>
                <c:pt idx="185">
                  <c:v>4967</c:v>
                </c:pt>
                <c:pt idx="186">
                  <c:v>4968</c:v>
                </c:pt>
                <c:pt idx="187">
                  <c:v>4969</c:v>
                </c:pt>
                <c:pt idx="188">
                  <c:v>4970</c:v>
                </c:pt>
                <c:pt idx="189">
                  <c:v>4971</c:v>
                </c:pt>
                <c:pt idx="190">
                  <c:v>4972</c:v>
                </c:pt>
                <c:pt idx="191">
                  <c:v>4973</c:v>
                </c:pt>
                <c:pt idx="192">
                  <c:v>4974</c:v>
                </c:pt>
                <c:pt idx="193">
                  <c:v>4975</c:v>
                </c:pt>
                <c:pt idx="194">
                  <c:v>4976</c:v>
                </c:pt>
                <c:pt idx="195">
                  <c:v>4977</c:v>
                </c:pt>
                <c:pt idx="196">
                  <c:v>4978</c:v>
                </c:pt>
                <c:pt idx="197">
                  <c:v>4979</c:v>
                </c:pt>
                <c:pt idx="198">
                  <c:v>4980</c:v>
                </c:pt>
                <c:pt idx="199">
                  <c:v>4981</c:v>
                </c:pt>
                <c:pt idx="200">
                  <c:v>4982</c:v>
                </c:pt>
                <c:pt idx="201">
                  <c:v>4983</c:v>
                </c:pt>
                <c:pt idx="202">
                  <c:v>4984</c:v>
                </c:pt>
                <c:pt idx="203">
                  <c:v>4985</c:v>
                </c:pt>
                <c:pt idx="204">
                  <c:v>4986</c:v>
                </c:pt>
                <c:pt idx="205">
                  <c:v>4987</c:v>
                </c:pt>
                <c:pt idx="206">
                  <c:v>4988</c:v>
                </c:pt>
                <c:pt idx="207">
                  <c:v>4989</c:v>
                </c:pt>
                <c:pt idx="208">
                  <c:v>4990</c:v>
                </c:pt>
                <c:pt idx="209">
                  <c:v>4991</c:v>
                </c:pt>
                <c:pt idx="210">
                  <c:v>4992</c:v>
                </c:pt>
                <c:pt idx="211">
                  <c:v>4993</c:v>
                </c:pt>
                <c:pt idx="212">
                  <c:v>4994</c:v>
                </c:pt>
                <c:pt idx="213">
                  <c:v>4995</c:v>
                </c:pt>
                <c:pt idx="214">
                  <c:v>4996</c:v>
                </c:pt>
                <c:pt idx="215">
                  <c:v>4997</c:v>
                </c:pt>
                <c:pt idx="216">
                  <c:v>4998</c:v>
                </c:pt>
                <c:pt idx="217">
                  <c:v>4999</c:v>
                </c:pt>
                <c:pt idx="218">
                  <c:v>5000</c:v>
                </c:pt>
                <c:pt idx="219">
                  <c:v>5001</c:v>
                </c:pt>
                <c:pt idx="220">
                  <c:v>5002</c:v>
                </c:pt>
                <c:pt idx="221">
                  <c:v>5003</c:v>
                </c:pt>
                <c:pt idx="222">
                  <c:v>5004</c:v>
                </c:pt>
                <c:pt idx="223">
                  <c:v>5005</c:v>
                </c:pt>
                <c:pt idx="224">
                  <c:v>5006</c:v>
                </c:pt>
                <c:pt idx="225">
                  <c:v>5007</c:v>
                </c:pt>
                <c:pt idx="226">
                  <c:v>5008</c:v>
                </c:pt>
                <c:pt idx="227">
                  <c:v>5009</c:v>
                </c:pt>
                <c:pt idx="228">
                  <c:v>5010</c:v>
                </c:pt>
                <c:pt idx="229">
                  <c:v>5011</c:v>
                </c:pt>
                <c:pt idx="230">
                  <c:v>5012</c:v>
                </c:pt>
                <c:pt idx="231">
                  <c:v>5013</c:v>
                </c:pt>
                <c:pt idx="232">
                  <c:v>5014</c:v>
                </c:pt>
                <c:pt idx="233">
                  <c:v>5015</c:v>
                </c:pt>
                <c:pt idx="234">
                  <c:v>5016</c:v>
                </c:pt>
                <c:pt idx="235">
                  <c:v>5017</c:v>
                </c:pt>
                <c:pt idx="236">
                  <c:v>5018</c:v>
                </c:pt>
                <c:pt idx="237">
                  <c:v>5019</c:v>
                </c:pt>
                <c:pt idx="238">
                  <c:v>5020</c:v>
                </c:pt>
                <c:pt idx="239">
                  <c:v>5021</c:v>
                </c:pt>
                <c:pt idx="240">
                  <c:v>5022</c:v>
                </c:pt>
                <c:pt idx="241">
                  <c:v>5023</c:v>
                </c:pt>
                <c:pt idx="242">
                  <c:v>5024</c:v>
                </c:pt>
                <c:pt idx="243">
                  <c:v>5025</c:v>
                </c:pt>
                <c:pt idx="244">
                  <c:v>5026</c:v>
                </c:pt>
                <c:pt idx="245">
                  <c:v>5027</c:v>
                </c:pt>
                <c:pt idx="246">
                  <c:v>5028</c:v>
                </c:pt>
                <c:pt idx="247">
                  <c:v>5029</c:v>
                </c:pt>
                <c:pt idx="248">
                  <c:v>5030</c:v>
                </c:pt>
                <c:pt idx="249">
                  <c:v>5031</c:v>
                </c:pt>
              </c:numCache>
            </c:numRef>
          </c:xVal>
          <c:yVal>
            <c:numRef>
              <c:f>Graph!$G$4784:$G$5031</c:f>
              <c:numCache>
                <c:formatCode>General</c:formatCode>
                <c:ptCount val="248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EE7-44D2-BC76-CDF6F0372425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Graph!$A$4783:$A$5032</c:f>
              <c:numCache>
                <c:formatCode>General</c:formatCode>
                <c:ptCount val="250"/>
                <c:pt idx="0">
                  <c:v>4782</c:v>
                </c:pt>
                <c:pt idx="1">
                  <c:v>4783</c:v>
                </c:pt>
                <c:pt idx="2">
                  <c:v>4784</c:v>
                </c:pt>
                <c:pt idx="3">
                  <c:v>4785</c:v>
                </c:pt>
                <c:pt idx="4">
                  <c:v>4786</c:v>
                </c:pt>
                <c:pt idx="5">
                  <c:v>4787</c:v>
                </c:pt>
                <c:pt idx="6">
                  <c:v>4788</c:v>
                </c:pt>
                <c:pt idx="7">
                  <c:v>4789</c:v>
                </c:pt>
                <c:pt idx="8">
                  <c:v>4790</c:v>
                </c:pt>
                <c:pt idx="9">
                  <c:v>4791</c:v>
                </c:pt>
                <c:pt idx="10">
                  <c:v>4792</c:v>
                </c:pt>
                <c:pt idx="11">
                  <c:v>4793</c:v>
                </c:pt>
                <c:pt idx="12">
                  <c:v>4794</c:v>
                </c:pt>
                <c:pt idx="13">
                  <c:v>4795</c:v>
                </c:pt>
                <c:pt idx="14">
                  <c:v>4796</c:v>
                </c:pt>
                <c:pt idx="15">
                  <c:v>4797</c:v>
                </c:pt>
                <c:pt idx="16">
                  <c:v>4798</c:v>
                </c:pt>
                <c:pt idx="17">
                  <c:v>4799</c:v>
                </c:pt>
                <c:pt idx="18">
                  <c:v>4800</c:v>
                </c:pt>
                <c:pt idx="19">
                  <c:v>4801</c:v>
                </c:pt>
                <c:pt idx="20">
                  <c:v>4802</c:v>
                </c:pt>
                <c:pt idx="21">
                  <c:v>4803</c:v>
                </c:pt>
                <c:pt idx="22">
                  <c:v>4804</c:v>
                </c:pt>
                <c:pt idx="23">
                  <c:v>4805</c:v>
                </c:pt>
                <c:pt idx="24">
                  <c:v>4806</c:v>
                </c:pt>
                <c:pt idx="25">
                  <c:v>4807</c:v>
                </c:pt>
                <c:pt idx="26">
                  <c:v>4808</c:v>
                </c:pt>
                <c:pt idx="27">
                  <c:v>4809</c:v>
                </c:pt>
                <c:pt idx="28">
                  <c:v>4810</c:v>
                </c:pt>
                <c:pt idx="29">
                  <c:v>4811</c:v>
                </c:pt>
                <c:pt idx="30">
                  <c:v>4812</c:v>
                </c:pt>
                <c:pt idx="31">
                  <c:v>4813</c:v>
                </c:pt>
                <c:pt idx="32">
                  <c:v>4814</c:v>
                </c:pt>
                <c:pt idx="33">
                  <c:v>4815</c:v>
                </c:pt>
                <c:pt idx="34">
                  <c:v>4816</c:v>
                </c:pt>
                <c:pt idx="35">
                  <c:v>4817</c:v>
                </c:pt>
                <c:pt idx="36">
                  <c:v>4818</c:v>
                </c:pt>
                <c:pt idx="37">
                  <c:v>4819</c:v>
                </c:pt>
                <c:pt idx="38">
                  <c:v>4820</c:v>
                </c:pt>
                <c:pt idx="39">
                  <c:v>4821</c:v>
                </c:pt>
                <c:pt idx="40">
                  <c:v>4822</c:v>
                </c:pt>
                <c:pt idx="41">
                  <c:v>4823</c:v>
                </c:pt>
                <c:pt idx="42">
                  <c:v>4824</c:v>
                </c:pt>
                <c:pt idx="43">
                  <c:v>4825</c:v>
                </c:pt>
                <c:pt idx="44">
                  <c:v>4826</c:v>
                </c:pt>
                <c:pt idx="45">
                  <c:v>4827</c:v>
                </c:pt>
                <c:pt idx="46">
                  <c:v>4828</c:v>
                </c:pt>
                <c:pt idx="47">
                  <c:v>4829</c:v>
                </c:pt>
                <c:pt idx="48">
                  <c:v>4830</c:v>
                </c:pt>
                <c:pt idx="49">
                  <c:v>4831</c:v>
                </c:pt>
                <c:pt idx="50">
                  <c:v>4832</c:v>
                </c:pt>
                <c:pt idx="51">
                  <c:v>4833</c:v>
                </c:pt>
                <c:pt idx="52">
                  <c:v>4834</c:v>
                </c:pt>
                <c:pt idx="53">
                  <c:v>4835</c:v>
                </c:pt>
                <c:pt idx="54">
                  <c:v>4836</c:v>
                </c:pt>
                <c:pt idx="55">
                  <c:v>4837</c:v>
                </c:pt>
                <c:pt idx="56">
                  <c:v>4838</c:v>
                </c:pt>
                <c:pt idx="57">
                  <c:v>4839</c:v>
                </c:pt>
                <c:pt idx="58">
                  <c:v>4840</c:v>
                </c:pt>
                <c:pt idx="59">
                  <c:v>4841</c:v>
                </c:pt>
                <c:pt idx="60">
                  <c:v>4842</c:v>
                </c:pt>
                <c:pt idx="61">
                  <c:v>4843</c:v>
                </c:pt>
                <c:pt idx="62">
                  <c:v>4844</c:v>
                </c:pt>
                <c:pt idx="63">
                  <c:v>4845</c:v>
                </c:pt>
                <c:pt idx="64">
                  <c:v>4846</c:v>
                </c:pt>
                <c:pt idx="65">
                  <c:v>4847</c:v>
                </c:pt>
                <c:pt idx="66">
                  <c:v>4848</c:v>
                </c:pt>
                <c:pt idx="67">
                  <c:v>4849</c:v>
                </c:pt>
                <c:pt idx="68">
                  <c:v>4850</c:v>
                </c:pt>
                <c:pt idx="69">
                  <c:v>4851</c:v>
                </c:pt>
                <c:pt idx="70">
                  <c:v>4852</c:v>
                </c:pt>
                <c:pt idx="71">
                  <c:v>4853</c:v>
                </c:pt>
                <c:pt idx="72">
                  <c:v>4854</c:v>
                </c:pt>
                <c:pt idx="73">
                  <c:v>4855</c:v>
                </c:pt>
                <c:pt idx="74">
                  <c:v>4856</c:v>
                </c:pt>
                <c:pt idx="75">
                  <c:v>4857</c:v>
                </c:pt>
                <c:pt idx="76">
                  <c:v>4858</c:v>
                </c:pt>
                <c:pt idx="77">
                  <c:v>4859</c:v>
                </c:pt>
                <c:pt idx="78">
                  <c:v>4860</c:v>
                </c:pt>
                <c:pt idx="79">
                  <c:v>4861</c:v>
                </c:pt>
                <c:pt idx="80">
                  <c:v>4862</c:v>
                </c:pt>
                <c:pt idx="81">
                  <c:v>4863</c:v>
                </c:pt>
                <c:pt idx="82">
                  <c:v>4864</c:v>
                </c:pt>
                <c:pt idx="83">
                  <c:v>4865</c:v>
                </c:pt>
                <c:pt idx="84">
                  <c:v>4866</c:v>
                </c:pt>
                <c:pt idx="85">
                  <c:v>4867</c:v>
                </c:pt>
                <c:pt idx="86">
                  <c:v>4868</c:v>
                </c:pt>
                <c:pt idx="87">
                  <c:v>4869</c:v>
                </c:pt>
                <c:pt idx="88">
                  <c:v>4870</c:v>
                </c:pt>
                <c:pt idx="89">
                  <c:v>4871</c:v>
                </c:pt>
                <c:pt idx="90">
                  <c:v>4872</c:v>
                </c:pt>
                <c:pt idx="91">
                  <c:v>4873</c:v>
                </c:pt>
                <c:pt idx="92">
                  <c:v>4874</c:v>
                </c:pt>
                <c:pt idx="93">
                  <c:v>4875</c:v>
                </c:pt>
                <c:pt idx="94">
                  <c:v>4876</c:v>
                </c:pt>
                <c:pt idx="95">
                  <c:v>4877</c:v>
                </c:pt>
                <c:pt idx="96">
                  <c:v>4878</c:v>
                </c:pt>
                <c:pt idx="97">
                  <c:v>4879</c:v>
                </c:pt>
                <c:pt idx="98">
                  <c:v>4880</c:v>
                </c:pt>
                <c:pt idx="99">
                  <c:v>4881</c:v>
                </c:pt>
                <c:pt idx="100">
                  <c:v>4882</c:v>
                </c:pt>
                <c:pt idx="101">
                  <c:v>4883</c:v>
                </c:pt>
                <c:pt idx="102">
                  <c:v>4884</c:v>
                </c:pt>
                <c:pt idx="103">
                  <c:v>4885</c:v>
                </c:pt>
                <c:pt idx="104">
                  <c:v>4886</c:v>
                </c:pt>
                <c:pt idx="105">
                  <c:v>4887</c:v>
                </c:pt>
                <c:pt idx="106">
                  <c:v>4888</c:v>
                </c:pt>
                <c:pt idx="107">
                  <c:v>4889</c:v>
                </c:pt>
                <c:pt idx="108">
                  <c:v>4890</c:v>
                </c:pt>
                <c:pt idx="109">
                  <c:v>4891</c:v>
                </c:pt>
                <c:pt idx="110">
                  <c:v>4892</c:v>
                </c:pt>
                <c:pt idx="111">
                  <c:v>4893</c:v>
                </c:pt>
                <c:pt idx="112">
                  <c:v>4894</c:v>
                </c:pt>
                <c:pt idx="113">
                  <c:v>4895</c:v>
                </c:pt>
                <c:pt idx="114">
                  <c:v>4896</c:v>
                </c:pt>
                <c:pt idx="115">
                  <c:v>4897</c:v>
                </c:pt>
                <c:pt idx="116">
                  <c:v>4898</c:v>
                </c:pt>
                <c:pt idx="117">
                  <c:v>4899</c:v>
                </c:pt>
                <c:pt idx="118">
                  <c:v>4900</c:v>
                </c:pt>
                <c:pt idx="119">
                  <c:v>4901</c:v>
                </c:pt>
                <c:pt idx="120">
                  <c:v>4902</c:v>
                </c:pt>
                <c:pt idx="121">
                  <c:v>4903</c:v>
                </c:pt>
                <c:pt idx="122">
                  <c:v>4904</c:v>
                </c:pt>
                <c:pt idx="123">
                  <c:v>4905</c:v>
                </c:pt>
                <c:pt idx="124">
                  <c:v>4906</c:v>
                </c:pt>
                <c:pt idx="125">
                  <c:v>4907</c:v>
                </c:pt>
                <c:pt idx="126">
                  <c:v>4908</c:v>
                </c:pt>
                <c:pt idx="127">
                  <c:v>4909</c:v>
                </c:pt>
                <c:pt idx="128">
                  <c:v>4910</c:v>
                </c:pt>
                <c:pt idx="129">
                  <c:v>4911</c:v>
                </c:pt>
                <c:pt idx="130">
                  <c:v>4912</c:v>
                </c:pt>
                <c:pt idx="131">
                  <c:v>4913</c:v>
                </c:pt>
                <c:pt idx="132">
                  <c:v>4914</c:v>
                </c:pt>
                <c:pt idx="133">
                  <c:v>4915</c:v>
                </c:pt>
                <c:pt idx="134">
                  <c:v>4916</c:v>
                </c:pt>
                <c:pt idx="135">
                  <c:v>4917</c:v>
                </c:pt>
                <c:pt idx="136">
                  <c:v>4918</c:v>
                </c:pt>
                <c:pt idx="137">
                  <c:v>4919</c:v>
                </c:pt>
                <c:pt idx="138">
                  <c:v>4920</c:v>
                </c:pt>
                <c:pt idx="139">
                  <c:v>4921</c:v>
                </c:pt>
                <c:pt idx="140">
                  <c:v>4922</c:v>
                </c:pt>
                <c:pt idx="141">
                  <c:v>4923</c:v>
                </c:pt>
                <c:pt idx="142">
                  <c:v>4924</c:v>
                </c:pt>
                <c:pt idx="143">
                  <c:v>4925</c:v>
                </c:pt>
                <c:pt idx="144">
                  <c:v>4926</c:v>
                </c:pt>
                <c:pt idx="145">
                  <c:v>4927</c:v>
                </c:pt>
                <c:pt idx="146">
                  <c:v>4928</c:v>
                </c:pt>
                <c:pt idx="147">
                  <c:v>4929</c:v>
                </c:pt>
                <c:pt idx="148">
                  <c:v>4930</c:v>
                </c:pt>
                <c:pt idx="149">
                  <c:v>4931</c:v>
                </c:pt>
                <c:pt idx="150">
                  <c:v>4932</c:v>
                </c:pt>
                <c:pt idx="151">
                  <c:v>4933</c:v>
                </c:pt>
                <c:pt idx="152">
                  <c:v>4934</c:v>
                </c:pt>
                <c:pt idx="153">
                  <c:v>4935</c:v>
                </c:pt>
                <c:pt idx="154">
                  <c:v>4936</c:v>
                </c:pt>
                <c:pt idx="155">
                  <c:v>4937</c:v>
                </c:pt>
                <c:pt idx="156">
                  <c:v>4938</c:v>
                </c:pt>
                <c:pt idx="157">
                  <c:v>4939</c:v>
                </c:pt>
                <c:pt idx="158">
                  <c:v>4940</c:v>
                </c:pt>
                <c:pt idx="159">
                  <c:v>4941</c:v>
                </c:pt>
                <c:pt idx="160">
                  <c:v>4942</c:v>
                </c:pt>
                <c:pt idx="161">
                  <c:v>4943</c:v>
                </c:pt>
                <c:pt idx="162">
                  <c:v>4944</c:v>
                </c:pt>
                <c:pt idx="163">
                  <c:v>4945</c:v>
                </c:pt>
                <c:pt idx="164">
                  <c:v>4946</c:v>
                </c:pt>
                <c:pt idx="165">
                  <c:v>4947</c:v>
                </c:pt>
                <c:pt idx="166">
                  <c:v>4948</c:v>
                </c:pt>
                <c:pt idx="167">
                  <c:v>4949</c:v>
                </c:pt>
                <c:pt idx="168">
                  <c:v>4950</c:v>
                </c:pt>
                <c:pt idx="169">
                  <c:v>4951</c:v>
                </c:pt>
                <c:pt idx="170">
                  <c:v>4952</c:v>
                </c:pt>
                <c:pt idx="171">
                  <c:v>4953</c:v>
                </c:pt>
                <c:pt idx="172">
                  <c:v>4954</c:v>
                </c:pt>
                <c:pt idx="173">
                  <c:v>4955</c:v>
                </c:pt>
                <c:pt idx="174">
                  <c:v>4956</c:v>
                </c:pt>
                <c:pt idx="175">
                  <c:v>4957</c:v>
                </c:pt>
                <c:pt idx="176">
                  <c:v>4958</c:v>
                </c:pt>
                <c:pt idx="177">
                  <c:v>4959</c:v>
                </c:pt>
                <c:pt idx="178">
                  <c:v>4960</c:v>
                </c:pt>
                <c:pt idx="179">
                  <c:v>4961</c:v>
                </c:pt>
                <c:pt idx="180">
                  <c:v>4962</c:v>
                </c:pt>
                <c:pt idx="181">
                  <c:v>4963</c:v>
                </c:pt>
                <c:pt idx="182">
                  <c:v>4964</c:v>
                </c:pt>
                <c:pt idx="183">
                  <c:v>4965</c:v>
                </c:pt>
                <c:pt idx="184">
                  <c:v>4966</c:v>
                </c:pt>
                <c:pt idx="185">
                  <c:v>4967</c:v>
                </c:pt>
                <c:pt idx="186">
                  <c:v>4968</c:v>
                </c:pt>
                <c:pt idx="187">
                  <c:v>4969</c:v>
                </c:pt>
                <c:pt idx="188">
                  <c:v>4970</c:v>
                </c:pt>
                <c:pt idx="189">
                  <c:v>4971</c:v>
                </c:pt>
                <c:pt idx="190">
                  <c:v>4972</c:v>
                </c:pt>
                <c:pt idx="191">
                  <c:v>4973</c:v>
                </c:pt>
                <c:pt idx="192">
                  <c:v>4974</c:v>
                </c:pt>
                <c:pt idx="193">
                  <c:v>4975</c:v>
                </c:pt>
                <c:pt idx="194">
                  <c:v>4976</c:v>
                </c:pt>
                <c:pt idx="195">
                  <c:v>4977</c:v>
                </c:pt>
                <c:pt idx="196">
                  <c:v>4978</c:v>
                </c:pt>
                <c:pt idx="197">
                  <c:v>4979</c:v>
                </c:pt>
                <c:pt idx="198">
                  <c:v>4980</c:v>
                </c:pt>
                <c:pt idx="199">
                  <c:v>4981</c:v>
                </c:pt>
                <c:pt idx="200">
                  <c:v>4982</c:v>
                </c:pt>
                <c:pt idx="201">
                  <c:v>4983</c:v>
                </c:pt>
                <c:pt idx="202">
                  <c:v>4984</c:v>
                </c:pt>
                <c:pt idx="203">
                  <c:v>4985</c:v>
                </c:pt>
                <c:pt idx="204">
                  <c:v>4986</c:v>
                </c:pt>
                <c:pt idx="205">
                  <c:v>4987</c:v>
                </c:pt>
                <c:pt idx="206">
                  <c:v>4988</c:v>
                </c:pt>
                <c:pt idx="207">
                  <c:v>4989</c:v>
                </c:pt>
                <c:pt idx="208">
                  <c:v>4990</c:v>
                </c:pt>
                <c:pt idx="209">
                  <c:v>4991</c:v>
                </c:pt>
                <c:pt idx="210">
                  <c:v>4992</c:v>
                </c:pt>
                <c:pt idx="211">
                  <c:v>4993</c:v>
                </c:pt>
                <c:pt idx="212">
                  <c:v>4994</c:v>
                </c:pt>
                <c:pt idx="213">
                  <c:v>4995</c:v>
                </c:pt>
                <c:pt idx="214">
                  <c:v>4996</c:v>
                </c:pt>
                <c:pt idx="215">
                  <c:v>4997</c:v>
                </c:pt>
                <c:pt idx="216">
                  <c:v>4998</c:v>
                </c:pt>
                <c:pt idx="217">
                  <c:v>4999</c:v>
                </c:pt>
                <c:pt idx="218">
                  <c:v>5000</c:v>
                </c:pt>
                <c:pt idx="219">
                  <c:v>5001</c:v>
                </c:pt>
                <c:pt idx="220">
                  <c:v>5002</c:v>
                </c:pt>
                <c:pt idx="221">
                  <c:v>5003</c:v>
                </c:pt>
                <c:pt idx="222">
                  <c:v>5004</c:v>
                </c:pt>
                <c:pt idx="223">
                  <c:v>5005</c:v>
                </c:pt>
                <c:pt idx="224">
                  <c:v>5006</c:v>
                </c:pt>
                <c:pt idx="225">
                  <c:v>5007</c:v>
                </c:pt>
                <c:pt idx="226">
                  <c:v>5008</c:v>
                </c:pt>
                <c:pt idx="227">
                  <c:v>5009</c:v>
                </c:pt>
                <c:pt idx="228">
                  <c:v>5010</c:v>
                </c:pt>
                <c:pt idx="229">
                  <c:v>5011</c:v>
                </c:pt>
                <c:pt idx="230">
                  <c:v>5012</c:v>
                </c:pt>
                <c:pt idx="231">
                  <c:v>5013</c:v>
                </c:pt>
                <c:pt idx="232">
                  <c:v>5014</c:v>
                </c:pt>
                <c:pt idx="233">
                  <c:v>5015</c:v>
                </c:pt>
                <c:pt idx="234">
                  <c:v>5016</c:v>
                </c:pt>
                <c:pt idx="235">
                  <c:v>5017</c:v>
                </c:pt>
                <c:pt idx="236">
                  <c:v>5018</c:v>
                </c:pt>
                <c:pt idx="237">
                  <c:v>5019</c:v>
                </c:pt>
                <c:pt idx="238">
                  <c:v>5020</c:v>
                </c:pt>
                <c:pt idx="239">
                  <c:v>5021</c:v>
                </c:pt>
                <c:pt idx="240">
                  <c:v>5022</c:v>
                </c:pt>
                <c:pt idx="241">
                  <c:v>5023</c:v>
                </c:pt>
                <c:pt idx="242">
                  <c:v>5024</c:v>
                </c:pt>
                <c:pt idx="243">
                  <c:v>5025</c:v>
                </c:pt>
                <c:pt idx="244">
                  <c:v>5026</c:v>
                </c:pt>
                <c:pt idx="245">
                  <c:v>5027</c:v>
                </c:pt>
                <c:pt idx="246">
                  <c:v>5028</c:v>
                </c:pt>
                <c:pt idx="247">
                  <c:v>5029</c:v>
                </c:pt>
                <c:pt idx="248">
                  <c:v>5030</c:v>
                </c:pt>
                <c:pt idx="249">
                  <c:v>5031</c:v>
                </c:pt>
              </c:numCache>
            </c:numRef>
          </c:xVal>
          <c:yVal>
            <c:numRef>
              <c:f>Graph!$H$4784:$H$5031</c:f>
              <c:numCache>
                <c:formatCode>General</c:formatCode>
                <c:ptCount val="248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EE7-44D2-BC76-CDF6F0372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1567"/>
        <c:axId val="62612047"/>
      </c:scatterChart>
      <c:valAx>
        <c:axId val="62611567"/>
        <c:scaling>
          <c:orientation val="minMax"/>
          <c:max val="5031"/>
          <c:min val="4782"/>
        </c:scaling>
        <c:delete val="0"/>
        <c:axPos val="b"/>
        <c:numFmt formatCode="General" sourceLinked="1"/>
        <c:majorTickMark val="out"/>
        <c:minorTickMark val="none"/>
        <c:tickLblPos val="nextTo"/>
        <c:crossAx val="62612047"/>
        <c:crosses val="autoZero"/>
        <c:crossBetween val="midCat"/>
      </c:valAx>
      <c:valAx>
        <c:axId val="6261204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2611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26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Graph!$A$5034:$A$5304</c:f>
              <c:numCache>
                <c:formatCode>General</c:formatCode>
                <c:ptCount val="271"/>
                <c:pt idx="0">
                  <c:v>5033</c:v>
                </c:pt>
                <c:pt idx="1">
                  <c:v>5034</c:v>
                </c:pt>
                <c:pt idx="2">
                  <c:v>5035</c:v>
                </c:pt>
                <c:pt idx="3">
                  <c:v>5036</c:v>
                </c:pt>
                <c:pt idx="4">
                  <c:v>5037</c:v>
                </c:pt>
                <c:pt idx="5">
                  <c:v>5038</c:v>
                </c:pt>
                <c:pt idx="6">
                  <c:v>5039</c:v>
                </c:pt>
                <c:pt idx="7">
                  <c:v>5040</c:v>
                </c:pt>
                <c:pt idx="8">
                  <c:v>5041</c:v>
                </c:pt>
                <c:pt idx="9">
                  <c:v>5042</c:v>
                </c:pt>
                <c:pt idx="10">
                  <c:v>5043</c:v>
                </c:pt>
                <c:pt idx="11">
                  <c:v>5044</c:v>
                </c:pt>
                <c:pt idx="12">
                  <c:v>5045</c:v>
                </c:pt>
                <c:pt idx="13">
                  <c:v>5046</c:v>
                </c:pt>
                <c:pt idx="14">
                  <c:v>5047</c:v>
                </c:pt>
                <c:pt idx="15">
                  <c:v>5048</c:v>
                </c:pt>
                <c:pt idx="16">
                  <c:v>5049</c:v>
                </c:pt>
                <c:pt idx="17">
                  <c:v>5050</c:v>
                </c:pt>
                <c:pt idx="18">
                  <c:v>5051</c:v>
                </c:pt>
                <c:pt idx="19">
                  <c:v>5052</c:v>
                </c:pt>
                <c:pt idx="20">
                  <c:v>5053</c:v>
                </c:pt>
                <c:pt idx="21">
                  <c:v>5054</c:v>
                </c:pt>
                <c:pt idx="22">
                  <c:v>5055</c:v>
                </c:pt>
                <c:pt idx="23">
                  <c:v>5056</c:v>
                </c:pt>
                <c:pt idx="24">
                  <c:v>5057</c:v>
                </c:pt>
                <c:pt idx="25">
                  <c:v>5058</c:v>
                </c:pt>
                <c:pt idx="26">
                  <c:v>5059</c:v>
                </c:pt>
                <c:pt idx="27">
                  <c:v>5060</c:v>
                </c:pt>
                <c:pt idx="28">
                  <c:v>5061</c:v>
                </c:pt>
                <c:pt idx="29">
                  <c:v>5062</c:v>
                </c:pt>
                <c:pt idx="30">
                  <c:v>5063</c:v>
                </c:pt>
                <c:pt idx="31">
                  <c:v>5064</c:v>
                </c:pt>
                <c:pt idx="32">
                  <c:v>5065</c:v>
                </c:pt>
                <c:pt idx="33">
                  <c:v>5066</c:v>
                </c:pt>
                <c:pt idx="34">
                  <c:v>5067</c:v>
                </c:pt>
                <c:pt idx="35">
                  <c:v>5068</c:v>
                </c:pt>
                <c:pt idx="36">
                  <c:v>5069</c:v>
                </c:pt>
                <c:pt idx="37">
                  <c:v>5070</c:v>
                </c:pt>
                <c:pt idx="38">
                  <c:v>5071</c:v>
                </c:pt>
                <c:pt idx="39">
                  <c:v>5072</c:v>
                </c:pt>
                <c:pt idx="40">
                  <c:v>5073</c:v>
                </c:pt>
                <c:pt idx="41">
                  <c:v>5074</c:v>
                </c:pt>
                <c:pt idx="42">
                  <c:v>5075</c:v>
                </c:pt>
                <c:pt idx="43">
                  <c:v>5076</c:v>
                </c:pt>
                <c:pt idx="44">
                  <c:v>5077</c:v>
                </c:pt>
                <c:pt idx="45">
                  <c:v>5078</c:v>
                </c:pt>
                <c:pt idx="46">
                  <c:v>5079</c:v>
                </c:pt>
                <c:pt idx="47">
                  <c:v>5080</c:v>
                </c:pt>
                <c:pt idx="48">
                  <c:v>5081</c:v>
                </c:pt>
                <c:pt idx="49">
                  <c:v>5082</c:v>
                </c:pt>
                <c:pt idx="50">
                  <c:v>5083</c:v>
                </c:pt>
                <c:pt idx="51">
                  <c:v>5084</c:v>
                </c:pt>
                <c:pt idx="52">
                  <c:v>5085</c:v>
                </c:pt>
                <c:pt idx="53">
                  <c:v>5086</c:v>
                </c:pt>
                <c:pt idx="54">
                  <c:v>5087</c:v>
                </c:pt>
                <c:pt idx="55">
                  <c:v>5088</c:v>
                </c:pt>
                <c:pt idx="56">
                  <c:v>5089</c:v>
                </c:pt>
                <c:pt idx="57">
                  <c:v>5090</c:v>
                </c:pt>
                <c:pt idx="58">
                  <c:v>5091</c:v>
                </c:pt>
                <c:pt idx="59">
                  <c:v>5092</c:v>
                </c:pt>
                <c:pt idx="60">
                  <c:v>5093</c:v>
                </c:pt>
                <c:pt idx="61">
                  <c:v>5094</c:v>
                </c:pt>
                <c:pt idx="62">
                  <c:v>5095</c:v>
                </c:pt>
                <c:pt idx="63">
                  <c:v>5096</c:v>
                </c:pt>
                <c:pt idx="64">
                  <c:v>5097</c:v>
                </c:pt>
                <c:pt idx="65">
                  <c:v>5098</c:v>
                </c:pt>
                <c:pt idx="66">
                  <c:v>5099</c:v>
                </c:pt>
                <c:pt idx="67">
                  <c:v>5100</c:v>
                </c:pt>
                <c:pt idx="68">
                  <c:v>5101</c:v>
                </c:pt>
                <c:pt idx="69">
                  <c:v>5102</c:v>
                </c:pt>
                <c:pt idx="70">
                  <c:v>5103</c:v>
                </c:pt>
                <c:pt idx="71">
                  <c:v>5104</c:v>
                </c:pt>
                <c:pt idx="72">
                  <c:v>5105</c:v>
                </c:pt>
                <c:pt idx="73">
                  <c:v>5106</c:v>
                </c:pt>
                <c:pt idx="74">
                  <c:v>5107</c:v>
                </c:pt>
                <c:pt idx="75">
                  <c:v>5108</c:v>
                </c:pt>
                <c:pt idx="76">
                  <c:v>5109</c:v>
                </c:pt>
                <c:pt idx="77">
                  <c:v>5110</c:v>
                </c:pt>
                <c:pt idx="78">
                  <c:v>5111</c:v>
                </c:pt>
                <c:pt idx="79">
                  <c:v>5112</c:v>
                </c:pt>
                <c:pt idx="80">
                  <c:v>5113</c:v>
                </c:pt>
                <c:pt idx="81">
                  <c:v>5114</c:v>
                </c:pt>
                <c:pt idx="82">
                  <c:v>5115</c:v>
                </c:pt>
                <c:pt idx="83">
                  <c:v>5116</c:v>
                </c:pt>
                <c:pt idx="84">
                  <c:v>5117</c:v>
                </c:pt>
                <c:pt idx="85">
                  <c:v>5118</c:v>
                </c:pt>
                <c:pt idx="86">
                  <c:v>5119</c:v>
                </c:pt>
                <c:pt idx="87">
                  <c:v>5120</c:v>
                </c:pt>
                <c:pt idx="88">
                  <c:v>5121</c:v>
                </c:pt>
                <c:pt idx="89">
                  <c:v>5122</c:v>
                </c:pt>
                <c:pt idx="90">
                  <c:v>5123</c:v>
                </c:pt>
                <c:pt idx="91">
                  <c:v>5124</c:v>
                </c:pt>
                <c:pt idx="92">
                  <c:v>5125</c:v>
                </c:pt>
                <c:pt idx="93">
                  <c:v>5126</c:v>
                </c:pt>
                <c:pt idx="94">
                  <c:v>5127</c:v>
                </c:pt>
                <c:pt idx="95">
                  <c:v>5128</c:v>
                </c:pt>
                <c:pt idx="96">
                  <c:v>5129</c:v>
                </c:pt>
                <c:pt idx="97">
                  <c:v>5130</c:v>
                </c:pt>
                <c:pt idx="98">
                  <c:v>5131</c:v>
                </c:pt>
                <c:pt idx="99">
                  <c:v>5132</c:v>
                </c:pt>
                <c:pt idx="100">
                  <c:v>5133</c:v>
                </c:pt>
                <c:pt idx="101">
                  <c:v>5134</c:v>
                </c:pt>
                <c:pt idx="102">
                  <c:v>5135</c:v>
                </c:pt>
                <c:pt idx="103">
                  <c:v>5136</c:v>
                </c:pt>
                <c:pt idx="104">
                  <c:v>5137</c:v>
                </c:pt>
                <c:pt idx="105">
                  <c:v>5138</c:v>
                </c:pt>
                <c:pt idx="106">
                  <c:v>5139</c:v>
                </c:pt>
                <c:pt idx="107">
                  <c:v>5140</c:v>
                </c:pt>
                <c:pt idx="108">
                  <c:v>5141</c:v>
                </c:pt>
                <c:pt idx="109">
                  <c:v>5142</c:v>
                </c:pt>
                <c:pt idx="110">
                  <c:v>5143</c:v>
                </c:pt>
                <c:pt idx="111">
                  <c:v>5144</c:v>
                </c:pt>
                <c:pt idx="112">
                  <c:v>5145</c:v>
                </c:pt>
                <c:pt idx="113">
                  <c:v>5146</c:v>
                </c:pt>
                <c:pt idx="114">
                  <c:v>5147</c:v>
                </c:pt>
                <c:pt idx="115">
                  <c:v>5148</c:v>
                </c:pt>
                <c:pt idx="116">
                  <c:v>5149</c:v>
                </c:pt>
                <c:pt idx="117">
                  <c:v>5150</c:v>
                </c:pt>
                <c:pt idx="118">
                  <c:v>5151</c:v>
                </c:pt>
                <c:pt idx="119">
                  <c:v>5152</c:v>
                </c:pt>
                <c:pt idx="120">
                  <c:v>5153</c:v>
                </c:pt>
                <c:pt idx="121">
                  <c:v>5154</c:v>
                </c:pt>
                <c:pt idx="122">
                  <c:v>5155</c:v>
                </c:pt>
                <c:pt idx="123">
                  <c:v>5156</c:v>
                </c:pt>
                <c:pt idx="124">
                  <c:v>5157</c:v>
                </c:pt>
                <c:pt idx="125">
                  <c:v>5158</c:v>
                </c:pt>
                <c:pt idx="126">
                  <c:v>5159</c:v>
                </c:pt>
                <c:pt idx="127">
                  <c:v>5160</c:v>
                </c:pt>
                <c:pt idx="128">
                  <c:v>5161</c:v>
                </c:pt>
                <c:pt idx="129">
                  <c:v>5162</c:v>
                </c:pt>
                <c:pt idx="130">
                  <c:v>5163</c:v>
                </c:pt>
                <c:pt idx="131">
                  <c:v>5164</c:v>
                </c:pt>
                <c:pt idx="132">
                  <c:v>5165</c:v>
                </c:pt>
                <c:pt idx="133">
                  <c:v>5166</c:v>
                </c:pt>
                <c:pt idx="134">
                  <c:v>5167</c:v>
                </c:pt>
                <c:pt idx="135">
                  <c:v>5168</c:v>
                </c:pt>
                <c:pt idx="136">
                  <c:v>5169</c:v>
                </c:pt>
                <c:pt idx="137">
                  <c:v>5170</c:v>
                </c:pt>
                <c:pt idx="138">
                  <c:v>5171</c:v>
                </c:pt>
                <c:pt idx="139">
                  <c:v>5172</c:v>
                </c:pt>
                <c:pt idx="140">
                  <c:v>5173</c:v>
                </c:pt>
                <c:pt idx="141">
                  <c:v>5174</c:v>
                </c:pt>
                <c:pt idx="142">
                  <c:v>5175</c:v>
                </c:pt>
                <c:pt idx="143">
                  <c:v>5176</c:v>
                </c:pt>
                <c:pt idx="144">
                  <c:v>5177</c:v>
                </c:pt>
                <c:pt idx="145">
                  <c:v>5178</c:v>
                </c:pt>
                <c:pt idx="146">
                  <c:v>5179</c:v>
                </c:pt>
                <c:pt idx="147">
                  <c:v>5180</c:v>
                </c:pt>
                <c:pt idx="148">
                  <c:v>5181</c:v>
                </c:pt>
                <c:pt idx="149">
                  <c:v>5182</c:v>
                </c:pt>
                <c:pt idx="150">
                  <c:v>5183</c:v>
                </c:pt>
                <c:pt idx="151">
                  <c:v>5184</c:v>
                </c:pt>
                <c:pt idx="152">
                  <c:v>5185</c:v>
                </c:pt>
                <c:pt idx="153">
                  <c:v>5186</c:v>
                </c:pt>
                <c:pt idx="154">
                  <c:v>5187</c:v>
                </c:pt>
                <c:pt idx="155">
                  <c:v>5188</c:v>
                </c:pt>
                <c:pt idx="156">
                  <c:v>5189</c:v>
                </c:pt>
                <c:pt idx="157">
                  <c:v>5190</c:v>
                </c:pt>
                <c:pt idx="158">
                  <c:v>5191</c:v>
                </c:pt>
                <c:pt idx="159">
                  <c:v>5192</c:v>
                </c:pt>
                <c:pt idx="160">
                  <c:v>5193</c:v>
                </c:pt>
                <c:pt idx="161">
                  <c:v>5194</c:v>
                </c:pt>
                <c:pt idx="162">
                  <c:v>5195</c:v>
                </c:pt>
                <c:pt idx="163">
                  <c:v>5196</c:v>
                </c:pt>
                <c:pt idx="164">
                  <c:v>5197</c:v>
                </c:pt>
                <c:pt idx="165">
                  <c:v>5198</c:v>
                </c:pt>
                <c:pt idx="166">
                  <c:v>5199</c:v>
                </c:pt>
                <c:pt idx="167">
                  <c:v>5200</c:v>
                </c:pt>
                <c:pt idx="168">
                  <c:v>5201</c:v>
                </c:pt>
                <c:pt idx="169">
                  <c:v>5202</c:v>
                </c:pt>
                <c:pt idx="170">
                  <c:v>5203</c:v>
                </c:pt>
                <c:pt idx="171">
                  <c:v>5204</c:v>
                </c:pt>
                <c:pt idx="172">
                  <c:v>5205</c:v>
                </c:pt>
                <c:pt idx="173">
                  <c:v>5206</c:v>
                </c:pt>
                <c:pt idx="174">
                  <c:v>5207</c:v>
                </c:pt>
                <c:pt idx="175">
                  <c:v>5208</c:v>
                </c:pt>
                <c:pt idx="176">
                  <c:v>5209</c:v>
                </c:pt>
                <c:pt idx="177">
                  <c:v>5210</c:v>
                </c:pt>
                <c:pt idx="178">
                  <c:v>5211</c:v>
                </c:pt>
                <c:pt idx="179">
                  <c:v>5212</c:v>
                </c:pt>
                <c:pt idx="180">
                  <c:v>5213</c:v>
                </c:pt>
                <c:pt idx="181">
                  <c:v>5214</c:v>
                </c:pt>
                <c:pt idx="182">
                  <c:v>5215</c:v>
                </c:pt>
                <c:pt idx="183">
                  <c:v>5216</c:v>
                </c:pt>
                <c:pt idx="184">
                  <c:v>5217</c:v>
                </c:pt>
                <c:pt idx="185">
                  <c:v>5218</c:v>
                </c:pt>
                <c:pt idx="186">
                  <c:v>5219</c:v>
                </c:pt>
                <c:pt idx="187">
                  <c:v>5220</c:v>
                </c:pt>
                <c:pt idx="188">
                  <c:v>5221</c:v>
                </c:pt>
                <c:pt idx="189">
                  <c:v>5222</c:v>
                </c:pt>
                <c:pt idx="190">
                  <c:v>5223</c:v>
                </c:pt>
                <c:pt idx="191">
                  <c:v>5224</c:v>
                </c:pt>
                <c:pt idx="192">
                  <c:v>5225</c:v>
                </c:pt>
                <c:pt idx="193">
                  <c:v>5226</c:v>
                </c:pt>
                <c:pt idx="194">
                  <c:v>5227</c:v>
                </c:pt>
                <c:pt idx="195">
                  <c:v>5228</c:v>
                </c:pt>
                <c:pt idx="196">
                  <c:v>5229</c:v>
                </c:pt>
                <c:pt idx="197">
                  <c:v>5230</c:v>
                </c:pt>
                <c:pt idx="198">
                  <c:v>5231</c:v>
                </c:pt>
                <c:pt idx="199">
                  <c:v>5232</c:v>
                </c:pt>
                <c:pt idx="200">
                  <c:v>5233</c:v>
                </c:pt>
                <c:pt idx="201">
                  <c:v>5234</c:v>
                </c:pt>
                <c:pt idx="202">
                  <c:v>5235</c:v>
                </c:pt>
                <c:pt idx="203">
                  <c:v>5236</c:v>
                </c:pt>
                <c:pt idx="204">
                  <c:v>5237</c:v>
                </c:pt>
                <c:pt idx="205">
                  <c:v>5238</c:v>
                </c:pt>
                <c:pt idx="206">
                  <c:v>5239</c:v>
                </c:pt>
                <c:pt idx="207">
                  <c:v>5240</c:v>
                </c:pt>
                <c:pt idx="208">
                  <c:v>5241</c:v>
                </c:pt>
                <c:pt idx="209">
                  <c:v>5242</c:v>
                </c:pt>
                <c:pt idx="210">
                  <c:v>5243</c:v>
                </c:pt>
                <c:pt idx="211">
                  <c:v>5244</c:v>
                </c:pt>
                <c:pt idx="212">
                  <c:v>5245</c:v>
                </c:pt>
                <c:pt idx="213">
                  <c:v>5246</c:v>
                </c:pt>
                <c:pt idx="214">
                  <c:v>5247</c:v>
                </c:pt>
                <c:pt idx="215">
                  <c:v>5248</c:v>
                </c:pt>
                <c:pt idx="216">
                  <c:v>5249</c:v>
                </c:pt>
                <c:pt idx="217">
                  <c:v>5250</c:v>
                </c:pt>
                <c:pt idx="218">
                  <c:v>5251</c:v>
                </c:pt>
                <c:pt idx="219">
                  <c:v>5252</c:v>
                </c:pt>
                <c:pt idx="220">
                  <c:v>5253</c:v>
                </c:pt>
                <c:pt idx="221">
                  <c:v>5254</c:v>
                </c:pt>
                <c:pt idx="222">
                  <c:v>5255</c:v>
                </c:pt>
                <c:pt idx="223">
                  <c:v>5256</c:v>
                </c:pt>
                <c:pt idx="224">
                  <c:v>5257</c:v>
                </c:pt>
                <c:pt idx="225">
                  <c:v>5258</c:v>
                </c:pt>
                <c:pt idx="226">
                  <c:v>5259</c:v>
                </c:pt>
                <c:pt idx="227">
                  <c:v>5260</c:v>
                </c:pt>
                <c:pt idx="228">
                  <c:v>5261</c:v>
                </c:pt>
                <c:pt idx="229">
                  <c:v>5262</c:v>
                </c:pt>
                <c:pt idx="230">
                  <c:v>5263</c:v>
                </c:pt>
                <c:pt idx="231">
                  <c:v>5264</c:v>
                </c:pt>
                <c:pt idx="232">
                  <c:v>5265</c:v>
                </c:pt>
                <c:pt idx="233">
                  <c:v>5266</c:v>
                </c:pt>
                <c:pt idx="234">
                  <c:v>5267</c:v>
                </c:pt>
                <c:pt idx="235">
                  <c:v>5268</c:v>
                </c:pt>
                <c:pt idx="236">
                  <c:v>5269</c:v>
                </c:pt>
                <c:pt idx="237">
                  <c:v>5270</c:v>
                </c:pt>
                <c:pt idx="238">
                  <c:v>5271</c:v>
                </c:pt>
                <c:pt idx="239">
                  <c:v>5272</c:v>
                </c:pt>
                <c:pt idx="240">
                  <c:v>5273</c:v>
                </c:pt>
                <c:pt idx="241">
                  <c:v>5274</c:v>
                </c:pt>
                <c:pt idx="242">
                  <c:v>5275</c:v>
                </c:pt>
                <c:pt idx="243">
                  <c:v>5276</c:v>
                </c:pt>
                <c:pt idx="244">
                  <c:v>5277</c:v>
                </c:pt>
                <c:pt idx="245">
                  <c:v>5278</c:v>
                </c:pt>
                <c:pt idx="246">
                  <c:v>5279</c:v>
                </c:pt>
                <c:pt idx="247">
                  <c:v>5280</c:v>
                </c:pt>
                <c:pt idx="248">
                  <c:v>5281</c:v>
                </c:pt>
                <c:pt idx="249">
                  <c:v>5282</c:v>
                </c:pt>
                <c:pt idx="250">
                  <c:v>5283</c:v>
                </c:pt>
                <c:pt idx="251">
                  <c:v>5284</c:v>
                </c:pt>
                <c:pt idx="252">
                  <c:v>5285</c:v>
                </c:pt>
                <c:pt idx="253">
                  <c:v>5286</c:v>
                </c:pt>
                <c:pt idx="254">
                  <c:v>5287</c:v>
                </c:pt>
                <c:pt idx="255">
                  <c:v>5288</c:v>
                </c:pt>
                <c:pt idx="256">
                  <c:v>5289</c:v>
                </c:pt>
                <c:pt idx="257">
                  <c:v>5290</c:v>
                </c:pt>
                <c:pt idx="258">
                  <c:v>5291</c:v>
                </c:pt>
                <c:pt idx="259">
                  <c:v>5292</c:v>
                </c:pt>
                <c:pt idx="260">
                  <c:v>5293</c:v>
                </c:pt>
                <c:pt idx="261">
                  <c:v>5294</c:v>
                </c:pt>
                <c:pt idx="262">
                  <c:v>5295</c:v>
                </c:pt>
                <c:pt idx="263">
                  <c:v>5296</c:v>
                </c:pt>
                <c:pt idx="264">
                  <c:v>5297</c:v>
                </c:pt>
                <c:pt idx="265">
                  <c:v>5298</c:v>
                </c:pt>
                <c:pt idx="266">
                  <c:v>5299</c:v>
                </c:pt>
                <c:pt idx="267">
                  <c:v>5300</c:v>
                </c:pt>
                <c:pt idx="268">
                  <c:v>5301</c:v>
                </c:pt>
                <c:pt idx="269">
                  <c:v>5302</c:v>
                </c:pt>
                <c:pt idx="270">
                  <c:v>5303</c:v>
                </c:pt>
              </c:numCache>
            </c:numRef>
          </c:xVal>
          <c:yVal>
            <c:numRef>
              <c:f>Graph!$D$5035:$D$5303</c:f>
              <c:numCache>
                <c:formatCode>General</c:formatCode>
                <c:ptCount val="269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FE-44BC-A106-A67AE61C9558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Graph!$A$5034:$A$5304</c:f>
              <c:numCache>
                <c:formatCode>General</c:formatCode>
                <c:ptCount val="271"/>
                <c:pt idx="0">
                  <c:v>5033</c:v>
                </c:pt>
                <c:pt idx="1">
                  <c:v>5034</c:v>
                </c:pt>
                <c:pt idx="2">
                  <c:v>5035</c:v>
                </c:pt>
                <c:pt idx="3">
                  <c:v>5036</c:v>
                </c:pt>
                <c:pt idx="4">
                  <c:v>5037</c:v>
                </c:pt>
                <c:pt idx="5">
                  <c:v>5038</c:v>
                </c:pt>
                <c:pt idx="6">
                  <c:v>5039</c:v>
                </c:pt>
                <c:pt idx="7">
                  <c:v>5040</c:v>
                </c:pt>
                <c:pt idx="8">
                  <c:v>5041</c:v>
                </c:pt>
                <c:pt idx="9">
                  <c:v>5042</c:v>
                </c:pt>
                <c:pt idx="10">
                  <c:v>5043</c:v>
                </c:pt>
                <c:pt idx="11">
                  <c:v>5044</c:v>
                </c:pt>
                <c:pt idx="12">
                  <c:v>5045</c:v>
                </c:pt>
                <c:pt idx="13">
                  <c:v>5046</c:v>
                </c:pt>
                <c:pt idx="14">
                  <c:v>5047</c:v>
                </c:pt>
                <c:pt idx="15">
                  <c:v>5048</c:v>
                </c:pt>
                <c:pt idx="16">
                  <c:v>5049</c:v>
                </c:pt>
                <c:pt idx="17">
                  <c:v>5050</c:v>
                </c:pt>
                <c:pt idx="18">
                  <c:v>5051</c:v>
                </c:pt>
                <c:pt idx="19">
                  <c:v>5052</c:v>
                </c:pt>
                <c:pt idx="20">
                  <c:v>5053</c:v>
                </c:pt>
                <c:pt idx="21">
                  <c:v>5054</c:v>
                </c:pt>
                <c:pt idx="22">
                  <c:v>5055</c:v>
                </c:pt>
                <c:pt idx="23">
                  <c:v>5056</c:v>
                </c:pt>
                <c:pt idx="24">
                  <c:v>5057</c:v>
                </c:pt>
                <c:pt idx="25">
                  <c:v>5058</c:v>
                </c:pt>
                <c:pt idx="26">
                  <c:v>5059</c:v>
                </c:pt>
                <c:pt idx="27">
                  <c:v>5060</c:v>
                </c:pt>
                <c:pt idx="28">
                  <c:v>5061</c:v>
                </c:pt>
                <c:pt idx="29">
                  <c:v>5062</c:v>
                </c:pt>
                <c:pt idx="30">
                  <c:v>5063</c:v>
                </c:pt>
                <c:pt idx="31">
                  <c:v>5064</c:v>
                </c:pt>
                <c:pt idx="32">
                  <c:v>5065</c:v>
                </c:pt>
                <c:pt idx="33">
                  <c:v>5066</c:v>
                </c:pt>
                <c:pt idx="34">
                  <c:v>5067</c:v>
                </c:pt>
                <c:pt idx="35">
                  <c:v>5068</c:v>
                </c:pt>
                <c:pt idx="36">
                  <c:v>5069</c:v>
                </c:pt>
                <c:pt idx="37">
                  <c:v>5070</c:v>
                </c:pt>
                <c:pt idx="38">
                  <c:v>5071</c:v>
                </c:pt>
                <c:pt idx="39">
                  <c:v>5072</c:v>
                </c:pt>
                <c:pt idx="40">
                  <c:v>5073</c:v>
                </c:pt>
                <c:pt idx="41">
                  <c:v>5074</c:v>
                </c:pt>
                <c:pt idx="42">
                  <c:v>5075</c:v>
                </c:pt>
                <c:pt idx="43">
                  <c:v>5076</c:v>
                </c:pt>
                <c:pt idx="44">
                  <c:v>5077</c:v>
                </c:pt>
                <c:pt idx="45">
                  <c:v>5078</c:v>
                </c:pt>
                <c:pt idx="46">
                  <c:v>5079</c:v>
                </c:pt>
                <c:pt idx="47">
                  <c:v>5080</c:v>
                </c:pt>
                <c:pt idx="48">
                  <c:v>5081</c:v>
                </c:pt>
                <c:pt idx="49">
                  <c:v>5082</c:v>
                </c:pt>
                <c:pt idx="50">
                  <c:v>5083</c:v>
                </c:pt>
                <c:pt idx="51">
                  <c:v>5084</c:v>
                </c:pt>
                <c:pt idx="52">
                  <c:v>5085</c:v>
                </c:pt>
                <c:pt idx="53">
                  <c:v>5086</c:v>
                </c:pt>
                <c:pt idx="54">
                  <c:v>5087</c:v>
                </c:pt>
                <c:pt idx="55">
                  <c:v>5088</c:v>
                </c:pt>
                <c:pt idx="56">
                  <c:v>5089</c:v>
                </c:pt>
                <c:pt idx="57">
                  <c:v>5090</c:v>
                </c:pt>
                <c:pt idx="58">
                  <c:v>5091</c:v>
                </c:pt>
                <c:pt idx="59">
                  <c:v>5092</c:v>
                </c:pt>
                <c:pt idx="60">
                  <c:v>5093</c:v>
                </c:pt>
                <c:pt idx="61">
                  <c:v>5094</c:v>
                </c:pt>
                <c:pt idx="62">
                  <c:v>5095</c:v>
                </c:pt>
                <c:pt idx="63">
                  <c:v>5096</c:v>
                </c:pt>
                <c:pt idx="64">
                  <c:v>5097</c:v>
                </c:pt>
                <c:pt idx="65">
                  <c:v>5098</c:v>
                </c:pt>
                <c:pt idx="66">
                  <c:v>5099</c:v>
                </c:pt>
                <c:pt idx="67">
                  <c:v>5100</c:v>
                </c:pt>
                <c:pt idx="68">
                  <c:v>5101</c:v>
                </c:pt>
                <c:pt idx="69">
                  <c:v>5102</c:v>
                </c:pt>
                <c:pt idx="70">
                  <c:v>5103</c:v>
                </c:pt>
                <c:pt idx="71">
                  <c:v>5104</c:v>
                </c:pt>
                <c:pt idx="72">
                  <c:v>5105</c:v>
                </c:pt>
                <c:pt idx="73">
                  <c:v>5106</c:v>
                </c:pt>
                <c:pt idx="74">
                  <c:v>5107</c:v>
                </c:pt>
                <c:pt idx="75">
                  <c:v>5108</c:v>
                </c:pt>
                <c:pt idx="76">
                  <c:v>5109</c:v>
                </c:pt>
                <c:pt idx="77">
                  <c:v>5110</c:v>
                </c:pt>
                <c:pt idx="78">
                  <c:v>5111</c:v>
                </c:pt>
                <c:pt idx="79">
                  <c:v>5112</c:v>
                </c:pt>
                <c:pt idx="80">
                  <c:v>5113</c:v>
                </c:pt>
                <c:pt idx="81">
                  <c:v>5114</c:v>
                </c:pt>
                <c:pt idx="82">
                  <c:v>5115</c:v>
                </c:pt>
                <c:pt idx="83">
                  <c:v>5116</c:v>
                </c:pt>
                <c:pt idx="84">
                  <c:v>5117</c:v>
                </c:pt>
                <c:pt idx="85">
                  <c:v>5118</c:v>
                </c:pt>
                <c:pt idx="86">
                  <c:v>5119</c:v>
                </c:pt>
                <c:pt idx="87">
                  <c:v>5120</c:v>
                </c:pt>
                <c:pt idx="88">
                  <c:v>5121</c:v>
                </c:pt>
                <c:pt idx="89">
                  <c:v>5122</c:v>
                </c:pt>
                <c:pt idx="90">
                  <c:v>5123</c:v>
                </c:pt>
                <c:pt idx="91">
                  <c:v>5124</c:v>
                </c:pt>
                <c:pt idx="92">
                  <c:v>5125</c:v>
                </c:pt>
                <c:pt idx="93">
                  <c:v>5126</c:v>
                </c:pt>
                <c:pt idx="94">
                  <c:v>5127</c:v>
                </c:pt>
                <c:pt idx="95">
                  <c:v>5128</c:v>
                </c:pt>
                <c:pt idx="96">
                  <c:v>5129</c:v>
                </c:pt>
                <c:pt idx="97">
                  <c:v>5130</c:v>
                </c:pt>
                <c:pt idx="98">
                  <c:v>5131</c:v>
                </c:pt>
                <c:pt idx="99">
                  <c:v>5132</c:v>
                </c:pt>
                <c:pt idx="100">
                  <c:v>5133</c:v>
                </c:pt>
                <c:pt idx="101">
                  <c:v>5134</c:v>
                </c:pt>
                <c:pt idx="102">
                  <c:v>5135</c:v>
                </c:pt>
                <c:pt idx="103">
                  <c:v>5136</c:v>
                </c:pt>
                <c:pt idx="104">
                  <c:v>5137</c:v>
                </c:pt>
                <c:pt idx="105">
                  <c:v>5138</c:v>
                </c:pt>
                <c:pt idx="106">
                  <c:v>5139</c:v>
                </c:pt>
                <c:pt idx="107">
                  <c:v>5140</c:v>
                </c:pt>
                <c:pt idx="108">
                  <c:v>5141</c:v>
                </c:pt>
                <c:pt idx="109">
                  <c:v>5142</c:v>
                </c:pt>
                <c:pt idx="110">
                  <c:v>5143</c:v>
                </c:pt>
                <c:pt idx="111">
                  <c:v>5144</c:v>
                </c:pt>
                <c:pt idx="112">
                  <c:v>5145</c:v>
                </c:pt>
                <c:pt idx="113">
                  <c:v>5146</c:v>
                </c:pt>
                <c:pt idx="114">
                  <c:v>5147</c:v>
                </c:pt>
                <c:pt idx="115">
                  <c:v>5148</c:v>
                </c:pt>
                <c:pt idx="116">
                  <c:v>5149</c:v>
                </c:pt>
                <c:pt idx="117">
                  <c:v>5150</c:v>
                </c:pt>
                <c:pt idx="118">
                  <c:v>5151</c:v>
                </c:pt>
                <c:pt idx="119">
                  <c:v>5152</c:v>
                </c:pt>
                <c:pt idx="120">
                  <c:v>5153</c:v>
                </c:pt>
                <c:pt idx="121">
                  <c:v>5154</c:v>
                </c:pt>
                <c:pt idx="122">
                  <c:v>5155</c:v>
                </c:pt>
                <c:pt idx="123">
                  <c:v>5156</c:v>
                </c:pt>
                <c:pt idx="124">
                  <c:v>5157</c:v>
                </c:pt>
                <c:pt idx="125">
                  <c:v>5158</c:v>
                </c:pt>
                <c:pt idx="126">
                  <c:v>5159</c:v>
                </c:pt>
                <c:pt idx="127">
                  <c:v>5160</c:v>
                </c:pt>
                <c:pt idx="128">
                  <c:v>5161</c:v>
                </c:pt>
                <c:pt idx="129">
                  <c:v>5162</c:v>
                </c:pt>
                <c:pt idx="130">
                  <c:v>5163</c:v>
                </c:pt>
                <c:pt idx="131">
                  <c:v>5164</c:v>
                </c:pt>
                <c:pt idx="132">
                  <c:v>5165</c:v>
                </c:pt>
                <c:pt idx="133">
                  <c:v>5166</c:v>
                </c:pt>
                <c:pt idx="134">
                  <c:v>5167</c:v>
                </c:pt>
                <c:pt idx="135">
                  <c:v>5168</c:v>
                </c:pt>
                <c:pt idx="136">
                  <c:v>5169</c:v>
                </c:pt>
                <c:pt idx="137">
                  <c:v>5170</c:v>
                </c:pt>
                <c:pt idx="138">
                  <c:v>5171</c:v>
                </c:pt>
                <c:pt idx="139">
                  <c:v>5172</c:v>
                </c:pt>
                <c:pt idx="140">
                  <c:v>5173</c:v>
                </c:pt>
                <c:pt idx="141">
                  <c:v>5174</c:v>
                </c:pt>
                <c:pt idx="142">
                  <c:v>5175</c:v>
                </c:pt>
                <c:pt idx="143">
                  <c:v>5176</c:v>
                </c:pt>
                <c:pt idx="144">
                  <c:v>5177</c:v>
                </c:pt>
                <c:pt idx="145">
                  <c:v>5178</c:v>
                </c:pt>
                <c:pt idx="146">
                  <c:v>5179</c:v>
                </c:pt>
                <c:pt idx="147">
                  <c:v>5180</c:v>
                </c:pt>
                <c:pt idx="148">
                  <c:v>5181</c:v>
                </c:pt>
                <c:pt idx="149">
                  <c:v>5182</c:v>
                </c:pt>
                <c:pt idx="150">
                  <c:v>5183</c:v>
                </c:pt>
                <c:pt idx="151">
                  <c:v>5184</c:v>
                </c:pt>
                <c:pt idx="152">
                  <c:v>5185</c:v>
                </c:pt>
                <c:pt idx="153">
                  <c:v>5186</c:v>
                </c:pt>
                <c:pt idx="154">
                  <c:v>5187</c:v>
                </c:pt>
                <c:pt idx="155">
                  <c:v>5188</c:v>
                </c:pt>
                <c:pt idx="156">
                  <c:v>5189</c:v>
                </c:pt>
                <c:pt idx="157">
                  <c:v>5190</c:v>
                </c:pt>
                <c:pt idx="158">
                  <c:v>5191</c:v>
                </c:pt>
                <c:pt idx="159">
                  <c:v>5192</c:v>
                </c:pt>
                <c:pt idx="160">
                  <c:v>5193</c:v>
                </c:pt>
                <c:pt idx="161">
                  <c:v>5194</c:v>
                </c:pt>
                <c:pt idx="162">
                  <c:v>5195</c:v>
                </c:pt>
                <c:pt idx="163">
                  <c:v>5196</c:v>
                </c:pt>
                <c:pt idx="164">
                  <c:v>5197</c:v>
                </c:pt>
                <c:pt idx="165">
                  <c:v>5198</c:v>
                </c:pt>
                <c:pt idx="166">
                  <c:v>5199</c:v>
                </c:pt>
                <c:pt idx="167">
                  <c:v>5200</c:v>
                </c:pt>
                <c:pt idx="168">
                  <c:v>5201</c:v>
                </c:pt>
                <c:pt idx="169">
                  <c:v>5202</c:v>
                </c:pt>
                <c:pt idx="170">
                  <c:v>5203</c:v>
                </c:pt>
                <c:pt idx="171">
                  <c:v>5204</c:v>
                </c:pt>
                <c:pt idx="172">
                  <c:v>5205</c:v>
                </c:pt>
                <c:pt idx="173">
                  <c:v>5206</c:v>
                </c:pt>
                <c:pt idx="174">
                  <c:v>5207</c:v>
                </c:pt>
                <c:pt idx="175">
                  <c:v>5208</c:v>
                </c:pt>
                <c:pt idx="176">
                  <c:v>5209</c:v>
                </c:pt>
                <c:pt idx="177">
                  <c:v>5210</c:v>
                </c:pt>
                <c:pt idx="178">
                  <c:v>5211</c:v>
                </c:pt>
                <c:pt idx="179">
                  <c:v>5212</c:v>
                </c:pt>
                <c:pt idx="180">
                  <c:v>5213</c:v>
                </c:pt>
                <c:pt idx="181">
                  <c:v>5214</c:v>
                </c:pt>
                <c:pt idx="182">
                  <c:v>5215</c:v>
                </c:pt>
                <c:pt idx="183">
                  <c:v>5216</c:v>
                </c:pt>
                <c:pt idx="184">
                  <c:v>5217</c:v>
                </c:pt>
                <c:pt idx="185">
                  <c:v>5218</c:v>
                </c:pt>
                <c:pt idx="186">
                  <c:v>5219</c:v>
                </c:pt>
                <c:pt idx="187">
                  <c:v>5220</c:v>
                </c:pt>
                <c:pt idx="188">
                  <c:v>5221</c:v>
                </c:pt>
                <c:pt idx="189">
                  <c:v>5222</c:v>
                </c:pt>
                <c:pt idx="190">
                  <c:v>5223</c:v>
                </c:pt>
                <c:pt idx="191">
                  <c:v>5224</c:v>
                </c:pt>
                <c:pt idx="192">
                  <c:v>5225</c:v>
                </c:pt>
                <c:pt idx="193">
                  <c:v>5226</c:v>
                </c:pt>
                <c:pt idx="194">
                  <c:v>5227</c:v>
                </c:pt>
                <c:pt idx="195">
                  <c:v>5228</c:v>
                </c:pt>
                <c:pt idx="196">
                  <c:v>5229</c:v>
                </c:pt>
                <c:pt idx="197">
                  <c:v>5230</c:v>
                </c:pt>
                <c:pt idx="198">
                  <c:v>5231</c:v>
                </c:pt>
                <c:pt idx="199">
                  <c:v>5232</c:v>
                </c:pt>
                <c:pt idx="200">
                  <c:v>5233</c:v>
                </c:pt>
                <c:pt idx="201">
                  <c:v>5234</c:v>
                </c:pt>
                <c:pt idx="202">
                  <c:v>5235</c:v>
                </c:pt>
                <c:pt idx="203">
                  <c:v>5236</c:v>
                </c:pt>
                <c:pt idx="204">
                  <c:v>5237</c:v>
                </c:pt>
                <c:pt idx="205">
                  <c:v>5238</c:v>
                </c:pt>
                <c:pt idx="206">
                  <c:v>5239</c:v>
                </c:pt>
                <c:pt idx="207">
                  <c:v>5240</c:v>
                </c:pt>
                <c:pt idx="208">
                  <c:v>5241</c:v>
                </c:pt>
                <c:pt idx="209">
                  <c:v>5242</c:v>
                </c:pt>
                <c:pt idx="210">
                  <c:v>5243</c:v>
                </c:pt>
                <c:pt idx="211">
                  <c:v>5244</c:v>
                </c:pt>
                <c:pt idx="212">
                  <c:v>5245</c:v>
                </c:pt>
                <c:pt idx="213">
                  <c:v>5246</c:v>
                </c:pt>
                <c:pt idx="214">
                  <c:v>5247</c:v>
                </c:pt>
                <c:pt idx="215">
                  <c:v>5248</c:v>
                </c:pt>
                <c:pt idx="216">
                  <c:v>5249</c:v>
                </c:pt>
                <c:pt idx="217">
                  <c:v>5250</c:v>
                </c:pt>
                <c:pt idx="218">
                  <c:v>5251</c:v>
                </c:pt>
                <c:pt idx="219">
                  <c:v>5252</c:v>
                </c:pt>
                <c:pt idx="220">
                  <c:v>5253</c:v>
                </c:pt>
                <c:pt idx="221">
                  <c:v>5254</c:v>
                </c:pt>
                <c:pt idx="222">
                  <c:v>5255</c:v>
                </c:pt>
                <c:pt idx="223">
                  <c:v>5256</c:v>
                </c:pt>
                <c:pt idx="224">
                  <c:v>5257</c:v>
                </c:pt>
                <c:pt idx="225">
                  <c:v>5258</c:v>
                </c:pt>
                <c:pt idx="226">
                  <c:v>5259</c:v>
                </c:pt>
                <c:pt idx="227">
                  <c:v>5260</c:v>
                </c:pt>
                <c:pt idx="228">
                  <c:v>5261</c:v>
                </c:pt>
                <c:pt idx="229">
                  <c:v>5262</c:v>
                </c:pt>
                <c:pt idx="230">
                  <c:v>5263</c:v>
                </c:pt>
                <c:pt idx="231">
                  <c:v>5264</c:v>
                </c:pt>
                <c:pt idx="232">
                  <c:v>5265</c:v>
                </c:pt>
                <c:pt idx="233">
                  <c:v>5266</c:v>
                </c:pt>
                <c:pt idx="234">
                  <c:v>5267</c:v>
                </c:pt>
                <c:pt idx="235">
                  <c:v>5268</c:v>
                </c:pt>
                <c:pt idx="236">
                  <c:v>5269</c:v>
                </c:pt>
                <c:pt idx="237">
                  <c:v>5270</c:v>
                </c:pt>
                <c:pt idx="238">
                  <c:v>5271</c:v>
                </c:pt>
                <c:pt idx="239">
                  <c:v>5272</c:v>
                </c:pt>
                <c:pt idx="240">
                  <c:v>5273</c:v>
                </c:pt>
                <c:pt idx="241">
                  <c:v>5274</c:v>
                </c:pt>
                <c:pt idx="242">
                  <c:v>5275</c:v>
                </c:pt>
                <c:pt idx="243">
                  <c:v>5276</c:v>
                </c:pt>
                <c:pt idx="244">
                  <c:v>5277</c:v>
                </c:pt>
                <c:pt idx="245">
                  <c:v>5278</c:v>
                </c:pt>
                <c:pt idx="246">
                  <c:v>5279</c:v>
                </c:pt>
                <c:pt idx="247">
                  <c:v>5280</c:v>
                </c:pt>
                <c:pt idx="248">
                  <c:v>5281</c:v>
                </c:pt>
                <c:pt idx="249">
                  <c:v>5282</c:v>
                </c:pt>
                <c:pt idx="250">
                  <c:v>5283</c:v>
                </c:pt>
                <c:pt idx="251">
                  <c:v>5284</c:v>
                </c:pt>
                <c:pt idx="252">
                  <c:v>5285</c:v>
                </c:pt>
                <c:pt idx="253">
                  <c:v>5286</c:v>
                </c:pt>
                <c:pt idx="254">
                  <c:v>5287</c:v>
                </c:pt>
                <c:pt idx="255">
                  <c:v>5288</c:v>
                </c:pt>
                <c:pt idx="256">
                  <c:v>5289</c:v>
                </c:pt>
                <c:pt idx="257">
                  <c:v>5290</c:v>
                </c:pt>
                <c:pt idx="258">
                  <c:v>5291</c:v>
                </c:pt>
                <c:pt idx="259">
                  <c:v>5292</c:v>
                </c:pt>
                <c:pt idx="260">
                  <c:v>5293</c:v>
                </c:pt>
                <c:pt idx="261">
                  <c:v>5294</c:v>
                </c:pt>
                <c:pt idx="262">
                  <c:v>5295</c:v>
                </c:pt>
                <c:pt idx="263">
                  <c:v>5296</c:v>
                </c:pt>
                <c:pt idx="264">
                  <c:v>5297</c:v>
                </c:pt>
                <c:pt idx="265">
                  <c:v>5298</c:v>
                </c:pt>
                <c:pt idx="266">
                  <c:v>5299</c:v>
                </c:pt>
                <c:pt idx="267">
                  <c:v>5300</c:v>
                </c:pt>
                <c:pt idx="268">
                  <c:v>5301</c:v>
                </c:pt>
                <c:pt idx="269">
                  <c:v>5302</c:v>
                </c:pt>
                <c:pt idx="270">
                  <c:v>5303</c:v>
                </c:pt>
              </c:numCache>
            </c:numRef>
          </c:xVal>
          <c:yVal>
            <c:numRef>
              <c:f>Graph!$B$5035:$B$5303</c:f>
              <c:numCache>
                <c:formatCode>General</c:formatCode>
                <c:ptCount val="269"/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67">
                  <c:v>1</c:v>
                </c:pt>
                <c:pt idx="268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FE-44BC-A106-A67AE61C9558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Graph!$A$5034:$A$5304</c:f>
              <c:numCache>
                <c:formatCode>General</c:formatCode>
                <c:ptCount val="271"/>
                <c:pt idx="0">
                  <c:v>5033</c:v>
                </c:pt>
                <c:pt idx="1">
                  <c:v>5034</c:v>
                </c:pt>
                <c:pt idx="2">
                  <c:v>5035</c:v>
                </c:pt>
                <c:pt idx="3">
                  <c:v>5036</c:v>
                </c:pt>
                <c:pt idx="4">
                  <c:v>5037</c:v>
                </c:pt>
                <c:pt idx="5">
                  <c:v>5038</c:v>
                </c:pt>
                <c:pt idx="6">
                  <c:v>5039</c:v>
                </c:pt>
                <c:pt idx="7">
                  <c:v>5040</c:v>
                </c:pt>
                <c:pt idx="8">
                  <c:v>5041</c:v>
                </c:pt>
                <c:pt idx="9">
                  <c:v>5042</c:v>
                </c:pt>
                <c:pt idx="10">
                  <c:v>5043</c:v>
                </c:pt>
                <c:pt idx="11">
                  <c:v>5044</c:v>
                </c:pt>
                <c:pt idx="12">
                  <c:v>5045</c:v>
                </c:pt>
                <c:pt idx="13">
                  <c:v>5046</c:v>
                </c:pt>
                <c:pt idx="14">
                  <c:v>5047</c:v>
                </c:pt>
                <c:pt idx="15">
                  <c:v>5048</c:v>
                </c:pt>
                <c:pt idx="16">
                  <c:v>5049</c:v>
                </c:pt>
                <c:pt idx="17">
                  <c:v>5050</c:v>
                </c:pt>
                <c:pt idx="18">
                  <c:v>5051</c:v>
                </c:pt>
                <c:pt idx="19">
                  <c:v>5052</c:v>
                </c:pt>
                <c:pt idx="20">
                  <c:v>5053</c:v>
                </c:pt>
                <c:pt idx="21">
                  <c:v>5054</c:v>
                </c:pt>
                <c:pt idx="22">
                  <c:v>5055</c:v>
                </c:pt>
                <c:pt idx="23">
                  <c:v>5056</c:v>
                </c:pt>
                <c:pt idx="24">
                  <c:v>5057</c:v>
                </c:pt>
                <c:pt idx="25">
                  <c:v>5058</c:v>
                </c:pt>
                <c:pt idx="26">
                  <c:v>5059</c:v>
                </c:pt>
                <c:pt idx="27">
                  <c:v>5060</c:v>
                </c:pt>
                <c:pt idx="28">
                  <c:v>5061</c:v>
                </c:pt>
                <c:pt idx="29">
                  <c:v>5062</c:v>
                </c:pt>
                <c:pt idx="30">
                  <c:v>5063</c:v>
                </c:pt>
                <c:pt idx="31">
                  <c:v>5064</c:v>
                </c:pt>
                <c:pt idx="32">
                  <c:v>5065</c:v>
                </c:pt>
                <c:pt idx="33">
                  <c:v>5066</c:v>
                </c:pt>
                <c:pt idx="34">
                  <c:v>5067</c:v>
                </c:pt>
                <c:pt idx="35">
                  <c:v>5068</c:v>
                </c:pt>
                <c:pt idx="36">
                  <c:v>5069</c:v>
                </c:pt>
                <c:pt idx="37">
                  <c:v>5070</c:v>
                </c:pt>
                <c:pt idx="38">
                  <c:v>5071</c:v>
                </c:pt>
                <c:pt idx="39">
                  <c:v>5072</c:v>
                </c:pt>
                <c:pt idx="40">
                  <c:v>5073</c:v>
                </c:pt>
                <c:pt idx="41">
                  <c:v>5074</c:v>
                </c:pt>
                <c:pt idx="42">
                  <c:v>5075</c:v>
                </c:pt>
                <c:pt idx="43">
                  <c:v>5076</c:v>
                </c:pt>
                <c:pt idx="44">
                  <c:v>5077</c:v>
                </c:pt>
                <c:pt idx="45">
                  <c:v>5078</c:v>
                </c:pt>
                <c:pt idx="46">
                  <c:v>5079</c:v>
                </c:pt>
                <c:pt idx="47">
                  <c:v>5080</c:v>
                </c:pt>
                <c:pt idx="48">
                  <c:v>5081</c:v>
                </c:pt>
                <c:pt idx="49">
                  <c:v>5082</c:v>
                </c:pt>
                <c:pt idx="50">
                  <c:v>5083</c:v>
                </c:pt>
                <c:pt idx="51">
                  <c:v>5084</c:v>
                </c:pt>
                <c:pt idx="52">
                  <c:v>5085</c:v>
                </c:pt>
                <c:pt idx="53">
                  <c:v>5086</c:v>
                </c:pt>
                <c:pt idx="54">
                  <c:v>5087</c:v>
                </c:pt>
                <c:pt idx="55">
                  <c:v>5088</c:v>
                </c:pt>
                <c:pt idx="56">
                  <c:v>5089</c:v>
                </c:pt>
                <c:pt idx="57">
                  <c:v>5090</c:v>
                </c:pt>
                <c:pt idx="58">
                  <c:v>5091</c:v>
                </c:pt>
                <c:pt idx="59">
                  <c:v>5092</c:v>
                </c:pt>
                <c:pt idx="60">
                  <c:v>5093</c:v>
                </c:pt>
                <c:pt idx="61">
                  <c:v>5094</c:v>
                </c:pt>
                <c:pt idx="62">
                  <c:v>5095</c:v>
                </c:pt>
                <c:pt idx="63">
                  <c:v>5096</c:v>
                </c:pt>
                <c:pt idx="64">
                  <c:v>5097</c:v>
                </c:pt>
                <c:pt idx="65">
                  <c:v>5098</c:v>
                </c:pt>
                <c:pt idx="66">
                  <c:v>5099</c:v>
                </c:pt>
                <c:pt idx="67">
                  <c:v>5100</c:v>
                </c:pt>
                <c:pt idx="68">
                  <c:v>5101</c:v>
                </c:pt>
                <c:pt idx="69">
                  <c:v>5102</c:v>
                </c:pt>
                <c:pt idx="70">
                  <c:v>5103</c:v>
                </c:pt>
                <c:pt idx="71">
                  <c:v>5104</c:v>
                </c:pt>
                <c:pt idx="72">
                  <c:v>5105</c:v>
                </c:pt>
                <c:pt idx="73">
                  <c:v>5106</c:v>
                </c:pt>
                <c:pt idx="74">
                  <c:v>5107</c:v>
                </c:pt>
                <c:pt idx="75">
                  <c:v>5108</c:v>
                </c:pt>
                <c:pt idx="76">
                  <c:v>5109</c:v>
                </c:pt>
                <c:pt idx="77">
                  <c:v>5110</c:v>
                </c:pt>
                <c:pt idx="78">
                  <c:v>5111</c:v>
                </c:pt>
                <c:pt idx="79">
                  <c:v>5112</c:v>
                </c:pt>
                <c:pt idx="80">
                  <c:v>5113</c:v>
                </c:pt>
                <c:pt idx="81">
                  <c:v>5114</c:v>
                </c:pt>
                <c:pt idx="82">
                  <c:v>5115</c:v>
                </c:pt>
                <c:pt idx="83">
                  <c:v>5116</c:v>
                </c:pt>
                <c:pt idx="84">
                  <c:v>5117</c:v>
                </c:pt>
                <c:pt idx="85">
                  <c:v>5118</c:v>
                </c:pt>
                <c:pt idx="86">
                  <c:v>5119</c:v>
                </c:pt>
                <c:pt idx="87">
                  <c:v>5120</c:v>
                </c:pt>
                <c:pt idx="88">
                  <c:v>5121</c:v>
                </c:pt>
                <c:pt idx="89">
                  <c:v>5122</c:v>
                </c:pt>
                <c:pt idx="90">
                  <c:v>5123</c:v>
                </c:pt>
                <c:pt idx="91">
                  <c:v>5124</c:v>
                </c:pt>
                <c:pt idx="92">
                  <c:v>5125</c:v>
                </c:pt>
                <c:pt idx="93">
                  <c:v>5126</c:v>
                </c:pt>
                <c:pt idx="94">
                  <c:v>5127</c:v>
                </c:pt>
                <c:pt idx="95">
                  <c:v>5128</c:v>
                </c:pt>
                <c:pt idx="96">
                  <c:v>5129</c:v>
                </c:pt>
                <c:pt idx="97">
                  <c:v>5130</c:v>
                </c:pt>
                <c:pt idx="98">
                  <c:v>5131</c:v>
                </c:pt>
                <c:pt idx="99">
                  <c:v>5132</c:v>
                </c:pt>
                <c:pt idx="100">
                  <c:v>5133</c:v>
                </c:pt>
                <c:pt idx="101">
                  <c:v>5134</c:v>
                </c:pt>
                <c:pt idx="102">
                  <c:v>5135</c:v>
                </c:pt>
                <c:pt idx="103">
                  <c:v>5136</c:v>
                </c:pt>
                <c:pt idx="104">
                  <c:v>5137</c:v>
                </c:pt>
                <c:pt idx="105">
                  <c:v>5138</c:v>
                </c:pt>
                <c:pt idx="106">
                  <c:v>5139</c:v>
                </c:pt>
                <c:pt idx="107">
                  <c:v>5140</c:v>
                </c:pt>
                <c:pt idx="108">
                  <c:v>5141</c:v>
                </c:pt>
                <c:pt idx="109">
                  <c:v>5142</c:v>
                </c:pt>
                <c:pt idx="110">
                  <c:v>5143</c:v>
                </c:pt>
                <c:pt idx="111">
                  <c:v>5144</c:v>
                </c:pt>
                <c:pt idx="112">
                  <c:v>5145</c:v>
                </c:pt>
                <c:pt idx="113">
                  <c:v>5146</c:v>
                </c:pt>
                <c:pt idx="114">
                  <c:v>5147</c:v>
                </c:pt>
                <c:pt idx="115">
                  <c:v>5148</c:v>
                </c:pt>
                <c:pt idx="116">
                  <c:v>5149</c:v>
                </c:pt>
                <c:pt idx="117">
                  <c:v>5150</c:v>
                </c:pt>
                <c:pt idx="118">
                  <c:v>5151</c:v>
                </c:pt>
                <c:pt idx="119">
                  <c:v>5152</c:v>
                </c:pt>
                <c:pt idx="120">
                  <c:v>5153</c:v>
                </c:pt>
                <c:pt idx="121">
                  <c:v>5154</c:v>
                </c:pt>
                <c:pt idx="122">
                  <c:v>5155</c:v>
                </c:pt>
                <c:pt idx="123">
                  <c:v>5156</c:v>
                </c:pt>
                <c:pt idx="124">
                  <c:v>5157</c:v>
                </c:pt>
                <c:pt idx="125">
                  <c:v>5158</c:v>
                </c:pt>
                <c:pt idx="126">
                  <c:v>5159</c:v>
                </c:pt>
                <c:pt idx="127">
                  <c:v>5160</c:v>
                </c:pt>
                <c:pt idx="128">
                  <c:v>5161</c:v>
                </c:pt>
                <c:pt idx="129">
                  <c:v>5162</c:v>
                </c:pt>
                <c:pt idx="130">
                  <c:v>5163</c:v>
                </c:pt>
                <c:pt idx="131">
                  <c:v>5164</c:v>
                </c:pt>
                <c:pt idx="132">
                  <c:v>5165</c:v>
                </c:pt>
                <c:pt idx="133">
                  <c:v>5166</c:v>
                </c:pt>
                <c:pt idx="134">
                  <c:v>5167</c:v>
                </c:pt>
                <c:pt idx="135">
                  <c:v>5168</c:v>
                </c:pt>
                <c:pt idx="136">
                  <c:v>5169</c:v>
                </c:pt>
                <c:pt idx="137">
                  <c:v>5170</c:v>
                </c:pt>
                <c:pt idx="138">
                  <c:v>5171</c:v>
                </c:pt>
                <c:pt idx="139">
                  <c:v>5172</c:v>
                </c:pt>
                <c:pt idx="140">
                  <c:v>5173</c:v>
                </c:pt>
                <c:pt idx="141">
                  <c:v>5174</c:v>
                </c:pt>
                <c:pt idx="142">
                  <c:v>5175</c:v>
                </c:pt>
                <c:pt idx="143">
                  <c:v>5176</c:v>
                </c:pt>
                <c:pt idx="144">
                  <c:v>5177</c:v>
                </c:pt>
                <c:pt idx="145">
                  <c:v>5178</c:v>
                </c:pt>
                <c:pt idx="146">
                  <c:v>5179</c:v>
                </c:pt>
                <c:pt idx="147">
                  <c:v>5180</c:v>
                </c:pt>
                <c:pt idx="148">
                  <c:v>5181</c:v>
                </c:pt>
                <c:pt idx="149">
                  <c:v>5182</c:v>
                </c:pt>
                <c:pt idx="150">
                  <c:v>5183</c:v>
                </c:pt>
                <c:pt idx="151">
                  <c:v>5184</c:v>
                </c:pt>
                <c:pt idx="152">
                  <c:v>5185</c:v>
                </c:pt>
                <c:pt idx="153">
                  <c:v>5186</c:v>
                </c:pt>
                <c:pt idx="154">
                  <c:v>5187</c:v>
                </c:pt>
                <c:pt idx="155">
                  <c:v>5188</c:v>
                </c:pt>
                <c:pt idx="156">
                  <c:v>5189</c:v>
                </c:pt>
                <c:pt idx="157">
                  <c:v>5190</c:v>
                </c:pt>
                <c:pt idx="158">
                  <c:v>5191</c:v>
                </c:pt>
                <c:pt idx="159">
                  <c:v>5192</c:v>
                </c:pt>
                <c:pt idx="160">
                  <c:v>5193</c:v>
                </c:pt>
                <c:pt idx="161">
                  <c:v>5194</c:v>
                </c:pt>
                <c:pt idx="162">
                  <c:v>5195</c:v>
                </c:pt>
                <c:pt idx="163">
                  <c:v>5196</c:v>
                </c:pt>
                <c:pt idx="164">
                  <c:v>5197</c:v>
                </c:pt>
                <c:pt idx="165">
                  <c:v>5198</c:v>
                </c:pt>
                <c:pt idx="166">
                  <c:v>5199</c:v>
                </c:pt>
                <c:pt idx="167">
                  <c:v>5200</c:v>
                </c:pt>
                <c:pt idx="168">
                  <c:v>5201</c:v>
                </c:pt>
                <c:pt idx="169">
                  <c:v>5202</c:v>
                </c:pt>
                <c:pt idx="170">
                  <c:v>5203</c:v>
                </c:pt>
                <c:pt idx="171">
                  <c:v>5204</c:v>
                </c:pt>
                <c:pt idx="172">
                  <c:v>5205</c:v>
                </c:pt>
                <c:pt idx="173">
                  <c:v>5206</c:v>
                </c:pt>
                <c:pt idx="174">
                  <c:v>5207</c:v>
                </c:pt>
                <c:pt idx="175">
                  <c:v>5208</c:v>
                </c:pt>
                <c:pt idx="176">
                  <c:v>5209</c:v>
                </c:pt>
                <c:pt idx="177">
                  <c:v>5210</c:v>
                </c:pt>
                <c:pt idx="178">
                  <c:v>5211</c:v>
                </c:pt>
                <c:pt idx="179">
                  <c:v>5212</c:v>
                </c:pt>
                <c:pt idx="180">
                  <c:v>5213</c:v>
                </c:pt>
                <c:pt idx="181">
                  <c:v>5214</c:v>
                </c:pt>
                <c:pt idx="182">
                  <c:v>5215</c:v>
                </c:pt>
                <c:pt idx="183">
                  <c:v>5216</c:v>
                </c:pt>
                <c:pt idx="184">
                  <c:v>5217</c:v>
                </c:pt>
                <c:pt idx="185">
                  <c:v>5218</c:v>
                </c:pt>
                <c:pt idx="186">
                  <c:v>5219</c:v>
                </c:pt>
                <c:pt idx="187">
                  <c:v>5220</c:v>
                </c:pt>
                <c:pt idx="188">
                  <c:v>5221</c:v>
                </c:pt>
                <c:pt idx="189">
                  <c:v>5222</c:v>
                </c:pt>
                <c:pt idx="190">
                  <c:v>5223</c:v>
                </c:pt>
                <c:pt idx="191">
                  <c:v>5224</c:v>
                </c:pt>
                <c:pt idx="192">
                  <c:v>5225</c:v>
                </c:pt>
                <c:pt idx="193">
                  <c:v>5226</c:v>
                </c:pt>
                <c:pt idx="194">
                  <c:v>5227</c:v>
                </c:pt>
                <c:pt idx="195">
                  <c:v>5228</c:v>
                </c:pt>
                <c:pt idx="196">
                  <c:v>5229</c:v>
                </c:pt>
                <c:pt idx="197">
                  <c:v>5230</c:v>
                </c:pt>
                <c:pt idx="198">
                  <c:v>5231</c:v>
                </c:pt>
                <c:pt idx="199">
                  <c:v>5232</c:v>
                </c:pt>
                <c:pt idx="200">
                  <c:v>5233</c:v>
                </c:pt>
                <c:pt idx="201">
                  <c:v>5234</c:v>
                </c:pt>
                <c:pt idx="202">
                  <c:v>5235</c:v>
                </c:pt>
                <c:pt idx="203">
                  <c:v>5236</c:v>
                </c:pt>
                <c:pt idx="204">
                  <c:v>5237</c:v>
                </c:pt>
                <c:pt idx="205">
                  <c:v>5238</c:v>
                </c:pt>
                <c:pt idx="206">
                  <c:v>5239</c:v>
                </c:pt>
                <c:pt idx="207">
                  <c:v>5240</c:v>
                </c:pt>
                <c:pt idx="208">
                  <c:v>5241</c:v>
                </c:pt>
                <c:pt idx="209">
                  <c:v>5242</c:v>
                </c:pt>
                <c:pt idx="210">
                  <c:v>5243</c:v>
                </c:pt>
                <c:pt idx="211">
                  <c:v>5244</c:v>
                </c:pt>
                <c:pt idx="212">
                  <c:v>5245</c:v>
                </c:pt>
                <c:pt idx="213">
                  <c:v>5246</c:v>
                </c:pt>
                <c:pt idx="214">
                  <c:v>5247</c:v>
                </c:pt>
                <c:pt idx="215">
                  <c:v>5248</c:v>
                </c:pt>
                <c:pt idx="216">
                  <c:v>5249</c:v>
                </c:pt>
                <c:pt idx="217">
                  <c:v>5250</c:v>
                </c:pt>
                <c:pt idx="218">
                  <c:v>5251</c:v>
                </c:pt>
                <c:pt idx="219">
                  <c:v>5252</c:v>
                </c:pt>
                <c:pt idx="220">
                  <c:v>5253</c:v>
                </c:pt>
                <c:pt idx="221">
                  <c:v>5254</c:v>
                </c:pt>
                <c:pt idx="222">
                  <c:v>5255</c:v>
                </c:pt>
                <c:pt idx="223">
                  <c:v>5256</c:v>
                </c:pt>
                <c:pt idx="224">
                  <c:v>5257</c:v>
                </c:pt>
                <c:pt idx="225">
                  <c:v>5258</c:v>
                </c:pt>
                <c:pt idx="226">
                  <c:v>5259</c:v>
                </c:pt>
                <c:pt idx="227">
                  <c:v>5260</c:v>
                </c:pt>
                <c:pt idx="228">
                  <c:v>5261</c:v>
                </c:pt>
                <c:pt idx="229">
                  <c:v>5262</c:v>
                </c:pt>
                <c:pt idx="230">
                  <c:v>5263</c:v>
                </c:pt>
                <c:pt idx="231">
                  <c:v>5264</c:v>
                </c:pt>
                <c:pt idx="232">
                  <c:v>5265</c:v>
                </c:pt>
                <c:pt idx="233">
                  <c:v>5266</c:v>
                </c:pt>
                <c:pt idx="234">
                  <c:v>5267</c:v>
                </c:pt>
                <c:pt idx="235">
                  <c:v>5268</c:v>
                </c:pt>
                <c:pt idx="236">
                  <c:v>5269</c:v>
                </c:pt>
                <c:pt idx="237">
                  <c:v>5270</c:v>
                </c:pt>
                <c:pt idx="238">
                  <c:v>5271</c:v>
                </c:pt>
                <c:pt idx="239">
                  <c:v>5272</c:v>
                </c:pt>
                <c:pt idx="240">
                  <c:v>5273</c:v>
                </c:pt>
                <c:pt idx="241">
                  <c:v>5274</c:v>
                </c:pt>
                <c:pt idx="242">
                  <c:v>5275</c:v>
                </c:pt>
                <c:pt idx="243">
                  <c:v>5276</c:v>
                </c:pt>
                <c:pt idx="244">
                  <c:v>5277</c:v>
                </c:pt>
                <c:pt idx="245">
                  <c:v>5278</c:v>
                </c:pt>
                <c:pt idx="246">
                  <c:v>5279</c:v>
                </c:pt>
                <c:pt idx="247">
                  <c:v>5280</c:v>
                </c:pt>
                <c:pt idx="248">
                  <c:v>5281</c:v>
                </c:pt>
                <c:pt idx="249">
                  <c:v>5282</c:v>
                </c:pt>
                <c:pt idx="250">
                  <c:v>5283</c:v>
                </c:pt>
                <c:pt idx="251">
                  <c:v>5284</c:v>
                </c:pt>
                <c:pt idx="252">
                  <c:v>5285</c:v>
                </c:pt>
                <c:pt idx="253">
                  <c:v>5286</c:v>
                </c:pt>
                <c:pt idx="254">
                  <c:v>5287</c:v>
                </c:pt>
                <c:pt idx="255">
                  <c:v>5288</c:v>
                </c:pt>
                <c:pt idx="256">
                  <c:v>5289</c:v>
                </c:pt>
                <c:pt idx="257">
                  <c:v>5290</c:v>
                </c:pt>
                <c:pt idx="258">
                  <c:v>5291</c:v>
                </c:pt>
                <c:pt idx="259">
                  <c:v>5292</c:v>
                </c:pt>
                <c:pt idx="260">
                  <c:v>5293</c:v>
                </c:pt>
                <c:pt idx="261">
                  <c:v>5294</c:v>
                </c:pt>
                <c:pt idx="262">
                  <c:v>5295</c:v>
                </c:pt>
                <c:pt idx="263">
                  <c:v>5296</c:v>
                </c:pt>
                <c:pt idx="264">
                  <c:v>5297</c:v>
                </c:pt>
                <c:pt idx="265">
                  <c:v>5298</c:v>
                </c:pt>
                <c:pt idx="266">
                  <c:v>5299</c:v>
                </c:pt>
                <c:pt idx="267">
                  <c:v>5300</c:v>
                </c:pt>
                <c:pt idx="268">
                  <c:v>5301</c:v>
                </c:pt>
                <c:pt idx="269">
                  <c:v>5302</c:v>
                </c:pt>
                <c:pt idx="270">
                  <c:v>5303</c:v>
                </c:pt>
              </c:numCache>
            </c:numRef>
          </c:xVal>
          <c:yVal>
            <c:numRef>
              <c:f>Graph!$C$5035:$C$5303</c:f>
              <c:numCache>
                <c:formatCode>General</c:formatCode>
                <c:ptCount val="26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FE-44BC-A106-A67AE61C9558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Graph!$A$5034:$A$5304</c:f>
              <c:numCache>
                <c:formatCode>General</c:formatCode>
                <c:ptCount val="271"/>
                <c:pt idx="0">
                  <c:v>5033</c:v>
                </c:pt>
                <c:pt idx="1">
                  <c:v>5034</c:v>
                </c:pt>
                <c:pt idx="2">
                  <c:v>5035</c:v>
                </c:pt>
                <c:pt idx="3">
                  <c:v>5036</c:v>
                </c:pt>
                <c:pt idx="4">
                  <c:v>5037</c:v>
                </c:pt>
                <c:pt idx="5">
                  <c:v>5038</c:v>
                </c:pt>
                <c:pt idx="6">
                  <c:v>5039</c:v>
                </c:pt>
                <c:pt idx="7">
                  <c:v>5040</c:v>
                </c:pt>
                <c:pt idx="8">
                  <c:v>5041</c:v>
                </c:pt>
                <c:pt idx="9">
                  <c:v>5042</c:v>
                </c:pt>
                <c:pt idx="10">
                  <c:v>5043</c:v>
                </c:pt>
                <c:pt idx="11">
                  <c:v>5044</c:v>
                </c:pt>
                <c:pt idx="12">
                  <c:v>5045</c:v>
                </c:pt>
                <c:pt idx="13">
                  <c:v>5046</c:v>
                </c:pt>
                <c:pt idx="14">
                  <c:v>5047</c:v>
                </c:pt>
                <c:pt idx="15">
                  <c:v>5048</c:v>
                </c:pt>
                <c:pt idx="16">
                  <c:v>5049</c:v>
                </c:pt>
                <c:pt idx="17">
                  <c:v>5050</c:v>
                </c:pt>
                <c:pt idx="18">
                  <c:v>5051</c:v>
                </c:pt>
                <c:pt idx="19">
                  <c:v>5052</c:v>
                </c:pt>
                <c:pt idx="20">
                  <c:v>5053</c:v>
                </c:pt>
                <c:pt idx="21">
                  <c:v>5054</c:v>
                </c:pt>
                <c:pt idx="22">
                  <c:v>5055</c:v>
                </c:pt>
                <c:pt idx="23">
                  <c:v>5056</c:v>
                </c:pt>
                <c:pt idx="24">
                  <c:v>5057</c:v>
                </c:pt>
                <c:pt idx="25">
                  <c:v>5058</c:v>
                </c:pt>
                <c:pt idx="26">
                  <c:v>5059</c:v>
                </c:pt>
                <c:pt idx="27">
                  <c:v>5060</c:v>
                </c:pt>
                <c:pt idx="28">
                  <c:v>5061</c:v>
                </c:pt>
                <c:pt idx="29">
                  <c:v>5062</c:v>
                </c:pt>
                <c:pt idx="30">
                  <c:v>5063</c:v>
                </c:pt>
                <c:pt idx="31">
                  <c:v>5064</c:v>
                </c:pt>
                <c:pt idx="32">
                  <c:v>5065</c:v>
                </c:pt>
                <c:pt idx="33">
                  <c:v>5066</c:v>
                </c:pt>
                <c:pt idx="34">
                  <c:v>5067</c:v>
                </c:pt>
                <c:pt idx="35">
                  <c:v>5068</c:v>
                </c:pt>
                <c:pt idx="36">
                  <c:v>5069</c:v>
                </c:pt>
                <c:pt idx="37">
                  <c:v>5070</c:v>
                </c:pt>
                <c:pt idx="38">
                  <c:v>5071</c:v>
                </c:pt>
                <c:pt idx="39">
                  <c:v>5072</c:v>
                </c:pt>
                <c:pt idx="40">
                  <c:v>5073</c:v>
                </c:pt>
                <c:pt idx="41">
                  <c:v>5074</c:v>
                </c:pt>
                <c:pt idx="42">
                  <c:v>5075</c:v>
                </c:pt>
                <c:pt idx="43">
                  <c:v>5076</c:v>
                </c:pt>
                <c:pt idx="44">
                  <c:v>5077</c:v>
                </c:pt>
                <c:pt idx="45">
                  <c:v>5078</c:v>
                </c:pt>
                <c:pt idx="46">
                  <c:v>5079</c:v>
                </c:pt>
                <c:pt idx="47">
                  <c:v>5080</c:v>
                </c:pt>
                <c:pt idx="48">
                  <c:v>5081</c:v>
                </c:pt>
                <c:pt idx="49">
                  <c:v>5082</c:v>
                </c:pt>
                <c:pt idx="50">
                  <c:v>5083</c:v>
                </c:pt>
                <c:pt idx="51">
                  <c:v>5084</c:v>
                </c:pt>
                <c:pt idx="52">
                  <c:v>5085</c:v>
                </c:pt>
                <c:pt idx="53">
                  <c:v>5086</c:v>
                </c:pt>
                <c:pt idx="54">
                  <c:v>5087</c:v>
                </c:pt>
                <c:pt idx="55">
                  <c:v>5088</c:v>
                </c:pt>
                <c:pt idx="56">
                  <c:v>5089</c:v>
                </c:pt>
                <c:pt idx="57">
                  <c:v>5090</c:v>
                </c:pt>
                <c:pt idx="58">
                  <c:v>5091</c:v>
                </c:pt>
                <c:pt idx="59">
                  <c:v>5092</c:v>
                </c:pt>
                <c:pt idx="60">
                  <c:v>5093</c:v>
                </c:pt>
                <c:pt idx="61">
                  <c:v>5094</c:v>
                </c:pt>
                <c:pt idx="62">
                  <c:v>5095</c:v>
                </c:pt>
                <c:pt idx="63">
                  <c:v>5096</c:v>
                </c:pt>
                <c:pt idx="64">
                  <c:v>5097</c:v>
                </c:pt>
                <c:pt idx="65">
                  <c:v>5098</c:v>
                </c:pt>
                <c:pt idx="66">
                  <c:v>5099</c:v>
                </c:pt>
                <c:pt idx="67">
                  <c:v>5100</c:v>
                </c:pt>
                <c:pt idx="68">
                  <c:v>5101</c:v>
                </c:pt>
                <c:pt idx="69">
                  <c:v>5102</c:v>
                </c:pt>
                <c:pt idx="70">
                  <c:v>5103</c:v>
                </c:pt>
                <c:pt idx="71">
                  <c:v>5104</c:v>
                </c:pt>
                <c:pt idx="72">
                  <c:v>5105</c:v>
                </c:pt>
                <c:pt idx="73">
                  <c:v>5106</c:v>
                </c:pt>
                <c:pt idx="74">
                  <c:v>5107</c:v>
                </c:pt>
                <c:pt idx="75">
                  <c:v>5108</c:v>
                </c:pt>
                <c:pt idx="76">
                  <c:v>5109</c:v>
                </c:pt>
                <c:pt idx="77">
                  <c:v>5110</c:v>
                </c:pt>
                <c:pt idx="78">
                  <c:v>5111</c:v>
                </c:pt>
                <c:pt idx="79">
                  <c:v>5112</c:v>
                </c:pt>
                <c:pt idx="80">
                  <c:v>5113</c:v>
                </c:pt>
                <c:pt idx="81">
                  <c:v>5114</c:v>
                </c:pt>
                <c:pt idx="82">
                  <c:v>5115</c:v>
                </c:pt>
                <c:pt idx="83">
                  <c:v>5116</c:v>
                </c:pt>
                <c:pt idx="84">
                  <c:v>5117</c:v>
                </c:pt>
                <c:pt idx="85">
                  <c:v>5118</c:v>
                </c:pt>
                <c:pt idx="86">
                  <c:v>5119</c:v>
                </c:pt>
                <c:pt idx="87">
                  <c:v>5120</c:v>
                </c:pt>
                <c:pt idx="88">
                  <c:v>5121</c:v>
                </c:pt>
                <c:pt idx="89">
                  <c:v>5122</c:v>
                </c:pt>
                <c:pt idx="90">
                  <c:v>5123</c:v>
                </c:pt>
                <c:pt idx="91">
                  <c:v>5124</c:v>
                </c:pt>
                <c:pt idx="92">
                  <c:v>5125</c:v>
                </c:pt>
                <c:pt idx="93">
                  <c:v>5126</c:v>
                </c:pt>
                <c:pt idx="94">
                  <c:v>5127</c:v>
                </c:pt>
                <c:pt idx="95">
                  <c:v>5128</c:v>
                </c:pt>
                <c:pt idx="96">
                  <c:v>5129</c:v>
                </c:pt>
                <c:pt idx="97">
                  <c:v>5130</c:v>
                </c:pt>
                <c:pt idx="98">
                  <c:v>5131</c:v>
                </c:pt>
                <c:pt idx="99">
                  <c:v>5132</c:v>
                </c:pt>
                <c:pt idx="100">
                  <c:v>5133</c:v>
                </c:pt>
                <c:pt idx="101">
                  <c:v>5134</c:v>
                </c:pt>
                <c:pt idx="102">
                  <c:v>5135</c:v>
                </c:pt>
                <c:pt idx="103">
                  <c:v>5136</c:v>
                </c:pt>
                <c:pt idx="104">
                  <c:v>5137</c:v>
                </c:pt>
                <c:pt idx="105">
                  <c:v>5138</c:v>
                </c:pt>
                <c:pt idx="106">
                  <c:v>5139</c:v>
                </c:pt>
                <c:pt idx="107">
                  <c:v>5140</c:v>
                </c:pt>
                <c:pt idx="108">
                  <c:v>5141</c:v>
                </c:pt>
                <c:pt idx="109">
                  <c:v>5142</c:v>
                </c:pt>
                <c:pt idx="110">
                  <c:v>5143</c:v>
                </c:pt>
                <c:pt idx="111">
                  <c:v>5144</c:v>
                </c:pt>
                <c:pt idx="112">
                  <c:v>5145</c:v>
                </c:pt>
                <c:pt idx="113">
                  <c:v>5146</c:v>
                </c:pt>
                <c:pt idx="114">
                  <c:v>5147</c:v>
                </c:pt>
                <c:pt idx="115">
                  <c:v>5148</c:v>
                </c:pt>
                <c:pt idx="116">
                  <c:v>5149</c:v>
                </c:pt>
                <c:pt idx="117">
                  <c:v>5150</c:v>
                </c:pt>
                <c:pt idx="118">
                  <c:v>5151</c:v>
                </c:pt>
                <c:pt idx="119">
                  <c:v>5152</c:v>
                </c:pt>
                <c:pt idx="120">
                  <c:v>5153</c:v>
                </c:pt>
                <c:pt idx="121">
                  <c:v>5154</c:v>
                </c:pt>
                <c:pt idx="122">
                  <c:v>5155</c:v>
                </c:pt>
                <c:pt idx="123">
                  <c:v>5156</c:v>
                </c:pt>
                <c:pt idx="124">
                  <c:v>5157</c:v>
                </c:pt>
                <c:pt idx="125">
                  <c:v>5158</c:v>
                </c:pt>
                <c:pt idx="126">
                  <c:v>5159</c:v>
                </c:pt>
                <c:pt idx="127">
                  <c:v>5160</c:v>
                </c:pt>
                <c:pt idx="128">
                  <c:v>5161</c:v>
                </c:pt>
                <c:pt idx="129">
                  <c:v>5162</c:v>
                </c:pt>
                <c:pt idx="130">
                  <c:v>5163</c:v>
                </c:pt>
                <c:pt idx="131">
                  <c:v>5164</c:v>
                </c:pt>
                <c:pt idx="132">
                  <c:v>5165</c:v>
                </c:pt>
                <c:pt idx="133">
                  <c:v>5166</c:v>
                </c:pt>
                <c:pt idx="134">
                  <c:v>5167</c:v>
                </c:pt>
                <c:pt idx="135">
                  <c:v>5168</c:v>
                </c:pt>
                <c:pt idx="136">
                  <c:v>5169</c:v>
                </c:pt>
                <c:pt idx="137">
                  <c:v>5170</c:v>
                </c:pt>
                <c:pt idx="138">
                  <c:v>5171</c:v>
                </c:pt>
                <c:pt idx="139">
                  <c:v>5172</c:v>
                </c:pt>
                <c:pt idx="140">
                  <c:v>5173</c:v>
                </c:pt>
                <c:pt idx="141">
                  <c:v>5174</c:v>
                </c:pt>
                <c:pt idx="142">
                  <c:v>5175</c:v>
                </c:pt>
                <c:pt idx="143">
                  <c:v>5176</c:v>
                </c:pt>
                <c:pt idx="144">
                  <c:v>5177</c:v>
                </c:pt>
                <c:pt idx="145">
                  <c:v>5178</c:v>
                </c:pt>
                <c:pt idx="146">
                  <c:v>5179</c:v>
                </c:pt>
                <c:pt idx="147">
                  <c:v>5180</c:v>
                </c:pt>
                <c:pt idx="148">
                  <c:v>5181</c:v>
                </c:pt>
                <c:pt idx="149">
                  <c:v>5182</c:v>
                </c:pt>
                <c:pt idx="150">
                  <c:v>5183</c:v>
                </c:pt>
                <c:pt idx="151">
                  <c:v>5184</c:v>
                </c:pt>
                <c:pt idx="152">
                  <c:v>5185</c:v>
                </c:pt>
                <c:pt idx="153">
                  <c:v>5186</c:v>
                </c:pt>
                <c:pt idx="154">
                  <c:v>5187</c:v>
                </c:pt>
                <c:pt idx="155">
                  <c:v>5188</c:v>
                </c:pt>
                <c:pt idx="156">
                  <c:v>5189</c:v>
                </c:pt>
                <c:pt idx="157">
                  <c:v>5190</c:v>
                </c:pt>
                <c:pt idx="158">
                  <c:v>5191</c:v>
                </c:pt>
                <c:pt idx="159">
                  <c:v>5192</c:v>
                </c:pt>
                <c:pt idx="160">
                  <c:v>5193</c:v>
                </c:pt>
                <c:pt idx="161">
                  <c:v>5194</c:v>
                </c:pt>
                <c:pt idx="162">
                  <c:v>5195</c:v>
                </c:pt>
                <c:pt idx="163">
                  <c:v>5196</c:v>
                </c:pt>
                <c:pt idx="164">
                  <c:v>5197</c:v>
                </c:pt>
                <c:pt idx="165">
                  <c:v>5198</c:v>
                </c:pt>
                <c:pt idx="166">
                  <c:v>5199</c:v>
                </c:pt>
                <c:pt idx="167">
                  <c:v>5200</c:v>
                </c:pt>
                <c:pt idx="168">
                  <c:v>5201</c:v>
                </c:pt>
                <c:pt idx="169">
                  <c:v>5202</c:v>
                </c:pt>
                <c:pt idx="170">
                  <c:v>5203</c:v>
                </c:pt>
                <c:pt idx="171">
                  <c:v>5204</c:v>
                </c:pt>
                <c:pt idx="172">
                  <c:v>5205</c:v>
                </c:pt>
                <c:pt idx="173">
                  <c:v>5206</c:v>
                </c:pt>
                <c:pt idx="174">
                  <c:v>5207</c:v>
                </c:pt>
                <c:pt idx="175">
                  <c:v>5208</c:v>
                </c:pt>
                <c:pt idx="176">
                  <c:v>5209</c:v>
                </c:pt>
                <c:pt idx="177">
                  <c:v>5210</c:v>
                </c:pt>
                <c:pt idx="178">
                  <c:v>5211</c:v>
                </c:pt>
                <c:pt idx="179">
                  <c:v>5212</c:v>
                </c:pt>
                <c:pt idx="180">
                  <c:v>5213</c:v>
                </c:pt>
                <c:pt idx="181">
                  <c:v>5214</c:v>
                </c:pt>
                <c:pt idx="182">
                  <c:v>5215</c:v>
                </c:pt>
                <c:pt idx="183">
                  <c:v>5216</c:v>
                </c:pt>
                <c:pt idx="184">
                  <c:v>5217</c:v>
                </c:pt>
                <c:pt idx="185">
                  <c:v>5218</c:v>
                </c:pt>
                <c:pt idx="186">
                  <c:v>5219</c:v>
                </c:pt>
                <c:pt idx="187">
                  <c:v>5220</c:v>
                </c:pt>
                <c:pt idx="188">
                  <c:v>5221</c:v>
                </c:pt>
                <c:pt idx="189">
                  <c:v>5222</c:v>
                </c:pt>
                <c:pt idx="190">
                  <c:v>5223</c:v>
                </c:pt>
                <c:pt idx="191">
                  <c:v>5224</c:v>
                </c:pt>
                <c:pt idx="192">
                  <c:v>5225</c:v>
                </c:pt>
                <c:pt idx="193">
                  <c:v>5226</c:v>
                </c:pt>
                <c:pt idx="194">
                  <c:v>5227</c:v>
                </c:pt>
                <c:pt idx="195">
                  <c:v>5228</c:v>
                </c:pt>
                <c:pt idx="196">
                  <c:v>5229</c:v>
                </c:pt>
                <c:pt idx="197">
                  <c:v>5230</c:v>
                </c:pt>
                <c:pt idx="198">
                  <c:v>5231</c:v>
                </c:pt>
                <c:pt idx="199">
                  <c:v>5232</c:v>
                </c:pt>
                <c:pt idx="200">
                  <c:v>5233</c:v>
                </c:pt>
                <c:pt idx="201">
                  <c:v>5234</c:v>
                </c:pt>
                <c:pt idx="202">
                  <c:v>5235</c:v>
                </c:pt>
                <c:pt idx="203">
                  <c:v>5236</c:v>
                </c:pt>
                <c:pt idx="204">
                  <c:v>5237</c:v>
                </c:pt>
                <c:pt idx="205">
                  <c:v>5238</c:v>
                </c:pt>
                <c:pt idx="206">
                  <c:v>5239</c:v>
                </c:pt>
                <c:pt idx="207">
                  <c:v>5240</c:v>
                </c:pt>
                <c:pt idx="208">
                  <c:v>5241</c:v>
                </c:pt>
                <c:pt idx="209">
                  <c:v>5242</c:v>
                </c:pt>
                <c:pt idx="210">
                  <c:v>5243</c:v>
                </c:pt>
                <c:pt idx="211">
                  <c:v>5244</c:v>
                </c:pt>
                <c:pt idx="212">
                  <c:v>5245</c:v>
                </c:pt>
                <c:pt idx="213">
                  <c:v>5246</c:v>
                </c:pt>
                <c:pt idx="214">
                  <c:v>5247</c:v>
                </c:pt>
                <c:pt idx="215">
                  <c:v>5248</c:v>
                </c:pt>
                <c:pt idx="216">
                  <c:v>5249</c:v>
                </c:pt>
                <c:pt idx="217">
                  <c:v>5250</c:v>
                </c:pt>
                <c:pt idx="218">
                  <c:v>5251</c:v>
                </c:pt>
                <c:pt idx="219">
                  <c:v>5252</c:v>
                </c:pt>
                <c:pt idx="220">
                  <c:v>5253</c:v>
                </c:pt>
                <c:pt idx="221">
                  <c:v>5254</c:v>
                </c:pt>
                <c:pt idx="222">
                  <c:v>5255</c:v>
                </c:pt>
                <c:pt idx="223">
                  <c:v>5256</c:v>
                </c:pt>
                <c:pt idx="224">
                  <c:v>5257</c:v>
                </c:pt>
                <c:pt idx="225">
                  <c:v>5258</c:v>
                </c:pt>
                <c:pt idx="226">
                  <c:v>5259</c:v>
                </c:pt>
                <c:pt idx="227">
                  <c:v>5260</c:v>
                </c:pt>
                <c:pt idx="228">
                  <c:v>5261</c:v>
                </c:pt>
                <c:pt idx="229">
                  <c:v>5262</c:v>
                </c:pt>
                <c:pt idx="230">
                  <c:v>5263</c:v>
                </c:pt>
                <c:pt idx="231">
                  <c:v>5264</c:v>
                </c:pt>
                <c:pt idx="232">
                  <c:v>5265</c:v>
                </c:pt>
                <c:pt idx="233">
                  <c:v>5266</c:v>
                </c:pt>
                <c:pt idx="234">
                  <c:v>5267</c:v>
                </c:pt>
                <c:pt idx="235">
                  <c:v>5268</c:v>
                </c:pt>
                <c:pt idx="236">
                  <c:v>5269</c:v>
                </c:pt>
                <c:pt idx="237">
                  <c:v>5270</c:v>
                </c:pt>
                <c:pt idx="238">
                  <c:v>5271</c:v>
                </c:pt>
                <c:pt idx="239">
                  <c:v>5272</c:v>
                </c:pt>
                <c:pt idx="240">
                  <c:v>5273</c:v>
                </c:pt>
                <c:pt idx="241">
                  <c:v>5274</c:v>
                </c:pt>
                <c:pt idx="242">
                  <c:v>5275</c:v>
                </c:pt>
                <c:pt idx="243">
                  <c:v>5276</c:v>
                </c:pt>
                <c:pt idx="244">
                  <c:v>5277</c:v>
                </c:pt>
                <c:pt idx="245">
                  <c:v>5278</c:v>
                </c:pt>
                <c:pt idx="246">
                  <c:v>5279</c:v>
                </c:pt>
                <c:pt idx="247">
                  <c:v>5280</c:v>
                </c:pt>
                <c:pt idx="248">
                  <c:v>5281</c:v>
                </c:pt>
                <c:pt idx="249">
                  <c:v>5282</c:v>
                </c:pt>
                <c:pt idx="250">
                  <c:v>5283</c:v>
                </c:pt>
                <c:pt idx="251">
                  <c:v>5284</c:v>
                </c:pt>
                <c:pt idx="252">
                  <c:v>5285</c:v>
                </c:pt>
                <c:pt idx="253">
                  <c:v>5286</c:v>
                </c:pt>
                <c:pt idx="254">
                  <c:v>5287</c:v>
                </c:pt>
                <c:pt idx="255">
                  <c:v>5288</c:v>
                </c:pt>
                <c:pt idx="256">
                  <c:v>5289</c:v>
                </c:pt>
                <c:pt idx="257">
                  <c:v>5290</c:v>
                </c:pt>
                <c:pt idx="258">
                  <c:v>5291</c:v>
                </c:pt>
                <c:pt idx="259">
                  <c:v>5292</c:v>
                </c:pt>
                <c:pt idx="260">
                  <c:v>5293</c:v>
                </c:pt>
                <c:pt idx="261">
                  <c:v>5294</c:v>
                </c:pt>
                <c:pt idx="262">
                  <c:v>5295</c:v>
                </c:pt>
                <c:pt idx="263">
                  <c:v>5296</c:v>
                </c:pt>
                <c:pt idx="264">
                  <c:v>5297</c:v>
                </c:pt>
                <c:pt idx="265">
                  <c:v>5298</c:v>
                </c:pt>
                <c:pt idx="266">
                  <c:v>5299</c:v>
                </c:pt>
                <c:pt idx="267">
                  <c:v>5300</c:v>
                </c:pt>
                <c:pt idx="268">
                  <c:v>5301</c:v>
                </c:pt>
                <c:pt idx="269">
                  <c:v>5302</c:v>
                </c:pt>
                <c:pt idx="270">
                  <c:v>5303</c:v>
                </c:pt>
              </c:numCache>
            </c:numRef>
          </c:xVal>
          <c:yVal>
            <c:numRef>
              <c:f>Graph!$E$5035:$E$5303</c:f>
              <c:numCache>
                <c:formatCode>General</c:formatCode>
                <c:ptCount val="269"/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68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9FE-44BC-A106-A67AE61C9558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Graph!$A$5034:$A$5304</c:f>
              <c:numCache>
                <c:formatCode>General</c:formatCode>
                <c:ptCount val="271"/>
                <c:pt idx="0">
                  <c:v>5033</c:v>
                </c:pt>
                <c:pt idx="1">
                  <c:v>5034</c:v>
                </c:pt>
                <c:pt idx="2">
                  <c:v>5035</c:v>
                </c:pt>
                <c:pt idx="3">
                  <c:v>5036</c:v>
                </c:pt>
                <c:pt idx="4">
                  <c:v>5037</c:v>
                </c:pt>
                <c:pt idx="5">
                  <c:v>5038</c:v>
                </c:pt>
                <c:pt idx="6">
                  <c:v>5039</c:v>
                </c:pt>
                <c:pt idx="7">
                  <c:v>5040</c:v>
                </c:pt>
                <c:pt idx="8">
                  <c:v>5041</c:v>
                </c:pt>
                <c:pt idx="9">
                  <c:v>5042</c:v>
                </c:pt>
                <c:pt idx="10">
                  <c:v>5043</c:v>
                </c:pt>
                <c:pt idx="11">
                  <c:v>5044</c:v>
                </c:pt>
                <c:pt idx="12">
                  <c:v>5045</c:v>
                </c:pt>
                <c:pt idx="13">
                  <c:v>5046</c:v>
                </c:pt>
                <c:pt idx="14">
                  <c:v>5047</c:v>
                </c:pt>
                <c:pt idx="15">
                  <c:v>5048</c:v>
                </c:pt>
                <c:pt idx="16">
                  <c:v>5049</c:v>
                </c:pt>
                <c:pt idx="17">
                  <c:v>5050</c:v>
                </c:pt>
                <c:pt idx="18">
                  <c:v>5051</c:v>
                </c:pt>
                <c:pt idx="19">
                  <c:v>5052</c:v>
                </c:pt>
                <c:pt idx="20">
                  <c:v>5053</c:v>
                </c:pt>
                <c:pt idx="21">
                  <c:v>5054</c:v>
                </c:pt>
                <c:pt idx="22">
                  <c:v>5055</c:v>
                </c:pt>
                <c:pt idx="23">
                  <c:v>5056</c:v>
                </c:pt>
                <c:pt idx="24">
                  <c:v>5057</c:v>
                </c:pt>
                <c:pt idx="25">
                  <c:v>5058</c:v>
                </c:pt>
                <c:pt idx="26">
                  <c:v>5059</c:v>
                </c:pt>
                <c:pt idx="27">
                  <c:v>5060</c:v>
                </c:pt>
                <c:pt idx="28">
                  <c:v>5061</c:v>
                </c:pt>
                <c:pt idx="29">
                  <c:v>5062</c:v>
                </c:pt>
                <c:pt idx="30">
                  <c:v>5063</c:v>
                </c:pt>
                <c:pt idx="31">
                  <c:v>5064</c:v>
                </c:pt>
                <c:pt idx="32">
                  <c:v>5065</c:v>
                </c:pt>
                <c:pt idx="33">
                  <c:v>5066</c:v>
                </c:pt>
                <c:pt idx="34">
                  <c:v>5067</c:v>
                </c:pt>
                <c:pt idx="35">
                  <c:v>5068</c:v>
                </c:pt>
                <c:pt idx="36">
                  <c:v>5069</c:v>
                </c:pt>
                <c:pt idx="37">
                  <c:v>5070</c:v>
                </c:pt>
                <c:pt idx="38">
                  <c:v>5071</c:v>
                </c:pt>
                <c:pt idx="39">
                  <c:v>5072</c:v>
                </c:pt>
                <c:pt idx="40">
                  <c:v>5073</c:v>
                </c:pt>
                <c:pt idx="41">
                  <c:v>5074</c:v>
                </c:pt>
                <c:pt idx="42">
                  <c:v>5075</c:v>
                </c:pt>
                <c:pt idx="43">
                  <c:v>5076</c:v>
                </c:pt>
                <c:pt idx="44">
                  <c:v>5077</c:v>
                </c:pt>
                <c:pt idx="45">
                  <c:v>5078</c:v>
                </c:pt>
                <c:pt idx="46">
                  <c:v>5079</c:v>
                </c:pt>
                <c:pt idx="47">
                  <c:v>5080</c:v>
                </c:pt>
                <c:pt idx="48">
                  <c:v>5081</c:v>
                </c:pt>
                <c:pt idx="49">
                  <c:v>5082</c:v>
                </c:pt>
                <c:pt idx="50">
                  <c:v>5083</c:v>
                </c:pt>
                <c:pt idx="51">
                  <c:v>5084</c:v>
                </c:pt>
                <c:pt idx="52">
                  <c:v>5085</c:v>
                </c:pt>
                <c:pt idx="53">
                  <c:v>5086</c:v>
                </c:pt>
                <c:pt idx="54">
                  <c:v>5087</c:v>
                </c:pt>
                <c:pt idx="55">
                  <c:v>5088</c:v>
                </c:pt>
                <c:pt idx="56">
                  <c:v>5089</c:v>
                </c:pt>
                <c:pt idx="57">
                  <c:v>5090</c:v>
                </c:pt>
                <c:pt idx="58">
                  <c:v>5091</c:v>
                </c:pt>
                <c:pt idx="59">
                  <c:v>5092</c:v>
                </c:pt>
                <c:pt idx="60">
                  <c:v>5093</c:v>
                </c:pt>
                <c:pt idx="61">
                  <c:v>5094</c:v>
                </c:pt>
                <c:pt idx="62">
                  <c:v>5095</c:v>
                </c:pt>
                <c:pt idx="63">
                  <c:v>5096</c:v>
                </c:pt>
                <c:pt idx="64">
                  <c:v>5097</c:v>
                </c:pt>
                <c:pt idx="65">
                  <c:v>5098</c:v>
                </c:pt>
                <c:pt idx="66">
                  <c:v>5099</c:v>
                </c:pt>
                <c:pt idx="67">
                  <c:v>5100</c:v>
                </c:pt>
                <c:pt idx="68">
                  <c:v>5101</c:v>
                </c:pt>
                <c:pt idx="69">
                  <c:v>5102</c:v>
                </c:pt>
                <c:pt idx="70">
                  <c:v>5103</c:v>
                </c:pt>
                <c:pt idx="71">
                  <c:v>5104</c:v>
                </c:pt>
                <c:pt idx="72">
                  <c:v>5105</c:v>
                </c:pt>
                <c:pt idx="73">
                  <c:v>5106</c:v>
                </c:pt>
                <c:pt idx="74">
                  <c:v>5107</c:v>
                </c:pt>
                <c:pt idx="75">
                  <c:v>5108</c:v>
                </c:pt>
                <c:pt idx="76">
                  <c:v>5109</c:v>
                </c:pt>
                <c:pt idx="77">
                  <c:v>5110</c:v>
                </c:pt>
                <c:pt idx="78">
                  <c:v>5111</c:v>
                </c:pt>
                <c:pt idx="79">
                  <c:v>5112</c:v>
                </c:pt>
                <c:pt idx="80">
                  <c:v>5113</c:v>
                </c:pt>
                <c:pt idx="81">
                  <c:v>5114</c:v>
                </c:pt>
                <c:pt idx="82">
                  <c:v>5115</c:v>
                </c:pt>
                <c:pt idx="83">
                  <c:v>5116</c:v>
                </c:pt>
                <c:pt idx="84">
                  <c:v>5117</c:v>
                </c:pt>
                <c:pt idx="85">
                  <c:v>5118</c:v>
                </c:pt>
                <c:pt idx="86">
                  <c:v>5119</c:v>
                </c:pt>
                <c:pt idx="87">
                  <c:v>5120</c:v>
                </c:pt>
                <c:pt idx="88">
                  <c:v>5121</c:v>
                </c:pt>
                <c:pt idx="89">
                  <c:v>5122</c:v>
                </c:pt>
                <c:pt idx="90">
                  <c:v>5123</c:v>
                </c:pt>
                <c:pt idx="91">
                  <c:v>5124</c:v>
                </c:pt>
                <c:pt idx="92">
                  <c:v>5125</c:v>
                </c:pt>
                <c:pt idx="93">
                  <c:v>5126</c:v>
                </c:pt>
                <c:pt idx="94">
                  <c:v>5127</c:v>
                </c:pt>
                <c:pt idx="95">
                  <c:v>5128</c:v>
                </c:pt>
                <c:pt idx="96">
                  <c:v>5129</c:v>
                </c:pt>
                <c:pt idx="97">
                  <c:v>5130</c:v>
                </c:pt>
                <c:pt idx="98">
                  <c:v>5131</c:v>
                </c:pt>
                <c:pt idx="99">
                  <c:v>5132</c:v>
                </c:pt>
                <c:pt idx="100">
                  <c:v>5133</c:v>
                </c:pt>
                <c:pt idx="101">
                  <c:v>5134</c:v>
                </c:pt>
                <c:pt idx="102">
                  <c:v>5135</c:v>
                </c:pt>
                <c:pt idx="103">
                  <c:v>5136</c:v>
                </c:pt>
                <c:pt idx="104">
                  <c:v>5137</c:v>
                </c:pt>
                <c:pt idx="105">
                  <c:v>5138</c:v>
                </c:pt>
                <c:pt idx="106">
                  <c:v>5139</c:v>
                </c:pt>
                <c:pt idx="107">
                  <c:v>5140</c:v>
                </c:pt>
                <c:pt idx="108">
                  <c:v>5141</c:v>
                </c:pt>
                <c:pt idx="109">
                  <c:v>5142</c:v>
                </c:pt>
                <c:pt idx="110">
                  <c:v>5143</c:v>
                </c:pt>
                <c:pt idx="111">
                  <c:v>5144</c:v>
                </c:pt>
                <c:pt idx="112">
                  <c:v>5145</c:v>
                </c:pt>
                <c:pt idx="113">
                  <c:v>5146</c:v>
                </c:pt>
                <c:pt idx="114">
                  <c:v>5147</c:v>
                </c:pt>
                <c:pt idx="115">
                  <c:v>5148</c:v>
                </c:pt>
                <c:pt idx="116">
                  <c:v>5149</c:v>
                </c:pt>
                <c:pt idx="117">
                  <c:v>5150</c:v>
                </c:pt>
                <c:pt idx="118">
                  <c:v>5151</c:v>
                </c:pt>
                <c:pt idx="119">
                  <c:v>5152</c:v>
                </c:pt>
                <c:pt idx="120">
                  <c:v>5153</c:v>
                </c:pt>
                <c:pt idx="121">
                  <c:v>5154</c:v>
                </c:pt>
                <c:pt idx="122">
                  <c:v>5155</c:v>
                </c:pt>
                <c:pt idx="123">
                  <c:v>5156</c:v>
                </c:pt>
                <c:pt idx="124">
                  <c:v>5157</c:v>
                </c:pt>
                <c:pt idx="125">
                  <c:v>5158</c:v>
                </c:pt>
                <c:pt idx="126">
                  <c:v>5159</c:v>
                </c:pt>
                <c:pt idx="127">
                  <c:v>5160</c:v>
                </c:pt>
                <c:pt idx="128">
                  <c:v>5161</c:v>
                </c:pt>
                <c:pt idx="129">
                  <c:v>5162</c:v>
                </c:pt>
                <c:pt idx="130">
                  <c:v>5163</c:v>
                </c:pt>
                <c:pt idx="131">
                  <c:v>5164</c:v>
                </c:pt>
                <c:pt idx="132">
                  <c:v>5165</c:v>
                </c:pt>
                <c:pt idx="133">
                  <c:v>5166</c:v>
                </c:pt>
                <c:pt idx="134">
                  <c:v>5167</c:v>
                </c:pt>
                <c:pt idx="135">
                  <c:v>5168</c:v>
                </c:pt>
                <c:pt idx="136">
                  <c:v>5169</c:v>
                </c:pt>
                <c:pt idx="137">
                  <c:v>5170</c:v>
                </c:pt>
                <c:pt idx="138">
                  <c:v>5171</c:v>
                </c:pt>
                <c:pt idx="139">
                  <c:v>5172</c:v>
                </c:pt>
                <c:pt idx="140">
                  <c:v>5173</c:v>
                </c:pt>
                <c:pt idx="141">
                  <c:v>5174</c:v>
                </c:pt>
                <c:pt idx="142">
                  <c:v>5175</c:v>
                </c:pt>
                <c:pt idx="143">
                  <c:v>5176</c:v>
                </c:pt>
                <c:pt idx="144">
                  <c:v>5177</c:v>
                </c:pt>
                <c:pt idx="145">
                  <c:v>5178</c:v>
                </c:pt>
                <c:pt idx="146">
                  <c:v>5179</c:v>
                </c:pt>
                <c:pt idx="147">
                  <c:v>5180</c:v>
                </c:pt>
                <c:pt idx="148">
                  <c:v>5181</c:v>
                </c:pt>
                <c:pt idx="149">
                  <c:v>5182</c:v>
                </c:pt>
                <c:pt idx="150">
                  <c:v>5183</c:v>
                </c:pt>
                <c:pt idx="151">
                  <c:v>5184</c:v>
                </c:pt>
                <c:pt idx="152">
                  <c:v>5185</c:v>
                </c:pt>
                <c:pt idx="153">
                  <c:v>5186</c:v>
                </c:pt>
                <c:pt idx="154">
                  <c:v>5187</c:v>
                </c:pt>
                <c:pt idx="155">
                  <c:v>5188</c:v>
                </c:pt>
                <c:pt idx="156">
                  <c:v>5189</c:v>
                </c:pt>
                <c:pt idx="157">
                  <c:v>5190</c:v>
                </c:pt>
                <c:pt idx="158">
                  <c:v>5191</c:v>
                </c:pt>
                <c:pt idx="159">
                  <c:v>5192</c:v>
                </c:pt>
                <c:pt idx="160">
                  <c:v>5193</c:v>
                </c:pt>
                <c:pt idx="161">
                  <c:v>5194</c:v>
                </c:pt>
                <c:pt idx="162">
                  <c:v>5195</c:v>
                </c:pt>
                <c:pt idx="163">
                  <c:v>5196</c:v>
                </c:pt>
                <c:pt idx="164">
                  <c:v>5197</c:v>
                </c:pt>
                <c:pt idx="165">
                  <c:v>5198</c:v>
                </c:pt>
                <c:pt idx="166">
                  <c:v>5199</c:v>
                </c:pt>
                <c:pt idx="167">
                  <c:v>5200</c:v>
                </c:pt>
                <c:pt idx="168">
                  <c:v>5201</c:v>
                </c:pt>
                <c:pt idx="169">
                  <c:v>5202</c:v>
                </c:pt>
                <c:pt idx="170">
                  <c:v>5203</c:v>
                </c:pt>
                <c:pt idx="171">
                  <c:v>5204</c:v>
                </c:pt>
                <c:pt idx="172">
                  <c:v>5205</c:v>
                </c:pt>
                <c:pt idx="173">
                  <c:v>5206</c:v>
                </c:pt>
                <c:pt idx="174">
                  <c:v>5207</c:v>
                </c:pt>
                <c:pt idx="175">
                  <c:v>5208</c:v>
                </c:pt>
                <c:pt idx="176">
                  <c:v>5209</c:v>
                </c:pt>
                <c:pt idx="177">
                  <c:v>5210</c:v>
                </c:pt>
                <c:pt idx="178">
                  <c:v>5211</c:v>
                </c:pt>
                <c:pt idx="179">
                  <c:v>5212</c:v>
                </c:pt>
                <c:pt idx="180">
                  <c:v>5213</c:v>
                </c:pt>
                <c:pt idx="181">
                  <c:v>5214</c:v>
                </c:pt>
                <c:pt idx="182">
                  <c:v>5215</c:v>
                </c:pt>
                <c:pt idx="183">
                  <c:v>5216</c:v>
                </c:pt>
                <c:pt idx="184">
                  <c:v>5217</c:v>
                </c:pt>
                <c:pt idx="185">
                  <c:v>5218</c:v>
                </c:pt>
                <c:pt idx="186">
                  <c:v>5219</c:v>
                </c:pt>
                <c:pt idx="187">
                  <c:v>5220</c:v>
                </c:pt>
                <c:pt idx="188">
                  <c:v>5221</c:v>
                </c:pt>
                <c:pt idx="189">
                  <c:v>5222</c:v>
                </c:pt>
                <c:pt idx="190">
                  <c:v>5223</c:v>
                </c:pt>
                <c:pt idx="191">
                  <c:v>5224</c:v>
                </c:pt>
                <c:pt idx="192">
                  <c:v>5225</c:v>
                </c:pt>
                <c:pt idx="193">
                  <c:v>5226</c:v>
                </c:pt>
                <c:pt idx="194">
                  <c:v>5227</c:v>
                </c:pt>
                <c:pt idx="195">
                  <c:v>5228</c:v>
                </c:pt>
                <c:pt idx="196">
                  <c:v>5229</c:v>
                </c:pt>
                <c:pt idx="197">
                  <c:v>5230</c:v>
                </c:pt>
                <c:pt idx="198">
                  <c:v>5231</c:v>
                </c:pt>
                <c:pt idx="199">
                  <c:v>5232</c:v>
                </c:pt>
                <c:pt idx="200">
                  <c:v>5233</c:v>
                </c:pt>
                <c:pt idx="201">
                  <c:v>5234</c:v>
                </c:pt>
                <c:pt idx="202">
                  <c:v>5235</c:v>
                </c:pt>
                <c:pt idx="203">
                  <c:v>5236</c:v>
                </c:pt>
                <c:pt idx="204">
                  <c:v>5237</c:v>
                </c:pt>
                <c:pt idx="205">
                  <c:v>5238</c:v>
                </c:pt>
                <c:pt idx="206">
                  <c:v>5239</c:v>
                </c:pt>
                <c:pt idx="207">
                  <c:v>5240</c:v>
                </c:pt>
                <c:pt idx="208">
                  <c:v>5241</c:v>
                </c:pt>
                <c:pt idx="209">
                  <c:v>5242</c:v>
                </c:pt>
                <c:pt idx="210">
                  <c:v>5243</c:v>
                </c:pt>
                <c:pt idx="211">
                  <c:v>5244</c:v>
                </c:pt>
                <c:pt idx="212">
                  <c:v>5245</c:v>
                </c:pt>
                <c:pt idx="213">
                  <c:v>5246</c:v>
                </c:pt>
                <c:pt idx="214">
                  <c:v>5247</c:v>
                </c:pt>
                <c:pt idx="215">
                  <c:v>5248</c:v>
                </c:pt>
                <c:pt idx="216">
                  <c:v>5249</c:v>
                </c:pt>
                <c:pt idx="217">
                  <c:v>5250</c:v>
                </c:pt>
                <c:pt idx="218">
                  <c:v>5251</c:v>
                </c:pt>
                <c:pt idx="219">
                  <c:v>5252</c:v>
                </c:pt>
                <c:pt idx="220">
                  <c:v>5253</c:v>
                </c:pt>
                <c:pt idx="221">
                  <c:v>5254</c:v>
                </c:pt>
                <c:pt idx="222">
                  <c:v>5255</c:v>
                </c:pt>
                <c:pt idx="223">
                  <c:v>5256</c:v>
                </c:pt>
                <c:pt idx="224">
                  <c:v>5257</c:v>
                </c:pt>
                <c:pt idx="225">
                  <c:v>5258</c:v>
                </c:pt>
                <c:pt idx="226">
                  <c:v>5259</c:v>
                </c:pt>
                <c:pt idx="227">
                  <c:v>5260</c:v>
                </c:pt>
                <c:pt idx="228">
                  <c:v>5261</c:v>
                </c:pt>
                <c:pt idx="229">
                  <c:v>5262</c:v>
                </c:pt>
                <c:pt idx="230">
                  <c:v>5263</c:v>
                </c:pt>
                <c:pt idx="231">
                  <c:v>5264</c:v>
                </c:pt>
                <c:pt idx="232">
                  <c:v>5265</c:v>
                </c:pt>
                <c:pt idx="233">
                  <c:v>5266</c:v>
                </c:pt>
                <c:pt idx="234">
                  <c:v>5267</c:v>
                </c:pt>
                <c:pt idx="235">
                  <c:v>5268</c:v>
                </c:pt>
                <c:pt idx="236">
                  <c:v>5269</c:v>
                </c:pt>
                <c:pt idx="237">
                  <c:v>5270</c:v>
                </c:pt>
                <c:pt idx="238">
                  <c:v>5271</c:v>
                </c:pt>
                <c:pt idx="239">
                  <c:v>5272</c:v>
                </c:pt>
                <c:pt idx="240">
                  <c:v>5273</c:v>
                </c:pt>
                <c:pt idx="241">
                  <c:v>5274</c:v>
                </c:pt>
                <c:pt idx="242">
                  <c:v>5275</c:v>
                </c:pt>
                <c:pt idx="243">
                  <c:v>5276</c:v>
                </c:pt>
                <c:pt idx="244">
                  <c:v>5277</c:v>
                </c:pt>
                <c:pt idx="245">
                  <c:v>5278</c:v>
                </c:pt>
                <c:pt idx="246">
                  <c:v>5279</c:v>
                </c:pt>
                <c:pt idx="247">
                  <c:v>5280</c:v>
                </c:pt>
                <c:pt idx="248">
                  <c:v>5281</c:v>
                </c:pt>
                <c:pt idx="249">
                  <c:v>5282</c:v>
                </c:pt>
                <c:pt idx="250">
                  <c:v>5283</c:v>
                </c:pt>
                <c:pt idx="251">
                  <c:v>5284</c:v>
                </c:pt>
                <c:pt idx="252">
                  <c:v>5285</c:v>
                </c:pt>
                <c:pt idx="253">
                  <c:v>5286</c:v>
                </c:pt>
                <c:pt idx="254">
                  <c:v>5287</c:v>
                </c:pt>
                <c:pt idx="255">
                  <c:v>5288</c:v>
                </c:pt>
                <c:pt idx="256">
                  <c:v>5289</c:v>
                </c:pt>
                <c:pt idx="257">
                  <c:v>5290</c:v>
                </c:pt>
                <c:pt idx="258">
                  <c:v>5291</c:v>
                </c:pt>
                <c:pt idx="259">
                  <c:v>5292</c:v>
                </c:pt>
                <c:pt idx="260">
                  <c:v>5293</c:v>
                </c:pt>
                <c:pt idx="261">
                  <c:v>5294</c:v>
                </c:pt>
                <c:pt idx="262">
                  <c:v>5295</c:v>
                </c:pt>
                <c:pt idx="263">
                  <c:v>5296</c:v>
                </c:pt>
                <c:pt idx="264">
                  <c:v>5297</c:v>
                </c:pt>
                <c:pt idx="265">
                  <c:v>5298</c:v>
                </c:pt>
                <c:pt idx="266">
                  <c:v>5299</c:v>
                </c:pt>
                <c:pt idx="267">
                  <c:v>5300</c:v>
                </c:pt>
                <c:pt idx="268">
                  <c:v>5301</c:v>
                </c:pt>
                <c:pt idx="269">
                  <c:v>5302</c:v>
                </c:pt>
                <c:pt idx="270">
                  <c:v>5303</c:v>
                </c:pt>
              </c:numCache>
            </c:numRef>
          </c:xVal>
          <c:yVal>
            <c:numRef>
              <c:f>Graph!$G$5035:$G$5303</c:f>
              <c:numCache>
                <c:formatCode>General</c:formatCode>
                <c:ptCount val="26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9FE-44BC-A106-A67AE61C9558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Graph!$A$5034:$A$5304</c:f>
              <c:numCache>
                <c:formatCode>General</c:formatCode>
                <c:ptCount val="271"/>
                <c:pt idx="0">
                  <c:v>5033</c:v>
                </c:pt>
                <c:pt idx="1">
                  <c:v>5034</c:v>
                </c:pt>
                <c:pt idx="2">
                  <c:v>5035</c:v>
                </c:pt>
                <c:pt idx="3">
                  <c:v>5036</c:v>
                </c:pt>
                <c:pt idx="4">
                  <c:v>5037</c:v>
                </c:pt>
                <c:pt idx="5">
                  <c:v>5038</c:v>
                </c:pt>
                <c:pt idx="6">
                  <c:v>5039</c:v>
                </c:pt>
                <c:pt idx="7">
                  <c:v>5040</c:v>
                </c:pt>
                <c:pt idx="8">
                  <c:v>5041</c:v>
                </c:pt>
                <c:pt idx="9">
                  <c:v>5042</c:v>
                </c:pt>
                <c:pt idx="10">
                  <c:v>5043</c:v>
                </c:pt>
                <c:pt idx="11">
                  <c:v>5044</c:v>
                </c:pt>
                <c:pt idx="12">
                  <c:v>5045</c:v>
                </c:pt>
                <c:pt idx="13">
                  <c:v>5046</c:v>
                </c:pt>
                <c:pt idx="14">
                  <c:v>5047</c:v>
                </c:pt>
                <c:pt idx="15">
                  <c:v>5048</c:v>
                </c:pt>
                <c:pt idx="16">
                  <c:v>5049</c:v>
                </c:pt>
                <c:pt idx="17">
                  <c:v>5050</c:v>
                </c:pt>
                <c:pt idx="18">
                  <c:v>5051</c:v>
                </c:pt>
                <c:pt idx="19">
                  <c:v>5052</c:v>
                </c:pt>
                <c:pt idx="20">
                  <c:v>5053</c:v>
                </c:pt>
                <c:pt idx="21">
                  <c:v>5054</c:v>
                </c:pt>
                <c:pt idx="22">
                  <c:v>5055</c:v>
                </c:pt>
                <c:pt idx="23">
                  <c:v>5056</c:v>
                </c:pt>
                <c:pt idx="24">
                  <c:v>5057</c:v>
                </c:pt>
                <c:pt idx="25">
                  <c:v>5058</c:v>
                </c:pt>
                <c:pt idx="26">
                  <c:v>5059</c:v>
                </c:pt>
                <c:pt idx="27">
                  <c:v>5060</c:v>
                </c:pt>
                <c:pt idx="28">
                  <c:v>5061</c:v>
                </c:pt>
                <c:pt idx="29">
                  <c:v>5062</c:v>
                </c:pt>
                <c:pt idx="30">
                  <c:v>5063</c:v>
                </c:pt>
                <c:pt idx="31">
                  <c:v>5064</c:v>
                </c:pt>
                <c:pt idx="32">
                  <c:v>5065</c:v>
                </c:pt>
                <c:pt idx="33">
                  <c:v>5066</c:v>
                </c:pt>
                <c:pt idx="34">
                  <c:v>5067</c:v>
                </c:pt>
                <c:pt idx="35">
                  <c:v>5068</c:v>
                </c:pt>
                <c:pt idx="36">
                  <c:v>5069</c:v>
                </c:pt>
                <c:pt idx="37">
                  <c:v>5070</c:v>
                </c:pt>
                <c:pt idx="38">
                  <c:v>5071</c:v>
                </c:pt>
                <c:pt idx="39">
                  <c:v>5072</c:v>
                </c:pt>
                <c:pt idx="40">
                  <c:v>5073</c:v>
                </c:pt>
                <c:pt idx="41">
                  <c:v>5074</c:v>
                </c:pt>
                <c:pt idx="42">
                  <c:v>5075</c:v>
                </c:pt>
                <c:pt idx="43">
                  <c:v>5076</c:v>
                </c:pt>
                <c:pt idx="44">
                  <c:v>5077</c:v>
                </c:pt>
                <c:pt idx="45">
                  <c:v>5078</c:v>
                </c:pt>
                <c:pt idx="46">
                  <c:v>5079</c:v>
                </c:pt>
                <c:pt idx="47">
                  <c:v>5080</c:v>
                </c:pt>
                <c:pt idx="48">
                  <c:v>5081</c:v>
                </c:pt>
                <c:pt idx="49">
                  <c:v>5082</c:v>
                </c:pt>
                <c:pt idx="50">
                  <c:v>5083</c:v>
                </c:pt>
                <c:pt idx="51">
                  <c:v>5084</c:v>
                </c:pt>
                <c:pt idx="52">
                  <c:v>5085</c:v>
                </c:pt>
                <c:pt idx="53">
                  <c:v>5086</c:v>
                </c:pt>
                <c:pt idx="54">
                  <c:v>5087</c:v>
                </c:pt>
                <c:pt idx="55">
                  <c:v>5088</c:v>
                </c:pt>
                <c:pt idx="56">
                  <c:v>5089</c:v>
                </c:pt>
                <c:pt idx="57">
                  <c:v>5090</c:v>
                </c:pt>
                <c:pt idx="58">
                  <c:v>5091</c:v>
                </c:pt>
                <c:pt idx="59">
                  <c:v>5092</c:v>
                </c:pt>
                <c:pt idx="60">
                  <c:v>5093</c:v>
                </c:pt>
                <c:pt idx="61">
                  <c:v>5094</c:v>
                </c:pt>
                <c:pt idx="62">
                  <c:v>5095</c:v>
                </c:pt>
                <c:pt idx="63">
                  <c:v>5096</c:v>
                </c:pt>
                <c:pt idx="64">
                  <c:v>5097</c:v>
                </c:pt>
                <c:pt idx="65">
                  <c:v>5098</c:v>
                </c:pt>
                <c:pt idx="66">
                  <c:v>5099</c:v>
                </c:pt>
                <c:pt idx="67">
                  <c:v>5100</c:v>
                </c:pt>
                <c:pt idx="68">
                  <c:v>5101</c:v>
                </c:pt>
                <c:pt idx="69">
                  <c:v>5102</c:v>
                </c:pt>
                <c:pt idx="70">
                  <c:v>5103</c:v>
                </c:pt>
                <c:pt idx="71">
                  <c:v>5104</c:v>
                </c:pt>
                <c:pt idx="72">
                  <c:v>5105</c:v>
                </c:pt>
                <c:pt idx="73">
                  <c:v>5106</c:v>
                </c:pt>
                <c:pt idx="74">
                  <c:v>5107</c:v>
                </c:pt>
                <c:pt idx="75">
                  <c:v>5108</c:v>
                </c:pt>
                <c:pt idx="76">
                  <c:v>5109</c:v>
                </c:pt>
                <c:pt idx="77">
                  <c:v>5110</c:v>
                </c:pt>
                <c:pt idx="78">
                  <c:v>5111</c:v>
                </c:pt>
                <c:pt idx="79">
                  <c:v>5112</c:v>
                </c:pt>
                <c:pt idx="80">
                  <c:v>5113</c:v>
                </c:pt>
                <c:pt idx="81">
                  <c:v>5114</c:v>
                </c:pt>
                <c:pt idx="82">
                  <c:v>5115</c:v>
                </c:pt>
                <c:pt idx="83">
                  <c:v>5116</c:v>
                </c:pt>
                <c:pt idx="84">
                  <c:v>5117</c:v>
                </c:pt>
                <c:pt idx="85">
                  <c:v>5118</c:v>
                </c:pt>
                <c:pt idx="86">
                  <c:v>5119</c:v>
                </c:pt>
                <c:pt idx="87">
                  <c:v>5120</c:v>
                </c:pt>
                <c:pt idx="88">
                  <c:v>5121</c:v>
                </c:pt>
                <c:pt idx="89">
                  <c:v>5122</c:v>
                </c:pt>
                <c:pt idx="90">
                  <c:v>5123</c:v>
                </c:pt>
                <c:pt idx="91">
                  <c:v>5124</c:v>
                </c:pt>
                <c:pt idx="92">
                  <c:v>5125</c:v>
                </c:pt>
                <c:pt idx="93">
                  <c:v>5126</c:v>
                </c:pt>
                <c:pt idx="94">
                  <c:v>5127</c:v>
                </c:pt>
                <c:pt idx="95">
                  <c:v>5128</c:v>
                </c:pt>
                <c:pt idx="96">
                  <c:v>5129</c:v>
                </c:pt>
                <c:pt idx="97">
                  <c:v>5130</c:v>
                </c:pt>
                <c:pt idx="98">
                  <c:v>5131</c:v>
                </c:pt>
                <c:pt idx="99">
                  <c:v>5132</c:v>
                </c:pt>
                <c:pt idx="100">
                  <c:v>5133</c:v>
                </c:pt>
                <c:pt idx="101">
                  <c:v>5134</c:v>
                </c:pt>
                <c:pt idx="102">
                  <c:v>5135</c:v>
                </c:pt>
                <c:pt idx="103">
                  <c:v>5136</c:v>
                </c:pt>
                <c:pt idx="104">
                  <c:v>5137</c:v>
                </c:pt>
                <c:pt idx="105">
                  <c:v>5138</c:v>
                </c:pt>
                <c:pt idx="106">
                  <c:v>5139</c:v>
                </c:pt>
                <c:pt idx="107">
                  <c:v>5140</c:v>
                </c:pt>
                <c:pt idx="108">
                  <c:v>5141</c:v>
                </c:pt>
                <c:pt idx="109">
                  <c:v>5142</c:v>
                </c:pt>
                <c:pt idx="110">
                  <c:v>5143</c:v>
                </c:pt>
                <c:pt idx="111">
                  <c:v>5144</c:v>
                </c:pt>
                <c:pt idx="112">
                  <c:v>5145</c:v>
                </c:pt>
                <c:pt idx="113">
                  <c:v>5146</c:v>
                </c:pt>
                <c:pt idx="114">
                  <c:v>5147</c:v>
                </c:pt>
                <c:pt idx="115">
                  <c:v>5148</c:v>
                </c:pt>
                <c:pt idx="116">
                  <c:v>5149</c:v>
                </c:pt>
                <c:pt idx="117">
                  <c:v>5150</c:v>
                </c:pt>
                <c:pt idx="118">
                  <c:v>5151</c:v>
                </c:pt>
                <c:pt idx="119">
                  <c:v>5152</c:v>
                </c:pt>
                <c:pt idx="120">
                  <c:v>5153</c:v>
                </c:pt>
                <c:pt idx="121">
                  <c:v>5154</c:v>
                </c:pt>
                <c:pt idx="122">
                  <c:v>5155</c:v>
                </c:pt>
                <c:pt idx="123">
                  <c:v>5156</c:v>
                </c:pt>
                <c:pt idx="124">
                  <c:v>5157</c:v>
                </c:pt>
                <c:pt idx="125">
                  <c:v>5158</c:v>
                </c:pt>
                <c:pt idx="126">
                  <c:v>5159</c:v>
                </c:pt>
                <c:pt idx="127">
                  <c:v>5160</c:v>
                </c:pt>
                <c:pt idx="128">
                  <c:v>5161</c:v>
                </c:pt>
                <c:pt idx="129">
                  <c:v>5162</c:v>
                </c:pt>
                <c:pt idx="130">
                  <c:v>5163</c:v>
                </c:pt>
                <c:pt idx="131">
                  <c:v>5164</c:v>
                </c:pt>
                <c:pt idx="132">
                  <c:v>5165</c:v>
                </c:pt>
                <c:pt idx="133">
                  <c:v>5166</c:v>
                </c:pt>
                <c:pt idx="134">
                  <c:v>5167</c:v>
                </c:pt>
                <c:pt idx="135">
                  <c:v>5168</c:v>
                </c:pt>
                <c:pt idx="136">
                  <c:v>5169</c:v>
                </c:pt>
                <c:pt idx="137">
                  <c:v>5170</c:v>
                </c:pt>
                <c:pt idx="138">
                  <c:v>5171</c:v>
                </c:pt>
                <c:pt idx="139">
                  <c:v>5172</c:v>
                </c:pt>
                <c:pt idx="140">
                  <c:v>5173</c:v>
                </c:pt>
                <c:pt idx="141">
                  <c:v>5174</c:v>
                </c:pt>
                <c:pt idx="142">
                  <c:v>5175</c:v>
                </c:pt>
                <c:pt idx="143">
                  <c:v>5176</c:v>
                </c:pt>
                <c:pt idx="144">
                  <c:v>5177</c:v>
                </c:pt>
                <c:pt idx="145">
                  <c:v>5178</c:v>
                </c:pt>
                <c:pt idx="146">
                  <c:v>5179</c:v>
                </c:pt>
                <c:pt idx="147">
                  <c:v>5180</c:v>
                </c:pt>
                <c:pt idx="148">
                  <c:v>5181</c:v>
                </c:pt>
                <c:pt idx="149">
                  <c:v>5182</c:v>
                </c:pt>
                <c:pt idx="150">
                  <c:v>5183</c:v>
                </c:pt>
                <c:pt idx="151">
                  <c:v>5184</c:v>
                </c:pt>
                <c:pt idx="152">
                  <c:v>5185</c:v>
                </c:pt>
                <c:pt idx="153">
                  <c:v>5186</c:v>
                </c:pt>
                <c:pt idx="154">
                  <c:v>5187</c:v>
                </c:pt>
                <c:pt idx="155">
                  <c:v>5188</c:v>
                </c:pt>
                <c:pt idx="156">
                  <c:v>5189</c:v>
                </c:pt>
                <c:pt idx="157">
                  <c:v>5190</c:v>
                </c:pt>
                <c:pt idx="158">
                  <c:v>5191</c:v>
                </c:pt>
                <c:pt idx="159">
                  <c:v>5192</c:v>
                </c:pt>
                <c:pt idx="160">
                  <c:v>5193</c:v>
                </c:pt>
                <c:pt idx="161">
                  <c:v>5194</c:v>
                </c:pt>
                <c:pt idx="162">
                  <c:v>5195</c:v>
                </c:pt>
                <c:pt idx="163">
                  <c:v>5196</c:v>
                </c:pt>
                <c:pt idx="164">
                  <c:v>5197</c:v>
                </c:pt>
                <c:pt idx="165">
                  <c:v>5198</c:v>
                </c:pt>
                <c:pt idx="166">
                  <c:v>5199</c:v>
                </c:pt>
                <c:pt idx="167">
                  <c:v>5200</c:v>
                </c:pt>
                <c:pt idx="168">
                  <c:v>5201</c:v>
                </c:pt>
                <c:pt idx="169">
                  <c:v>5202</c:v>
                </c:pt>
                <c:pt idx="170">
                  <c:v>5203</c:v>
                </c:pt>
                <c:pt idx="171">
                  <c:v>5204</c:v>
                </c:pt>
                <c:pt idx="172">
                  <c:v>5205</c:v>
                </c:pt>
                <c:pt idx="173">
                  <c:v>5206</c:v>
                </c:pt>
                <c:pt idx="174">
                  <c:v>5207</c:v>
                </c:pt>
                <c:pt idx="175">
                  <c:v>5208</c:v>
                </c:pt>
                <c:pt idx="176">
                  <c:v>5209</c:v>
                </c:pt>
                <c:pt idx="177">
                  <c:v>5210</c:v>
                </c:pt>
                <c:pt idx="178">
                  <c:v>5211</c:v>
                </c:pt>
                <c:pt idx="179">
                  <c:v>5212</c:v>
                </c:pt>
                <c:pt idx="180">
                  <c:v>5213</c:v>
                </c:pt>
                <c:pt idx="181">
                  <c:v>5214</c:v>
                </c:pt>
                <c:pt idx="182">
                  <c:v>5215</c:v>
                </c:pt>
                <c:pt idx="183">
                  <c:v>5216</c:v>
                </c:pt>
                <c:pt idx="184">
                  <c:v>5217</c:v>
                </c:pt>
                <c:pt idx="185">
                  <c:v>5218</c:v>
                </c:pt>
                <c:pt idx="186">
                  <c:v>5219</c:v>
                </c:pt>
                <c:pt idx="187">
                  <c:v>5220</c:v>
                </c:pt>
                <c:pt idx="188">
                  <c:v>5221</c:v>
                </c:pt>
                <c:pt idx="189">
                  <c:v>5222</c:v>
                </c:pt>
                <c:pt idx="190">
                  <c:v>5223</c:v>
                </c:pt>
                <c:pt idx="191">
                  <c:v>5224</c:v>
                </c:pt>
                <c:pt idx="192">
                  <c:v>5225</c:v>
                </c:pt>
                <c:pt idx="193">
                  <c:v>5226</c:v>
                </c:pt>
                <c:pt idx="194">
                  <c:v>5227</c:v>
                </c:pt>
                <c:pt idx="195">
                  <c:v>5228</c:v>
                </c:pt>
                <c:pt idx="196">
                  <c:v>5229</c:v>
                </c:pt>
                <c:pt idx="197">
                  <c:v>5230</c:v>
                </c:pt>
                <c:pt idx="198">
                  <c:v>5231</c:v>
                </c:pt>
                <c:pt idx="199">
                  <c:v>5232</c:v>
                </c:pt>
                <c:pt idx="200">
                  <c:v>5233</c:v>
                </c:pt>
                <c:pt idx="201">
                  <c:v>5234</c:v>
                </c:pt>
                <c:pt idx="202">
                  <c:v>5235</c:v>
                </c:pt>
                <c:pt idx="203">
                  <c:v>5236</c:v>
                </c:pt>
                <c:pt idx="204">
                  <c:v>5237</c:v>
                </c:pt>
                <c:pt idx="205">
                  <c:v>5238</c:v>
                </c:pt>
                <c:pt idx="206">
                  <c:v>5239</c:v>
                </c:pt>
                <c:pt idx="207">
                  <c:v>5240</c:v>
                </c:pt>
                <c:pt idx="208">
                  <c:v>5241</c:v>
                </c:pt>
                <c:pt idx="209">
                  <c:v>5242</c:v>
                </c:pt>
                <c:pt idx="210">
                  <c:v>5243</c:v>
                </c:pt>
                <c:pt idx="211">
                  <c:v>5244</c:v>
                </c:pt>
                <c:pt idx="212">
                  <c:v>5245</c:v>
                </c:pt>
                <c:pt idx="213">
                  <c:v>5246</c:v>
                </c:pt>
                <c:pt idx="214">
                  <c:v>5247</c:v>
                </c:pt>
                <c:pt idx="215">
                  <c:v>5248</c:v>
                </c:pt>
                <c:pt idx="216">
                  <c:v>5249</c:v>
                </c:pt>
                <c:pt idx="217">
                  <c:v>5250</c:v>
                </c:pt>
                <c:pt idx="218">
                  <c:v>5251</c:v>
                </c:pt>
                <c:pt idx="219">
                  <c:v>5252</c:v>
                </c:pt>
                <c:pt idx="220">
                  <c:v>5253</c:v>
                </c:pt>
                <c:pt idx="221">
                  <c:v>5254</c:v>
                </c:pt>
                <c:pt idx="222">
                  <c:v>5255</c:v>
                </c:pt>
                <c:pt idx="223">
                  <c:v>5256</c:v>
                </c:pt>
                <c:pt idx="224">
                  <c:v>5257</c:v>
                </c:pt>
                <c:pt idx="225">
                  <c:v>5258</c:v>
                </c:pt>
                <c:pt idx="226">
                  <c:v>5259</c:v>
                </c:pt>
                <c:pt idx="227">
                  <c:v>5260</c:v>
                </c:pt>
                <c:pt idx="228">
                  <c:v>5261</c:v>
                </c:pt>
                <c:pt idx="229">
                  <c:v>5262</c:v>
                </c:pt>
                <c:pt idx="230">
                  <c:v>5263</c:v>
                </c:pt>
                <c:pt idx="231">
                  <c:v>5264</c:v>
                </c:pt>
                <c:pt idx="232">
                  <c:v>5265</c:v>
                </c:pt>
                <c:pt idx="233">
                  <c:v>5266</c:v>
                </c:pt>
                <c:pt idx="234">
                  <c:v>5267</c:v>
                </c:pt>
                <c:pt idx="235">
                  <c:v>5268</c:v>
                </c:pt>
                <c:pt idx="236">
                  <c:v>5269</c:v>
                </c:pt>
                <c:pt idx="237">
                  <c:v>5270</c:v>
                </c:pt>
                <c:pt idx="238">
                  <c:v>5271</c:v>
                </c:pt>
                <c:pt idx="239">
                  <c:v>5272</c:v>
                </c:pt>
                <c:pt idx="240">
                  <c:v>5273</c:v>
                </c:pt>
                <c:pt idx="241">
                  <c:v>5274</c:v>
                </c:pt>
                <c:pt idx="242">
                  <c:v>5275</c:v>
                </c:pt>
                <c:pt idx="243">
                  <c:v>5276</c:v>
                </c:pt>
                <c:pt idx="244">
                  <c:v>5277</c:v>
                </c:pt>
                <c:pt idx="245">
                  <c:v>5278</c:v>
                </c:pt>
                <c:pt idx="246">
                  <c:v>5279</c:v>
                </c:pt>
                <c:pt idx="247">
                  <c:v>5280</c:v>
                </c:pt>
                <c:pt idx="248">
                  <c:v>5281</c:v>
                </c:pt>
                <c:pt idx="249">
                  <c:v>5282</c:v>
                </c:pt>
                <c:pt idx="250">
                  <c:v>5283</c:v>
                </c:pt>
                <c:pt idx="251">
                  <c:v>5284</c:v>
                </c:pt>
                <c:pt idx="252">
                  <c:v>5285</c:v>
                </c:pt>
                <c:pt idx="253">
                  <c:v>5286</c:v>
                </c:pt>
                <c:pt idx="254">
                  <c:v>5287</c:v>
                </c:pt>
                <c:pt idx="255">
                  <c:v>5288</c:v>
                </c:pt>
                <c:pt idx="256">
                  <c:v>5289</c:v>
                </c:pt>
                <c:pt idx="257">
                  <c:v>5290</c:v>
                </c:pt>
                <c:pt idx="258">
                  <c:v>5291</c:v>
                </c:pt>
                <c:pt idx="259">
                  <c:v>5292</c:v>
                </c:pt>
                <c:pt idx="260">
                  <c:v>5293</c:v>
                </c:pt>
                <c:pt idx="261">
                  <c:v>5294</c:v>
                </c:pt>
                <c:pt idx="262">
                  <c:v>5295</c:v>
                </c:pt>
                <c:pt idx="263">
                  <c:v>5296</c:v>
                </c:pt>
                <c:pt idx="264">
                  <c:v>5297</c:v>
                </c:pt>
                <c:pt idx="265">
                  <c:v>5298</c:v>
                </c:pt>
                <c:pt idx="266">
                  <c:v>5299</c:v>
                </c:pt>
                <c:pt idx="267">
                  <c:v>5300</c:v>
                </c:pt>
                <c:pt idx="268">
                  <c:v>5301</c:v>
                </c:pt>
                <c:pt idx="269">
                  <c:v>5302</c:v>
                </c:pt>
                <c:pt idx="270">
                  <c:v>5303</c:v>
                </c:pt>
              </c:numCache>
            </c:numRef>
          </c:xVal>
          <c:yVal>
            <c:numRef>
              <c:f>Graph!$H$5035:$H$5303</c:f>
              <c:numCache>
                <c:formatCode>General</c:formatCode>
                <c:ptCount val="26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9FE-44BC-A106-A67AE61C9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007"/>
        <c:axId val="62614447"/>
      </c:scatterChart>
      <c:valAx>
        <c:axId val="62613007"/>
        <c:scaling>
          <c:orientation val="minMax"/>
          <c:max val="5303"/>
          <c:min val="5033"/>
        </c:scaling>
        <c:delete val="0"/>
        <c:axPos val="b"/>
        <c:numFmt formatCode="General" sourceLinked="1"/>
        <c:majorTickMark val="out"/>
        <c:minorTickMark val="none"/>
        <c:tickLblPos val="nextTo"/>
        <c:crossAx val="62614447"/>
        <c:crosses val="autoZero"/>
        <c:crossBetween val="midCat"/>
      </c:valAx>
      <c:valAx>
        <c:axId val="6261444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2613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14</xdr:col>
      <xdr:colOff>304800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CBEA08-866B-75DF-F80C-E694501F2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240</xdr:row>
      <xdr:rowOff>0</xdr:rowOff>
    </xdr:from>
    <xdr:to>
      <xdr:col>14</xdr:col>
      <xdr:colOff>304800</xdr:colOff>
      <xdr:row>254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EF6437-CC34-489E-E758-29C6641A8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424</xdr:row>
      <xdr:rowOff>0</xdr:rowOff>
    </xdr:from>
    <xdr:to>
      <xdr:col>14</xdr:col>
      <xdr:colOff>304800</xdr:colOff>
      <xdr:row>438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2CDCAD-ABF6-FA41-5CB7-742A2F84E2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612</xdr:row>
      <xdr:rowOff>0</xdr:rowOff>
    </xdr:from>
    <xdr:to>
      <xdr:col>14</xdr:col>
      <xdr:colOff>304800</xdr:colOff>
      <xdr:row>626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AE0DE88-D6DC-F4E2-9AD5-F897075753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804</xdr:row>
      <xdr:rowOff>0</xdr:rowOff>
    </xdr:from>
    <xdr:to>
      <xdr:col>14</xdr:col>
      <xdr:colOff>304800</xdr:colOff>
      <xdr:row>818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3972B74-0D6F-02D8-5DEE-54CFF3B56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1011</xdr:row>
      <xdr:rowOff>0</xdr:rowOff>
    </xdr:from>
    <xdr:to>
      <xdr:col>14</xdr:col>
      <xdr:colOff>304800</xdr:colOff>
      <xdr:row>1025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6D131F6-A9D3-98C5-87D7-9F29E06B3E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0</xdr:colOff>
      <xdr:row>1204</xdr:row>
      <xdr:rowOff>0</xdr:rowOff>
    </xdr:from>
    <xdr:to>
      <xdr:col>14</xdr:col>
      <xdr:colOff>304800</xdr:colOff>
      <xdr:row>1218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7A0B39F-1365-51C7-6B2B-EB4192BE1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0</xdr:colOff>
      <xdr:row>1430</xdr:row>
      <xdr:rowOff>0</xdr:rowOff>
    </xdr:from>
    <xdr:to>
      <xdr:col>14</xdr:col>
      <xdr:colOff>304800</xdr:colOff>
      <xdr:row>1444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23D77C1-FE2F-ED59-745D-3EB7EFAA7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0</xdr:colOff>
      <xdr:row>1597</xdr:row>
      <xdr:rowOff>0</xdr:rowOff>
    </xdr:from>
    <xdr:to>
      <xdr:col>14</xdr:col>
      <xdr:colOff>304800</xdr:colOff>
      <xdr:row>1611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62BDD4B-9300-3284-42FA-6B162C262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0</xdr:colOff>
      <xdr:row>1763</xdr:row>
      <xdr:rowOff>0</xdr:rowOff>
    </xdr:from>
    <xdr:to>
      <xdr:col>14</xdr:col>
      <xdr:colOff>304800</xdr:colOff>
      <xdr:row>1777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6A3795D-550A-28DC-CEA9-395AA657B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1942</xdr:row>
      <xdr:rowOff>0</xdr:rowOff>
    </xdr:from>
    <xdr:to>
      <xdr:col>14</xdr:col>
      <xdr:colOff>304800</xdr:colOff>
      <xdr:row>1956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8C77980-B641-A05C-5174-5D5B619AA6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0</xdr:colOff>
      <xdr:row>2158</xdr:row>
      <xdr:rowOff>0</xdr:rowOff>
    </xdr:from>
    <xdr:to>
      <xdr:col>14</xdr:col>
      <xdr:colOff>304800</xdr:colOff>
      <xdr:row>2172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15256CB-75C9-74D4-E5F3-AA720FFC2A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0</xdr:colOff>
      <xdr:row>2361</xdr:row>
      <xdr:rowOff>0</xdr:rowOff>
    </xdr:from>
    <xdr:to>
      <xdr:col>14</xdr:col>
      <xdr:colOff>304800</xdr:colOff>
      <xdr:row>2375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E1AF6DF-AB61-BD65-83CA-9BB00D2EA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0</xdr:colOff>
      <xdr:row>2606</xdr:row>
      <xdr:rowOff>0</xdr:rowOff>
    </xdr:from>
    <xdr:to>
      <xdr:col>14</xdr:col>
      <xdr:colOff>304800</xdr:colOff>
      <xdr:row>2620</xdr:row>
      <xdr:rowOff>76200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5D499C0-DEEC-AC4A-2461-40912535AE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0</xdr:colOff>
      <xdr:row>2816</xdr:row>
      <xdr:rowOff>0</xdr:rowOff>
    </xdr:from>
    <xdr:to>
      <xdr:col>14</xdr:col>
      <xdr:colOff>304800</xdr:colOff>
      <xdr:row>2830</xdr:row>
      <xdr:rowOff>76200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4B3E94E-18A4-582A-04C3-A455CC4EC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0</xdr:colOff>
      <xdr:row>3006</xdr:row>
      <xdr:rowOff>0</xdr:rowOff>
    </xdr:from>
    <xdr:to>
      <xdr:col>14</xdr:col>
      <xdr:colOff>304800</xdr:colOff>
      <xdr:row>3020</xdr:row>
      <xdr:rowOff>76200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6C305B9-F2F4-5DD9-494C-FBAC79365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0</xdr:colOff>
      <xdr:row>3222</xdr:row>
      <xdr:rowOff>0</xdr:rowOff>
    </xdr:from>
    <xdr:to>
      <xdr:col>14</xdr:col>
      <xdr:colOff>304800</xdr:colOff>
      <xdr:row>3236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6B79B6C-B45C-865B-3D56-9D67208B2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0</xdr:colOff>
      <xdr:row>3384</xdr:row>
      <xdr:rowOff>0</xdr:rowOff>
    </xdr:from>
    <xdr:to>
      <xdr:col>14</xdr:col>
      <xdr:colOff>304800</xdr:colOff>
      <xdr:row>3398</xdr:row>
      <xdr:rowOff>76200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BA4AABCD-620B-325F-080A-FE7AD0161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0</xdr:colOff>
      <xdr:row>3579</xdr:row>
      <xdr:rowOff>0</xdr:rowOff>
    </xdr:from>
    <xdr:to>
      <xdr:col>14</xdr:col>
      <xdr:colOff>304800</xdr:colOff>
      <xdr:row>3593</xdr:row>
      <xdr:rowOff>76200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D7A8AB6C-DA13-3B9B-0374-5F8EEA905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0</xdr:colOff>
      <xdr:row>3757</xdr:row>
      <xdr:rowOff>0</xdr:rowOff>
    </xdr:from>
    <xdr:to>
      <xdr:col>14</xdr:col>
      <xdr:colOff>304800</xdr:colOff>
      <xdr:row>3771</xdr:row>
      <xdr:rowOff>76200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63B4DCC0-36CE-5C93-9177-16B66DFD2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0</xdr:colOff>
      <xdr:row>3928</xdr:row>
      <xdr:rowOff>0</xdr:rowOff>
    </xdr:from>
    <xdr:to>
      <xdr:col>14</xdr:col>
      <xdr:colOff>304800</xdr:colOff>
      <xdr:row>3942</xdr:row>
      <xdr:rowOff>76200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AC25A7BB-A05C-9668-8643-C5B874D3E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0</xdr:colOff>
      <xdr:row>4084</xdr:row>
      <xdr:rowOff>0</xdr:rowOff>
    </xdr:from>
    <xdr:to>
      <xdr:col>14</xdr:col>
      <xdr:colOff>304800</xdr:colOff>
      <xdr:row>4098</xdr:row>
      <xdr:rowOff>76200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1D71C26A-9D6A-4340-6AD1-A665D0603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0</xdr:colOff>
      <xdr:row>4304</xdr:row>
      <xdr:rowOff>0</xdr:rowOff>
    </xdr:from>
    <xdr:to>
      <xdr:col>14</xdr:col>
      <xdr:colOff>304800</xdr:colOff>
      <xdr:row>4318</xdr:row>
      <xdr:rowOff>76200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9051F1D5-4733-2816-9352-56A1BD6674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0</xdr:colOff>
      <xdr:row>4537</xdr:row>
      <xdr:rowOff>0</xdr:rowOff>
    </xdr:from>
    <xdr:to>
      <xdr:col>14</xdr:col>
      <xdr:colOff>304800</xdr:colOff>
      <xdr:row>4551</xdr:row>
      <xdr:rowOff>76200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7051185-54C7-CA72-7E7B-3F31543AF7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0</xdr:colOff>
      <xdr:row>4782</xdr:row>
      <xdr:rowOff>0</xdr:rowOff>
    </xdr:from>
    <xdr:to>
      <xdr:col>14</xdr:col>
      <xdr:colOff>304800</xdr:colOff>
      <xdr:row>4796</xdr:row>
      <xdr:rowOff>76200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3653359-18B8-A4A0-8AAF-359BB44D5E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0</xdr:colOff>
      <xdr:row>5033</xdr:row>
      <xdr:rowOff>0</xdr:rowOff>
    </xdr:from>
    <xdr:to>
      <xdr:col>14</xdr:col>
      <xdr:colOff>304800</xdr:colOff>
      <xdr:row>5047</xdr:row>
      <xdr:rowOff>76200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59C4E492-97BA-3A50-BB79-B2596BFF29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EFCC2-1AC5-46A2-BC80-DE3F46906544}">
  <dimension ref="A1:BH6084"/>
  <sheetViews>
    <sheetView tabSelected="1" topLeftCell="A5287" workbookViewId="0">
      <selection activeCell="F5304" sqref="F5304"/>
    </sheetView>
  </sheetViews>
  <sheetFormatPr defaultRowHeight="15" x14ac:dyDescent="0.25"/>
  <cols>
    <col min="1" max="1" width="5" bestFit="1" customWidth="1"/>
    <col min="2" max="2" width="11" bestFit="1" customWidth="1"/>
    <col min="3" max="3" width="10" bestFit="1" customWidth="1"/>
    <col min="4" max="4" width="11" bestFit="1" customWidth="1"/>
    <col min="5" max="5" width="10" bestFit="1" customWidth="1"/>
    <col min="6" max="6" width="11" bestFit="1" customWidth="1"/>
    <col min="7" max="7" width="10" bestFit="1" customWidth="1"/>
    <col min="8" max="8" width="11" bestFit="1" customWidth="1"/>
    <col min="9" max="9" width="10" bestFit="1" customWidth="1"/>
    <col min="10" max="10" width="11.28515625" bestFit="1" customWidth="1"/>
    <col min="11" max="11" width="11.140625" bestFit="1" customWidth="1"/>
    <col min="12" max="12" width="5.28515625" bestFit="1" customWidth="1"/>
    <col min="13" max="14" width="5.140625" bestFit="1" customWidth="1"/>
    <col min="15" max="15" width="5" bestFit="1" customWidth="1"/>
    <col min="57" max="57" width="5.28515625" bestFit="1" customWidth="1"/>
    <col min="58" max="59" width="5.140625" bestFit="1" customWidth="1"/>
    <col min="60" max="60" width="5" bestFit="1" customWidth="1"/>
  </cols>
  <sheetData>
    <row r="1" spans="1:60" x14ac:dyDescent="0.25">
      <c r="A1">
        <v>200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BE1" t="s">
        <v>10</v>
      </c>
      <c r="BF1" t="s">
        <v>11</v>
      </c>
      <c r="BG1" t="s">
        <v>12</v>
      </c>
      <c r="BH1" t="s">
        <v>13</v>
      </c>
    </row>
    <row r="2" spans="1:60" x14ac:dyDescent="0.25">
      <c r="A2">
        <v>1</v>
      </c>
    </row>
    <row r="3" spans="1:60" x14ac:dyDescent="0.25">
      <c r="A3">
        <v>2</v>
      </c>
      <c r="J3">
        <v>236.508107</v>
      </c>
      <c r="K3">
        <v>13.695097000000001</v>
      </c>
    </row>
    <row r="4" spans="1:60" x14ac:dyDescent="0.25">
      <c r="A4">
        <v>3</v>
      </c>
      <c r="D4">
        <v>251.83327400000002</v>
      </c>
      <c r="E4">
        <v>7.1580719999999998</v>
      </c>
      <c r="F4">
        <v>263.46147100000002</v>
      </c>
      <c r="G4">
        <v>4.3604380000000003</v>
      </c>
    </row>
    <row r="5" spans="1:60" x14ac:dyDescent="0.25">
      <c r="A5">
        <v>4</v>
      </c>
      <c r="D5">
        <v>251.83327400000002</v>
      </c>
      <c r="E5">
        <v>7.1580719999999998</v>
      </c>
      <c r="F5">
        <v>263.34910500000001</v>
      </c>
      <c r="G5">
        <v>4.328894</v>
      </c>
    </row>
    <row r="6" spans="1:60" x14ac:dyDescent="0.25">
      <c r="A6">
        <v>5</v>
      </c>
      <c r="D6">
        <v>251.85528500000001</v>
      </c>
      <c r="E6">
        <v>7.1947720000000004</v>
      </c>
      <c r="F6">
        <v>263.38915500000002</v>
      </c>
      <c r="G6">
        <v>4.3600260000000004</v>
      </c>
    </row>
    <row r="7" spans="1:60" x14ac:dyDescent="0.25">
      <c r="A7">
        <v>6</v>
      </c>
      <c r="D7">
        <v>251.82956200000001</v>
      </c>
      <c r="E7">
        <v>7.1832779999999996</v>
      </c>
      <c r="F7">
        <v>263.35395</v>
      </c>
      <c r="G7">
        <v>4.375076</v>
      </c>
    </row>
    <row r="8" spans="1:60" x14ac:dyDescent="0.25">
      <c r="A8">
        <v>7</v>
      </c>
      <c r="D8">
        <v>251.84440899999998</v>
      </c>
      <c r="E8">
        <v>7.1852359999999997</v>
      </c>
      <c r="F8">
        <v>263.37812300000002</v>
      </c>
      <c r="G8">
        <v>4.3439959999999997</v>
      </c>
    </row>
    <row r="9" spans="1:60" x14ac:dyDescent="0.25">
      <c r="A9">
        <v>8</v>
      </c>
      <c r="D9">
        <v>251.84564499999999</v>
      </c>
      <c r="E9">
        <v>7.1746699999999999</v>
      </c>
      <c r="F9">
        <v>263.353229</v>
      </c>
      <c r="G9">
        <v>4.3328110000000004</v>
      </c>
    </row>
    <row r="10" spans="1:60" x14ac:dyDescent="0.25">
      <c r="A10">
        <v>9</v>
      </c>
      <c r="D10">
        <v>251.84796</v>
      </c>
      <c r="E10">
        <v>7.1911639999999997</v>
      </c>
      <c r="F10">
        <v>263.38384500000001</v>
      </c>
      <c r="G10">
        <v>4.3716239999999997</v>
      </c>
    </row>
    <row r="11" spans="1:60" x14ac:dyDescent="0.25">
      <c r="A11">
        <v>10</v>
      </c>
      <c r="D11">
        <v>251.836005</v>
      </c>
      <c r="E11">
        <v>7.1969890000000003</v>
      </c>
      <c r="F11">
        <v>263.39518600000002</v>
      </c>
      <c r="G11">
        <v>4.3678090000000003</v>
      </c>
    </row>
    <row r="12" spans="1:60" x14ac:dyDescent="0.25">
      <c r="A12">
        <v>11</v>
      </c>
      <c r="D12">
        <v>251.83353299999999</v>
      </c>
      <c r="E12">
        <v>7.1820409999999999</v>
      </c>
      <c r="F12">
        <v>263.47450900000001</v>
      </c>
      <c r="G12">
        <v>4.4162090000000003</v>
      </c>
    </row>
    <row r="13" spans="1:60" x14ac:dyDescent="0.25">
      <c r="A13">
        <v>12</v>
      </c>
      <c r="D13">
        <v>251.820697</v>
      </c>
      <c r="E13">
        <v>7.1892569999999996</v>
      </c>
      <c r="F13">
        <v>263.472194</v>
      </c>
      <c r="G13">
        <v>4.3924979999999998</v>
      </c>
    </row>
    <row r="14" spans="1:60" x14ac:dyDescent="0.25">
      <c r="A14">
        <v>13</v>
      </c>
      <c r="D14">
        <v>251.800544</v>
      </c>
      <c r="E14">
        <v>7.2331719999999997</v>
      </c>
      <c r="F14">
        <v>263.48997400000002</v>
      </c>
      <c r="G14">
        <v>4.3581709999999996</v>
      </c>
    </row>
    <row r="15" spans="1:60" x14ac:dyDescent="0.25">
      <c r="A15">
        <v>14</v>
      </c>
      <c r="D15">
        <v>251.770904</v>
      </c>
      <c r="E15">
        <v>7.235182</v>
      </c>
      <c r="F15">
        <v>263.39843300000001</v>
      </c>
      <c r="G15">
        <v>4.3622940000000003</v>
      </c>
    </row>
    <row r="16" spans="1:60" x14ac:dyDescent="0.25">
      <c r="A16">
        <v>15</v>
      </c>
      <c r="D16">
        <v>251.83327400000002</v>
      </c>
      <c r="E16">
        <v>7.1772989999999997</v>
      </c>
      <c r="F16">
        <v>263.46147100000002</v>
      </c>
      <c r="G16">
        <v>4.3604380000000003</v>
      </c>
    </row>
    <row r="17" spans="1:9" x14ac:dyDescent="0.25">
      <c r="A17">
        <v>16</v>
      </c>
      <c r="B17">
        <v>241.20512500000001</v>
      </c>
      <c r="C17">
        <v>5.4910480000000002</v>
      </c>
      <c r="D17">
        <v>251.83327400000002</v>
      </c>
      <c r="E17">
        <v>7.1772989999999997</v>
      </c>
    </row>
    <row r="18" spans="1:9" x14ac:dyDescent="0.25">
      <c r="A18">
        <v>17</v>
      </c>
      <c r="B18">
        <v>241.17920000000001</v>
      </c>
      <c r="C18">
        <v>5.4756879999999999</v>
      </c>
      <c r="D18">
        <v>251.83327400000002</v>
      </c>
      <c r="E18">
        <v>7.1772989999999997</v>
      </c>
    </row>
    <row r="19" spans="1:9" x14ac:dyDescent="0.25">
      <c r="A19">
        <v>18</v>
      </c>
      <c r="B19">
        <v>241.23852600000001</v>
      </c>
      <c r="C19">
        <v>5.471616</v>
      </c>
    </row>
    <row r="20" spans="1:9" x14ac:dyDescent="0.25">
      <c r="A20">
        <v>19</v>
      </c>
      <c r="B20">
        <v>241.108172</v>
      </c>
      <c r="C20">
        <v>5.4639879999999996</v>
      </c>
    </row>
    <row r="21" spans="1:9" x14ac:dyDescent="0.25">
      <c r="A21">
        <v>20</v>
      </c>
      <c r="B21">
        <v>241.13497599999999</v>
      </c>
      <c r="C21">
        <v>5.4482150000000003</v>
      </c>
      <c r="H21">
        <v>251.743022</v>
      </c>
      <c r="I21">
        <v>7.5183119999999999</v>
      </c>
    </row>
    <row r="22" spans="1:9" x14ac:dyDescent="0.25">
      <c r="A22">
        <v>21</v>
      </c>
      <c r="B22">
        <v>241.14904899999999</v>
      </c>
      <c r="C22">
        <v>5.5000169999999997</v>
      </c>
      <c r="H22">
        <v>251.64132599999999</v>
      </c>
      <c r="I22">
        <v>7.5771230000000003</v>
      </c>
    </row>
    <row r="23" spans="1:9" x14ac:dyDescent="0.25">
      <c r="A23">
        <v>22</v>
      </c>
      <c r="B23">
        <v>241.12384299999999</v>
      </c>
      <c r="C23">
        <v>5.5214590000000001</v>
      </c>
      <c r="H23">
        <v>251.666686</v>
      </c>
      <c r="I23">
        <v>7.5460419999999999</v>
      </c>
    </row>
    <row r="24" spans="1:9" x14ac:dyDescent="0.25">
      <c r="A24">
        <v>23</v>
      </c>
      <c r="B24">
        <v>241.11879099999999</v>
      </c>
      <c r="C24">
        <v>5.5159440000000002</v>
      </c>
      <c r="H24">
        <v>251.699828</v>
      </c>
      <c r="I24">
        <v>7.5277950000000002</v>
      </c>
    </row>
    <row r="25" spans="1:9" x14ac:dyDescent="0.25">
      <c r="A25">
        <v>24</v>
      </c>
      <c r="B25">
        <v>241.12786399999999</v>
      </c>
      <c r="C25">
        <v>5.4759460000000004</v>
      </c>
      <c r="H25">
        <v>251.724154</v>
      </c>
      <c r="I25">
        <v>7.5504749999999996</v>
      </c>
    </row>
    <row r="26" spans="1:9" x14ac:dyDescent="0.25">
      <c r="A26">
        <v>25</v>
      </c>
      <c r="B26">
        <v>241.137553</v>
      </c>
      <c r="C26">
        <v>5.5014089999999998</v>
      </c>
      <c r="H26">
        <v>251.73157800000001</v>
      </c>
      <c r="I26">
        <v>7.544238</v>
      </c>
    </row>
    <row r="27" spans="1:9" x14ac:dyDescent="0.25">
      <c r="A27">
        <v>26</v>
      </c>
      <c r="B27">
        <v>241.07905099999999</v>
      </c>
      <c r="C27">
        <v>5.5229020000000002</v>
      </c>
      <c r="H27">
        <v>251.738742</v>
      </c>
      <c r="I27">
        <v>7.553979</v>
      </c>
    </row>
    <row r="28" spans="1:9" x14ac:dyDescent="0.25">
      <c r="A28">
        <v>27</v>
      </c>
      <c r="B28">
        <v>241.09982400000001</v>
      </c>
      <c r="C28">
        <v>5.5069239999999997</v>
      </c>
      <c r="H28">
        <v>251.75827699999999</v>
      </c>
      <c r="I28">
        <v>7.5371249999999996</v>
      </c>
    </row>
    <row r="29" spans="1:9" x14ac:dyDescent="0.25">
      <c r="A29">
        <v>28</v>
      </c>
      <c r="B29">
        <v>241.105954</v>
      </c>
      <c r="C29">
        <v>5.5154800000000002</v>
      </c>
      <c r="H29">
        <v>251.720496</v>
      </c>
      <c r="I29">
        <v>7.5636700000000001</v>
      </c>
    </row>
    <row r="30" spans="1:9" x14ac:dyDescent="0.25">
      <c r="A30">
        <v>29</v>
      </c>
      <c r="B30">
        <v>241.20512500000001</v>
      </c>
      <c r="C30">
        <v>5.4910480000000002</v>
      </c>
      <c r="H30">
        <v>251.72657699999999</v>
      </c>
      <c r="I30">
        <v>7.567742</v>
      </c>
    </row>
    <row r="31" spans="1:9" x14ac:dyDescent="0.25">
      <c r="A31">
        <v>30</v>
      </c>
      <c r="B31">
        <v>241.20512500000001</v>
      </c>
      <c r="C31">
        <v>5.4910480000000002</v>
      </c>
      <c r="H31">
        <v>251.70013699999998</v>
      </c>
      <c r="I31">
        <v>7.5909370000000003</v>
      </c>
    </row>
    <row r="32" spans="1:9" x14ac:dyDescent="0.25">
      <c r="A32">
        <v>31</v>
      </c>
      <c r="B32">
        <v>241.20512500000001</v>
      </c>
      <c r="C32">
        <v>5.4910480000000002</v>
      </c>
      <c r="H32">
        <v>251.743022</v>
      </c>
      <c r="I32">
        <v>7.5183119999999999</v>
      </c>
    </row>
    <row r="33" spans="1:9" x14ac:dyDescent="0.25">
      <c r="A33">
        <v>32</v>
      </c>
      <c r="F33">
        <v>241.868596</v>
      </c>
      <c r="G33">
        <v>5.2021459999999999</v>
      </c>
      <c r="H33">
        <v>251.743022</v>
      </c>
      <c r="I33">
        <v>7.5183119999999999</v>
      </c>
    </row>
    <row r="34" spans="1:9" x14ac:dyDescent="0.25">
      <c r="A34">
        <v>33</v>
      </c>
      <c r="D34">
        <v>229.82449199999999</v>
      </c>
      <c r="E34">
        <v>8.4422309999999996</v>
      </c>
      <c r="F34">
        <v>241.84127899999999</v>
      </c>
      <c r="G34">
        <v>5.1640550000000003</v>
      </c>
    </row>
    <row r="35" spans="1:9" x14ac:dyDescent="0.25">
      <c r="A35">
        <v>34</v>
      </c>
      <c r="D35">
        <v>229.78516500000001</v>
      </c>
      <c r="E35">
        <v>8.4683639999999993</v>
      </c>
      <c r="F35">
        <v>241.82694900000001</v>
      </c>
      <c r="G35">
        <v>5.1853429999999996</v>
      </c>
    </row>
    <row r="36" spans="1:9" x14ac:dyDescent="0.25">
      <c r="A36">
        <v>35</v>
      </c>
      <c r="D36">
        <v>229.89505700000001</v>
      </c>
      <c r="E36">
        <v>8.4915590000000005</v>
      </c>
      <c r="F36">
        <v>241.813031</v>
      </c>
      <c r="G36">
        <v>5.1743129999999997</v>
      </c>
    </row>
    <row r="37" spans="1:9" x14ac:dyDescent="0.25">
      <c r="A37">
        <v>36</v>
      </c>
      <c r="D37">
        <v>229.80774199999999</v>
      </c>
      <c r="E37">
        <v>8.4641369999999991</v>
      </c>
      <c r="F37">
        <v>241.765613</v>
      </c>
      <c r="G37">
        <v>5.1852910000000003</v>
      </c>
    </row>
    <row r="38" spans="1:9" x14ac:dyDescent="0.25">
      <c r="A38">
        <v>37</v>
      </c>
      <c r="D38">
        <v>229.76733300000001</v>
      </c>
      <c r="E38">
        <v>8.4587760000000003</v>
      </c>
      <c r="F38">
        <v>241.817723</v>
      </c>
      <c r="G38">
        <v>5.1913220000000004</v>
      </c>
    </row>
    <row r="39" spans="1:9" x14ac:dyDescent="0.25">
      <c r="A39">
        <v>38</v>
      </c>
      <c r="D39">
        <v>229.725427</v>
      </c>
      <c r="E39">
        <v>8.4563539999999993</v>
      </c>
      <c r="F39">
        <v>241.77298300000001</v>
      </c>
      <c r="G39">
        <v>5.1914249999999997</v>
      </c>
    </row>
    <row r="40" spans="1:9" x14ac:dyDescent="0.25">
      <c r="A40">
        <v>39</v>
      </c>
      <c r="D40">
        <v>229.73016799999999</v>
      </c>
      <c r="E40">
        <v>8.4432620000000007</v>
      </c>
      <c r="F40">
        <v>241.80911499999999</v>
      </c>
      <c r="G40">
        <v>5.2289490000000001</v>
      </c>
    </row>
    <row r="41" spans="1:9" x14ac:dyDescent="0.25">
      <c r="A41">
        <v>40</v>
      </c>
      <c r="D41">
        <v>229.74125000000001</v>
      </c>
      <c r="E41">
        <v>8.4625400000000006</v>
      </c>
      <c r="F41">
        <v>241.83354700000001</v>
      </c>
      <c r="G41">
        <v>5.2467309999999996</v>
      </c>
    </row>
    <row r="42" spans="1:9" x14ac:dyDescent="0.25">
      <c r="A42">
        <v>41</v>
      </c>
      <c r="D42">
        <v>229.74176700000001</v>
      </c>
      <c r="E42">
        <v>8.4809920000000005</v>
      </c>
      <c r="F42">
        <v>241.7886</v>
      </c>
      <c r="G42">
        <v>5.3329630000000003</v>
      </c>
    </row>
    <row r="43" spans="1:9" x14ac:dyDescent="0.25">
      <c r="A43">
        <v>42</v>
      </c>
      <c r="D43">
        <v>229.70166499999999</v>
      </c>
      <c r="E43">
        <v>8.4769199999999998</v>
      </c>
      <c r="F43">
        <v>241.77365399999999</v>
      </c>
      <c r="G43">
        <v>5.2868839999999997</v>
      </c>
    </row>
    <row r="44" spans="1:9" x14ac:dyDescent="0.25">
      <c r="A44">
        <v>43</v>
      </c>
      <c r="D44">
        <v>229.71315899999999</v>
      </c>
      <c r="E44">
        <v>8.5024859999999993</v>
      </c>
      <c r="F44">
        <v>241.868596</v>
      </c>
      <c r="G44">
        <v>5.2021459999999999</v>
      </c>
    </row>
    <row r="45" spans="1:9" x14ac:dyDescent="0.25">
      <c r="A45">
        <v>44</v>
      </c>
      <c r="D45">
        <v>229.76439400000001</v>
      </c>
      <c r="E45">
        <v>8.4243970000000008</v>
      </c>
    </row>
    <row r="46" spans="1:9" x14ac:dyDescent="0.25">
      <c r="A46">
        <v>45</v>
      </c>
      <c r="D46">
        <v>229.82449199999999</v>
      </c>
      <c r="E46">
        <v>8.4422309999999996</v>
      </c>
    </row>
    <row r="47" spans="1:9" x14ac:dyDescent="0.25">
      <c r="A47">
        <v>46</v>
      </c>
      <c r="D47">
        <v>229.82449199999999</v>
      </c>
      <c r="E47">
        <v>8.4422309999999996</v>
      </c>
    </row>
    <row r="48" spans="1:9" x14ac:dyDescent="0.25">
      <c r="A48">
        <v>47</v>
      </c>
      <c r="B48">
        <v>220.18547000000001</v>
      </c>
      <c r="C48">
        <v>6.5655780000000004</v>
      </c>
    </row>
    <row r="49" spans="1:9" x14ac:dyDescent="0.25">
      <c r="A49">
        <v>48</v>
      </c>
      <c r="B49">
        <v>220.22721999999999</v>
      </c>
      <c r="C49">
        <v>6.5495489999999998</v>
      </c>
      <c r="H49">
        <v>230.37637000000001</v>
      </c>
      <c r="I49">
        <v>8.8963819999999991</v>
      </c>
    </row>
    <row r="50" spans="1:9" x14ac:dyDescent="0.25">
      <c r="A50">
        <v>49</v>
      </c>
      <c r="B50">
        <v>220.211241</v>
      </c>
      <c r="C50">
        <v>6.5825370000000003</v>
      </c>
      <c r="H50">
        <v>230.264522</v>
      </c>
      <c r="I50">
        <v>8.9823059999999995</v>
      </c>
    </row>
    <row r="51" spans="1:9" x14ac:dyDescent="0.25">
      <c r="A51">
        <v>50</v>
      </c>
      <c r="B51">
        <v>220.18825200000001</v>
      </c>
      <c r="C51">
        <v>6.5701150000000004</v>
      </c>
      <c r="H51">
        <v>230.27081000000001</v>
      </c>
      <c r="I51">
        <v>8.9755540000000007</v>
      </c>
    </row>
    <row r="52" spans="1:9" x14ac:dyDescent="0.25">
      <c r="A52">
        <v>51</v>
      </c>
      <c r="B52">
        <v>220.207427</v>
      </c>
      <c r="C52">
        <v>6.5663</v>
      </c>
      <c r="H52">
        <v>230.27395300000001</v>
      </c>
      <c r="I52">
        <v>8.969678</v>
      </c>
    </row>
    <row r="53" spans="1:9" x14ac:dyDescent="0.25">
      <c r="A53">
        <v>52</v>
      </c>
      <c r="B53">
        <v>220.21191099999999</v>
      </c>
      <c r="C53">
        <v>6.597175</v>
      </c>
      <c r="H53">
        <v>230.31255999999999</v>
      </c>
      <c r="I53">
        <v>8.9584410000000005</v>
      </c>
    </row>
    <row r="54" spans="1:9" x14ac:dyDescent="0.25">
      <c r="A54">
        <v>53</v>
      </c>
      <c r="B54">
        <v>220.19268500000001</v>
      </c>
      <c r="C54">
        <v>6.572743</v>
      </c>
      <c r="H54">
        <v>230.30137500000001</v>
      </c>
      <c r="I54">
        <v>8.948442</v>
      </c>
    </row>
    <row r="55" spans="1:9" x14ac:dyDescent="0.25">
      <c r="A55">
        <v>54</v>
      </c>
      <c r="B55">
        <v>220.15882099999999</v>
      </c>
      <c r="C55">
        <v>6.5965049999999996</v>
      </c>
      <c r="H55">
        <v>230.36023800000001</v>
      </c>
      <c r="I55">
        <v>8.9450920000000007</v>
      </c>
    </row>
    <row r="56" spans="1:9" x14ac:dyDescent="0.25">
      <c r="A56">
        <v>55</v>
      </c>
      <c r="B56">
        <v>220.21268499999999</v>
      </c>
      <c r="C56">
        <v>6.5395490000000001</v>
      </c>
      <c r="H56">
        <v>230.37482499999999</v>
      </c>
      <c r="I56">
        <v>8.9929240000000004</v>
      </c>
    </row>
    <row r="57" spans="1:9" x14ac:dyDescent="0.25">
      <c r="A57">
        <v>56</v>
      </c>
      <c r="B57">
        <v>220.173666</v>
      </c>
      <c r="C57">
        <v>6.5350650000000003</v>
      </c>
      <c r="H57">
        <v>230.37637000000001</v>
      </c>
      <c r="I57">
        <v>8.8963819999999991</v>
      </c>
    </row>
    <row r="58" spans="1:9" x14ac:dyDescent="0.25">
      <c r="A58">
        <v>57</v>
      </c>
      <c r="B58">
        <v>220.18547000000001</v>
      </c>
      <c r="C58">
        <v>6.5655780000000004</v>
      </c>
      <c r="H58">
        <v>230.37637000000001</v>
      </c>
      <c r="I58">
        <v>8.8963819999999991</v>
      </c>
    </row>
    <row r="59" spans="1:9" x14ac:dyDescent="0.25">
      <c r="A59">
        <v>58</v>
      </c>
      <c r="B59">
        <v>220.18547000000001</v>
      </c>
      <c r="C59">
        <v>6.5655780000000004</v>
      </c>
      <c r="H59">
        <v>230.37637000000001</v>
      </c>
      <c r="I59">
        <v>8.8963819999999991</v>
      </c>
    </row>
    <row r="60" spans="1:9" x14ac:dyDescent="0.25">
      <c r="A60">
        <v>59</v>
      </c>
      <c r="F60">
        <v>220.89986400000001</v>
      </c>
      <c r="G60">
        <v>6.1028200000000004</v>
      </c>
    </row>
    <row r="61" spans="1:9" x14ac:dyDescent="0.25">
      <c r="A61">
        <v>60</v>
      </c>
      <c r="F61">
        <v>220.828992</v>
      </c>
      <c r="G61">
        <v>6.0924079999999998</v>
      </c>
    </row>
    <row r="62" spans="1:9" x14ac:dyDescent="0.25">
      <c r="A62">
        <v>61</v>
      </c>
      <c r="F62">
        <v>220.82744600000001</v>
      </c>
      <c r="G62">
        <v>6.1136439999999999</v>
      </c>
    </row>
    <row r="63" spans="1:9" x14ac:dyDescent="0.25">
      <c r="A63">
        <v>62</v>
      </c>
      <c r="F63">
        <v>220.81440499999999</v>
      </c>
      <c r="G63">
        <v>6.1286430000000003</v>
      </c>
    </row>
    <row r="64" spans="1:9" x14ac:dyDescent="0.25">
      <c r="A64">
        <v>63</v>
      </c>
      <c r="D64">
        <v>207.53658899999999</v>
      </c>
      <c r="E64">
        <v>8.2439079999999993</v>
      </c>
      <c r="F64">
        <v>220.85857799999999</v>
      </c>
      <c r="G64">
        <v>6.1326640000000001</v>
      </c>
    </row>
    <row r="65" spans="1:9" x14ac:dyDescent="0.25">
      <c r="A65">
        <v>64</v>
      </c>
      <c r="D65">
        <v>207.59286400000002</v>
      </c>
      <c r="E65">
        <v>8.2277349999999991</v>
      </c>
      <c r="F65">
        <v>220.822755</v>
      </c>
      <c r="G65">
        <v>6.1402409999999996</v>
      </c>
    </row>
    <row r="66" spans="1:9" x14ac:dyDescent="0.25">
      <c r="A66">
        <v>65</v>
      </c>
      <c r="D66">
        <v>207.582606</v>
      </c>
      <c r="E66">
        <v>8.2379379999999998</v>
      </c>
      <c r="F66">
        <v>220.80177699999999</v>
      </c>
      <c r="G66">
        <v>6.2136899999999997</v>
      </c>
    </row>
    <row r="67" spans="1:9" x14ac:dyDescent="0.25">
      <c r="A67">
        <v>66</v>
      </c>
      <c r="D67">
        <v>207.56209799999999</v>
      </c>
      <c r="E67">
        <v>8.2403359999999992</v>
      </c>
      <c r="F67">
        <v>220.792396</v>
      </c>
      <c r="G67">
        <v>6.1820430000000002</v>
      </c>
    </row>
    <row r="68" spans="1:9" x14ac:dyDescent="0.25">
      <c r="A68">
        <v>67</v>
      </c>
      <c r="D68">
        <v>207.57668900000002</v>
      </c>
      <c r="E68">
        <v>8.2246229999999994</v>
      </c>
      <c r="F68">
        <v>220.89986400000001</v>
      </c>
      <c r="G68">
        <v>6.1028200000000004</v>
      </c>
    </row>
    <row r="69" spans="1:9" x14ac:dyDescent="0.25">
      <c r="A69">
        <v>68</v>
      </c>
      <c r="D69">
        <v>207.555621</v>
      </c>
      <c r="E69">
        <v>8.236561</v>
      </c>
      <c r="F69">
        <v>220.89986400000001</v>
      </c>
      <c r="G69">
        <v>6.1028200000000004</v>
      </c>
    </row>
    <row r="70" spans="1:9" x14ac:dyDescent="0.25">
      <c r="A70">
        <v>69</v>
      </c>
      <c r="D70">
        <v>207.547968</v>
      </c>
      <c r="E70">
        <v>8.2345710000000008</v>
      </c>
    </row>
    <row r="71" spans="1:9" x14ac:dyDescent="0.25">
      <c r="A71">
        <v>70</v>
      </c>
      <c r="D71">
        <v>207.555159</v>
      </c>
      <c r="E71">
        <v>8.2344690000000007</v>
      </c>
    </row>
    <row r="72" spans="1:9" x14ac:dyDescent="0.25">
      <c r="A72">
        <v>71</v>
      </c>
      <c r="D72">
        <v>207.62061500000002</v>
      </c>
      <c r="E72">
        <v>8.2571720000000006</v>
      </c>
    </row>
    <row r="73" spans="1:9" x14ac:dyDescent="0.25">
      <c r="A73">
        <v>72</v>
      </c>
      <c r="D73">
        <v>207.53658899999999</v>
      </c>
      <c r="E73">
        <v>8.2439079999999993</v>
      </c>
    </row>
    <row r="74" spans="1:9" x14ac:dyDescent="0.25">
      <c r="A74">
        <v>73</v>
      </c>
      <c r="D74">
        <v>207.53658899999999</v>
      </c>
      <c r="E74">
        <v>8.2439079999999993</v>
      </c>
    </row>
    <row r="75" spans="1:9" x14ac:dyDescent="0.25">
      <c r="A75">
        <v>74</v>
      </c>
      <c r="B75">
        <v>197.17962900000001</v>
      </c>
      <c r="C75">
        <v>6.103866</v>
      </c>
    </row>
    <row r="76" spans="1:9" x14ac:dyDescent="0.25">
      <c r="A76">
        <v>75</v>
      </c>
      <c r="B76">
        <v>197.191721</v>
      </c>
      <c r="C76">
        <v>6.0587150000000003</v>
      </c>
      <c r="H76">
        <v>207.133242</v>
      </c>
      <c r="I76">
        <v>9.6478649999999995</v>
      </c>
    </row>
    <row r="77" spans="1:9" x14ac:dyDescent="0.25">
      <c r="A77">
        <v>76</v>
      </c>
      <c r="B77">
        <v>197.207381</v>
      </c>
      <c r="C77">
        <v>6.0462160000000003</v>
      </c>
      <c r="H77">
        <v>207.18956600000001</v>
      </c>
      <c r="I77">
        <v>9.6687309999999993</v>
      </c>
    </row>
    <row r="78" spans="1:9" x14ac:dyDescent="0.25">
      <c r="A78">
        <v>77</v>
      </c>
      <c r="B78">
        <v>197.18503800000002</v>
      </c>
      <c r="C78">
        <v>6.1150890000000002</v>
      </c>
      <c r="H78">
        <v>207.189055</v>
      </c>
      <c r="I78">
        <v>9.6619969999999995</v>
      </c>
    </row>
    <row r="79" spans="1:9" x14ac:dyDescent="0.25">
      <c r="A79">
        <v>78</v>
      </c>
      <c r="B79">
        <v>197.193915</v>
      </c>
      <c r="C79">
        <v>6.0954480000000002</v>
      </c>
      <c r="H79">
        <v>207.19492200000002</v>
      </c>
      <c r="I79">
        <v>9.6818930000000005</v>
      </c>
    </row>
    <row r="80" spans="1:9" x14ac:dyDescent="0.25">
      <c r="A80">
        <v>79</v>
      </c>
      <c r="B80">
        <v>197.1756</v>
      </c>
      <c r="C80">
        <v>6.0952950000000001</v>
      </c>
      <c r="H80">
        <v>207.202933</v>
      </c>
      <c r="I80">
        <v>9.7193919999999991</v>
      </c>
    </row>
    <row r="81" spans="1:9" x14ac:dyDescent="0.25">
      <c r="A81">
        <v>80</v>
      </c>
      <c r="B81">
        <v>197.202078</v>
      </c>
      <c r="C81">
        <v>6.0927949999999997</v>
      </c>
      <c r="H81">
        <v>207.23318700000002</v>
      </c>
      <c r="I81">
        <v>9.7567869999999992</v>
      </c>
    </row>
    <row r="82" spans="1:9" x14ac:dyDescent="0.25">
      <c r="A82">
        <v>81</v>
      </c>
      <c r="B82">
        <v>197.24829700000001</v>
      </c>
      <c r="C82">
        <v>6.1805969999999997</v>
      </c>
      <c r="H82">
        <v>207.22217000000001</v>
      </c>
      <c r="I82">
        <v>9.7151580000000006</v>
      </c>
    </row>
    <row r="83" spans="1:9" x14ac:dyDescent="0.25">
      <c r="A83">
        <v>82</v>
      </c>
      <c r="B83">
        <v>197.21789000000001</v>
      </c>
      <c r="C83">
        <v>6.2080440000000001</v>
      </c>
      <c r="H83">
        <v>207.133242</v>
      </c>
      <c r="I83">
        <v>9.6478649999999995</v>
      </c>
    </row>
    <row r="84" spans="1:9" x14ac:dyDescent="0.25">
      <c r="A84">
        <v>83</v>
      </c>
      <c r="B84">
        <v>197.17962900000001</v>
      </c>
      <c r="C84">
        <v>6.103866</v>
      </c>
      <c r="H84">
        <v>207.133242</v>
      </c>
      <c r="I84">
        <v>9.6478649999999995</v>
      </c>
    </row>
    <row r="85" spans="1:9" x14ac:dyDescent="0.25">
      <c r="A85">
        <v>84</v>
      </c>
      <c r="H85">
        <v>207.133242</v>
      </c>
      <c r="I85">
        <v>9.6478649999999995</v>
      </c>
    </row>
    <row r="86" spans="1:9" x14ac:dyDescent="0.25">
      <c r="A86">
        <v>85</v>
      </c>
      <c r="F86">
        <v>197.813525</v>
      </c>
      <c r="G86">
        <v>6.2698260000000001</v>
      </c>
    </row>
    <row r="87" spans="1:9" x14ac:dyDescent="0.25">
      <c r="A87">
        <v>86</v>
      </c>
      <c r="F87">
        <v>197.79342500000001</v>
      </c>
      <c r="G87">
        <v>6.2738569999999996</v>
      </c>
    </row>
    <row r="88" spans="1:9" x14ac:dyDescent="0.25">
      <c r="A88">
        <v>87</v>
      </c>
      <c r="D88">
        <v>183.60860300000002</v>
      </c>
      <c r="E88">
        <v>8.3319639999999993</v>
      </c>
      <c r="F88">
        <v>197.82112699999999</v>
      </c>
      <c r="G88">
        <v>6.2791629999999996</v>
      </c>
    </row>
    <row r="89" spans="1:9" x14ac:dyDescent="0.25">
      <c r="A89">
        <v>88</v>
      </c>
      <c r="D89">
        <v>183.47172399999999</v>
      </c>
      <c r="E89">
        <v>8.2948240000000002</v>
      </c>
      <c r="F89">
        <v>197.78209900000002</v>
      </c>
      <c r="G89">
        <v>6.2802850000000001</v>
      </c>
    </row>
    <row r="90" spans="1:9" x14ac:dyDescent="0.25">
      <c r="A90">
        <v>89</v>
      </c>
      <c r="D90">
        <v>183.58462400000002</v>
      </c>
      <c r="E90">
        <v>8.335229</v>
      </c>
      <c r="F90">
        <v>197.78388100000001</v>
      </c>
      <c r="G90">
        <v>6.3032940000000002</v>
      </c>
    </row>
    <row r="91" spans="1:9" x14ac:dyDescent="0.25">
      <c r="A91">
        <v>90</v>
      </c>
      <c r="D91">
        <v>183.56620600000002</v>
      </c>
      <c r="E91">
        <v>8.3433919999999997</v>
      </c>
      <c r="F91">
        <v>197.759139</v>
      </c>
      <c r="G91">
        <v>6.2892130000000002</v>
      </c>
    </row>
    <row r="92" spans="1:9" x14ac:dyDescent="0.25">
      <c r="A92">
        <v>91</v>
      </c>
      <c r="D92">
        <v>183.590182</v>
      </c>
      <c r="E92">
        <v>8.338749</v>
      </c>
      <c r="F92">
        <v>197.739294</v>
      </c>
      <c r="G92">
        <v>6.3041619999999998</v>
      </c>
    </row>
    <row r="93" spans="1:9" x14ac:dyDescent="0.25">
      <c r="A93">
        <v>92</v>
      </c>
      <c r="D93">
        <v>183.59671300000002</v>
      </c>
      <c r="E93">
        <v>8.3182910000000003</v>
      </c>
      <c r="F93">
        <v>197.72664500000002</v>
      </c>
      <c r="G93">
        <v>6.3760960000000004</v>
      </c>
    </row>
    <row r="94" spans="1:9" x14ac:dyDescent="0.25">
      <c r="A94">
        <v>93</v>
      </c>
      <c r="D94">
        <v>183.563658</v>
      </c>
      <c r="E94">
        <v>8.3260459999999998</v>
      </c>
      <c r="F94">
        <v>197.813525</v>
      </c>
      <c r="G94">
        <v>6.2698260000000001</v>
      </c>
    </row>
    <row r="95" spans="1:9" x14ac:dyDescent="0.25">
      <c r="A95">
        <v>94</v>
      </c>
      <c r="D95">
        <v>183.54712499999999</v>
      </c>
      <c r="E95">
        <v>8.3039050000000003</v>
      </c>
      <c r="F95">
        <v>197.813525</v>
      </c>
      <c r="G95">
        <v>6.2698260000000001</v>
      </c>
    </row>
    <row r="96" spans="1:9" x14ac:dyDescent="0.25">
      <c r="A96">
        <v>95</v>
      </c>
      <c r="D96">
        <v>183.53039000000001</v>
      </c>
      <c r="E96">
        <v>8.2949260000000002</v>
      </c>
    </row>
    <row r="97" spans="1:9" x14ac:dyDescent="0.25">
      <c r="A97">
        <v>96</v>
      </c>
      <c r="D97">
        <v>183.55809600000001</v>
      </c>
      <c r="E97">
        <v>8.3584420000000001</v>
      </c>
    </row>
    <row r="98" spans="1:9" x14ac:dyDescent="0.25">
      <c r="A98">
        <v>97</v>
      </c>
      <c r="D98">
        <v>183.60860300000002</v>
      </c>
      <c r="E98">
        <v>8.3319639999999993</v>
      </c>
    </row>
    <row r="99" spans="1:9" x14ac:dyDescent="0.25">
      <c r="A99">
        <v>98</v>
      </c>
      <c r="D99">
        <v>183.60860300000002</v>
      </c>
      <c r="E99">
        <v>8.3319639999999993</v>
      </c>
    </row>
    <row r="100" spans="1:9" x14ac:dyDescent="0.25">
      <c r="A100">
        <v>99</v>
      </c>
      <c r="B100">
        <v>171.98823800000002</v>
      </c>
      <c r="C100">
        <v>5.931222</v>
      </c>
    </row>
    <row r="101" spans="1:9" x14ac:dyDescent="0.25">
      <c r="A101">
        <v>100</v>
      </c>
      <c r="B101">
        <v>171.96359699999999</v>
      </c>
      <c r="C101">
        <v>5.8919889999999997</v>
      </c>
    </row>
    <row r="102" spans="1:9" x14ac:dyDescent="0.25">
      <c r="A102">
        <v>101</v>
      </c>
      <c r="B102">
        <v>171.970688</v>
      </c>
      <c r="C102">
        <v>5.8686230000000004</v>
      </c>
      <c r="H102">
        <v>182.77140300000002</v>
      </c>
      <c r="I102">
        <v>9.5233310000000007</v>
      </c>
    </row>
    <row r="103" spans="1:9" x14ac:dyDescent="0.25">
      <c r="A103">
        <v>102</v>
      </c>
      <c r="B103">
        <v>171.98022900000001</v>
      </c>
      <c r="C103">
        <v>5.8959169999999999</v>
      </c>
      <c r="H103">
        <v>182.71869900000002</v>
      </c>
      <c r="I103">
        <v>9.5240449999999992</v>
      </c>
    </row>
    <row r="104" spans="1:9" x14ac:dyDescent="0.25">
      <c r="A104">
        <v>103</v>
      </c>
      <c r="B104">
        <v>172.026194</v>
      </c>
      <c r="C104">
        <v>5.9096409999999997</v>
      </c>
      <c r="H104">
        <v>182.71390400000001</v>
      </c>
      <c r="I104">
        <v>9.5228719999999996</v>
      </c>
    </row>
    <row r="105" spans="1:9" x14ac:dyDescent="0.25">
      <c r="A105">
        <v>104</v>
      </c>
      <c r="B105">
        <v>172.06170300000002</v>
      </c>
      <c r="C105">
        <v>5.948874</v>
      </c>
      <c r="H105">
        <v>182.74757600000001</v>
      </c>
      <c r="I105">
        <v>9.5230250000000005</v>
      </c>
    </row>
    <row r="106" spans="1:9" x14ac:dyDescent="0.25">
      <c r="A106">
        <v>105</v>
      </c>
      <c r="B106">
        <v>171.963953</v>
      </c>
      <c r="C106">
        <v>5.9492310000000002</v>
      </c>
      <c r="H106">
        <v>182.751452</v>
      </c>
      <c r="I106">
        <v>9.5175140000000003</v>
      </c>
    </row>
    <row r="107" spans="1:9" x14ac:dyDescent="0.25">
      <c r="A107">
        <v>106</v>
      </c>
      <c r="B107">
        <v>171.94609700000001</v>
      </c>
      <c r="C107">
        <v>5.9749439999999998</v>
      </c>
      <c r="H107">
        <v>182.736098</v>
      </c>
      <c r="I107">
        <v>9.4917510000000007</v>
      </c>
    </row>
    <row r="108" spans="1:9" x14ac:dyDescent="0.25">
      <c r="A108">
        <v>107</v>
      </c>
      <c r="B108">
        <v>172.05425500000001</v>
      </c>
      <c r="C108">
        <v>6.0519299999999996</v>
      </c>
      <c r="H108">
        <v>182.836398</v>
      </c>
      <c r="I108">
        <v>9.520626</v>
      </c>
    </row>
    <row r="109" spans="1:9" x14ac:dyDescent="0.25">
      <c r="A109">
        <v>108</v>
      </c>
      <c r="B109">
        <v>171.98987099999999</v>
      </c>
      <c r="C109">
        <v>5.9803519999999999</v>
      </c>
      <c r="H109">
        <v>182.853285</v>
      </c>
      <c r="I109">
        <v>9.5024639999999998</v>
      </c>
    </row>
    <row r="110" spans="1:9" x14ac:dyDescent="0.25">
      <c r="A110">
        <v>109</v>
      </c>
      <c r="B110">
        <v>171.98823800000002</v>
      </c>
      <c r="C110">
        <v>5.931222</v>
      </c>
      <c r="H110">
        <v>182.77140300000002</v>
      </c>
      <c r="I110">
        <v>9.5233310000000007</v>
      </c>
    </row>
    <row r="111" spans="1:9" x14ac:dyDescent="0.25">
      <c r="A111">
        <v>110</v>
      </c>
      <c r="F111">
        <v>172.99547999999999</v>
      </c>
      <c r="G111">
        <v>5.9900460000000004</v>
      </c>
    </row>
    <row r="112" spans="1:9" x14ac:dyDescent="0.25">
      <c r="A112">
        <v>111</v>
      </c>
      <c r="F112">
        <v>172.99645100000001</v>
      </c>
      <c r="G112">
        <v>5.9859640000000001</v>
      </c>
    </row>
    <row r="113" spans="1:9" x14ac:dyDescent="0.25">
      <c r="A113">
        <v>112</v>
      </c>
      <c r="F113">
        <v>173.01833600000001</v>
      </c>
      <c r="G113">
        <v>5.9830050000000004</v>
      </c>
    </row>
    <row r="114" spans="1:9" x14ac:dyDescent="0.25">
      <c r="A114">
        <v>113</v>
      </c>
      <c r="D114">
        <v>159.42333200000002</v>
      </c>
      <c r="E114">
        <v>8.3268620000000002</v>
      </c>
      <c r="F114">
        <v>173.04277500000001</v>
      </c>
      <c r="G114">
        <v>6.0108090000000001</v>
      </c>
    </row>
    <row r="115" spans="1:9" x14ac:dyDescent="0.25">
      <c r="A115">
        <v>114</v>
      </c>
      <c r="D115">
        <v>159.38731200000001</v>
      </c>
      <c r="E115">
        <v>8.3504319999999996</v>
      </c>
      <c r="F115">
        <v>173.039917</v>
      </c>
      <c r="G115">
        <v>6.0313189999999999</v>
      </c>
    </row>
    <row r="116" spans="1:9" x14ac:dyDescent="0.25">
      <c r="A116">
        <v>115</v>
      </c>
      <c r="D116">
        <v>159.31267400000002</v>
      </c>
      <c r="E116">
        <v>8.326352</v>
      </c>
      <c r="F116">
        <v>172.984667</v>
      </c>
      <c r="G116">
        <v>5.9983610000000001</v>
      </c>
    </row>
    <row r="117" spans="1:9" x14ac:dyDescent="0.25">
      <c r="A117">
        <v>116</v>
      </c>
      <c r="D117">
        <v>159.36644699999999</v>
      </c>
      <c r="E117">
        <v>8.3124749999999992</v>
      </c>
      <c r="F117">
        <v>173.02920399999999</v>
      </c>
      <c r="G117">
        <v>5.9767799999999998</v>
      </c>
    </row>
    <row r="118" spans="1:9" x14ac:dyDescent="0.25">
      <c r="A118">
        <v>117</v>
      </c>
      <c r="D118">
        <v>159.35257000000001</v>
      </c>
      <c r="E118">
        <v>8.2849769999999996</v>
      </c>
      <c r="F118">
        <v>173.03007200000002</v>
      </c>
      <c r="G118">
        <v>5.9905039999999996</v>
      </c>
    </row>
    <row r="119" spans="1:9" x14ac:dyDescent="0.25">
      <c r="A119">
        <v>118</v>
      </c>
      <c r="D119">
        <v>159.388946</v>
      </c>
      <c r="E119">
        <v>8.3085979999999999</v>
      </c>
      <c r="F119">
        <v>172.99547999999999</v>
      </c>
      <c r="G119">
        <v>5.9900460000000004</v>
      </c>
    </row>
    <row r="120" spans="1:9" x14ac:dyDescent="0.25">
      <c r="A120">
        <v>119</v>
      </c>
      <c r="D120">
        <v>159.448024</v>
      </c>
      <c r="E120">
        <v>8.3455340000000007</v>
      </c>
    </row>
    <row r="121" spans="1:9" x14ac:dyDescent="0.25">
      <c r="A121">
        <v>120</v>
      </c>
      <c r="D121">
        <v>159.34053</v>
      </c>
      <c r="E121">
        <v>8.3113019999999995</v>
      </c>
    </row>
    <row r="122" spans="1:9" x14ac:dyDescent="0.25">
      <c r="A122">
        <v>121</v>
      </c>
      <c r="D122">
        <v>159.31660300000001</v>
      </c>
      <c r="E122">
        <v>8.3221170000000004</v>
      </c>
    </row>
    <row r="123" spans="1:9" x14ac:dyDescent="0.25">
      <c r="A123">
        <v>122</v>
      </c>
      <c r="D123">
        <v>159.26925800000001</v>
      </c>
      <c r="E123">
        <v>8.3674730000000004</v>
      </c>
    </row>
    <row r="124" spans="1:9" x14ac:dyDescent="0.25">
      <c r="A124">
        <v>123</v>
      </c>
      <c r="D124">
        <v>159.38731200000001</v>
      </c>
      <c r="E124">
        <v>8.3504319999999996</v>
      </c>
    </row>
    <row r="125" spans="1:9" x14ac:dyDescent="0.25">
      <c r="A125">
        <v>124</v>
      </c>
    </row>
    <row r="126" spans="1:9" x14ac:dyDescent="0.25">
      <c r="A126">
        <v>125</v>
      </c>
      <c r="B126">
        <v>151.21391199999999</v>
      </c>
      <c r="C126">
        <v>6.626951</v>
      </c>
      <c r="H126">
        <v>158.68990000000002</v>
      </c>
      <c r="I126">
        <v>9.9040250000000007</v>
      </c>
    </row>
    <row r="127" spans="1:9" x14ac:dyDescent="0.25">
      <c r="A127">
        <v>126</v>
      </c>
      <c r="B127">
        <v>151.21391199999999</v>
      </c>
      <c r="C127">
        <v>6.626951</v>
      </c>
      <c r="H127">
        <v>158.65663699999999</v>
      </c>
      <c r="I127">
        <v>9.8978009999999994</v>
      </c>
    </row>
    <row r="128" spans="1:9" x14ac:dyDescent="0.25">
      <c r="A128">
        <v>127</v>
      </c>
      <c r="B128">
        <v>151.21391199999999</v>
      </c>
      <c r="C128">
        <v>6.626951</v>
      </c>
      <c r="H128">
        <v>158.620262</v>
      </c>
      <c r="I128">
        <v>9.9145850000000006</v>
      </c>
    </row>
    <row r="129" spans="1:9" x14ac:dyDescent="0.25">
      <c r="A129">
        <v>128</v>
      </c>
      <c r="B129">
        <v>151.21391199999999</v>
      </c>
      <c r="C129">
        <v>6.626951</v>
      </c>
      <c r="H129">
        <v>158.58924200000001</v>
      </c>
      <c r="I129">
        <v>9.9397369999999992</v>
      </c>
    </row>
    <row r="130" spans="1:9" x14ac:dyDescent="0.25">
      <c r="A130">
        <v>129</v>
      </c>
      <c r="B130">
        <v>151.21391199999999</v>
      </c>
      <c r="C130">
        <v>6.626951</v>
      </c>
      <c r="H130">
        <v>158.69449300000002</v>
      </c>
      <c r="I130">
        <v>10.002591000000001</v>
      </c>
    </row>
    <row r="131" spans="1:9" x14ac:dyDescent="0.25">
      <c r="A131">
        <v>130</v>
      </c>
      <c r="B131">
        <v>151.21391199999999</v>
      </c>
      <c r="C131">
        <v>6.626951</v>
      </c>
      <c r="H131">
        <v>158.73372499999999</v>
      </c>
      <c r="I131">
        <v>9.9864189999999997</v>
      </c>
    </row>
    <row r="132" spans="1:9" x14ac:dyDescent="0.25">
      <c r="A132">
        <v>131</v>
      </c>
      <c r="B132">
        <v>151.21391199999999</v>
      </c>
      <c r="C132">
        <v>6.626951</v>
      </c>
      <c r="H132">
        <v>158.69260500000001</v>
      </c>
      <c r="I132">
        <v>9.9933060000000005</v>
      </c>
    </row>
    <row r="133" spans="1:9" x14ac:dyDescent="0.25">
      <c r="A133">
        <v>132</v>
      </c>
      <c r="B133">
        <v>151.21391199999999</v>
      </c>
      <c r="C133">
        <v>6.626951</v>
      </c>
      <c r="F133">
        <v>153.56001500000002</v>
      </c>
      <c r="G133">
        <v>6.9947889999999999</v>
      </c>
      <c r="H133">
        <v>158.727092</v>
      </c>
      <c r="I133">
        <v>9.9954490000000007</v>
      </c>
    </row>
    <row r="134" spans="1:9" x14ac:dyDescent="0.25">
      <c r="A134">
        <v>133</v>
      </c>
      <c r="B134">
        <v>151.21391199999999</v>
      </c>
      <c r="C134">
        <v>6.626951</v>
      </c>
      <c r="F134">
        <v>153.449612</v>
      </c>
      <c r="G134">
        <v>6.9823909999999998</v>
      </c>
      <c r="H134">
        <v>158.68990000000002</v>
      </c>
      <c r="I134">
        <v>9.9040250000000007</v>
      </c>
    </row>
    <row r="135" spans="1:9" x14ac:dyDescent="0.25">
      <c r="A135">
        <v>134</v>
      </c>
      <c r="F135">
        <v>153.52175099999999</v>
      </c>
      <c r="G135">
        <v>6.9141300000000001</v>
      </c>
      <c r="H135">
        <v>158.68990000000002</v>
      </c>
      <c r="I135">
        <v>9.9040250000000007</v>
      </c>
    </row>
    <row r="136" spans="1:9" x14ac:dyDescent="0.25">
      <c r="A136">
        <v>135</v>
      </c>
      <c r="F136">
        <v>153.59970700000002</v>
      </c>
      <c r="G136">
        <v>6.9331079999999998</v>
      </c>
    </row>
    <row r="137" spans="1:9" x14ac:dyDescent="0.25">
      <c r="A137">
        <v>136</v>
      </c>
      <c r="F137">
        <v>153.621185</v>
      </c>
      <c r="G137">
        <v>6.9409140000000003</v>
      </c>
    </row>
    <row r="138" spans="1:9" x14ac:dyDescent="0.25">
      <c r="A138">
        <v>137</v>
      </c>
      <c r="F138">
        <v>153.56205600000001</v>
      </c>
      <c r="G138">
        <v>6.9762700000000004</v>
      </c>
    </row>
    <row r="139" spans="1:9" x14ac:dyDescent="0.25">
      <c r="A139">
        <v>138</v>
      </c>
      <c r="D139">
        <v>126.48171500000001</v>
      </c>
      <c r="E139">
        <v>6.8521939999999999</v>
      </c>
      <c r="F139">
        <v>153.56001500000002</v>
      </c>
      <c r="G139">
        <v>6.9947889999999999</v>
      </c>
    </row>
    <row r="140" spans="1:9" x14ac:dyDescent="0.25">
      <c r="A140">
        <v>139</v>
      </c>
      <c r="D140">
        <v>126.46599400000001</v>
      </c>
      <c r="E140">
        <v>6.8657649999999997</v>
      </c>
      <c r="F140">
        <v>153.56001500000002</v>
      </c>
      <c r="G140">
        <v>6.9947889999999999</v>
      </c>
    </row>
    <row r="141" spans="1:9" x14ac:dyDescent="0.25">
      <c r="A141">
        <v>140</v>
      </c>
      <c r="D141">
        <v>126.460284</v>
      </c>
      <c r="E141">
        <v>6.8643359999999998</v>
      </c>
      <c r="F141">
        <v>153.56001500000002</v>
      </c>
      <c r="G141">
        <v>6.9947889999999999</v>
      </c>
    </row>
    <row r="142" spans="1:9" x14ac:dyDescent="0.25">
      <c r="A142">
        <v>141</v>
      </c>
      <c r="D142">
        <v>126.45778900000002</v>
      </c>
      <c r="E142">
        <v>6.8333680000000001</v>
      </c>
    </row>
    <row r="143" spans="1:9" x14ac:dyDescent="0.25">
      <c r="A143">
        <v>142</v>
      </c>
      <c r="D143">
        <v>126.46517800000001</v>
      </c>
      <c r="E143">
        <v>6.8256649999999999</v>
      </c>
    </row>
    <row r="144" spans="1:9" x14ac:dyDescent="0.25">
      <c r="A144">
        <v>143</v>
      </c>
      <c r="D144">
        <v>126.48370200000001</v>
      </c>
      <c r="E144">
        <v>6.8557139999999999</v>
      </c>
    </row>
    <row r="145" spans="1:9" x14ac:dyDescent="0.25">
      <c r="A145">
        <v>144</v>
      </c>
      <c r="D145">
        <v>126.49140400000002</v>
      </c>
      <c r="E145">
        <v>6.8780599999999996</v>
      </c>
    </row>
    <row r="146" spans="1:9" x14ac:dyDescent="0.25">
      <c r="A146">
        <v>145</v>
      </c>
      <c r="D146">
        <v>126.50002900000001</v>
      </c>
      <c r="E146">
        <v>6.9866260000000002</v>
      </c>
    </row>
    <row r="147" spans="1:9" x14ac:dyDescent="0.25">
      <c r="A147">
        <v>146</v>
      </c>
      <c r="B147">
        <v>118.162756</v>
      </c>
      <c r="C147">
        <v>4.9719860000000002</v>
      </c>
      <c r="D147">
        <v>126.48171500000001</v>
      </c>
      <c r="E147">
        <v>6.8521939999999999</v>
      </c>
    </row>
    <row r="148" spans="1:9" x14ac:dyDescent="0.25">
      <c r="A148">
        <v>147</v>
      </c>
      <c r="B148">
        <v>118.21433500000001</v>
      </c>
      <c r="C148">
        <v>5.005198</v>
      </c>
    </row>
    <row r="149" spans="1:9" x14ac:dyDescent="0.25">
      <c r="A149">
        <v>148</v>
      </c>
      <c r="B149">
        <v>118.211939</v>
      </c>
      <c r="C149">
        <v>5.0285140000000004</v>
      </c>
    </row>
    <row r="150" spans="1:9" x14ac:dyDescent="0.25">
      <c r="A150">
        <v>149</v>
      </c>
      <c r="B150">
        <v>118.17944200000001</v>
      </c>
      <c r="C150">
        <v>5.0115249999999998</v>
      </c>
      <c r="H150">
        <v>124.87149300000002</v>
      </c>
      <c r="I150">
        <v>8.2929349999999999</v>
      </c>
    </row>
    <row r="151" spans="1:9" x14ac:dyDescent="0.25">
      <c r="A151">
        <v>150</v>
      </c>
      <c r="B151">
        <v>118.20397800000001</v>
      </c>
      <c r="C151">
        <v>5.0097899999999997</v>
      </c>
      <c r="H151">
        <v>124.87149300000002</v>
      </c>
      <c r="I151">
        <v>8.2929349999999999</v>
      </c>
    </row>
    <row r="152" spans="1:9" x14ac:dyDescent="0.25">
      <c r="A152">
        <v>151</v>
      </c>
      <c r="B152">
        <v>118.12291200000001</v>
      </c>
      <c r="C152">
        <v>5.0586650000000004</v>
      </c>
      <c r="H152">
        <v>124.87633700000001</v>
      </c>
      <c r="I152">
        <v>8.31921</v>
      </c>
    </row>
    <row r="153" spans="1:9" x14ac:dyDescent="0.25">
      <c r="A153">
        <v>152</v>
      </c>
      <c r="B153">
        <v>118.162756</v>
      </c>
      <c r="C153">
        <v>4.9719860000000002</v>
      </c>
      <c r="F153">
        <v>120.60064200000001</v>
      </c>
      <c r="G153">
        <v>4.1624359999999996</v>
      </c>
      <c r="H153">
        <v>124.835577</v>
      </c>
      <c r="I153">
        <v>8.310791</v>
      </c>
    </row>
    <row r="154" spans="1:9" x14ac:dyDescent="0.25">
      <c r="A154">
        <v>153</v>
      </c>
      <c r="F154">
        <v>120.66655600000001</v>
      </c>
      <c r="G154">
        <v>4.2295249999999998</v>
      </c>
      <c r="H154">
        <v>124.88541600000001</v>
      </c>
      <c r="I154">
        <v>8.3194649999999992</v>
      </c>
    </row>
    <row r="155" spans="1:9" x14ac:dyDescent="0.25">
      <c r="A155">
        <v>154</v>
      </c>
      <c r="F155">
        <v>120.65237300000001</v>
      </c>
      <c r="G155">
        <v>4.1934550000000002</v>
      </c>
      <c r="H155">
        <v>124.854758</v>
      </c>
      <c r="I155">
        <v>8.3033940000000008</v>
      </c>
    </row>
    <row r="156" spans="1:9" x14ac:dyDescent="0.25">
      <c r="A156">
        <v>155</v>
      </c>
      <c r="F156">
        <v>120.612425</v>
      </c>
      <c r="G156">
        <v>4.2023320000000002</v>
      </c>
      <c r="H156">
        <v>124.86521400000001</v>
      </c>
      <c r="I156">
        <v>8.2601309999999994</v>
      </c>
    </row>
    <row r="157" spans="1:9" x14ac:dyDescent="0.25">
      <c r="A157">
        <v>156</v>
      </c>
      <c r="F157">
        <v>120.68129900000001</v>
      </c>
      <c r="G157">
        <v>4.147386</v>
      </c>
      <c r="H157">
        <v>124.88388700000002</v>
      </c>
      <c r="I157">
        <v>8.3690029999999993</v>
      </c>
    </row>
    <row r="158" spans="1:9" x14ac:dyDescent="0.25">
      <c r="A158">
        <v>157</v>
      </c>
      <c r="F158">
        <v>120.70859400000001</v>
      </c>
      <c r="G158">
        <v>4.1180000000000003</v>
      </c>
      <c r="H158">
        <v>124.87149300000002</v>
      </c>
      <c r="I158">
        <v>8.2929349999999999</v>
      </c>
    </row>
    <row r="159" spans="1:9" x14ac:dyDescent="0.25">
      <c r="A159">
        <v>158</v>
      </c>
      <c r="F159">
        <v>120.757925</v>
      </c>
      <c r="G159">
        <v>4.0817769999999998</v>
      </c>
    </row>
    <row r="160" spans="1:9" x14ac:dyDescent="0.25">
      <c r="A160">
        <v>159</v>
      </c>
      <c r="F160">
        <v>120.60064200000001</v>
      </c>
      <c r="G160">
        <v>4.1624359999999996</v>
      </c>
    </row>
    <row r="161" spans="1:9" x14ac:dyDescent="0.25">
      <c r="A161">
        <v>160</v>
      </c>
    </row>
    <row r="162" spans="1:9" x14ac:dyDescent="0.25">
      <c r="A162">
        <v>161</v>
      </c>
    </row>
    <row r="163" spans="1:9" x14ac:dyDescent="0.25">
      <c r="A163">
        <v>162</v>
      </c>
    </row>
    <row r="164" spans="1:9" x14ac:dyDescent="0.25">
      <c r="A164">
        <v>163</v>
      </c>
    </row>
    <row r="165" spans="1:9" x14ac:dyDescent="0.25">
      <c r="A165">
        <v>164</v>
      </c>
      <c r="D165">
        <v>94.844738000000007</v>
      </c>
      <c r="E165">
        <v>7.8010229999999998</v>
      </c>
    </row>
    <row r="166" spans="1:9" x14ac:dyDescent="0.25">
      <c r="A166">
        <v>165</v>
      </c>
      <c r="D166">
        <v>94.866881000000006</v>
      </c>
      <c r="E166">
        <v>7.8407650000000002</v>
      </c>
    </row>
    <row r="167" spans="1:9" x14ac:dyDescent="0.25">
      <c r="A167">
        <v>166</v>
      </c>
      <c r="D167">
        <v>94.902388000000002</v>
      </c>
      <c r="E167">
        <v>7.8672940000000002</v>
      </c>
    </row>
    <row r="168" spans="1:9" x14ac:dyDescent="0.25">
      <c r="A168">
        <v>167</v>
      </c>
      <c r="D168">
        <v>94.883715000000009</v>
      </c>
      <c r="E168">
        <v>7.8585700000000003</v>
      </c>
    </row>
    <row r="169" spans="1:9" x14ac:dyDescent="0.25">
      <c r="A169">
        <v>168</v>
      </c>
      <c r="D169">
        <v>94.864125000000001</v>
      </c>
      <c r="E169">
        <v>7.8113279999999996</v>
      </c>
    </row>
    <row r="170" spans="1:9" x14ac:dyDescent="0.25">
      <c r="A170">
        <v>169</v>
      </c>
      <c r="D170">
        <v>94.867136000000002</v>
      </c>
      <c r="E170">
        <v>7.861529</v>
      </c>
    </row>
    <row r="171" spans="1:9" x14ac:dyDescent="0.25">
      <c r="A171">
        <v>170</v>
      </c>
      <c r="B171">
        <v>86.743323000000004</v>
      </c>
      <c r="C171">
        <v>5.7615879999999997</v>
      </c>
      <c r="D171">
        <v>94.833821</v>
      </c>
      <c r="E171">
        <v>7.8798450000000004</v>
      </c>
    </row>
    <row r="172" spans="1:9" x14ac:dyDescent="0.25">
      <c r="A172">
        <v>171</v>
      </c>
      <c r="B172">
        <v>86.727659000000003</v>
      </c>
      <c r="C172">
        <v>5.7667400000000004</v>
      </c>
      <c r="D172">
        <v>94.844738000000007</v>
      </c>
      <c r="E172">
        <v>7.8010229999999998</v>
      </c>
    </row>
    <row r="173" spans="1:9" x14ac:dyDescent="0.25">
      <c r="A173">
        <v>172</v>
      </c>
      <c r="B173">
        <v>86.731488000000013</v>
      </c>
      <c r="C173">
        <v>5.7948510000000004</v>
      </c>
    </row>
    <row r="174" spans="1:9" x14ac:dyDescent="0.25">
      <c r="A174">
        <v>173</v>
      </c>
      <c r="B174">
        <v>86.753372000000013</v>
      </c>
      <c r="C174">
        <v>5.7678120000000002</v>
      </c>
      <c r="H174">
        <v>92.746735000000001</v>
      </c>
      <c r="I174">
        <v>9.6060300000000005</v>
      </c>
    </row>
    <row r="175" spans="1:9" x14ac:dyDescent="0.25">
      <c r="A175">
        <v>174</v>
      </c>
      <c r="B175">
        <v>86.756792000000004</v>
      </c>
      <c r="C175">
        <v>5.7755159999999997</v>
      </c>
      <c r="H175">
        <v>92.744389000000012</v>
      </c>
      <c r="I175">
        <v>9.6063869999999998</v>
      </c>
    </row>
    <row r="176" spans="1:9" x14ac:dyDescent="0.25">
      <c r="A176">
        <v>175</v>
      </c>
      <c r="B176">
        <v>86.744702000000004</v>
      </c>
      <c r="C176">
        <v>5.7881169999999997</v>
      </c>
      <c r="H176">
        <v>92.743929000000009</v>
      </c>
      <c r="I176">
        <v>9.6227129999999992</v>
      </c>
    </row>
    <row r="177" spans="1:9" x14ac:dyDescent="0.25">
      <c r="A177">
        <v>176</v>
      </c>
      <c r="B177">
        <v>86.696389000000011</v>
      </c>
      <c r="C177">
        <v>5.8269409999999997</v>
      </c>
      <c r="F177">
        <v>89.209316999999999</v>
      </c>
      <c r="G177">
        <v>5.290184</v>
      </c>
      <c r="H177">
        <v>92.734133000000014</v>
      </c>
      <c r="I177">
        <v>9.6598020000000009</v>
      </c>
    </row>
    <row r="178" spans="1:9" x14ac:dyDescent="0.25">
      <c r="A178">
        <v>177</v>
      </c>
      <c r="B178">
        <v>86.743323000000004</v>
      </c>
      <c r="C178">
        <v>5.7615879999999997</v>
      </c>
      <c r="F178">
        <v>89.148556000000013</v>
      </c>
      <c r="G178">
        <v>5.2995200000000002</v>
      </c>
      <c r="H178">
        <v>92.728163000000009</v>
      </c>
      <c r="I178">
        <v>9.6411300000000004</v>
      </c>
    </row>
    <row r="179" spans="1:9" x14ac:dyDescent="0.25">
      <c r="A179">
        <v>178</v>
      </c>
      <c r="F179">
        <v>89.192074000000005</v>
      </c>
      <c r="G179">
        <v>5.2671749999999999</v>
      </c>
      <c r="H179">
        <v>92.773520000000005</v>
      </c>
      <c r="I179">
        <v>9.5723590000000005</v>
      </c>
    </row>
    <row r="180" spans="1:9" x14ac:dyDescent="0.25">
      <c r="A180">
        <v>179</v>
      </c>
      <c r="F180">
        <v>89.194317000000012</v>
      </c>
      <c r="G180">
        <v>5.3351300000000004</v>
      </c>
      <c r="H180">
        <v>92.754950000000008</v>
      </c>
      <c r="I180">
        <v>9.5817460000000008</v>
      </c>
    </row>
    <row r="181" spans="1:9" x14ac:dyDescent="0.25">
      <c r="A181">
        <v>180</v>
      </c>
      <c r="F181">
        <v>89.174729000000013</v>
      </c>
      <c r="G181">
        <v>5.3081420000000001</v>
      </c>
      <c r="H181">
        <v>92.746735000000001</v>
      </c>
      <c r="I181">
        <v>9.6060300000000005</v>
      </c>
    </row>
    <row r="182" spans="1:9" x14ac:dyDescent="0.25">
      <c r="A182">
        <v>181</v>
      </c>
      <c r="F182">
        <v>89.10335400000001</v>
      </c>
      <c r="G182">
        <v>5.3341099999999999</v>
      </c>
    </row>
    <row r="183" spans="1:9" x14ac:dyDescent="0.25">
      <c r="A183">
        <v>182</v>
      </c>
      <c r="F183">
        <v>89.075703000000004</v>
      </c>
      <c r="G183">
        <v>5.3288549999999999</v>
      </c>
    </row>
    <row r="184" spans="1:9" x14ac:dyDescent="0.25">
      <c r="A184">
        <v>183</v>
      </c>
      <c r="F184">
        <v>89.209316999999999</v>
      </c>
      <c r="G184">
        <v>5.290184</v>
      </c>
    </row>
    <row r="185" spans="1:9" x14ac:dyDescent="0.25">
      <c r="A185">
        <v>184</v>
      </c>
    </row>
    <row r="186" spans="1:9" x14ac:dyDescent="0.25">
      <c r="A186">
        <v>185</v>
      </c>
      <c r="D186">
        <v>71.209082000000009</v>
      </c>
      <c r="E186">
        <v>7.3879320000000002</v>
      </c>
    </row>
    <row r="187" spans="1:9" x14ac:dyDescent="0.25">
      <c r="A187">
        <v>186</v>
      </c>
      <c r="D187">
        <v>71.180614000000006</v>
      </c>
      <c r="E187">
        <v>7.417726</v>
      </c>
    </row>
    <row r="188" spans="1:9" x14ac:dyDescent="0.25">
      <c r="A188">
        <v>187</v>
      </c>
      <c r="D188">
        <v>71.208266000000009</v>
      </c>
      <c r="E188">
        <v>7.422879</v>
      </c>
    </row>
    <row r="189" spans="1:9" x14ac:dyDescent="0.25">
      <c r="A189">
        <v>188</v>
      </c>
      <c r="D189">
        <v>71.217959000000008</v>
      </c>
      <c r="E189">
        <v>7.389411</v>
      </c>
    </row>
    <row r="190" spans="1:9" x14ac:dyDescent="0.25">
      <c r="A190">
        <v>189</v>
      </c>
      <c r="D190">
        <v>71.206429</v>
      </c>
      <c r="E190">
        <v>7.4313979999999997</v>
      </c>
    </row>
    <row r="191" spans="1:9" x14ac:dyDescent="0.25">
      <c r="A191">
        <v>190</v>
      </c>
      <c r="D191">
        <v>71.211174</v>
      </c>
      <c r="E191">
        <v>7.4257860000000004</v>
      </c>
    </row>
    <row r="192" spans="1:9" x14ac:dyDescent="0.25">
      <c r="A192">
        <v>191</v>
      </c>
      <c r="D192">
        <v>71.223469000000009</v>
      </c>
      <c r="E192">
        <v>7.4607849999999996</v>
      </c>
    </row>
    <row r="193" spans="1:9" x14ac:dyDescent="0.25">
      <c r="A193">
        <v>192</v>
      </c>
      <c r="D193">
        <v>71.209082000000009</v>
      </c>
      <c r="E193">
        <v>7.3879320000000002</v>
      </c>
    </row>
    <row r="194" spans="1:9" x14ac:dyDescent="0.25">
      <c r="A194">
        <v>193</v>
      </c>
      <c r="B194">
        <v>60.912269000000002</v>
      </c>
      <c r="C194">
        <v>5.2668419999999996</v>
      </c>
    </row>
    <row r="195" spans="1:9" x14ac:dyDescent="0.25">
      <c r="A195">
        <v>194</v>
      </c>
      <c r="B195">
        <v>60.900318000000006</v>
      </c>
      <c r="C195">
        <v>5.2447900000000001</v>
      </c>
    </row>
    <row r="196" spans="1:9" x14ac:dyDescent="0.25">
      <c r="A196">
        <v>195</v>
      </c>
      <c r="B196">
        <v>60.887317000000003</v>
      </c>
      <c r="C196">
        <v>5.2262639999999996</v>
      </c>
      <c r="H196">
        <v>67.386370999999997</v>
      </c>
      <c r="I196">
        <v>9.1345259999999993</v>
      </c>
    </row>
    <row r="197" spans="1:9" x14ac:dyDescent="0.25">
      <c r="A197">
        <v>196</v>
      </c>
      <c r="B197">
        <v>60.957687</v>
      </c>
      <c r="C197">
        <v>5.2034739999999999</v>
      </c>
      <c r="H197">
        <v>67.239265000000003</v>
      </c>
      <c r="I197">
        <v>9.1394730000000006</v>
      </c>
    </row>
    <row r="198" spans="1:9" x14ac:dyDescent="0.25">
      <c r="A198">
        <v>197</v>
      </c>
      <c r="B198">
        <v>60.943530000000003</v>
      </c>
      <c r="C198">
        <v>5.2122630000000001</v>
      </c>
      <c r="H198">
        <v>67.310057999999998</v>
      </c>
      <c r="I198">
        <v>9.1557899999999997</v>
      </c>
    </row>
    <row r="199" spans="1:9" x14ac:dyDescent="0.25">
      <c r="A199">
        <v>198</v>
      </c>
      <c r="B199">
        <v>60.920635000000004</v>
      </c>
      <c r="C199">
        <v>5.3224210000000003</v>
      </c>
      <c r="H199">
        <v>67.380897000000004</v>
      </c>
      <c r="I199">
        <v>9.1562110000000008</v>
      </c>
    </row>
    <row r="200" spans="1:9" x14ac:dyDescent="0.25">
      <c r="A200">
        <v>199</v>
      </c>
      <c r="B200">
        <v>60.912269000000002</v>
      </c>
      <c r="C200">
        <v>5.2668419999999996</v>
      </c>
      <c r="F200">
        <v>62.140689000000002</v>
      </c>
      <c r="G200">
        <v>4.8532630000000001</v>
      </c>
      <c r="H200">
        <v>67.317317000000003</v>
      </c>
      <c r="I200">
        <v>9.128736</v>
      </c>
    </row>
    <row r="201" spans="1:9" x14ac:dyDescent="0.25">
      <c r="A201">
        <v>200</v>
      </c>
      <c r="F201">
        <v>62.251636000000005</v>
      </c>
      <c r="G201">
        <v>4.8146839999999997</v>
      </c>
      <c r="H201">
        <v>67.365215000000006</v>
      </c>
      <c r="I201">
        <v>9.0854730000000004</v>
      </c>
    </row>
    <row r="202" spans="1:9" x14ac:dyDescent="0.25">
      <c r="A202">
        <v>201</v>
      </c>
      <c r="F202">
        <v>62.206794000000002</v>
      </c>
      <c r="G202">
        <v>4.8369999999999997</v>
      </c>
      <c r="H202">
        <v>67.31253000000001</v>
      </c>
      <c r="I202">
        <v>9.1658419999999996</v>
      </c>
    </row>
    <row r="203" spans="1:9" x14ac:dyDescent="0.25">
      <c r="A203">
        <v>202</v>
      </c>
      <c r="F203">
        <v>62.130214000000002</v>
      </c>
      <c r="G203">
        <v>4.8188950000000004</v>
      </c>
      <c r="H203">
        <v>67.386370999999997</v>
      </c>
      <c r="I203">
        <v>9.1345259999999993</v>
      </c>
    </row>
    <row r="204" spans="1:9" x14ac:dyDescent="0.25">
      <c r="A204">
        <v>203</v>
      </c>
      <c r="F204">
        <v>62.148586000000002</v>
      </c>
      <c r="G204">
        <v>4.8145790000000002</v>
      </c>
    </row>
    <row r="205" spans="1:9" x14ac:dyDescent="0.25">
      <c r="A205">
        <v>204</v>
      </c>
      <c r="D205">
        <v>44.508212</v>
      </c>
      <c r="E205">
        <v>7.6475790000000003</v>
      </c>
      <c r="F205">
        <v>62.151424000000006</v>
      </c>
      <c r="G205">
        <v>4.8722110000000001</v>
      </c>
    </row>
    <row r="206" spans="1:9" x14ac:dyDescent="0.25">
      <c r="A206">
        <v>205</v>
      </c>
      <c r="D206">
        <v>44.500057000000005</v>
      </c>
      <c r="E206">
        <v>7.6127370000000001</v>
      </c>
      <c r="F206">
        <v>62.145057000000001</v>
      </c>
      <c r="G206">
        <v>4.8866310000000004</v>
      </c>
    </row>
    <row r="207" spans="1:9" x14ac:dyDescent="0.25">
      <c r="A207">
        <v>206</v>
      </c>
      <c r="D207">
        <v>44.488635000000002</v>
      </c>
      <c r="E207">
        <v>7.6356840000000004</v>
      </c>
      <c r="F207">
        <v>62.140689000000002</v>
      </c>
      <c r="G207">
        <v>4.8532630000000001</v>
      </c>
    </row>
    <row r="208" spans="1:9" x14ac:dyDescent="0.25">
      <c r="A208">
        <v>207</v>
      </c>
      <c r="D208">
        <v>44.486053000000005</v>
      </c>
      <c r="E208">
        <v>7.635211</v>
      </c>
    </row>
    <row r="209" spans="1:9" x14ac:dyDescent="0.25">
      <c r="A209">
        <v>208</v>
      </c>
      <c r="D209">
        <v>44.465793000000005</v>
      </c>
      <c r="E209">
        <v>7.6218940000000002</v>
      </c>
    </row>
    <row r="210" spans="1:9" x14ac:dyDescent="0.25">
      <c r="A210">
        <v>209</v>
      </c>
      <c r="D210">
        <v>44.467109000000001</v>
      </c>
      <c r="E210">
        <v>7.6076319999999997</v>
      </c>
    </row>
    <row r="211" spans="1:9" x14ac:dyDescent="0.25">
      <c r="A211">
        <v>210</v>
      </c>
      <c r="D211">
        <v>44.477687000000003</v>
      </c>
      <c r="E211">
        <v>7.6251049999999996</v>
      </c>
    </row>
    <row r="212" spans="1:9" x14ac:dyDescent="0.25">
      <c r="A212">
        <v>211</v>
      </c>
      <c r="D212">
        <v>44.486637000000002</v>
      </c>
      <c r="E212">
        <v>7.6289999999999996</v>
      </c>
    </row>
    <row r="213" spans="1:9" x14ac:dyDescent="0.25">
      <c r="A213">
        <v>212</v>
      </c>
      <c r="D213">
        <v>44.508212</v>
      </c>
      <c r="E213">
        <v>7.6475790000000003</v>
      </c>
    </row>
    <row r="214" spans="1:9" x14ac:dyDescent="0.25">
      <c r="A214">
        <v>213</v>
      </c>
    </row>
    <row r="215" spans="1:9" x14ac:dyDescent="0.25">
      <c r="A215">
        <v>214</v>
      </c>
      <c r="B215">
        <v>31.549529000000007</v>
      </c>
      <c r="C215">
        <v>5.5548950000000001</v>
      </c>
    </row>
    <row r="216" spans="1:9" x14ac:dyDescent="0.25">
      <c r="A216">
        <v>215</v>
      </c>
      <c r="B216">
        <v>31.594161</v>
      </c>
      <c r="C216">
        <v>5.512105</v>
      </c>
    </row>
    <row r="217" spans="1:9" x14ac:dyDescent="0.25">
      <c r="A217">
        <v>216</v>
      </c>
      <c r="B217">
        <v>31.569057000000001</v>
      </c>
      <c r="C217">
        <v>5.5353159999999999</v>
      </c>
    </row>
    <row r="218" spans="1:9" x14ac:dyDescent="0.25">
      <c r="A218">
        <v>217</v>
      </c>
      <c r="B218">
        <v>31.595004000000003</v>
      </c>
      <c r="C218">
        <v>5.5049479999999997</v>
      </c>
    </row>
    <row r="219" spans="1:9" x14ac:dyDescent="0.25">
      <c r="A219">
        <v>218</v>
      </c>
      <c r="B219">
        <v>31.606424000000004</v>
      </c>
      <c r="C219">
        <v>5.5843160000000003</v>
      </c>
      <c r="H219">
        <v>39.369739000000003</v>
      </c>
      <c r="I219">
        <v>9.0478419999999993</v>
      </c>
    </row>
    <row r="220" spans="1:9" x14ac:dyDescent="0.25">
      <c r="A220">
        <v>219</v>
      </c>
      <c r="B220">
        <v>31.609949999999998</v>
      </c>
      <c r="C220">
        <v>5.519895</v>
      </c>
      <c r="H220">
        <v>39.328742000000005</v>
      </c>
      <c r="I220">
        <v>9.0097369999999994</v>
      </c>
    </row>
    <row r="221" spans="1:9" x14ac:dyDescent="0.25">
      <c r="A221">
        <v>220</v>
      </c>
      <c r="B221">
        <v>31.577055999999999</v>
      </c>
      <c r="C221">
        <v>5.5491580000000003</v>
      </c>
      <c r="H221">
        <v>39.346321000000003</v>
      </c>
      <c r="I221">
        <v>9.0401579999999999</v>
      </c>
    </row>
    <row r="222" spans="1:9" x14ac:dyDescent="0.25">
      <c r="A222">
        <v>221</v>
      </c>
      <c r="B222">
        <v>31.611162000000007</v>
      </c>
      <c r="C222">
        <v>5.5715789999999998</v>
      </c>
      <c r="F222">
        <v>33.752633000000003</v>
      </c>
      <c r="G222">
        <v>4.9175259999999996</v>
      </c>
      <c r="H222">
        <v>39.355846</v>
      </c>
      <c r="I222">
        <v>9.0439480000000003</v>
      </c>
    </row>
    <row r="223" spans="1:9" x14ac:dyDescent="0.25">
      <c r="A223">
        <v>222</v>
      </c>
      <c r="B223">
        <v>31.549529000000007</v>
      </c>
      <c r="C223">
        <v>5.5548950000000001</v>
      </c>
      <c r="F223">
        <v>33.716478000000002</v>
      </c>
      <c r="G223">
        <v>4.9667370000000002</v>
      </c>
      <c r="H223">
        <v>39.357425000000006</v>
      </c>
      <c r="I223">
        <v>9.0320520000000002</v>
      </c>
    </row>
    <row r="224" spans="1:9" x14ac:dyDescent="0.25">
      <c r="A224">
        <v>223</v>
      </c>
      <c r="F224">
        <v>33.715425000000003</v>
      </c>
      <c r="G224">
        <v>4.9349999999999996</v>
      </c>
      <c r="H224">
        <v>39.323688000000004</v>
      </c>
      <c r="I224">
        <v>9.0641569999999998</v>
      </c>
    </row>
    <row r="225" spans="1:11" x14ac:dyDescent="0.25">
      <c r="A225">
        <v>224</v>
      </c>
      <c r="F225">
        <v>33.734056000000002</v>
      </c>
      <c r="G225">
        <v>4.9271580000000004</v>
      </c>
      <c r="H225">
        <v>39.369739000000003</v>
      </c>
      <c r="I225">
        <v>9.0478419999999993</v>
      </c>
    </row>
    <row r="226" spans="1:11" x14ac:dyDescent="0.25">
      <c r="A226">
        <v>225</v>
      </c>
      <c r="F226">
        <v>33.685476000000001</v>
      </c>
      <c r="G226">
        <v>4.9218419999999998</v>
      </c>
      <c r="H226">
        <v>39.349899000000001</v>
      </c>
      <c r="I226">
        <v>9.0478419999999993</v>
      </c>
    </row>
    <row r="227" spans="1:11" x14ac:dyDescent="0.25">
      <c r="A227">
        <v>226</v>
      </c>
      <c r="F227">
        <v>33.706899000000007</v>
      </c>
      <c r="G227">
        <v>4.8983679999999996</v>
      </c>
    </row>
    <row r="228" spans="1:11" x14ac:dyDescent="0.25">
      <c r="A228">
        <v>227</v>
      </c>
      <c r="D228">
        <v>17.929477000000006</v>
      </c>
      <c r="E228">
        <v>7.4340520000000003</v>
      </c>
      <c r="F228">
        <v>33.696317000000008</v>
      </c>
      <c r="G228">
        <v>4.9144209999999999</v>
      </c>
    </row>
    <row r="229" spans="1:11" x14ac:dyDescent="0.25">
      <c r="A229">
        <v>228</v>
      </c>
      <c r="D229">
        <v>17.904793000000005</v>
      </c>
      <c r="E229">
        <v>7.3554219999999999</v>
      </c>
      <c r="F229">
        <v>33.668056000000007</v>
      </c>
      <c r="G229">
        <v>4.862895</v>
      </c>
    </row>
    <row r="230" spans="1:11" x14ac:dyDescent="0.25">
      <c r="A230">
        <v>229</v>
      </c>
      <c r="D230">
        <v>17.908425000000001</v>
      </c>
      <c r="E230">
        <v>7.4197369999999996</v>
      </c>
      <c r="F230">
        <v>33.752633000000003</v>
      </c>
      <c r="G230">
        <v>4.9175259999999996</v>
      </c>
    </row>
    <row r="231" spans="1:11" x14ac:dyDescent="0.25">
      <c r="A231">
        <v>230</v>
      </c>
      <c r="D231">
        <v>17.971951000000004</v>
      </c>
      <c r="E231">
        <v>7.4345790000000003</v>
      </c>
    </row>
    <row r="232" spans="1:11" x14ac:dyDescent="0.25">
      <c r="A232">
        <v>231</v>
      </c>
      <c r="D232">
        <v>17.954162000000004</v>
      </c>
      <c r="E232">
        <v>7.4013689999999999</v>
      </c>
    </row>
    <row r="233" spans="1:11" x14ac:dyDescent="0.25">
      <c r="A233">
        <v>232</v>
      </c>
      <c r="D233">
        <v>17.936478000000001</v>
      </c>
      <c r="E233">
        <v>7.3844729999999998</v>
      </c>
    </row>
    <row r="234" spans="1:11" x14ac:dyDescent="0.25">
      <c r="A234">
        <v>233</v>
      </c>
      <c r="D234">
        <v>17.963056000000002</v>
      </c>
      <c r="E234">
        <v>7.4215260000000001</v>
      </c>
    </row>
    <row r="235" spans="1:11" x14ac:dyDescent="0.25">
      <c r="A235">
        <v>234</v>
      </c>
      <c r="D235">
        <v>17.892899</v>
      </c>
      <c r="E235">
        <v>7.3865259999999999</v>
      </c>
    </row>
    <row r="236" spans="1:11" x14ac:dyDescent="0.25">
      <c r="A236">
        <v>235</v>
      </c>
      <c r="B236">
        <v>10.607109000000001</v>
      </c>
      <c r="C236">
        <v>6.2773159999999999</v>
      </c>
      <c r="D236">
        <v>17.873636000000005</v>
      </c>
      <c r="E236">
        <v>7.45479</v>
      </c>
    </row>
    <row r="237" spans="1:11" x14ac:dyDescent="0.25">
      <c r="A237">
        <v>236</v>
      </c>
      <c r="B237">
        <v>10.607109000000001</v>
      </c>
      <c r="C237">
        <v>6.2773159999999999</v>
      </c>
    </row>
    <row r="238" spans="1:11" x14ac:dyDescent="0.25">
      <c r="A238">
        <v>237</v>
      </c>
      <c r="B238">
        <v>10.607109000000001</v>
      </c>
      <c r="C238">
        <v>6.2773159999999999</v>
      </c>
      <c r="J238">
        <v>39.158267000000002</v>
      </c>
      <c r="K238">
        <v>13.667211</v>
      </c>
    </row>
    <row r="239" spans="1:11" x14ac:dyDescent="0.25">
      <c r="A239">
        <v>238</v>
      </c>
    </row>
    <row r="240" spans="1:11" x14ac:dyDescent="0.25">
      <c r="A240">
        <v>239</v>
      </c>
    </row>
    <row r="241" spans="1:1" x14ac:dyDescent="0.25">
      <c r="A241">
        <v>240</v>
      </c>
    </row>
    <row r="242" spans="1:1" x14ac:dyDescent="0.25">
      <c r="A242">
        <v>241</v>
      </c>
    </row>
    <row r="243" spans="1:1" x14ac:dyDescent="0.25">
      <c r="A243">
        <v>242</v>
      </c>
    </row>
    <row r="244" spans="1:1" x14ac:dyDescent="0.25">
      <c r="A244">
        <v>243</v>
      </c>
    </row>
    <row r="245" spans="1:1" x14ac:dyDescent="0.25">
      <c r="A245">
        <v>244</v>
      </c>
    </row>
    <row r="246" spans="1:1" x14ac:dyDescent="0.25">
      <c r="A246">
        <v>245</v>
      </c>
    </row>
    <row r="247" spans="1:1" x14ac:dyDescent="0.25">
      <c r="A247">
        <v>246</v>
      </c>
    </row>
    <row r="248" spans="1:1" x14ac:dyDescent="0.25">
      <c r="A248">
        <v>247</v>
      </c>
    </row>
    <row r="249" spans="1:1" x14ac:dyDescent="0.25">
      <c r="A249">
        <v>248</v>
      </c>
    </row>
    <row r="250" spans="1:1" x14ac:dyDescent="0.25">
      <c r="A250">
        <v>249</v>
      </c>
    </row>
    <row r="251" spans="1:1" x14ac:dyDescent="0.25">
      <c r="A251">
        <v>250</v>
      </c>
    </row>
    <row r="252" spans="1:1" x14ac:dyDescent="0.25">
      <c r="A252">
        <v>251</v>
      </c>
    </row>
    <row r="253" spans="1:1" x14ac:dyDescent="0.25">
      <c r="A253">
        <v>252</v>
      </c>
    </row>
    <row r="254" spans="1:1" x14ac:dyDescent="0.25">
      <c r="A254">
        <v>253</v>
      </c>
    </row>
    <row r="255" spans="1:1" x14ac:dyDescent="0.25">
      <c r="A255">
        <v>254</v>
      </c>
    </row>
    <row r="256" spans="1:1" x14ac:dyDescent="0.25">
      <c r="A256">
        <v>255</v>
      </c>
    </row>
    <row r="257" spans="1:11" x14ac:dyDescent="0.25">
      <c r="A257">
        <v>256</v>
      </c>
    </row>
    <row r="258" spans="1:11" x14ac:dyDescent="0.25">
      <c r="A258">
        <v>257</v>
      </c>
    </row>
    <row r="259" spans="1:11" x14ac:dyDescent="0.25">
      <c r="A259">
        <v>258</v>
      </c>
    </row>
    <row r="260" spans="1:11" x14ac:dyDescent="0.25">
      <c r="A260">
        <v>259</v>
      </c>
    </row>
    <row r="261" spans="1:11" x14ac:dyDescent="0.25">
      <c r="A261">
        <v>260</v>
      </c>
    </row>
    <row r="262" spans="1:11" x14ac:dyDescent="0.25">
      <c r="A262">
        <v>261</v>
      </c>
    </row>
    <row r="263" spans="1:11" x14ac:dyDescent="0.25">
      <c r="A263">
        <v>262</v>
      </c>
    </row>
    <row r="264" spans="1:11" x14ac:dyDescent="0.25">
      <c r="A264">
        <v>263</v>
      </c>
    </row>
    <row r="265" spans="1:11" x14ac:dyDescent="0.25">
      <c r="A265">
        <v>264</v>
      </c>
    </row>
    <row r="266" spans="1:11" x14ac:dyDescent="0.25">
      <c r="A266">
        <v>265</v>
      </c>
    </row>
    <row r="267" spans="1:11" x14ac:dyDescent="0.25">
      <c r="A267">
        <v>266</v>
      </c>
    </row>
    <row r="268" spans="1:11" x14ac:dyDescent="0.25">
      <c r="A268">
        <v>267</v>
      </c>
    </row>
    <row r="269" spans="1:11" x14ac:dyDescent="0.25">
      <c r="A269">
        <v>268</v>
      </c>
    </row>
    <row r="270" spans="1:11" x14ac:dyDescent="0.25">
      <c r="A270">
        <v>269</v>
      </c>
    </row>
    <row r="271" spans="1:11" x14ac:dyDescent="0.25">
      <c r="A271">
        <v>270</v>
      </c>
      <c r="J271">
        <v>39.277316000000006</v>
      </c>
      <c r="K271">
        <v>13.508789</v>
      </c>
    </row>
    <row r="272" spans="1:11" x14ac:dyDescent="0.25">
      <c r="A272">
        <v>271</v>
      </c>
      <c r="B272">
        <v>52.318057000000003</v>
      </c>
      <c r="C272">
        <v>7.4925269999999999</v>
      </c>
    </row>
    <row r="273" spans="1:9" x14ac:dyDescent="0.25">
      <c r="A273">
        <v>272</v>
      </c>
      <c r="B273">
        <v>52.305633</v>
      </c>
      <c r="C273">
        <v>7.5108949999999997</v>
      </c>
    </row>
    <row r="274" spans="1:9" x14ac:dyDescent="0.25">
      <c r="A274">
        <v>273</v>
      </c>
      <c r="B274">
        <v>52.304843000000005</v>
      </c>
      <c r="C274">
        <v>7.5270000000000001</v>
      </c>
      <c r="H274">
        <v>42.338108000000005</v>
      </c>
      <c r="I274">
        <v>4.5380529999999997</v>
      </c>
    </row>
    <row r="275" spans="1:9" x14ac:dyDescent="0.25">
      <c r="A275">
        <v>274</v>
      </c>
      <c r="B275">
        <v>52.337581</v>
      </c>
      <c r="C275">
        <v>7.5333160000000001</v>
      </c>
      <c r="H275">
        <v>42.321742</v>
      </c>
      <c r="I275">
        <v>4.5575270000000003</v>
      </c>
    </row>
    <row r="276" spans="1:9" x14ac:dyDescent="0.25">
      <c r="A276">
        <v>275</v>
      </c>
      <c r="B276">
        <v>52.32011</v>
      </c>
      <c r="C276">
        <v>7.5149470000000003</v>
      </c>
      <c r="H276">
        <v>42.318740000000005</v>
      </c>
      <c r="I276">
        <v>4.558948</v>
      </c>
    </row>
    <row r="277" spans="1:9" x14ac:dyDescent="0.25">
      <c r="A277">
        <v>276</v>
      </c>
      <c r="B277">
        <v>52.319477000000006</v>
      </c>
      <c r="C277">
        <v>7.5340530000000001</v>
      </c>
      <c r="H277">
        <v>42.349582000000005</v>
      </c>
      <c r="I277">
        <v>4.5004739999999996</v>
      </c>
    </row>
    <row r="278" spans="1:9" x14ac:dyDescent="0.25">
      <c r="A278">
        <v>277</v>
      </c>
      <c r="B278">
        <v>52.329898</v>
      </c>
      <c r="C278">
        <v>7.5311570000000003</v>
      </c>
      <c r="H278">
        <v>42.315422000000005</v>
      </c>
      <c r="I278">
        <v>4.5132099999999999</v>
      </c>
    </row>
    <row r="279" spans="1:9" x14ac:dyDescent="0.25">
      <c r="A279">
        <v>278</v>
      </c>
      <c r="B279">
        <v>52.329898</v>
      </c>
      <c r="C279">
        <v>7.528632</v>
      </c>
      <c r="H279">
        <v>42.323318</v>
      </c>
      <c r="I279">
        <v>4.503368</v>
      </c>
    </row>
    <row r="280" spans="1:9" x14ac:dyDescent="0.25">
      <c r="A280">
        <v>279</v>
      </c>
      <c r="B280">
        <v>52.262107</v>
      </c>
      <c r="C280">
        <v>7.5268420000000003</v>
      </c>
      <c r="H280">
        <v>42.291370000000001</v>
      </c>
      <c r="I280">
        <v>4.5049479999999997</v>
      </c>
    </row>
    <row r="281" spans="1:9" x14ac:dyDescent="0.25">
      <c r="A281">
        <v>280</v>
      </c>
      <c r="B281">
        <v>52.318057000000003</v>
      </c>
      <c r="C281">
        <v>7.4925269999999999</v>
      </c>
      <c r="H281">
        <v>42.281108000000003</v>
      </c>
      <c r="I281">
        <v>4.5145790000000003</v>
      </c>
    </row>
    <row r="282" spans="1:9" x14ac:dyDescent="0.25">
      <c r="A282">
        <v>281</v>
      </c>
      <c r="F282">
        <v>50.287738000000004</v>
      </c>
      <c r="G282">
        <v>7.5196839999999998</v>
      </c>
      <c r="H282">
        <v>42.338108000000005</v>
      </c>
      <c r="I282">
        <v>4.5380529999999997</v>
      </c>
    </row>
    <row r="283" spans="1:9" x14ac:dyDescent="0.25">
      <c r="A283">
        <v>282</v>
      </c>
      <c r="F283">
        <v>50.281684000000006</v>
      </c>
      <c r="G283">
        <v>7.5215259999999997</v>
      </c>
      <c r="H283">
        <v>42.338108000000005</v>
      </c>
      <c r="I283">
        <v>4.5380529999999997</v>
      </c>
    </row>
    <row r="284" spans="1:9" x14ac:dyDescent="0.25">
      <c r="A284">
        <v>283</v>
      </c>
      <c r="F284">
        <v>50.285686000000005</v>
      </c>
      <c r="G284">
        <v>7.5060529999999996</v>
      </c>
    </row>
    <row r="285" spans="1:9" x14ac:dyDescent="0.25">
      <c r="A285">
        <v>284</v>
      </c>
      <c r="F285">
        <v>50.265106000000003</v>
      </c>
      <c r="G285">
        <v>7.4630530000000004</v>
      </c>
    </row>
    <row r="286" spans="1:9" x14ac:dyDescent="0.25">
      <c r="A286">
        <v>285</v>
      </c>
      <c r="F286">
        <v>50.278057000000004</v>
      </c>
      <c r="G286">
        <v>7.4541579999999996</v>
      </c>
    </row>
    <row r="287" spans="1:9" x14ac:dyDescent="0.25">
      <c r="A287">
        <v>286</v>
      </c>
      <c r="D287">
        <v>66.661319000000006</v>
      </c>
      <c r="E287">
        <v>6.7903159999999998</v>
      </c>
      <c r="F287">
        <v>50.290317000000002</v>
      </c>
      <c r="G287">
        <v>7.4560000000000004</v>
      </c>
    </row>
    <row r="288" spans="1:9" x14ac:dyDescent="0.25">
      <c r="A288">
        <v>287</v>
      </c>
      <c r="D288">
        <v>66.704685000000012</v>
      </c>
      <c r="E288">
        <v>6.8419999999999996</v>
      </c>
      <c r="F288">
        <v>50.264949000000001</v>
      </c>
      <c r="G288">
        <v>7.4942640000000003</v>
      </c>
    </row>
    <row r="289" spans="1:9" x14ac:dyDescent="0.25">
      <c r="A289">
        <v>288</v>
      </c>
      <c r="D289">
        <v>66.695368999999999</v>
      </c>
      <c r="E289">
        <v>6.8367899999999997</v>
      </c>
      <c r="F289">
        <v>50.287738000000004</v>
      </c>
      <c r="G289">
        <v>7.5196839999999998</v>
      </c>
    </row>
    <row r="290" spans="1:9" x14ac:dyDescent="0.25">
      <c r="A290">
        <v>289</v>
      </c>
      <c r="D290">
        <v>66.653896000000003</v>
      </c>
      <c r="E290">
        <v>6.8324210000000001</v>
      </c>
    </row>
    <row r="291" spans="1:9" x14ac:dyDescent="0.25">
      <c r="A291">
        <v>290</v>
      </c>
      <c r="D291">
        <v>66.659582999999998</v>
      </c>
      <c r="E291">
        <v>6.8085789999999999</v>
      </c>
    </row>
    <row r="292" spans="1:9" x14ac:dyDescent="0.25">
      <c r="A292">
        <v>291</v>
      </c>
      <c r="D292">
        <v>66.665999999999997</v>
      </c>
      <c r="E292">
        <v>6.8017370000000001</v>
      </c>
    </row>
    <row r="293" spans="1:9" x14ac:dyDescent="0.25">
      <c r="A293">
        <v>292</v>
      </c>
      <c r="D293">
        <v>66.659369999999996</v>
      </c>
      <c r="E293">
        <v>6.8047899999999997</v>
      </c>
    </row>
    <row r="294" spans="1:9" x14ac:dyDescent="0.25">
      <c r="A294">
        <v>293</v>
      </c>
      <c r="D294">
        <v>66.640163000000001</v>
      </c>
      <c r="E294">
        <v>6.7830529999999998</v>
      </c>
    </row>
    <row r="295" spans="1:9" x14ac:dyDescent="0.25">
      <c r="A295">
        <v>294</v>
      </c>
      <c r="D295">
        <v>66.719791000000001</v>
      </c>
      <c r="E295">
        <v>6.7624209999999998</v>
      </c>
    </row>
    <row r="296" spans="1:9" x14ac:dyDescent="0.25">
      <c r="A296">
        <v>295</v>
      </c>
      <c r="B296">
        <v>75.65747300000001</v>
      </c>
      <c r="C296">
        <v>8.6819459999999999</v>
      </c>
      <c r="D296">
        <v>66.661319000000006</v>
      </c>
      <c r="E296">
        <v>6.7903159999999998</v>
      </c>
    </row>
    <row r="297" spans="1:9" x14ac:dyDescent="0.25">
      <c r="A297">
        <v>296</v>
      </c>
      <c r="B297">
        <v>75.625280000000004</v>
      </c>
      <c r="C297">
        <v>8.6617429999999995</v>
      </c>
    </row>
    <row r="298" spans="1:9" x14ac:dyDescent="0.25">
      <c r="A298">
        <v>297</v>
      </c>
      <c r="B298">
        <v>75.606914000000003</v>
      </c>
      <c r="C298">
        <v>8.6669459999999994</v>
      </c>
      <c r="H298">
        <v>67.816058999999996</v>
      </c>
      <c r="I298">
        <v>5.221158</v>
      </c>
    </row>
    <row r="299" spans="1:9" x14ac:dyDescent="0.25">
      <c r="A299">
        <v>298</v>
      </c>
      <c r="B299">
        <v>75.612169000000009</v>
      </c>
      <c r="C299">
        <v>8.6698550000000001</v>
      </c>
      <c r="H299">
        <v>67.81174</v>
      </c>
      <c r="I299">
        <v>5.2455790000000002</v>
      </c>
    </row>
    <row r="300" spans="1:9" x14ac:dyDescent="0.25">
      <c r="A300">
        <v>299</v>
      </c>
      <c r="B300">
        <v>75.573396000000002</v>
      </c>
      <c r="C300">
        <v>8.6521519999999992</v>
      </c>
      <c r="H300">
        <v>67.818896999999993</v>
      </c>
      <c r="I300">
        <v>5.2674209999999997</v>
      </c>
    </row>
    <row r="301" spans="1:9" x14ac:dyDescent="0.25">
      <c r="A301">
        <v>300</v>
      </c>
      <c r="B301">
        <v>75.58814000000001</v>
      </c>
      <c r="C301">
        <v>8.6579160000000002</v>
      </c>
      <c r="H301">
        <v>67.808314999999993</v>
      </c>
      <c r="I301">
        <v>5.2627889999999997</v>
      </c>
    </row>
    <row r="302" spans="1:9" x14ac:dyDescent="0.25">
      <c r="A302">
        <v>301</v>
      </c>
      <c r="B302">
        <v>75.563294000000013</v>
      </c>
      <c r="C302">
        <v>8.6861300000000004</v>
      </c>
      <c r="H302">
        <v>67.804321000000002</v>
      </c>
      <c r="I302">
        <v>5.2766840000000004</v>
      </c>
    </row>
    <row r="303" spans="1:9" x14ac:dyDescent="0.25">
      <c r="A303">
        <v>302</v>
      </c>
      <c r="B303">
        <v>75.65747300000001</v>
      </c>
      <c r="C303">
        <v>8.6819459999999999</v>
      </c>
      <c r="F303">
        <v>73.544930000000008</v>
      </c>
      <c r="G303">
        <v>8.6500599999999999</v>
      </c>
      <c r="H303">
        <v>67.811214000000007</v>
      </c>
      <c r="I303">
        <v>5.2893160000000004</v>
      </c>
    </row>
    <row r="304" spans="1:9" x14ac:dyDescent="0.25">
      <c r="A304">
        <v>303</v>
      </c>
      <c r="B304">
        <v>75.65747300000001</v>
      </c>
      <c r="C304">
        <v>8.6819459999999999</v>
      </c>
      <c r="F304">
        <v>73.517482000000001</v>
      </c>
      <c r="G304">
        <v>8.6517940000000007</v>
      </c>
      <c r="H304">
        <v>67.800846000000007</v>
      </c>
      <c r="I304">
        <v>5.2968950000000001</v>
      </c>
    </row>
    <row r="305" spans="1:9" x14ac:dyDescent="0.25">
      <c r="A305">
        <v>304</v>
      </c>
      <c r="F305">
        <v>73.459169000000003</v>
      </c>
      <c r="G305">
        <v>8.6460799999999995</v>
      </c>
      <c r="H305">
        <v>67.816058999999996</v>
      </c>
      <c r="I305">
        <v>5.221158</v>
      </c>
    </row>
    <row r="306" spans="1:9" x14ac:dyDescent="0.25">
      <c r="A306">
        <v>305</v>
      </c>
      <c r="F306">
        <v>73.488096000000013</v>
      </c>
      <c r="G306">
        <v>8.6459259999999993</v>
      </c>
      <c r="H306">
        <v>67.816058999999996</v>
      </c>
      <c r="I306">
        <v>5.221158</v>
      </c>
    </row>
    <row r="307" spans="1:9" x14ac:dyDescent="0.25">
      <c r="A307">
        <v>306</v>
      </c>
      <c r="F307">
        <v>73.464679000000004</v>
      </c>
      <c r="G307">
        <v>8.6260809999999992</v>
      </c>
    </row>
    <row r="308" spans="1:9" x14ac:dyDescent="0.25">
      <c r="A308">
        <v>307</v>
      </c>
      <c r="F308">
        <v>73.46279100000001</v>
      </c>
      <c r="G308">
        <v>8.6302649999999996</v>
      </c>
    </row>
    <row r="309" spans="1:9" x14ac:dyDescent="0.25">
      <c r="A309">
        <v>308</v>
      </c>
      <c r="F309">
        <v>73.544930000000008</v>
      </c>
      <c r="G309">
        <v>8.6500599999999999</v>
      </c>
    </row>
    <row r="310" spans="1:9" x14ac:dyDescent="0.25">
      <c r="A310">
        <v>309</v>
      </c>
      <c r="D310">
        <v>89.699240000000003</v>
      </c>
      <c r="E310">
        <v>7.8276019999999997</v>
      </c>
    </row>
    <row r="311" spans="1:9" x14ac:dyDescent="0.25">
      <c r="A311">
        <v>310</v>
      </c>
      <c r="D311">
        <v>89.692914999999999</v>
      </c>
      <c r="E311">
        <v>7.854387</v>
      </c>
    </row>
    <row r="312" spans="1:9" x14ac:dyDescent="0.25">
      <c r="A312">
        <v>311</v>
      </c>
      <c r="D312">
        <v>89.695822000000007</v>
      </c>
      <c r="E312">
        <v>7.8430600000000004</v>
      </c>
    </row>
    <row r="313" spans="1:9" x14ac:dyDescent="0.25">
      <c r="A313">
        <v>312</v>
      </c>
      <c r="D313">
        <v>89.690314000000001</v>
      </c>
      <c r="E313">
        <v>7.8250010000000003</v>
      </c>
    </row>
    <row r="314" spans="1:9" x14ac:dyDescent="0.25">
      <c r="A314">
        <v>313</v>
      </c>
      <c r="D314">
        <v>89.691231000000002</v>
      </c>
      <c r="E314">
        <v>7.8292349999999997</v>
      </c>
    </row>
    <row r="315" spans="1:9" x14ac:dyDescent="0.25">
      <c r="A315">
        <v>314</v>
      </c>
      <c r="D315">
        <v>89.692047000000002</v>
      </c>
      <c r="E315">
        <v>7.810511</v>
      </c>
    </row>
    <row r="316" spans="1:9" x14ac:dyDescent="0.25">
      <c r="A316">
        <v>315</v>
      </c>
      <c r="D316">
        <v>89.792042000000009</v>
      </c>
      <c r="E316">
        <v>7.7560750000000001</v>
      </c>
    </row>
    <row r="317" spans="1:9" x14ac:dyDescent="0.25">
      <c r="A317">
        <v>316</v>
      </c>
      <c r="D317">
        <v>89.699240000000003</v>
      </c>
      <c r="E317">
        <v>7.8276019999999997</v>
      </c>
    </row>
    <row r="318" spans="1:9" x14ac:dyDescent="0.25">
      <c r="A318">
        <v>317</v>
      </c>
      <c r="B318">
        <v>99.412304000000006</v>
      </c>
      <c r="C318">
        <v>8.8282640000000008</v>
      </c>
    </row>
    <row r="319" spans="1:9" x14ac:dyDescent="0.25">
      <c r="A319">
        <v>318</v>
      </c>
      <c r="B319">
        <v>99.433426000000011</v>
      </c>
      <c r="C319">
        <v>8.7797979999999995</v>
      </c>
    </row>
    <row r="320" spans="1:9" x14ac:dyDescent="0.25">
      <c r="A320">
        <v>319</v>
      </c>
      <c r="B320">
        <v>99.424652000000009</v>
      </c>
      <c r="C320">
        <v>8.7814820000000005</v>
      </c>
    </row>
    <row r="321" spans="1:9" x14ac:dyDescent="0.25">
      <c r="A321">
        <v>320</v>
      </c>
      <c r="B321">
        <v>99.416437000000002</v>
      </c>
      <c r="C321">
        <v>8.7987769999999994</v>
      </c>
      <c r="H321">
        <v>93.220486000000008</v>
      </c>
      <c r="I321">
        <v>5.5581800000000001</v>
      </c>
    </row>
    <row r="322" spans="1:9" x14ac:dyDescent="0.25">
      <c r="A322">
        <v>321</v>
      </c>
      <c r="B322">
        <v>99.379705999999999</v>
      </c>
      <c r="C322">
        <v>8.7984190000000009</v>
      </c>
      <c r="H322">
        <v>93.178345000000007</v>
      </c>
      <c r="I322">
        <v>5.61083</v>
      </c>
    </row>
    <row r="323" spans="1:9" x14ac:dyDescent="0.25">
      <c r="A323">
        <v>322</v>
      </c>
      <c r="B323">
        <v>99.342209000000011</v>
      </c>
      <c r="C323">
        <v>8.8044399999999996</v>
      </c>
      <c r="H323">
        <v>93.212628000000009</v>
      </c>
      <c r="I323">
        <v>5.5883320000000003</v>
      </c>
    </row>
    <row r="324" spans="1:9" x14ac:dyDescent="0.25">
      <c r="A324">
        <v>323</v>
      </c>
      <c r="B324">
        <v>99.412304000000006</v>
      </c>
      <c r="C324">
        <v>8.8282640000000008</v>
      </c>
      <c r="F324">
        <v>97.680304000000007</v>
      </c>
      <c r="G324">
        <v>9.5359320000000007</v>
      </c>
      <c r="H324">
        <v>93.208752000000004</v>
      </c>
      <c r="I324">
        <v>5.6013409999999997</v>
      </c>
    </row>
    <row r="325" spans="1:9" x14ac:dyDescent="0.25">
      <c r="A325">
        <v>324</v>
      </c>
      <c r="F325">
        <v>97.781781000000009</v>
      </c>
      <c r="G325">
        <v>9.5651139999999995</v>
      </c>
      <c r="H325">
        <v>93.17681300000001</v>
      </c>
      <c r="I325">
        <v>5.6427670000000001</v>
      </c>
    </row>
    <row r="326" spans="1:9" x14ac:dyDescent="0.25">
      <c r="A326">
        <v>325</v>
      </c>
      <c r="F326">
        <v>97.804636000000002</v>
      </c>
      <c r="G326">
        <v>9.5960300000000007</v>
      </c>
      <c r="H326">
        <v>93.220486000000008</v>
      </c>
      <c r="I326">
        <v>5.5581800000000001</v>
      </c>
    </row>
    <row r="327" spans="1:9" x14ac:dyDescent="0.25">
      <c r="A327">
        <v>326</v>
      </c>
      <c r="F327">
        <v>97.820603000000006</v>
      </c>
      <c r="G327">
        <v>9.6290899999999997</v>
      </c>
      <c r="H327">
        <v>93.220486000000008</v>
      </c>
      <c r="I327">
        <v>5.5581800000000001</v>
      </c>
    </row>
    <row r="328" spans="1:9" x14ac:dyDescent="0.25">
      <c r="A328">
        <v>327</v>
      </c>
      <c r="F328">
        <v>97.738772000000012</v>
      </c>
      <c r="G328">
        <v>9.6118970000000008</v>
      </c>
      <c r="H328">
        <v>93.220486000000008</v>
      </c>
      <c r="I328">
        <v>5.5581800000000001</v>
      </c>
    </row>
    <row r="329" spans="1:9" x14ac:dyDescent="0.25">
      <c r="A329">
        <v>328</v>
      </c>
      <c r="F329">
        <v>97.713822000000008</v>
      </c>
      <c r="G329">
        <v>9.5680219999999991</v>
      </c>
    </row>
    <row r="330" spans="1:9" x14ac:dyDescent="0.25">
      <c r="A330">
        <v>329</v>
      </c>
      <c r="F330">
        <v>97.680304000000007</v>
      </c>
      <c r="G330">
        <v>9.5359320000000007</v>
      </c>
    </row>
    <row r="331" spans="1:9" x14ac:dyDescent="0.25">
      <c r="A331">
        <v>330</v>
      </c>
    </row>
    <row r="332" spans="1:9" x14ac:dyDescent="0.25">
      <c r="A332">
        <v>331</v>
      </c>
      <c r="D332">
        <v>118.88011800000001</v>
      </c>
      <c r="E332">
        <v>7.1137620000000004</v>
      </c>
    </row>
    <row r="333" spans="1:9" x14ac:dyDescent="0.25">
      <c r="A333">
        <v>332</v>
      </c>
      <c r="D333">
        <v>118.88328000000001</v>
      </c>
      <c r="E333">
        <v>7.1259550000000003</v>
      </c>
    </row>
    <row r="334" spans="1:9" x14ac:dyDescent="0.25">
      <c r="A334">
        <v>333</v>
      </c>
      <c r="D334">
        <v>118.89016900000001</v>
      </c>
      <c r="E334">
        <v>7.1282509999999997</v>
      </c>
    </row>
    <row r="335" spans="1:9" x14ac:dyDescent="0.25">
      <c r="A335">
        <v>334</v>
      </c>
      <c r="D335">
        <v>118.85787400000001</v>
      </c>
      <c r="E335">
        <v>7.151821</v>
      </c>
    </row>
    <row r="336" spans="1:9" x14ac:dyDescent="0.25">
      <c r="A336">
        <v>335</v>
      </c>
      <c r="D336">
        <v>118.89506700000001</v>
      </c>
      <c r="E336">
        <v>7.123456</v>
      </c>
    </row>
    <row r="337" spans="1:9" x14ac:dyDescent="0.25">
      <c r="A337">
        <v>336</v>
      </c>
      <c r="D337">
        <v>118.88062900000001</v>
      </c>
      <c r="E337">
        <v>7.1071299999999997</v>
      </c>
    </row>
    <row r="338" spans="1:9" x14ac:dyDescent="0.25">
      <c r="A338">
        <v>337</v>
      </c>
      <c r="D338">
        <v>118.88011800000001</v>
      </c>
      <c r="E338">
        <v>7.1137620000000004</v>
      </c>
    </row>
    <row r="339" spans="1:9" x14ac:dyDescent="0.25">
      <c r="A339">
        <v>338</v>
      </c>
      <c r="D339">
        <v>118.88011800000001</v>
      </c>
      <c r="E339">
        <v>7.1137620000000004</v>
      </c>
    </row>
    <row r="340" spans="1:9" x14ac:dyDescent="0.25">
      <c r="A340">
        <v>339</v>
      </c>
      <c r="B340">
        <v>129.06484399999999</v>
      </c>
      <c r="C340">
        <v>7.560524</v>
      </c>
    </row>
    <row r="341" spans="1:9" x14ac:dyDescent="0.25">
      <c r="A341">
        <v>340</v>
      </c>
      <c r="B341">
        <v>129.058211</v>
      </c>
      <c r="C341">
        <v>7.6065420000000001</v>
      </c>
    </row>
    <row r="342" spans="1:9" x14ac:dyDescent="0.25">
      <c r="A342">
        <v>341</v>
      </c>
      <c r="B342">
        <v>129.08627200000001</v>
      </c>
      <c r="C342">
        <v>7.5670549999999999</v>
      </c>
    </row>
    <row r="343" spans="1:9" x14ac:dyDescent="0.25">
      <c r="A343">
        <v>342</v>
      </c>
      <c r="B343">
        <v>129.047755</v>
      </c>
      <c r="C343">
        <v>7.5289960000000002</v>
      </c>
    </row>
    <row r="344" spans="1:9" x14ac:dyDescent="0.25">
      <c r="A344">
        <v>343</v>
      </c>
      <c r="B344">
        <v>129.006426</v>
      </c>
      <c r="C344">
        <v>7.5638909999999999</v>
      </c>
      <c r="H344">
        <v>123.25147100000001</v>
      </c>
      <c r="I344">
        <v>4.774241</v>
      </c>
    </row>
    <row r="345" spans="1:9" x14ac:dyDescent="0.25">
      <c r="A345">
        <v>344</v>
      </c>
      <c r="B345">
        <v>129.04571000000001</v>
      </c>
      <c r="C345">
        <v>7.5782280000000002</v>
      </c>
      <c r="H345">
        <v>123.13943700000002</v>
      </c>
      <c r="I345">
        <v>4.8212799999999998</v>
      </c>
    </row>
    <row r="346" spans="1:9" x14ac:dyDescent="0.25">
      <c r="A346">
        <v>345</v>
      </c>
      <c r="B346">
        <v>129.07045600000001</v>
      </c>
      <c r="C346">
        <v>7.6693449999999999</v>
      </c>
      <c r="H346">
        <v>123.13127700000001</v>
      </c>
      <c r="I346">
        <v>4.8550529999999998</v>
      </c>
    </row>
    <row r="347" spans="1:9" x14ac:dyDescent="0.25">
      <c r="A347">
        <v>346</v>
      </c>
      <c r="B347">
        <v>129.06484399999999</v>
      </c>
      <c r="C347">
        <v>7.560524</v>
      </c>
      <c r="F347">
        <v>128.18820400000001</v>
      </c>
      <c r="G347">
        <v>8.5668500000000005</v>
      </c>
      <c r="H347">
        <v>123.16173000000001</v>
      </c>
      <c r="I347">
        <v>4.8660730000000001</v>
      </c>
    </row>
    <row r="348" spans="1:9" x14ac:dyDescent="0.25">
      <c r="A348">
        <v>347</v>
      </c>
      <c r="F348">
        <v>128.21095500000001</v>
      </c>
      <c r="G348">
        <v>8.5190970000000004</v>
      </c>
      <c r="H348">
        <v>123.11403100000001</v>
      </c>
      <c r="I348">
        <v>4.8850009999999999</v>
      </c>
    </row>
    <row r="349" spans="1:9" x14ac:dyDescent="0.25">
      <c r="A349">
        <v>348</v>
      </c>
      <c r="F349">
        <v>128.21906900000002</v>
      </c>
      <c r="G349">
        <v>8.5629220000000004</v>
      </c>
      <c r="H349">
        <v>123.14566300000001</v>
      </c>
      <c r="I349">
        <v>4.9202029999999999</v>
      </c>
    </row>
    <row r="350" spans="1:9" x14ac:dyDescent="0.25">
      <c r="A350">
        <v>349</v>
      </c>
      <c r="F350">
        <v>128.21728400000001</v>
      </c>
      <c r="G350">
        <v>8.5851649999999999</v>
      </c>
      <c r="H350">
        <v>123.25147100000001</v>
      </c>
      <c r="I350">
        <v>4.774241</v>
      </c>
    </row>
    <row r="351" spans="1:9" x14ac:dyDescent="0.25">
      <c r="A351">
        <v>350</v>
      </c>
      <c r="F351">
        <v>128.25728400000003</v>
      </c>
      <c r="G351">
        <v>8.5603700000000007</v>
      </c>
    </row>
    <row r="352" spans="1:9" x14ac:dyDescent="0.25">
      <c r="A352">
        <v>351</v>
      </c>
      <c r="D352">
        <v>154.31268</v>
      </c>
      <c r="E352">
        <v>6.9689740000000002</v>
      </c>
      <c r="F352">
        <v>128.304373</v>
      </c>
      <c r="G352">
        <v>8.5677179999999993</v>
      </c>
    </row>
    <row r="353" spans="1:9" x14ac:dyDescent="0.25">
      <c r="A353">
        <v>352</v>
      </c>
      <c r="D353">
        <v>154.36874800000001</v>
      </c>
      <c r="E353">
        <v>6.9972380000000003</v>
      </c>
      <c r="F353">
        <v>128.18820400000001</v>
      </c>
      <c r="G353">
        <v>8.5668500000000005</v>
      </c>
    </row>
    <row r="354" spans="1:9" x14ac:dyDescent="0.25">
      <c r="A354">
        <v>353</v>
      </c>
      <c r="D354">
        <v>154.299925</v>
      </c>
      <c r="E354">
        <v>6.9670350000000001</v>
      </c>
      <c r="F354">
        <v>128.14550200000002</v>
      </c>
      <c r="G354">
        <v>8.5477179999999997</v>
      </c>
    </row>
    <row r="355" spans="1:9" x14ac:dyDescent="0.25">
      <c r="A355">
        <v>354</v>
      </c>
      <c r="D355">
        <v>154.34109599999999</v>
      </c>
      <c r="E355">
        <v>7.012696</v>
      </c>
    </row>
    <row r="356" spans="1:9" x14ac:dyDescent="0.25">
      <c r="A356">
        <v>355</v>
      </c>
      <c r="D356">
        <v>154.31829200000001</v>
      </c>
      <c r="E356">
        <v>6.9879009999999999</v>
      </c>
    </row>
    <row r="357" spans="1:9" x14ac:dyDescent="0.25">
      <c r="A357">
        <v>356</v>
      </c>
      <c r="D357">
        <v>154.329362</v>
      </c>
      <c r="E357">
        <v>7.0286650000000002</v>
      </c>
    </row>
    <row r="358" spans="1:9" x14ac:dyDescent="0.25">
      <c r="A358">
        <v>357</v>
      </c>
      <c r="D358">
        <v>154.44124500000001</v>
      </c>
      <c r="E358">
        <v>6.9800440000000004</v>
      </c>
    </row>
    <row r="359" spans="1:9" x14ac:dyDescent="0.25">
      <c r="A359">
        <v>358</v>
      </c>
      <c r="D359">
        <v>154.31268</v>
      </c>
      <c r="E359">
        <v>6.9689740000000002</v>
      </c>
    </row>
    <row r="360" spans="1:9" x14ac:dyDescent="0.25">
      <c r="A360">
        <v>359</v>
      </c>
      <c r="B360">
        <v>160.937028</v>
      </c>
      <c r="C360">
        <v>8.1670739999999995</v>
      </c>
      <c r="D360">
        <v>154.31268</v>
      </c>
      <c r="E360">
        <v>6.9689740000000002</v>
      </c>
    </row>
    <row r="361" spans="1:9" x14ac:dyDescent="0.25">
      <c r="A361">
        <v>360</v>
      </c>
      <c r="B361">
        <v>160.937028</v>
      </c>
      <c r="C361">
        <v>8.1670739999999995</v>
      </c>
    </row>
    <row r="362" spans="1:9" x14ac:dyDescent="0.25">
      <c r="A362">
        <v>361</v>
      </c>
      <c r="B362">
        <v>161.037789</v>
      </c>
      <c r="C362">
        <v>8.1772790000000004</v>
      </c>
    </row>
    <row r="363" spans="1:9" x14ac:dyDescent="0.25">
      <c r="A363">
        <v>362</v>
      </c>
      <c r="B363">
        <v>160.993199</v>
      </c>
      <c r="C363">
        <v>8.1762580000000007</v>
      </c>
    </row>
    <row r="364" spans="1:9" x14ac:dyDescent="0.25">
      <c r="A364">
        <v>363</v>
      </c>
      <c r="B364">
        <v>160.99549400000001</v>
      </c>
      <c r="C364">
        <v>8.1707990000000006</v>
      </c>
      <c r="H364">
        <v>156.34849200000002</v>
      </c>
      <c r="I364">
        <v>5.4686440000000003</v>
      </c>
    </row>
    <row r="365" spans="1:9" x14ac:dyDescent="0.25">
      <c r="A365">
        <v>364</v>
      </c>
      <c r="B365">
        <v>160.94355899999999</v>
      </c>
      <c r="C365">
        <v>8.1238119999999991</v>
      </c>
      <c r="H365">
        <v>156.34849200000002</v>
      </c>
      <c r="I365">
        <v>5.4686440000000003</v>
      </c>
    </row>
    <row r="366" spans="1:9" x14ac:dyDescent="0.25">
      <c r="A366">
        <v>365</v>
      </c>
      <c r="B366">
        <v>160.69979599999999</v>
      </c>
      <c r="C366">
        <v>8.2099290000000007</v>
      </c>
      <c r="H366">
        <v>156.09457600000002</v>
      </c>
      <c r="I366">
        <v>5.4570119999999998</v>
      </c>
    </row>
    <row r="367" spans="1:9" x14ac:dyDescent="0.25">
      <c r="A367">
        <v>366</v>
      </c>
      <c r="B367">
        <v>160.937028</v>
      </c>
      <c r="C367">
        <v>8.1670739999999995</v>
      </c>
      <c r="F367">
        <v>159.83810700000001</v>
      </c>
      <c r="G367">
        <v>9.0400390000000002</v>
      </c>
      <c r="H367">
        <v>156.185439</v>
      </c>
      <c r="I367">
        <v>5.4508390000000002</v>
      </c>
    </row>
    <row r="368" spans="1:9" x14ac:dyDescent="0.25">
      <c r="A368">
        <v>367</v>
      </c>
      <c r="F368">
        <v>159.81274999999999</v>
      </c>
      <c r="G368">
        <v>8.9904499999999992</v>
      </c>
      <c r="H368">
        <v>156.134421</v>
      </c>
      <c r="I368">
        <v>5.4961419999999999</v>
      </c>
    </row>
    <row r="369" spans="1:9" x14ac:dyDescent="0.25">
      <c r="A369">
        <v>368</v>
      </c>
      <c r="F369">
        <v>159.858462</v>
      </c>
      <c r="G369">
        <v>9.0056530000000006</v>
      </c>
      <c r="H369">
        <v>156.17819400000002</v>
      </c>
      <c r="I369">
        <v>5.5337420000000002</v>
      </c>
    </row>
    <row r="370" spans="1:9" x14ac:dyDescent="0.25">
      <c r="A370">
        <v>369</v>
      </c>
      <c r="F370">
        <v>159.813771</v>
      </c>
      <c r="G370">
        <v>9.0095299999999998</v>
      </c>
      <c r="H370">
        <v>156.34849200000002</v>
      </c>
      <c r="I370">
        <v>5.4686440000000003</v>
      </c>
    </row>
    <row r="371" spans="1:9" x14ac:dyDescent="0.25">
      <c r="A371">
        <v>370</v>
      </c>
      <c r="F371">
        <v>159.75693699999999</v>
      </c>
      <c r="G371">
        <v>9.0398350000000001</v>
      </c>
      <c r="H371">
        <v>156.34849200000002</v>
      </c>
      <c r="I371">
        <v>5.4686440000000003</v>
      </c>
    </row>
    <row r="372" spans="1:9" x14ac:dyDescent="0.25">
      <c r="A372">
        <v>371</v>
      </c>
      <c r="F372">
        <v>159.72107199999999</v>
      </c>
      <c r="G372">
        <v>9.0588139999999999</v>
      </c>
    </row>
    <row r="373" spans="1:9" x14ac:dyDescent="0.25">
      <c r="A373">
        <v>372</v>
      </c>
      <c r="F373">
        <v>159.83810700000001</v>
      </c>
      <c r="G373">
        <v>9.0400390000000002</v>
      </c>
    </row>
    <row r="374" spans="1:9" x14ac:dyDescent="0.25">
      <c r="A374">
        <v>373</v>
      </c>
    </row>
    <row r="375" spans="1:9" x14ac:dyDescent="0.25">
      <c r="A375">
        <v>374</v>
      </c>
    </row>
    <row r="376" spans="1:9" x14ac:dyDescent="0.25">
      <c r="A376">
        <v>375</v>
      </c>
    </row>
    <row r="377" spans="1:9" x14ac:dyDescent="0.25">
      <c r="A377">
        <v>376</v>
      </c>
    </row>
    <row r="378" spans="1:9" x14ac:dyDescent="0.25">
      <c r="A378">
        <v>377</v>
      </c>
      <c r="D378">
        <v>182.64237400000002</v>
      </c>
      <c r="E378">
        <v>6.701028</v>
      </c>
    </row>
    <row r="379" spans="1:9" x14ac:dyDescent="0.25">
      <c r="A379">
        <v>378</v>
      </c>
      <c r="D379">
        <v>182.58492899999999</v>
      </c>
      <c r="E379">
        <v>6.7227110000000003</v>
      </c>
    </row>
    <row r="380" spans="1:9" x14ac:dyDescent="0.25">
      <c r="A380">
        <v>379</v>
      </c>
      <c r="D380">
        <v>182.63150999999999</v>
      </c>
      <c r="E380">
        <v>6.7101090000000001</v>
      </c>
    </row>
    <row r="381" spans="1:9" x14ac:dyDescent="0.25">
      <c r="A381">
        <v>380</v>
      </c>
      <c r="D381">
        <v>182.62528800000001</v>
      </c>
      <c r="E381">
        <v>6.6999570000000004</v>
      </c>
    </row>
    <row r="382" spans="1:9" x14ac:dyDescent="0.25">
      <c r="A382">
        <v>381</v>
      </c>
      <c r="D382">
        <v>182.64559</v>
      </c>
      <c r="E382">
        <v>6.6958250000000001</v>
      </c>
    </row>
    <row r="383" spans="1:9" x14ac:dyDescent="0.25">
      <c r="A383">
        <v>382</v>
      </c>
      <c r="D383">
        <v>182.71364800000001</v>
      </c>
      <c r="E383">
        <v>6.6759789999999999</v>
      </c>
    </row>
    <row r="384" spans="1:9" x14ac:dyDescent="0.25">
      <c r="A384">
        <v>383</v>
      </c>
      <c r="B384">
        <v>190.636347</v>
      </c>
      <c r="C384">
        <v>8.0975370000000009</v>
      </c>
      <c r="D384">
        <v>182.829306</v>
      </c>
      <c r="E384">
        <v>6.6560819999999996</v>
      </c>
    </row>
    <row r="385" spans="1:9" x14ac:dyDescent="0.25">
      <c r="A385">
        <v>384</v>
      </c>
      <c r="B385">
        <v>190.67578400000002</v>
      </c>
      <c r="C385">
        <v>8.1019249999999996</v>
      </c>
      <c r="D385">
        <v>182.64237400000002</v>
      </c>
      <c r="E385">
        <v>6.701028</v>
      </c>
    </row>
    <row r="386" spans="1:9" x14ac:dyDescent="0.25">
      <c r="A386">
        <v>385</v>
      </c>
      <c r="B386">
        <v>190.650938</v>
      </c>
      <c r="C386">
        <v>8.0989140000000006</v>
      </c>
    </row>
    <row r="387" spans="1:9" x14ac:dyDescent="0.25">
      <c r="A387">
        <v>386</v>
      </c>
      <c r="B387">
        <v>190.66191000000001</v>
      </c>
      <c r="C387">
        <v>8.1062619999999992</v>
      </c>
    </row>
    <row r="388" spans="1:9" x14ac:dyDescent="0.25">
      <c r="A388">
        <v>387</v>
      </c>
      <c r="B388">
        <v>190.651602</v>
      </c>
      <c r="C388">
        <v>8.1373309999999996</v>
      </c>
      <c r="H388">
        <v>187.50202000000002</v>
      </c>
      <c r="I388">
        <v>4.9982090000000001</v>
      </c>
    </row>
    <row r="389" spans="1:9" x14ac:dyDescent="0.25">
      <c r="A389">
        <v>388</v>
      </c>
      <c r="B389">
        <v>190.640276</v>
      </c>
      <c r="C389">
        <v>8.1493710000000004</v>
      </c>
      <c r="H389">
        <v>187.61507700000001</v>
      </c>
      <c r="I389">
        <v>4.9817809999999998</v>
      </c>
    </row>
    <row r="390" spans="1:9" x14ac:dyDescent="0.25">
      <c r="A390">
        <v>389</v>
      </c>
      <c r="B390">
        <v>190.636347</v>
      </c>
      <c r="C390">
        <v>8.0975370000000009</v>
      </c>
      <c r="H390">
        <v>187.58987300000001</v>
      </c>
      <c r="I390">
        <v>4.9906069999999998</v>
      </c>
    </row>
    <row r="391" spans="1:9" x14ac:dyDescent="0.25">
      <c r="A391">
        <v>390</v>
      </c>
      <c r="F391">
        <v>190.70236399999999</v>
      </c>
      <c r="G391">
        <v>9.0579979999999995</v>
      </c>
      <c r="H391">
        <v>187.560641</v>
      </c>
      <c r="I391">
        <v>4.9781589999999998</v>
      </c>
    </row>
    <row r="392" spans="1:9" x14ac:dyDescent="0.25">
      <c r="A392">
        <v>391</v>
      </c>
      <c r="F392">
        <v>190.718794</v>
      </c>
      <c r="G392">
        <v>9.0157550000000004</v>
      </c>
      <c r="H392">
        <v>187.52987899999999</v>
      </c>
      <c r="I392">
        <v>4.9827510000000004</v>
      </c>
    </row>
    <row r="393" spans="1:9" x14ac:dyDescent="0.25">
      <c r="A393">
        <v>392</v>
      </c>
      <c r="F393">
        <v>190.701956</v>
      </c>
      <c r="G393">
        <v>9.0498860000000008</v>
      </c>
      <c r="H393">
        <v>187.50028800000001</v>
      </c>
      <c r="I393">
        <v>4.9922399999999998</v>
      </c>
    </row>
    <row r="394" spans="1:9" x14ac:dyDescent="0.25">
      <c r="A394">
        <v>393</v>
      </c>
      <c r="F394">
        <v>190.728182</v>
      </c>
      <c r="G394">
        <v>9.0483550000000008</v>
      </c>
      <c r="H394">
        <v>187.511256</v>
      </c>
      <c r="I394">
        <v>5.0517260000000004</v>
      </c>
    </row>
    <row r="395" spans="1:9" x14ac:dyDescent="0.25">
      <c r="A395">
        <v>394</v>
      </c>
      <c r="F395">
        <v>190.743178</v>
      </c>
      <c r="G395">
        <v>9.0438150000000004</v>
      </c>
      <c r="H395">
        <v>187.50202000000002</v>
      </c>
      <c r="I395">
        <v>4.9982090000000001</v>
      </c>
    </row>
    <row r="396" spans="1:9" x14ac:dyDescent="0.25">
      <c r="A396">
        <v>395</v>
      </c>
      <c r="F396">
        <v>190.70262</v>
      </c>
      <c r="G396">
        <v>9.065906</v>
      </c>
    </row>
    <row r="397" spans="1:9" x14ac:dyDescent="0.25">
      <c r="A397">
        <v>396</v>
      </c>
      <c r="F397">
        <v>190.70236399999999</v>
      </c>
      <c r="G397">
        <v>9.0579979999999995</v>
      </c>
    </row>
    <row r="398" spans="1:9" x14ac:dyDescent="0.25">
      <c r="A398">
        <v>397</v>
      </c>
    </row>
    <row r="399" spans="1:9" x14ac:dyDescent="0.25">
      <c r="A399">
        <v>398</v>
      </c>
      <c r="D399">
        <v>212.31248500000001</v>
      </c>
      <c r="E399">
        <v>6.9887519999999999</v>
      </c>
    </row>
    <row r="400" spans="1:9" x14ac:dyDescent="0.25">
      <c r="A400">
        <v>399</v>
      </c>
      <c r="D400">
        <v>212.34603999999999</v>
      </c>
      <c r="E400">
        <v>6.9891120000000004</v>
      </c>
    </row>
    <row r="401" spans="1:9" x14ac:dyDescent="0.25">
      <c r="A401">
        <v>400</v>
      </c>
      <c r="D401">
        <v>212.32526799999999</v>
      </c>
      <c r="E401">
        <v>6.9956589999999998</v>
      </c>
    </row>
    <row r="402" spans="1:9" x14ac:dyDescent="0.25">
      <c r="A402">
        <v>401</v>
      </c>
      <c r="D402">
        <v>212.34222600000001</v>
      </c>
      <c r="E402">
        <v>6.9840619999999998</v>
      </c>
    </row>
    <row r="403" spans="1:9" x14ac:dyDescent="0.25">
      <c r="A403">
        <v>402</v>
      </c>
      <c r="D403">
        <v>212.351968</v>
      </c>
      <c r="E403">
        <v>7.005865</v>
      </c>
    </row>
    <row r="404" spans="1:9" x14ac:dyDescent="0.25">
      <c r="A404">
        <v>403</v>
      </c>
      <c r="D404">
        <v>212.36155500000001</v>
      </c>
      <c r="E404">
        <v>6.923807</v>
      </c>
    </row>
    <row r="405" spans="1:9" x14ac:dyDescent="0.25">
      <c r="A405">
        <v>404</v>
      </c>
      <c r="D405">
        <v>212.46067299999999</v>
      </c>
      <c r="E405">
        <v>6.970351</v>
      </c>
    </row>
    <row r="406" spans="1:9" x14ac:dyDescent="0.25">
      <c r="A406">
        <v>405</v>
      </c>
      <c r="B406">
        <v>220.235364</v>
      </c>
      <c r="C406">
        <v>8.2830130000000004</v>
      </c>
      <c r="D406">
        <v>212.46067299999999</v>
      </c>
      <c r="E406">
        <v>6.970351</v>
      </c>
    </row>
    <row r="407" spans="1:9" x14ac:dyDescent="0.25">
      <c r="A407">
        <v>406</v>
      </c>
      <c r="B407">
        <v>220.22670500000001</v>
      </c>
      <c r="C407">
        <v>8.3154339999999998</v>
      </c>
    </row>
    <row r="408" spans="1:9" x14ac:dyDescent="0.25">
      <c r="A408">
        <v>407</v>
      </c>
      <c r="B408">
        <v>220.232889</v>
      </c>
      <c r="C408">
        <v>8.313269</v>
      </c>
    </row>
    <row r="409" spans="1:9" x14ac:dyDescent="0.25">
      <c r="A409">
        <v>408</v>
      </c>
      <c r="B409">
        <v>220.22036499999999</v>
      </c>
      <c r="C409">
        <v>8.3158460000000005</v>
      </c>
    </row>
    <row r="410" spans="1:9" x14ac:dyDescent="0.25">
      <c r="A410">
        <v>409</v>
      </c>
      <c r="B410">
        <v>220.167171</v>
      </c>
      <c r="C410">
        <v>8.2802310000000006</v>
      </c>
      <c r="H410">
        <v>216.83085299999999</v>
      </c>
      <c r="I410">
        <v>5.1959099999999996</v>
      </c>
    </row>
    <row r="411" spans="1:9" x14ac:dyDescent="0.25">
      <c r="A411">
        <v>410</v>
      </c>
      <c r="B411">
        <v>220.148616</v>
      </c>
      <c r="C411">
        <v>8.2802310000000006</v>
      </c>
      <c r="H411">
        <v>216.78565</v>
      </c>
      <c r="I411">
        <v>5.2585350000000002</v>
      </c>
    </row>
    <row r="412" spans="1:9" x14ac:dyDescent="0.25">
      <c r="A412">
        <v>411</v>
      </c>
      <c r="B412">
        <v>220.235364</v>
      </c>
      <c r="C412">
        <v>8.2830130000000004</v>
      </c>
      <c r="H412">
        <v>216.74910499999999</v>
      </c>
      <c r="I412">
        <v>5.2625549999999999</v>
      </c>
    </row>
    <row r="413" spans="1:9" x14ac:dyDescent="0.25">
      <c r="A413">
        <v>412</v>
      </c>
      <c r="F413">
        <v>220.066971</v>
      </c>
      <c r="G413">
        <v>9.3954799999999992</v>
      </c>
      <c r="H413">
        <v>216.72823</v>
      </c>
      <c r="I413">
        <v>5.2647199999999996</v>
      </c>
    </row>
    <row r="414" spans="1:9" x14ac:dyDescent="0.25">
      <c r="A414">
        <v>413</v>
      </c>
      <c r="F414">
        <v>220.13186400000001</v>
      </c>
      <c r="G414">
        <v>9.4442920000000008</v>
      </c>
      <c r="H414">
        <v>216.79204100000001</v>
      </c>
      <c r="I414">
        <v>5.2586890000000004</v>
      </c>
    </row>
    <row r="415" spans="1:9" x14ac:dyDescent="0.25">
      <c r="A415">
        <v>414</v>
      </c>
      <c r="F415">
        <v>220.09985499999999</v>
      </c>
      <c r="G415">
        <v>9.4326939999999997</v>
      </c>
      <c r="H415">
        <v>216.802299</v>
      </c>
      <c r="I415">
        <v>5.2207540000000003</v>
      </c>
    </row>
    <row r="416" spans="1:9" x14ac:dyDescent="0.25">
      <c r="A416">
        <v>415</v>
      </c>
      <c r="F416">
        <v>220.09861899999999</v>
      </c>
      <c r="G416">
        <v>9.4735680000000002</v>
      </c>
      <c r="H416">
        <v>216.824668</v>
      </c>
      <c r="I416">
        <v>5.2455970000000001</v>
      </c>
    </row>
    <row r="417" spans="1:9" x14ac:dyDescent="0.25">
      <c r="A417">
        <v>416</v>
      </c>
      <c r="F417">
        <v>220.06434200000001</v>
      </c>
      <c r="G417">
        <v>9.4717649999999995</v>
      </c>
      <c r="H417">
        <v>216.83085299999999</v>
      </c>
      <c r="I417">
        <v>5.1959099999999996</v>
      </c>
    </row>
    <row r="418" spans="1:9" x14ac:dyDescent="0.25">
      <c r="A418">
        <v>417</v>
      </c>
      <c r="F418">
        <v>220.06542400000001</v>
      </c>
      <c r="G418">
        <v>9.4474879999999999</v>
      </c>
    </row>
    <row r="419" spans="1:9" x14ac:dyDescent="0.25">
      <c r="A419">
        <v>418</v>
      </c>
      <c r="D419">
        <v>238.06292200000001</v>
      </c>
      <c r="E419">
        <v>6.8612849999999996</v>
      </c>
      <c r="F419">
        <v>220.066971</v>
      </c>
      <c r="G419">
        <v>9.3954799999999992</v>
      </c>
    </row>
    <row r="420" spans="1:9" x14ac:dyDescent="0.25">
      <c r="A420">
        <v>419</v>
      </c>
      <c r="D420">
        <v>238.06678700000001</v>
      </c>
      <c r="E420">
        <v>6.879016</v>
      </c>
    </row>
    <row r="421" spans="1:9" x14ac:dyDescent="0.25">
      <c r="A421">
        <v>420</v>
      </c>
      <c r="D421">
        <v>238.04725200000001</v>
      </c>
      <c r="E421">
        <v>6.8715419999999998</v>
      </c>
    </row>
    <row r="422" spans="1:9" x14ac:dyDescent="0.25">
      <c r="A422">
        <v>421</v>
      </c>
      <c r="D422">
        <v>238.05008799999999</v>
      </c>
      <c r="E422">
        <v>6.8831910000000001</v>
      </c>
    </row>
    <row r="423" spans="1:9" x14ac:dyDescent="0.25">
      <c r="A423">
        <v>422</v>
      </c>
      <c r="D423">
        <v>238.06013799999999</v>
      </c>
      <c r="E423">
        <v>6.8662840000000003</v>
      </c>
    </row>
    <row r="424" spans="1:9" x14ac:dyDescent="0.25">
      <c r="A424">
        <v>423</v>
      </c>
      <c r="D424">
        <v>238.02380099999999</v>
      </c>
      <c r="E424">
        <v>6.8800460000000001</v>
      </c>
    </row>
    <row r="425" spans="1:9" x14ac:dyDescent="0.25">
      <c r="A425">
        <v>424</v>
      </c>
      <c r="D425">
        <v>238.08957000000001</v>
      </c>
      <c r="E425">
        <v>6.8677270000000004</v>
      </c>
    </row>
    <row r="426" spans="1:9" x14ac:dyDescent="0.25">
      <c r="A426">
        <v>425</v>
      </c>
      <c r="D426">
        <v>238.09240399999999</v>
      </c>
      <c r="E426">
        <v>6.861904</v>
      </c>
    </row>
    <row r="427" spans="1:9" x14ac:dyDescent="0.25">
      <c r="A427">
        <v>426</v>
      </c>
      <c r="B427">
        <v>249.395003</v>
      </c>
      <c r="C427">
        <v>7.7760300000000004</v>
      </c>
      <c r="D427">
        <v>238.06292200000001</v>
      </c>
      <c r="E427">
        <v>6.8612849999999996</v>
      </c>
    </row>
    <row r="428" spans="1:9" x14ac:dyDescent="0.25">
      <c r="A428">
        <v>427</v>
      </c>
      <c r="B428">
        <v>249.34268500000002</v>
      </c>
      <c r="C428">
        <v>7.795255</v>
      </c>
    </row>
    <row r="429" spans="1:9" x14ac:dyDescent="0.25">
      <c r="A429">
        <v>428</v>
      </c>
      <c r="B429">
        <v>249.41876099999999</v>
      </c>
      <c r="C429">
        <v>7.8073680000000003</v>
      </c>
    </row>
    <row r="430" spans="1:9" x14ac:dyDescent="0.25">
      <c r="A430">
        <v>429</v>
      </c>
      <c r="B430">
        <v>249.39623900000001</v>
      </c>
      <c r="C430">
        <v>7.7834529999999997</v>
      </c>
    </row>
    <row r="431" spans="1:9" x14ac:dyDescent="0.25">
      <c r="A431">
        <v>430</v>
      </c>
      <c r="B431">
        <v>249.393764</v>
      </c>
      <c r="C431">
        <v>7.8166979999999997</v>
      </c>
    </row>
    <row r="432" spans="1:9" x14ac:dyDescent="0.25">
      <c r="A432">
        <v>431</v>
      </c>
      <c r="B432">
        <v>249.40670299999999</v>
      </c>
      <c r="C432">
        <v>7.8007710000000001</v>
      </c>
    </row>
    <row r="433" spans="1:9" x14ac:dyDescent="0.25">
      <c r="A433">
        <v>432</v>
      </c>
      <c r="B433">
        <v>249.38696199999998</v>
      </c>
      <c r="C433">
        <v>7.7879360000000002</v>
      </c>
      <c r="H433">
        <v>244.72911400000001</v>
      </c>
      <c r="I433">
        <v>4.7529430000000001</v>
      </c>
    </row>
    <row r="434" spans="1:9" x14ac:dyDescent="0.25">
      <c r="A434">
        <v>433</v>
      </c>
      <c r="B434">
        <v>249.40247600000001</v>
      </c>
      <c r="C434">
        <v>7.7687619999999997</v>
      </c>
      <c r="H434">
        <v>244.74097</v>
      </c>
      <c r="I434">
        <v>4.7462939999999998</v>
      </c>
    </row>
    <row r="435" spans="1:9" x14ac:dyDescent="0.25">
      <c r="A435">
        <v>434</v>
      </c>
      <c r="B435">
        <v>249.43783500000001</v>
      </c>
      <c r="C435">
        <v>7.7689170000000001</v>
      </c>
      <c r="H435">
        <v>244.74911399999999</v>
      </c>
      <c r="I435">
        <v>4.7422219999999999</v>
      </c>
    </row>
    <row r="436" spans="1:9" x14ac:dyDescent="0.25">
      <c r="A436">
        <v>435</v>
      </c>
      <c r="B436">
        <v>249.395003</v>
      </c>
      <c r="C436">
        <v>7.7760300000000004</v>
      </c>
      <c r="H436">
        <v>244.73576600000001</v>
      </c>
      <c r="I436">
        <v>4.7325840000000001</v>
      </c>
    </row>
    <row r="437" spans="1:9" x14ac:dyDescent="0.25">
      <c r="A437">
        <v>436</v>
      </c>
      <c r="F437">
        <v>249.83982399999999</v>
      </c>
      <c r="G437">
        <v>8.9649870000000007</v>
      </c>
      <c r="H437">
        <v>244.74092000000002</v>
      </c>
      <c r="I437">
        <v>4.7607780000000002</v>
      </c>
    </row>
    <row r="438" spans="1:9" x14ac:dyDescent="0.25">
      <c r="A438">
        <v>437</v>
      </c>
      <c r="F438">
        <v>249.900901</v>
      </c>
      <c r="G438">
        <v>8.9991610000000009</v>
      </c>
      <c r="H438">
        <v>244.718547</v>
      </c>
      <c r="I438">
        <v>4.8014460000000003</v>
      </c>
    </row>
    <row r="439" spans="1:9" x14ac:dyDescent="0.25">
      <c r="A439">
        <v>438</v>
      </c>
      <c r="F439">
        <v>249.919715</v>
      </c>
      <c r="G439">
        <v>9.0763219999999993</v>
      </c>
      <c r="H439">
        <v>244.73313400000001</v>
      </c>
      <c r="I439">
        <v>4.7912400000000002</v>
      </c>
    </row>
    <row r="440" spans="1:9" x14ac:dyDescent="0.25">
      <c r="A440">
        <v>439</v>
      </c>
      <c r="D440">
        <v>264.68145700000002</v>
      </c>
      <c r="E440">
        <v>5.0804</v>
      </c>
      <c r="F440">
        <v>249.929149</v>
      </c>
      <c r="G440">
        <v>9.1656980000000008</v>
      </c>
      <c r="H440">
        <v>244.72911400000001</v>
      </c>
      <c r="I440">
        <v>4.7529430000000001</v>
      </c>
    </row>
    <row r="441" spans="1:9" x14ac:dyDescent="0.25">
      <c r="A441">
        <v>440</v>
      </c>
      <c r="D441">
        <v>264.68563399999999</v>
      </c>
      <c r="E441">
        <v>5.1498290000000004</v>
      </c>
      <c r="F441">
        <v>249.929767</v>
      </c>
      <c r="G441">
        <v>9.1689450000000008</v>
      </c>
      <c r="H441">
        <v>244.72911400000001</v>
      </c>
      <c r="I441">
        <v>4.7529430000000001</v>
      </c>
    </row>
    <row r="442" spans="1:9" x14ac:dyDescent="0.25">
      <c r="A442">
        <v>441</v>
      </c>
      <c r="D442">
        <v>264.70470299999999</v>
      </c>
      <c r="E442">
        <v>5.1150890000000002</v>
      </c>
      <c r="F442">
        <v>249.93090000000001</v>
      </c>
      <c r="G442">
        <v>9.1129680000000004</v>
      </c>
    </row>
    <row r="443" spans="1:9" x14ac:dyDescent="0.25">
      <c r="A443">
        <v>442</v>
      </c>
      <c r="D443">
        <v>264.68161299999997</v>
      </c>
      <c r="E443">
        <v>5.1346749999999997</v>
      </c>
      <c r="F443">
        <v>249.90451000000002</v>
      </c>
      <c r="G443">
        <v>9.0686420000000005</v>
      </c>
    </row>
    <row r="444" spans="1:9" x14ac:dyDescent="0.25">
      <c r="A444">
        <v>443</v>
      </c>
      <c r="D444">
        <v>264.65388000000002</v>
      </c>
      <c r="E444">
        <v>5.1264289999999999</v>
      </c>
      <c r="F444">
        <v>249.83982399999999</v>
      </c>
      <c r="G444">
        <v>8.9649870000000007</v>
      </c>
    </row>
    <row r="445" spans="1:9" x14ac:dyDescent="0.25">
      <c r="A445">
        <v>444</v>
      </c>
      <c r="D445">
        <v>264.679034</v>
      </c>
      <c r="E445">
        <v>5.0964299999999998</v>
      </c>
      <c r="F445">
        <v>249.83982399999999</v>
      </c>
      <c r="G445">
        <v>8.9649870000000007</v>
      </c>
    </row>
    <row r="446" spans="1:9" x14ac:dyDescent="0.25">
      <c r="A446">
        <v>445</v>
      </c>
      <c r="D446">
        <v>264.69949600000001</v>
      </c>
      <c r="E446">
        <v>5.1028209999999996</v>
      </c>
      <c r="F446">
        <v>249.83982399999999</v>
      </c>
      <c r="G446">
        <v>8.9649870000000007</v>
      </c>
    </row>
    <row r="447" spans="1:9" x14ac:dyDescent="0.25">
      <c r="A447">
        <v>446</v>
      </c>
      <c r="D447">
        <v>264.69733300000001</v>
      </c>
      <c r="E447">
        <v>5.0936979999999998</v>
      </c>
    </row>
    <row r="448" spans="1:9" x14ac:dyDescent="0.25">
      <c r="A448">
        <v>447</v>
      </c>
      <c r="D448">
        <v>264.70774699999998</v>
      </c>
      <c r="E448">
        <v>5.0721530000000001</v>
      </c>
    </row>
    <row r="449" spans="1:11" x14ac:dyDescent="0.25">
      <c r="A449">
        <v>448</v>
      </c>
      <c r="D449">
        <v>264.73866900000002</v>
      </c>
      <c r="E449">
        <v>5.0689060000000001</v>
      </c>
    </row>
    <row r="450" spans="1:11" x14ac:dyDescent="0.25">
      <c r="A450">
        <v>449</v>
      </c>
      <c r="B450">
        <v>273.291877</v>
      </c>
      <c r="C450">
        <v>5.5822289999999999</v>
      </c>
      <c r="D450">
        <v>264.68145700000002</v>
      </c>
      <c r="E450">
        <v>5.0804</v>
      </c>
    </row>
    <row r="451" spans="1:11" x14ac:dyDescent="0.25">
      <c r="A451">
        <v>450</v>
      </c>
      <c r="B451">
        <v>273.291877</v>
      </c>
      <c r="C451">
        <v>5.5822289999999999</v>
      </c>
      <c r="D451">
        <v>264.68145700000002</v>
      </c>
      <c r="E451">
        <v>5.0804</v>
      </c>
    </row>
    <row r="452" spans="1:11" x14ac:dyDescent="0.25">
      <c r="A452">
        <v>451</v>
      </c>
      <c r="B452">
        <v>273.291877</v>
      </c>
      <c r="C452">
        <v>5.5822289999999999</v>
      </c>
    </row>
    <row r="453" spans="1:11" x14ac:dyDescent="0.25">
      <c r="A453">
        <v>452</v>
      </c>
      <c r="B453">
        <v>273.291877</v>
      </c>
      <c r="C453">
        <v>5.5822289999999999</v>
      </c>
      <c r="J453">
        <v>236.46929599999999</v>
      </c>
      <c r="K453">
        <v>13.733909000000001</v>
      </c>
    </row>
    <row r="454" spans="1:11" x14ac:dyDescent="0.25">
      <c r="A454">
        <v>453</v>
      </c>
    </row>
    <row r="455" spans="1:11" x14ac:dyDescent="0.25">
      <c r="A455">
        <v>454</v>
      </c>
    </row>
    <row r="456" spans="1:11" x14ac:dyDescent="0.25">
      <c r="A456">
        <v>455</v>
      </c>
    </row>
    <row r="457" spans="1:11" x14ac:dyDescent="0.25">
      <c r="A457">
        <v>456</v>
      </c>
    </row>
    <row r="458" spans="1:11" x14ac:dyDescent="0.25">
      <c r="A458">
        <v>457</v>
      </c>
    </row>
    <row r="459" spans="1:11" x14ac:dyDescent="0.25">
      <c r="A459">
        <v>458</v>
      </c>
    </row>
    <row r="460" spans="1:11" x14ac:dyDescent="0.25">
      <c r="A460">
        <v>459</v>
      </c>
    </row>
    <row r="461" spans="1:11" x14ac:dyDescent="0.25">
      <c r="A461">
        <v>460</v>
      </c>
    </row>
    <row r="462" spans="1:11" x14ac:dyDescent="0.25">
      <c r="A462">
        <v>461</v>
      </c>
    </row>
    <row r="463" spans="1:11" x14ac:dyDescent="0.25">
      <c r="A463">
        <v>462</v>
      </c>
    </row>
    <row r="464" spans="1:11" x14ac:dyDescent="0.25">
      <c r="A464">
        <v>463</v>
      </c>
    </row>
    <row r="465" spans="1:1" x14ac:dyDescent="0.25">
      <c r="A465">
        <v>464</v>
      </c>
    </row>
    <row r="466" spans="1:1" x14ac:dyDescent="0.25">
      <c r="A466">
        <v>465</v>
      </c>
    </row>
    <row r="467" spans="1:1" x14ac:dyDescent="0.25">
      <c r="A467">
        <v>466</v>
      </c>
    </row>
    <row r="468" spans="1:1" x14ac:dyDescent="0.25">
      <c r="A468">
        <v>467</v>
      </c>
    </row>
    <row r="469" spans="1:1" x14ac:dyDescent="0.25">
      <c r="A469">
        <v>468</v>
      </c>
    </row>
    <row r="470" spans="1:1" x14ac:dyDescent="0.25">
      <c r="A470">
        <v>469</v>
      </c>
    </row>
    <row r="471" spans="1:1" x14ac:dyDescent="0.25">
      <c r="A471">
        <v>470</v>
      </c>
    </row>
    <row r="472" spans="1:1" x14ac:dyDescent="0.25">
      <c r="A472">
        <v>471</v>
      </c>
    </row>
    <row r="473" spans="1:1" x14ac:dyDescent="0.25">
      <c r="A473">
        <v>472</v>
      </c>
    </row>
    <row r="474" spans="1:1" x14ac:dyDescent="0.25">
      <c r="A474">
        <v>473</v>
      </c>
    </row>
    <row r="475" spans="1:1" x14ac:dyDescent="0.25">
      <c r="A475">
        <v>474</v>
      </c>
    </row>
    <row r="476" spans="1:1" x14ac:dyDescent="0.25">
      <c r="A476">
        <v>475</v>
      </c>
    </row>
    <row r="477" spans="1:1" x14ac:dyDescent="0.25">
      <c r="A477">
        <v>476</v>
      </c>
    </row>
    <row r="478" spans="1:1" x14ac:dyDescent="0.25">
      <c r="A478">
        <v>477</v>
      </c>
    </row>
    <row r="479" spans="1:1" x14ac:dyDescent="0.25">
      <c r="A479">
        <v>478</v>
      </c>
    </row>
    <row r="480" spans="1:1" x14ac:dyDescent="0.25">
      <c r="A480">
        <v>479</v>
      </c>
    </row>
    <row r="481" spans="1:11" x14ac:dyDescent="0.25">
      <c r="A481">
        <v>480</v>
      </c>
    </row>
    <row r="482" spans="1:11" x14ac:dyDescent="0.25">
      <c r="A482">
        <v>481</v>
      </c>
    </row>
    <row r="483" spans="1:11" x14ac:dyDescent="0.25">
      <c r="A483">
        <v>482</v>
      </c>
    </row>
    <row r="484" spans="1:11" x14ac:dyDescent="0.25">
      <c r="A484">
        <v>483</v>
      </c>
    </row>
    <row r="485" spans="1:11" x14ac:dyDescent="0.25">
      <c r="A485">
        <v>484</v>
      </c>
    </row>
    <row r="486" spans="1:11" x14ac:dyDescent="0.25">
      <c r="A486">
        <v>485</v>
      </c>
      <c r="J486">
        <v>236.04251400000001</v>
      </c>
      <c r="K486">
        <v>13.462325999999999</v>
      </c>
    </row>
    <row r="487" spans="1:11" x14ac:dyDescent="0.25">
      <c r="A487">
        <v>486</v>
      </c>
      <c r="B487">
        <v>239.371205</v>
      </c>
      <c r="C487">
        <v>6.6561919999999999</v>
      </c>
    </row>
    <row r="488" spans="1:11" x14ac:dyDescent="0.25">
      <c r="A488">
        <v>487</v>
      </c>
      <c r="B488">
        <v>239.34301099999999</v>
      </c>
      <c r="C488">
        <v>6.6287200000000004</v>
      </c>
    </row>
    <row r="489" spans="1:11" x14ac:dyDescent="0.25">
      <c r="A489">
        <v>488</v>
      </c>
      <c r="B489">
        <v>239.29172199999999</v>
      </c>
      <c r="C489">
        <v>6.62805</v>
      </c>
    </row>
    <row r="490" spans="1:11" x14ac:dyDescent="0.25">
      <c r="A490">
        <v>489</v>
      </c>
      <c r="B490">
        <v>239.28105299999999</v>
      </c>
      <c r="C490">
        <v>6.6403169999999996</v>
      </c>
      <c r="H490">
        <v>247.918273</v>
      </c>
      <c r="I490">
        <v>9.8724139999999991</v>
      </c>
    </row>
    <row r="491" spans="1:11" x14ac:dyDescent="0.25">
      <c r="A491">
        <v>490</v>
      </c>
      <c r="B491">
        <v>239.280383</v>
      </c>
      <c r="C491">
        <v>6.6219159999999997</v>
      </c>
      <c r="H491">
        <v>247.98708600000001</v>
      </c>
      <c r="I491">
        <v>9.9149370000000001</v>
      </c>
    </row>
    <row r="492" spans="1:11" x14ac:dyDescent="0.25">
      <c r="A492">
        <v>491</v>
      </c>
      <c r="B492">
        <v>239.26249799999999</v>
      </c>
      <c r="C492">
        <v>6.6298019999999998</v>
      </c>
      <c r="H492">
        <v>247.98981800000001</v>
      </c>
      <c r="I492">
        <v>9.9530790000000007</v>
      </c>
    </row>
    <row r="493" spans="1:11" x14ac:dyDescent="0.25">
      <c r="A493">
        <v>492</v>
      </c>
      <c r="B493">
        <v>239.242604</v>
      </c>
      <c r="C493">
        <v>6.6269669999999996</v>
      </c>
      <c r="H493">
        <v>247.994563</v>
      </c>
      <c r="I493">
        <v>9.9658619999999996</v>
      </c>
    </row>
    <row r="494" spans="1:11" x14ac:dyDescent="0.25">
      <c r="A494">
        <v>493</v>
      </c>
      <c r="B494">
        <v>239.23497499999999</v>
      </c>
      <c r="C494">
        <v>6.6223280000000004</v>
      </c>
      <c r="H494">
        <v>248.006415</v>
      </c>
      <c r="I494">
        <v>9.9457599999999999</v>
      </c>
    </row>
    <row r="495" spans="1:11" x14ac:dyDescent="0.25">
      <c r="A495">
        <v>494</v>
      </c>
      <c r="B495">
        <v>239.22059300000001</v>
      </c>
      <c r="C495">
        <v>6.6603159999999999</v>
      </c>
      <c r="F495">
        <v>242.874213</v>
      </c>
      <c r="G495">
        <v>6.4511520000000004</v>
      </c>
      <c r="H495">
        <v>247.94575</v>
      </c>
      <c r="I495">
        <v>9.9484399999999997</v>
      </c>
    </row>
    <row r="496" spans="1:11" x14ac:dyDescent="0.25">
      <c r="A496">
        <v>495</v>
      </c>
      <c r="B496">
        <v>239.371205</v>
      </c>
      <c r="C496">
        <v>6.6561919999999999</v>
      </c>
      <c r="F496">
        <v>242.92374699999999</v>
      </c>
      <c r="G496">
        <v>6.4361009999999998</v>
      </c>
      <c r="H496">
        <v>247.95744999999999</v>
      </c>
      <c r="I496">
        <v>9.936534</v>
      </c>
    </row>
    <row r="497" spans="1:9" x14ac:dyDescent="0.25">
      <c r="A497">
        <v>496</v>
      </c>
      <c r="F497">
        <v>242.80148399999999</v>
      </c>
      <c r="G497">
        <v>6.3975470000000003</v>
      </c>
      <c r="H497">
        <v>247.92018000000002</v>
      </c>
      <c r="I497">
        <v>9.9090089999999993</v>
      </c>
    </row>
    <row r="498" spans="1:9" x14ac:dyDescent="0.25">
      <c r="A498">
        <v>497</v>
      </c>
      <c r="F498">
        <v>242.828338</v>
      </c>
      <c r="G498">
        <v>6.4085770000000002</v>
      </c>
      <c r="H498">
        <v>247.890288</v>
      </c>
      <c r="I498">
        <v>9.8668980000000008</v>
      </c>
    </row>
    <row r="499" spans="1:9" x14ac:dyDescent="0.25">
      <c r="A499">
        <v>498</v>
      </c>
      <c r="F499">
        <v>242.852925</v>
      </c>
      <c r="G499">
        <v>6.432029</v>
      </c>
      <c r="H499">
        <v>247.918273</v>
      </c>
      <c r="I499">
        <v>9.8724139999999991</v>
      </c>
    </row>
    <row r="500" spans="1:9" x14ac:dyDescent="0.25">
      <c r="A500">
        <v>499</v>
      </c>
      <c r="F500">
        <v>242.83622600000001</v>
      </c>
      <c r="G500">
        <v>6.4438319999999996</v>
      </c>
    </row>
    <row r="501" spans="1:9" x14ac:dyDescent="0.25">
      <c r="A501">
        <v>500</v>
      </c>
      <c r="F501">
        <v>242.84308099999998</v>
      </c>
      <c r="G501">
        <v>6.4867679999999996</v>
      </c>
    </row>
    <row r="502" spans="1:9" x14ac:dyDescent="0.25">
      <c r="A502">
        <v>501</v>
      </c>
      <c r="D502">
        <v>223.73806400000001</v>
      </c>
      <c r="E502">
        <v>8.2393560000000008</v>
      </c>
      <c r="F502">
        <v>242.85983400000001</v>
      </c>
      <c r="G502">
        <v>6.483727</v>
      </c>
    </row>
    <row r="503" spans="1:9" x14ac:dyDescent="0.25">
      <c r="A503">
        <v>502</v>
      </c>
      <c r="D503">
        <v>223.691056</v>
      </c>
      <c r="E503">
        <v>8.2353869999999993</v>
      </c>
      <c r="F503">
        <v>242.874213</v>
      </c>
      <c r="G503">
        <v>6.4511520000000004</v>
      </c>
    </row>
    <row r="504" spans="1:9" x14ac:dyDescent="0.25">
      <c r="A504">
        <v>503</v>
      </c>
      <c r="D504">
        <v>223.696314</v>
      </c>
      <c r="E504">
        <v>8.2617250000000002</v>
      </c>
    </row>
    <row r="505" spans="1:9" x14ac:dyDescent="0.25">
      <c r="A505">
        <v>504</v>
      </c>
      <c r="D505">
        <v>223.69193300000001</v>
      </c>
      <c r="E505">
        <v>8.2711579999999998</v>
      </c>
    </row>
    <row r="506" spans="1:9" x14ac:dyDescent="0.25">
      <c r="A506">
        <v>505</v>
      </c>
      <c r="D506">
        <v>223.686159</v>
      </c>
      <c r="E506">
        <v>8.2756950000000007</v>
      </c>
    </row>
    <row r="507" spans="1:9" x14ac:dyDescent="0.25">
      <c r="A507">
        <v>506</v>
      </c>
      <c r="D507">
        <v>223.67471699999999</v>
      </c>
      <c r="E507">
        <v>8.2377579999999995</v>
      </c>
    </row>
    <row r="508" spans="1:9" x14ac:dyDescent="0.25">
      <c r="A508">
        <v>507</v>
      </c>
      <c r="D508">
        <v>223.68265400000001</v>
      </c>
      <c r="E508">
        <v>8.2815700000000003</v>
      </c>
    </row>
    <row r="509" spans="1:9" x14ac:dyDescent="0.25">
      <c r="A509">
        <v>508</v>
      </c>
      <c r="D509">
        <v>223.70368500000001</v>
      </c>
      <c r="E509">
        <v>8.2742509999999996</v>
      </c>
    </row>
    <row r="510" spans="1:9" x14ac:dyDescent="0.25">
      <c r="A510">
        <v>509</v>
      </c>
      <c r="B510">
        <v>216.64967799999999</v>
      </c>
      <c r="C510">
        <v>6.4386780000000003</v>
      </c>
      <c r="D510">
        <v>223.674665</v>
      </c>
      <c r="E510">
        <v>8.3153310000000005</v>
      </c>
    </row>
    <row r="511" spans="1:9" x14ac:dyDescent="0.25">
      <c r="A511">
        <v>510</v>
      </c>
      <c r="B511">
        <v>216.60622599999999</v>
      </c>
      <c r="C511">
        <v>6.3988350000000001</v>
      </c>
      <c r="D511">
        <v>223.73806400000001</v>
      </c>
      <c r="E511">
        <v>8.2393560000000008</v>
      </c>
    </row>
    <row r="512" spans="1:9" x14ac:dyDescent="0.25">
      <c r="A512">
        <v>511</v>
      </c>
      <c r="B512">
        <v>216.634266</v>
      </c>
      <c r="C512">
        <v>6.3861039999999996</v>
      </c>
    </row>
    <row r="513" spans="1:9" x14ac:dyDescent="0.25">
      <c r="A513">
        <v>512</v>
      </c>
      <c r="B513">
        <v>216.610917</v>
      </c>
      <c r="C513">
        <v>6.4002270000000001</v>
      </c>
    </row>
    <row r="514" spans="1:9" x14ac:dyDescent="0.25">
      <c r="A514">
        <v>513</v>
      </c>
      <c r="B514">
        <v>216.62385499999999</v>
      </c>
      <c r="C514">
        <v>6.4348640000000001</v>
      </c>
      <c r="H514">
        <v>221.549263</v>
      </c>
      <c r="I514">
        <v>9.8560739999999996</v>
      </c>
    </row>
    <row r="515" spans="1:9" x14ac:dyDescent="0.25">
      <c r="A515">
        <v>514</v>
      </c>
      <c r="B515">
        <v>216.65782200000001</v>
      </c>
      <c r="C515">
        <v>6.4048660000000002</v>
      </c>
      <c r="H515">
        <v>221.53792300000001</v>
      </c>
      <c r="I515">
        <v>9.8375690000000002</v>
      </c>
    </row>
    <row r="516" spans="1:9" x14ac:dyDescent="0.25">
      <c r="A516">
        <v>515</v>
      </c>
      <c r="B516">
        <v>216.63962699999999</v>
      </c>
      <c r="C516">
        <v>6.4268749999999999</v>
      </c>
      <c r="H516">
        <v>221.52132599999999</v>
      </c>
      <c r="I516">
        <v>9.8355080000000008</v>
      </c>
    </row>
    <row r="517" spans="1:9" x14ac:dyDescent="0.25">
      <c r="A517">
        <v>516</v>
      </c>
      <c r="B517">
        <v>216.63467800000001</v>
      </c>
      <c r="C517">
        <v>6.328684</v>
      </c>
      <c r="F517">
        <v>218.663127</v>
      </c>
      <c r="G517">
        <v>5.5686730000000004</v>
      </c>
      <c r="H517">
        <v>221.523079</v>
      </c>
      <c r="I517">
        <v>9.9514809999999994</v>
      </c>
    </row>
    <row r="518" spans="1:9" x14ac:dyDescent="0.25">
      <c r="A518">
        <v>517</v>
      </c>
      <c r="B518">
        <v>216.64967799999999</v>
      </c>
      <c r="C518">
        <v>6.4386780000000003</v>
      </c>
      <c r="F518">
        <v>218.65560199999999</v>
      </c>
      <c r="G518">
        <v>5.5752189999999997</v>
      </c>
      <c r="H518">
        <v>221.54740699999999</v>
      </c>
      <c r="I518">
        <v>9.9166380000000007</v>
      </c>
    </row>
    <row r="519" spans="1:9" x14ac:dyDescent="0.25">
      <c r="A519">
        <v>518</v>
      </c>
      <c r="F519">
        <v>218.60869700000001</v>
      </c>
      <c r="G519">
        <v>5.5487260000000003</v>
      </c>
      <c r="H519">
        <v>221.59328199999999</v>
      </c>
      <c r="I519">
        <v>9.9155040000000003</v>
      </c>
    </row>
    <row r="520" spans="1:9" x14ac:dyDescent="0.25">
      <c r="A520">
        <v>519</v>
      </c>
      <c r="F520">
        <v>218.64240699999999</v>
      </c>
      <c r="G520">
        <v>5.5416129999999999</v>
      </c>
      <c r="H520">
        <v>221.543181</v>
      </c>
      <c r="I520">
        <v>9.8732900000000008</v>
      </c>
    </row>
    <row r="521" spans="1:9" x14ac:dyDescent="0.25">
      <c r="A521">
        <v>520</v>
      </c>
      <c r="F521">
        <v>218.68554900000001</v>
      </c>
      <c r="G521">
        <v>5.5618179999999997</v>
      </c>
      <c r="H521">
        <v>221.54642799999999</v>
      </c>
      <c r="I521">
        <v>9.8657649999999997</v>
      </c>
    </row>
    <row r="522" spans="1:9" x14ac:dyDescent="0.25">
      <c r="A522">
        <v>521</v>
      </c>
      <c r="F522">
        <v>218.7123</v>
      </c>
      <c r="G522">
        <v>5.5341909999999999</v>
      </c>
      <c r="H522">
        <v>221.549263</v>
      </c>
      <c r="I522">
        <v>9.8560739999999996</v>
      </c>
    </row>
    <row r="523" spans="1:9" x14ac:dyDescent="0.25">
      <c r="A523">
        <v>522</v>
      </c>
      <c r="F523">
        <v>218.62513999999999</v>
      </c>
      <c r="G523">
        <v>5.5592410000000001</v>
      </c>
    </row>
    <row r="524" spans="1:9" x14ac:dyDescent="0.25">
      <c r="A524">
        <v>523</v>
      </c>
      <c r="F524">
        <v>218.663127</v>
      </c>
      <c r="G524">
        <v>5.5686730000000004</v>
      </c>
    </row>
    <row r="525" spans="1:9" x14ac:dyDescent="0.25">
      <c r="A525">
        <v>524</v>
      </c>
      <c r="D525">
        <v>200.576086</v>
      </c>
      <c r="E525">
        <v>7.4472149999999999</v>
      </c>
    </row>
    <row r="526" spans="1:9" x14ac:dyDescent="0.25">
      <c r="A526">
        <v>525</v>
      </c>
      <c r="D526">
        <v>200.55032199999999</v>
      </c>
      <c r="E526">
        <v>7.4485400000000004</v>
      </c>
    </row>
    <row r="527" spans="1:9" x14ac:dyDescent="0.25">
      <c r="A527">
        <v>526</v>
      </c>
      <c r="D527">
        <v>200.55016900000001</v>
      </c>
      <c r="E527">
        <v>7.4560399999999998</v>
      </c>
    </row>
    <row r="528" spans="1:9" x14ac:dyDescent="0.25">
      <c r="A528">
        <v>527</v>
      </c>
      <c r="D528">
        <v>200.539095</v>
      </c>
      <c r="E528">
        <v>7.4444590000000002</v>
      </c>
    </row>
    <row r="529" spans="1:9" x14ac:dyDescent="0.25">
      <c r="A529">
        <v>528</v>
      </c>
      <c r="D529">
        <v>200.493334</v>
      </c>
      <c r="E529">
        <v>7.451295</v>
      </c>
    </row>
    <row r="530" spans="1:9" x14ac:dyDescent="0.25">
      <c r="A530">
        <v>529</v>
      </c>
      <c r="D530">
        <v>200.54568</v>
      </c>
      <c r="E530">
        <v>7.4742540000000002</v>
      </c>
    </row>
    <row r="531" spans="1:9" x14ac:dyDescent="0.25">
      <c r="A531">
        <v>530</v>
      </c>
      <c r="D531">
        <v>200.555983</v>
      </c>
      <c r="E531">
        <v>7.5084359999999997</v>
      </c>
    </row>
    <row r="532" spans="1:9" x14ac:dyDescent="0.25">
      <c r="A532">
        <v>531</v>
      </c>
      <c r="B532">
        <v>193.062342</v>
      </c>
      <c r="C532">
        <v>5.353701</v>
      </c>
      <c r="D532">
        <v>200.56792300000001</v>
      </c>
      <c r="E532">
        <v>7.5541470000000004</v>
      </c>
    </row>
    <row r="533" spans="1:9" x14ac:dyDescent="0.25">
      <c r="A533">
        <v>532</v>
      </c>
      <c r="B533">
        <v>193.045252</v>
      </c>
      <c r="C533">
        <v>5.4226770000000002</v>
      </c>
      <c r="D533">
        <v>200.576086</v>
      </c>
      <c r="E533">
        <v>7.4472149999999999</v>
      </c>
    </row>
    <row r="534" spans="1:9" x14ac:dyDescent="0.25">
      <c r="A534">
        <v>533</v>
      </c>
      <c r="B534">
        <v>193.08193399999999</v>
      </c>
      <c r="C534">
        <v>5.3626800000000001</v>
      </c>
      <c r="D534">
        <v>200.576086</v>
      </c>
      <c r="E534">
        <v>7.4472149999999999</v>
      </c>
    </row>
    <row r="535" spans="1:9" x14ac:dyDescent="0.25">
      <c r="A535">
        <v>534</v>
      </c>
      <c r="B535">
        <v>193.066935</v>
      </c>
      <c r="C535">
        <v>5.3576290000000002</v>
      </c>
    </row>
    <row r="536" spans="1:9" x14ac:dyDescent="0.25">
      <c r="A536">
        <v>535</v>
      </c>
      <c r="B536">
        <v>193.04321100000001</v>
      </c>
      <c r="C536">
        <v>5.3318649999999996</v>
      </c>
    </row>
    <row r="537" spans="1:9" x14ac:dyDescent="0.25">
      <c r="A537">
        <v>536</v>
      </c>
      <c r="B537">
        <v>193.04658000000001</v>
      </c>
      <c r="C537">
        <v>5.3364570000000002</v>
      </c>
      <c r="H537">
        <v>197.715521</v>
      </c>
      <c r="I537">
        <v>9.3747670000000003</v>
      </c>
    </row>
    <row r="538" spans="1:9" x14ac:dyDescent="0.25">
      <c r="A538">
        <v>537</v>
      </c>
      <c r="B538">
        <v>193.03933599999999</v>
      </c>
      <c r="C538">
        <v>5.3694139999999999</v>
      </c>
      <c r="H538">
        <v>197.71480400000002</v>
      </c>
      <c r="I538">
        <v>9.3933879999999998</v>
      </c>
    </row>
    <row r="539" spans="1:9" x14ac:dyDescent="0.25">
      <c r="A539">
        <v>538</v>
      </c>
      <c r="B539">
        <v>193.062342</v>
      </c>
      <c r="C539">
        <v>5.353701</v>
      </c>
      <c r="F539">
        <v>195.39885600000002</v>
      </c>
      <c r="G539">
        <v>4.6663379999999997</v>
      </c>
      <c r="H539">
        <v>197.726798</v>
      </c>
      <c r="I539">
        <v>9.4248150000000006</v>
      </c>
    </row>
    <row r="540" spans="1:9" x14ac:dyDescent="0.25">
      <c r="A540">
        <v>539</v>
      </c>
      <c r="B540">
        <v>193.062342</v>
      </c>
      <c r="C540">
        <v>5.353701</v>
      </c>
      <c r="F540">
        <v>195.443343</v>
      </c>
      <c r="G540">
        <v>4.65435</v>
      </c>
      <c r="H540">
        <v>197.72251</v>
      </c>
      <c r="I540">
        <v>9.4057860000000009</v>
      </c>
    </row>
    <row r="541" spans="1:9" x14ac:dyDescent="0.25">
      <c r="A541">
        <v>540</v>
      </c>
      <c r="F541">
        <v>195.47420700000001</v>
      </c>
      <c r="G541">
        <v>4.6768479999999997</v>
      </c>
      <c r="H541">
        <v>197.720316</v>
      </c>
      <c r="I541">
        <v>9.4035410000000006</v>
      </c>
    </row>
    <row r="542" spans="1:9" x14ac:dyDescent="0.25">
      <c r="A542">
        <v>541</v>
      </c>
      <c r="F542">
        <v>195.402323</v>
      </c>
      <c r="G542">
        <v>4.6706750000000001</v>
      </c>
      <c r="H542">
        <v>197.726744</v>
      </c>
      <c r="I542">
        <v>9.3998670000000004</v>
      </c>
    </row>
    <row r="543" spans="1:9" x14ac:dyDescent="0.25">
      <c r="A543">
        <v>542</v>
      </c>
      <c r="F543">
        <v>195.418395</v>
      </c>
      <c r="G543">
        <v>4.6476660000000001</v>
      </c>
      <c r="H543">
        <v>197.760107</v>
      </c>
      <c r="I543">
        <v>9.3661449999999995</v>
      </c>
    </row>
    <row r="544" spans="1:9" x14ac:dyDescent="0.25">
      <c r="A544">
        <v>543</v>
      </c>
      <c r="F544">
        <v>195.43926100000002</v>
      </c>
      <c r="G544">
        <v>4.6363399999999997</v>
      </c>
      <c r="H544">
        <v>197.70255900000001</v>
      </c>
      <c r="I544">
        <v>9.3951229999999999</v>
      </c>
    </row>
    <row r="545" spans="1:9" x14ac:dyDescent="0.25">
      <c r="A545">
        <v>544</v>
      </c>
      <c r="F545">
        <v>195.42727100000002</v>
      </c>
      <c r="G545">
        <v>4.6636350000000002</v>
      </c>
      <c r="H545">
        <v>197.715521</v>
      </c>
      <c r="I545">
        <v>9.3747670000000003</v>
      </c>
    </row>
    <row r="546" spans="1:9" x14ac:dyDescent="0.25">
      <c r="A546">
        <v>545</v>
      </c>
      <c r="F546">
        <v>195.39885600000002</v>
      </c>
      <c r="G546">
        <v>4.6663379999999997</v>
      </c>
    </row>
    <row r="547" spans="1:9" x14ac:dyDescent="0.25">
      <c r="A547">
        <v>546</v>
      </c>
      <c r="F547">
        <v>195.39885600000002</v>
      </c>
      <c r="G547">
        <v>4.6663379999999997</v>
      </c>
    </row>
    <row r="548" spans="1:9" x14ac:dyDescent="0.25">
      <c r="A548">
        <v>547</v>
      </c>
      <c r="D548">
        <v>174.52473900000001</v>
      </c>
      <c r="E548">
        <v>7.0715700000000004</v>
      </c>
    </row>
    <row r="549" spans="1:9" x14ac:dyDescent="0.25">
      <c r="A549">
        <v>548</v>
      </c>
      <c r="D549">
        <v>174.51224000000002</v>
      </c>
      <c r="E549">
        <v>7.0862629999999998</v>
      </c>
    </row>
    <row r="550" spans="1:9" x14ac:dyDescent="0.25">
      <c r="A550">
        <v>549</v>
      </c>
      <c r="D550">
        <v>174.505965</v>
      </c>
      <c r="E550">
        <v>7.0767749999999996</v>
      </c>
    </row>
    <row r="551" spans="1:9" x14ac:dyDescent="0.25">
      <c r="A551">
        <v>550</v>
      </c>
      <c r="D551">
        <v>174.481324</v>
      </c>
      <c r="E551">
        <v>7.0666219999999997</v>
      </c>
    </row>
    <row r="552" spans="1:9" x14ac:dyDescent="0.25">
      <c r="A552">
        <v>551</v>
      </c>
      <c r="D552">
        <v>174.48367000000002</v>
      </c>
      <c r="E552">
        <v>7.0377960000000002</v>
      </c>
    </row>
    <row r="553" spans="1:9" x14ac:dyDescent="0.25">
      <c r="A553">
        <v>552</v>
      </c>
      <c r="D553">
        <v>174.49683200000001</v>
      </c>
      <c r="E553">
        <v>7.0423369999999998</v>
      </c>
    </row>
    <row r="554" spans="1:9" x14ac:dyDescent="0.25">
      <c r="A554">
        <v>553</v>
      </c>
      <c r="D554">
        <v>174.53484</v>
      </c>
      <c r="E554">
        <v>7.0660100000000003</v>
      </c>
    </row>
    <row r="555" spans="1:9" x14ac:dyDescent="0.25">
      <c r="A555">
        <v>554</v>
      </c>
      <c r="D555">
        <v>174.522086</v>
      </c>
      <c r="E555">
        <v>7.1146289999999999</v>
      </c>
    </row>
    <row r="556" spans="1:9" x14ac:dyDescent="0.25">
      <c r="A556">
        <v>555</v>
      </c>
      <c r="B556">
        <v>165.46245400000001</v>
      </c>
      <c r="C556">
        <v>5.9642809999999997</v>
      </c>
      <c r="D556">
        <v>174.52473900000001</v>
      </c>
      <c r="E556">
        <v>7.0715700000000004</v>
      </c>
    </row>
    <row r="557" spans="1:9" x14ac:dyDescent="0.25">
      <c r="A557">
        <v>556</v>
      </c>
      <c r="B557">
        <v>165.46245400000001</v>
      </c>
      <c r="C557">
        <v>5.9642809999999997</v>
      </c>
    </row>
    <row r="558" spans="1:9" x14ac:dyDescent="0.25">
      <c r="A558">
        <v>557</v>
      </c>
      <c r="B558">
        <v>165.46245400000001</v>
      </c>
      <c r="C558">
        <v>5.9642809999999997</v>
      </c>
    </row>
    <row r="559" spans="1:9" x14ac:dyDescent="0.25">
      <c r="A559">
        <v>558</v>
      </c>
      <c r="B559">
        <v>165.46245400000001</v>
      </c>
      <c r="C559">
        <v>5.9642809999999997</v>
      </c>
      <c r="H559">
        <v>170.58693400000001</v>
      </c>
      <c r="I559">
        <v>9.6433239999999998</v>
      </c>
    </row>
    <row r="560" spans="1:9" x14ac:dyDescent="0.25">
      <c r="A560">
        <v>559</v>
      </c>
      <c r="B560">
        <v>165.46245400000001</v>
      </c>
      <c r="C560">
        <v>5.9642809999999997</v>
      </c>
      <c r="H560">
        <v>170.56305700000001</v>
      </c>
      <c r="I560">
        <v>9.6172540000000009</v>
      </c>
    </row>
    <row r="561" spans="1:9" x14ac:dyDescent="0.25">
      <c r="A561">
        <v>560</v>
      </c>
      <c r="B561">
        <v>165.46245400000001</v>
      </c>
      <c r="C561">
        <v>5.9642809999999997</v>
      </c>
      <c r="H561">
        <v>170.586117</v>
      </c>
      <c r="I561">
        <v>9.5807260000000003</v>
      </c>
    </row>
    <row r="562" spans="1:9" x14ac:dyDescent="0.25">
      <c r="A562">
        <v>561</v>
      </c>
      <c r="B562">
        <v>165.46245400000001</v>
      </c>
      <c r="C562">
        <v>5.9642809999999997</v>
      </c>
      <c r="F562">
        <v>168.18858800000001</v>
      </c>
      <c r="G562">
        <v>5.4103300000000001</v>
      </c>
      <c r="H562">
        <v>170.562802</v>
      </c>
      <c r="I562">
        <v>9.6656700000000004</v>
      </c>
    </row>
    <row r="563" spans="1:9" x14ac:dyDescent="0.25">
      <c r="A563">
        <v>562</v>
      </c>
      <c r="F563">
        <v>168.254097</v>
      </c>
      <c r="G563">
        <v>5.3898219999999997</v>
      </c>
      <c r="H563">
        <v>170.558108</v>
      </c>
      <c r="I563">
        <v>9.7041880000000003</v>
      </c>
    </row>
    <row r="564" spans="1:9" x14ac:dyDescent="0.25">
      <c r="A564">
        <v>563</v>
      </c>
      <c r="F564">
        <v>168.20868899999999</v>
      </c>
      <c r="G564">
        <v>5.413341</v>
      </c>
      <c r="H564">
        <v>170.58219</v>
      </c>
      <c r="I564">
        <v>9.6774039999999992</v>
      </c>
    </row>
    <row r="565" spans="1:9" x14ac:dyDescent="0.25">
      <c r="A565">
        <v>564</v>
      </c>
      <c r="F565">
        <v>168.23037199999999</v>
      </c>
      <c r="G565">
        <v>5.3943110000000001</v>
      </c>
      <c r="H565">
        <v>170.56729200000001</v>
      </c>
      <c r="I565">
        <v>9.6697009999999999</v>
      </c>
    </row>
    <row r="566" spans="1:9" x14ac:dyDescent="0.25">
      <c r="A566">
        <v>565</v>
      </c>
      <c r="F566">
        <v>168.280114</v>
      </c>
      <c r="G566">
        <v>5.3810460000000004</v>
      </c>
      <c r="H566">
        <v>170.58693400000001</v>
      </c>
      <c r="I566">
        <v>9.6433239999999998</v>
      </c>
    </row>
    <row r="567" spans="1:9" x14ac:dyDescent="0.25">
      <c r="A567">
        <v>566</v>
      </c>
      <c r="F567">
        <v>168.24419800000001</v>
      </c>
      <c r="G567">
        <v>5.3701290000000004</v>
      </c>
    </row>
    <row r="568" spans="1:9" x14ac:dyDescent="0.25">
      <c r="A568">
        <v>567</v>
      </c>
      <c r="F568">
        <v>168.18858800000001</v>
      </c>
      <c r="G568">
        <v>5.4103300000000001</v>
      </c>
    </row>
    <row r="569" spans="1:9" x14ac:dyDescent="0.25">
      <c r="A569">
        <v>568</v>
      </c>
    </row>
    <row r="570" spans="1:9" x14ac:dyDescent="0.25">
      <c r="A570">
        <v>569</v>
      </c>
      <c r="D570">
        <v>151.14366100000001</v>
      </c>
      <c r="E570">
        <v>7.3081389999999997</v>
      </c>
    </row>
    <row r="571" spans="1:9" x14ac:dyDescent="0.25">
      <c r="A571">
        <v>570</v>
      </c>
      <c r="D571">
        <v>151.14366100000001</v>
      </c>
      <c r="E571">
        <v>7.3081389999999997</v>
      </c>
    </row>
    <row r="572" spans="1:9" x14ac:dyDescent="0.25">
      <c r="A572">
        <v>571</v>
      </c>
      <c r="D572">
        <v>151.14366100000001</v>
      </c>
      <c r="E572">
        <v>7.3081389999999997</v>
      </c>
    </row>
    <row r="573" spans="1:9" x14ac:dyDescent="0.25">
      <c r="A573">
        <v>572</v>
      </c>
      <c r="D573">
        <v>151.14366100000001</v>
      </c>
      <c r="E573">
        <v>7.3081389999999997</v>
      </c>
    </row>
    <row r="574" spans="1:9" x14ac:dyDescent="0.25">
      <c r="A574">
        <v>573</v>
      </c>
      <c r="D574">
        <v>151.14366100000001</v>
      </c>
      <c r="E574">
        <v>7.3081389999999997</v>
      </c>
    </row>
    <row r="575" spans="1:9" x14ac:dyDescent="0.25">
      <c r="A575">
        <v>574</v>
      </c>
      <c r="D575">
        <v>151.14366100000001</v>
      </c>
      <c r="E575">
        <v>7.3081389999999997</v>
      </c>
    </row>
    <row r="576" spans="1:9" x14ac:dyDescent="0.25">
      <c r="A576">
        <v>575</v>
      </c>
      <c r="B576">
        <v>132.47624400000001</v>
      </c>
      <c r="C576">
        <v>4.226515</v>
      </c>
      <c r="D576">
        <v>151.14366100000001</v>
      </c>
      <c r="E576">
        <v>7.3081389999999997</v>
      </c>
    </row>
    <row r="577" spans="1:9" x14ac:dyDescent="0.25">
      <c r="A577">
        <v>576</v>
      </c>
      <c r="B577">
        <v>132.46058100000002</v>
      </c>
      <c r="C577">
        <v>4.1653950000000002</v>
      </c>
      <c r="D577">
        <v>151.14366100000001</v>
      </c>
      <c r="E577">
        <v>7.3081389999999997</v>
      </c>
    </row>
    <row r="578" spans="1:9" x14ac:dyDescent="0.25">
      <c r="A578">
        <v>577</v>
      </c>
      <c r="B578">
        <v>132.43527800000001</v>
      </c>
      <c r="C578">
        <v>4.2338610000000001</v>
      </c>
    </row>
    <row r="579" spans="1:9" x14ac:dyDescent="0.25">
      <c r="A579">
        <v>578</v>
      </c>
      <c r="B579">
        <v>132.44435700000002</v>
      </c>
      <c r="C579">
        <v>4.1938630000000003</v>
      </c>
    </row>
    <row r="580" spans="1:9" x14ac:dyDescent="0.25">
      <c r="A580">
        <v>579</v>
      </c>
      <c r="B580">
        <v>132.41247000000001</v>
      </c>
      <c r="C580">
        <v>4.2380449999999996</v>
      </c>
    </row>
    <row r="581" spans="1:9" x14ac:dyDescent="0.25">
      <c r="A581">
        <v>580</v>
      </c>
      <c r="B581">
        <v>132.40885400000002</v>
      </c>
      <c r="C581">
        <v>4.2049339999999997</v>
      </c>
    </row>
    <row r="582" spans="1:9" x14ac:dyDescent="0.25">
      <c r="A582">
        <v>581</v>
      </c>
      <c r="B582">
        <v>132.47624400000001</v>
      </c>
      <c r="C582">
        <v>4.226515</v>
      </c>
      <c r="F582">
        <v>133.39660500000002</v>
      </c>
      <c r="G582">
        <v>3.3719670000000002</v>
      </c>
      <c r="H582">
        <v>133.55175200000002</v>
      </c>
      <c r="I582">
        <v>7.5729220000000002</v>
      </c>
    </row>
    <row r="583" spans="1:9" x14ac:dyDescent="0.25">
      <c r="A583">
        <v>582</v>
      </c>
      <c r="F583">
        <v>133.31788900000001</v>
      </c>
      <c r="G583">
        <v>3.3685999999999998</v>
      </c>
      <c r="H583">
        <v>133.580828</v>
      </c>
      <c r="I583">
        <v>7.5767480000000003</v>
      </c>
    </row>
    <row r="584" spans="1:9" x14ac:dyDescent="0.25">
      <c r="A584">
        <v>583</v>
      </c>
      <c r="F584">
        <v>133.39094400000002</v>
      </c>
      <c r="G584">
        <v>3.320541</v>
      </c>
      <c r="H584">
        <v>133.63246400000003</v>
      </c>
      <c r="I584">
        <v>7.5794009999999998</v>
      </c>
    </row>
    <row r="585" spans="1:9" x14ac:dyDescent="0.25">
      <c r="A585">
        <v>584</v>
      </c>
      <c r="F585">
        <v>133.39237</v>
      </c>
      <c r="G585">
        <v>3.2601360000000001</v>
      </c>
      <c r="H585">
        <v>133.661845</v>
      </c>
      <c r="I585">
        <v>7.5666979999999997</v>
      </c>
    </row>
    <row r="586" spans="1:9" x14ac:dyDescent="0.25">
      <c r="A586">
        <v>585</v>
      </c>
      <c r="F586">
        <v>133.49252200000001</v>
      </c>
      <c r="G586">
        <v>3.262534</v>
      </c>
      <c r="H586">
        <v>133.74041600000001</v>
      </c>
      <c r="I586">
        <v>7.5941960000000002</v>
      </c>
    </row>
    <row r="587" spans="1:9" x14ac:dyDescent="0.25">
      <c r="A587">
        <v>586</v>
      </c>
      <c r="F587">
        <v>133.44757300000001</v>
      </c>
      <c r="G587">
        <v>3.254524</v>
      </c>
      <c r="H587">
        <v>133.66985500000001</v>
      </c>
      <c r="I587">
        <v>7.5194039999999998</v>
      </c>
    </row>
    <row r="588" spans="1:9" x14ac:dyDescent="0.25">
      <c r="A588">
        <v>587</v>
      </c>
      <c r="F588">
        <v>133.39660500000002</v>
      </c>
      <c r="G588">
        <v>3.3719670000000002</v>
      </c>
      <c r="H588">
        <v>133.55175200000002</v>
      </c>
      <c r="I588">
        <v>7.5729220000000002</v>
      </c>
    </row>
    <row r="589" spans="1:9" x14ac:dyDescent="0.25">
      <c r="A589">
        <v>588</v>
      </c>
      <c r="F589">
        <v>133.39660500000002</v>
      </c>
      <c r="G589">
        <v>3.3719670000000002</v>
      </c>
      <c r="H589">
        <v>133.55175200000002</v>
      </c>
      <c r="I589">
        <v>7.5729220000000002</v>
      </c>
    </row>
    <row r="590" spans="1:9" x14ac:dyDescent="0.25">
      <c r="A590">
        <v>589</v>
      </c>
    </row>
    <row r="591" spans="1:9" x14ac:dyDescent="0.25">
      <c r="A591">
        <v>590</v>
      </c>
    </row>
    <row r="592" spans="1:9" x14ac:dyDescent="0.25">
      <c r="A592">
        <v>591</v>
      </c>
    </row>
    <row r="593" spans="1:9" x14ac:dyDescent="0.25">
      <c r="A593">
        <v>592</v>
      </c>
    </row>
    <row r="594" spans="1:9" x14ac:dyDescent="0.25">
      <c r="A594">
        <v>593</v>
      </c>
      <c r="D594">
        <v>107.491782</v>
      </c>
      <c r="E594">
        <v>6.348751</v>
      </c>
    </row>
    <row r="595" spans="1:9" x14ac:dyDescent="0.25">
      <c r="A595">
        <v>594</v>
      </c>
      <c r="D595">
        <v>107.46494900000002</v>
      </c>
      <c r="E595">
        <v>6.3246710000000004</v>
      </c>
    </row>
    <row r="596" spans="1:9" x14ac:dyDescent="0.25">
      <c r="A596">
        <v>595</v>
      </c>
      <c r="D596">
        <v>107.45795700000001</v>
      </c>
      <c r="E596">
        <v>6.3269659999999996</v>
      </c>
    </row>
    <row r="597" spans="1:9" x14ac:dyDescent="0.25">
      <c r="A597">
        <v>596</v>
      </c>
      <c r="D597">
        <v>107.42153000000002</v>
      </c>
      <c r="E597">
        <v>6.325844</v>
      </c>
    </row>
    <row r="598" spans="1:9" x14ac:dyDescent="0.25">
      <c r="A598">
        <v>597</v>
      </c>
      <c r="B598">
        <v>100.696577</v>
      </c>
      <c r="C598">
        <v>4.3029390000000003</v>
      </c>
      <c r="D598">
        <v>107.47096900000001</v>
      </c>
      <c r="E598">
        <v>6.3479859999999997</v>
      </c>
    </row>
    <row r="599" spans="1:9" x14ac:dyDescent="0.25">
      <c r="A599">
        <v>598</v>
      </c>
      <c r="B599">
        <v>100.722645</v>
      </c>
      <c r="C599">
        <v>4.3608440000000002</v>
      </c>
      <c r="D599">
        <v>107.42219400000002</v>
      </c>
      <c r="E599">
        <v>6.3819129999999999</v>
      </c>
    </row>
    <row r="600" spans="1:9" x14ac:dyDescent="0.25">
      <c r="A600">
        <v>599</v>
      </c>
      <c r="B600">
        <v>100.69081</v>
      </c>
      <c r="C600">
        <v>4.3293150000000002</v>
      </c>
      <c r="D600">
        <v>107.491782</v>
      </c>
      <c r="E600">
        <v>6.348751</v>
      </c>
    </row>
    <row r="601" spans="1:9" x14ac:dyDescent="0.25">
      <c r="A601">
        <v>600</v>
      </c>
      <c r="B601">
        <v>100.68035300000001</v>
      </c>
      <c r="C601">
        <v>4.367375</v>
      </c>
    </row>
    <row r="602" spans="1:9" x14ac:dyDescent="0.25">
      <c r="A602">
        <v>601</v>
      </c>
      <c r="B602">
        <v>100.637192</v>
      </c>
      <c r="C602">
        <v>4.3782420000000002</v>
      </c>
    </row>
    <row r="603" spans="1:9" x14ac:dyDescent="0.25">
      <c r="A603">
        <v>602</v>
      </c>
      <c r="B603">
        <v>100.696577</v>
      </c>
      <c r="C603">
        <v>4.3029390000000003</v>
      </c>
      <c r="H603">
        <v>102.31353200000001</v>
      </c>
      <c r="I603">
        <v>7.9041800000000002</v>
      </c>
    </row>
    <row r="604" spans="1:9" x14ac:dyDescent="0.25">
      <c r="A604">
        <v>603</v>
      </c>
      <c r="B604">
        <v>100.696577</v>
      </c>
      <c r="C604">
        <v>4.3029390000000003</v>
      </c>
      <c r="F604">
        <v>101.70963500000001</v>
      </c>
      <c r="G604">
        <v>3.3465600000000002</v>
      </c>
      <c r="H604">
        <v>102.31108300000001</v>
      </c>
      <c r="I604">
        <v>7.8996899999999997</v>
      </c>
    </row>
    <row r="605" spans="1:9" x14ac:dyDescent="0.25">
      <c r="A605">
        <v>604</v>
      </c>
      <c r="F605">
        <v>101.78208000000001</v>
      </c>
      <c r="G605">
        <v>3.4099750000000002</v>
      </c>
      <c r="H605">
        <v>102.337202</v>
      </c>
      <c r="I605">
        <v>7.9095370000000003</v>
      </c>
    </row>
    <row r="606" spans="1:9" x14ac:dyDescent="0.25">
      <c r="A606">
        <v>605</v>
      </c>
      <c r="F606">
        <v>101.76345900000001</v>
      </c>
      <c r="G606">
        <v>3.436658</v>
      </c>
      <c r="H606">
        <v>102.32383800000001</v>
      </c>
      <c r="I606">
        <v>7.9311170000000004</v>
      </c>
    </row>
    <row r="607" spans="1:9" x14ac:dyDescent="0.25">
      <c r="A607">
        <v>606</v>
      </c>
      <c r="F607">
        <v>101.75560200000001</v>
      </c>
      <c r="G607">
        <v>3.404312</v>
      </c>
      <c r="H607">
        <v>102.31628600000001</v>
      </c>
      <c r="I607">
        <v>7.919689</v>
      </c>
    </row>
    <row r="608" spans="1:9" x14ac:dyDescent="0.25">
      <c r="A608">
        <v>607</v>
      </c>
      <c r="F608">
        <v>101.739125</v>
      </c>
      <c r="G608">
        <v>3.3299799999999999</v>
      </c>
      <c r="H608">
        <v>102.331389</v>
      </c>
      <c r="I608">
        <v>7.9340250000000001</v>
      </c>
    </row>
    <row r="609" spans="1:9" x14ac:dyDescent="0.25">
      <c r="A609">
        <v>608</v>
      </c>
      <c r="F609">
        <v>101.83432200000001</v>
      </c>
      <c r="G609">
        <v>3.3128890000000002</v>
      </c>
      <c r="H609">
        <v>102.259556</v>
      </c>
      <c r="I609">
        <v>7.9157609999999998</v>
      </c>
    </row>
    <row r="610" spans="1:9" x14ac:dyDescent="0.25">
      <c r="A610">
        <v>609</v>
      </c>
      <c r="F610">
        <v>101.70963500000001</v>
      </c>
      <c r="G610">
        <v>3.3465600000000002</v>
      </c>
      <c r="H610">
        <v>102.31353200000001</v>
      </c>
      <c r="I610">
        <v>7.9041800000000002</v>
      </c>
    </row>
    <row r="611" spans="1:9" x14ac:dyDescent="0.25">
      <c r="A611">
        <v>610</v>
      </c>
    </row>
    <row r="612" spans="1:9" x14ac:dyDescent="0.25">
      <c r="A612">
        <v>611</v>
      </c>
    </row>
    <row r="613" spans="1:9" x14ac:dyDescent="0.25">
      <c r="A613">
        <v>612</v>
      </c>
      <c r="D613">
        <v>78.608135000000004</v>
      </c>
      <c r="E613">
        <v>7.0499390000000002</v>
      </c>
    </row>
    <row r="614" spans="1:9" x14ac:dyDescent="0.25">
      <c r="A614">
        <v>613</v>
      </c>
      <c r="D614">
        <v>78.544363000000004</v>
      </c>
      <c r="E614">
        <v>7.0079520000000004</v>
      </c>
    </row>
    <row r="615" spans="1:9" x14ac:dyDescent="0.25">
      <c r="A615">
        <v>614</v>
      </c>
      <c r="D615">
        <v>78.575636000000003</v>
      </c>
      <c r="E615">
        <v>7.033766</v>
      </c>
    </row>
    <row r="616" spans="1:9" x14ac:dyDescent="0.25">
      <c r="A616">
        <v>615</v>
      </c>
      <c r="D616">
        <v>78.60461500000001</v>
      </c>
      <c r="E616">
        <v>7.0545809999999998</v>
      </c>
    </row>
    <row r="617" spans="1:9" x14ac:dyDescent="0.25">
      <c r="A617">
        <v>616</v>
      </c>
      <c r="D617">
        <v>78.592881000000006</v>
      </c>
      <c r="E617">
        <v>7.068816</v>
      </c>
    </row>
    <row r="618" spans="1:9" x14ac:dyDescent="0.25">
      <c r="A618">
        <v>617</v>
      </c>
      <c r="D618">
        <v>78.576351000000003</v>
      </c>
      <c r="E618">
        <v>7.0641220000000002</v>
      </c>
    </row>
    <row r="619" spans="1:9" x14ac:dyDescent="0.25">
      <c r="A619">
        <v>618</v>
      </c>
      <c r="B619">
        <v>71.510495000000006</v>
      </c>
      <c r="C619">
        <v>5.4181869999999996</v>
      </c>
      <c r="D619">
        <v>78.554056000000003</v>
      </c>
      <c r="E619">
        <v>7.1012120000000003</v>
      </c>
    </row>
    <row r="620" spans="1:9" x14ac:dyDescent="0.25">
      <c r="A620">
        <v>619</v>
      </c>
      <c r="B620">
        <v>71.510495000000006</v>
      </c>
      <c r="C620">
        <v>5.4181869999999996</v>
      </c>
      <c r="D620">
        <v>78.608135000000004</v>
      </c>
      <c r="E620">
        <v>7.0499390000000002</v>
      </c>
    </row>
    <row r="621" spans="1:9" x14ac:dyDescent="0.25">
      <c r="A621">
        <v>620</v>
      </c>
      <c r="B621">
        <v>71.514168000000012</v>
      </c>
      <c r="C621">
        <v>5.4202789999999998</v>
      </c>
    </row>
    <row r="622" spans="1:9" x14ac:dyDescent="0.25">
      <c r="A622">
        <v>621</v>
      </c>
      <c r="B622">
        <v>71.547636000000011</v>
      </c>
      <c r="C622">
        <v>5.4449209999999999</v>
      </c>
    </row>
    <row r="623" spans="1:9" x14ac:dyDescent="0.25">
      <c r="A623">
        <v>622</v>
      </c>
      <c r="B623">
        <v>71.532330000000002</v>
      </c>
      <c r="C623">
        <v>5.4502769999999998</v>
      </c>
    </row>
    <row r="624" spans="1:9" x14ac:dyDescent="0.25">
      <c r="A624">
        <v>623</v>
      </c>
      <c r="B624">
        <v>71.490241000000012</v>
      </c>
      <c r="C624">
        <v>5.462726</v>
      </c>
      <c r="H624">
        <v>73.319533000000007</v>
      </c>
      <c r="I624">
        <v>8.8603039999999993</v>
      </c>
    </row>
    <row r="625" spans="1:9" x14ac:dyDescent="0.25">
      <c r="A625">
        <v>624</v>
      </c>
      <c r="B625">
        <v>71.483762000000013</v>
      </c>
      <c r="C625">
        <v>5.4667050000000001</v>
      </c>
      <c r="H625">
        <v>73.248874000000001</v>
      </c>
      <c r="I625">
        <v>8.7448510000000006</v>
      </c>
    </row>
    <row r="626" spans="1:9" x14ac:dyDescent="0.25">
      <c r="A626">
        <v>625</v>
      </c>
      <c r="B626">
        <v>71.510495000000006</v>
      </c>
      <c r="C626">
        <v>5.4181869999999996</v>
      </c>
      <c r="F626">
        <v>71.791603000000009</v>
      </c>
      <c r="G626">
        <v>4.9719860000000002</v>
      </c>
      <c r="H626">
        <v>73.275046000000003</v>
      </c>
      <c r="I626">
        <v>8.747401</v>
      </c>
    </row>
    <row r="627" spans="1:9" x14ac:dyDescent="0.25">
      <c r="A627">
        <v>626</v>
      </c>
      <c r="F627">
        <v>71.757727000000003</v>
      </c>
      <c r="G627">
        <v>5.0573389999999998</v>
      </c>
      <c r="H627">
        <v>73.251169000000004</v>
      </c>
      <c r="I627">
        <v>8.7622990000000005</v>
      </c>
    </row>
    <row r="628" spans="1:9" x14ac:dyDescent="0.25">
      <c r="A628">
        <v>627</v>
      </c>
      <c r="F628">
        <v>71.725229000000013</v>
      </c>
      <c r="G628">
        <v>5.0440740000000002</v>
      </c>
      <c r="H628">
        <v>73.300453000000005</v>
      </c>
      <c r="I628">
        <v>8.7994389999999996</v>
      </c>
    </row>
    <row r="629" spans="1:9" x14ac:dyDescent="0.25">
      <c r="A629">
        <v>628</v>
      </c>
      <c r="F629">
        <v>71.745024000000001</v>
      </c>
      <c r="G629">
        <v>5.0037700000000003</v>
      </c>
      <c r="H629">
        <v>73.323819</v>
      </c>
      <c r="I629">
        <v>8.7613800000000008</v>
      </c>
    </row>
    <row r="630" spans="1:9" x14ac:dyDescent="0.25">
      <c r="A630">
        <v>629</v>
      </c>
      <c r="F630">
        <v>71.754666</v>
      </c>
      <c r="G630">
        <v>4.9932600000000003</v>
      </c>
      <c r="H630">
        <v>73.323819</v>
      </c>
      <c r="I630">
        <v>8.7425560000000004</v>
      </c>
    </row>
    <row r="631" spans="1:9" x14ac:dyDescent="0.25">
      <c r="A631">
        <v>630</v>
      </c>
      <c r="F631">
        <v>71.737932000000001</v>
      </c>
      <c r="G631">
        <v>5.0350950000000001</v>
      </c>
      <c r="H631">
        <v>73.319533000000007</v>
      </c>
      <c r="I631">
        <v>8.8603039999999993</v>
      </c>
    </row>
    <row r="632" spans="1:9" x14ac:dyDescent="0.25">
      <c r="A632">
        <v>631</v>
      </c>
      <c r="F632">
        <v>71.791603000000009</v>
      </c>
      <c r="G632">
        <v>4.9719860000000002</v>
      </c>
    </row>
    <row r="633" spans="1:9" x14ac:dyDescent="0.25">
      <c r="A633">
        <v>632</v>
      </c>
      <c r="D633">
        <v>52.013423000000003</v>
      </c>
      <c r="E633">
        <v>7.4218950000000001</v>
      </c>
    </row>
    <row r="634" spans="1:9" x14ac:dyDescent="0.25">
      <c r="A634">
        <v>633</v>
      </c>
      <c r="D634">
        <v>51.993053000000003</v>
      </c>
      <c r="E634">
        <v>7.4256840000000004</v>
      </c>
    </row>
    <row r="635" spans="1:9" x14ac:dyDescent="0.25">
      <c r="A635">
        <v>634</v>
      </c>
      <c r="D635">
        <v>51.985107000000006</v>
      </c>
      <c r="E635">
        <v>7.4059470000000003</v>
      </c>
    </row>
    <row r="636" spans="1:9" x14ac:dyDescent="0.25">
      <c r="A636">
        <v>635</v>
      </c>
      <c r="D636">
        <v>51.971584</v>
      </c>
      <c r="E636">
        <v>7.3971049999999998</v>
      </c>
    </row>
    <row r="637" spans="1:9" x14ac:dyDescent="0.25">
      <c r="A637">
        <v>636</v>
      </c>
      <c r="D637">
        <v>52.002792000000007</v>
      </c>
      <c r="E637">
        <v>7.4023690000000002</v>
      </c>
    </row>
    <row r="638" spans="1:9" x14ac:dyDescent="0.25">
      <c r="A638">
        <v>637</v>
      </c>
      <c r="D638">
        <v>52.008319</v>
      </c>
      <c r="E638">
        <v>7.4137360000000001</v>
      </c>
    </row>
    <row r="639" spans="1:9" x14ac:dyDescent="0.25">
      <c r="A639">
        <v>638</v>
      </c>
      <c r="D639">
        <v>51.955688000000002</v>
      </c>
      <c r="E639">
        <v>7.4355260000000003</v>
      </c>
    </row>
    <row r="640" spans="1:9" x14ac:dyDescent="0.25">
      <c r="A640">
        <v>639</v>
      </c>
      <c r="B640">
        <v>41.370845000000003</v>
      </c>
      <c r="C640">
        <v>5.4230530000000003</v>
      </c>
      <c r="D640">
        <v>52.013423000000003</v>
      </c>
      <c r="E640">
        <v>7.4218950000000001</v>
      </c>
    </row>
    <row r="641" spans="1:9" x14ac:dyDescent="0.25">
      <c r="A641">
        <v>640</v>
      </c>
      <c r="B641">
        <v>41.390212000000005</v>
      </c>
      <c r="C641">
        <v>5.4725260000000002</v>
      </c>
    </row>
    <row r="642" spans="1:9" x14ac:dyDescent="0.25">
      <c r="A642">
        <v>641</v>
      </c>
      <c r="B642">
        <v>41.399322000000005</v>
      </c>
      <c r="C642">
        <v>5.438053</v>
      </c>
    </row>
    <row r="643" spans="1:9" x14ac:dyDescent="0.25">
      <c r="A643">
        <v>642</v>
      </c>
      <c r="B643">
        <v>41.424953000000002</v>
      </c>
      <c r="C643">
        <v>5.4806309999999998</v>
      </c>
    </row>
    <row r="644" spans="1:9" x14ac:dyDescent="0.25">
      <c r="A644">
        <v>643</v>
      </c>
      <c r="B644">
        <v>41.427108000000004</v>
      </c>
      <c r="C644">
        <v>5.3677890000000001</v>
      </c>
    </row>
    <row r="645" spans="1:9" x14ac:dyDescent="0.25">
      <c r="A645">
        <v>644</v>
      </c>
      <c r="B645">
        <v>41.418632000000002</v>
      </c>
      <c r="C645">
        <v>5.4111580000000004</v>
      </c>
      <c r="H645">
        <v>45.270477</v>
      </c>
      <c r="I645">
        <v>8.6157369999999993</v>
      </c>
    </row>
    <row r="646" spans="1:9" x14ac:dyDescent="0.25">
      <c r="A646">
        <v>645</v>
      </c>
      <c r="B646">
        <v>41.442474000000004</v>
      </c>
      <c r="C646">
        <v>5.487158</v>
      </c>
      <c r="H646">
        <v>45.265846000000003</v>
      </c>
      <c r="I646">
        <v>8.6017890000000001</v>
      </c>
    </row>
    <row r="647" spans="1:9" x14ac:dyDescent="0.25">
      <c r="A647">
        <v>646</v>
      </c>
      <c r="B647">
        <v>41.370845000000003</v>
      </c>
      <c r="C647">
        <v>5.4230530000000003</v>
      </c>
      <c r="H647">
        <v>45.297161000000003</v>
      </c>
      <c r="I647">
        <v>8.6272110000000009</v>
      </c>
    </row>
    <row r="648" spans="1:9" x14ac:dyDescent="0.25">
      <c r="A648">
        <v>647</v>
      </c>
      <c r="F648">
        <v>41.667106000000004</v>
      </c>
      <c r="G648">
        <v>3.8577889999999999</v>
      </c>
      <c r="H648">
        <v>45.302898000000006</v>
      </c>
      <c r="I648">
        <v>8.6526320000000005</v>
      </c>
    </row>
    <row r="649" spans="1:9" x14ac:dyDescent="0.25">
      <c r="A649">
        <v>648</v>
      </c>
      <c r="F649">
        <v>41.650371</v>
      </c>
      <c r="G649">
        <v>3.8500529999999999</v>
      </c>
      <c r="H649">
        <v>45.277740000000001</v>
      </c>
      <c r="I649">
        <v>8.6387889999999992</v>
      </c>
    </row>
    <row r="650" spans="1:9" x14ac:dyDescent="0.25">
      <c r="A650">
        <v>649</v>
      </c>
      <c r="F650">
        <v>41.669582000000005</v>
      </c>
      <c r="G650">
        <v>3.8597890000000001</v>
      </c>
      <c r="H650">
        <v>45.335212000000006</v>
      </c>
      <c r="I650">
        <v>8.5961580000000009</v>
      </c>
    </row>
    <row r="651" spans="1:9" x14ac:dyDescent="0.25">
      <c r="A651">
        <v>650</v>
      </c>
      <c r="F651">
        <v>41.647266000000002</v>
      </c>
      <c r="G651">
        <v>3.8688419999999999</v>
      </c>
      <c r="H651">
        <v>45.290794000000005</v>
      </c>
      <c r="I651">
        <v>8.575685</v>
      </c>
    </row>
    <row r="652" spans="1:9" x14ac:dyDescent="0.25">
      <c r="A652">
        <v>651</v>
      </c>
      <c r="F652">
        <v>41.613162000000003</v>
      </c>
      <c r="G652">
        <v>3.8521580000000002</v>
      </c>
      <c r="H652">
        <v>45.270477</v>
      </c>
      <c r="I652">
        <v>8.6157369999999993</v>
      </c>
    </row>
    <row r="653" spans="1:9" x14ac:dyDescent="0.25">
      <c r="A653">
        <v>652</v>
      </c>
      <c r="D653">
        <v>24.426372000000001</v>
      </c>
      <c r="E653">
        <v>7.85921</v>
      </c>
      <c r="F653">
        <v>41.629264000000006</v>
      </c>
      <c r="G653">
        <v>3.8641049999999999</v>
      </c>
      <c r="H653">
        <v>45.270477</v>
      </c>
      <c r="I653">
        <v>8.6157369999999993</v>
      </c>
    </row>
    <row r="654" spans="1:9" x14ac:dyDescent="0.25">
      <c r="A654">
        <v>653</v>
      </c>
      <c r="D654">
        <v>24.451162000000004</v>
      </c>
      <c r="E654">
        <v>7.8616840000000003</v>
      </c>
      <c r="F654">
        <v>41.667106000000004</v>
      </c>
      <c r="G654">
        <v>3.8577889999999999</v>
      </c>
    </row>
    <row r="655" spans="1:9" x14ac:dyDescent="0.25">
      <c r="A655">
        <v>654</v>
      </c>
      <c r="D655">
        <v>24.466740999999999</v>
      </c>
      <c r="E655">
        <v>7.8368419999999999</v>
      </c>
      <c r="F655">
        <v>41.667106000000004</v>
      </c>
      <c r="G655">
        <v>3.8577889999999999</v>
      </c>
    </row>
    <row r="656" spans="1:9" x14ac:dyDescent="0.25">
      <c r="A656">
        <v>655</v>
      </c>
      <c r="D656">
        <v>24.453426000000007</v>
      </c>
      <c r="E656">
        <v>7.845421</v>
      </c>
    </row>
    <row r="657" spans="1:11" x14ac:dyDescent="0.25">
      <c r="A657">
        <v>656</v>
      </c>
      <c r="D657">
        <v>24.438056000000003</v>
      </c>
      <c r="E657">
        <v>7.8351579999999998</v>
      </c>
    </row>
    <row r="658" spans="1:11" x14ac:dyDescent="0.25">
      <c r="A658">
        <v>657</v>
      </c>
      <c r="D658">
        <v>24.468477000000007</v>
      </c>
      <c r="E658">
        <v>7.8319999999999999</v>
      </c>
    </row>
    <row r="659" spans="1:11" x14ac:dyDescent="0.25">
      <c r="A659">
        <v>658</v>
      </c>
      <c r="D659">
        <v>24.446687000000004</v>
      </c>
      <c r="E659">
        <v>7.8409469999999999</v>
      </c>
    </row>
    <row r="660" spans="1:11" x14ac:dyDescent="0.25">
      <c r="A660">
        <v>659</v>
      </c>
      <c r="D660">
        <v>24.446635999999998</v>
      </c>
      <c r="E660">
        <v>7.8396840000000001</v>
      </c>
    </row>
    <row r="661" spans="1:11" x14ac:dyDescent="0.25">
      <c r="A661">
        <v>660</v>
      </c>
      <c r="B661">
        <v>16.507214000000005</v>
      </c>
      <c r="C661">
        <v>6.5867370000000003</v>
      </c>
      <c r="D661">
        <v>24.426372000000001</v>
      </c>
      <c r="E661">
        <v>7.85921</v>
      </c>
    </row>
    <row r="662" spans="1:11" x14ac:dyDescent="0.25">
      <c r="A662">
        <v>661</v>
      </c>
      <c r="B662">
        <v>16.507214000000005</v>
      </c>
      <c r="C662">
        <v>6.5867370000000003</v>
      </c>
      <c r="D662">
        <v>24.426372000000001</v>
      </c>
      <c r="E662">
        <v>7.85921</v>
      </c>
    </row>
    <row r="663" spans="1:11" x14ac:dyDescent="0.25">
      <c r="A663">
        <v>662</v>
      </c>
      <c r="B663">
        <v>16.507214000000005</v>
      </c>
      <c r="C663">
        <v>6.5867370000000003</v>
      </c>
    </row>
    <row r="664" spans="1:11" x14ac:dyDescent="0.25">
      <c r="A664">
        <v>663</v>
      </c>
      <c r="B664">
        <v>16.507214000000005</v>
      </c>
      <c r="C664">
        <v>6.5867370000000003</v>
      </c>
    </row>
    <row r="665" spans="1:11" x14ac:dyDescent="0.25">
      <c r="A665">
        <v>664</v>
      </c>
      <c r="B665">
        <v>16.507214000000005</v>
      </c>
      <c r="C665">
        <v>6.5867370000000003</v>
      </c>
    </row>
    <row r="666" spans="1:11" x14ac:dyDescent="0.25">
      <c r="A666">
        <v>665</v>
      </c>
      <c r="B666">
        <v>16.507214000000005</v>
      </c>
      <c r="C666">
        <v>6.5867370000000003</v>
      </c>
    </row>
    <row r="667" spans="1:11" x14ac:dyDescent="0.25">
      <c r="A667">
        <v>666</v>
      </c>
      <c r="B667">
        <v>16.507214000000005</v>
      </c>
      <c r="C667">
        <v>6.5867370000000003</v>
      </c>
    </row>
    <row r="668" spans="1:11" x14ac:dyDescent="0.25">
      <c r="A668">
        <v>667</v>
      </c>
      <c r="B668">
        <v>16.507214000000005</v>
      </c>
      <c r="C668">
        <v>6.5867370000000003</v>
      </c>
      <c r="H668">
        <v>20.427897999999999</v>
      </c>
      <c r="I668">
        <v>8.5243160000000007</v>
      </c>
    </row>
    <row r="669" spans="1:11" x14ac:dyDescent="0.25">
      <c r="A669">
        <v>668</v>
      </c>
      <c r="B669">
        <v>16.507214000000005</v>
      </c>
      <c r="C669">
        <v>6.5867370000000003</v>
      </c>
      <c r="H669">
        <v>20.427897999999999</v>
      </c>
      <c r="I669">
        <v>8.5243160000000007</v>
      </c>
    </row>
    <row r="670" spans="1:11" x14ac:dyDescent="0.25">
      <c r="A670">
        <v>669</v>
      </c>
      <c r="B670">
        <v>16.507214000000005</v>
      </c>
      <c r="C670">
        <v>6.5867370000000003</v>
      </c>
      <c r="H670">
        <v>20.427897999999999</v>
      </c>
      <c r="I670">
        <v>8.5243160000000007</v>
      </c>
    </row>
    <row r="671" spans="1:11" x14ac:dyDescent="0.25">
      <c r="A671">
        <v>670</v>
      </c>
      <c r="F671">
        <v>16.605056000000005</v>
      </c>
      <c r="G671">
        <v>4.6485789999999998</v>
      </c>
      <c r="H671">
        <v>20.427897999999999</v>
      </c>
      <c r="I671">
        <v>8.5243160000000007</v>
      </c>
    </row>
    <row r="672" spans="1:11" x14ac:dyDescent="0.25">
      <c r="A672">
        <v>671</v>
      </c>
      <c r="F672">
        <v>16.605056000000005</v>
      </c>
      <c r="G672">
        <v>4.6485789999999998</v>
      </c>
      <c r="H672">
        <v>20.427897999999999</v>
      </c>
      <c r="I672">
        <v>8.5243160000000007</v>
      </c>
      <c r="J672">
        <v>38.920108000000006</v>
      </c>
      <c r="K672">
        <v>13.310684</v>
      </c>
    </row>
    <row r="673" spans="1:1" x14ac:dyDescent="0.25">
      <c r="A673">
        <v>672</v>
      </c>
    </row>
    <row r="674" spans="1:1" x14ac:dyDescent="0.25">
      <c r="A674">
        <v>673</v>
      </c>
    </row>
    <row r="675" spans="1:1" x14ac:dyDescent="0.25">
      <c r="A675">
        <v>674</v>
      </c>
    </row>
    <row r="676" spans="1:1" x14ac:dyDescent="0.25">
      <c r="A676">
        <v>675</v>
      </c>
    </row>
    <row r="677" spans="1:1" x14ac:dyDescent="0.25">
      <c r="A677">
        <v>676</v>
      </c>
    </row>
    <row r="678" spans="1:1" x14ac:dyDescent="0.25">
      <c r="A678">
        <v>677</v>
      </c>
    </row>
    <row r="679" spans="1:1" x14ac:dyDescent="0.25">
      <c r="A679">
        <v>678</v>
      </c>
    </row>
    <row r="680" spans="1:1" x14ac:dyDescent="0.25">
      <c r="A680">
        <v>679</v>
      </c>
    </row>
    <row r="681" spans="1:1" x14ac:dyDescent="0.25">
      <c r="A681">
        <v>680</v>
      </c>
    </row>
    <row r="682" spans="1:1" x14ac:dyDescent="0.25">
      <c r="A682">
        <v>681</v>
      </c>
    </row>
    <row r="683" spans="1:1" x14ac:dyDescent="0.25">
      <c r="A683">
        <v>682</v>
      </c>
    </row>
    <row r="684" spans="1:1" x14ac:dyDescent="0.25">
      <c r="A684">
        <v>683</v>
      </c>
    </row>
    <row r="685" spans="1:1" x14ac:dyDescent="0.25">
      <c r="A685">
        <v>684</v>
      </c>
    </row>
    <row r="686" spans="1:1" x14ac:dyDescent="0.25">
      <c r="A686">
        <v>685</v>
      </c>
    </row>
    <row r="687" spans="1:1" x14ac:dyDescent="0.25">
      <c r="A687">
        <v>686</v>
      </c>
    </row>
    <row r="688" spans="1:1" x14ac:dyDescent="0.25">
      <c r="A688">
        <v>687</v>
      </c>
    </row>
    <row r="689" spans="1:1" x14ac:dyDescent="0.25">
      <c r="A689">
        <v>688</v>
      </c>
    </row>
    <row r="690" spans="1:1" x14ac:dyDescent="0.25">
      <c r="A690">
        <v>689</v>
      </c>
    </row>
    <row r="691" spans="1:1" x14ac:dyDescent="0.25">
      <c r="A691">
        <v>690</v>
      </c>
    </row>
    <row r="692" spans="1:1" x14ac:dyDescent="0.25">
      <c r="A692">
        <v>691</v>
      </c>
    </row>
    <row r="693" spans="1:1" x14ac:dyDescent="0.25">
      <c r="A693">
        <v>692</v>
      </c>
    </row>
    <row r="694" spans="1:1" x14ac:dyDescent="0.25">
      <c r="A694">
        <v>693</v>
      </c>
    </row>
    <row r="695" spans="1:1" x14ac:dyDescent="0.25">
      <c r="A695">
        <v>694</v>
      </c>
    </row>
    <row r="696" spans="1:1" x14ac:dyDescent="0.25">
      <c r="A696">
        <v>695</v>
      </c>
    </row>
    <row r="697" spans="1:1" x14ac:dyDescent="0.25">
      <c r="A697">
        <v>696</v>
      </c>
    </row>
    <row r="698" spans="1:1" x14ac:dyDescent="0.25">
      <c r="A698">
        <v>697</v>
      </c>
    </row>
    <row r="699" spans="1:1" x14ac:dyDescent="0.25">
      <c r="A699">
        <v>698</v>
      </c>
    </row>
    <row r="700" spans="1:1" x14ac:dyDescent="0.25">
      <c r="A700">
        <v>699</v>
      </c>
    </row>
    <row r="701" spans="1:1" x14ac:dyDescent="0.25">
      <c r="A701">
        <v>700</v>
      </c>
    </row>
    <row r="702" spans="1:1" x14ac:dyDescent="0.25">
      <c r="A702">
        <v>701</v>
      </c>
    </row>
    <row r="703" spans="1:1" x14ac:dyDescent="0.25">
      <c r="A703">
        <v>702</v>
      </c>
    </row>
    <row r="704" spans="1:1" x14ac:dyDescent="0.25">
      <c r="A704">
        <v>703</v>
      </c>
    </row>
    <row r="705" spans="1:11" x14ac:dyDescent="0.25">
      <c r="A705">
        <v>704</v>
      </c>
      <c r="J705">
        <v>235.96494000000001</v>
      </c>
      <c r="K705">
        <v>13.617523</v>
      </c>
    </row>
    <row r="706" spans="1:11" x14ac:dyDescent="0.25">
      <c r="A706">
        <v>705</v>
      </c>
      <c r="B706">
        <v>248.91466400000002</v>
      </c>
      <c r="C706">
        <v>6.3808980000000002</v>
      </c>
    </row>
    <row r="707" spans="1:11" x14ac:dyDescent="0.25">
      <c r="A707">
        <v>706</v>
      </c>
      <c r="B707">
        <v>248.92574999999999</v>
      </c>
      <c r="C707">
        <v>6.4082670000000004</v>
      </c>
      <c r="H707">
        <v>260.44369399999999</v>
      </c>
      <c r="I707">
        <v>9.4594970000000007</v>
      </c>
    </row>
    <row r="708" spans="1:11" x14ac:dyDescent="0.25">
      <c r="A708">
        <v>707</v>
      </c>
      <c r="B708">
        <v>248.93801400000001</v>
      </c>
      <c r="C708">
        <v>6.411257</v>
      </c>
      <c r="H708">
        <v>260.49972100000002</v>
      </c>
      <c r="I708">
        <v>9.4920729999999995</v>
      </c>
    </row>
    <row r="709" spans="1:11" x14ac:dyDescent="0.25">
      <c r="A709">
        <v>708</v>
      </c>
      <c r="B709">
        <v>248.92301800000001</v>
      </c>
      <c r="C709">
        <v>6.4051229999999997</v>
      </c>
      <c r="H709">
        <v>260.49915599999997</v>
      </c>
      <c r="I709">
        <v>9.4806810000000006</v>
      </c>
    </row>
    <row r="710" spans="1:11" x14ac:dyDescent="0.25">
      <c r="A710">
        <v>709</v>
      </c>
      <c r="B710">
        <v>248.898326</v>
      </c>
      <c r="C710">
        <v>6.4282659999999998</v>
      </c>
      <c r="H710">
        <v>260.53157299999998</v>
      </c>
      <c r="I710">
        <v>9.508464</v>
      </c>
    </row>
    <row r="711" spans="1:11" x14ac:dyDescent="0.25">
      <c r="A711">
        <v>710</v>
      </c>
      <c r="B711">
        <v>248.90234699999999</v>
      </c>
      <c r="C711">
        <v>6.4579040000000001</v>
      </c>
      <c r="H711">
        <v>260.59249799999998</v>
      </c>
      <c r="I711">
        <v>9.4542909999999996</v>
      </c>
    </row>
    <row r="712" spans="1:11" x14ac:dyDescent="0.25">
      <c r="A712">
        <v>711</v>
      </c>
      <c r="B712">
        <v>248.905902</v>
      </c>
      <c r="C712">
        <v>6.4400190000000004</v>
      </c>
      <c r="H712">
        <v>260.59518000000003</v>
      </c>
      <c r="I712">
        <v>9.4624860000000002</v>
      </c>
    </row>
    <row r="713" spans="1:11" x14ac:dyDescent="0.25">
      <c r="A713">
        <v>712</v>
      </c>
      <c r="B713">
        <v>248.897346</v>
      </c>
      <c r="C713">
        <v>6.4452759999999998</v>
      </c>
      <c r="H713">
        <v>260.61198300000001</v>
      </c>
      <c r="I713">
        <v>9.4582599999999992</v>
      </c>
    </row>
    <row r="714" spans="1:11" x14ac:dyDescent="0.25">
      <c r="A714">
        <v>713</v>
      </c>
      <c r="B714">
        <v>248.89889399999998</v>
      </c>
      <c r="C714">
        <v>6.4361519999999999</v>
      </c>
      <c r="H714">
        <v>260.55528500000003</v>
      </c>
      <c r="I714">
        <v>9.468826</v>
      </c>
    </row>
    <row r="715" spans="1:11" x14ac:dyDescent="0.25">
      <c r="A715">
        <v>714</v>
      </c>
      <c r="B715">
        <v>248.92554000000001</v>
      </c>
      <c r="C715">
        <v>6.4257410000000004</v>
      </c>
      <c r="H715">
        <v>260.54209000000003</v>
      </c>
      <c r="I715">
        <v>9.4727440000000005</v>
      </c>
    </row>
    <row r="716" spans="1:11" x14ac:dyDescent="0.25">
      <c r="A716">
        <v>715</v>
      </c>
      <c r="B716">
        <v>248.89842899999999</v>
      </c>
      <c r="C716">
        <v>6.4437810000000004</v>
      </c>
      <c r="H716">
        <v>260.565337</v>
      </c>
      <c r="I716">
        <v>9.4644969999999997</v>
      </c>
    </row>
    <row r="717" spans="1:11" x14ac:dyDescent="0.25">
      <c r="A717">
        <v>716</v>
      </c>
      <c r="B717">
        <v>248.91466400000002</v>
      </c>
      <c r="C717">
        <v>6.3808980000000002</v>
      </c>
      <c r="H717">
        <v>260.44369399999999</v>
      </c>
      <c r="I717">
        <v>9.4594970000000007</v>
      </c>
    </row>
    <row r="718" spans="1:11" x14ac:dyDescent="0.25">
      <c r="A718">
        <v>717</v>
      </c>
      <c r="B718">
        <v>248.91466400000002</v>
      </c>
      <c r="C718">
        <v>6.3808980000000002</v>
      </c>
      <c r="H718">
        <v>260.44369399999999</v>
      </c>
      <c r="I718">
        <v>9.4594970000000007</v>
      </c>
    </row>
    <row r="719" spans="1:11" x14ac:dyDescent="0.25">
      <c r="A719">
        <v>718</v>
      </c>
      <c r="F719">
        <v>250.317531</v>
      </c>
      <c r="G719">
        <v>5.7368600000000001</v>
      </c>
      <c r="H719">
        <v>260.44369399999999</v>
      </c>
      <c r="I719">
        <v>9.4594970000000007</v>
      </c>
    </row>
    <row r="720" spans="1:11" x14ac:dyDescent="0.25">
      <c r="A720">
        <v>719</v>
      </c>
      <c r="F720">
        <v>250.28629599999999</v>
      </c>
      <c r="G720">
        <v>5.7066039999999996</v>
      </c>
    </row>
    <row r="721" spans="1:7" x14ac:dyDescent="0.25">
      <c r="A721">
        <v>720</v>
      </c>
      <c r="F721">
        <v>250.30031099999999</v>
      </c>
      <c r="G721">
        <v>5.7191809999999998</v>
      </c>
    </row>
    <row r="722" spans="1:7" x14ac:dyDescent="0.25">
      <c r="A722">
        <v>721</v>
      </c>
      <c r="D722">
        <v>234.380334</v>
      </c>
      <c r="E722">
        <v>7.8728800000000003</v>
      </c>
      <c r="F722">
        <v>250.28320200000002</v>
      </c>
      <c r="G722">
        <v>5.7401070000000001</v>
      </c>
    </row>
    <row r="723" spans="1:7" x14ac:dyDescent="0.25">
      <c r="A723">
        <v>722</v>
      </c>
      <c r="D723">
        <v>234.42821800000002</v>
      </c>
      <c r="E723">
        <v>7.8743749999999997</v>
      </c>
      <c r="F723">
        <v>250.30335500000001</v>
      </c>
      <c r="G723">
        <v>5.6984599999999999</v>
      </c>
    </row>
    <row r="724" spans="1:7" x14ac:dyDescent="0.25">
      <c r="A724">
        <v>723</v>
      </c>
      <c r="D724">
        <v>234.48326800000001</v>
      </c>
      <c r="E724">
        <v>7.8835499999999996</v>
      </c>
      <c r="F724">
        <v>250.31840399999999</v>
      </c>
      <c r="G724">
        <v>5.7535090000000002</v>
      </c>
    </row>
    <row r="725" spans="1:7" x14ac:dyDescent="0.25">
      <c r="A725">
        <v>724</v>
      </c>
      <c r="D725">
        <v>234.47862900000001</v>
      </c>
      <c r="E725">
        <v>7.8707669999999998</v>
      </c>
      <c r="F725">
        <v>250.33103499999999</v>
      </c>
      <c r="G725">
        <v>5.8262369999999999</v>
      </c>
    </row>
    <row r="726" spans="1:7" x14ac:dyDescent="0.25">
      <c r="A726">
        <v>725</v>
      </c>
      <c r="D726">
        <v>234.498628</v>
      </c>
      <c r="E726">
        <v>7.8651489999999997</v>
      </c>
      <c r="F726">
        <v>250.32108600000001</v>
      </c>
      <c r="G726">
        <v>5.7770640000000002</v>
      </c>
    </row>
    <row r="727" spans="1:7" x14ac:dyDescent="0.25">
      <c r="A727">
        <v>726</v>
      </c>
      <c r="D727">
        <v>234.478318</v>
      </c>
      <c r="E727">
        <v>7.8658190000000001</v>
      </c>
      <c r="F727">
        <v>250.24732900000001</v>
      </c>
      <c r="G727">
        <v>5.8152059999999999</v>
      </c>
    </row>
    <row r="728" spans="1:7" x14ac:dyDescent="0.25">
      <c r="A728">
        <v>727</v>
      </c>
      <c r="D728">
        <v>234.452033</v>
      </c>
      <c r="E728">
        <v>7.8553550000000003</v>
      </c>
      <c r="F728">
        <v>250.317531</v>
      </c>
      <c r="G728">
        <v>5.7368600000000001</v>
      </c>
    </row>
    <row r="729" spans="1:7" x14ac:dyDescent="0.25">
      <c r="A729">
        <v>728</v>
      </c>
      <c r="D729">
        <v>234.448319</v>
      </c>
      <c r="E729">
        <v>7.8562830000000003</v>
      </c>
    </row>
    <row r="730" spans="1:7" x14ac:dyDescent="0.25">
      <c r="A730">
        <v>729</v>
      </c>
      <c r="D730">
        <v>234.42744500000001</v>
      </c>
      <c r="E730">
        <v>7.8907660000000002</v>
      </c>
    </row>
    <row r="731" spans="1:7" x14ac:dyDescent="0.25">
      <c r="A731">
        <v>730</v>
      </c>
      <c r="D731">
        <v>234.395385</v>
      </c>
      <c r="E731">
        <v>7.8991170000000004</v>
      </c>
    </row>
    <row r="732" spans="1:7" x14ac:dyDescent="0.25">
      <c r="A732">
        <v>731</v>
      </c>
      <c r="D732">
        <v>234.380334</v>
      </c>
      <c r="E732">
        <v>7.8728800000000003</v>
      </c>
    </row>
    <row r="733" spans="1:7" x14ac:dyDescent="0.25">
      <c r="A733">
        <v>732</v>
      </c>
      <c r="B733">
        <v>224.453439</v>
      </c>
      <c r="C733">
        <v>5.8699979999999998</v>
      </c>
    </row>
    <row r="734" spans="1:7" x14ac:dyDescent="0.25">
      <c r="A734">
        <v>733</v>
      </c>
      <c r="B734">
        <v>224.434213</v>
      </c>
      <c r="C734">
        <v>5.8836570000000004</v>
      </c>
    </row>
    <row r="735" spans="1:7" x14ac:dyDescent="0.25">
      <c r="A735">
        <v>734</v>
      </c>
      <c r="B735">
        <v>224.436172</v>
      </c>
      <c r="C735">
        <v>5.8561319999999997</v>
      </c>
    </row>
    <row r="736" spans="1:7" x14ac:dyDescent="0.25">
      <c r="A736">
        <v>735</v>
      </c>
      <c r="B736">
        <v>224.45014</v>
      </c>
      <c r="C736">
        <v>5.8879349999999997</v>
      </c>
    </row>
    <row r="737" spans="1:9" x14ac:dyDescent="0.25">
      <c r="A737">
        <v>736</v>
      </c>
      <c r="B737">
        <v>224.47024199999998</v>
      </c>
      <c r="C737">
        <v>5.95458</v>
      </c>
      <c r="H737">
        <v>230.57790700000001</v>
      </c>
      <c r="I737">
        <v>9.4260970000000004</v>
      </c>
    </row>
    <row r="738" spans="1:9" x14ac:dyDescent="0.25">
      <c r="A738">
        <v>737</v>
      </c>
      <c r="B738">
        <v>224.43699599999999</v>
      </c>
      <c r="C738">
        <v>5.9298390000000003</v>
      </c>
      <c r="H738">
        <v>230.56259800000001</v>
      </c>
      <c r="I738">
        <v>9.4372819999999997</v>
      </c>
    </row>
    <row r="739" spans="1:9" x14ac:dyDescent="0.25">
      <c r="A739">
        <v>738</v>
      </c>
      <c r="B739">
        <v>224.450965</v>
      </c>
      <c r="C739">
        <v>5.9456629999999997</v>
      </c>
      <c r="H739">
        <v>230.60239100000001</v>
      </c>
      <c r="I739">
        <v>9.4500650000000004</v>
      </c>
    </row>
    <row r="740" spans="1:9" x14ac:dyDescent="0.25">
      <c r="A740">
        <v>739</v>
      </c>
      <c r="B740">
        <v>224.45921100000001</v>
      </c>
      <c r="C740">
        <v>5.9117990000000002</v>
      </c>
      <c r="H740">
        <v>230.60728699999999</v>
      </c>
      <c r="I740">
        <v>9.4295500000000008</v>
      </c>
    </row>
    <row r="741" spans="1:9" x14ac:dyDescent="0.25">
      <c r="A741">
        <v>740</v>
      </c>
      <c r="B741">
        <v>224.453439</v>
      </c>
      <c r="C741">
        <v>5.8699979999999998</v>
      </c>
      <c r="H741">
        <v>230.59800999999999</v>
      </c>
      <c r="I741">
        <v>9.4481570000000001</v>
      </c>
    </row>
    <row r="742" spans="1:9" x14ac:dyDescent="0.25">
      <c r="A742">
        <v>741</v>
      </c>
      <c r="B742">
        <v>224.453439</v>
      </c>
      <c r="C742">
        <v>5.8699979999999998</v>
      </c>
      <c r="F742">
        <v>225.43864300000001</v>
      </c>
      <c r="G742">
        <v>5.3307469999999997</v>
      </c>
      <c r="H742">
        <v>230.646152</v>
      </c>
      <c r="I742">
        <v>9.3735230000000005</v>
      </c>
    </row>
    <row r="743" spans="1:9" x14ac:dyDescent="0.25">
      <c r="A743">
        <v>742</v>
      </c>
      <c r="F743">
        <v>225.43709799999999</v>
      </c>
      <c r="G743">
        <v>5.3938370000000004</v>
      </c>
      <c r="H743">
        <v>230.668418</v>
      </c>
      <c r="I743">
        <v>9.3815629999999999</v>
      </c>
    </row>
    <row r="744" spans="1:9" x14ac:dyDescent="0.25">
      <c r="A744">
        <v>743</v>
      </c>
      <c r="F744">
        <v>225.386842</v>
      </c>
      <c r="G744">
        <v>5.312913</v>
      </c>
      <c r="H744">
        <v>230.59898899999999</v>
      </c>
      <c r="I744">
        <v>9.4057370000000002</v>
      </c>
    </row>
    <row r="745" spans="1:9" x14ac:dyDescent="0.25">
      <c r="A745">
        <v>744</v>
      </c>
      <c r="F745">
        <v>225.457921</v>
      </c>
      <c r="G745">
        <v>5.3302839999999998</v>
      </c>
      <c r="H745">
        <v>230.57790700000001</v>
      </c>
      <c r="I745">
        <v>9.4260970000000004</v>
      </c>
    </row>
    <row r="746" spans="1:9" x14ac:dyDescent="0.25">
      <c r="A746">
        <v>745</v>
      </c>
      <c r="F746">
        <v>225.46853999999999</v>
      </c>
      <c r="G746">
        <v>5.367343</v>
      </c>
    </row>
    <row r="747" spans="1:9" x14ac:dyDescent="0.25">
      <c r="A747">
        <v>746</v>
      </c>
      <c r="D747">
        <v>212.27042599999999</v>
      </c>
      <c r="E747">
        <v>8.0456540000000007</v>
      </c>
      <c r="F747">
        <v>225.48750699999999</v>
      </c>
      <c r="G747">
        <v>5.4048670000000003</v>
      </c>
    </row>
    <row r="748" spans="1:9" x14ac:dyDescent="0.25">
      <c r="A748">
        <v>747</v>
      </c>
      <c r="D748">
        <v>212.35640000000001</v>
      </c>
      <c r="E748">
        <v>8.0201410000000006</v>
      </c>
      <c r="F748">
        <v>225.43508700000001</v>
      </c>
      <c r="G748">
        <v>5.4187839999999996</v>
      </c>
    </row>
    <row r="749" spans="1:9" x14ac:dyDescent="0.25">
      <c r="A749">
        <v>748</v>
      </c>
      <c r="D749">
        <v>212.27485799999999</v>
      </c>
      <c r="E749">
        <v>8.0702409999999993</v>
      </c>
      <c r="F749">
        <v>225.341587</v>
      </c>
      <c r="G749">
        <v>5.3865179999999997</v>
      </c>
    </row>
    <row r="750" spans="1:9" x14ac:dyDescent="0.25">
      <c r="A750">
        <v>749</v>
      </c>
      <c r="D750">
        <v>212.26769400000001</v>
      </c>
      <c r="E750">
        <v>8.0450359999999996</v>
      </c>
    </row>
    <row r="751" spans="1:9" x14ac:dyDescent="0.25">
      <c r="A751">
        <v>750</v>
      </c>
      <c r="D751">
        <v>212.343051</v>
      </c>
      <c r="E751">
        <v>8.0357070000000004</v>
      </c>
    </row>
    <row r="752" spans="1:9" x14ac:dyDescent="0.25">
      <c r="A752">
        <v>751</v>
      </c>
      <c r="D752">
        <v>212.27042599999999</v>
      </c>
      <c r="E752">
        <v>8.0456540000000007</v>
      </c>
    </row>
    <row r="753" spans="1:9" x14ac:dyDescent="0.25">
      <c r="A753">
        <v>752</v>
      </c>
      <c r="D753">
        <v>212.309135</v>
      </c>
      <c r="E753">
        <v>8.0071519999999996</v>
      </c>
    </row>
    <row r="754" spans="1:9" x14ac:dyDescent="0.25">
      <c r="A754">
        <v>753</v>
      </c>
      <c r="D754">
        <v>212.27042599999999</v>
      </c>
      <c r="E754">
        <v>8.0456540000000007</v>
      </c>
    </row>
    <row r="755" spans="1:9" x14ac:dyDescent="0.25">
      <c r="A755">
        <v>754</v>
      </c>
      <c r="D755">
        <v>212.27042599999999</v>
      </c>
      <c r="E755">
        <v>8.0456540000000007</v>
      </c>
    </row>
    <row r="756" spans="1:9" x14ac:dyDescent="0.25">
      <c r="A756">
        <v>755</v>
      </c>
      <c r="B756">
        <v>201.99677500000001</v>
      </c>
      <c r="C756">
        <v>6.269266</v>
      </c>
      <c r="D756">
        <v>212.27042599999999</v>
      </c>
      <c r="E756">
        <v>8.0456540000000007</v>
      </c>
    </row>
    <row r="757" spans="1:9" x14ac:dyDescent="0.25">
      <c r="A757">
        <v>756</v>
      </c>
      <c r="B757">
        <v>201.99677500000001</v>
      </c>
      <c r="C757">
        <v>6.269266</v>
      </c>
    </row>
    <row r="758" spans="1:9" x14ac:dyDescent="0.25">
      <c r="A758">
        <v>757</v>
      </c>
      <c r="B758">
        <v>201.99677500000001</v>
      </c>
      <c r="C758">
        <v>6.269266</v>
      </c>
    </row>
    <row r="759" spans="1:9" x14ac:dyDescent="0.25">
      <c r="A759">
        <v>758</v>
      </c>
      <c r="B759">
        <v>201.99677500000001</v>
      </c>
      <c r="C759">
        <v>6.269266</v>
      </c>
      <c r="H759">
        <v>207.80484200000001</v>
      </c>
      <c r="I759">
        <v>9.7716860000000008</v>
      </c>
    </row>
    <row r="760" spans="1:9" x14ac:dyDescent="0.25">
      <c r="A760">
        <v>759</v>
      </c>
      <c r="B760">
        <v>201.99677500000001</v>
      </c>
      <c r="C760">
        <v>6.269266</v>
      </c>
      <c r="H760">
        <v>207.740916</v>
      </c>
      <c r="I760">
        <v>9.8344360000000002</v>
      </c>
    </row>
    <row r="761" spans="1:9" x14ac:dyDescent="0.25">
      <c r="A761">
        <v>760</v>
      </c>
      <c r="B761">
        <v>201.99677500000001</v>
      </c>
      <c r="C761">
        <v>6.269266</v>
      </c>
      <c r="H761">
        <v>207.76856800000002</v>
      </c>
      <c r="I761">
        <v>9.8374469999999992</v>
      </c>
    </row>
    <row r="762" spans="1:9" x14ac:dyDescent="0.25">
      <c r="A762">
        <v>761</v>
      </c>
      <c r="B762">
        <v>201.99677500000001</v>
      </c>
      <c r="C762">
        <v>6.269266</v>
      </c>
      <c r="F762">
        <v>204.803259</v>
      </c>
      <c r="G762">
        <v>5.7416910000000003</v>
      </c>
      <c r="H762">
        <v>207.789233</v>
      </c>
      <c r="I762">
        <v>9.8293859999999995</v>
      </c>
    </row>
    <row r="763" spans="1:9" x14ac:dyDescent="0.25">
      <c r="A763">
        <v>762</v>
      </c>
      <c r="B763">
        <v>201.99677500000001</v>
      </c>
      <c r="C763">
        <v>6.269266</v>
      </c>
      <c r="F763">
        <v>204.79315800000001</v>
      </c>
      <c r="G763">
        <v>5.7896989999999997</v>
      </c>
      <c r="H763">
        <v>207.817904</v>
      </c>
      <c r="I763">
        <v>9.7994900000000005</v>
      </c>
    </row>
    <row r="764" spans="1:9" x14ac:dyDescent="0.25">
      <c r="A764">
        <v>763</v>
      </c>
      <c r="F764">
        <v>204.76366999999999</v>
      </c>
      <c r="G764">
        <v>5.7433740000000002</v>
      </c>
      <c r="H764">
        <v>207.781477</v>
      </c>
      <c r="I764">
        <v>9.8365290000000005</v>
      </c>
    </row>
    <row r="765" spans="1:9" x14ac:dyDescent="0.25">
      <c r="A765">
        <v>764</v>
      </c>
      <c r="F765">
        <v>204.79061000000002</v>
      </c>
      <c r="G765">
        <v>5.7486290000000002</v>
      </c>
      <c r="H765">
        <v>207.77163200000001</v>
      </c>
      <c r="I765">
        <v>9.8272940000000002</v>
      </c>
    </row>
    <row r="766" spans="1:9" x14ac:dyDescent="0.25">
      <c r="A766">
        <v>765</v>
      </c>
      <c r="F766">
        <v>204.77928400000002</v>
      </c>
      <c r="G766">
        <v>5.7278650000000004</v>
      </c>
      <c r="H766">
        <v>207.80484200000001</v>
      </c>
      <c r="I766">
        <v>9.7716860000000008</v>
      </c>
    </row>
    <row r="767" spans="1:9" x14ac:dyDescent="0.25">
      <c r="A767">
        <v>766</v>
      </c>
      <c r="F767">
        <v>204.81708800000001</v>
      </c>
      <c r="G767">
        <v>5.7524040000000003</v>
      </c>
      <c r="H767">
        <v>207.80484200000001</v>
      </c>
      <c r="I767">
        <v>9.7716860000000008</v>
      </c>
    </row>
    <row r="768" spans="1:9" x14ac:dyDescent="0.25">
      <c r="A768">
        <v>767</v>
      </c>
      <c r="F768">
        <v>204.82178400000001</v>
      </c>
      <c r="G768">
        <v>5.7612300000000003</v>
      </c>
      <c r="H768">
        <v>207.80484200000001</v>
      </c>
      <c r="I768">
        <v>9.7716860000000008</v>
      </c>
    </row>
    <row r="769" spans="1:9" x14ac:dyDescent="0.25">
      <c r="A769">
        <v>768</v>
      </c>
      <c r="F769">
        <v>204.803259</v>
      </c>
      <c r="G769">
        <v>5.7416910000000003</v>
      </c>
    </row>
    <row r="770" spans="1:9" x14ac:dyDescent="0.25">
      <c r="A770">
        <v>769</v>
      </c>
    </row>
    <row r="771" spans="1:9" x14ac:dyDescent="0.25">
      <c r="A771">
        <v>770</v>
      </c>
    </row>
    <row r="772" spans="1:9" x14ac:dyDescent="0.25">
      <c r="A772">
        <v>771</v>
      </c>
    </row>
    <row r="773" spans="1:9" x14ac:dyDescent="0.25">
      <c r="A773">
        <v>772</v>
      </c>
      <c r="D773">
        <v>181.56993299999999</v>
      </c>
      <c r="E773">
        <v>7.9893289999999997</v>
      </c>
    </row>
    <row r="774" spans="1:9" x14ac:dyDescent="0.25">
      <c r="A774">
        <v>773</v>
      </c>
      <c r="D774">
        <v>181.544016</v>
      </c>
      <c r="E774">
        <v>7.9894309999999997</v>
      </c>
    </row>
    <row r="775" spans="1:9" x14ac:dyDescent="0.25">
      <c r="A775">
        <v>774</v>
      </c>
      <c r="D775">
        <v>181.564829</v>
      </c>
      <c r="E775">
        <v>7.977697</v>
      </c>
    </row>
    <row r="776" spans="1:9" x14ac:dyDescent="0.25">
      <c r="A776">
        <v>775</v>
      </c>
      <c r="D776">
        <v>181.55533800000001</v>
      </c>
      <c r="E776">
        <v>7.9527999999999999</v>
      </c>
    </row>
    <row r="777" spans="1:9" x14ac:dyDescent="0.25">
      <c r="A777">
        <v>776</v>
      </c>
      <c r="D777">
        <v>181.54069800000002</v>
      </c>
      <c r="E777">
        <v>7.9660650000000004</v>
      </c>
    </row>
    <row r="778" spans="1:9" x14ac:dyDescent="0.25">
      <c r="A778">
        <v>777</v>
      </c>
      <c r="D778">
        <v>181.52702600000001</v>
      </c>
      <c r="E778">
        <v>7.9501470000000003</v>
      </c>
    </row>
    <row r="779" spans="1:9" x14ac:dyDescent="0.25">
      <c r="A779">
        <v>778</v>
      </c>
      <c r="B779">
        <v>173.74401499999999</v>
      </c>
      <c r="C779">
        <v>6.6073599999999999</v>
      </c>
      <c r="D779">
        <v>181.51805000000002</v>
      </c>
      <c r="E779">
        <v>8.0006039999999992</v>
      </c>
    </row>
    <row r="780" spans="1:9" x14ac:dyDescent="0.25">
      <c r="A780">
        <v>779</v>
      </c>
      <c r="B780">
        <v>173.78814399999999</v>
      </c>
      <c r="C780">
        <v>6.5662900000000004</v>
      </c>
      <c r="D780">
        <v>181.56993299999999</v>
      </c>
      <c r="E780">
        <v>7.9893289999999997</v>
      </c>
    </row>
    <row r="781" spans="1:9" x14ac:dyDescent="0.25">
      <c r="A781">
        <v>780</v>
      </c>
      <c r="B781">
        <v>173.76732900000002</v>
      </c>
      <c r="C781">
        <v>6.5615459999999999</v>
      </c>
      <c r="D781">
        <v>181.56993299999999</v>
      </c>
      <c r="E781">
        <v>7.9893289999999997</v>
      </c>
    </row>
    <row r="782" spans="1:9" x14ac:dyDescent="0.25">
      <c r="A782">
        <v>781</v>
      </c>
      <c r="B782">
        <v>173.82288800000001</v>
      </c>
      <c r="C782">
        <v>6.6546539999999998</v>
      </c>
    </row>
    <row r="783" spans="1:9" x14ac:dyDescent="0.25">
      <c r="A783">
        <v>782</v>
      </c>
      <c r="B783">
        <v>173.79697100000001</v>
      </c>
      <c r="C783">
        <v>6.6449600000000002</v>
      </c>
    </row>
    <row r="784" spans="1:9" x14ac:dyDescent="0.25">
      <c r="A784">
        <v>783</v>
      </c>
      <c r="B784">
        <v>173.80615299999999</v>
      </c>
      <c r="C784">
        <v>6.7225070000000002</v>
      </c>
      <c r="H784">
        <v>176.87935900000002</v>
      </c>
      <c r="I784">
        <v>10.037998</v>
      </c>
    </row>
    <row r="785" spans="1:9" x14ac:dyDescent="0.25">
      <c r="A785">
        <v>784</v>
      </c>
      <c r="B785">
        <v>173.74401499999999</v>
      </c>
      <c r="C785">
        <v>6.6073599999999999</v>
      </c>
      <c r="F785">
        <v>174.965023</v>
      </c>
      <c r="G785">
        <v>5.6178699999999999</v>
      </c>
      <c r="H785">
        <v>176.89328800000001</v>
      </c>
      <c r="I785">
        <v>10.033712</v>
      </c>
    </row>
    <row r="786" spans="1:9" x14ac:dyDescent="0.25">
      <c r="A786">
        <v>785</v>
      </c>
      <c r="B786">
        <v>173.74401499999999</v>
      </c>
      <c r="C786">
        <v>6.6073599999999999</v>
      </c>
      <c r="F786">
        <v>175.077977</v>
      </c>
      <c r="G786">
        <v>5.660164</v>
      </c>
      <c r="H786">
        <v>176.87844100000001</v>
      </c>
      <c r="I786">
        <v>10.056568</v>
      </c>
    </row>
    <row r="787" spans="1:9" x14ac:dyDescent="0.25">
      <c r="A787">
        <v>786</v>
      </c>
      <c r="F787">
        <v>175.00154900000001</v>
      </c>
      <c r="G787">
        <v>5.6793979999999999</v>
      </c>
      <c r="H787">
        <v>176.86477100000002</v>
      </c>
      <c r="I787">
        <v>10.077741</v>
      </c>
    </row>
    <row r="788" spans="1:9" x14ac:dyDescent="0.25">
      <c r="A788">
        <v>787</v>
      </c>
      <c r="F788">
        <v>175.02098900000001</v>
      </c>
      <c r="G788">
        <v>5.6560829999999997</v>
      </c>
      <c r="H788">
        <v>176.878748</v>
      </c>
      <c r="I788">
        <v>10.082026000000001</v>
      </c>
    </row>
    <row r="789" spans="1:9" x14ac:dyDescent="0.25">
      <c r="A789">
        <v>788</v>
      </c>
      <c r="F789">
        <v>175.03109000000001</v>
      </c>
      <c r="G789">
        <v>5.6179209999999999</v>
      </c>
      <c r="H789">
        <v>176.905226</v>
      </c>
      <c r="I789">
        <v>10.080596999999999</v>
      </c>
    </row>
    <row r="790" spans="1:9" x14ac:dyDescent="0.25">
      <c r="A790">
        <v>789</v>
      </c>
      <c r="F790">
        <v>175.06654800000001</v>
      </c>
      <c r="G790">
        <v>5.5987900000000002</v>
      </c>
      <c r="H790">
        <v>176.88446300000001</v>
      </c>
      <c r="I790">
        <v>10.062129000000001</v>
      </c>
    </row>
    <row r="791" spans="1:9" x14ac:dyDescent="0.25">
      <c r="A791">
        <v>790</v>
      </c>
      <c r="F791">
        <v>175.03363999999999</v>
      </c>
      <c r="G791">
        <v>5.5846580000000001</v>
      </c>
      <c r="H791">
        <v>176.87935900000002</v>
      </c>
      <c r="I791">
        <v>10.037998</v>
      </c>
    </row>
    <row r="792" spans="1:9" x14ac:dyDescent="0.25">
      <c r="A792">
        <v>791</v>
      </c>
      <c r="F792">
        <v>174.965023</v>
      </c>
      <c r="G792">
        <v>5.6178699999999999</v>
      </c>
    </row>
    <row r="793" spans="1:9" x14ac:dyDescent="0.25">
      <c r="A793">
        <v>792</v>
      </c>
    </row>
    <row r="794" spans="1:9" x14ac:dyDescent="0.25">
      <c r="A794">
        <v>793</v>
      </c>
    </row>
    <row r="795" spans="1:9" x14ac:dyDescent="0.25">
      <c r="A795">
        <v>794</v>
      </c>
      <c r="D795">
        <v>154.87448699999999</v>
      </c>
      <c r="E795">
        <v>8.6576609999999992</v>
      </c>
    </row>
    <row r="796" spans="1:9" x14ac:dyDescent="0.25">
      <c r="A796">
        <v>795</v>
      </c>
      <c r="D796">
        <v>154.87448699999999</v>
      </c>
      <c r="E796">
        <v>8.6576609999999992</v>
      </c>
    </row>
    <row r="797" spans="1:9" x14ac:dyDescent="0.25">
      <c r="A797">
        <v>796</v>
      </c>
      <c r="D797">
        <v>154.87448699999999</v>
      </c>
      <c r="E797">
        <v>8.6576609999999992</v>
      </c>
    </row>
    <row r="798" spans="1:9" x14ac:dyDescent="0.25">
      <c r="A798">
        <v>797</v>
      </c>
      <c r="D798">
        <v>154.87448699999999</v>
      </c>
      <c r="E798">
        <v>8.6576609999999992</v>
      </c>
    </row>
    <row r="799" spans="1:9" x14ac:dyDescent="0.25">
      <c r="A799">
        <v>798</v>
      </c>
      <c r="D799">
        <v>154.87448699999999</v>
      </c>
      <c r="E799">
        <v>8.6576609999999992</v>
      </c>
    </row>
    <row r="800" spans="1:9" x14ac:dyDescent="0.25">
      <c r="A800">
        <v>799</v>
      </c>
      <c r="B800">
        <v>150.22299500000003</v>
      </c>
      <c r="C800">
        <v>7.0912119999999996</v>
      </c>
      <c r="D800">
        <v>154.87448699999999</v>
      </c>
      <c r="E800">
        <v>8.6576609999999992</v>
      </c>
    </row>
    <row r="801" spans="1:9" x14ac:dyDescent="0.25">
      <c r="A801">
        <v>800</v>
      </c>
      <c r="B801">
        <v>150.22299500000003</v>
      </c>
      <c r="C801">
        <v>7.0912119999999996</v>
      </c>
      <c r="D801">
        <v>154.87448699999999</v>
      </c>
      <c r="E801">
        <v>8.6576609999999992</v>
      </c>
    </row>
    <row r="802" spans="1:9" x14ac:dyDescent="0.25">
      <c r="A802">
        <v>801</v>
      </c>
      <c r="B802">
        <v>150.22299500000003</v>
      </c>
      <c r="C802">
        <v>7.0912119999999996</v>
      </c>
      <c r="D802">
        <v>154.87448699999999</v>
      </c>
      <c r="E802">
        <v>8.6576609999999992</v>
      </c>
    </row>
    <row r="803" spans="1:9" x14ac:dyDescent="0.25">
      <c r="A803">
        <v>802</v>
      </c>
      <c r="B803">
        <v>150.22299500000003</v>
      </c>
      <c r="C803">
        <v>7.0912119999999996</v>
      </c>
      <c r="D803">
        <v>154.87448699999999</v>
      </c>
      <c r="E803">
        <v>8.6576609999999992</v>
      </c>
    </row>
    <row r="804" spans="1:9" x14ac:dyDescent="0.25">
      <c r="A804">
        <v>803</v>
      </c>
      <c r="B804">
        <v>150.22299500000003</v>
      </c>
      <c r="C804">
        <v>7.0912119999999996</v>
      </c>
    </row>
    <row r="805" spans="1:9" x14ac:dyDescent="0.25">
      <c r="A805">
        <v>804</v>
      </c>
      <c r="B805">
        <v>150.22299500000003</v>
      </c>
      <c r="C805">
        <v>7.0912119999999996</v>
      </c>
    </row>
    <row r="806" spans="1:9" x14ac:dyDescent="0.25">
      <c r="A806">
        <v>805</v>
      </c>
      <c r="B806">
        <v>150.22299500000003</v>
      </c>
      <c r="C806">
        <v>7.0912119999999996</v>
      </c>
      <c r="H806">
        <v>150.91979500000002</v>
      </c>
      <c r="I806">
        <v>10.038558999999999</v>
      </c>
    </row>
    <row r="807" spans="1:9" x14ac:dyDescent="0.25">
      <c r="A807">
        <v>806</v>
      </c>
      <c r="F807">
        <v>150.42941300000001</v>
      </c>
      <c r="G807">
        <v>6.1874330000000004</v>
      </c>
      <c r="H807">
        <v>150.91979500000002</v>
      </c>
      <c r="I807">
        <v>10.038558999999999</v>
      </c>
    </row>
    <row r="808" spans="1:9" x14ac:dyDescent="0.25">
      <c r="A808">
        <v>807</v>
      </c>
      <c r="F808">
        <v>150.42941300000001</v>
      </c>
      <c r="G808">
        <v>6.1874330000000004</v>
      </c>
      <c r="H808">
        <v>150.91979500000002</v>
      </c>
      <c r="I808">
        <v>10.038558999999999</v>
      </c>
    </row>
    <row r="809" spans="1:9" x14ac:dyDescent="0.25">
      <c r="A809">
        <v>808</v>
      </c>
      <c r="F809">
        <v>150.42941300000001</v>
      </c>
      <c r="G809">
        <v>6.1874330000000004</v>
      </c>
      <c r="H809">
        <v>150.91979500000002</v>
      </c>
      <c r="I809">
        <v>10.038558999999999</v>
      </c>
    </row>
    <row r="810" spans="1:9" x14ac:dyDescent="0.25">
      <c r="A810">
        <v>809</v>
      </c>
      <c r="F810">
        <v>150.42941300000001</v>
      </c>
      <c r="G810">
        <v>6.1874330000000004</v>
      </c>
      <c r="H810">
        <v>150.91979500000002</v>
      </c>
      <c r="I810">
        <v>10.038558999999999</v>
      </c>
    </row>
    <row r="811" spans="1:9" x14ac:dyDescent="0.25">
      <c r="A811">
        <v>810</v>
      </c>
      <c r="F811">
        <v>150.42941300000001</v>
      </c>
      <c r="G811">
        <v>6.1874330000000004</v>
      </c>
      <c r="H811">
        <v>150.91979500000002</v>
      </c>
      <c r="I811">
        <v>10.038558999999999</v>
      </c>
    </row>
    <row r="812" spans="1:9" x14ac:dyDescent="0.25">
      <c r="A812">
        <v>811</v>
      </c>
      <c r="F812">
        <v>150.42941300000001</v>
      </c>
      <c r="G812">
        <v>6.1874330000000004</v>
      </c>
      <c r="H812">
        <v>150.91979500000002</v>
      </c>
      <c r="I812">
        <v>10.038558999999999</v>
      </c>
    </row>
    <row r="813" spans="1:9" x14ac:dyDescent="0.25">
      <c r="A813">
        <v>812</v>
      </c>
      <c r="F813">
        <v>150.42941300000001</v>
      </c>
      <c r="G813">
        <v>6.1874330000000004</v>
      </c>
      <c r="H813">
        <v>150.91979500000002</v>
      </c>
      <c r="I813">
        <v>10.038558999999999</v>
      </c>
    </row>
    <row r="814" spans="1:9" x14ac:dyDescent="0.25">
      <c r="A814">
        <v>813</v>
      </c>
    </row>
    <row r="815" spans="1:9" x14ac:dyDescent="0.25">
      <c r="A815">
        <v>814</v>
      </c>
    </row>
    <row r="816" spans="1:9" x14ac:dyDescent="0.25">
      <c r="A816">
        <v>815</v>
      </c>
    </row>
    <row r="817" spans="1:9" x14ac:dyDescent="0.25">
      <c r="A817">
        <v>816</v>
      </c>
    </row>
    <row r="818" spans="1:9" x14ac:dyDescent="0.25">
      <c r="A818">
        <v>817</v>
      </c>
      <c r="D818">
        <v>114.16725400000001</v>
      </c>
      <c r="E818">
        <v>7.5537900000000002</v>
      </c>
    </row>
    <row r="819" spans="1:9" x14ac:dyDescent="0.25">
      <c r="A819">
        <v>818</v>
      </c>
      <c r="D819">
        <v>114.16725400000001</v>
      </c>
      <c r="E819">
        <v>7.5537900000000002</v>
      </c>
    </row>
    <row r="820" spans="1:9" x14ac:dyDescent="0.25">
      <c r="A820">
        <v>819</v>
      </c>
      <c r="D820">
        <v>114.18587300000002</v>
      </c>
      <c r="E820">
        <v>7.5636869999999998</v>
      </c>
    </row>
    <row r="821" spans="1:9" x14ac:dyDescent="0.25">
      <c r="A821">
        <v>820</v>
      </c>
      <c r="B821">
        <v>109.05042900000001</v>
      </c>
      <c r="C821">
        <v>5.194985</v>
      </c>
      <c r="D821">
        <v>114.19199600000002</v>
      </c>
      <c r="E821">
        <v>7.542923</v>
      </c>
    </row>
    <row r="822" spans="1:9" x14ac:dyDescent="0.25">
      <c r="A822">
        <v>821</v>
      </c>
      <c r="B822">
        <v>109.06287200000001</v>
      </c>
      <c r="C822">
        <v>5.1971780000000001</v>
      </c>
      <c r="D822">
        <v>114.216994</v>
      </c>
      <c r="E822">
        <v>7.5629220000000004</v>
      </c>
    </row>
    <row r="823" spans="1:9" x14ac:dyDescent="0.25">
      <c r="A823">
        <v>822</v>
      </c>
      <c r="B823">
        <v>109.05874100000001</v>
      </c>
      <c r="C823">
        <v>5.2264619999999997</v>
      </c>
      <c r="D823">
        <v>114.216791</v>
      </c>
      <c r="E823">
        <v>7.5952159999999997</v>
      </c>
    </row>
    <row r="824" spans="1:9" x14ac:dyDescent="0.25">
      <c r="A824">
        <v>823</v>
      </c>
      <c r="B824">
        <v>109.028998</v>
      </c>
      <c r="C824">
        <v>5.2071779999999999</v>
      </c>
      <c r="D824">
        <v>114.16725400000001</v>
      </c>
      <c r="E824">
        <v>7.5537900000000002</v>
      </c>
    </row>
    <row r="825" spans="1:9" x14ac:dyDescent="0.25">
      <c r="A825">
        <v>824</v>
      </c>
      <c r="B825">
        <v>109.015276</v>
      </c>
      <c r="C825">
        <v>5.2023820000000001</v>
      </c>
    </row>
    <row r="826" spans="1:9" x14ac:dyDescent="0.25">
      <c r="A826">
        <v>825</v>
      </c>
      <c r="B826">
        <v>108.988135</v>
      </c>
      <c r="C826">
        <v>5.2090139999999998</v>
      </c>
    </row>
    <row r="827" spans="1:9" x14ac:dyDescent="0.25">
      <c r="A827">
        <v>826</v>
      </c>
      <c r="B827">
        <v>109.05042900000001</v>
      </c>
      <c r="C827">
        <v>5.194985</v>
      </c>
    </row>
    <row r="828" spans="1:9" x14ac:dyDescent="0.25">
      <c r="A828">
        <v>827</v>
      </c>
      <c r="F828">
        <v>108.561575</v>
      </c>
      <c r="G828">
        <v>4.0924399999999999</v>
      </c>
      <c r="H828">
        <v>108.51994500000001</v>
      </c>
      <c r="I828">
        <v>8.7709209999999995</v>
      </c>
    </row>
    <row r="829" spans="1:9" x14ac:dyDescent="0.25">
      <c r="A829">
        <v>828</v>
      </c>
      <c r="F829">
        <v>108.68631200000002</v>
      </c>
      <c r="G829">
        <v>4.1424880000000002</v>
      </c>
      <c r="H829">
        <v>108.46326300000001</v>
      </c>
      <c r="I829">
        <v>8.8210709999999999</v>
      </c>
    </row>
    <row r="830" spans="1:9" x14ac:dyDescent="0.25">
      <c r="A830">
        <v>829</v>
      </c>
      <c r="F830">
        <v>108.67325400000001</v>
      </c>
      <c r="G830">
        <v>4.1418249999999999</v>
      </c>
      <c r="H830">
        <v>108.47234200000001</v>
      </c>
      <c r="I830">
        <v>8.8730580000000003</v>
      </c>
    </row>
    <row r="831" spans="1:9" x14ac:dyDescent="0.25">
      <c r="A831">
        <v>830</v>
      </c>
      <c r="F831">
        <v>108.54387100000001</v>
      </c>
      <c r="G831">
        <v>4.1211630000000001</v>
      </c>
      <c r="H831">
        <v>108.47000000000001</v>
      </c>
      <c r="I831">
        <v>8.8732620000000004</v>
      </c>
    </row>
    <row r="832" spans="1:9" x14ac:dyDescent="0.25">
      <c r="A832">
        <v>831</v>
      </c>
      <c r="F832">
        <v>108.59259600000001</v>
      </c>
      <c r="G832">
        <v>4.1177440000000001</v>
      </c>
      <c r="H832">
        <v>108.49576400000001</v>
      </c>
      <c r="I832">
        <v>8.8411209999999993</v>
      </c>
    </row>
    <row r="833" spans="1:9" x14ac:dyDescent="0.25">
      <c r="A833">
        <v>832</v>
      </c>
      <c r="F833">
        <v>108.62269400000001</v>
      </c>
      <c r="G833">
        <v>4.0349940000000002</v>
      </c>
      <c r="H833">
        <v>108.46928200000001</v>
      </c>
      <c r="I833">
        <v>8.8339789999999994</v>
      </c>
    </row>
    <row r="834" spans="1:9" x14ac:dyDescent="0.25">
      <c r="A834">
        <v>833</v>
      </c>
      <c r="F834">
        <v>108.60774800000002</v>
      </c>
      <c r="G834">
        <v>4.1094290000000004</v>
      </c>
      <c r="H834">
        <v>108.51994500000001</v>
      </c>
      <c r="I834">
        <v>8.7709209999999995</v>
      </c>
    </row>
    <row r="835" spans="1:9" x14ac:dyDescent="0.25">
      <c r="A835">
        <v>834</v>
      </c>
      <c r="F835">
        <v>108.561575</v>
      </c>
      <c r="G835">
        <v>4.0924399999999999</v>
      </c>
      <c r="H835">
        <v>108.55065800000001</v>
      </c>
      <c r="I835">
        <v>8.777094</v>
      </c>
    </row>
    <row r="836" spans="1:9" x14ac:dyDescent="0.25">
      <c r="A836">
        <v>835</v>
      </c>
    </row>
    <row r="837" spans="1:9" x14ac:dyDescent="0.25">
      <c r="A837">
        <v>836</v>
      </c>
      <c r="D837">
        <v>85.650421000000009</v>
      </c>
      <c r="E837">
        <v>7.0095840000000003</v>
      </c>
    </row>
    <row r="838" spans="1:9" x14ac:dyDescent="0.25">
      <c r="A838">
        <v>837</v>
      </c>
      <c r="D838">
        <v>85.74281400000001</v>
      </c>
      <c r="E838">
        <v>7.0324400000000002</v>
      </c>
    </row>
    <row r="839" spans="1:9" x14ac:dyDescent="0.25">
      <c r="A839">
        <v>838</v>
      </c>
      <c r="D839">
        <v>85.719907000000006</v>
      </c>
      <c r="E839">
        <v>7.0499900000000002</v>
      </c>
    </row>
    <row r="840" spans="1:9" x14ac:dyDescent="0.25">
      <c r="A840">
        <v>839</v>
      </c>
      <c r="D840">
        <v>85.724703000000005</v>
      </c>
      <c r="E840">
        <v>7.0374910000000002</v>
      </c>
    </row>
    <row r="841" spans="1:9" x14ac:dyDescent="0.25">
      <c r="A841">
        <v>840</v>
      </c>
      <c r="D841">
        <v>85.683634000000012</v>
      </c>
      <c r="E841">
        <v>7.023002</v>
      </c>
    </row>
    <row r="842" spans="1:9" x14ac:dyDescent="0.25">
      <c r="A842">
        <v>841</v>
      </c>
      <c r="D842">
        <v>85.682614000000001</v>
      </c>
      <c r="E842">
        <v>7.0471839999999997</v>
      </c>
    </row>
    <row r="843" spans="1:9" x14ac:dyDescent="0.25">
      <c r="A843">
        <v>842</v>
      </c>
      <c r="B843">
        <v>78.534210000000002</v>
      </c>
      <c r="C843">
        <v>5.5265490000000002</v>
      </c>
      <c r="D843">
        <v>85.692104</v>
      </c>
      <c r="E843">
        <v>7.090039</v>
      </c>
    </row>
    <row r="844" spans="1:9" x14ac:dyDescent="0.25">
      <c r="A844">
        <v>843</v>
      </c>
      <c r="B844">
        <v>78.504722000000001</v>
      </c>
      <c r="C844">
        <v>5.5488439999999999</v>
      </c>
      <c r="D844">
        <v>85.678736000000001</v>
      </c>
      <c r="E844">
        <v>7.0371329999999999</v>
      </c>
    </row>
    <row r="845" spans="1:9" x14ac:dyDescent="0.25">
      <c r="A845">
        <v>844</v>
      </c>
      <c r="B845">
        <v>78.530588000000009</v>
      </c>
      <c r="C845">
        <v>5.5559859999999999</v>
      </c>
    </row>
    <row r="846" spans="1:9" x14ac:dyDescent="0.25">
      <c r="A846">
        <v>845</v>
      </c>
      <c r="B846">
        <v>78.535691000000014</v>
      </c>
      <c r="C846">
        <v>5.6017999999999999</v>
      </c>
    </row>
    <row r="847" spans="1:9" x14ac:dyDescent="0.25">
      <c r="A847">
        <v>846</v>
      </c>
      <c r="B847">
        <v>78.525945000000007</v>
      </c>
      <c r="C847">
        <v>5.6205740000000004</v>
      </c>
    </row>
    <row r="848" spans="1:9" x14ac:dyDescent="0.25">
      <c r="A848">
        <v>847</v>
      </c>
      <c r="B848">
        <v>78.522272000000001</v>
      </c>
      <c r="C848">
        <v>5.644298</v>
      </c>
      <c r="H848">
        <v>79.303660000000008</v>
      </c>
      <c r="I848">
        <v>9.0770269999999993</v>
      </c>
    </row>
    <row r="849" spans="1:9" x14ac:dyDescent="0.25">
      <c r="A849">
        <v>848</v>
      </c>
      <c r="B849">
        <v>78.534210000000002</v>
      </c>
      <c r="C849">
        <v>5.5265490000000002</v>
      </c>
      <c r="H849">
        <v>79.297079000000011</v>
      </c>
      <c r="I849">
        <v>8.9502489999999995</v>
      </c>
    </row>
    <row r="850" spans="1:9" x14ac:dyDescent="0.25">
      <c r="A850">
        <v>849</v>
      </c>
      <c r="F850">
        <v>77.945976000000002</v>
      </c>
      <c r="G850">
        <v>4.7169990000000004</v>
      </c>
      <c r="H850">
        <v>79.273968000000011</v>
      </c>
      <c r="I850">
        <v>8.9471860000000003</v>
      </c>
    </row>
    <row r="851" spans="1:9" x14ac:dyDescent="0.25">
      <c r="A851">
        <v>850</v>
      </c>
      <c r="F851">
        <v>77.949394000000012</v>
      </c>
      <c r="G851">
        <v>4.7815880000000002</v>
      </c>
      <c r="H851">
        <v>79.301466000000005</v>
      </c>
      <c r="I851">
        <v>9.0720270000000003</v>
      </c>
    </row>
    <row r="852" spans="1:9" x14ac:dyDescent="0.25">
      <c r="A852">
        <v>851</v>
      </c>
      <c r="F852">
        <v>77.92806800000001</v>
      </c>
      <c r="G852">
        <v>4.7763840000000002</v>
      </c>
      <c r="H852">
        <v>79.292538000000008</v>
      </c>
      <c r="I852">
        <v>9.060651</v>
      </c>
    </row>
    <row r="853" spans="1:9" x14ac:dyDescent="0.25">
      <c r="A853">
        <v>852</v>
      </c>
      <c r="F853">
        <v>77.935926000000009</v>
      </c>
      <c r="G853">
        <v>4.7352129999999999</v>
      </c>
      <c r="H853">
        <v>79.296058000000002</v>
      </c>
      <c r="I853">
        <v>9.0060099999999998</v>
      </c>
    </row>
    <row r="854" spans="1:9" x14ac:dyDescent="0.25">
      <c r="A854">
        <v>853</v>
      </c>
      <c r="F854">
        <v>77.882765000000006</v>
      </c>
      <c r="G854">
        <v>4.7207239999999997</v>
      </c>
      <c r="H854">
        <v>79.281314000000009</v>
      </c>
      <c r="I854">
        <v>9.0023879999999998</v>
      </c>
    </row>
    <row r="855" spans="1:9" x14ac:dyDescent="0.25">
      <c r="A855">
        <v>854</v>
      </c>
      <c r="F855">
        <v>77.891489000000007</v>
      </c>
      <c r="G855">
        <v>4.7565379999999999</v>
      </c>
      <c r="H855">
        <v>79.303660000000008</v>
      </c>
      <c r="I855">
        <v>9.0770269999999993</v>
      </c>
    </row>
    <row r="856" spans="1:9" x14ac:dyDescent="0.25">
      <c r="A856">
        <v>855</v>
      </c>
      <c r="F856">
        <v>77.887203</v>
      </c>
      <c r="G856">
        <v>4.7828629999999999</v>
      </c>
    </row>
    <row r="857" spans="1:9" x14ac:dyDescent="0.25">
      <c r="A857">
        <v>856</v>
      </c>
      <c r="D857">
        <v>59.832370000000004</v>
      </c>
      <c r="E857">
        <v>7.2964209999999996</v>
      </c>
      <c r="F857">
        <v>77.945976000000002</v>
      </c>
      <c r="G857">
        <v>4.7169990000000004</v>
      </c>
    </row>
    <row r="858" spans="1:9" x14ac:dyDescent="0.25">
      <c r="A858">
        <v>857</v>
      </c>
      <c r="D858">
        <v>59.831001000000001</v>
      </c>
      <c r="E858">
        <v>7.3087369999999998</v>
      </c>
    </row>
    <row r="859" spans="1:9" x14ac:dyDescent="0.25">
      <c r="A859">
        <v>858</v>
      </c>
      <c r="D859">
        <v>59.857532000000006</v>
      </c>
      <c r="E859">
        <v>7.2973679999999996</v>
      </c>
    </row>
    <row r="860" spans="1:9" x14ac:dyDescent="0.25">
      <c r="A860">
        <v>859</v>
      </c>
      <c r="D860">
        <v>59.844634000000006</v>
      </c>
      <c r="E860">
        <v>7.3035259999999997</v>
      </c>
    </row>
    <row r="861" spans="1:9" x14ac:dyDescent="0.25">
      <c r="A861">
        <v>860</v>
      </c>
      <c r="D861">
        <v>59.824211000000005</v>
      </c>
      <c r="E861">
        <v>7.3012629999999996</v>
      </c>
    </row>
    <row r="862" spans="1:9" x14ac:dyDescent="0.25">
      <c r="A862">
        <v>861</v>
      </c>
      <c r="D862">
        <v>59.870002000000007</v>
      </c>
      <c r="E862">
        <v>7.3060530000000004</v>
      </c>
    </row>
    <row r="863" spans="1:9" x14ac:dyDescent="0.25">
      <c r="A863">
        <v>862</v>
      </c>
      <c r="D863">
        <v>59.814426000000005</v>
      </c>
      <c r="E863">
        <v>7.3134730000000001</v>
      </c>
    </row>
    <row r="864" spans="1:9" x14ac:dyDescent="0.25">
      <c r="A864">
        <v>863</v>
      </c>
      <c r="B864">
        <v>51.057422000000003</v>
      </c>
      <c r="C864">
        <v>5.2986849999999999</v>
      </c>
      <c r="D864">
        <v>59.824264000000007</v>
      </c>
      <c r="E864">
        <v>7.3368950000000002</v>
      </c>
    </row>
    <row r="865" spans="1:9" x14ac:dyDescent="0.25">
      <c r="A865">
        <v>864</v>
      </c>
      <c r="B865">
        <v>51.039371000000003</v>
      </c>
      <c r="C865">
        <v>5.2877900000000002</v>
      </c>
      <c r="D865">
        <v>59.832370000000004</v>
      </c>
      <c r="E865">
        <v>7.2964209999999996</v>
      </c>
    </row>
    <row r="866" spans="1:9" x14ac:dyDescent="0.25">
      <c r="A866">
        <v>865</v>
      </c>
      <c r="B866">
        <v>51.049793000000001</v>
      </c>
      <c r="C866">
        <v>5.2975260000000004</v>
      </c>
    </row>
    <row r="867" spans="1:9" x14ac:dyDescent="0.25">
      <c r="A867">
        <v>866</v>
      </c>
      <c r="B867">
        <v>51.072898000000002</v>
      </c>
      <c r="C867">
        <v>5.2804739999999999</v>
      </c>
    </row>
    <row r="868" spans="1:9" x14ac:dyDescent="0.25">
      <c r="A868">
        <v>867</v>
      </c>
      <c r="B868">
        <v>51.069004</v>
      </c>
      <c r="C868">
        <v>5.2471050000000004</v>
      </c>
    </row>
    <row r="869" spans="1:9" x14ac:dyDescent="0.25">
      <c r="A869">
        <v>868</v>
      </c>
      <c r="B869">
        <v>51.105056000000005</v>
      </c>
      <c r="C869">
        <v>5.2765259999999996</v>
      </c>
    </row>
    <row r="870" spans="1:9" x14ac:dyDescent="0.25">
      <c r="A870">
        <v>869</v>
      </c>
      <c r="B870">
        <v>51.057422000000003</v>
      </c>
      <c r="C870">
        <v>5.2986849999999999</v>
      </c>
      <c r="H870">
        <v>52.918003000000006</v>
      </c>
      <c r="I870">
        <v>8.8985789999999998</v>
      </c>
    </row>
    <row r="871" spans="1:9" x14ac:dyDescent="0.25">
      <c r="A871">
        <v>870</v>
      </c>
      <c r="F871">
        <v>50.953372000000002</v>
      </c>
      <c r="G871">
        <v>4.2898949999999996</v>
      </c>
      <c r="H871">
        <v>52.847740000000002</v>
      </c>
      <c r="I871">
        <v>8.8968939999999996</v>
      </c>
    </row>
    <row r="872" spans="1:9" x14ac:dyDescent="0.25">
      <c r="A872">
        <v>871</v>
      </c>
      <c r="F872">
        <v>51.002532000000002</v>
      </c>
      <c r="G872">
        <v>4.2940529999999999</v>
      </c>
      <c r="H872">
        <v>52.851581000000003</v>
      </c>
      <c r="I872">
        <v>8.9138950000000001</v>
      </c>
    </row>
    <row r="873" spans="1:9" x14ac:dyDescent="0.25">
      <c r="A873">
        <v>872</v>
      </c>
      <c r="F873">
        <v>50.970321000000006</v>
      </c>
      <c r="G873">
        <v>4.3150529999999998</v>
      </c>
      <c r="H873">
        <v>52.82011</v>
      </c>
      <c r="I873">
        <v>8.92</v>
      </c>
    </row>
    <row r="874" spans="1:9" x14ac:dyDescent="0.25">
      <c r="A874">
        <v>873</v>
      </c>
      <c r="F874">
        <v>50.990898000000001</v>
      </c>
      <c r="G874">
        <v>4.3034730000000003</v>
      </c>
      <c r="H874">
        <v>52.877738000000001</v>
      </c>
      <c r="I874">
        <v>8.9032110000000007</v>
      </c>
    </row>
    <row r="875" spans="1:9" x14ac:dyDescent="0.25">
      <c r="A875">
        <v>874</v>
      </c>
      <c r="F875">
        <v>50.991897000000002</v>
      </c>
      <c r="G875">
        <v>4.3224739999999997</v>
      </c>
      <c r="H875">
        <v>52.865791000000002</v>
      </c>
      <c r="I875">
        <v>8.9094730000000002</v>
      </c>
    </row>
    <row r="876" spans="1:9" x14ac:dyDescent="0.25">
      <c r="A876">
        <v>875</v>
      </c>
      <c r="F876">
        <v>50.992740000000005</v>
      </c>
      <c r="G876">
        <v>4.261895</v>
      </c>
      <c r="H876">
        <v>52.855266</v>
      </c>
      <c r="I876">
        <v>8.8797370000000004</v>
      </c>
    </row>
    <row r="877" spans="1:9" x14ac:dyDescent="0.25">
      <c r="A877">
        <v>876</v>
      </c>
      <c r="F877">
        <v>50.994110000000006</v>
      </c>
      <c r="G877">
        <v>4.2612100000000002</v>
      </c>
      <c r="H877">
        <v>52.918003000000006</v>
      </c>
      <c r="I877">
        <v>8.8985789999999998</v>
      </c>
    </row>
    <row r="878" spans="1:9" x14ac:dyDescent="0.25">
      <c r="A878">
        <v>877</v>
      </c>
      <c r="D878">
        <v>31.215845999999999</v>
      </c>
      <c r="E878">
        <v>7.5421579999999997</v>
      </c>
      <c r="F878">
        <v>50.953372000000002</v>
      </c>
      <c r="G878">
        <v>4.2898949999999996</v>
      </c>
    </row>
    <row r="879" spans="1:9" x14ac:dyDescent="0.25">
      <c r="A879">
        <v>878</v>
      </c>
      <c r="D879">
        <v>31.167583000000008</v>
      </c>
      <c r="E879">
        <v>7.505369</v>
      </c>
    </row>
    <row r="880" spans="1:9" x14ac:dyDescent="0.25">
      <c r="A880">
        <v>879</v>
      </c>
      <c r="D880">
        <v>31.193845000000003</v>
      </c>
      <c r="E880">
        <v>7.4983680000000001</v>
      </c>
    </row>
    <row r="881" spans="1:11" x14ac:dyDescent="0.25">
      <c r="A881">
        <v>880</v>
      </c>
      <c r="D881">
        <v>31.181425000000004</v>
      </c>
      <c r="E881">
        <v>7.499263</v>
      </c>
    </row>
    <row r="882" spans="1:11" x14ac:dyDescent="0.25">
      <c r="A882">
        <v>881</v>
      </c>
      <c r="D882">
        <v>31.175582000000006</v>
      </c>
      <c r="E882">
        <v>7.5071050000000001</v>
      </c>
    </row>
    <row r="883" spans="1:11" x14ac:dyDescent="0.25">
      <c r="A883">
        <v>882</v>
      </c>
      <c r="D883">
        <v>31.145372000000002</v>
      </c>
      <c r="E883">
        <v>7.522316</v>
      </c>
    </row>
    <row r="884" spans="1:11" x14ac:dyDescent="0.25">
      <c r="A884">
        <v>883</v>
      </c>
      <c r="D884">
        <v>31.146478000000002</v>
      </c>
      <c r="E884">
        <v>7.5237369999999997</v>
      </c>
    </row>
    <row r="885" spans="1:11" x14ac:dyDescent="0.25">
      <c r="A885">
        <v>884</v>
      </c>
      <c r="D885">
        <v>31.138214000000005</v>
      </c>
      <c r="E885">
        <v>7.5129479999999997</v>
      </c>
    </row>
    <row r="886" spans="1:11" x14ac:dyDescent="0.25">
      <c r="A886">
        <v>885</v>
      </c>
      <c r="B886">
        <v>22.858161000000003</v>
      </c>
      <c r="C886">
        <v>6.0587369999999998</v>
      </c>
      <c r="D886">
        <v>31.215845999999999</v>
      </c>
      <c r="E886">
        <v>7.5421579999999997</v>
      </c>
    </row>
    <row r="887" spans="1:11" x14ac:dyDescent="0.25">
      <c r="A887">
        <v>886</v>
      </c>
      <c r="B887">
        <v>22.858161000000003</v>
      </c>
      <c r="C887">
        <v>6.0587369999999998</v>
      </c>
      <c r="D887">
        <v>31.215845999999999</v>
      </c>
      <c r="E887">
        <v>7.5421579999999997</v>
      </c>
    </row>
    <row r="888" spans="1:11" x14ac:dyDescent="0.25">
      <c r="A888">
        <v>887</v>
      </c>
      <c r="B888">
        <v>22.858161000000003</v>
      </c>
      <c r="C888">
        <v>6.0587369999999998</v>
      </c>
    </row>
    <row r="889" spans="1:11" x14ac:dyDescent="0.25">
      <c r="A889">
        <v>888</v>
      </c>
      <c r="B889">
        <v>22.858161000000003</v>
      </c>
      <c r="C889">
        <v>6.0587369999999998</v>
      </c>
    </row>
    <row r="890" spans="1:11" x14ac:dyDescent="0.25">
      <c r="A890">
        <v>889</v>
      </c>
      <c r="B890">
        <v>22.858161000000003</v>
      </c>
      <c r="C890">
        <v>6.0587369999999998</v>
      </c>
    </row>
    <row r="891" spans="1:11" x14ac:dyDescent="0.25">
      <c r="A891">
        <v>890</v>
      </c>
      <c r="B891">
        <v>22.858161000000003</v>
      </c>
      <c r="C891">
        <v>6.0587369999999998</v>
      </c>
    </row>
    <row r="892" spans="1:11" x14ac:dyDescent="0.25">
      <c r="A892">
        <v>891</v>
      </c>
      <c r="B892">
        <v>22.858161000000003</v>
      </c>
      <c r="C892">
        <v>6.0587369999999998</v>
      </c>
      <c r="H892">
        <v>25.198686000000002</v>
      </c>
      <c r="I892">
        <v>8.9442629999999994</v>
      </c>
    </row>
    <row r="893" spans="1:11" x14ac:dyDescent="0.25">
      <c r="A893">
        <v>892</v>
      </c>
      <c r="B893">
        <v>22.858161000000003</v>
      </c>
      <c r="C893">
        <v>6.0587369999999998</v>
      </c>
      <c r="H893">
        <v>25.198686000000002</v>
      </c>
      <c r="I893">
        <v>8.9442629999999994</v>
      </c>
    </row>
    <row r="894" spans="1:11" x14ac:dyDescent="0.25">
      <c r="A894">
        <v>893</v>
      </c>
      <c r="H894">
        <v>25.198686000000002</v>
      </c>
      <c r="I894">
        <v>8.9442629999999994</v>
      </c>
    </row>
    <row r="895" spans="1:11" x14ac:dyDescent="0.25">
      <c r="A895">
        <v>894</v>
      </c>
      <c r="F895">
        <v>22.108320000000006</v>
      </c>
      <c r="G895">
        <v>4.6624210000000001</v>
      </c>
      <c r="H895">
        <v>25.198686000000002</v>
      </c>
      <c r="I895">
        <v>8.9442629999999994</v>
      </c>
      <c r="J895">
        <v>38.880424000000005</v>
      </c>
      <c r="K895">
        <v>13.350315999999999</v>
      </c>
    </row>
    <row r="896" spans="1:11" x14ac:dyDescent="0.25">
      <c r="A896">
        <v>895</v>
      </c>
    </row>
    <row r="897" spans="1:1" x14ac:dyDescent="0.25">
      <c r="A897">
        <v>896</v>
      </c>
    </row>
    <row r="898" spans="1:1" x14ac:dyDescent="0.25">
      <c r="A898">
        <v>897</v>
      </c>
    </row>
    <row r="899" spans="1:1" x14ac:dyDescent="0.25">
      <c r="A899">
        <v>898</v>
      </c>
    </row>
    <row r="900" spans="1:1" x14ac:dyDescent="0.25">
      <c r="A900">
        <v>899</v>
      </c>
    </row>
    <row r="901" spans="1:1" x14ac:dyDescent="0.25">
      <c r="A901">
        <v>900</v>
      </c>
    </row>
    <row r="902" spans="1:1" x14ac:dyDescent="0.25">
      <c r="A902">
        <v>901</v>
      </c>
    </row>
    <row r="903" spans="1:1" x14ac:dyDescent="0.25">
      <c r="A903">
        <v>902</v>
      </c>
    </row>
    <row r="904" spans="1:1" x14ac:dyDescent="0.25">
      <c r="A904">
        <v>903</v>
      </c>
    </row>
    <row r="905" spans="1:1" x14ac:dyDescent="0.25">
      <c r="A905">
        <v>904</v>
      </c>
    </row>
    <row r="906" spans="1:1" x14ac:dyDescent="0.25">
      <c r="A906">
        <v>905</v>
      </c>
    </row>
    <row r="907" spans="1:1" x14ac:dyDescent="0.25">
      <c r="A907">
        <v>906</v>
      </c>
    </row>
    <row r="908" spans="1:1" x14ac:dyDescent="0.25">
      <c r="A908">
        <v>907</v>
      </c>
    </row>
    <row r="909" spans="1:1" x14ac:dyDescent="0.25">
      <c r="A909">
        <v>908</v>
      </c>
    </row>
    <row r="910" spans="1:1" x14ac:dyDescent="0.25">
      <c r="A910">
        <v>909</v>
      </c>
    </row>
    <row r="911" spans="1:1" x14ac:dyDescent="0.25">
      <c r="A911">
        <v>910</v>
      </c>
    </row>
    <row r="912" spans="1:1" x14ac:dyDescent="0.25">
      <c r="A912">
        <v>911</v>
      </c>
    </row>
    <row r="913" spans="1:11" x14ac:dyDescent="0.25">
      <c r="A913">
        <v>912</v>
      </c>
    </row>
    <row r="914" spans="1:11" x14ac:dyDescent="0.25">
      <c r="A914">
        <v>913</v>
      </c>
    </row>
    <row r="915" spans="1:11" x14ac:dyDescent="0.25">
      <c r="A915">
        <v>914</v>
      </c>
    </row>
    <row r="916" spans="1:11" x14ac:dyDescent="0.25">
      <c r="A916">
        <v>915</v>
      </c>
    </row>
    <row r="917" spans="1:11" x14ac:dyDescent="0.25">
      <c r="A917">
        <v>916</v>
      </c>
    </row>
    <row r="918" spans="1:11" x14ac:dyDescent="0.25">
      <c r="A918">
        <v>917</v>
      </c>
    </row>
    <row r="919" spans="1:11" x14ac:dyDescent="0.25">
      <c r="A919">
        <v>918</v>
      </c>
    </row>
    <row r="920" spans="1:11" x14ac:dyDescent="0.25">
      <c r="A920">
        <v>919</v>
      </c>
    </row>
    <row r="921" spans="1:11" x14ac:dyDescent="0.25">
      <c r="A921">
        <v>920</v>
      </c>
    </row>
    <row r="922" spans="1:11" x14ac:dyDescent="0.25">
      <c r="A922">
        <v>921</v>
      </c>
    </row>
    <row r="923" spans="1:11" x14ac:dyDescent="0.25">
      <c r="A923">
        <v>922</v>
      </c>
    </row>
    <row r="924" spans="1:11" x14ac:dyDescent="0.25">
      <c r="A924">
        <v>923</v>
      </c>
    </row>
    <row r="925" spans="1:11" x14ac:dyDescent="0.25">
      <c r="A925">
        <v>924</v>
      </c>
    </row>
    <row r="926" spans="1:11" x14ac:dyDescent="0.25">
      <c r="A926">
        <v>925</v>
      </c>
    </row>
    <row r="927" spans="1:11" x14ac:dyDescent="0.25">
      <c r="A927">
        <v>926</v>
      </c>
      <c r="J927">
        <v>38.920108000000006</v>
      </c>
      <c r="K927">
        <v>13.310684</v>
      </c>
    </row>
    <row r="928" spans="1:11" x14ac:dyDescent="0.25">
      <c r="A928">
        <v>927</v>
      </c>
      <c r="D928">
        <v>38.415637000000004</v>
      </c>
      <c r="E928">
        <v>7.4074739999999997</v>
      </c>
      <c r="F928">
        <v>26.996688000000006</v>
      </c>
      <c r="G928">
        <v>7.7678419999999999</v>
      </c>
    </row>
    <row r="929" spans="1:9" x14ac:dyDescent="0.25">
      <c r="A929">
        <v>928</v>
      </c>
      <c r="D929">
        <v>38.422267000000005</v>
      </c>
      <c r="E929">
        <v>7.3831059999999997</v>
      </c>
      <c r="F929">
        <v>27.029161000000002</v>
      </c>
      <c r="G929">
        <v>7.7886309999999996</v>
      </c>
    </row>
    <row r="930" spans="1:9" x14ac:dyDescent="0.25">
      <c r="A930">
        <v>929</v>
      </c>
      <c r="D930">
        <v>38.473583000000005</v>
      </c>
      <c r="E930">
        <v>7.3851579999999997</v>
      </c>
      <c r="F930">
        <v>26.964267000000007</v>
      </c>
      <c r="G930">
        <v>7.7503159999999998</v>
      </c>
    </row>
    <row r="931" spans="1:9" x14ac:dyDescent="0.25">
      <c r="A931">
        <v>930</v>
      </c>
      <c r="D931">
        <v>38.505054000000001</v>
      </c>
      <c r="E931">
        <v>7.412579</v>
      </c>
      <c r="F931">
        <v>26.972951000000002</v>
      </c>
      <c r="G931">
        <v>7.7622629999999999</v>
      </c>
    </row>
    <row r="932" spans="1:9" x14ac:dyDescent="0.25">
      <c r="A932">
        <v>931</v>
      </c>
      <c r="D932">
        <v>38.474319000000001</v>
      </c>
      <c r="E932">
        <v>7.4159470000000001</v>
      </c>
      <c r="F932">
        <v>26.950160000000004</v>
      </c>
      <c r="G932">
        <v>7.7597370000000003</v>
      </c>
    </row>
    <row r="933" spans="1:9" x14ac:dyDescent="0.25">
      <c r="A933">
        <v>932</v>
      </c>
      <c r="D933">
        <v>38.478847000000002</v>
      </c>
      <c r="E933">
        <v>7.450685</v>
      </c>
      <c r="F933">
        <v>26.951476</v>
      </c>
      <c r="G933">
        <v>7.7702629999999999</v>
      </c>
    </row>
    <row r="934" spans="1:9" x14ac:dyDescent="0.25">
      <c r="A934">
        <v>933</v>
      </c>
      <c r="D934">
        <v>38.460216000000003</v>
      </c>
      <c r="E934">
        <v>7.4345790000000003</v>
      </c>
      <c r="F934">
        <v>26.910688000000007</v>
      </c>
      <c r="G934">
        <v>7.7969470000000003</v>
      </c>
    </row>
    <row r="935" spans="1:9" x14ac:dyDescent="0.25">
      <c r="A935">
        <v>934</v>
      </c>
      <c r="D935">
        <v>38.479637000000004</v>
      </c>
      <c r="E935">
        <v>7.4426839999999999</v>
      </c>
      <c r="F935">
        <v>26.936897000000002</v>
      </c>
      <c r="G935">
        <v>7.7975260000000004</v>
      </c>
    </row>
    <row r="936" spans="1:9" x14ac:dyDescent="0.25">
      <c r="A936">
        <v>935</v>
      </c>
      <c r="D936">
        <v>38.509109000000002</v>
      </c>
      <c r="E936">
        <v>7.4292639999999999</v>
      </c>
      <c r="F936">
        <v>26.888004000000002</v>
      </c>
      <c r="G936">
        <v>7.8393160000000002</v>
      </c>
    </row>
    <row r="937" spans="1:9" x14ac:dyDescent="0.25">
      <c r="A937">
        <v>936</v>
      </c>
      <c r="D937">
        <v>38.423213000000004</v>
      </c>
      <c r="E937">
        <v>7.3658419999999998</v>
      </c>
      <c r="F937">
        <v>26.835791999999998</v>
      </c>
      <c r="G937">
        <v>7.7928420000000003</v>
      </c>
    </row>
    <row r="938" spans="1:9" x14ac:dyDescent="0.25">
      <c r="A938">
        <v>937</v>
      </c>
      <c r="D938">
        <v>38.415637000000004</v>
      </c>
      <c r="E938">
        <v>7.4074739999999997</v>
      </c>
      <c r="F938">
        <v>26.996688000000006</v>
      </c>
      <c r="G938">
        <v>7.7678419999999999</v>
      </c>
    </row>
    <row r="939" spans="1:9" x14ac:dyDescent="0.25">
      <c r="A939">
        <v>938</v>
      </c>
      <c r="D939">
        <v>38.415637000000004</v>
      </c>
      <c r="E939">
        <v>7.4074739999999997</v>
      </c>
      <c r="F939">
        <v>26.996688000000006</v>
      </c>
      <c r="G939">
        <v>7.7678419999999999</v>
      </c>
    </row>
    <row r="940" spans="1:9" x14ac:dyDescent="0.25">
      <c r="A940">
        <v>939</v>
      </c>
      <c r="D940">
        <v>38.415637000000004</v>
      </c>
      <c r="E940">
        <v>7.4074739999999997</v>
      </c>
      <c r="F940">
        <v>26.996688000000006</v>
      </c>
      <c r="G940">
        <v>7.7678419999999999</v>
      </c>
    </row>
    <row r="941" spans="1:9" x14ac:dyDescent="0.25">
      <c r="A941">
        <v>940</v>
      </c>
    </row>
    <row r="942" spans="1:9" x14ac:dyDescent="0.25">
      <c r="A942">
        <v>941</v>
      </c>
    </row>
    <row r="943" spans="1:9" x14ac:dyDescent="0.25">
      <c r="A943">
        <v>942</v>
      </c>
      <c r="H943">
        <v>39.267002000000005</v>
      </c>
      <c r="I943">
        <v>6.5410529999999998</v>
      </c>
    </row>
    <row r="944" spans="1:9" x14ac:dyDescent="0.25">
      <c r="A944">
        <v>943</v>
      </c>
      <c r="B944">
        <v>51.936004000000004</v>
      </c>
      <c r="C944">
        <v>10.13979</v>
      </c>
      <c r="H944">
        <v>39.259689000000002</v>
      </c>
      <c r="I944">
        <v>6.5427369999999998</v>
      </c>
    </row>
    <row r="945" spans="1:9" x14ac:dyDescent="0.25">
      <c r="A945">
        <v>944</v>
      </c>
      <c r="B945">
        <v>51.933685000000004</v>
      </c>
      <c r="C945">
        <v>10.178158</v>
      </c>
      <c r="H945">
        <v>39.275527000000004</v>
      </c>
      <c r="I945">
        <v>6.5286840000000002</v>
      </c>
    </row>
    <row r="946" spans="1:9" x14ac:dyDescent="0.25">
      <c r="A946">
        <v>945</v>
      </c>
      <c r="B946">
        <v>52.001739000000001</v>
      </c>
      <c r="C946">
        <v>10.162001</v>
      </c>
      <c r="H946">
        <v>39.266738000000004</v>
      </c>
      <c r="I946">
        <v>6.5357890000000003</v>
      </c>
    </row>
    <row r="947" spans="1:9" x14ac:dyDescent="0.25">
      <c r="A947">
        <v>946</v>
      </c>
      <c r="B947">
        <v>51.965530000000001</v>
      </c>
      <c r="C947">
        <v>10.162789</v>
      </c>
      <c r="H947">
        <v>39.276843000000007</v>
      </c>
      <c r="I947">
        <v>6.5194739999999998</v>
      </c>
    </row>
    <row r="948" spans="1:9" x14ac:dyDescent="0.25">
      <c r="A948">
        <v>947</v>
      </c>
      <c r="B948">
        <v>51.984687000000001</v>
      </c>
      <c r="C948">
        <v>10.135947</v>
      </c>
      <c r="H948">
        <v>39.303054000000003</v>
      </c>
      <c r="I948">
        <v>6.5449999999999999</v>
      </c>
    </row>
    <row r="949" spans="1:9" x14ac:dyDescent="0.25">
      <c r="A949">
        <v>948</v>
      </c>
      <c r="B949">
        <v>51.988162000000003</v>
      </c>
      <c r="C949">
        <v>10.155421</v>
      </c>
      <c r="H949">
        <v>39.335685000000005</v>
      </c>
      <c r="I949">
        <v>6.540737</v>
      </c>
    </row>
    <row r="950" spans="1:9" x14ac:dyDescent="0.25">
      <c r="A950">
        <v>949</v>
      </c>
      <c r="B950">
        <v>51.975532000000001</v>
      </c>
      <c r="C950">
        <v>10.163684</v>
      </c>
      <c r="H950">
        <v>39.342422000000006</v>
      </c>
      <c r="I950">
        <v>6.5050530000000002</v>
      </c>
    </row>
    <row r="951" spans="1:9" x14ac:dyDescent="0.25">
      <c r="A951">
        <v>950</v>
      </c>
      <c r="B951">
        <v>51.976264</v>
      </c>
      <c r="C951">
        <v>10.162684</v>
      </c>
      <c r="H951">
        <v>39.248321000000004</v>
      </c>
      <c r="I951">
        <v>6.5548950000000001</v>
      </c>
    </row>
    <row r="952" spans="1:9" x14ac:dyDescent="0.25">
      <c r="A952">
        <v>951</v>
      </c>
      <c r="B952">
        <v>51.980213000000006</v>
      </c>
      <c r="C952">
        <v>10.160895</v>
      </c>
      <c r="H952">
        <v>39.267002000000005</v>
      </c>
      <c r="I952">
        <v>6.5410529999999998</v>
      </c>
    </row>
    <row r="953" spans="1:9" x14ac:dyDescent="0.25">
      <c r="A953">
        <v>952</v>
      </c>
      <c r="B953">
        <v>51.949531</v>
      </c>
      <c r="C953">
        <v>10.15221</v>
      </c>
    </row>
    <row r="954" spans="1:9" x14ac:dyDescent="0.25">
      <c r="A954">
        <v>953</v>
      </c>
      <c r="B954">
        <v>51.936004000000004</v>
      </c>
      <c r="C954">
        <v>10.13979</v>
      </c>
    </row>
    <row r="955" spans="1:9" x14ac:dyDescent="0.25">
      <c r="A955">
        <v>954</v>
      </c>
      <c r="B955">
        <v>51.936004000000004</v>
      </c>
      <c r="C955">
        <v>10.13979</v>
      </c>
    </row>
    <row r="956" spans="1:9" x14ac:dyDescent="0.25">
      <c r="A956">
        <v>955</v>
      </c>
      <c r="D956">
        <v>63.166690000000003</v>
      </c>
      <c r="E956">
        <v>8.0980530000000002</v>
      </c>
    </row>
    <row r="957" spans="1:9" x14ac:dyDescent="0.25">
      <c r="A957">
        <v>956</v>
      </c>
      <c r="D957">
        <v>63.172317</v>
      </c>
      <c r="E957">
        <v>8.1144739999999995</v>
      </c>
      <c r="F957">
        <v>51.988635000000002</v>
      </c>
      <c r="G957">
        <v>9.5289990000000007</v>
      </c>
    </row>
    <row r="958" spans="1:9" x14ac:dyDescent="0.25">
      <c r="A958">
        <v>957</v>
      </c>
      <c r="D958">
        <v>63.150215000000003</v>
      </c>
      <c r="E958">
        <v>8.0761590000000005</v>
      </c>
      <c r="F958">
        <v>52.027316000000006</v>
      </c>
      <c r="G958">
        <v>9.5344730000000002</v>
      </c>
    </row>
    <row r="959" spans="1:9" x14ac:dyDescent="0.25">
      <c r="A959">
        <v>958</v>
      </c>
      <c r="D959">
        <v>63.174899000000003</v>
      </c>
      <c r="E959">
        <v>8.1094209999999993</v>
      </c>
      <c r="F959">
        <v>51.973422000000006</v>
      </c>
      <c r="G959">
        <v>9.5161060000000006</v>
      </c>
    </row>
    <row r="960" spans="1:9" x14ac:dyDescent="0.25">
      <c r="A960">
        <v>959</v>
      </c>
      <c r="D960">
        <v>63.162055000000002</v>
      </c>
      <c r="E960">
        <v>8.1298949999999994</v>
      </c>
      <c r="F960">
        <v>51.996372000000001</v>
      </c>
      <c r="G960">
        <v>9.548</v>
      </c>
    </row>
    <row r="961" spans="1:9" x14ac:dyDescent="0.25">
      <c r="A961">
        <v>960</v>
      </c>
      <c r="D961">
        <v>63.165370000000003</v>
      </c>
      <c r="E961">
        <v>8.0923160000000003</v>
      </c>
      <c r="F961">
        <v>52.033111000000005</v>
      </c>
      <c r="G961">
        <v>9.5477900000000009</v>
      </c>
    </row>
    <row r="962" spans="1:9" x14ac:dyDescent="0.25">
      <c r="A962">
        <v>961</v>
      </c>
      <c r="D962">
        <v>63.184055000000001</v>
      </c>
      <c r="E962">
        <v>8.1151579999999992</v>
      </c>
      <c r="F962">
        <v>52.027160000000002</v>
      </c>
      <c r="G962">
        <v>9.5017379999999996</v>
      </c>
    </row>
    <row r="963" spans="1:9" x14ac:dyDescent="0.25">
      <c r="A963">
        <v>962</v>
      </c>
      <c r="D963">
        <v>63.202110000000005</v>
      </c>
      <c r="E963">
        <v>8.0858419999999995</v>
      </c>
      <c r="F963">
        <v>52.002899000000006</v>
      </c>
      <c r="G963">
        <v>9.5275789999999994</v>
      </c>
    </row>
    <row r="964" spans="1:9" x14ac:dyDescent="0.25">
      <c r="A964">
        <v>963</v>
      </c>
      <c r="D964">
        <v>63.128738000000006</v>
      </c>
      <c r="E964">
        <v>8.0185270000000006</v>
      </c>
      <c r="F964">
        <v>51.967529000000006</v>
      </c>
      <c r="G964">
        <v>9.4639469999999992</v>
      </c>
    </row>
    <row r="965" spans="1:9" x14ac:dyDescent="0.25">
      <c r="A965">
        <v>964</v>
      </c>
      <c r="D965">
        <v>63.171577000000006</v>
      </c>
      <c r="E965">
        <v>8.0727890000000002</v>
      </c>
      <c r="F965">
        <v>51.988635000000002</v>
      </c>
      <c r="G965">
        <v>9.5289990000000007</v>
      </c>
    </row>
    <row r="966" spans="1:9" x14ac:dyDescent="0.25">
      <c r="A966">
        <v>965</v>
      </c>
      <c r="D966">
        <v>63.166690000000003</v>
      </c>
      <c r="E966">
        <v>8.0980530000000002</v>
      </c>
      <c r="F966">
        <v>51.988635000000002</v>
      </c>
      <c r="G966">
        <v>9.5289990000000007</v>
      </c>
    </row>
    <row r="967" spans="1:9" x14ac:dyDescent="0.25">
      <c r="A967">
        <v>966</v>
      </c>
    </row>
    <row r="968" spans="1:9" x14ac:dyDescent="0.25">
      <c r="A968">
        <v>967</v>
      </c>
      <c r="H968">
        <v>62.917735</v>
      </c>
      <c r="I968">
        <v>6.7631579999999998</v>
      </c>
    </row>
    <row r="969" spans="1:9" x14ac:dyDescent="0.25">
      <c r="A969">
        <v>968</v>
      </c>
      <c r="H969">
        <v>62.890109000000002</v>
      </c>
      <c r="I969">
        <v>6.7302629999999999</v>
      </c>
    </row>
    <row r="970" spans="1:9" x14ac:dyDescent="0.25">
      <c r="A970">
        <v>969</v>
      </c>
      <c r="H970">
        <v>62.908580000000001</v>
      </c>
      <c r="I970">
        <v>6.7344739999999996</v>
      </c>
    </row>
    <row r="971" spans="1:9" x14ac:dyDescent="0.25">
      <c r="A971">
        <v>970</v>
      </c>
      <c r="H971">
        <v>62.906684000000006</v>
      </c>
      <c r="I971">
        <v>6.7418940000000003</v>
      </c>
    </row>
    <row r="972" spans="1:9" x14ac:dyDescent="0.25">
      <c r="A972">
        <v>971</v>
      </c>
      <c r="B972">
        <v>76.581506000000005</v>
      </c>
      <c r="C972">
        <v>9.0578959999999995</v>
      </c>
      <c r="H972">
        <v>62.897056000000006</v>
      </c>
      <c r="I972">
        <v>6.7552099999999999</v>
      </c>
    </row>
    <row r="973" spans="1:9" x14ac:dyDescent="0.25">
      <c r="A973">
        <v>972</v>
      </c>
      <c r="B973">
        <v>76.595026000000004</v>
      </c>
      <c r="C973">
        <v>9.0784559999999992</v>
      </c>
      <c r="H973">
        <v>62.95232</v>
      </c>
      <c r="I973">
        <v>6.690105</v>
      </c>
    </row>
    <row r="974" spans="1:9" x14ac:dyDescent="0.25">
      <c r="A974">
        <v>973</v>
      </c>
      <c r="B974">
        <v>76.62655500000001</v>
      </c>
      <c r="C974">
        <v>9.0598849999999995</v>
      </c>
      <c r="H974">
        <v>62.972583</v>
      </c>
      <c r="I974">
        <v>6.6879999999999997</v>
      </c>
    </row>
    <row r="975" spans="1:9" x14ac:dyDescent="0.25">
      <c r="A975">
        <v>974</v>
      </c>
      <c r="B975">
        <v>76.625789000000012</v>
      </c>
      <c r="C975">
        <v>9.0546299999999995</v>
      </c>
      <c r="H975">
        <v>62.917735</v>
      </c>
      <c r="I975">
        <v>6.7631579999999998</v>
      </c>
    </row>
    <row r="976" spans="1:9" x14ac:dyDescent="0.25">
      <c r="A976">
        <v>975</v>
      </c>
      <c r="B976">
        <v>76.647421000000008</v>
      </c>
      <c r="C976">
        <v>9.0568749999999998</v>
      </c>
      <c r="H976">
        <v>62.917735</v>
      </c>
      <c r="I976">
        <v>6.7631579999999998</v>
      </c>
    </row>
    <row r="977" spans="1:9" x14ac:dyDescent="0.25">
      <c r="A977">
        <v>976</v>
      </c>
      <c r="B977">
        <v>76.639564000000007</v>
      </c>
      <c r="C977">
        <v>9.0605480000000007</v>
      </c>
    </row>
    <row r="978" spans="1:9" x14ac:dyDescent="0.25">
      <c r="A978">
        <v>977</v>
      </c>
      <c r="B978">
        <v>76.639258000000012</v>
      </c>
      <c r="C978">
        <v>9.0774349999999995</v>
      </c>
    </row>
    <row r="979" spans="1:9" x14ac:dyDescent="0.25">
      <c r="A979">
        <v>978</v>
      </c>
      <c r="B979">
        <v>76.618290000000002</v>
      </c>
      <c r="C979">
        <v>9.0640180000000008</v>
      </c>
    </row>
    <row r="980" spans="1:9" x14ac:dyDescent="0.25">
      <c r="A980">
        <v>979</v>
      </c>
      <c r="B980">
        <v>76.641452000000001</v>
      </c>
      <c r="C980">
        <v>9.0446310000000008</v>
      </c>
    </row>
    <row r="981" spans="1:9" x14ac:dyDescent="0.25">
      <c r="A981">
        <v>980</v>
      </c>
      <c r="B981">
        <v>76.581506000000005</v>
      </c>
      <c r="C981">
        <v>9.0578959999999995</v>
      </c>
      <c r="D981">
        <v>83.855107000000004</v>
      </c>
      <c r="E981">
        <v>7.3176800000000002</v>
      </c>
    </row>
    <row r="982" spans="1:9" x14ac:dyDescent="0.25">
      <c r="A982">
        <v>981</v>
      </c>
      <c r="D982">
        <v>83.878574</v>
      </c>
      <c r="E982">
        <v>7.3246690000000001</v>
      </c>
    </row>
    <row r="983" spans="1:9" x14ac:dyDescent="0.25">
      <c r="A983">
        <v>982</v>
      </c>
      <c r="D983">
        <v>83.867146000000005</v>
      </c>
      <c r="E983">
        <v>7.3255369999999997</v>
      </c>
    </row>
    <row r="984" spans="1:9" x14ac:dyDescent="0.25">
      <c r="A984">
        <v>983</v>
      </c>
      <c r="D984">
        <v>83.85321900000001</v>
      </c>
      <c r="E984">
        <v>7.3062009999999997</v>
      </c>
      <c r="F984">
        <v>77.269225000000006</v>
      </c>
      <c r="G984">
        <v>9.8612719999999996</v>
      </c>
    </row>
    <row r="985" spans="1:9" x14ac:dyDescent="0.25">
      <c r="A985">
        <v>984</v>
      </c>
      <c r="D985">
        <v>83.83163900000001</v>
      </c>
      <c r="E985">
        <v>7.3101289999999999</v>
      </c>
      <c r="F985">
        <v>77.234584000000012</v>
      </c>
      <c r="G985">
        <v>9.8985149999999997</v>
      </c>
    </row>
    <row r="986" spans="1:9" x14ac:dyDescent="0.25">
      <c r="A986">
        <v>985</v>
      </c>
      <c r="D986">
        <v>83.821026000000003</v>
      </c>
      <c r="E986">
        <v>7.3234450000000004</v>
      </c>
      <c r="F986">
        <v>77.234329000000002</v>
      </c>
      <c r="G986">
        <v>9.8885149999999999</v>
      </c>
    </row>
    <row r="987" spans="1:9" x14ac:dyDescent="0.25">
      <c r="A987">
        <v>986</v>
      </c>
      <c r="D987">
        <v>83.79990500000001</v>
      </c>
      <c r="E987">
        <v>7.3580360000000002</v>
      </c>
      <c r="F987">
        <v>77.200810000000004</v>
      </c>
      <c r="G987">
        <v>9.8803520000000002</v>
      </c>
    </row>
    <row r="988" spans="1:9" x14ac:dyDescent="0.25">
      <c r="A988">
        <v>987</v>
      </c>
      <c r="D988">
        <v>83.802814000000012</v>
      </c>
      <c r="E988">
        <v>7.3049759999999999</v>
      </c>
      <c r="F988">
        <v>77.204280000000011</v>
      </c>
      <c r="G988">
        <v>9.8696389999999994</v>
      </c>
    </row>
    <row r="989" spans="1:9" x14ac:dyDescent="0.25">
      <c r="A989">
        <v>988</v>
      </c>
      <c r="D989">
        <v>83.855107000000004</v>
      </c>
      <c r="E989">
        <v>7.3176800000000002</v>
      </c>
      <c r="F989">
        <v>77.236319000000009</v>
      </c>
      <c r="G989">
        <v>9.8618839999999999</v>
      </c>
      <c r="H989">
        <v>81.794653000000011</v>
      </c>
      <c r="I989">
        <v>6.3934430000000004</v>
      </c>
    </row>
    <row r="990" spans="1:9" x14ac:dyDescent="0.25">
      <c r="A990">
        <v>989</v>
      </c>
      <c r="F990">
        <v>77.237901000000008</v>
      </c>
      <c r="G990">
        <v>9.8426500000000008</v>
      </c>
      <c r="H990">
        <v>81.78424600000001</v>
      </c>
      <c r="I990">
        <v>6.3754330000000001</v>
      </c>
    </row>
    <row r="991" spans="1:9" x14ac:dyDescent="0.25">
      <c r="A991">
        <v>990</v>
      </c>
      <c r="F991">
        <v>77.230502999999999</v>
      </c>
      <c r="G991">
        <v>9.8189279999999997</v>
      </c>
      <c r="H991">
        <v>81.811234000000013</v>
      </c>
      <c r="I991">
        <v>6.3669640000000003</v>
      </c>
    </row>
    <row r="992" spans="1:9" x14ac:dyDescent="0.25">
      <c r="A992">
        <v>991</v>
      </c>
      <c r="F992">
        <v>77.269225000000006</v>
      </c>
      <c r="G992">
        <v>9.8612719999999996</v>
      </c>
      <c r="H992">
        <v>81.795776000000004</v>
      </c>
      <c r="I992">
        <v>6.3965540000000001</v>
      </c>
    </row>
    <row r="993" spans="1:9" x14ac:dyDescent="0.25">
      <c r="A993">
        <v>992</v>
      </c>
      <c r="H993">
        <v>81.805723</v>
      </c>
      <c r="I993">
        <v>6.3978809999999999</v>
      </c>
    </row>
    <row r="994" spans="1:9" x14ac:dyDescent="0.25">
      <c r="A994">
        <v>993</v>
      </c>
      <c r="H994">
        <v>81.832559000000003</v>
      </c>
      <c r="I994">
        <v>6.3887999999999998</v>
      </c>
    </row>
    <row r="995" spans="1:9" x14ac:dyDescent="0.25">
      <c r="A995">
        <v>994</v>
      </c>
      <c r="H995">
        <v>81.812356000000008</v>
      </c>
      <c r="I995">
        <v>6.3515059999999997</v>
      </c>
    </row>
    <row r="996" spans="1:9" x14ac:dyDescent="0.25">
      <c r="A996">
        <v>995</v>
      </c>
      <c r="H996">
        <v>81.794653000000011</v>
      </c>
      <c r="I996">
        <v>6.3934430000000004</v>
      </c>
    </row>
    <row r="997" spans="1:9" x14ac:dyDescent="0.25">
      <c r="A997">
        <v>996</v>
      </c>
      <c r="B997">
        <v>100.707493</v>
      </c>
      <c r="C997">
        <v>8.4012969999999996</v>
      </c>
      <c r="H997">
        <v>81.794653000000011</v>
      </c>
      <c r="I997">
        <v>6.3934430000000004</v>
      </c>
    </row>
    <row r="998" spans="1:9" x14ac:dyDescent="0.25">
      <c r="A998">
        <v>997</v>
      </c>
      <c r="B998">
        <v>100.716982</v>
      </c>
      <c r="C998">
        <v>8.3810939999999992</v>
      </c>
    </row>
    <row r="999" spans="1:9" x14ac:dyDescent="0.25">
      <c r="A999">
        <v>998</v>
      </c>
      <c r="B999">
        <v>100.72963700000001</v>
      </c>
      <c r="C999">
        <v>8.3962459999999997</v>
      </c>
    </row>
    <row r="1000" spans="1:9" x14ac:dyDescent="0.25">
      <c r="A1000">
        <v>999</v>
      </c>
      <c r="B1000">
        <v>100.72948500000001</v>
      </c>
      <c r="C1000">
        <v>8.4082869999999996</v>
      </c>
    </row>
    <row r="1001" spans="1:9" x14ac:dyDescent="0.25">
      <c r="A1001">
        <v>1000</v>
      </c>
      <c r="B1001">
        <v>100.74606200000001</v>
      </c>
      <c r="C1001">
        <v>8.4079289999999993</v>
      </c>
    </row>
    <row r="1002" spans="1:9" x14ac:dyDescent="0.25">
      <c r="A1002">
        <v>1001</v>
      </c>
      <c r="B1002">
        <v>100.74055300000001</v>
      </c>
      <c r="C1002">
        <v>8.4078269999999993</v>
      </c>
    </row>
    <row r="1003" spans="1:9" x14ac:dyDescent="0.25">
      <c r="A1003">
        <v>1002</v>
      </c>
      <c r="B1003">
        <v>100.74050200000001</v>
      </c>
      <c r="C1003">
        <v>8.4089500000000008</v>
      </c>
    </row>
    <row r="1004" spans="1:9" x14ac:dyDescent="0.25">
      <c r="A1004">
        <v>1003</v>
      </c>
      <c r="B1004">
        <v>100.755808</v>
      </c>
      <c r="C1004">
        <v>8.412369</v>
      </c>
    </row>
    <row r="1005" spans="1:9" x14ac:dyDescent="0.25">
      <c r="A1005">
        <v>1004</v>
      </c>
      <c r="B1005">
        <v>100.77544800000001</v>
      </c>
      <c r="C1005">
        <v>8.3851759999999995</v>
      </c>
      <c r="D1005">
        <v>108.55846200000002</v>
      </c>
      <c r="E1005">
        <v>6.7758710000000004</v>
      </c>
    </row>
    <row r="1006" spans="1:9" x14ac:dyDescent="0.25">
      <c r="A1006">
        <v>1005</v>
      </c>
      <c r="B1006">
        <v>100.707493</v>
      </c>
      <c r="C1006">
        <v>8.4012969999999996</v>
      </c>
      <c r="D1006">
        <v>108.62570400000001</v>
      </c>
      <c r="E1006">
        <v>6.7898500000000004</v>
      </c>
    </row>
    <row r="1007" spans="1:9" x14ac:dyDescent="0.25">
      <c r="A1007">
        <v>1006</v>
      </c>
      <c r="D1007">
        <v>108.60606200000001</v>
      </c>
      <c r="E1007">
        <v>6.7599030000000004</v>
      </c>
    </row>
    <row r="1008" spans="1:9" x14ac:dyDescent="0.25">
      <c r="A1008">
        <v>1007</v>
      </c>
      <c r="D1008">
        <v>108.59024600000001</v>
      </c>
      <c r="E1008">
        <v>6.7454140000000002</v>
      </c>
    </row>
    <row r="1009" spans="1:9" x14ac:dyDescent="0.25">
      <c r="A1009">
        <v>1008</v>
      </c>
      <c r="D1009">
        <v>108.559279</v>
      </c>
      <c r="E1009">
        <v>6.7757690000000004</v>
      </c>
      <c r="F1009">
        <v>103.17614200000001</v>
      </c>
      <c r="G1009">
        <v>9.5103209999999994</v>
      </c>
    </row>
    <row r="1010" spans="1:9" x14ac:dyDescent="0.25">
      <c r="A1010">
        <v>1009</v>
      </c>
      <c r="D1010">
        <v>108.64800100000001</v>
      </c>
      <c r="E1010">
        <v>6.8648470000000001</v>
      </c>
      <c r="F1010">
        <v>103.20603800000001</v>
      </c>
      <c r="G1010">
        <v>9.502872</v>
      </c>
    </row>
    <row r="1011" spans="1:9" x14ac:dyDescent="0.25">
      <c r="A1011">
        <v>1010</v>
      </c>
      <c r="D1011">
        <v>108.66305000000001</v>
      </c>
      <c r="E1011">
        <v>6.7828099999999996</v>
      </c>
      <c r="F1011">
        <v>103.16695600000001</v>
      </c>
      <c r="G1011">
        <v>9.4881290000000007</v>
      </c>
    </row>
    <row r="1012" spans="1:9" x14ac:dyDescent="0.25">
      <c r="A1012">
        <v>1011</v>
      </c>
      <c r="D1012">
        <v>108.55846200000002</v>
      </c>
      <c r="E1012">
        <v>6.7758710000000004</v>
      </c>
      <c r="F1012">
        <v>103.16548</v>
      </c>
      <c r="G1012">
        <v>9.5150659999999991</v>
      </c>
      <c r="H1012">
        <v>107.24138900000001</v>
      </c>
      <c r="I1012">
        <v>5.1569250000000002</v>
      </c>
    </row>
    <row r="1013" spans="1:9" x14ac:dyDescent="0.25">
      <c r="A1013">
        <v>1012</v>
      </c>
      <c r="F1013">
        <v>103.145071</v>
      </c>
      <c r="G1013">
        <v>9.5271050000000006</v>
      </c>
      <c r="H1013">
        <v>107.290007</v>
      </c>
      <c r="I1013">
        <v>5.1632509999999998</v>
      </c>
    </row>
    <row r="1014" spans="1:9" x14ac:dyDescent="0.25">
      <c r="A1014">
        <v>1013</v>
      </c>
      <c r="F1014">
        <v>103.123694</v>
      </c>
      <c r="G1014">
        <v>9.4468040000000002</v>
      </c>
      <c r="H1014">
        <v>107.26378500000001</v>
      </c>
      <c r="I1014">
        <v>5.1723840000000001</v>
      </c>
    </row>
    <row r="1015" spans="1:9" x14ac:dyDescent="0.25">
      <c r="A1015">
        <v>1014</v>
      </c>
      <c r="F1015">
        <v>103.17512000000001</v>
      </c>
      <c r="G1015">
        <v>9.3703789999999998</v>
      </c>
      <c r="H1015">
        <v>107.25465200000001</v>
      </c>
      <c r="I1015">
        <v>5.1774849999999999</v>
      </c>
    </row>
    <row r="1016" spans="1:9" x14ac:dyDescent="0.25">
      <c r="A1016">
        <v>1015</v>
      </c>
      <c r="F1016">
        <v>103.240881</v>
      </c>
      <c r="G1016">
        <v>9.3578290000000006</v>
      </c>
      <c r="H1016">
        <v>107.29260900000001</v>
      </c>
      <c r="I1016">
        <v>5.1407020000000001</v>
      </c>
    </row>
    <row r="1017" spans="1:9" x14ac:dyDescent="0.25">
      <c r="A1017">
        <v>1016</v>
      </c>
      <c r="F1017">
        <v>103.17614200000001</v>
      </c>
      <c r="G1017">
        <v>9.5103209999999994</v>
      </c>
      <c r="H1017">
        <v>107.304957</v>
      </c>
      <c r="I1017">
        <v>5.1317729999999999</v>
      </c>
    </row>
    <row r="1018" spans="1:9" x14ac:dyDescent="0.25">
      <c r="A1018">
        <v>1017</v>
      </c>
      <c r="H1018">
        <v>107.36893300000001</v>
      </c>
      <c r="I1018">
        <v>5.0690220000000004</v>
      </c>
    </row>
    <row r="1019" spans="1:9" x14ac:dyDescent="0.25">
      <c r="A1019">
        <v>1018</v>
      </c>
      <c r="H1019">
        <v>107.24138900000001</v>
      </c>
      <c r="I1019">
        <v>5.1569250000000002</v>
      </c>
    </row>
    <row r="1020" spans="1:9" x14ac:dyDescent="0.25">
      <c r="A1020">
        <v>1019</v>
      </c>
    </row>
    <row r="1021" spans="1:9" x14ac:dyDescent="0.25">
      <c r="A1021">
        <v>1020</v>
      </c>
    </row>
    <row r="1022" spans="1:9" x14ac:dyDescent="0.25">
      <c r="A1022">
        <v>1021</v>
      </c>
      <c r="B1022">
        <v>128.84929500000001</v>
      </c>
      <c r="C1022">
        <v>7.4068079999999998</v>
      </c>
    </row>
    <row r="1023" spans="1:9" x14ac:dyDescent="0.25">
      <c r="A1023">
        <v>1022</v>
      </c>
      <c r="B1023">
        <v>128.91765400000003</v>
      </c>
      <c r="C1023">
        <v>7.4106339999999999</v>
      </c>
    </row>
    <row r="1024" spans="1:9" x14ac:dyDescent="0.25">
      <c r="A1024">
        <v>1023</v>
      </c>
      <c r="B1024">
        <v>128.878016</v>
      </c>
      <c r="C1024">
        <v>7.4169609999999997</v>
      </c>
    </row>
    <row r="1025" spans="1:9" x14ac:dyDescent="0.25">
      <c r="A1025">
        <v>1024</v>
      </c>
      <c r="B1025">
        <v>128.89357200000001</v>
      </c>
      <c r="C1025">
        <v>7.4128790000000002</v>
      </c>
    </row>
    <row r="1026" spans="1:9" x14ac:dyDescent="0.25">
      <c r="A1026">
        <v>1025</v>
      </c>
      <c r="B1026">
        <v>128.90719799999999</v>
      </c>
      <c r="C1026">
        <v>7.3914520000000001</v>
      </c>
    </row>
    <row r="1027" spans="1:9" x14ac:dyDescent="0.25">
      <c r="A1027">
        <v>1026</v>
      </c>
      <c r="B1027">
        <v>128.92536000000001</v>
      </c>
      <c r="C1027">
        <v>7.4057870000000001</v>
      </c>
    </row>
    <row r="1028" spans="1:9" x14ac:dyDescent="0.25">
      <c r="A1028">
        <v>1027</v>
      </c>
      <c r="B1028">
        <v>128.95245199999999</v>
      </c>
      <c r="C1028">
        <v>7.426552</v>
      </c>
    </row>
    <row r="1029" spans="1:9" x14ac:dyDescent="0.25">
      <c r="A1029">
        <v>1028</v>
      </c>
      <c r="B1029">
        <v>128.955153</v>
      </c>
      <c r="C1029">
        <v>7.4345619999999997</v>
      </c>
      <c r="D1029">
        <v>135.176005</v>
      </c>
      <c r="E1029">
        <v>6.0557049999999997</v>
      </c>
    </row>
    <row r="1030" spans="1:9" x14ac:dyDescent="0.25">
      <c r="A1030">
        <v>1029</v>
      </c>
      <c r="B1030">
        <v>128.84929500000001</v>
      </c>
      <c r="C1030">
        <v>7.4068079999999998</v>
      </c>
      <c r="D1030">
        <v>135.15432200000001</v>
      </c>
      <c r="E1030">
        <v>6.0597349999999999</v>
      </c>
    </row>
    <row r="1031" spans="1:9" x14ac:dyDescent="0.25">
      <c r="A1031">
        <v>1030</v>
      </c>
      <c r="D1031">
        <v>135.158762</v>
      </c>
      <c r="E1031">
        <v>6.049328</v>
      </c>
    </row>
    <row r="1032" spans="1:9" x14ac:dyDescent="0.25">
      <c r="A1032">
        <v>1031</v>
      </c>
      <c r="D1032">
        <v>135.187487</v>
      </c>
      <c r="E1032">
        <v>6.0517260000000004</v>
      </c>
    </row>
    <row r="1033" spans="1:9" x14ac:dyDescent="0.25">
      <c r="A1033">
        <v>1032</v>
      </c>
      <c r="D1033">
        <v>135.14019200000001</v>
      </c>
      <c r="E1033">
        <v>6.0576949999999998</v>
      </c>
      <c r="F1033">
        <v>132.61838</v>
      </c>
      <c r="G1033">
        <v>8.9431060000000002</v>
      </c>
    </row>
    <row r="1034" spans="1:9" x14ac:dyDescent="0.25">
      <c r="A1034">
        <v>1033</v>
      </c>
      <c r="D1034">
        <v>135.176005</v>
      </c>
      <c r="E1034">
        <v>6.0557049999999997</v>
      </c>
      <c r="F1034">
        <v>132.61838</v>
      </c>
      <c r="G1034">
        <v>8.9431060000000002</v>
      </c>
    </row>
    <row r="1035" spans="1:9" x14ac:dyDescent="0.25">
      <c r="A1035">
        <v>1034</v>
      </c>
      <c r="D1035">
        <v>135.176005</v>
      </c>
      <c r="E1035">
        <v>6.0557049999999997</v>
      </c>
      <c r="F1035">
        <v>132.65296800000002</v>
      </c>
      <c r="G1035">
        <v>9.0282549999999997</v>
      </c>
      <c r="H1035">
        <v>134.72516100000001</v>
      </c>
      <c r="I1035">
        <v>4.7934749999999999</v>
      </c>
    </row>
    <row r="1036" spans="1:9" x14ac:dyDescent="0.25">
      <c r="A1036">
        <v>1035</v>
      </c>
      <c r="F1036">
        <v>132.68679600000002</v>
      </c>
      <c r="G1036">
        <v>9.0170300000000001</v>
      </c>
      <c r="H1036">
        <v>134.72516100000001</v>
      </c>
      <c r="I1036">
        <v>4.7934749999999999</v>
      </c>
    </row>
    <row r="1037" spans="1:9" x14ac:dyDescent="0.25">
      <c r="A1037">
        <v>1036</v>
      </c>
      <c r="F1037">
        <v>132.63848300000001</v>
      </c>
      <c r="G1037">
        <v>8.9869810000000001</v>
      </c>
      <c r="H1037">
        <v>134.71327400000001</v>
      </c>
      <c r="I1037">
        <v>4.9408139999999996</v>
      </c>
    </row>
    <row r="1038" spans="1:9" x14ac:dyDescent="0.25">
      <c r="A1038">
        <v>1037</v>
      </c>
      <c r="F1038">
        <v>132.60317800000001</v>
      </c>
      <c r="G1038">
        <v>8.9680020000000003</v>
      </c>
      <c r="H1038">
        <v>134.72516100000001</v>
      </c>
      <c r="I1038">
        <v>4.7934749999999999</v>
      </c>
    </row>
    <row r="1039" spans="1:9" x14ac:dyDescent="0.25">
      <c r="A1039">
        <v>1038</v>
      </c>
      <c r="F1039">
        <v>132.630728</v>
      </c>
      <c r="G1039">
        <v>8.9302489999999999</v>
      </c>
      <c r="H1039">
        <v>134.72516100000001</v>
      </c>
      <c r="I1039">
        <v>4.7934749999999999</v>
      </c>
    </row>
    <row r="1040" spans="1:9" x14ac:dyDescent="0.25">
      <c r="A1040">
        <v>1039</v>
      </c>
      <c r="F1040">
        <v>132.61838</v>
      </c>
      <c r="G1040">
        <v>8.9431060000000002</v>
      </c>
      <c r="H1040">
        <v>134.72516100000001</v>
      </c>
      <c r="I1040">
        <v>4.7934749999999999</v>
      </c>
    </row>
    <row r="1041" spans="1:9" x14ac:dyDescent="0.25">
      <c r="A1041">
        <v>1040</v>
      </c>
      <c r="F1041">
        <v>132.61838</v>
      </c>
      <c r="G1041">
        <v>8.9431060000000002</v>
      </c>
      <c r="H1041">
        <v>134.72516100000001</v>
      </c>
      <c r="I1041">
        <v>4.7934749999999999</v>
      </c>
    </row>
    <row r="1042" spans="1:9" x14ac:dyDescent="0.25">
      <c r="A1042">
        <v>1041</v>
      </c>
      <c r="H1042">
        <v>134.72516100000001</v>
      </c>
      <c r="I1042">
        <v>4.7934749999999999</v>
      </c>
    </row>
    <row r="1043" spans="1:9" x14ac:dyDescent="0.25">
      <c r="A1043">
        <v>1042</v>
      </c>
    </row>
    <row r="1044" spans="1:9" x14ac:dyDescent="0.25">
      <c r="A1044">
        <v>1043</v>
      </c>
    </row>
    <row r="1045" spans="1:9" x14ac:dyDescent="0.25">
      <c r="A1045">
        <v>1044</v>
      </c>
    </row>
    <row r="1046" spans="1:9" x14ac:dyDescent="0.25">
      <c r="A1046">
        <v>1045</v>
      </c>
    </row>
    <row r="1047" spans="1:9" x14ac:dyDescent="0.25">
      <c r="A1047">
        <v>1046</v>
      </c>
    </row>
    <row r="1048" spans="1:9" x14ac:dyDescent="0.25">
      <c r="A1048">
        <v>1047</v>
      </c>
      <c r="D1048">
        <v>168.525408</v>
      </c>
      <c r="E1048">
        <v>7.2065630000000001</v>
      </c>
    </row>
    <row r="1049" spans="1:9" x14ac:dyDescent="0.25">
      <c r="A1049">
        <v>1048</v>
      </c>
      <c r="D1049">
        <v>168.51882800000001</v>
      </c>
      <c r="E1049">
        <v>7.1865639999999997</v>
      </c>
    </row>
    <row r="1050" spans="1:9" x14ac:dyDescent="0.25">
      <c r="A1050">
        <v>1049</v>
      </c>
      <c r="D1050">
        <v>168.526072</v>
      </c>
      <c r="E1050">
        <v>7.1836570000000002</v>
      </c>
    </row>
    <row r="1051" spans="1:9" x14ac:dyDescent="0.25">
      <c r="A1051">
        <v>1050</v>
      </c>
      <c r="D1051">
        <v>168.53102000000001</v>
      </c>
      <c r="E1051">
        <v>7.1743709999999998</v>
      </c>
    </row>
    <row r="1052" spans="1:9" x14ac:dyDescent="0.25">
      <c r="A1052">
        <v>1051</v>
      </c>
      <c r="D1052">
        <v>168.550814</v>
      </c>
      <c r="E1052">
        <v>7.1949829999999997</v>
      </c>
    </row>
    <row r="1053" spans="1:9" x14ac:dyDescent="0.25">
      <c r="A1053">
        <v>1052</v>
      </c>
      <c r="B1053">
        <v>174.01762200000002</v>
      </c>
      <c r="C1053">
        <v>9.0203980000000001</v>
      </c>
      <c r="D1053">
        <v>168.60223999999999</v>
      </c>
      <c r="E1053">
        <v>7.2126349999999997</v>
      </c>
    </row>
    <row r="1054" spans="1:9" x14ac:dyDescent="0.25">
      <c r="A1054">
        <v>1053</v>
      </c>
      <c r="B1054">
        <v>174.00563299999999</v>
      </c>
      <c r="C1054">
        <v>9.0081530000000001</v>
      </c>
      <c r="D1054">
        <v>168.62708500000002</v>
      </c>
      <c r="E1054">
        <v>7.1717700000000004</v>
      </c>
    </row>
    <row r="1055" spans="1:9" x14ac:dyDescent="0.25">
      <c r="A1055">
        <v>1054</v>
      </c>
      <c r="B1055">
        <v>174.01359200000002</v>
      </c>
      <c r="C1055">
        <v>9.0166730000000008</v>
      </c>
      <c r="D1055">
        <v>168.57387399999999</v>
      </c>
      <c r="E1055">
        <v>7.1932470000000004</v>
      </c>
    </row>
    <row r="1056" spans="1:9" x14ac:dyDescent="0.25">
      <c r="A1056">
        <v>1055</v>
      </c>
      <c r="B1056">
        <v>174.00124600000001</v>
      </c>
      <c r="C1056">
        <v>9.0298859999999994</v>
      </c>
    </row>
    <row r="1057" spans="1:9" x14ac:dyDescent="0.25">
      <c r="A1057">
        <v>1056</v>
      </c>
      <c r="B1057">
        <v>174.02884499999999</v>
      </c>
      <c r="C1057">
        <v>9.0435090000000002</v>
      </c>
      <c r="H1057">
        <v>171.55081200000001</v>
      </c>
      <c r="I1057">
        <v>5.2836540000000003</v>
      </c>
    </row>
    <row r="1058" spans="1:9" x14ac:dyDescent="0.25">
      <c r="A1058">
        <v>1057</v>
      </c>
      <c r="B1058">
        <v>173.809214</v>
      </c>
      <c r="C1058">
        <v>9.1242180000000008</v>
      </c>
      <c r="F1058">
        <v>173.346587</v>
      </c>
      <c r="G1058">
        <v>10.025651</v>
      </c>
      <c r="H1058">
        <v>171.494181</v>
      </c>
      <c r="I1058">
        <v>5.3684960000000004</v>
      </c>
    </row>
    <row r="1059" spans="1:9" x14ac:dyDescent="0.25">
      <c r="A1059">
        <v>1058</v>
      </c>
      <c r="B1059">
        <v>174.01762200000002</v>
      </c>
      <c r="C1059">
        <v>9.0203980000000001</v>
      </c>
      <c r="F1059">
        <v>173.346587</v>
      </c>
      <c r="G1059">
        <v>10.025651</v>
      </c>
      <c r="H1059">
        <v>171.494437</v>
      </c>
      <c r="I1059">
        <v>5.3684960000000004</v>
      </c>
    </row>
    <row r="1060" spans="1:9" x14ac:dyDescent="0.25">
      <c r="A1060">
        <v>1059</v>
      </c>
      <c r="F1060">
        <v>173.36336900000001</v>
      </c>
      <c r="G1060">
        <v>10.075139</v>
      </c>
      <c r="H1060">
        <v>171.488978</v>
      </c>
      <c r="I1060">
        <v>5.330692</v>
      </c>
    </row>
    <row r="1061" spans="1:9" x14ac:dyDescent="0.25">
      <c r="A1061">
        <v>1060</v>
      </c>
      <c r="F1061">
        <v>173.37051200000002</v>
      </c>
      <c r="G1061">
        <v>10.052792999999999</v>
      </c>
      <c r="H1061">
        <v>171.43117599999999</v>
      </c>
      <c r="I1061">
        <v>5.2939080000000001</v>
      </c>
    </row>
    <row r="1062" spans="1:9" x14ac:dyDescent="0.25">
      <c r="A1062">
        <v>1061</v>
      </c>
      <c r="F1062">
        <v>173.354544</v>
      </c>
      <c r="G1062">
        <v>10.081923</v>
      </c>
      <c r="H1062">
        <v>171.397198</v>
      </c>
      <c r="I1062">
        <v>5.3669140000000004</v>
      </c>
    </row>
    <row r="1063" spans="1:9" x14ac:dyDescent="0.25">
      <c r="A1063">
        <v>1062</v>
      </c>
      <c r="F1063">
        <v>173.32480100000001</v>
      </c>
      <c r="G1063">
        <v>10.114167</v>
      </c>
      <c r="H1063">
        <v>171.55081200000001</v>
      </c>
      <c r="I1063">
        <v>5.2836540000000003</v>
      </c>
    </row>
    <row r="1064" spans="1:9" x14ac:dyDescent="0.25">
      <c r="A1064">
        <v>1063</v>
      </c>
      <c r="F1064">
        <v>173.28184400000001</v>
      </c>
      <c r="G1064">
        <v>10.066109000000001</v>
      </c>
      <c r="H1064">
        <v>171.55081200000001</v>
      </c>
      <c r="I1064">
        <v>5.2836540000000003</v>
      </c>
    </row>
    <row r="1065" spans="1:9" x14ac:dyDescent="0.25">
      <c r="A1065">
        <v>1064</v>
      </c>
      <c r="F1065">
        <v>173.346587</v>
      </c>
      <c r="G1065">
        <v>10.025651</v>
      </c>
    </row>
    <row r="1066" spans="1:9" x14ac:dyDescent="0.25">
      <c r="A1066">
        <v>1065</v>
      </c>
    </row>
    <row r="1067" spans="1:9" x14ac:dyDescent="0.25">
      <c r="A1067">
        <v>1066</v>
      </c>
    </row>
    <row r="1068" spans="1:9" x14ac:dyDescent="0.25">
      <c r="A1068">
        <v>1067</v>
      </c>
    </row>
    <row r="1069" spans="1:9" x14ac:dyDescent="0.25">
      <c r="A1069">
        <v>1068</v>
      </c>
    </row>
    <row r="1070" spans="1:9" x14ac:dyDescent="0.25">
      <c r="A1070">
        <v>1069</v>
      </c>
      <c r="D1070">
        <v>198.66750999999999</v>
      </c>
      <c r="E1070">
        <v>7.4864470000000001</v>
      </c>
    </row>
    <row r="1071" spans="1:9" x14ac:dyDescent="0.25">
      <c r="A1071">
        <v>1070</v>
      </c>
      <c r="D1071">
        <v>198.67883499999999</v>
      </c>
      <c r="E1071">
        <v>7.5358830000000001</v>
      </c>
    </row>
    <row r="1072" spans="1:9" x14ac:dyDescent="0.25">
      <c r="A1072">
        <v>1071</v>
      </c>
      <c r="D1072">
        <v>198.66945100000001</v>
      </c>
      <c r="E1072">
        <v>7.5063940000000002</v>
      </c>
    </row>
    <row r="1073" spans="1:9" x14ac:dyDescent="0.25">
      <c r="A1073">
        <v>1072</v>
      </c>
      <c r="D1073">
        <v>198.69414399999999</v>
      </c>
      <c r="E1073">
        <v>7.498691</v>
      </c>
    </row>
    <row r="1074" spans="1:9" x14ac:dyDescent="0.25">
      <c r="A1074">
        <v>1073</v>
      </c>
      <c r="D1074">
        <v>198.72230400000001</v>
      </c>
      <c r="E1074">
        <v>7.5015479999999997</v>
      </c>
    </row>
    <row r="1075" spans="1:9" x14ac:dyDescent="0.25">
      <c r="A1075">
        <v>1074</v>
      </c>
      <c r="D1075">
        <v>198.69761099999999</v>
      </c>
      <c r="E1075">
        <v>7.4632839999999998</v>
      </c>
    </row>
    <row r="1076" spans="1:9" x14ac:dyDescent="0.25">
      <c r="A1076">
        <v>1075</v>
      </c>
      <c r="B1076">
        <v>207.012587</v>
      </c>
      <c r="C1076">
        <v>9.3641039999999993</v>
      </c>
      <c r="D1076">
        <v>198.66750999999999</v>
      </c>
      <c r="E1076">
        <v>7.4864470000000001</v>
      </c>
    </row>
    <row r="1077" spans="1:9" x14ac:dyDescent="0.25">
      <c r="A1077">
        <v>1076</v>
      </c>
      <c r="B1077">
        <v>207.03544099999999</v>
      </c>
      <c r="C1077">
        <v>9.3292590000000004</v>
      </c>
      <c r="D1077">
        <v>198.66750999999999</v>
      </c>
      <c r="E1077">
        <v>7.4864470000000001</v>
      </c>
    </row>
    <row r="1078" spans="1:9" x14ac:dyDescent="0.25">
      <c r="A1078">
        <v>1077</v>
      </c>
      <c r="B1078">
        <v>207.06386000000001</v>
      </c>
      <c r="C1078">
        <v>9.3549720000000001</v>
      </c>
    </row>
    <row r="1079" spans="1:9" x14ac:dyDescent="0.25">
      <c r="A1079">
        <v>1078</v>
      </c>
      <c r="B1079">
        <v>207.03620800000002</v>
      </c>
      <c r="C1079">
        <v>9.35487</v>
      </c>
    </row>
    <row r="1080" spans="1:9" x14ac:dyDescent="0.25">
      <c r="A1080">
        <v>1079</v>
      </c>
      <c r="B1080">
        <v>207.03365600000001</v>
      </c>
      <c r="C1080">
        <v>9.3718590000000006</v>
      </c>
      <c r="H1080">
        <v>203.326201</v>
      </c>
      <c r="I1080">
        <v>5.8303079999999996</v>
      </c>
    </row>
    <row r="1081" spans="1:9" x14ac:dyDescent="0.25">
      <c r="A1081">
        <v>1080</v>
      </c>
      <c r="B1081">
        <v>207.04033900000002</v>
      </c>
      <c r="C1081">
        <v>9.3911440000000006</v>
      </c>
      <c r="H1081">
        <v>203.37384600000001</v>
      </c>
      <c r="I1081">
        <v>5.8128089999999997</v>
      </c>
    </row>
    <row r="1082" spans="1:9" x14ac:dyDescent="0.25">
      <c r="A1082">
        <v>1081</v>
      </c>
      <c r="B1082">
        <v>207.012587</v>
      </c>
      <c r="C1082">
        <v>9.3641039999999993</v>
      </c>
      <c r="F1082">
        <v>206.02228000000002</v>
      </c>
      <c r="G1082">
        <v>10.254975999999999</v>
      </c>
      <c r="H1082">
        <v>203.33946500000002</v>
      </c>
      <c r="I1082">
        <v>5.8254109999999999</v>
      </c>
    </row>
    <row r="1083" spans="1:9" x14ac:dyDescent="0.25">
      <c r="A1083">
        <v>1082</v>
      </c>
      <c r="F1083">
        <v>206.057635</v>
      </c>
      <c r="G1083">
        <v>10.280688</v>
      </c>
      <c r="H1083">
        <v>203.38476400000002</v>
      </c>
      <c r="I1083">
        <v>5.8002079999999996</v>
      </c>
    </row>
    <row r="1084" spans="1:9" x14ac:dyDescent="0.25">
      <c r="A1084">
        <v>1083</v>
      </c>
      <c r="F1084">
        <v>206.104929</v>
      </c>
      <c r="G1084">
        <v>10.345584000000001</v>
      </c>
      <c r="H1084">
        <v>203.36149800000001</v>
      </c>
      <c r="I1084">
        <v>5.8141360000000004</v>
      </c>
    </row>
    <row r="1085" spans="1:9" x14ac:dyDescent="0.25">
      <c r="A1085">
        <v>1084</v>
      </c>
      <c r="F1085">
        <v>206.147986</v>
      </c>
      <c r="G1085">
        <v>10.383694999999999</v>
      </c>
      <c r="H1085">
        <v>203.34415300000001</v>
      </c>
      <c r="I1085">
        <v>5.7782200000000001</v>
      </c>
    </row>
    <row r="1086" spans="1:9" x14ac:dyDescent="0.25">
      <c r="A1086">
        <v>1085</v>
      </c>
      <c r="F1086">
        <v>206.159975</v>
      </c>
      <c r="G1086">
        <v>10.419814000000001</v>
      </c>
      <c r="H1086">
        <v>203.29732000000001</v>
      </c>
      <c r="I1086">
        <v>5.8279110000000003</v>
      </c>
    </row>
    <row r="1087" spans="1:9" x14ac:dyDescent="0.25">
      <c r="A1087">
        <v>1086</v>
      </c>
      <c r="F1087">
        <v>206.12839400000001</v>
      </c>
      <c r="G1087">
        <v>10.379816999999999</v>
      </c>
      <c r="H1087">
        <v>203.326201</v>
      </c>
      <c r="I1087">
        <v>5.8303079999999996</v>
      </c>
    </row>
    <row r="1088" spans="1:9" x14ac:dyDescent="0.25">
      <c r="A1088">
        <v>1087</v>
      </c>
      <c r="F1088">
        <v>206.165843</v>
      </c>
      <c r="G1088">
        <v>10.326044</v>
      </c>
    </row>
    <row r="1089" spans="1:9" x14ac:dyDescent="0.25">
      <c r="A1089">
        <v>1088</v>
      </c>
      <c r="F1089">
        <v>206.02228000000002</v>
      </c>
      <c r="G1089">
        <v>10.254975999999999</v>
      </c>
    </row>
    <row r="1090" spans="1:9" x14ac:dyDescent="0.25">
      <c r="A1090">
        <v>1089</v>
      </c>
      <c r="D1090">
        <v>223.53812600000001</v>
      </c>
      <c r="E1090">
        <v>7.4282649999999997</v>
      </c>
    </row>
    <row r="1091" spans="1:9" x14ac:dyDescent="0.25">
      <c r="A1091">
        <v>1090</v>
      </c>
      <c r="D1091">
        <v>223.557714</v>
      </c>
      <c r="E1091">
        <v>7.4117709999999999</v>
      </c>
    </row>
    <row r="1092" spans="1:9" x14ac:dyDescent="0.25">
      <c r="A1092">
        <v>1091</v>
      </c>
      <c r="D1092">
        <v>223.51395199999999</v>
      </c>
      <c r="E1092">
        <v>7.4198630000000003</v>
      </c>
    </row>
    <row r="1093" spans="1:9" x14ac:dyDescent="0.25">
      <c r="A1093">
        <v>1092</v>
      </c>
      <c r="D1093">
        <v>223.558795</v>
      </c>
      <c r="E1093">
        <v>7.4141940000000002</v>
      </c>
    </row>
    <row r="1094" spans="1:9" x14ac:dyDescent="0.25">
      <c r="A1094">
        <v>1093</v>
      </c>
      <c r="D1094">
        <v>223.594515</v>
      </c>
      <c r="E1094">
        <v>7.4105850000000002</v>
      </c>
    </row>
    <row r="1095" spans="1:9" x14ac:dyDescent="0.25">
      <c r="A1095">
        <v>1094</v>
      </c>
      <c r="D1095">
        <v>223.58626799999999</v>
      </c>
      <c r="E1095">
        <v>7.4282139999999997</v>
      </c>
    </row>
    <row r="1096" spans="1:9" x14ac:dyDescent="0.25">
      <c r="A1096">
        <v>1095</v>
      </c>
      <c r="D1096">
        <v>223.65940900000001</v>
      </c>
      <c r="E1096">
        <v>7.3615159999999999</v>
      </c>
    </row>
    <row r="1097" spans="1:9" x14ac:dyDescent="0.25">
      <c r="A1097">
        <v>1096</v>
      </c>
      <c r="D1097">
        <v>223.53812600000001</v>
      </c>
      <c r="E1097">
        <v>7.4282649999999997</v>
      </c>
    </row>
    <row r="1098" spans="1:9" x14ac:dyDescent="0.25">
      <c r="A1098">
        <v>1097</v>
      </c>
      <c r="B1098">
        <v>233.61934400000001</v>
      </c>
      <c r="C1098">
        <v>8.6245410000000007</v>
      </c>
    </row>
    <row r="1099" spans="1:9" x14ac:dyDescent="0.25">
      <c r="A1099">
        <v>1098</v>
      </c>
      <c r="B1099">
        <v>233.62465399999999</v>
      </c>
      <c r="C1099">
        <v>8.6207790000000006</v>
      </c>
    </row>
    <row r="1100" spans="1:9" x14ac:dyDescent="0.25">
      <c r="A1100">
        <v>1099</v>
      </c>
      <c r="B1100">
        <v>233.632487</v>
      </c>
      <c r="C1100">
        <v>8.6083049999999997</v>
      </c>
    </row>
    <row r="1101" spans="1:9" x14ac:dyDescent="0.25">
      <c r="A1101">
        <v>1100</v>
      </c>
      <c r="B1101">
        <v>233.64001200000001</v>
      </c>
      <c r="C1101">
        <v>8.6150579999999994</v>
      </c>
    </row>
    <row r="1102" spans="1:9" x14ac:dyDescent="0.25">
      <c r="A1102">
        <v>1101</v>
      </c>
      <c r="B1102">
        <v>233.60119900000001</v>
      </c>
      <c r="C1102">
        <v>8.6295409999999997</v>
      </c>
    </row>
    <row r="1103" spans="1:9" x14ac:dyDescent="0.25">
      <c r="A1103">
        <v>1102</v>
      </c>
      <c r="B1103">
        <v>233.57970699999998</v>
      </c>
      <c r="C1103">
        <v>8.6074809999999999</v>
      </c>
      <c r="H1103">
        <v>229.052627</v>
      </c>
      <c r="I1103">
        <v>5.1257070000000002</v>
      </c>
    </row>
    <row r="1104" spans="1:9" x14ac:dyDescent="0.25">
      <c r="A1104">
        <v>1103</v>
      </c>
      <c r="B1104">
        <v>233.59919099999999</v>
      </c>
      <c r="C1104">
        <v>8.5838219999999996</v>
      </c>
      <c r="H1104">
        <v>229.01474300000001</v>
      </c>
      <c r="I1104">
        <v>5.1623029999999996</v>
      </c>
    </row>
    <row r="1105" spans="1:9" x14ac:dyDescent="0.25">
      <c r="A1105">
        <v>1104</v>
      </c>
      <c r="B1105">
        <v>233.61934400000001</v>
      </c>
      <c r="C1105">
        <v>8.6245410000000007</v>
      </c>
      <c r="H1105">
        <v>229.013093</v>
      </c>
      <c r="I1105">
        <v>5.1873019999999999</v>
      </c>
    </row>
    <row r="1106" spans="1:9" x14ac:dyDescent="0.25">
      <c r="A1106">
        <v>1105</v>
      </c>
      <c r="F1106">
        <v>233.46435299999999</v>
      </c>
      <c r="G1106">
        <v>9.2549720000000004</v>
      </c>
      <c r="H1106">
        <v>228.95345800000001</v>
      </c>
      <c r="I1106">
        <v>5.2112689999999997</v>
      </c>
    </row>
    <row r="1107" spans="1:9" x14ac:dyDescent="0.25">
      <c r="A1107">
        <v>1106</v>
      </c>
      <c r="F1107">
        <v>233.519555</v>
      </c>
      <c r="G1107">
        <v>9.2494569999999996</v>
      </c>
      <c r="H1107">
        <v>228.98201299999999</v>
      </c>
      <c r="I1107">
        <v>5.1942599999999999</v>
      </c>
    </row>
    <row r="1108" spans="1:9" x14ac:dyDescent="0.25">
      <c r="A1108">
        <v>1107</v>
      </c>
      <c r="F1108">
        <v>233.51507100000001</v>
      </c>
      <c r="G1108">
        <v>9.2556930000000008</v>
      </c>
      <c r="H1108">
        <v>229.03644299999999</v>
      </c>
      <c r="I1108">
        <v>5.1969919999999998</v>
      </c>
    </row>
    <row r="1109" spans="1:9" x14ac:dyDescent="0.25">
      <c r="A1109">
        <v>1108</v>
      </c>
      <c r="F1109">
        <v>233.53006999999999</v>
      </c>
      <c r="G1109">
        <v>9.2540960000000005</v>
      </c>
      <c r="H1109">
        <v>229.052627</v>
      </c>
      <c r="I1109">
        <v>5.1257070000000002</v>
      </c>
    </row>
    <row r="1110" spans="1:9" x14ac:dyDescent="0.25">
      <c r="A1110">
        <v>1109</v>
      </c>
      <c r="D1110">
        <v>250.18846400000001</v>
      </c>
      <c r="E1110">
        <v>5.4672349999999996</v>
      </c>
      <c r="F1110">
        <v>233.52012200000001</v>
      </c>
      <c r="G1110">
        <v>9.2831150000000004</v>
      </c>
      <c r="H1110">
        <v>229.052627</v>
      </c>
      <c r="I1110">
        <v>5.1257070000000002</v>
      </c>
    </row>
    <row r="1111" spans="1:9" x14ac:dyDescent="0.25">
      <c r="A1111">
        <v>1110</v>
      </c>
      <c r="D1111">
        <v>250.24062599999999</v>
      </c>
      <c r="E1111">
        <v>5.4417720000000003</v>
      </c>
      <c r="F1111">
        <v>233.45929999999998</v>
      </c>
      <c r="G1111">
        <v>9.2579609999999999</v>
      </c>
    </row>
    <row r="1112" spans="1:9" x14ac:dyDescent="0.25">
      <c r="A1112">
        <v>1111</v>
      </c>
      <c r="D1112">
        <v>250.219596</v>
      </c>
      <c r="E1112">
        <v>5.4455869999999997</v>
      </c>
      <c r="F1112">
        <v>233.44595100000001</v>
      </c>
      <c r="G1112">
        <v>9.2580639999999992</v>
      </c>
    </row>
    <row r="1113" spans="1:9" x14ac:dyDescent="0.25">
      <c r="A1113">
        <v>1112</v>
      </c>
      <c r="D1113">
        <v>250.20331099999999</v>
      </c>
      <c r="E1113">
        <v>5.4247120000000004</v>
      </c>
      <c r="F1113">
        <v>233.476619</v>
      </c>
      <c r="G1113">
        <v>9.2788889999999995</v>
      </c>
    </row>
    <row r="1114" spans="1:9" x14ac:dyDescent="0.25">
      <c r="A1114">
        <v>1113</v>
      </c>
      <c r="D1114">
        <v>250.21336300000002</v>
      </c>
      <c r="E1114">
        <v>5.4280099999999996</v>
      </c>
      <c r="F1114">
        <v>233.46435299999999</v>
      </c>
      <c r="G1114">
        <v>9.2549720000000004</v>
      </c>
    </row>
    <row r="1115" spans="1:9" x14ac:dyDescent="0.25">
      <c r="A1115">
        <v>1114</v>
      </c>
      <c r="D1115">
        <v>250.22423800000001</v>
      </c>
      <c r="E1115">
        <v>5.4177020000000002</v>
      </c>
    </row>
    <row r="1116" spans="1:9" x14ac:dyDescent="0.25">
      <c r="A1116">
        <v>1115</v>
      </c>
      <c r="D1116">
        <v>250.23412999999999</v>
      </c>
      <c r="E1116">
        <v>5.4211549999999997</v>
      </c>
    </row>
    <row r="1117" spans="1:9" x14ac:dyDescent="0.25">
      <c r="A1117">
        <v>1116</v>
      </c>
      <c r="D1117">
        <v>250.26433500000002</v>
      </c>
      <c r="E1117">
        <v>5.4183719999999997</v>
      </c>
    </row>
    <row r="1118" spans="1:9" x14ac:dyDescent="0.25">
      <c r="A1118">
        <v>1117</v>
      </c>
      <c r="D1118">
        <v>250.24459400000001</v>
      </c>
      <c r="E1118">
        <v>5.4289899999999998</v>
      </c>
    </row>
    <row r="1119" spans="1:9" x14ac:dyDescent="0.25">
      <c r="A1119">
        <v>1118</v>
      </c>
      <c r="D1119">
        <v>250.32619</v>
      </c>
      <c r="E1119">
        <v>5.4192479999999996</v>
      </c>
    </row>
    <row r="1120" spans="1:9" x14ac:dyDescent="0.25">
      <c r="A1120">
        <v>1119</v>
      </c>
      <c r="B1120">
        <v>260.54054200000002</v>
      </c>
      <c r="C1120">
        <v>6.3667239999999996</v>
      </c>
      <c r="D1120">
        <v>250.18846400000001</v>
      </c>
      <c r="E1120">
        <v>5.4672349999999996</v>
      </c>
    </row>
    <row r="1121" spans="1:11" x14ac:dyDescent="0.25">
      <c r="A1121">
        <v>1120</v>
      </c>
      <c r="B1121">
        <v>260.545749</v>
      </c>
      <c r="C1121">
        <v>6.3571879999999998</v>
      </c>
    </row>
    <row r="1122" spans="1:11" x14ac:dyDescent="0.25">
      <c r="A1122">
        <v>1121</v>
      </c>
      <c r="B1122">
        <v>260.54538600000001</v>
      </c>
      <c r="C1122">
        <v>6.3378069999999997</v>
      </c>
    </row>
    <row r="1123" spans="1:11" x14ac:dyDescent="0.25">
      <c r="A1123">
        <v>1122</v>
      </c>
      <c r="B1123">
        <v>260.50224600000001</v>
      </c>
      <c r="C1123">
        <v>6.3296640000000002</v>
      </c>
    </row>
    <row r="1124" spans="1:11" x14ac:dyDescent="0.25">
      <c r="A1124">
        <v>1123</v>
      </c>
      <c r="B1124">
        <v>260.473071</v>
      </c>
      <c r="C1124">
        <v>6.3414149999999996</v>
      </c>
    </row>
    <row r="1125" spans="1:11" x14ac:dyDescent="0.25">
      <c r="A1125">
        <v>1124</v>
      </c>
      <c r="B1125">
        <v>260.50374099999999</v>
      </c>
      <c r="C1125">
        <v>6.3398180000000002</v>
      </c>
    </row>
    <row r="1126" spans="1:11" x14ac:dyDescent="0.25">
      <c r="A1126">
        <v>1125</v>
      </c>
      <c r="B1126">
        <v>260.535079</v>
      </c>
      <c r="C1126">
        <v>6.3579090000000003</v>
      </c>
      <c r="H1126">
        <v>254.11629399999998</v>
      </c>
      <c r="I1126">
        <v>3.8319610000000002</v>
      </c>
    </row>
    <row r="1127" spans="1:11" x14ac:dyDescent="0.25">
      <c r="A1127">
        <v>1126</v>
      </c>
      <c r="B1127">
        <v>260.49518499999999</v>
      </c>
      <c r="C1127">
        <v>6.3627029999999998</v>
      </c>
      <c r="H1127">
        <v>254.13985300000002</v>
      </c>
      <c r="I1127">
        <v>3.770521</v>
      </c>
    </row>
    <row r="1128" spans="1:11" x14ac:dyDescent="0.25">
      <c r="A1128">
        <v>1127</v>
      </c>
      <c r="B1128">
        <v>260.49637100000001</v>
      </c>
      <c r="C1128">
        <v>6.3681150000000004</v>
      </c>
      <c r="H1128">
        <v>254.13511199999999</v>
      </c>
      <c r="I1128">
        <v>3.7869120000000001</v>
      </c>
    </row>
    <row r="1129" spans="1:11" x14ac:dyDescent="0.25">
      <c r="A1129">
        <v>1128</v>
      </c>
      <c r="B1129">
        <v>260.54054200000002</v>
      </c>
      <c r="C1129">
        <v>6.3667239999999996</v>
      </c>
      <c r="H1129">
        <v>254.13892300000001</v>
      </c>
      <c r="I1129">
        <v>3.7936640000000001</v>
      </c>
    </row>
    <row r="1130" spans="1:11" x14ac:dyDescent="0.25">
      <c r="A1130">
        <v>1129</v>
      </c>
      <c r="B1130">
        <v>260.54054200000002</v>
      </c>
      <c r="C1130">
        <v>6.3667239999999996</v>
      </c>
      <c r="H1130">
        <v>254.15036700000002</v>
      </c>
      <c r="I1130">
        <v>3.7894380000000001</v>
      </c>
    </row>
    <row r="1131" spans="1:11" x14ac:dyDescent="0.25">
      <c r="A1131">
        <v>1130</v>
      </c>
      <c r="F1131">
        <v>259.93449299999997</v>
      </c>
      <c r="G1131">
        <v>7.8332439999999997</v>
      </c>
      <c r="H1131">
        <v>254.11629399999998</v>
      </c>
      <c r="I1131">
        <v>3.8319610000000002</v>
      </c>
    </row>
    <row r="1132" spans="1:11" x14ac:dyDescent="0.25">
      <c r="A1132">
        <v>1131</v>
      </c>
      <c r="F1132">
        <v>259.93449299999997</v>
      </c>
      <c r="G1132">
        <v>7.8332439999999997</v>
      </c>
      <c r="H1132">
        <v>254.11629399999998</v>
      </c>
      <c r="I1132">
        <v>3.8319610000000002</v>
      </c>
      <c r="J1132">
        <v>236.12013899999999</v>
      </c>
      <c r="K1132">
        <v>13.423512000000001</v>
      </c>
    </row>
    <row r="1133" spans="1:11" x14ac:dyDescent="0.25">
      <c r="A1133">
        <v>1132</v>
      </c>
    </row>
    <row r="1134" spans="1:11" x14ac:dyDescent="0.25">
      <c r="A1134">
        <v>1133</v>
      </c>
    </row>
    <row r="1135" spans="1:11" x14ac:dyDescent="0.25">
      <c r="A1135">
        <v>1134</v>
      </c>
    </row>
    <row r="1136" spans="1:11" x14ac:dyDescent="0.25">
      <c r="A1136">
        <v>1135</v>
      </c>
    </row>
    <row r="1137" spans="1:1" x14ac:dyDescent="0.25">
      <c r="A1137">
        <v>1136</v>
      </c>
    </row>
    <row r="1138" spans="1:1" x14ac:dyDescent="0.25">
      <c r="A1138">
        <v>1137</v>
      </c>
    </row>
    <row r="1139" spans="1:1" x14ac:dyDescent="0.25">
      <c r="A1139">
        <v>1138</v>
      </c>
    </row>
    <row r="1140" spans="1:1" x14ac:dyDescent="0.25">
      <c r="A1140">
        <v>1139</v>
      </c>
    </row>
    <row r="1141" spans="1:1" x14ac:dyDescent="0.25">
      <c r="A1141">
        <v>1140</v>
      </c>
    </row>
    <row r="1142" spans="1:1" x14ac:dyDescent="0.25">
      <c r="A1142">
        <v>1141</v>
      </c>
    </row>
    <row r="1143" spans="1:1" x14ac:dyDescent="0.25">
      <c r="A1143">
        <v>1142</v>
      </c>
    </row>
    <row r="1144" spans="1:1" x14ac:dyDescent="0.25">
      <c r="A1144">
        <v>1143</v>
      </c>
    </row>
    <row r="1145" spans="1:1" x14ac:dyDescent="0.25">
      <c r="A1145">
        <v>1144</v>
      </c>
    </row>
    <row r="1146" spans="1:1" x14ac:dyDescent="0.25">
      <c r="A1146">
        <v>1145</v>
      </c>
    </row>
    <row r="1147" spans="1:1" x14ac:dyDescent="0.25">
      <c r="A1147">
        <v>1146</v>
      </c>
    </row>
    <row r="1148" spans="1:1" x14ac:dyDescent="0.25">
      <c r="A1148">
        <v>1147</v>
      </c>
    </row>
    <row r="1149" spans="1:1" x14ac:dyDescent="0.25">
      <c r="A1149">
        <v>1148</v>
      </c>
    </row>
    <row r="1150" spans="1:1" x14ac:dyDescent="0.25">
      <c r="A1150">
        <v>1149</v>
      </c>
    </row>
    <row r="1151" spans="1:1" x14ac:dyDescent="0.25">
      <c r="A1151">
        <v>1150</v>
      </c>
    </row>
    <row r="1152" spans="1:1" x14ac:dyDescent="0.25">
      <c r="A1152">
        <v>1151</v>
      </c>
    </row>
    <row r="1153" spans="1:11" x14ac:dyDescent="0.25">
      <c r="A1153">
        <v>1152</v>
      </c>
    </row>
    <row r="1154" spans="1:11" x14ac:dyDescent="0.25">
      <c r="A1154">
        <v>1153</v>
      </c>
    </row>
    <row r="1155" spans="1:11" x14ac:dyDescent="0.25">
      <c r="A1155">
        <v>1154</v>
      </c>
    </row>
    <row r="1156" spans="1:11" x14ac:dyDescent="0.25">
      <c r="A1156">
        <v>1155</v>
      </c>
    </row>
    <row r="1157" spans="1:11" x14ac:dyDescent="0.25">
      <c r="A1157">
        <v>1156</v>
      </c>
    </row>
    <row r="1158" spans="1:11" x14ac:dyDescent="0.25">
      <c r="A1158">
        <v>1157</v>
      </c>
    </row>
    <row r="1159" spans="1:11" x14ac:dyDescent="0.25">
      <c r="A1159">
        <v>1158</v>
      </c>
    </row>
    <row r="1160" spans="1:11" x14ac:dyDescent="0.25">
      <c r="A1160">
        <v>1159</v>
      </c>
    </row>
    <row r="1161" spans="1:11" x14ac:dyDescent="0.25">
      <c r="A1161">
        <v>1160</v>
      </c>
    </row>
    <row r="1162" spans="1:11" x14ac:dyDescent="0.25">
      <c r="A1162">
        <v>1161</v>
      </c>
    </row>
    <row r="1163" spans="1:11" x14ac:dyDescent="0.25">
      <c r="A1163">
        <v>1162</v>
      </c>
    </row>
    <row r="1164" spans="1:11" x14ac:dyDescent="0.25">
      <c r="A1164">
        <v>1163</v>
      </c>
    </row>
    <row r="1165" spans="1:11" x14ac:dyDescent="0.25">
      <c r="A1165">
        <v>1164</v>
      </c>
      <c r="J1165">
        <v>236.12013899999999</v>
      </c>
      <c r="K1165">
        <v>13.423512000000001</v>
      </c>
    </row>
    <row r="1166" spans="1:11" x14ac:dyDescent="0.25">
      <c r="A1166">
        <v>1165</v>
      </c>
      <c r="D1166">
        <v>236.250337</v>
      </c>
      <c r="E1166">
        <v>8.0388509999999993</v>
      </c>
    </row>
    <row r="1167" spans="1:11" x14ac:dyDescent="0.25">
      <c r="A1167">
        <v>1166</v>
      </c>
      <c r="D1167">
        <v>236.28476799999999</v>
      </c>
      <c r="E1167">
        <v>8.0284390000000005</v>
      </c>
    </row>
    <row r="1168" spans="1:11" x14ac:dyDescent="0.25">
      <c r="A1168">
        <v>1167</v>
      </c>
      <c r="D1168">
        <v>236.250957</v>
      </c>
      <c r="E1168">
        <v>8.0251920000000005</v>
      </c>
    </row>
    <row r="1169" spans="1:9" x14ac:dyDescent="0.25">
      <c r="A1169">
        <v>1168</v>
      </c>
      <c r="D1169">
        <v>236.18631999999999</v>
      </c>
      <c r="E1169">
        <v>8.052562</v>
      </c>
    </row>
    <row r="1170" spans="1:9" x14ac:dyDescent="0.25">
      <c r="A1170">
        <v>1169</v>
      </c>
      <c r="D1170">
        <v>236.19070299999998</v>
      </c>
      <c r="E1170">
        <v>8.0545209999999994</v>
      </c>
    </row>
    <row r="1171" spans="1:9" x14ac:dyDescent="0.25">
      <c r="A1171">
        <v>1170</v>
      </c>
      <c r="D1171">
        <v>236.19936100000001</v>
      </c>
      <c r="E1171">
        <v>8.0484899999999993</v>
      </c>
    </row>
    <row r="1172" spans="1:9" x14ac:dyDescent="0.25">
      <c r="A1172">
        <v>1171</v>
      </c>
      <c r="D1172">
        <v>236.19523699999999</v>
      </c>
      <c r="E1172">
        <v>8.0369949999999992</v>
      </c>
    </row>
    <row r="1173" spans="1:9" x14ac:dyDescent="0.25">
      <c r="A1173">
        <v>1172</v>
      </c>
      <c r="D1173">
        <v>236.18786700000001</v>
      </c>
      <c r="E1173">
        <v>8.0431799999999996</v>
      </c>
    </row>
    <row r="1174" spans="1:9" x14ac:dyDescent="0.25">
      <c r="A1174">
        <v>1173</v>
      </c>
      <c r="D1174">
        <v>236.176219</v>
      </c>
      <c r="E1174">
        <v>8.0312739999999998</v>
      </c>
    </row>
    <row r="1175" spans="1:9" x14ac:dyDescent="0.25">
      <c r="A1175">
        <v>1174</v>
      </c>
      <c r="B1175">
        <v>228.51848100000001</v>
      </c>
      <c r="C1175">
        <v>6.3209010000000001</v>
      </c>
      <c r="D1175">
        <v>236.15188900000001</v>
      </c>
      <c r="E1175">
        <v>8.0467879999999994</v>
      </c>
    </row>
    <row r="1176" spans="1:9" x14ac:dyDescent="0.25">
      <c r="A1176">
        <v>1175</v>
      </c>
      <c r="B1176">
        <v>228.493585</v>
      </c>
      <c r="C1176">
        <v>6.366517</v>
      </c>
      <c r="D1176">
        <v>236.250337</v>
      </c>
      <c r="E1176">
        <v>8.0388509999999993</v>
      </c>
    </row>
    <row r="1177" spans="1:9" x14ac:dyDescent="0.25">
      <c r="A1177">
        <v>1176</v>
      </c>
      <c r="B1177">
        <v>228.52904599999999</v>
      </c>
      <c r="C1177">
        <v>6.3269830000000002</v>
      </c>
      <c r="D1177">
        <v>236.250337</v>
      </c>
      <c r="E1177">
        <v>8.0388509999999993</v>
      </c>
    </row>
    <row r="1178" spans="1:9" x14ac:dyDescent="0.25">
      <c r="A1178">
        <v>1177</v>
      </c>
      <c r="B1178">
        <v>228.49204</v>
      </c>
      <c r="C1178">
        <v>6.3335290000000004</v>
      </c>
      <c r="H1178">
        <v>236.46377999999999</v>
      </c>
      <c r="I1178">
        <v>9.1649259999999995</v>
      </c>
    </row>
    <row r="1179" spans="1:9" x14ac:dyDescent="0.25">
      <c r="A1179">
        <v>1178</v>
      </c>
      <c r="B1179">
        <v>228.502656</v>
      </c>
      <c r="C1179">
        <v>6.3352820000000003</v>
      </c>
      <c r="H1179">
        <v>236.424195</v>
      </c>
      <c r="I1179">
        <v>9.1737380000000002</v>
      </c>
    </row>
    <row r="1180" spans="1:9" x14ac:dyDescent="0.25">
      <c r="A1180">
        <v>1179</v>
      </c>
      <c r="B1180">
        <v>228.51765499999999</v>
      </c>
      <c r="C1180">
        <v>6.3479609999999997</v>
      </c>
      <c r="H1180">
        <v>236.49439699999999</v>
      </c>
      <c r="I1180">
        <v>9.2083239999999993</v>
      </c>
    </row>
    <row r="1181" spans="1:9" x14ac:dyDescent="0.25">
      <c r="A1181">
        <v>1180</v>
      </c>
      <c r="B1181">
        <v>228.483586</v>
      </c>
      <c r="C1181">
        <v>6.312036</v>
      </c>
      <c r="H1181">
        <v>236.477902</v>
      </c>
      <c r="I1181">
        <v>9.2235300000000002</v>
      </c>
    </row>
    <row r="1182" spans="1:9" x14ac:dyDescent="0.25">
      <c r="A1182">
        <v>1181</v>
      </c>
      <c r="B1182">
        <v>228.52188200000001</v>
      </c>
      <c r="C1182">
        <v>6.2854910000000004</v>
      </c>
      <c r="H1182">
        <v>236.45558499999999</v>
      </c>
      <c r="I1182">
        <v>9.2355909999999994</v>
      </c>
    </row>
    <row r="1183" spans="1:9" x14ac:dyDescent="0.25">
      <c r="A1183">
        <v>1182</v>
      </c>
      <c r="B1183">
        <v>228.48420400000001</v>
      </c>
      <c r="C1183">
        <v>6.3083239999999998</v>
      </c>
      <c r="F1183">
        <v>231.29724999999999</v>
      </c>
      <c r="G1183">
        <v>5.0871519999999997</v>
      </c>
      <c r="H1183">
        <v>236.47506799999999</v>
      </c>
      <c r="I1183">
        <v>9.2014180000000003</v>
      </c>
    </row>
    <row r="1184" spans="1:9" x14ac:dyDescent="0.25">
      <c r="A1184">
        <v>1183</v>
      </c>
      <c r="B1184">
        <v>228.51848100000001</v>
      </c>
      <c r="C1184">
        <v>6.3209010000000001</v>
      </c>
      <c r="F1184">
        <v>231.28431399999999</v>
      </c>
      <c r="G1184">
        <v>5.0903999999999998</v>
      </c>
      <c r="H1184">
        <v>236.48285200000001</v>
      </c>
      <c r="I1184">
        <v>9.2162620000000004</v>
      </c>
    </row>
    <row r="1185" spans="1:9" x14ac:dyDescent="0.25">
      <c r="A1185">
        <v>1184</v>
      </c>
      <c r="F1185">
        <v>231.26905500000001</v>
      </c>
      <c r="G1185">
        <v>5.0527730000000002</v>
      </c>
      <c r="H1185">
        <v>236.47934799999999</v>
      </c>
      <c r="I1185">
        <v>9.1186389999999999</v>
      </c>
    </row>
    <row r="1186" spans="1:9" x14ac:dyDescent="0.25">
      <c r="A1186">
        <v>1185</v>
      </c>
      <c r="F1186">
        <v>231.24142900000001</v>
      </c>
      <c r="G1186">
        <v>5.1052439999999999</v>
      </c>
      <c r="H1186">
        <v>236.435329</v>
      </c>
      <c r="I1186">
        <v>9.1101860000000006</v>
      </c>
    </row>
    <row r="1187" spans="1:9" x14ac:dyDescent="0.25">
      <c r="A1187">
        <v>1186</v>
      </c>
      <c r="F1187">
        <v>231.27230399999999</v>
      </c>
      <c r="G1187">
        <v>5.1406029999999996</v>
      </c>
      <c r="H1187">
        <v>236.46377999999999</v>
      </c>
      <c r="I1187">
        <v>9.1649259999999995</v>
      </c>
    </row>
    <row r="1188" spans="1:9" x14ac:dyDescent="0.25">
      <c r="A1188">
        <v>1187</v>
      </c>
      <c r="F1188">
        <v>231.249469</v>
      </c>
      <c r="G1188">
        <v>5.1350360000000004</v>
      </c>
      <c r="H1188">
        <v>236.46377999999999</v>
      </c>
      <c r="I1188">
        <v>9.1649259999999995</v>
      </c>
    </row>
    <row r="1189" spans="1:9" x14ac:dyDescent="0.25">
      <c r="A1189">
        <v>1188</v>
      </c>
      <c r="F1189">
        <v>231.335599</v>
      </c>
      <c r="G1189">
        <v>5.165292</v>
      </c>
    </row>
    <row r="1190" spans="1:9" x14ac:dyDescent="0.25">
      <c r="A1190">
        <v>1189</v>
      </c>
      <c r="F1190">
        <v>231.32487800000001</v>
      </c>
      <c r="G1190">
        <v>5.1601900000000001</v>
      </c>
    </row>
    <row r="1191" spans="1:9" x14ac:dyDescent="0.25">
      <c r="A1191">
        <v>1190</v>
      </c>
      <c r="F1191">
        <v>231.27354</v>
      </c>
      <c r="G1191">
        <v>5.1603960000000004</v>
      </c>
    </row>
    <row r="1192" spans="1:9" x14ac:dyDescent="0.25">
      <c r="A1192">
        <v>1191</v>
      </c>
      <c r="F1192">
        <v>231.37162899999998</v>
      </c>
      <c r="G1192">
        <v>5.1520970000000004</v>
      </c>
    </row>
    <row r="1193" spans="1:9" x14ac:dyDescent="0.25">
      <c r="A1193">
        <v>1192</v>
      </c>
      <c r="F1193">
        <v>231.29724999999999</v>
      </c>
      <c r="G1193">
        <v>5.0871519999999997</v>
      </c>
    </row>
    <row r="1194" spans="1:9" x14ac:dyDescent="0.25">
      <c r="A1194">
        <v>1193</v>
      </c>
      <c r="D1194">
        <v>213.47036199999999</v>
      </c>
      <c r="E1194">
        <v>8.5339279999999995</v>
      </c>
    </row>
    <row r="1195" spans="1:9" x14ac:dyDescent="0.25">
      <c r="A1195">
        <v>1194</v>
      </c>
      <c r="D1195">
        <v>213.37773799999999</v>
      </c>
      <c r="E1195">
        <v>8.4887750000000004</v>
      </c>
    </row>
    <row r="1196" spans="1:9" x14ac:dyDescent="0.25">
      <c r="A1196">
        <v>1195</v>
      </c>
      <c r="D1196">
        <v>213.38196400000001</v>
      </c>
      <c r="E1196">
        <v>8.4907859999999999</v>
      </c>
    </row>
    <row r="1197" spans="1:9" x14ac:dyDescent="0.25">
      <c r="A1197">
        <v>1196</v>
      </c>
      <c r="D1197">
        <v>213.430622</v>
      </c>
      <c r="E1197">
        <v>8.4783120000000007</v>
      </c>
    </row>
    <row r="1198" spans="1:9" x14ac:dyDescent="0.25">
      <c r="A1198">
        <v>1197</v>
      </c>
      <c r="D1198">
        <v>213.45860999999999</v>
      </c>
      <c r="E1198">
        <v>8.4720750000000002</v>
      </c>
    </row>
    <row r="1199" spans="1:9" x14ac:dyDescent="0.25">
      <c r="A1199">
        <v>1198</v>
      </c>
      <c r="D1199">
        <v>213.45531099999999</v>
      </c>
      <c r="E1199">
        <v>8.4863009999999992</v>
      </c>
    </row>
    <row r="1200" spans="1:9" x14ac:dyDescent="0.25">
      <c r="A1200">
        <v>1199</v>
      </c>
      <c r="B1200">
        <v>207.14104700000001</v>
      </c>
      <c r="C1200">
        <v>6.5063959999999996</v>
      </c>
      <c r="D1200">
        <v>213.41794200000001</v>
      </c>
      <c r="E1200">
        <v>8.5094960000000004</v>
      </c>
    </row>
    <row r="1201" spans="1:9" x14ac:dyDescent="0.25">
      <c r="A1201">
        <v>1200</v>
      </c>
      <c r="B1201">
        <v>207.135336</v>
      </c>
      <c r="C1201">
        <v>6.4794070000000001</v>
      </c>
      <c r="D1201">
        <v>213.42948799999999</v>
      </c>
      <c r="E1201">
        <v>8.4850130000000004</v>
      </c>
    </row>
    <row r="1202" spans="1:9" x14ac:dyDescent="0.25">
      <c r="A1202">
        <v>1201</v>
      </c>
      <c r="B1202">
        <v>207.139521</v>
      </c>
      <c r="C1202">
        <v>6.4800199999999997</v>
      </c>
      <c r="D1202">
        <v>213.47036199999999</v>
      </c>
      <c r="E1202">
        <v>8.5339279999999995</v>
      </c>
    </row>
    <row r="1203" spans="1:9" x14ac:dyDescent="0.25">
      <c r="A1203">
        <v>1202</v>
      </c>
      <c r="B1203">
        <v>207.11074300000001</v>
      </c>
      <c r="C1203">
        <v>6.4876719999999999</v>
      </c>
      <c r="D1203">
        <v>213.47036199999999</v>
      </c>
      <c r="E1203">
        <v>8.5339279999999995</v>
      </c>
    </row>
    <row r="1204" spans="1:9" x14ac:dyDescent="0.25">
      <c r="A1204">
        <v>1203</v>
      </c>
      <c r="B1204">
        <v>207.13181500000002</v>
      </c>
      <c r="C1204">
        <v>6.4768569999999999</v>
      </c>
    </row>
    <row r="1205" spans="1:9" x14ac:dyDescent="0.25">
      <c r="A1205">
        <v>1204</v>
      </c>
      <c r="B1205">
        <v>207.18900500000001</v>
      </c>
      <c r="C1205">
        <v>6.4673160000000003</v>
      </c>
      <c r="H1205">
        <v>212.53505100000001</v>
      </c>
      <c r="I1205">
        <v>9.6090250000000008</v>
      </c>
    </row>
    <row r="1206" spans="1:9" x14ac:dyDescent="0.25">
      <c r="A1206">
        <v>1205</v>
      </c>
      <c r="B1206">
        <v>207.166506</v>
      </c>
      <c r="C1206">
        <v>6.5115489999999996</v>
      </c>
      <c r="F1206">
        <v>209.146861</v>
      </c>
      <c r="G1206">
        <v>5.5252739999999996</v>
      </c>
      <c r="H1206">
        <v>212.48551699999999</v>
      </c>
      <c r="I1206">
        <v>9.6492810000000002</v>
      </c>
    </row>
    <row r="1207" spans="1:9" x14ac:dyDescent="0.25">
      <c r="A1207">
        <v>1206</v>
      </c>
      <c r="B1207">
        <v>207.14104700000001</v>
      </c>
      <c r="C1207">
        <v>6.5063959999999996</v>
      </c>
      <c r="F1207">
        <v>209.14420899999999</v>
      </c>
      <c r="G1207">
        <v>5.4920099999999996</v>
      </c>
      <c r="H1207">
        <v>212.455467</v>
      </c>
      <c r="I1207">
        <v>9.6533529999999992</v>
      </c>
    </row>
    <row r="1208" spans="1:9" x14ac:dyDescent="0.25">
      <c r="A1208">
        <v>1207</v>
      </c>
      <c r="F1208">
        <v>209.05972500000001</v>
      </c>
      <c r="G1208">
        <v>5.5142540000000002</v>
      </c>
      <c r="H1208">
        <v>212.46716799999999</v>
      </c>
      <c r="I1208">
        <v>9.6587130000000005</v>
      </c>
    </row>
    <row r="1209" spans="1:9" x14ac:dyDescent="0.25">
      <c r="A1209">
        <v>1208</v>
      </c>
      <c r="F1209">
        <v>209.12793600000001</v>
      </c>
      <c r="G1209">
        <v>5.5411400000000004</v>
      </c>
      <c r="H1209">
        <v>212.52432999999999</v>
      </c>
      <c r="I1209">
        <v>9.6774760000000004</v>
      </c>
    </row>
    <row r="1210" spans="1:9" x14ac:dyDescent="0.25">
      <c r="A1210">
        <v>1209</v>
      </c>
      <c r="F1210">
        <v>209.14594500000001</v>
      </c>
      <c r="G1210">
        <v>5.5282330000000002</v>
      </c>
      <c r="H1210">
        <v>212.52968999999999</v>
      </c>
      <c r="I1210">
        <v>9.6584559999999993</v>
      </c>
    </row>
    <row r="1211" spans="1:9" x14ac:dyDescent="0.25">
      <c r="A1211">
        <v>1210</v>
      </c>
      <c r="F1211">
        <v>209.07671200000001</v>
      </c>
      <c r="G1211">
        <v>5.462879</v>
      </c>
      <c r="H1211">
        <v>212.53505100000001</v>
      </c>
      <c r="I1211">
        <v>9.6090250000000008</v>
      </c>
    </row>
    <row r="1212" spans="1:9" x14ac:dyDescent="0.25">
      <c r="A1212">
        <v>1211</v>
      </c>
      <c r="F1212">
        <v>209.19216800000001</v>
      </c>
      <c r="G1212">
        <v>5.5360379999999996</v>
      </c>
      <c r="H1212">
        <v>212.53505100000001</v>
      </c>
      <c r="I1212">
        <v>9.6090250000000008</v>
      </c>
    </row>
    <row r="1213" spans="1:9" x14ac:dyDescent="0.25">
      <c r="A1213">
        <v>1212</v>
      </c>
      <c r="F1213">
        <v>209.146861</v>
      </c>
      <c r="G1213">
        <v>5.5252739999999996</v>
      </c>
    </row>
    <row r="1214" spans="1:9" x14ac:dyDescent="0.25">
      <c r="A1214">
        <v>1213</v>
      </c>
      <c r="F1214">
        <v>209.146861</v>
      </c>
      <c r="G1214">
        <v>5.5252739999999996</v>
      </c>
    </row>
    <row r="1215" spans="1:9" x14ac:dyDescent="0.25">
      <c r="A1215">
        <v>1214</v>
      </c>
    </row>
    <row r="1216" spans="1:9" x14ac:dyDescent="0.25">
      <c r="A1216">
        <v>1215</v>
      </c>
    </row>
    <row r="1217" spans="1:9" x14ac:dyDescent="0.25">
      <c r="A1217">
        <v>1216</v>
      </c>
      <c r="D1217">
        <v>186.37978200000001</v>
      </c>
      <c r="E1217">
        <v>9.6113359999999997</v>
      </c>
    </row>
    <row r="1218" spans="1:9" x14ac:dyDescent="0.25">
      <c r="A1218">
        <v>1217</v>
      </c>
      <c r="D1218">
        <v>186.46625800000001</v>
      </c>
      <c r="E1218">
        <v>9.6003679999999996</v>
      </c>
    </row>
    <row r="1219" spans="1:9" x14ac:dyDescent="0.25">
      <c r="A1219">
        <v>1218</v>
      </c>
      <c r="D1219">
        <v>186.39508699999999</v>
      </c>
      <c r="E1219">
        <v>9.6326110000000007</v>
      </c>
    </row>
    <row r="1220" spans="1:9" x14ac:dyDescent="0.25">
      <c r="A1220">
        <v>1219</v>
      </c>
      <c r="D1220">
        <v>186.398764</v>
      </c>
      <c r="E1220">
        <v>9.6406709999999993</v>
      </c>
    </row>
    <row r="1221" spans="1:9" x14ac:dyDescent="0.25">
      <c r="A1221">
        <v>1220</v>
      </c>
      <c r="D1221">
        <v>186.38963200000001</v>
      </c>
      <c r="E1221">
        <v>9.6329159999999998</v>
      </c>
    </row>
    <row r="1222" spans="1:9" x14ac:dyDescent="0.25">
      <c r="A1222">
        <v>1221</v>
      </c>
      <c r="D1222">
        <v>186.39478200000002</v>
      </c>
      <c r="E1222">
        <v>9.6235289999999996</v>
      </c>
    </row>
    <row r="1223" spans="1:9" x14ac:dyDescent="0.25">
      <c r="A1223">
        <v>1222</v>
      </c>
      <c r="D1223">
        <v>186.379019</v>
      </c>
      <c r="E1223">
        <v>9.6162340000000004</v>
      </c>
    </row>
    <row r="1224" spans="1:9" x14ac:dyDescent="0.25">
      <c r="A1224">
        <v>1223</v>
      </c>
      <c r="B1224">
        <v>178.892369</v>
      </c>
      <c r="C1224">
        <v>7.4225219999999998</v>
      </c>
      <c r="D1224">
        <v>186.44411700000001</v>
      </c>
      <c r="E1224">
        <v>9.6332229999999992</v>
      </c>
    </row>
    <row r="1225" spans="1:9" x14ac:dyDescent="0.25">
      <c r="A1225">
        <v>1224</v>
      </c>
      <c r="B1225">
        <v>178.83721800000001</v>
      </c>
      <c r="C1225">
        <v>7.3422190000000001</v>
      </c>
      <c r="D1225">
        <v>186.37978200000001</v>
      </c>
      <c r="E1225">
        <v>9.6113359999999997</v>
      </c>
    </row>
    <row r="1226" spans="1:9" x14ac:dyDescent="0.25">
      <c r="A1226">
        <v>1225</v>
      </c>
      <c r="B1226">
        <v>178.888339</v>
      </c>
      <c r="C1226">
        <v>7.4081849999999996</v>
      </c>
    </row>
    <row r="1227" spans="1:9" x14ac:dyDescent="0.25">
      <c r="A1227">
        <v>1226</v>
      </c>
      <c r="B1227">
        <v>178.88629600000002</v>
      </c>
      <c r="C1227">
        <v>7.410482</v>
      </c>
      <c r="H1227">
        <v>183.301985</v>
      </c>
      <c r="I1227">
        <v>11.598325000000001</v>
      </c>
    </row>
    <row r="1228" spans="1:9" x14ac:dyDescent="0.25">
      <c r="A1228">
        <v>1227</v>
      </c>
      <c r="B1228">
        <v>178.88043099999999</v>
      </c>
      <c r="C1228">
        <v>7.4475709999999999</v>
      </c>
      <c r="H1228">
        <v>183.29065900000001</v>
      </c>
      <c r="I1228">
        <v>11.589855999999999</v>
      </c>
    </row>
    <row r="1229" spans="1:9" x14ac:dyDescent="0.25">
      <c r="A1229">
        <v>1228</v>
      </c>
      <c r="B1229">
        <v>178.95736400000001</v>
      </c>
      <c r="C1229">
        <v>7.4867530000000002</v>
      </c>
      <c r="H1229">
        <v>183.25265400000001</v>
      </c>
      <c r="I1229">
        <v>11.592916000000001</v>
      </c>
    </row>
    <row r="1230" spans="1:9" x14ac:dyDescent="0.25">
      <c r="A1230">
        <v>1229</v>
      </c>
      <c r="B1230">
        <v>178.892369</v>
      </c>
      <c r="C1230">
        <v>7.4225219999999998</v>
      </c>
      <c r="F1230">
        <v>180.367648</v>
      </c>
      <c r="G1230">
        <v>6.9953500000000002</v>
      </c>
      <c r="H1230">
        <v>183.25831500000001</v>
      </c>
      <c r="I1230">
        <v>11.638425</v>
      </c>
    </row>
    <row r="1231" spans="1:9" x14ac:dyDescent="0.25">
      <c r="A1231">
        <v>1230</v>
      </c>
      <c r="F1231">
        <v>180.39963800000001</v>
      </c>
      <c r="G1231">
        <v>6.9828510000000001</v>
      </c>
      <c r="H1231">
        <v>183.30662799999999</v>
      </c>
      <c r="I1231">
        <v>11.649699</v>
      </c>
    </row>
    <row r="1232" spans="1:9" x14ac:dyDescent="0.25">
      <c r="A1232">
        <v>1231</v>
      </c>
      <c r="F1232">
        <v>180.382138</v>
      </c>
      <c r="G1232">
        <v>7.0068289999999998</v>
      </c>
      <c r="H1232">
        <v>183.31392500000001</v>
      </c>
      <c r="I1232">
        <v>11.616792999999999</v>
      </c>
    </row>
    <row r="1233" spans="1:9" x14ac:dyDescent="0.25">
      <c r="A1233">
        <v>1232</v>
      </c>
      <c r="F1233">
        <v>180.31708800000001</v>
      </c>
      <c r="G1233">
        <v>6.9678009999999997</v>
      </c>
      <c r="H1233">
        <v>183.279078</v>
      </c>
      <c r="I1233">
        <v>11.538429000000001</v>
      </c>
    </row>
    <row r="1234" spans="1:9" x14ac:dyDescent="0.25">
      <c r="A1234">
        <v>1233</v>
      </c>
      <c r="F1234">
        <v>180.32769999999999</v>
      </c>
      <c r="G1234">
        <v>6.9691780000000003</v>
      </c>
      <c r="H1234">
        <v>183.301985</v>
      </c>
      <c r="I1234">
        <v>11.598325000000001</v>
      </c>
    </row>
    <row r="1235" spans="1:9" x14ac:dyDescent="0.25">
      <c r="A1235">
        <v>1234</v>
      </c>
      <c r="F1235">
        <v>180.32709</v>
      </c>
      <c r="G1235">
        <v>6.9345879999999998</v>
      </c>
    </row>
    <row r="1236" spans="1:9" x14ac:dyDescent="0.25">
      <c r="A1236">
        <v>1235</v>
      </c>
      <c r="F1236">
        <v>180.358057</v>
      </c>
      <c r="G1236">
        <v>6.9252000000000002</v>
      </c>
    </row>
    <row r="1237" spans="1:9" x14ac:dyDescent="0.25">
      <c r="A1237">
        <v>1236</v>
      </c>
      <c r="D1237">
        <v>161.21063700000002</v>
      </c>
      <c r="E1237">
        <v>8.814133</v>
      </c>
    </row>
    <row r="1238" spans="1:9" x14ac:dyDescent="0.25">
      <c r="A1238">
        <v>1237</v>
      </c>
      <c r="D1238">
        <v>161.26139900000001</v>
      </c>
      <c r="E1238">
        <v>8.7734199999999998</v>
      </c>
    </row>
    <row r="1239" spans="1:9" x14ac:dyDescent="0.25">
      <c r="A1239">
        <v>1238</v>
      </c>
      <c r="D1239">
        <v>161.231809</v>
      </c>
      <c r="E1239">
        <v>8.7635229999999993</v>
      </c>
    </row>
    <row r="1240" spans="1:9" x14ac:dyDescent="0.25">
      <c r="A1240">
        <v>1239</v>
      </c>
      <c r="D1240">
        <v>161.25757300000001</v>
      </c>
      <c r="E1240">
        <v>8.7795939999999995</v>
      </c>
    </row>
    <row r="1241" spans="1:9" x14ac:dyDescent="0.25">
      <c r="A1241">
        <v>1240</v>
      </c>
      <c r="D1241">
        <v>161.28859199999999</v>
      </c>
      <c r="E1241">
        <v>8.8091840000000001</v>
      </c>
    </row>
    <row r="1242" spans="1:9" x14ac:dyDescent="0.25">
      <c r="A1242">
        <v>1241</v>
      </c>
      <c r="D1242">
        <v>161.29869300000001</v>
      </c>
      <c r="E1242">
        <v>8.8206120000000006</v>
      </c>
    </row>
    <row r="1243" spans="1:9" x14ac:dyDescent="0.25">
      <c r="A1243">
        <v>1242</v>
      </c>
      <c r="B1243">
        <v>156.192735</v>
      </c>
      <c r="C1243">
        <v>6.5825649999999998</v>
      </c>
      <c r="D1243">
        <v>161.21706399999999</v>
      </c>
      <c r="E1243">
        <v>8.7561250000000008</v>
      </c>
    </row>
    <row r="1244" spans="1:9" x14ac:dyDescent="0.25">
      <c r="A1244">
        <v>1243</v>
      </c>
      <c r="B1244">
        <v>156.22421200000002</v>
      </c>
      <c r="C1244">
        <v>6.6438370000000004</v>
      </c>
      <c r="D1244">
        <v>161.21063700000002</v>
      </c>
      <c r="E1244">
        <v>8.814133</v>
      </c>
    </row>
    <row r="1245" spans="1:9" x14ac:dyDescent="0.25">
      <c r="A1245">
        <v>1244</v>
      </c>
      <c r="B1245">
        <v>156.1283</v>
      </c>
      <c r="C1245">
        <v>6.6302669999999999</v>
      </c>
      <c r="D1245">
        <v>161.21063700000002</v>
      </c>
      <c r="E1245">
        <v>8.814133</v>
      </c>
    </row>
    <row r="1246" spans="1:9" x14ac:dyDescent="0.25">
      <c r="A1246">
        <v>1245</v>
      </c>
      <c r="B1246">
        <v>156.22421200000002</v>
      </c>
      <c r="C1246">
        <v>6.6438370000000004</v>
      </c>
      <c r="D1246">
        <v>161.21063700000002</v>
      </c>
      <c r="E1246">
        <v>8.814133</v>
      </c>
    </row>
    <row r="1247" spans="1:9" x14ac:dyDescent="0.25">
      <c r="A1247">
        <v>1246</v>
      </c>
      <c r="B1247">
        <v>156.172123</v>
      </c>
      <c r="C1247">
        <v>6.6438370000000004</v>
      </c>
    </row>
    <row r="1248" spans="1:9" x14ac:dyDescent="0.25">
      <c r="A1248">
        <v>1247</v>
      </c>
      <c r="B1248">
        <v>156.22421200000002</v>
      </c>
      <c r="C1248">
        <v>6.6438370000000004</v>
      </c>
    </row>
    <row r="1249" spans="1:9" x14ac:dyDescent="0.25">
      <c r="A1249">
        <v>1248</v>
      </c>
      <c r="B1249">
        <v>156.22421200000002</v>
      </c>
      <c r="C1249">
        <v>6.6438370000000004</v>
      </c>
      <c r="H1249">
        <v>157.58128500000001</v>
      </c>
      <c r="I1249">
        <v>10.076159000000001</v>
      </c>
    </row>
    <row r="1250" spans="1:9" x14ac:dyDescent="0.25">
      <c r="A1250">
        <v>1249</v>
      </c>
      <c r="B1250">
        <v>156.22421200000002</v>
      </c>
      <c r="C1250">
        <v>6.6438370000000004</v>
      </c>
      <c r="F1250">
        <v>156.957134</v>
      </c>
      <c r="G1250">
        <v>5.6065959999999997</v>
      </c>
      <c r="H1250">
        <v>157.605773</v>
      </c>
      <c r="I1250">
        <v>10.130186</v>
      </c>
    </row>
    <row r="1251" spans="1:9" x14ac:dyDescent="0.25">
      <c r="A1251">
        <v>1250</v>
      </c>
      <c r="F1251">
        <v>156.957134</v>
      </c>
      <c r="G1251">
        <v>5.6065959999999997</v>
      </c>
      <c r="H1251">
        <v>157.572765</v>
      </c>
      <c r="I1251">
        <v>10.110697999999999</v>
      </c>
    </row>
    <row r="1252" spans="1:9" x14ac:dyDescent="0.25">
      <c r="A1252">
        <v>1251</v>
      </c>
      <c r="F1252">
        <v>156.957134</v>
      </c>
      <c r="G1252">
        <v>5.6065959999999997</v>
      </c>
      <c r="H1252">
        <v>157.607303</v>
      </c>
      <c r="I1252">
        <v>10.082943999999999</v>
      </c>
    </row>
    <row r="1253" spans="1:9" x14ac:dyDescent="0.25">
      <c r="A1253">
        <v>1252</v>
      </c>
      <c r="F1253">
        <v>156.957134</v>
      </c>
      <c r="G1253">
        <v>5.6065959999999997</v>
      </c>
      <c r="H1253">
        <v>157.65388300000001</v>
      </c>
      <c r="I1253">
        <v>10.052742</v>
      </c>
    </row>
    <row r="1254" spans="1:9" x14ac:dyDescent="0.25">
      <c r="A1254">
        <v>1253</v>
      </c>
      <c r="F1254">
        <v>156.957134</v>
      </c>
      <c r="G1254">
        <v>5.6065959999999997</v>
      </c>
      <c r="H1254">
        <v>157.65373</v>
      </c>
      <c r="I1254">
        <v>10.085444000000001</v>
      </c>
    </row>
    <row r="1255" spans="1:9" x14ac:dyDescent="0.25">
      <c r="A1255">
        <v>1254</v>
      </c>
      <c r="F1255">
        <v>156.957134</v>
      </c>
      <c r="G1255">
        <v>5.6065959999999997</v>
      </c>
      <c r="H1255">
        <v>157.58128500000001</v>
      </c>
      <c r="I1255">
        <v>10.076159000000001</v>
      </c>
    </row>
    <row r="1256" spans="1:9" x14ac:dyDescent="0.25">
      <c r="A1256">
        <v>1255</v>
      </c>
      <c r="F1256">
        <v>156.957134</v>
      </c>
      <c r="G1256">
        <v>5.6065959999999997</v>
      </c>
      <c r="H1256">
        <v>157.58128500000001</v>
      </c>
      <c r="I1256">
        <v>10.076159000000001</v>
      </c>
    </row>
    <row r="1257" spans="1:9" x14ac:dyDescent="0.25">
      <c r="A1257">
        <v>1256</v>
      </c>
      <c r="F1257">
        <v>156.957134</v>
      </c>
      <c r="G1257">
        <v>5.6065959999999997</v>
      </c>
      <c r="H1257">
        <v>157.58128500000001</v>
      </c>
      <c r="I1257">
        <v>10.076159000000001</v>
      </c>
    </row>
    <row r="1258" spans="1:9" x14ac:dyDescent="0.25">
      <c r="A1258">
        <v>1257</v>
      </c>
    </row>
    <row r="1259" spans="1:9" x14ac:dyDescent="0.25">
      <c r="A1259">
        <v>1258</v>
      </c>
    </row>
    <row r="1260" spans="1:9" x14ac:dyDescent="0.25">
      <c r="A1260">
        <v>1259</v>
      </c>
    </row>
    <row r="1261" spans="1:9" x14ac:dyDescent="0.25">
      <c r="A1261">
        <v>1260</v>
      </c>
      <c r="D1261">
        <v>125.95153300000001</v>
      </c>
      <c r="E1261">
        <v>6.2504910000000002</v>
      </c>
    </row>
    <row r="1262" spans="1:9" x14ac:dyDescent="0.25">
      <c r="A1262">
        <v>1261</v>
      </c>
      <c r="D1262">
        <v>125.96383500000002</v>
      </c>
      <c r="E1262">
        <v>6.2669689999999996</v>
      </c>
    </row>
    <row r="1263" spans="1:9" x14ac:dyDescent="0.25">
      <c r="A1263">
        <v>1262</v>
      </c>
      <c r="D1263">
        <v>125.91878300000002</v>
      </c>
      <c r="E1263">
        <v>6.2636529999999997</v>
      </c>
    </row>
    <row r="1264" spans="1:9" x14ac:dyDescent="0.25">
      <c r="A1264">
        <v>1263</v>
      </c>
      <c r="D1264">
        <v>125.92036300000001</v>
      </c>
      <c r="E1264">
        <v>6.2611020000000002</v>
      </c>
    </row>
    <row r="1265" spans="1:9" x14ac:dyDescent="0.25">
      <c r="A1265">
        <v>1264</v>
      </c>
      <c r="D1265">
        <v>125.95362700000001</v>
      </c>
      <c r="E1265">
        <v>6.2808970000000004</v>
      </c>
    </row>
    <row r="1266" spans="1:9" x14ac:dyDescent="0.25">
      <c r="A1266">
        <v>1265</v>
      </c>
      <c r="B1266">
        <v>119.72344000000001</v>
      </c>
      <c r="C1266">
        <v>4.6342480000000004</v>
      </c>
      <c r="D1266">
        <v>125.92510800000001</v>
      </c>
      <c r="E1266">
        <v>6.3093139999999996</v>
      </c>
    </row>
    <row r="1267" spans="1:9" x14ac:dyDescent="0.25">
      <c r="A1267">
        <v>1266</v>
      </c>
      <c r="B1267">
        <v>119.67813700000001</v>
      </c>
      <c r="C1267">
        <v>4.6480740000000003</v>
      </c>
      <c r="D1267">
        <v>125.948172</v>
      </c>
      <c r="E1267">
        <v>6.3776270000000004</v>
      </c>
    </row>
    <row r="1268" spans="1:9" x14ac:dyDescent="0.25">
      <c r="A1268">
        <v>1267</v>
      </c>
      <c r="B1268">
        <v>119.712523</v>
      </c>
      <c r="C1268">
        <v>4.6189939999999998</v>
      </c>
      <c r="D1268">
        <v>125.96944300000001</v>
      </c>
      <c r="E1268">
        <v>6.2787550000000003</v>
      </c>
    </row>
    <row r="1269" spans="1:9" x14ac:dyDescent="0.25">
      <c r="A1269">
        <v>1268</v>
      </c>
      <c r="B1269">
        <v>119.72619800000001</v>
      </c>
      <c r="C1269">
        <v>4.6274119999999996</v>
      </c>
    </row>
    <row r="1270" spans="1:9" x14ac:dyDescent="0.25">
      <c r="A1270">
        <v>1269</v>
      </c>
      <c r="B1270">
        <v>119.70936</v>
      </c>
      <c r="C1270">
        <v>4.6022600000000002</v>
      </c>
    </row>
    <row r="1271" spans="1:9" x14ac:dyDescent="0.25">
      <c r="A1271">
        <v>1270</v>
      </c>
      <c r="B1271">
        <v>119.689108</v>
      </c>
      <c r="C1271">
        <v>4.6156269999999999</v>
      </c>
      <c r="H1271">
        <v>121.86669800000001</v>
      </c>
      <c r="I1271">
        <v>8.0507539999999995</v>
      </c>
    </row>
    <row r="1272" spans="1:9" x14ac:dyDescent="0.25">
      <c r="A1272">
        <v>1271</v>
      </c>
      <c r="B1272">
        <v>119.82486200000001</v>
      </c>
      <c r="C1272">
        <v>4.6091990000000003</v>
      </c>
      <c r="H1272">
        <v>121.83940000000001</v>
      </c>
      <c r="I1272">
        <v>8.1178430000000006</v>
      </c>
    </row>
    <row r="1273" spans="1:9" x14ac:dyDescent="0.25">
      <c r="A1273">
        <v>1272</v>
      </c>
      <c r="B1273">
        <v>119.72344000000001</v>
      </c>
      <c r="C1273">
        <v>4.6342480000000004</v>
      </c>
      <c r="F1273">
        <v>120.317442</v>
      </c>
      <c r="G1273">
        <v>3.384773</v>
      </c>
      <c r="H1273">
        <v>121.873637</v>
      </c>
      <c r="I1273">
        <v>8.0750890000000002</v>
      </c>
    </row>
    <row r="1274" spans="1:9" x14ac:dyDescent="0.25">
      <c r="A1274">
        <v>1273</v>
      </c>
      <c r="F1274">
        <v>120.38192600000001</v>
      </c>
      <c r="G1274">
        <v>3.4302800000000002</v>
      </c>
      <c r="H1274">
        <v>121.89144000000002</v>
      </c>
      <c r="I1274">
        <v>8.0698849999999993</v>
      </c>
    </row>
    <row r="1275" spans="1:9" x14ac:dyDescent="0.25">
      <c r="A1275">
        <v>1274</v>
      </c>
      <c r="F1275">
        <v>120.43238300000002</v>
      </c>
      <c r="G1275">
        <v>3.4452289999999999</v>
      </c>
      <c r="H1275">
        <v>121.87205300000001</v>
      </c>
      <c r="I1275">
        <v>8.0834050000000008</v>
      </c>
    </row>
    <row r="1276" spans="1:9" x14ac:dyDescent="0.25">
      <c r="A1276">
        <v>1275</v>
      </c>
      <c r="F1276">
        <v>120.32937800000002</v>
      </c>
      <c r="G1276">
        <v>3.2926859999999998</v>
      </c>
      <c r="H1276">
        <v>121.88878800000001</v>
      </c>
      <c r="I1276">
        <v>8.0423880000000008</v>
      </c>
    </row>
    <row r="1277" spans="1:9" x14ac:dyDescent="0.25">
      <c r="A1277">
        <v>1276</v>
      </c>
      <c r="F1277">
        <v>120.28698600000001</v>
      </c>
      <c r="G1277">
        <v>3.256157</v>
      </c>
      <c r="H1277">
        <v>121.86669800000001</v>
      </c>
      <c r="I1277">
        <v>8.0507539999999995</v>
      </c>
    </row>
    <row r="1278" spans="1:9" x14ac:dyDescent="0.25">
      <c r="A1278">
        <v>1277</v>
      </c>
      <c r="F1278">
        <v>120.32381700000002</v>
      </c>
      <c r="G1278">
        <v>3.3403870000000002</v>
      </c>
      <c r="H1278">
        <v>121.86669800000001</v>
      </c>
      <c r="I1278">
        <v>8.0507539999999995</v>
      </c>
    </row>
    <row r="1279" spans="1:9" x14ac:dyDescent="0.25">
      <c r="A1279">
        <v>1278</v>
      </c>
      <c r="F1279">
        <v>120.317442</v>
      </c>
      <c r="G1279">
        <v>3.384773</v>
      </c>
    </row>
    <row r="1280" spans="1:9" x14ac:dyDescent="0.25">
      <c r="A1280">
        <v>1279</v>
      </c>
    </row>
    <row r="1281" spans="1:9" x14ac:dyDescent="0.25">
      <c r="A1281">
        <v>1280</v>
      </c>
    </row>
    <row r="1282" spans="1:9" x14ac:dyDescent="0.25">
      <c r="A1282">
        <v>1281</v>
      </c>
    </row>
    <row r="1283" spans="1:9" x14ac:dyDescent="0.25">
      <c r="A1283">
        <v>1282</v>
      </c>
    </row>
    <row r="1284" spans="1:9" x14ac:dyDescent="0.25">
      <c r="A1284">
        <v>1283</v>
      </c>
      <c r="D1284">
        <v>93.288646999999997</v>
      </c>
      <c r="E1284">
        <v>6.7505660000000001</v>
      </c>
    </row>
    <row r="1285" spans="1:9" x14ac:dyDescent="0.25">
      <c r="A1285">
        <v>1284</v>
      </c>
      <c r="D1285">
        <v>93.308441000000002</v>
      </c>
      <c r="E1285">
        <v>6.7125079999999997</v>
      </c>
    </row>
    <row r="1286" spans="1:9" x14ac:dyDescent="0.25">
      <c r="A1286">
        <v>1285</v>
      </c>
      <c r="D1286">
        <v>93.304766000000001</v>
      </c>
      <c r="E1286">
        <v>6.7270979999999998</v>
      </c>
    </row>
    <row r="1287" spans="1:9" x14ac:dyDescent="0.25">
      <c r="A1287">
        <v>1286</v>
      </c>
      <c r="D1287">
        <v>93.277625999999998</v>
      </c>
      <c r="E1287">
        <v>6.7180169999999997</v>
      </c>
    </row>
    <row r="1288" spans="1:9" x14ac:dyDescent="0.25">
      <c r="A1288">
        <v>1287</v>
      </c>
      <c r="B1288">
        <v>87.616339000000011</v>
      </c>
      <c r="C1288">
        <v>4.6082289999999997</v>
      </c>
      <c r="D1288">
        <v>93.239363000000012</v>
      </c>
      <c r="E1288">
        <v>6.7188850000000002</v>
      </c>
    </row>
    <row r="1289" spans="1:9" x14ac:dyDescent="0.25">
      <c r="A1289">
        <v>1288</v>
      </c>
      <c r="B1289">
        <v>87.611901000000003</v>
      </c>
      <c r="C1289">
        <v>4.6038420000000002</v>
      </c>
      <c r="D1289">
        <v>93.285586000000009</v>
      </c>
      <c r="E1289">
        <v>6.751995</v>
      </c>
    </row>
    <row r="1290" spans="1:9" x14ac:dyDescent="0.25">
      <c r="A1290">
        <v>1289</v>
      </c>
      <c r="B1290">
        <v>87.650011000000006</v>
      </c>
      <c r="C1290">
        <v>4.6036380000000001</v>
      </c>
      <c r="D1290">
        <v>93.219824000000003</v>
      </c>
      <c r="E1290">
        <v>6.7646470000000001</v>
      </c>
    </row>
    <row r="1291" spans="1:9" x14ac:dyDescent="0.25">
      <c r="A1291">
        <v>1290</v>
      </c>
      <c r="B1291">
        <v>87.612665000000007</v>
      </c>
      <c r="C1291">
        <v>4.5746089999999997</v>
      </c>
      <c r="D1291">
        <v>93.288646999999997</v>
      </c>
      <c r="E1291">
        <v>6.7505660000000001</v>
      </c>
    </row>
    <row r="1292" spans="1:9" x14ac:dyDescent="0.25">
      <c r="A1292">
        <v>1291</v>
      </c>
      <c r="B1292">
        <v>87.675776000000013</v>
      </c>
      <c r="C1292">
        <v>4.6118519999999998</v>
      </c>
    </row>
    <row r="1293" spans="1:9" x14ac:dyDescent="0.25">
      <c r="A1293">
        <v>1292</v>
      </c>
      <c r="B1293">
        <v>87.611288000000002</v>
      </c>
      <c r="C1293">
        <v>4.5812410000000003</v>
      </c>
    </row>
    <row r="1294" spans="1:9" x14ac:dyDescent="0.25">
      <c r="A1294">
        <v>1293</v>
      </c>
      <c r="B1294">
        <v>87.616339000000011</v>
      </c>
      <c r="C1294">
        <v>4.6082289999999997</v>
      </c>
      <c r="H1294">
        <v>87.621544</v>
      </c>
      <c r="I1294">
        <v>8.4205299999999994</v>
      </c>
    </row>
    <row r="1295" spans="1:9" x14ac:dyDescent="0.25">
      <c r="A1295">
        <v>1294</v>
      </c>
      <c r="B1295">
        <v>87.616339000000011</v>
      </c>
      <c r="C1295">
        <v>4.6082289999999997</v>
      </c>
      <c r="H1295">
        <v>87.675776000000013</v>
      </c>
      <c r="I1295">
        <v>8.3687989999999992</v>
      </c>
    </row>
    <row r="1296" spans="1:9" x14ac:dyDescent="0.25">
      <c r="A1296">
        <v>1295</v>
      </c>
      <c r="F1296">
        <v>87.293599999999998</v>
      </c>
      <c r="G1296">
        <v>4.0667270000000002</v>
      </c>
      <c r="H1296">
        <v>87.627206999999999</v>
      </c>
      <c r="I1296">
        <v>8.389462</v>
      </c>
    </row>
    <row r="1297" spans="1:9" x14ac:dyDescent="0.25">
      <c r="A1297">
        <v>1296</v>
      </c>
      <c r="F1297">
        <v>87.241001000000011</v>
      </c>
      <c r="G1297">
        <v>4.08744</v>
      </c>
      <c r="H1297">
        <v>87.660673000000003</v>
      </c>
      <c r="I1297">
        <v>8.4176730000000006</v>
      </c>
    </row>
    <row r="1298" spans="1:9" x14ac:dyDescent="0.25">
      <c r="A1298">
        <v>1297</v>
      </c>
      <c r="F1298">
        <v>87.274418000000011</v>
      </c>
      <c r="G1298">
        <v>4.0846340000000003</v>
      </c>
      <c r="H1298">
        <v>87.647053</v>
      </c>
      <c r="I1298">
        <v>8.4229289999999999</v>
      </c>
    </row>
    <row r="1299" spans="1:9" x14ac:dyDescent="0.25">
      <c r="A1299">
        <v>1298</v>
      </c>
      <c r="F1299">
        <v>87.249829000000005</v>
      </c>
      <c r="G1299">
        <v>4.0544830000000003</v>
      </c>
      <c r="H1299">
        <v>87.690264000000013</v>
      </c>
      <c r="I1299">
        <v>8.4070110000000007</v>
      </c>
    </row>
    <row r="1300" spans="1:9" x14ac:dyDescent="0.25">
      <c r="A1300">
        <v>1299</v>
      </c>
      <c r="F1300">
        <v>87.227226999999999</v>
      </c>
      <c r="G1300">
        <v>4.054074</v>
      </c>
      <c r="H1300">
        <v>87.651388000000011</v>
      </c>
      <c r="I1300">
        <v>8.3960930000000005</v>
      </c>
    </row>
    <row r="1301" spans="1:9" x14ac:dyDescent="0.25">
      <c r="A1301">
        <v>1300</v>
      </c>
      <c r="F1301">
        <v>87.293599999999998</v>
      </c>
      <c r="G1301">
        <v>4.0667270000000002</v>
      </c>
      <c r="H1301">
        <v>87.621544</v>
      </c>
      <c r="I1301">
        <v>8.4205299999999994</v>
      </c>
    </row>
    <row r="1302" spans="1:9" x14ac:dyDescent="0.25">
      <c r="A1302">
        <v>1301</v>
      </c>
    </row>
    <row r="1303" spans="1:9" x14ac:dyDescent="0.25">
      <c r="A1303">
        <v>1302</v>
      </c>
      <c r="D1303">
        <v>68.830264</v>
      </c>
      <c r="E1303">
        <v>6.5080530000000003</v>
      </c>
    </row>
    <row r="1304" spans="1:9" x14ac:dyDescent="0.25">
      <c r="A1304">
        <v>1303</v>
      </c>
      <c r="D1304">
        <v>68.852371000000005</v>
      </c>
      <c r="E1304">
        <v>6.4928949999999999</v>
      </c>
    </row>
    <row r="1305" spans="1:9" x14ac:dyDescent="0.25">
      <c r="A1305">
        <v>1304</v>
      </c>
      <c r="D1305">
        <v>68.858058</v>
      </c>
      <c r="E1305">
        <v>6.4654740000000004</v>
      </c>
    </row>
    <row r="1306" spans="1:9" x14ac:dyDescent="0.25">
      <c r="A1306">
        <v>1305</v>
      </c>
      <c r="D1306">
        <v>68.877845000000008</v>
      </c>
      <c r="E1306">
        <v>6.468</v>
      </c>
    </row>
    <row r="1307" spans="1:9" x14ac:dyDescent="0.25">
      <c r="A1307">
        <v>1306</v>
      </c>
      <c r="D1307">
        <v>68.864634999999993</v>
      </c>
      <c r="E1307">
        <v>6.4694739999999999</v>
      </c>
    </row>
    <row r="1308" spans="1:9" x14ac:dyDescent="0.25">
      <c r="A1308">
        <v>1307</v>
      </c>
      <c r="B1308">
        <v>62.443424</v>
      </c>
      <c r="C1308">
        <v>4.1505270000000003</v>
      </c>
      <c r="D1308">
        <v>68.859893</v>
      </c>
      <c r="E1308">
        <v>6.511895</v>
      </c>
    </row>
    <row r="1309" spans="1:9" x14ac:dyDescent="0.25">
      <c r="A1309">
        <v>1308</v>
      </c>
      <c r="B1309">
        <v>62.383632000000006</v>
      </c>
      <c r="C1309">
        <v>4.0686840000000002</v>
      </c>
      <c r="D1309">
        <v>68.848051999999996</v>
      </c>
      <c r="E1309">
        <v>6.5116310000000004</v>
      </c>
    </row>
    <row r="1310" spans="1:9" x14ac:dyDescent="0.25">
      <c r="A1310">
        <v>1309</v>
      </c>
      <c r="B1310">
        <v>62.420844000000002</v>
      </c>
      <c r="C1310">
        <v>4.0632099999999998</v>
      </c>
      <c r="D1310">
        <v>68.830264</v>
      </c>
      <c r="E1310">
        <v>6.5080530000000003</v>
      </c>
    </row>
    <row r="1311" spans="1:9" x14ac:dyDescent="0.25">
      <c r="A1311">
        <v>1310</v>
      </c>
      <c r="B1311">
        <v>62.440948000000006</v>
      </c>
      <c r="C1311">
        <v>4.0402110000000002</v>
      </c>
    </row>
    <row r="1312" spans="1:9" x14ac:dyDescent="0.25">
      <c r="A1312">
        <v>1311</v>
      </c>
      <c r="B1312">
        <v>62.462531000000006</v>
      </c>
      <c r="C1312">
        <v>4.0384739999999999</v>
      </c>
    </row>
    <row r="1313" spans="1:9" x14ac:dyDescent="0.25">
      <c r="A1313">
        <v>1312</v>
      </c>
      <c r="B1313">
        <v>62.501373000000001</v>
      </c>
      <c r="C1313">
        <v>4.0777890000000001</v>
      </c>
    </row>
    <row r="1314" spans="1:9" x14ac:dyDescent="0.25">
      <c r="A1314">
        <v>1313</v>
      </c>
      <c r="B1314">
        <v>62.443424</v>
      </c>
      <c r="C1314">
        <v>4.1505270000000003</v>
      </c>
    </row>
    <row r="1315" spans="1:9" x14ac:dyDescent="0.25">
      <c r="A1315">
        <v>1314</v>
      </c>
      <c r="B1315">
        <v>62.443424</v>
      </c>
      <c r="C1315">
        <v>4.1505270000000003</v>
      </c>
      <c r="H1315">
        <v>62.510318000000005</v>
      </c>
      <c r="I1315">
        <v>7.6440530000000004</v>
      </c>
    </row>
    <row r="1316" spans="1:9" x14ac:dyDescent="0.25">
      <c r="A1316">
        <v>1315</v>
      </c>
      <c r="F1316">
        <v>61.36795</v>
      </c>
      <c r="G1316">
        <v>2.9029470000000002</v>
      </c>
      <c r="H1316">
        <v>62.510318000000005</v>
      </c>
      <c r="I1316">
        <v>7.6440530000000004</v>
      </c>
    </row>
    <row r="1317" spans="1:9" x14ac:dyDescent="0.25">
      <c r="A1317">
        <v>1316</v>
      </c>
      <c r="F1317">
        <v>61.460269000000004</v>
      </c>
      <c r="G1317">
        <v>2.9296310000000001</v>
      </c>
      <c r="H1317">
        <v>62.530162000000004</v>
      </c>
      <c r="I1317">
        <v>7.684526</v>
      </c>
    </row>
    <row r="1318" spans="1:9" x14ac:dyDescent="0.25">
      <c r="A1318">
        <v>1317</v>
      </c>
      <c r="F1318">
        <v>61.377368000000004</v>
      </c>
      <c r="G1318">
        <v>2.9202629999999998</v>
      </c>
      <c r="H1318">
        <v>62.538051000000003</v>
      </c>
      <c r="I1318">
        <v>7.7027369999999999</v>
      </c>
    </row>
    <row r="1319" spans="1:9" x14ac:dyDescent="0.25">
      <c r="A1319">
        <v>1318</v>
      </c>
      <c r="F1319">
        <v>61.354846000000002</v>
      </c>
      <c r="G1319">
        <v>2.9146839999999998</v>
      </c>
      <c r="H1319">
        <v>62.570217</v>
      </c>
      <c r="I1319">
        <v>7.6986319999999999</v>
      </c>
    </row>
    <row r="1320" spans="1:9" x14ac:dyDescent="0.25">
      <c r="A1320">
        <v>1319</v>
      </c>
      <c r="F1320">
        <v>61.398525000000006</v>
      </c>
      <c r="G1320">
        <v>2.9096320000000002</v>
      </c>
      <c r="H1320">
        <v>62.552528000000002</v>
      </c>
      <c r="I1320">
        <v>7.7097889999999998</v>
      </c>
    </row>
    <row r="1321" spans="1:9" x14ac:dyDescent="0.25">
      <c r="A1321">
        <v>1320</v>
      </c>
      <c r="F1321">
        <v>61.419528</v>
      </c>
      <c r="G1321">
        <v>2.900684</v>
      </c>
      <c r="H1321">
        <v>62.534423000000004</v>
      </c>
      <c r="I1321">
        <v>7.6684739999999998</v>
      </c>
    </row>
    <row r="1322" spans="1:9" x14ac:dyDescent="0.25">
      <c r="A1322">
        <v>1321</v>
      </c>
      <c r="F1322">
        <v>61.351367000000003</v>
      </c>
      <c r="G1322">
        <v>2.942895</v>
      </c>
      <c r="H1322">
        <v>62.426582000000003</v>
      </c>
      <c r="I1322">
        <v>7.7426839999999997</v>
      </c>
    </row>
    <row r="1323" spans="1:9" x14ac:dyDescent="0.25">
      <c r="A1323">
        <v>1322</v>
      </c>
      <c r="D1323">
        <v>42.325107000000003</v>
      </c>
      <c r="E1323">
        <v>5.6144740000000004</v>
      </c>
      <c r="F1323">
        <v>61.36795</v>
      </c>
      <c r="G1323">
        <v>2.9029470000000002</v>
      </c>
      <c r="H1323">
        <v>62.510318000000005</v>
      </c>
      <c r="I1323">
        <v>7.6440530000000004</v>
      </c>
    </row>
    <row r="1324" spans="1:9" x14ac:dyDescent="0.25">
      <c r="A1324">
        <v>1323</v>
      </c>
      <c r="D1324">
        <v>42.351844</v>
      </c>
      <c r="E1324">
        <v>5.5872630000000001</v>
      </c>
      <c r="F1324">
        <v>61.36795</v>
      </c>
      <c r="G1324">
        <v>2.9029470000000002</v>
      </c>
    </row>
    <row r="1325" spans="1:9" x14ac:dyDescent="0.25">
      <c r="A1325">
        <v>1324</v>
      </c>
      <c r="D1325">
        <v>42.329318000000001</v>
      </c>
      <c r="E1325">
        <v>5.5960000000000001</v>
      </c>
    </row>
    <row r="1326" spans="1:9" x14ac:dyDescent="0.25">
      <c r="A1326">
        <v>1325</v>
      </c>
      <c r="D1326">
        <v>42.348583000000005</v>
      </c>
      <c r="E1326">
        <v>5.6092630000000003</v>
      </c>
    </row>
    <row r="1327" spans="1:9" x14ac:dyDescent="0.25">
      <c r="A1327">
        <v>1326</v>
      </c>
      <c r="D1327">
        <v>42.332847000000001</v>
      </c>
      <c r="E1327">
        <v>5.5901579999999997</v>
      </c>
    </row>
    <row r="1328" spans="1:9" x14ac:dyDescent="0.25">
      <c r="A1328">
        <v>1327</v>
      </c>
      <c r="D1328">
        <v>42.349529000000004</v>
      </c>
      <c r="E1328">
        <v>5.5756319999999997</v>
      </c>
    </row>
    <row r="1329" spans="1:9" x14ac:dyDescent="0.25">
      <c r="A1329">
        <v>1328</v>
      </c>
      <c r="D1329">
        <v>42.347633000000002</v>
      </c>
      <c r="E1329">
        <v>5.5715789999999998</v>
      </c>
    </row>
    <row r="1330" spans="1:9" x14ac:dyDescent="0.25">
      <c r="A1330">
        <v>1329</v>
      </c>
      <c r="B1330">
        <v>33.687002000000007</v>
      </c>
      <c r="C1330">
        <v>3.880474</v>
      </c>
      <c r="D1330">
        <v>42.341583</v>
      </c>
      <c r="E1330">
        <v>5.556368</v>
      </c>
    </row>
    <row r="1331" spans="1:9" x14ac:dyDescent="0.25">
      <c r="A1331">
        <v>1330</v>
      </c>
      <c r="B1331">
        <v>33.718267000000004</v>
      </c>
      <c r="C1331">
        <v>3.8761060000000001</v>
      </c>
      <c r="D1331">
        <v>42.325107000000003</v>
      </c>
      <c r="E1331">
        <v>5.6144740000000004</v>
      </c>
    </row>
    <row r="1332" spans="1:9" x14ac:dyDescent="0.25">
      <c r="A1332">
        <v>1331</v>
      </c>
      <c r="B1332">
        <v>33.638845000000003</v>
      </c>
      <c r="C1332">
        <v>3.8519999999999999</v>
      </c>
    </row>
    <row r="1333" spans="1:9" x14ac:dyDescent="0.25">
      <c r="A1333">
        <v>1332</v>
      </c>
      <c r="B1333">
        <v>33.669372000000003</v>
      </c>
      <c r="C1333">
        <v>3.8627889999999998</v>
      </c>
    </row>
    <row r="1334" spans="1:9" x14ac:dyDescent="0.25">
      <c r="A1334">
        <v>1333</v>
      </c>
      <c r="B1334">
        <v>33.687265000000004</v>
      </c>
      <c r="C1334">
        <v>3.8813689999999998</v>
      </c>
    </row>
    <row r="1335" spans="1:9" x14ac:dyDescent="0.25">
      <c r="A1335">
        <v>1334</v>
      </c>
      <c r="B1335">
        <v>33.694898000000002</v>
      </c>
      <c r="C1335">
        <v>3.8570000000000002</v>
      </c>
    </row>
    <row r="1336" spans="1:9" x14ac:dyDescent="0.25">
      <c r="A1336">
        <v>1335</v>
      </c>
      <c r="B1336">
        <v>33.685583000000008</v>
      </c>
      <c r="C1336">
        <v>3.9069479999999999</v>
      </c>
    </row>
    <row r="1337" spans="1:9" x14ac:dyDescent="0.25">
      <c r="A1337">
        <v>1336</v>
      </c>
      <c r="B1337">
        <v>33.687002000000007</v>
      </c>
      <c r="C1337">
        <v>3.880474</v>
      </c>
    </row>
    <row r="1338" spans="1:9" x14ac:dyDescent="0.25">
      <c r="A1338">
        <v>1337</v>
      </c>
      <c r="B1338">
        <v>33.687002000000007</v>
      </c>
      <c r="C1338">
        <v>3.880474</v>
      </c>
    </row>
    <row r="1339" spans="1:9" x14ac:dyDescent="0.25">
      <c r="A1339">
        <v>1338</v>
      </c>
      <c r="F1339">
        <v>33.709899000000007</v>
      </c>
      <c r="G1339">
        <v>2.8046310000000001</v>
      </c>
      <c r="H1339">
        <v>33.636793000000004</v>
      </c>
      <c r="I1339">
        <v>6.5803690000000001</v>
      </c>
    </row>
    <row r="1340" spans="1:9" x14ac:dyDescent="0.25">
      <c r="A1340">
        <v>1339</v>
      </c>
      <c r="F1340">
        <v>33.689845000000005</v>
      </c>
      <c r="G1340">
        <v>2.8276840000000001</v>
      </c>
      <c r="H1340">
        <v>33.631004000000004</v>
      </c>
      <c r="I1340">
        <v>6.5727900000000004</v>
      </c>
    </row>
    <row r="1341" spans="1:9" x14ac:dyDescent="0.25">
      <c r="A1341">
        <v>1340</v>
      </c>
      <c r="F1341">
        <v>33.720950999999999</v>
      </c>
      <c r="G1341">
        <v>2.8294730000000001</v>
      </c>
      <c r="H1341">
        <v>33.607952000000004</v>
      </c>
      <c r="I1341">
        <v>6.533474</v>
      </c>
    </row>
    <row r="1342" spans="1:9" x14ac:dyDescent="0.25">
      <c r="A1342">
        <v>1341</v>
      </c>
      <c r="F1342">
        <v>33.689479000000006</v>
      </c>
      <c r="G1342">
        <v>2.8443679999999998</v>
      </c>
      <c r="H1342">
        <v>33.636583000000002</v>
      </c>
      <c r="I1342">
        <v>6.6025790000000004</v>
      </c>
    </row>
    <row r="1343" spans="1:9" x14ac:dyDescent="0.25">
      <c r="A1343">
        <v>1342</v>
      </c>
      <c r="F1343">
        <v>33.683477000000003</v>
      </c>
      <c r="G1343">
        <v>2.8579469999999998</v>
      </c>
      <c r="H1343">
        <v>33.713740999999999</v>
      </c>
      <c r="I1343">
        <v>6.5962100000000001</v>
      </c>
    </row>
    <row r="1344" spans="1:9" x14ac:dyDescent="0.25">
      <c r="A1344">
        <v>1343</v>
      </c>
      <c r="D1344">
        <v>18.035372000000002</v>
      </c>
      <c r="E1344">
        <v>6.4543160000000004</v>
      </c>
      <c r="F1344">
        <v>33.688369000000002</v>
      </c>
      <c r="G1344">
        <v>2.8796840000000001</v>
      </c>
      <c r="H1344">
        <v>33.693950000000001</v>
      </c>
      <c r="I1344">
        <v>6.6032630000000001</v>
      </c>
    </row>
    <row r="1345" spans="1:11" x14ac:dyDescent="0.25">
      <c r="A1345">
        <v>1344</v>
      </c>
      <c r="D1345">
        <v>18.035372000000002</v>
      </c>
      <c r="E1345">
        <v>6.4543160000000004</v>
      </c>
      <c r="F1345">
        <v>33.650005000000007</v>
      </c>
      <c r="G1345">
        <v>2.8696320000000002</v>
      </c>
      <c r="H1345">
        <v>33.688425000000002</v>
      </c>
      <c r="I1345">
        <v>6.597842</v>
      </c>
    </row>
    <row r="1346" spans="1:11" x14ac:dyDescent="0.25">
      <c r="A1346">
        <v>1345</v>
      </c>
      <c r="D1346">
        <v>18.035372000000002</v>
      </c>
      <c r="E1346">
        <v>6.4543160000000004</v>
      </c>
      <c r="F1346">
        <v>33.709899000000007</v>
      </c>
      <c r="G1346">
        <v>2.8046310000000001</v>
      </c>
      <c r="H1346">
        <v>33.636793000000004</v>
      </c>
      <c r="I1346">
        <v>6.5803690000000001</v>
      </c>
    </row>
    <row r="1347" spans="1:11" x14ac:dyDescent="0.25">
      <c r="A1347">
        <v>1346</v>
      </c>
      <c r="D1347">
        <v>18.035372000000002</v>
      </c>
      <c r="E1347">
        <v>6.4543160000000004</v>
      </c>
      <c r="F1347">
        <v>33.709899000000007</v>
      </c>
      <c r="G1347">
        <v>2.8046310000000001</v>
      </c>
    </row>
    <row r="1348" spans="1:11" x14ac:dyDescent="0.25">
      <c r="A1348">
        <v>1347</v>
      </c>
      <c r="D1348">
        <v>18.035372000000002</v>
      </c>
      <c r="E1348">
        <v>6.4543160000000004</v>
      </c>
      <c r="F1348">
        <v>33.709899000000007</v>
      </c>
      <c r="G1348">
        <v>2.8046310000000001</v>
      </c>
    </row>
    <row r="1349" spans="1:11" x14ac:dyDescent="0.25">
      <c r="A1349">
        <v>1348</v>
      </c>
      <c r="D1349">
        <v>18.035372000000002</v>
      </c>
      <c r="E1349">
        <v>6.4543160000000004</v>
      </c>
    </row>
    <row r="1350" spans="1:11" x14ac:dyDescent="0.25">
      <c r="A1350">
        <v>1349</v>
      </c>
      <c r="D1350">
        <v>18.035372000000002</v>
      </c>
      <c r="E1350">
        <v>6.4543160000000004</v>
      </c>
    </row>
    <row r="1351" spans="1:11" x14ac:dyDescent="0.25">
      <c r="A1351">
        <v>1350</v>
      </c>
      <c r="D1351">
        <v>18.035372000000002</v>
      </c>
      <c r="E1351">
        <v>6.4543160000000004</v>
      </c>
    </row>
    <row r="1352" spans="1:11" x14ac:dyDescent="0.25">
      <c r="A1352">
        <v>1351</v>
      </c>
      <c r="B1352">
        <v>11.523477</v>
      </c>
      <c r="C1352">
        <v>5.3507369999999996</v>
      </c>
      <c r="D1352">
        <v>18.035372000000002</v>
      </c>
      <c r="E1352">
        <v>6.4543160000000004</v>
      </c>
    </row>
    <row r="1353" spans="1:11" x14ac:dyDescent="0.25">
      <c r="A1353">
        <v>1352</v>
      </c>
      <c r="B1353">
        <v>11.523477</v>
      </c>
      <c r="C1353">
        <v>5.3507369999999996</v>
      </c>
      <c r="D1353">
        <v>18.035372000000002</v>
      </c>
      <c r="E1353">
        <v>6.4543160000000004</v>
      </c>
    </row>
    <row r="1354" spans="1:11" x14ac:dyDescent="0.25">
      <c r="A1354">
        <v>1353</v>
      </c>
      <c r="B1354">
        <v>11.523477</v>
      </c>
      <c r="C1354">
        <v>5.3507369999999996</v>
      </c>
      <c r="D1354">
        <v>18.035372000000002</v>
      </c>
      <c r="E1354">
        <v>6.4543160000000004</v>
      </c>
    </row>
    <row r="1355" spans="1:11" x14ac:dyDescent="0.25">
      <c r="A1355">
        <v>1354</v>
      </c>
      <c r="B1355">
        <v>11.523477</v>
      </c>
      <c r="C1355">
        <v>5.3507369999999996</v>
      </c>
    </row>
    <row r="1356" spans="1:11" x14ac:dyDescent="0.25">
      <c r="A1356">
        <v>1355</v>
      </c>
      <c r="B1356">
        <v>11.519688000000002</v>
      </c>
      <c r="C1356">
        <v>5.3726839999999996</v>
      </c>
      <c r="J1356">
        <v>38.840740000000004</v>
      </c>
      <c r="K1356">
        <v>13.271106</v>
      </c>
    </row>
    <row r="1357" spans="1:11" x14ac:dyDescent="0.25">
      <c r="A1357">
        <v>1356</v>
      </c>
    </row>
    <row r="1358" spans="1:11" x14ac:dyDescent="0.25">
      <c r="A1358">
        <v>1357</v>
      </c>
    </row>
    <row r="1359" spans="1:11" x14ac:dyDescent="0.25">
      <c r="A1359">
        <v>1358</v>
      </c>
    </row>
    <row r="1360" spans="1:11" x14ac:dyDescent="0.25">
      <c r="A1360">
        <v>1359</v>
      </c>
    </row>
    <row r="1361" spans="1:1" x14ac:dyDescent="0.25">
      <c r="A1361">
        <v>1360</v>
      </c>
    </row>
    <row r="1362" spans="1:1" x14ac:dyDescent="0.25">
      <c r="A1362">
        <v>1361</v>
      </c>
    </row>
    <row r="1363" spans="1:1" x14ac:dyDescent="0.25">
      <c r="A1363">
        <v>1362</v>
      </c>
    </row>
    <row r="1364" spans="1:1" x14ac:dyDescent="0.25">
      <c r="A1364">
        <v>1363</v>
      </c>
    </row>
    <row r="1365" spans="1:1" x14ac:dyDescent="0.25">
      <c r="A1365">
        <v>1364</v>
      </c>
    </row>
    <row r="1366" spans="1:1" x14ac:dyDescent="0.25">
      <c r="A1366">
        <v>1365</v>
      </c>
    </row>
    <row r="1367" spans="1:1" x14ac:dyDescent="0.25">
      <c r="A1367">
        <v>1366</v>
      </c>
    </row>
    <row r="1368" spans="1:1" x14ac:dyDescent="0.25">
      <c r="A1368">
        <v>1367</v>
      </c>
    </row>
    <row r="1369" spans="1:1" x14ac:dyDescent="0.25">
      <c r="A1369">
        <v>1368</v>
      </c>
    </row>
    <row r="1370" spans="1:1" x14ac:dyDescent="0.25">
      <c r="A1370">
        <v>1369</v>
      </c>
    </row>
    <row r="1371" spans="1:1" x14ac:dyDescent="0.25">
      <c r="A1371">
        <v>1370</v>
      </c>
    </row>
    <row r="1372" spans="1:1" x14ac:dyDescent="0.25">
      <c r="A1372">
        <v>1371</v>
      </c>
    </row>
    <row r="1373" spans="1:1" x14ac:dyDescent="0.25">
      <c r="A1373">
        <v>1372</v>
      </c>
    </row>
    <row r="1374" spans="1:1" x14ac:dyDescent="0.25">
      <c r="A1374">
        <v>1373</v>
      </c>
    </row>
    <row r="1375" spans="1:1" x14ac:dyDescent="0.25">
      <c r="A1375">
        <v>1374</v>
      </c>
    </row>
    <row r="1376" spans="1:1" x14ac:dyDescent="0.25">
      <c r="A1376">
        <v>1375</v>
      </c>
    </row>
    <row r="1377" spans="1:11" x14ac:dyDescent="0.25">
      <c r="A1377">
        <v>1376</v>
      </c>
    </row>
    <row r="1378" spans="1:11" x14ac:dyDescent="0.25">
      <c r="A1378">
        <v>1377</v>
      </c>
    </row>
    <row r="1379" spans="1:11" x14ac:dyDescent="0.25">
      <c r="A1379">
        <v>1378</v>
      </c>
    </row>
    <row r="1380" spans="1:11" x14ac:dyDescent="0.25">
      <c r="A1380">
        <v>1379</v>
      </c>
    </row>
    <row r="1381" spans="1:11" x14ac:dyDescent="0.25">
      <c r="A1381">
        <v>1380</v>
      </c>
    </row>
    <row r="1382" spans="1:11" x14ac:dyDescent="0.25">
      <c r="A1382">
        <v>1381</v>
      </c>
    </row>
    <row r="1383" spans="1:11" x14ac:dyDescent="0.25">
      <c r="A1383">
        <v>1382</v>
      </c>
    </row>
    <row r="1384" spans="1:11" x14ac:dyDescent="0.25">
      <c r="A1384">
        <v>1383</v>
      </c>
    </row>
    <row r="1385" spans="1:11" x14ac:dyDescent="0.25">
      <c r="A1385">
        <v>1384</v>
      </c>
    </row>
    <row r="1386" spans="1:11" x14ac:dyDescent="0.25">
      <c r="A1386">
        <v>1385</v>
      </c>
    </row>
    <row r="1387" spans="1:11" x14ac:dyDescent="0.25">
      <c r="A1387">
        <v>1386</v>
      </c>
    </row>
    <row r="1388" spans="1:11" x14ac:dyDescent="0.25">
      <c r="A1388">
        <v>1387</v>
      </c>
    </row>
    <row r="1389" spans="1:11" x14ac:dyDescent="0.25">
      <c r="A1389">
        <v>1388</v>
      </c>
      <c r="J1389">
        <v>38.999477000000006</v>
      </c>
      <c r="K1389">
        <v>13.310684</v>
      </c>
    </row>
    <row r="1390" spans="1:11" x14ac:dyDescent="0.25">
      <c r="A1390">
        <v>1389</v>
      </c>
      <c r="B1390">
        <v>23.637687</v>
      </c>
      <c r="C1390">
        <v>8.4775270000000003</v>
      </c>
    </row>
    <row r="1391" spans="1:11" x14ac:dyDescent="0.25">
      <c r="A1391">
        <v>1390</v>
      </c>
      <c r="B1391">
        <v>23.601583000000005</v>
      </c>
      <c r="C1391">
        <v>8.4725789999999996</v>
      </c>
    </row>
    <row r="1392" spans="1:11" x14ac:dyDescent="0.25">
      <c r="A1392">
        <v>1391</v>
      </c>
      <c r="B1392">
        <v>23.643266000000004</v>
      </c>
      <c r="C1392">
        <v>8.4503690000000002</v>
      </c>
    </row>
    <row r="1393" spans="1:9" x14ac:dyDescent="0.25">
      <c r="A1393">
        <v>1392</v>
      </c>
      <c r="B1393">
        <v>23.649267000000002</v>
      </c>
      <c r="C1393">
        <v>8.4711580000000009</v>
      </c>
    </row>
    <row r="1394" spans="1:9" x14ac:dyDescent="0.25">
      <c r="A1394">
        <v>1393</v>
      </c>
      <c r="B1394">
        <v>23.605319000000001</v>
      </c>
      <c r="C1394">
        <v>8.4554740000000006</v>
      </c>
    </row>
    <row r="1395" spans="1:9" x14ac:dyDescent="0.25">
      <c r="A1395">
        <v>1394</v>
      </c>
      <c r="B1395">
        <v>23.612846000000005</v>
      </c>
      <c r="C1395">
        <v>8.4732099999999999</v>
      </c>
    </row>
    <row r="1396" spans="1:9" x14ac:dyDescent="0.25">
      <c r="A1396">
        <v>1395</v>
      </c>
      <c r="B1396">
        <v>23.648899</v>
      </c>
      <c r="C1396">
        <v>8.4333159999999996</v>
      </c>
    </row>
    <row r="1397" spans="1:9" x14ac:dyDescent="0.25">
      <c r="A1397">
        <v>1396</v>
      </c>
      <c r="B1397">
        <v>23.658689000000003</v>
      </c>
      <c r="C1397">
        <v>8.4702110000000008</v>
      </c>
      <c r="D1397">
        <v>29.603476999999998</v>
      </c>
      <c r="E1397">
        <v>6.8758949999999999</v>
      </c>
    </row>
    <row r="1398" spans="1:9" x14ac:dyDescent="0.25">
      <c r="A1398">
        <v>1397</v>
      </c>
      <c r="B1398">
        <v>23.711952000000004</v>
      </c>
      <c r="C1398">
        <v>8.4710520000000002</v>
      </c>
      <c r="D1398">
        <v>29.633003000000002</v>
      </c>
      <c r="E1398">
        <v>6.8801050000000004</v>
      </c>
    </row>
    <row r="1399" spans="1:9" x14ac:dyDescent="0.25">
      <c r="A1399">
        <v>1398</v>
      </c>
      <c r="B1399">
        <v>23.637687</v>
      </c>
      <c r="C1399">
        <v>8.4775270000000003</v>
      </c>
      <c r="D1399">
        <v>29.638582</v>
      </c>
      <c r="E1399">
        <v>6.8905789999999998</v>
      </c>
    </row>
    <row r="1400" spans="1:9" x14ac:dyDescent="0.25">
      <c r="A1400">
        <v>1399</v>
      </c>
      <c r="D1400">
        <v>29.631109000000002</v>
      </c>
      <c r="E1400">
        <v>6.9075790000000001</v>
      </c>
    </row>
    <row r="1401" spans="1:9" x14ac:dyDescent="0.25">
      <c r="A1401">
        <v>1400</v>
      </c>
      <c r="D1401">
        <v>29.599530999999999</v>
      </c>
      <c r="E1401">
        <v>6.8349469999999997</v>
      </c>
      <c r="F1401">
        <v>24.494636</v>
      </c>
      <c r="G1401">
        <v>9.8511579999999999</v>
      </c>
    </row>
    <row r="1402" spans="1:9" x14ac:dyDescent="0.25">
      <c r="A1402">
        <v>1401</v>
      </c>
      <c r="D1402">
        <v>29.577055999999999</v>
      </c>
      <c r="E1402">
        <v>6.7791579999999998</v>
      </c>
      <c r="F1402">
        <v>24.481476999999998</v>
      </c>
      <c r="G1402">
        <v>9.8313679999999994</v>
      </c>
      <c r="H1402">
        <v>26.739845000000003</v>
      </c>
      <c r="I1402">
        <v>5.9961580000000003</v>
      </c>
    </row>
    <row r="1403" spans="1:9" x14ac:dyDescent="0.25">
      <c r="A1403">
        <v>1402</v>
      </c>
      <c r="D1403">
        <v>29.603476999999998</v>
      </c>
      <c r="E1403">
        <v>6.8758949999999999</v>
      </c>
      <c r="F1403">
        <v>24.488371999999998</v>
      </c>
      <c r="G1403">
        <v>9.8219480000000008</v>
      </c>
      <c r="H1403">
        <v>26.730951000000005</v>
      </c>
      <c r="I1403">
        <v>6.0101579999999997</v>
      </c>
    </row>
    <row r="1404" spans="1:9" x14ac:dyDescent="0.25">
      <c r="A1404">
        <v>1403</v>
      </c>
      <c r="D1404">
        <v>29.603476999999998</v>
      </c>
      <c r="E1404">
        <v>6.8758949999999999</v>
      </c>
      <c r="F1404">
        <v>24.490425000000002</v>
      </c>
      <c r="G1404">
        <v>9.8659479999999995</v>
      </c>
      <c r="H1404">
        <v>26.741634000000005</v>
      </c>
      <c r="I1404">
        <v>5.9916840000000002</v>
      </c>
    </row>
    <row r="1405" spans="1:9" x14ac:dyDescent="0.25">
      <c r="A1405">
        <v>1404</v>
      </c>
      <c r="F1405">
        <v>24.472108000000006</v>
      </c>
      <c r="G1405">
        <v>9.8794210000000007</v>
      </c>
      <c r="H1405">
        <v>26.711687000000005</v>
      </c>
      <c r="I1405">
        <v>5.9760530000000003</v>
      </c>
    </row>
    <row r="1406" spans="1:9" x14ac:dyDescent="0.25">
      <c r="A1406">
        <v>1405</v>
      </c>
      <c r="F1406">
        <v>24.377949999999998</v>
      </c>
      <c r="G1406">
        <v>9.8214210000000008</v>
      </c>
      <c r="H1406">
        <v>26.694477000000006</v>
      </c>
      <c r="I1406">
        <v>5.9827899999999996</v>
      </c>
    </row>
    <row r="1407" spans="1:9" x14ac:dyDescent="0.25">
      <c r="A1407">
        <v>1406</v>
      </c>
      <c r="F1407">
        <v>24.442424000000003</v>
      </c>
      <c r="G1407">
        <v>9.7716849999999997</v>
      </c>
      <c r="H1407">
        <v>26.605003000000004</v>
      </c>
      <c r="I1407">
        <v>5.9371049999999999</v>
      </c>
    </row>
    <row r="1408" spans="1:9" x14ac:dyDescent="0.25">
      <c r="A1408">
        <v>1407</v>
      </c>
      <c r="F1408">
        <v>24.494636</v>
      </c>
      <c r="G1408">
        <v>9.8511579999999999</v>
      </c>
      <c r="H1408">
        <v>26.602214000000004</v>
      </c>
      <c r="I1408">
        <v>5.9474739999999997</v>
      </c>
    </row>
    <row r="1409" spans="1:9" x14ac:dyDescent="0.25">
      <c r="A1409">
        <v>1408</v>
      </c>
      <c r="F1409">
        <v>24.494636</v>
      </c>
      <c r="G1409">
        <v>9.8511579999999999</v>
      </c>
      <c r="H1409">
        <v>26.581372999999999</v>
      </c>
      <c r="I1409">
        <v>5.9034740000000001</v>
      </c>
    </row>
    <row r="1410" spans="1:9" x14ac:dyDescent="0.25">
      <c r="A1410">
        <v>1409</v>
      </c>
      <c r="H1410">
        <v>26.591793000000003</v>
      </c>
      <c r="I1410">
        <v>5.9307889999999999</v>
      </c>
    </row>
    <row r="1411" spans="1:9" x14ac:dyDescent="0.25">
      <c r="A1411">
        <v>1410</v>
      </c>
    </row>
    <row r="1412" spans="1:9" x14ac:dyDescent="0.25">
      <c r="A1412">
        <v>1411</v>
      </c>
    </row>
    <row r="1413" spans="1:9" x14ac:dyDescent="0.25">
      <c r="A1413">
        <v>1412</v>
      </c>
    </row>
    <row r="1414" spans="1:9" x14ac:dyDescent="0.25">
      <c r="A1414">
        <v>1413</v>
      </c>
    </row>
    <row r="1415" spans="1:9" x14ac:dyDescent="0.25">
      <c r="A1415">
        <v>1414</v>
      </c>
    </row>
    <row r="1416" spans="1:9" x14ac:dyDescent="0.25">
      <c r="A1416">
        <v>1415</v>
      </c>
    </row>
    <row r="1417" spans="1:9" x14ac:dyDescent="0.25">
      <c r="A1417">
        <v>1416</v>
      </c>
      <c r="B1417">
        <v>52.331054000000002</v>
      </c>
      <c r="C1417">
        <v>8.3334729999999997</v>
      </c>
    </row>
    <row r="1418" spans="1:9" x14ac:dyDescent="0.25">
      <c r="A1418">
        <v>1417</v>
      </c>
      <c r="B1418">
        <v>52.363635000000002</v>
      </c>
      <c r="C1418">
        <v>8.2957900000000002</v>
      </c>
    </row>
    <row r="1419" spans="1:9" x14ac:dyDescent="0.25">
      <c r="A1419">
        <v>1418</v>
      </c>
      <c r="B1419">
        <v>52.356162000000005</v>
      </c>
      <c r="C1419">
        <v>8.3041579999999993</v>
      </c>
    </row>
    <row r="1420" spans="1:9" x14ac:dyDescent="0.25">
      <c r="A1420">
        <v>1419</v>
      </c>
      <c r="B1420">
        <v>52.339847000000006</v>
      </c>
      <c r="C1420">
        <v>8.3051049999999993</v>
      </c>
      <c r="D1420">
        <v>55.459793000000005</v>
      </c>
      <c r="E1420">
        <v>6.3096839999999998</v>
      </c>
    </row>
    <row r="1421" spans="1:9" x14ac:dyDescent="0.25">
      <c r="A1421">
        <v>1420</v>
      </c>
      <c r="B1421">
        <v>52.353107000000001</v>
      </c>
      <c r="C1421">
        <v>8.2968949999999992</v>
      </c>
      <c r="D1421">
        <v>55.515266000000004</v>
      </c>
      <c r="E1421">
        <v>6.2890519999999999</v>
      </c>
    </row>
    <row r="1422" spans="1:9" x14ac:dyDescent="0.25">
      <c r="A1422">
        <v>1421</v>
      </c>
      <c r="B1422">
        <v>52.403739000000002</v>
      </c>
      <c r="C1422">
        <v>8.3303159999999998</v>
      </c>
      <c r="D1422">
        <v>55.482212000000004</v>
      </c>
      <c r="E1422">
        <v>6.3293689999999998</v>
      </c>
    </row>
    <row r="1423" spans="1:9" x14ac:dyDescent="0.25">
      <c r="A1423">
        <v>1422</v>
      </c>
      <c r="B1423">
        <v>52.399528000000004</v>
      </c>
      <c r="C1423">
        <v>8.3156839999999992</v>
      </c>
      <c r="D1423">
        <v>55.503688000000004</v>
      </c>
      <c r="E1423">
        <v>6.3404210000000001</v>
      </c>
    </row>
    <row r="1424" spans="1:9" x14ac:dyDescent="0.25">
      <c r="A1424">
        <v>1423</v>
      </c>
      <c r="B1424">
        <v>52.331054000000002</v>
      </c>
      <c r="C1424">
        <v>8.3334729999999997</v>
      </c>
      <c r="D1424">
        <v>55.535896000000001</v>
      </c>
      <c r="E1424">
        <v>6.3403159999999996</v>
      </c>
    </row>
    <row r="1425" spans="1:9" x14ac:dyDescent="0.25">
      <c r="A1425">
        <v>1424</v>
      </c>
      <c r="B1425">
        <v>52.331054000000002</v>
      </c>
      <c r="C1425">
        <v>8.3334729999999997</v>
      </c>
      <c r="D1425">
        <v>55.459793000000005</v>
      </c>
      <c r="E1425">
        <v>6.3096839999999998</v>
      </c>
    </row>
    <row r="1426" spans="1:9" x14ac:dyDescent="0.25">
      <c r="A1426">
        <v>1425</v>
      </c>
      <c r="D1426">
        <v>55.459793000000005</v>
      </c>
      <c r="E1426">
        <v>6.3096839999999998</v>
      </c>
      <c r="F1426">
        <v>55.244899000000004</v>
      </c>
      <c r="G1426">
        <v>10.336421</v>
      </c>
    </row>
    <row r="1427" spans="1:9" x14ac:dyDescent="0.25">
      <c r="A1427">
        <v>1426</v>
      </c>
      <c r="F1427">
        <v>55.289054</v>
      </c>
      <c r="G1427">
        <v>10.304525999999999</v>
      </c>
      <c r="H1427">
        <v>55.376163000000005</v>
      </c>
      <c r="I1427">
        <v>5.660158</v>
      </c>
    </row>
    <row r="1428" spans="1:9" x14ac:dyDescent="0.25">
      <c r="A1428">
        <v>1427</v>
      </c>
      <c r="F1428">
        <v>55.315635</v>
      </c>
      <c r="G1428">
        <v>10.32221</v>
      </c>
      <c r="H1428">
        <v>55.234847000000002</v>
      </c>
      <c r="I1428">
        <v>5.7125789999999999</v>
      </c>
    </row>
    <row r="1429" spans="1:9" x14ac:dyDescent="0.25">
      <c r="A1429">
        <v>1428</v>
      </c>
      <c r="F1429">
        <v>55.304794000000001</v>
      </c>
      <c r="G1429">
        <v>10.319578999999999</v>
      </c>
      <c r="H1429">
        <v>55.353004000000006</v>
      </c>
      <c r="I1429">
        <v>5.6524210000000004</v>
      </c>
    </row>
    <row r="1430" spans="1:9" x14ac:dyDescent="0.25">
      <c r="A1430">
        <v>1429</v>
      </c>
      <c r="F1430">
        <v>55.277950000000004</v>
      </c>
      <c r="G1430">
        <v>10.372420999999999</v>
      </c>
      <c r="H1430">
        <v>55.390106000000003</v>
      </c>
      <c r="I1430">
        <v>5.6437900000000001</v>
      </c>
    </row>
    <row r="1431" spans="1:9" x14ac:dyDescent="0.25">
      <c r="A1431">
        <v>1430</v>
      </c>
      <c r="F1431">
        <v>55.289318000000002</v>
      </c>
      <c r="G1431">
        <v>10.383316000000001</v>
      </c>
      <c r="H1431">
        <v>55.387477000000004</v>
      </c>
      <c r="I1431">
        <v>5.6198949999999996</v>
      </c>
    </row>
    <row r="1432" spans="1:9" x14ac:dyDescent="0.25">
      <c r="A1432">
        <v>1431</v>
      </c>
      <c r="F1432">
        <v>55.271476</v>
      </c>
      <c r="G1432">
        <v>10.365632</v>
      </c>
      <c r="H1432">
        <v>55.371265000000001</v>
      </c>
      <c r="I1432">
        <v>5.6667899999999998</v>
      </c>
    </row>
    <row r="1433" spans="1:9" x14ac:dyDescent="0.25">
      <c r="A1433">
        <v>1432</v>
      </c>
      <c r="F1433">
        <v>55.263053000000006</v>
      </c>
      <c r="G1433">
        <v>10.321421000000001</v>
      </c>
      <c r="H1433">
        <v>55.325214000000003</v>
      </c>
      <c r="I1433">
        <v>5.6513689999999999</v>
      </c>
    </row>
    <row r="1434" spans="1:9" x14ac:dyDescent="0.25">
      <c r="A1434">
        <v>1433</v>
      </c>
      <c r="F1434">
        <v>55.244899000000004</v>
      </c>
      <c r="G1434">
        <v>10.336421</v>
      </c>
      <c r="H1434">
        <v>55.376163000000005</v>
      </c>
      <c r="I1434">
        <v>5.660158</v>
      </c>
    </row>
    <row r="1435" spans="1:9" x14ac:dyDescent="0.25">
      <c r="A1435">
        <v>1434</v>
      </c>
    </row>
    <row r="1436" spans="1:9" x14ac:dyDescent="0.25">
      <c r="A1436">
        <v>1435</v>
      </c>
    </row>
    <row r="1437" spans="1:9" x14ac:dyDescent="0.25">
      <c r="A1437">
        <v>1436</v>
      </c>
    </row>
    <row r="1438" spans="1:9" x14ac:dyDescent="0.25">
      <c r="A1438">
        <v>1437</v>
      </c>
    </row>
    <row r="1439" spans="1:9" x14ac:dyDescent="0.25">
      <c r="A1439">
        <v>1438</v>
      </c>
      <c r="B1439">
        <v>77.19892200000001</v>
      </c>
      <c r="C1439">
        <v>8.1141690000000004</v>
      </c>
    </row>
    <row r="1440" spans="1:9" x14ac:dyDescent="0.25">
      <c r="A1440">
        <v>1439</v>
      </c>
      <c r="B1440">
        <v>77.235043000000005</v>
      </c>
      <c r="C1440">
        <v>8.081467</v>
      </c>
    </row>
    <row r="1441" spans="1:9" x14ac:dyDescent="0.25">
      <c r="A1441">
        <v>1440</v>
      </c>
      <c r="B1441">
        <v>77.269838000000007</v>
      </c>
      <c r="C1441">
        <v>8.0641210000000001</v>
      </c>
    </row>
    <row r="1442" spans="1:9" x14ac:dyDescent="0.25">
      <c r="A1442">
        <v>1441</v>
      </c>
      <c r="B1442">
        <v>77.248155000000011</v>
      </c>
      <c r="C1442">
        <v>8.076416</v>
      </c>
      <c r="D1442">
        <v>80.265703000000002</v>
      </c>
      <c r="E1442">
        <v>6.3422720000000004</v>
      </c>
    </row>
    <row r="1443" spans="1:9" x14ac:dyDescent="0.25">
      <c r="A1443">
        <v>1442</v>
      </c>
      <c r="B1443">
        <v>77.246318000000002</v>
      </c>
      <c r="C1443">
        <v>8.0760579999999997</v>
      </c>
      <c r="D1443">
        <v>80.285752000000002</v>
      </c>
      <c r="E1443">
        <v>6.3518119999999998</v>
      </c>
    </row>
    <row r="1444" spans="1:9" x14ac:dyDescent="0.25">
      <c r="A1444">
        <v>1443</v>
      </c>
      <c r="B1444">
        <v>77.241319000000004</v>
      </c>
      <c r="C1444">
        <v>8.0766720000000003</v>
      </c>
      <c r="D1444">
        <v>80.274528000000004</v>
      </c>
      <c r="E1444">
        <v>6.3631890000000002</v>
      </c>
    </row>
    <row r="1445" spans="1:9" x14ac:dyDescent="0.25">
      <c r="A1445">
        <v>1444</v>
      </c>
      <c r="B1445">
        <v>77.19892200000001</v>
      </c>
      <c r="C1445">
        <v>8.1141690000000004</v>
      </c>
      <c r="D1445">
        <v>80.233357000000012</v>
      </c>
      <c r="E1445">
        <v>6.4017590000000002</v>
      </c>
    </row>
    <row r="1446" spans="1:9" x14ac:dyDescent="0.25">
      <c r="A1446">
        <v>1445</v>
      </c>
      <c r="B1446">
        <v>77.19892200000001</v>
      </c>
      <c r="C1446">
        <v>8.1141690000000004</v>
      </c>
      <c r="D1446">
        <v>80.240040000000008</v>
      </c>
      <c r="E1446">
        <v>6.4272169999999997</v>
      </c>
    </row>
    <row r="1447" spans="1:9" x14ac:dyDescent="0.25">
      <c r="A1447">
        <v>1446</v>
      </c>
      <c r="D1447">
        <v>80.160605000000004</v>
      </c>
      <c r="E1447">
        <v>6.3303849999999997</v>
      </c>
    </row>
    <row r="1448" spans="1:9" x14ac:dyDescent="0.25">
      <c r="A1448">
        <v>1447</v>
      </c>
      <c r="D1448">
        <v>80.265703000000002</v>
      </c>
      <c r="E1448">
        <v>6.3422720000000004</v>
      </c>
    </row>
    <row r="1449" spans="1:9" x14ac:dyDescent="0.25">
      <c r="A1449">
        <v>1448</v>
      </c>
      <c r="D1449">
        <v>80.265703000000002</v>
      </c>
      <c r="E1449">
        <v>6.3422720000000004</v>
      </c>
      <c r="F1449">
        <v>80.403144000000012</v>
      </c>
      <c r="G1449">
        <v>9.6825060000000001</v>
      </c>
      <c r="H1449">
        <v>80.964849000000001</v>
      </c>
      <c r="I1449">
        <v>5.2522260000000003</v>
      </c>
    </row>
    <row r="1450" spans="1:9" x14ac:dyDescent="0.25">
      <c r="A1450">
        <v>1449</v>
      </c>
      <c r="F1450">
        <v>80.440489000000014</v>
      </c>
      <c r="G1450">
        <v>9.6487320000000008</v>
      </c>
      <c r="H1450">
        <v>80.924954000000014</v>
      </c>
      <c r="I1450">
        <v>5.2701339999999997</v>
      </c>
    </row>
    <row r="1451" spans="1:9" x14ac:dyDescent="0.25">
      <c r="A1451">
        <v>1450</v>
      </c>
      <c r="F1451">
        <v>80.337942000000012</v>
      </c>
      <c r="G1451">
        <v>9.6265389999999993</v>
      </c>
      <c r="H1451">
        <v>80.960462000000007</v>
      </c>
      <c r="I1451">
        <v>5.2473289999999997</v>
      </c>
    </row>
    <row r="1452" spans="1:9" x14ac:dyDescent="0.25">
      <c r="A1452">
        <v>1451</v>
      </c>
      <c r="F1452">
        <v>80.309781000000001</v>
      </c>
      <c r="G1452">
        <v>9.6167949999999998</v>
      </c>
      <c r="H1452">
        <v>80.960512000000008</v>
      </c>
      <c r="I1452">
        <v>5.2263599999999997</v>
      </c>
    </row>
    <row r="1453" spans="1:9" x14ac:dyDescent="0.25">
      <c r="A1453">
        <v>1452</v>
      </c>
      <c r="F1453">
        <v>80.334832000000006</v>
      </c>
      <c r="G1453">
        <v>9.6121529999999993</v>
      </c>
      <c r="H1453">
        <v>80.950411000000003</v>
      </c>
      <c r="I1453">
        <v>5.2317679999999998</v>
      </c>
    </row>
    <row r="1454" spans="1:9" x14ac:dyDescent="0.25">
      <c r="A1454">
        <v>1453</v>
      </c>
      <c r="F1454">
        <v>80.371053000000003</v>
      </c>
      <c r="G1454">
        <v>9.5842460000000003</v>
      </c>
      <c r="H1454">
        <v>80.933831000000012</v>
      </c>
      <c r="I1454">
        <v>5.2158509999999998</v>
      </c>
    </row>
    <row r="1455" spans="1:9" x14ac:dyDescent="0.25">
      <c r="A1455">
        <v>1454</v>
      </c>
      <c r="F1455">
        <v>80.403144000000012</v>
      </c>
      <c r="G1455">
        <v>9.6825060000000001</v>
      </c>
      <c r="H1455">
        <v>80.981175000000007</v>
      </c>
      <c r="I1455">
        <v>5.2149830000000001</v>
      </c>
    </row>
    <row r="1456" spans="1:9" x14ac:dyDescent="0.25">
      <c r="A1456">
        <v>1455</v>
      </c>
      <c r="F1456">
        <v>80.403144000000012</v>
      </c>
      <c r="G1456">
        <v>9.6825060000000001</v>
      </c>
      <c r="H1456">
        <v>80.964849000000001</v>
      </c>
      <c r="I1456">
        <v>5.2522260000000003</v>
      </c>
    </row>
    <row r="1457" spans="1:9" x14ac:dyDescent="0.25">
      <c r="A1457">
        <v>1456</v>
      </c>
      <c r="H1457">
        <v>80.966430000000003</v>
      </c>
      <c r="I1457">
        <v>5.246003</v>
      </c>
    </row>
    <row r="1458" spans="1:9" x14ac:dyDescent="0.25">
      <c r="A1458">
        <v>1457</v>
      </c>
    </row>
    <row r="1459" spans="1:9" x14ac:dyDescent="0.25">
      <c r="A1459">
        <v>1458</v>
      </c>
    </row>
    <row r="1460" spans="1:9" x14ac:dyDescent="0.25">
      <c r="A1460">
        <v>1459</v>
      </c>
    </row>
    <row r="1461" spans="1:9" x14ac:dyDescent="0.25">
      <c r="A1461">
        <v>1460</v>
      </c>
      <c r="B1461">
        <v>104.37970200000001</v>
      </c>
      <c r="C1461">
        <v>8.7520950000000006</v>
      </c>
    </row>
    <row r="1462" spans="1:9" x14ac:dyDescent="0.25">
      <c r="A1462">
        <v>1461</v>
      </c>
      <c r="B1462">
        <v>104.35633300000001</v>
      </c>
      <c r="C1462">
        <v>8.7325549999999996</v>
      </c>
    </row>
    <row r="1463" spans="1:9" x14ac:dyDescent="0.25">
      <c r="A1463">
        <v>1462</v>
      </c>
      <c r="B1463">
        <v>104.361231</v>
      </c>
      <c r="C1463">
        <v>8.7611260000000009</v>
      </c>
    </row>
    <row r="1464" spans="1:9" x14ac:dyDescent="0.25">
      <c r="A1464">
        <v>1463</v>
      </c>
      <c r="B1464">
        <v>104.37219800000001</v>
      </c>
      <c r="C1464">
        <v>8.7308719999999997</v>
      </c>
    </row>
    <row r="1465" spans="1:9" x14ac:dyDescent="0.25">
      <c r="A1465">
        <v>1464</v>
      </c>
      <c r="B1465">
        <v>104.377814</v>
      </c>
      <c r="C1465">
        <v>8.7435749999999999</v>
      </c>
      <c r="D1465">
        <v>108.96293100000001</v>
      </c>
      <c r="E1465">
        <v>6.6162369999999999</v>
      </c>
    </row>
    <row r="1466" spans="1:9" x14ac:dyDescent="0.25">
      <c r="A1466">
        <v>1465</v>
      </c>
      <c r="B1466">
        <v>104.36143300000001</v>
      </c>
      <c r="C1466">
        <v>8.7404119999999992</v>
      </c>
      <c r="D1466">
        <v>108.99532900000001</v>
      </c>
      <c r="E1466">
        <v>6.6381240000000004</v>
      </c>
    </row>
    <row r="1467" spans="1:9" x14ac:dyDescent="0.25">
      <c r="A1467">
        <v>1466</v>
      </c>
      <c r="B1467">
        <v>104.38434400000001</v>
      </c>
      <c r="C1467">
        <v>8.7130159999999997</v>
      </c>
      <c r="D1467">
        <v>108.96410600000002</v>
      </c>
      <c r="E1467">
        <v>6.6290930000000001</v>
      </c>
    </row>
    <row r="1468" spans="1:9" x14ac:dyDescent="0.25">
      <c r="A1468">
        <v>1467</v>
      </c>
      <c r="B1468">
        <v>104.37970200000001</v>
      </c>
      <c r="C1468">
        <v>8.7520950000000006</v>
      </c>
      <c r="D1468">
        <v>108.97828900000002</v>
      </c>
      <c r="E1468">
        <v>6.621696</v>
      </c>
    </row>
    <row r="1469" spans="1:9" x14ac:dyDescent="0.25">
      <c r="A1469">
        <v>1468</v>
      </c>
      <c r="D1469">
        <v>108.96354500000001</v>
      </c>
      <c r="E1469">
        <v>6.6333789999999997</v>
      </c>
    </row>
    <row r="1470" spans="1:9" x14ac:dyDescent="0.25">
      <c r="A1470">
        <v>1469</v>
      </c>
      <c r="D1470">
        <v>108.99644700000002</v>
      </c>
      <c r="E1470">
        <v>6.6330220000000004</v>
      </c>
    </row>
    <row r="1471" spans="1:9" x14ac:dyDescent="0.25">
      <c r="A1471">
        <v>1470</v>
      </c>
      <c r="D1471">
        <v>108.96293100000001</v>
      </c>
      <c r="E1471">
        <v>6.6162369999999999</v>
      </c>
      <c r="F1471">
        <v>109.08267000000001</v>
      </c>
      <c r="G1471">
        <v>9.7269430000000003</v>
      </c>
    </row>
    <row r="1472" spans="1:9" x14ac:dyDescent="0.25">
      <c r="A1472">
        <v>1471</v>
      </c>
      <c r="F1472">
        <v>109.057265</v>
      </c>
      <c r="G1472">
        <v>9.7453590000000005</v>
      </c>
    </row>
    <row r="1473" spans="1:9" x14ac:dyDescent="0.25">
      <c r="A1473">
        <v>1472</v>
      </c>
      <c r="F1473">
        <v>109.06098800000001</v>
      </c>
      <c r="G1473">
        <v>9.7631139999999998</v>
      </c>
      <c r="H1473">
        <v>111.19470100000001</v>
      </c>
      <c r="I1473">
        <v>5.1502929999999996</v>
      </c>
    </row>
    <row r="1474" spans="1:9" x14ac:dyDescent="0.25">
      <c r="A1474">
        <v>1473</v>
      </c>
      <c r="F1474">
        <v>109.09475900000001</v>
      </c>
      <c r="G1474">
        <v>9.7752060000000007</v>
      </c>
      <c r="H1474">
        <v>111.21612800000001</v>
      </c>
      <c r="I1474">
        <v>5.1429970000000003</v>
      </c>
    </row>
    <row r="1475" spans="1:9" x14ac:dyDescent="0.25">
      <c r="A1475">
        <v>1474</v>
      </c>
      <c r="F1475">
        <v>109.02037600000001</v>
      </c>
      <c r="G1475">
        <v>9.7545940000000009</v>
      </c>
      <c r="H1475">
        <v>111.16026500000001</v>
      </c>
      <c r="I1475">
        <v>5.1399359999999996</v>
      </c>
    </row>
    <row r="1476" spans="1:9" x14ac:dyDescent="0.25">
      <c r="A1476">
        <v>1475</v>
      </c>
      <c r="F1476">
        <v>109.04292500000001</v>
      </c>
      <c r="G1476">
        <v>9.6912299999999991</v>
      </c>
      <c r="H1476">
        <v>111.17062200000001</v>
      </c>
      <c r="I1476">
        <v>5.1690670000000001</v>
      </c>
    </row>
    <row r="1477" spans="1:9" x14ac:dyDescent="0.25">
      <c r="A1477">
        <v>1476</v>
      </c>
      <c r="F1477">
        <v>109.06506900000001</v>
      </c>
      <c r="G1477">
        <v>9.7181669999999993</v>
      </c>
      <c r="H1477">
        <v>111.15286900000001</v>
      </c>
      <c r="I1477">
        <v>5.1642720000000004</v>
      </c>
    </row>
    <row r="1478" spans="1:9" x14ac:dyDescent="0.25">
      <c r="A1478">
        <v>1477</v>
      </c>
      <c r="F1478">
        <v>109.08267000000001</v>
      </c>
      <c r="G1478">
        <v>9.7269430000000003</v>
      </c>
      <c r="H1478">
        <v>111.18006000000001</v>
      </c>
      <c r="I1478">
        <v>5.1391710000000002</v>
      </c>
    </row>
    <row r="1479" spans="1:9" x14ac:dyDescent="0.25">
      <c r="A1479">
        <v>1478</v>
      </c>
      <c r="F1479">
        <v>109.08267000000001</v>
      </c>
      <c r="G1479">
        <v>9.7269430000000003</v>
      </c>
      <c r="H1479">
        <v>111.19954900000002</v>
      </c>
      <c r="I1479">
        <v>5.1315689999999998</v>
      </c>
    </row>
    <row r="1480" spans="1:9" x14ac:dyDescent="0.25">
      <c r="A1480">
        <v>1479</v>
      </c>
      <c r="H1480">
        <v>111.19470100000001</v>
      </c>
      <c r="I1480">
        <v>5.1502929999999996</v>
      </c>
    </row>
    <row r="1481" spans="1:9" x14ac:dyDescent="0.25">
      <c r="A1481">
        <v>1480</v>
      </c>
      <c r="B1481">
        <v>131.19406700000002</v>
      </c>
      <c r="C1481">
        <v>7.572514</v>
      </c>
    </row>
    <row r="1482" spans="1:9" x14ac:dyDescent="0.25">
      <c r="A1482">
        <v>1481</v>
      </c>
      <c r="B1482">
        <v>131.16897</v>
      </c>
      <c r="C1482">
        <v>7.6102160000000003</v>
      </c>
    </row>
    <row r="1483" spans="1:9" x14ac:dyDescent="0.25">
      <c r="A1483">
        <v>1482</v>
      </c>
      <c r="B1483">
        <v>131.16932500000001</v>
      </c>
      <c r="C1483">
        <v>7.5818500000000002</v>
      </c>
    </row>
    <row r="1484" spans="1:9" x14ac:dyDescent="0.25">
      <c r="A1484">
        <v>1483</v>
      </c>
      <c r="B1484">
        <v>131.19804600000001</v>
      </c>
      <c r="C1484">
        <v>7.5685859999999998</v>
      </c>
    </row>
    <row r="1485" spans="1:9" x14ac:dyDescent="0.25">
      <c r="A1485">
        <v>1484</v>
      </c>
      <c r="B1485">
        <v>131.25707500000001</v>
      </c>
      <c r="C1485">
        <v>7.5586880000000001</v>
      </c>
    </row>
    <row r="1486" spans="1:9" x14ac:dyDescent="0.25">
      <c r="A1486">
        <v>1485</v>
      </c>
      <c r="B1486">
        <v>131.237639</v>
      </c>
      <c r="C1486">
        <v>7.5210369999999998</v>
      </c>
    </row>
    <row r="1487" spans="1:9" x14ac:dyDescent="0.25">
      <c r="A1487">
        <v>1486</v>
      </c>
      <c r="B1487">
        <v>131.27151700000002</v>
      </c>
      <c r="C1487">
        <v>7.5794009999999998</v>
      </c>
      <c r="D1487">
        <v>135.68041400000001</v>
      </c>
      <c r="E1487">
        <v>5.380128</v>
      </c>
    </row>
    <row r="1488" spans="1:9" x14ac:dyDescent="0.25">
      <c r="A1488">
        <v>1487</v>
      </c>
      <c r="B1488">
        <v>131.22274200000001</v>
      </c>
      <c r="C1488">
        <v>7.540832</v>
      </c>
      <c r="D1488">
        <v>135.68041400000001</v>
      </c>
      <c r="E1488">
        <v>5.380128</v>
      </c>
    </row>
    <row r="1489" spans="1:9" x14ac:dyDescent="0.25">
      <c r="A1489">
        <v>1488</v>
      </c>
      <c r="B1489">
        <v>131.19406700000002</v>
      </c>
      <c r="C1489">
        <v>7.572514</v>
      </c>
      <c r="D1489">
        <v>135.68041400000001</v>
      </c>
      <c r="E1489">
        <v>5.380128</v>
      </c>
    </row>
    <row r="1490" spans="1:9" x14ac:dyDescent="0.25">
      <c r="A1490">
        <v>1489</v>
      </c>
      <c r="B1490">
        <v>131.19406700000002</v>
      </c>
      <c r="C1490">
        <v>7.572514</v>
      </c>
      <c r="D1490">
        <v>135.68041400000001</v>
      </c>
      <c r="E1490">
        <v>5.380128</v>
      </c>
    </row>
    <row r="1491" spans="1:9" x14ac:dyDescent="0.25">
      <c r="A1491">
        <v>1490</v>
      </c>
      <c r="D1491">
        <v>135.68041400000001</v>
      </c>
      <c r="E1491">
        <v>5.380128</v>
      </c>
    </row>
    <row r="1492" spans="1:9" x14ac:dyDescent="0.25">
      <c r="A1492">
        <v>1491</v>
      </c>
      <c r="D1492">
        <v>135.68041400000001</v>
      </c>
      <c r="E1492">
        <v>5.380128</v>
      </c>
    </row>
    <row r="1493" spans="1:9" x14ac:dyDescent="0.25">
      <c r="A1493">
        <v>1492</v>
      </c>
      <c r="D1493">
        <v>135.68041400000001</v>
      </c>
      <c r="E1493">
        <v>5.380128</v>
      </c>
    </row>
    <row r="1494" spans="1:9" x14ac:dyDescent="0.25">
      <c r="A1494">
        <v>1493</v>
      </c>
      <c r="D1494">
        <v>135.68041400000001</v>
      </c>
      <c r="E1494">
        <v>5.380128</v>
      </c>
      <c r="F1494">
        <v>135.331095</v>
      </c>
      <c r="G1494">
        <v>8.5734820000000003</v>
      </c>
    </row>
    <row r="1495" spans="1:9" x14ac:dyDescent="0.25">
      <c r="A1495">
        <v>1494</v>
      </c>
      <c r="F1495">
        <v>135.331095</v>
      </c>
      <c r="G1495">
        <v>8.5734820000000003</v>
      </c>
      <c r="H1495">
        <v>136.03391500000001</v>
      </c>
      <c r="I1495">
        <v>4.1497840000000004</v>
      </c>
    </row>
    <row r="1496" spans="1:9" x14ac:dyDescent="0.25">
      <c r="A1496">
        <v>1495</v>
      </c>
      <c r="F1496">
        <v>135.331095</v>
      </c>
      <c r="G1496">
        <v>8.5734820000000003</v>
      </c>
      <c r="H1496">
        <v>136.03391500000001</v>
      </c>
      <c r="I1496">
        <v>4.1497840000000004</v>
      </c>
    </row>
    <row r="1497" spans="1:9" x14ac:dyDescent="0.25">
      <c r="A1497">
        <v>1496</v>
      </c>
      <c r="F1497">
        <v>135.331095</v>
      </c>
      <c r="G1497">
        <v>8.5734820000000003</v>
      </c>
      <c r="H1497">
        <v>136.03391500000001</v>
      </c>
      <c r="I1497">
        <v>4.1497840000000004</v>
      </c>
    </row>
    <row r="1498" spans="1:9" x14ac:dyDescent="0.25">
      <c r="A1498">
        <v>1497</v>
      </c>
      <c r="F1498">
        <v>135.331095</v>
      </c>
      <c r="G1498">
        <v>8.5734820000000003</v>
      </c>
      <c r="H1498">
        <v>136.03391500000001</v>
      </c>
      <c r="I1498">
        <v>4.1497840000000004</v>
      </c>
    </row>
    <row r="1499" spans="1:9" x14ac:dyDescent="0.25">
      <c r="A1499">
        <v>1498</v>
      </c>
      <c r="F1499">
        <v>135.331095</v>
      </c>
      <c r="G1499">
        <v>8.5734820000000003</v>
      </c>
      <c r="H1499">
        <v>136.03391500000001</v>
      </c>
      <c r="I1499">
        <v>4.1497840000000004</v>
      </c>
    </row>
    <row r="1500" spans="1:9" x14ac:dyDescent="0.25">
      <c r="A1500">
        <v>1499</v>
      </c>
      <c r="F1500">
        <v>135.331095</v>
      </c>
      <c r="G1500">
        <v>8.5734820000000003</v>
      </c>
      <c r="H1500">
        <v>136.03391500000001</v>
      </c>
      <c r="I1500">
        <v>4.1497840000000004</v>
      </c>
    </row>
    <row r="1501" spans="1:9" x14ac:dyDescent="0.25">
      <c r="A1501">
        <v>1500</v>
      </c>
      <c r="F1501">
        <v>135.331095</v>
      </c>
      <c r="G1501">
        <v>8.5734820000000003</v>
      </c>
      <c r="H1501">
        <v>136.03391500000001</v>
      </c>
      <c r="I1501">
        <v>4.1497840000000004</v>
      </c>
    </row>
    <row r="1502" spans="1:9" x14ac:dyDescent="0.25">
      <c r="A1502">
        <v>1501</v>
      </c>
      <c r="H1502">
        <v>136.03391500000001</v>
      </c>
      <c r="I1502">
        <v>4.1497840000000004</v>
      </c>
    </row>
    <row r="1503" spans="1:9" x14ac:dyDescent="0.25">
      <c r="A1503">
        <v>1502</v>
      </c>
    </row>
    <row r="1504" spans="1:9" x14ac:dyDescent="0.25">
      <c r="A1504">
        <v>1503</v>
      </c>
    </row>
    <row r="1505" spans="1:9" x14ac:dyDescent="0.25">
      <c r="A1505">
        <v>1504</v>
      </c>
    </row>
    <row r="1506" spans="1:9" x14ac:dyDescent="0.25">
      <c r="A1506">
        <v>1505</v>
      </c>
    </row>
    <row r="1507" spans="1:9" x14ac:dyDescent="0.25">
      <c r="A1507">
        <v>1506</v>
      </c>
    </row>
    <row r="1508" spans="1:9" x14ac:dyDescent="0.25">
      <c r="A1508">
        <v>1507</v>
      </c>
      <c r="B1508">
        <v>168.62606700000001</v>
      </c>
      <c r="C1508">
        <v>8.0739160000000005</v>
      </c>
    </row>
    <row r="1509" spans="1:9" x14ac:dyDescent="0.25">
      <c r="A1509">
        <v>1508</v>
      </c>
      <c r="B1509">
        <v>168.65861599999999</v>
      </c>
      <c r="C1509">
        <v>8.0786610000000003</v>
      </c>
    </row>
    <row r="1510" spans="1:9" x14ac:dyDescent="0.25">
      <c r="A1510">
        <v>1509</v>
      </c>
      <c r="B1510">
        <v>168.69050300000001</v>
      </c>
      <c r="C1510">
        <v>8.0830990000000007</v>
      </c>
      <c r="D1510">
        <v>172.625857</v>
      </c>
      <c r="E1510">
        <v>5.8431649999999999</v>
      </c>
    </row>
    <row r="1511" spans="1:9" x14ac:dyDescent="0.25">
      <c r="A1511">
        <v>1510</v>
      </c>
      <c r="B1511">
        <v>168.66555299999999</v>
      </c>
      <c r="C1511">
        <v>8.0391220000000008</v>
      </c>
      <c r="D1511">
        <v>172.575861</v>
      </c>
      <c r="E1511">
        <v>5.7800050000000001</v>
      </c>
    </row>
    <row r="1512" spans="1:9" x14ac:dyDescent="0.25">
      <c r="A1512">
        <v>1511</v>
      </c>
      <c r="B1512">
        <v>168.64754300000001</v>
      </c>
      <c r="C1512">
        <v>8.0310109999999995</v>
      </c>
      <c r="D1512">
        <v>172.59509300000002</v>
      </c>
      <c r="E1512">
        <v>5.7895459999999996</v>
      </c>
    </row>
    <row r="1513" spans="1:9" x14ac:dyDescent="0.25">
      <c r="A1513">
        <v>1512</v>
      </c>
      <c r="B1513">
        <v>168.61953600000001</v>
      </c>
      <c r="C1513">
        <v>8.04101</v>
      </c>
      <c r="D1513">
        <v>172.61473699999999</v>
      </c>
      <c r="E1513">
        <v>5.8397459999999999</v>
      </c>
    </row>
    <row r="1514" spans="1:9" x14ac:dyDescent="0.25">
      <c r="A1514">
        <v>1513</v>
      </c>
      <c r="B1514">
        <v>168.61652600000002</v>
      </c>
      <c r="C1514">
        <v>8.0650390000000005</v>
      </c>
      <c r="D1514">
        <v>172.64402100000001</v>
      </c>
      <c r="E1514">
        <v>5.8442869999999996</v>
      </c>
    </row>
    <row r="1515" spans="1:9" x14ac:dyDescent="0.25">
      <c r="A1515">
        <v>1514</v>
      </c>
      <c r="D1515">
        <v>172.65024399999999</v>
      </c>
      <c r="E1515">
        <v>5.8280130000000003</v>
      </c>
    </row>
    <row r="1516" spans="1:9" x14ac:dyDescent="0.25">
      <c r="A1516">
        <v>1515</v>
      </c>
      <c r="D1516">
        <v>172.625857</v>
      </c>
      <c r="E1516">
        <v>5.8431649999999999</v>
      </c>
    </row>
    <row r="1517" spans="1:9" x14ac:dyDescent="0.25">
      <c r="A1517">
        <v>1516</v>
      </c>
      <c r="D1517">
        <v>172.625857</v>
      </c>
      <c r="E1517">
        <v>5.8431649999999999</v>
      </c>
    </row>
    <row r="1518" spans="1:9" x14ac:dyDescent="0.25">
      <c r="A1518">
        <v>1517</v>
      </c>
      <c r="F1518">
        <v>173.37842000000001</v>
      </c>
      <c r="G1518">
        <v>9.3125260000000001</v>
      </c>
      <c r="H1518">
        <v>173.306996</v>
      </c>
      <c r="I1518">
        <v>5.0605019999999996</v>
      </c>
    </row>
    <row r="1519" spans="1:9" x14ac:dyDescent="0.25">
      <c r="A1519">
        <v>1518</v>
      </c>
      <c r="F1519">
        <v>173.39306300000001</v>
      </c>
      <c r="G1519">
        <v>9.3117079999999994</v>
      </c>
      <c r="H1519">
        <v>173.26607899999999</v>
      </c>
      <c r="I1519">
        <v>5.080705</v>
      </c>
    </row>
    <row r="1520" spans="1:9" x14ac:dyDescent="0.25">
      <c r="A1520">
        <v>1519</v>
      </c>
      <c r="F1520">
        <v>173.34816799999999</v>
      </c>
      <c r="G1520">
        <v>9.3259939999999997</v>
      </c>
      <c r="H1520">
        <v>173.29153700000001</v>
      </c>
      <c r="I1520">
        <v>5.0694299999999997</v>
      </c>
    </row>
    <row r="1521" spans="1:9" x14ac:dyDescent="0.25">
      <c r="A1521">
        <v>1520</v>
      </c>
      <c r="F1521">
        <v>173.37913600000002</v>
      </c>
      <c r="G1521">
        <v>9.3283909999999999</v>
      </c>
      <c r="H1521">
        <v>173.26720299999999</v>
      </c>
      <c r="I1521">
        <v>5.0822859999999999</v>
      </c>
    </row>
    <row r="1522" spans="1:9" x14ac:dyDescent="0.25">
      <c r="A1522">
        <v>1521</v>
      </c>
      <c r="F1522">
        <v>173.3723</v>
      </c>
      <c r="G1522">
        <v>9.3284939999999992</v>
      </c>
      <c r="H1522">
        <v>173.28720100000001</v>
      </c>
      <c r="I1522">
        <v>5.0668280000000001</v>
      </c>
    </row>
    <row r="1523" spans="1:9" x14ac:dyDescent="0.25">
      <c r="A1523">
        <v>1522</v>
      </c>
      <c r="F1523">
        <v>173.28587400000001</v>
      </c>
      <c r="G1523">
        <v>9.3176780000000008</v>
      </c>
      <c r="H1523">
        <v>173.23567200000002</v>
      </c>
      <c r="I1523">
        <v>5.0634100000000002</v>
      </c>
    </row>
    <row r="1524" spans="1:9" x14ac:dyDescent="0.25">
      <c r="A1524">
        <v>1523</v>
      </c>
      <c r="F1524">
        <v>173.37842000000001</v>
      </c>
      <c r="G1524">
        <v>9.3125260000000001</v>
      </c>
      <c r="H1524">
        <v>173.306996</v>
      </c>
      <c r="I1524">
        <v>5.0605019999999996</v>
      </c>
    </row>
    <row r="1525" spans="1:9" x14ac:dyDescent="0.25">
      <c r="A1525">
        <v>1524</v>
      </c>
      <c r="F1525">
        <v>173.37842000000001</v>
      </c>
      <c r="G1525">
        <v>9.3125260000000001</v>
      </c>
      <c r="H1525">
        <v>173.306996</v>
      </c>
      <c r="I1525">
        <v>5.0605019999999996</v>
      </c>
    </row>
    <row r="1526" spans="1:9" x14ac:dyDescent="0.25">
      <c r="A1526">
        <v>1525</v>
      </c>
    </row>
    <row r="1527" spans="1:9" x14ac:dyDescent="0.25">
      <c r="A1527">
        <v>1526</v>
      </c>
    </row>
    <row r="1528" spans="1:9" x14ac:dyDescent="0.25">
      <c r="A1528">
        <v>1527</v>
      </c>
    </row>
    <row r="1529" spans="1:9" x14ac:dyDescent="0.25">
      <c r="A1529">
        <v>1528</v>
      </c>
    </row>
    <row r="1530" spans="1:9" x14ac:dyDescent="0.25">
      <c r="A1530">
        <v>1529</v>
      </c>
      <c r="B1530">
        <v>198.905203</v>
      </c>
      <c r="C1530">
        <v>7.7404130000000002</v>
      </c>
    </row>
    <row r="1531" spans="1:9" x14ac:dyDescent="0.25">
      <c r="A1531">
        <v>1530</v>
      </c>
      <c r="B1531">
        <v>198.935507</v>
      </c>
      <c r="C1531">
        <v>7.6959770000000001</v>
      </c>
    </row>
    <row r="1532" spans="1:9" x14ac:dyDescent="0.25">
      <c r="A1532">
        <v>1531</v>
      </c>
      <c r="B1532">
        <v>198.89382800000001</v>
      </c>
      <c r="C1532">
        <v>7.71868</v>
      </c>
    </row>
    <row r="1533" spans="1:9" x14ac:dyDescent="0.25">
      <c r="A1533">
        <v>1532</v>
      </c>
      <c r="B1533">
        <v>198.90142700000001</v>
      </c>
      <c r="C1533">
        <v>7.7246480000000002</v>
      </c>
    </row>
    <row r="1534" spans="1:9" x14ac:dyDescent="0.25">
      <c r="A1534">
        <v>1533</v>
      </c>
      <c r="B1534">
        <v>198.881224</v>
      </c>
      <c r="C1534">
        <v>7.7526580000000003</v>
      </c>
      <c r="D1534">
        <v>203.10896200000002</v>
      </c>
      <c r="E1534">
        <v>5.5443540000000002</v>
      </c>
    </row>
    <row r="1535" spans="1:9" x14ac:dyDescent="0.25">
      <c r="A1535">
        <v>1534</v>
      </c>
      <c r="B1535">
        <v>198.92652700000002</v>
      </c>
      <c r="C1535">
        <v>7.7214859999999996</v>
      </c>
      <c r="D1535">
        <v>203.17013</v>
      </c>
      <c r="E1535">
        <v>5.5482829999999996</v>
      </c>
    </row>
    <row r="1536" spans="1:9" x14ac:dyDescent="0.25">
      <c r="A1536">
        <v>1535</v>
      </c>
      <c r="B1536">
        <v>198.928416</v>
      </c>
      <c r="C1536">
        <v>7.7474020000000001</v>
      </c>
      <c r="D1536">
        <v>203.122637</v>
      </c>
      <c r="E1536">
        <v>5.5241509999999998</v>
      </c>
    </row>
    <row r="1537" spans="1:9" x14ac:dyDescent="0.25">
      <c r="A1537">
        <v>1536</v>
      </c>
      <c r="B1537">
        <v>198.90872400000001</v>
      </c>
      <c r="C1537">
        <v>7.7313320000000001</v>
      </c>
      <c r="D1537">
        <v>203.139422</v>
      </c>
      <c r="E1537">
        <v>5.5108860000000002</v>
      </c>
    </row>
    <row r="1538" spans="1:9" x14ac:dyDescent="0.25">
      <c r="A1538">
        <v>1537</v>
      </c>
      <c r="B1538">
        <v>198.905203</v>
      </c>
      <c r="C1538">
        <v>7.7404130000000002</v>
      </c>
      <c r="D1538">
        <v>203.128657</v>
      </c>
      <c r="E1538">
        <v>5.5284370000000003</v>
      </c>
    </row>
    <row r="1539" spans="1:9" x14ac:dyDescent="0.25">
      <c r="A1539">
        <v>1538</v>
      </c>
      <c r="D1539">
        <v>203.154269</v>
      </c>
      <c r="E1539">
        <v>5.5284370000000003</v>
      </c>
    </row>
    <row r="1540" spans="1:9" x14ac:dyDescent="0.25">
      <c r="A1540">
        <v>1539</v>
      </c>
      <c r="D1540">
        <v>203.10896200000002</v>
      </c>
      <c r="E1540">
        <v>5.5443540000000002</v>
      </c>
    </row>
    <row r="1541" spans="1:9" x14ac:dyDescent="0.25">
      <c r="A1541">
        <v>1540</v>
      </c>
      <c r="D1541">
        <v>203.10896200000002</v>
      </c>
      <c r="E1541">
        <v>5.5443540000000002</v>
      </c>
    </row>
    <row r="1542" spans="1:9" x14ac:dyDescent="0.25">
      <c r="A1542">
        <v>1541</v>
      </c>
      <c r="F1542">
        <v>204.32312999999999</v>
      </c>
      <c r="G1542">
        <v>8.8864249999999991</v>
      </c>
    </row>
    <row r="1543" spans="1:9" x14ac:dyDescent="0.25">
      <c r="A1543">
        <v>1542</v>
      </c>
      <c r="F1543">
        <v>204.24161000000001</v>
      </c>
      <c r="G1543">
        <v>8.8338249999999992</v>
      </c>
      <c r="H1543">
        <v>204.725256</v>
      </c>
      <c r="I1543">
        <v>4.5772110000000001</v>
      </c>
    </row>
    <row r="1544" spans="1:9" x14ac:dyDescent="0.25">
      <c r="A1544">
        <v>1543</v>
      </c>
      <c r="F1544">
        <v>204.245486</v>
      </c>
      <c r="G1544">
        <v>8.8594880000000007</v>
      </c>
      <c r="H1544">
        <v>204.74285700000001</v>
      </c>
      <c r="I1544">
        <v>4.6073110000000002</v>
      </c>
    </row>
    <row r="1545" spans="1:9" x14ac:dyDescent="0.25">
      <c r="A1545">
        <v>1544</v>
      </c>
      <c r="F1545">
        <v>204.29109400000002</v>
      </c>
      <c r="G1545">
        <v>8.872242</v>
      </c>
      <c r="H1545">
        <v>204.73683400000002</v>
      </c>
      <c r="I1545">
        <v>4.5842000000000001</v>
      </c>
    </row>
    <row r="1546" spans="1:9" x14ac:dyDescent="0.25">
      <c r="A1546">
        <v>1545</v>
      </c>
      <c r="F1546">
        <v>204.314356</v>
      </c>
      <c r="G1546">
        <v>8.8821390000000005</v>
      </c>
      <c r="H1546">
        <v>204.74959000000001</v>
      </c>
      <c r="I1546">
        <v>4.5802719999999999</v>
      </c>
    </row>
    <row r="1547" spans="1:9" x14ac:dyDescent="0.25">
      <c r="A1547">
        <v>1546</v>
      </c>
      <c r="F1547">
        <v>204.33594400000001</v>
      </c>
      <c r="G1547">
        <v>8.8628029999999995</v>
      </c>
      <c r="H1547">
        <v>204.76985000000002</v>
      </c>
      <c r="I1547">
        <v>4.5772620000000002</v>
      </c>
    </row>
    <row r="1548" spans="1:9" x14ac:dyDescent="0.25">
      <c r="A1548">
        <v>1547</v>
      </c>
      <c r="F1548">
        <v>204.37476600000002</v>
      </c>
      <c r="G1548">
        <v>8.8580079999999999</v>
      </c>
      <c r="H1548">
        <v>204.765559</v>
      </c>
      <c r="I1548">
        <v>4.5686400000000003</v>
      </c>
    </row>
    <row r="1549" spans="1:9" x14ac:dyDescent="0.25">
      <c r="A1549">
        <v>1548</v>
      </c>
      <c r="F1549">
        <v>204.32312999999999</v>
      </c>
      <c r="G1549">
        <v>8.8864249999999991</v>
      </c>
      <c r="H1549">
        <v>204.78244599999999</v>
      </c>
      <c r="I1549">
        <v>4.6347579999999997</v>
      </c>
    </row>
    <row r="1550" spans="1:9" x14ac:dyDescent="0.25">
      <c r="A1550">
        <v>1549</v>
      </c>
      <c r="H1550">
        <v>204.725256</v>
      </c>
      <c r="I1550">
        <v>4.5772110000000001</v>
      </c>
    </row>
    <row r="1551" spans="1:9" x14ac:dyDescent="0.25">
      <c r="A1551">
        <v>1550</v>
      </c>
      <c r="B1551">
        <v>222.39102199999999</v>
      </c>
      <c r="C1551">
        <v>7.8587569999999998</v>
      </c>
    </row>
    <row r="1552" spans="1:9" x14ac:dyDescent="0.25">
      <c r="A1552">
        <v>1551</v>
      </c>
      <c r="B1552">
        <v>222.36055999999999</v>
      </c>
      <c r="C1552">
        <v>7.9001469999999996</v>
      </c>
    </row>
    <row r="1553" spans="1:9" x14ac:dyDescent="0.25">
      <c r="A1553">
        <v>1552</v>
      </c>
      <c r="B1553">
        <v>222.36102399999999</v>
      </c>
      <c r="C1553">
        <v>7.8885500000000004</v>
      </c>
    </row>
    <row r="1554" spans="1:9" x14ac:dyDescent="0.25">
      <c r="A1554">
        <v>1553</v>
      </c>
      <c r="B1554">
        <v>222.38607400000001</v>
      </c>
      <c r="C1554">
        <v>7.89025</v>
      </c>
    </row>
    <row r="1555" spans="1:9" x14ac:dyDescent="0.25">
      <c r="A1555">
        <v>1554</v>
      </c>
      <c r="B1555">
        <v>222.379322</v>
      </c>
      <c r="C1555">
        <v>7.8798899999999996</v>
      </c>
    </row>
    <row r="1556" spans="1:9" x14ac:dyDescent="0.25">
      <c r="A1556">
        <v>1555</v>
      </c>
      <c r="B1556">
        <v>222.39220800000001</v>
      </c>
      <c r="C1556">
        <v>7.871232</v>
      </c>
    </row>
    <row r="1557" spans="1:9" x14ac:dyDescent="0.25">
      <c r="A1557">
        <v>1556</v>
      </c>
      <c r="B1557">
        <v>222.38829000000001</v>
      </c>
      <c r="C1557">
        <v>7.8714380000000004</v>
      </c>
    </row>
    <row r="1558" spans="1:9" x14ac:dyDescent="0.25">
      <c r="A1558">
        <v>1557</v>
      </c>
      <c r="B1558">
        <v>222.39102199999999</v>
      </c>
      <c r="C1558">
        <v>7.8587569999999998</v>
      </c>
      <c r="D1558">
        <v>230.80021600000001</v>
      </c>
      <c r="E1558">
        <v>6.2126590000000004</v>
      </c>
    </row>
    <row r="1559" spans="1:9" x14ac:dyDescent="0.25">
      <c r="A1559">
        <v>1558</v>
      </c>
      <c r="D1559">
        <v>230.84856300000001</v>
      </c>
      <c r="E1559">
        <v>6.1526620000000003</v>
      </c>
    </row>
    <row r="1560" spans="1:9" x14ac:dyDescent="0.25">
      <c r="A1560">
        <v>1559</v>
      </c>
      <c r="D1560">
        <v>230.856448</v>
      </c>
      <c r="E1560">
        <v>6.153848</v>
      </c>
    </row>
    <row r="1561" spans="1:9" x14ac:dyDescent="0.25">
      <c r="A1561">
        <v>1560</v>
      </c>
      <c r="D1561">
        <v>230.86541800000001</v>
      </c>
      <c r="E1561">
        <v>6.1444150000000004</v>
      </c>
    </row>
    <row r="1562" spans="1:9" x14ac:dyDescent="0.25">
      <c r="A1562">
        <v>1561</v>
      </c>
      <c r="D1562">
        <v>230.871602</v>
      </c>
      <c r="E1562">
        <v>6.1357559999999998</v>
      </c>
    </row>
    <row r="1563" spans="1:9" x14ac:dyDescent="0.25">
      <c r="A1563">
        <v>1562</v>
      </c>
      <c r="D1563">
        <v>230.841657</v>
      </c>
      <c r="E1563">
        <v>6.1774550000000001</v>
      </c>
    </row>
    <row r="1564" spans="1:9" x14ac:dyDescent="0.25">
      <c r="A1564">
        <v>1563</v>
      </c>
      <c r="D1564">
        <v>230.83908</v>
      </c>
      <c r="E1564">
        <v>6.1756510000000002</v>
      </c>
      <c r="F1564">
        <v>228.49157400000001</v>
      </c>
      <c r="G1564">
        <v>10.019672999999999</v>
      </c>
    </row>
    <row r="1565" spans="1:9" x14ac:dyDescent="0.25">
      <c r="A1565">
        <v>1564</v>
      </c>
      <c r="D1565">
        <v>230.85639900000001</v>
      </c>
      <c r="E1565">
        <v>6.1863210000000004</v>
      </c>
      <c r="F1565">
        <v>228.47533899999999</v>
      </c>
      <c r="G1565">
        <v>10.005189</v>
      </c>
    </row>
    <row r="1566" spans="1:9" x14ac:dyDescent="0.25">
      <c r="A1566">
        <v>1565</v>
      </c>
      <c r="D1566">
        <v>230.80021600000001</v>
      </c>
      <c r="E1566">
        <v>6.2126590000000004</v>
      </c>
      <c r="F1566">
        <v>228.50023400000001</v>
      </c>
      <c r="G1566">
        <v>10.037198</v>
      </c>
      <c r="H1566">
        <v>230.265399</v>
      </c>
      <c r="I1566">
        <v>5.2032800000000003</v>
      </c>
    </row>
    <row r="1567" spans="1:9" x14ac:dyDescent="0.25">
      <c r="A1567">
        <v>1566</v>
      </c>
      <c r="F1567">
        <v>228.49626599999999</v>
      </c>
      <c r="G1567">
        <v>10.004056</v>
      </c>
      <c r="H1567">
        <v>230.33848699999999</v>
      </c>
      <c r="I1567">
        <v>5.2062689999999998</v>
      </c>
    </row>
    <row r="1568" spans="1:9" x14ac:dyDescent="0.25">
      <c r="A1568">
        <v>1567</v>
      </c>
      <c r="F1568">
        <v>228.46817300000001</v>
      </c>
      <c r="G1568">
        <v>10.025292</v>
      </c>
      <c r="H1568">
        <v>230.27684099999999</v>
      </c>
      <c r="I1568">
        <v>5.1784879999999998</v>
      </c>
    </row>
    <row r="1569" spans="1:9" x14ac:dyDescent="0.25">
      <c r="A1569">
        <v>1568</v>
      </c>
      <c r="F1569">
        <v>228.46054599999999</v>
      </c>
      <c r="G1569">
        <v>10.022354</v>
      </c>
      <c r="H1569">
        <v>230.25957399999999</v>
      </c>
      <c r="I1569">
        <v>5.2007029999999999</v>
      </c>
    </row>
    <row r="1570" spans="1:9" x14ac:dyDescent="0.25">
      <c r="A1570">
        <v>1569</v>
      </c>
      <c r="F1570">
        <v>228.417869</v>
      </c>
      <c r="G1570">
        <v>9.9673569999999998</v>
      </c>
      <c r="H1570">
        <v>230.24452300000002</v>
      </c>
      <c r="I1570">
        <v>5.1903420000000002</v>
      </c>
    </row>
    <row r="1571" spans="1:9" x14ac:dyDescent="0.25">
      <c r="A1571">
        <v>1570</v>
      </c>
      <c r="F1571">
        <v>228.41632200000001</v>
      </c>
      <c r="G1571">
        <v>9.8971029999999995</v>
      </c>
      <c r="H1571">
        <v>230.20514399999999</v>
      </c>
      <c r="I1571">
        <v>5.2286400000000004</v>
      </c>
    </row>
    <row r="1572" spans="1:9" x14ac:dyDescent="0.25">
      <c r="A1572">
        <v>1571</v>
      </c>
      <c r="B1572">
        <v>247.89956599999999</v>
      </c>
      <c r="C1572">
        <v>8.4257369999999998</v>
      </c>
      <c r="F1572">
        <v>228.49157400000001</v>
      </c>
      <c r="G1572">
        <v>10.019672999999999</v>
      </c>
      <c r="H1572">
        <v>230.265399</v>
      </c>
      <c r="I1572">
        <v>5.2032800000000003</v>
      </c>
    </row>
    <row r="1573" spans="1:9" x14ac:dyDescent="0.25">
      <c r="A1573">
        <v>1572</v>
      </c>
      <c r="B1573">
        <v>247.883792</v>
      </c>
      <c r="C1573">
        <v>8.39574</v>
      </c>
      <c r="F1573">
        <v>228.49157400000001</v>
      </c>
      <c r="G1573">
        <v>10.019672999999999</v>
      </c>
      <c r="H1573">
        <v>230.265399</v>
      </c>
      <c r="I1573">
        <v>5.2032800000000003</v>
      </c>
    </row>
    <row r="1574" spans="1:9" x14ac:dyDescent="0.25">
      <c r="A1574">
        <v>1573</v>
      </c>
      <c r="B1574">
        <v>247.901061</v>
      </c>
      <c r="C1574">
        <v>8.3843479999999992</v>
      </c>
      <c r="H1574">
        <v>230.265399</v>
      </c>
      <c r="I1574">
        <v>5.2032800000000003</v>
      </c>
    </row>
    <row r="1575" spans="1:9" x14ac:dyDescent="0.25">
      <c r="A1575">
        <v>1574</v>
      </c>
      <c r="B1575">
        <v>247.893687</v>
      </c>
      <c r="C1575">
        <v>8.3755860000000002</v>
      </c>
      <c r="H1575">
        <v>230.265399</v>
      </c>
      <c r="I1575">
        <v>5.2032800000000003</v>
      </c>
    </row>
    <row r="1576" spans="1:9" x14ac:dyDescent="0.25">
      <c r="A1576">
        <v>1575</v>
      </c>
      <c r="B1576">
        <v>247.89265699999999</v>
      </c>
      <c r="C1576">
        <v>8.3996569999999995</v>
      </c>
    </row>
    <row r="1577" spans="1:9" x14ac:dyDescent="0.25">
      <c r="A1577">
        <v>1576</v>
      </c>
      <c r="B1577">
        <v>247.88905199999999</v>
      </c>
      <c r="C1577">
        <v>8.4024920000000005</v>
      </c>
    </row>
    <row r="1578" spans="1:9" x14ac:dyDescent="0.25">
      <c r="A1578">
        <v>1577</v>
      </c>
      <c r="B1578">
        <v>247.88724400000001</v>
      </c>
      <c r="C1578">
        <v>8.3978000000000002</v>
      </c>
    </row>
    <row r="1579" spans="1:9" x14ac:dyDescent="0.25">
      <c r="A1579">
        <v>1578</v>
      </c>
      <c r="B1579">
        <v>247.894824</v>
      </c>
      <c r="C1579">
        <v>8.4106860000000001</v>
      </c>
    </row>
    <row r="1580" spans="1:9" x14ac:dyDescent="0.25">
      <c r="A1580">
        <v>1579</v>
      </c>
      <c r="B1580">
        <v>247.88023699999999</v>
      </c>
      <c r="C1580">
        <v>8.4221810000000001</v>
      </c>
      <c r="D1580">
        <v>255.32252</v>
      </c>
      <c r="E1580">
        <v>6.1226130000000003</v>
      </c>
    </row>
    <row r="1581" spans="1:9" x14ac:dyDescent="0.25">
      <c r="A1581">
        <v>1580</v>
      </c>
      <c r="B1581">
        <v>247.86106000000001</v>
      </c>
      <c r="C1581">
        <v>8.3867189999999994</v>
      </c>
      <c r="D1581">
        <v>255.309943</v>
      </c>
      <c r="E1581">
        <v>6.0747799999999996</v>
      </c>
    </row>
    <row r="1582" spans="1:9" x14ac:dyDescent="0.25">
      <c r="A1582">
        <v>1581</v>
      </c>
      <c r="B1582">
        <v>247.90363600000001</v>
      </c>
      <c r="C1582">
        <v>8.3987280000000002</v>
      </c>
      <c r="D1582">
        <v>255.30509899999998</v>
      </c>
      <c r="E1582">
        <v>6.0642649999999998</v>
      </c>
    </row>
    <row r="1583" spans="1:9" x14ac:dyDescent="0.25">
      <c r="A1583">
        <v>1582</v>
      </c>
      <c r="B1583">
        <v>247.89956599999999</v>
      </c>
      <c r="C1583">
        <v>8.4257369999999998</v>
      </c>
      <c r="D1583">
        <v>255.34669400000001</v>
      </c>
      <c r="E1583">
        <v>6.0393179999999997</v>
      </c>
    </row>
    <row r="1584" spans="1:9" x14ac:dyDescent="0.25">
      <c r="A1584">
        <v>1583</v>
      </c>
      <c r="B1584">
        <v>247.89956599999999</v>
      </c>
      <c r="C1584">
        <v>8.4257369999999998</v>
      </c>
      <c r="D1584">
        <v>255.34025099999999</v>
      </c>
      <c r="E1584">
        <v>6.0544200000000004</v>
      </c>
    </row>
    <row r="1585" spans="1:9" x14ac:dyDescent="0.25">
      <c r="A1585">
        <v>1584</v>
      </c>
      <c r="D1585">
        <v>255.32922300000001</v>
      </c>
      <c r="E1585">
        <v>6.0815840000000003</v>
      </c>
    </row>
    <row r="1586" spans="1:9" x14ac:dyDescent="0.25">
      <c r="A1586">
        <v>1585</v>
      </c>
      <c r="D1586">
        <v>255.32808599999998</v>
      </c>
      <c r="E1586">
        <v>6.0415859999999997</v>
      </c>
    </row>
    <row r="1587" spans="1:9" x14ac:dyDescent="0.25">
      <c r="A1587">
        <v>1586</v>
      </c>
      <c r="D1587">
        <v>255.31123300000002</v>
      </c>
      <c r="E1587">
        <v>6.0443689999999997</v>
      </c>
      <c r="F1587">
        <v>250.62086399999998</v>
      </c>
      <c r="G1587">
        <v>9.6407240000000005</v>
      </c>
    </row>
    <row r="1588" spans="1:9" x14ac:dyDescent="0.25">
      <c r="A1588">
        <v>1587</v>
      </c>
      <c r="D1588">
        <v>255.34458100000001</v>
      </c>
      <c r="E1588">
        <v>6.0559149999999997</v>
      </c>
      <c r="F1588">
        <v>250.685756</v>
      </c>
      <c r="G1588">
        <v>9.7228340000000006</v>
      </c>
    </row>
    <row r="1589" spans="1:9" x14ac:dyDescent="0.25">
      <c r="A1589">
        <v>1588</v>
      </c>
      <c r="D1589">
        <v>255.33164500000001</v>
      </c>
      <c r="E1589">
        <v>6.0622550000000004</v>
      </c>
      <c r="F1589">
        <v>250.670344</v>
      </c>
      <c r="G1589">
        <v>9.6961349999999999</v>
      </c>
    </row>
    <row r="1590" spans="1:9" x14ac:dyDescent="0.25">
      <c r="A1590">
        <v>1589</v>
      </c>
      <c r="D1590">
        <v>255.32252</v>
      </c>
      <c r="E1590">
        <v>6.1226130000000003</v>
      </c>
      <c r="F1590">
        <v>250.651275</v>
      </c>
      <c r="G1590">
        <v>9.7078860000000002</v>
      </c>
    </row>
    <row r="1591" spans="1:9" x14ac:dyDescent="0.25">
      <c r="A1591">
        <v>1590</v>
      </c>
      <c r="D1591">
        <v>255.32252</v>
      </c>
      <c r="E1591">
        <v>6.1226130000000003</v>
      </c>
      <c r="F1591">
        <v>250.60911099999998</v>
      </c>
      <c r="G1591">
        <v>9.7274729999999998</v>
      </c>
    </row>
    <row r="1592" spans="1:9" x14ac:dyDescent="0.25">
      <c r="A1592">
        <v>1591</v>
      </c>
      <c r="F1592">
        <v>250.624526</v>
      </c>
      <c r="G1592">
        <v>9.7062369999999998</v>
      </c>
      <c r="H1592">
        <v>255.31035500000002</v>
      </c>
      <c r="I1592">
        <v>4.7269129999999997</v>
      </c>
    </row>
    <row r="1593" spans="1:9" x14ac:dyDescent="0.25">
      <c r="A1593">
        <v>1592</v>
      </c>
      <c r="F1593">
        <v>250.62091699999999</v>
      </c>
      <c r="G1593">
        <v>9.7045879999999993</v>
      </c>
      <c r="H1593">
        <v>255.32968399999999</v>
      </c>
      <c r="I1593">
        <v>4.7514479999999999</v>
      </c>
    </row>
    <row r="1594" spans="1:9" x14ac:dyDescent="0.25">
      <c r="A1594">
        <v>1593</v>
      </c>
      <c r="F1594">
        <v>250.62086399999998</v>
      </c>
      <c r="G1594">
        <v>9.6407240000000005</v>
      </c>
      <c r="H1594">
        <v>255.31308999999999</v>
      </c>
      <c r="I1594">
        <v>4.7082030000000001</v>
      </c>
    </row>
    <row r="1595" spans="1:9" x14ac:dyDescent="0.25">
      <c r="A1595">
        <v>1594</v>
      </c>
      <c r="F1595">
        <v>250.62086399999998</v>
      </c>
      <c r="G1595">
        <v>9.6407240000000005</v>
      </c>
      <c r="H1595">
        <v>255.31803400000001</v>
      </c>
      <c r="I1595">
        <v>4.6734109999999998</v>
      </c>
    </row>
    <row r="1596" spans="1:9" x14ac:dyDescent="0.25">
      <c r="A1596">
        <v>1595</v>
      </c>
      <c r="B1596">
        <v>269.00849399999998</v>
      </c>
      <c r="C1596">
        <v>6.8731910000000003</v>
      </c>
      <c r="F1596">
        <v>250.62086399999998</v>
      </c>
      <c r="G1596">
        <v>9.6407240000000005</v>
      </c>
      <c r="H1596">
        <v>255.32860500000001</v>
      </c>
      <c r="I1596">
        <v>4.6518660000000001</v>
      </c>
    </row>
    <row r="1597" spans="1:9" x14ac:dyDescent="0.25">
      <c r="A1597">
        <v>1596</v>
      </c>
      <c r="B1597">
        <v>268.94154300000002</v>
      </c>
      <c r="C1597">
        <v>6.8690170000000004</v>
      </c>
      <c r="F1597">
        <v>250.621173</v>
      </c>
      <c r="G1597">
        <v>9.6203649999999996</v>
      </c>
      <c r="H1597">
        <v>255.265513</v>
      </c>
      <c r="I1597">
        <v>4.6884620000000004</v>
      </c>
    </row>
    <row r="1598" spans="1:9" x14ac:dyDescent="0.25">
      <c r="A1598">
        <v>1597</v>
      </c>
      <c r="B1598">
        <v>268.98963100000003</v>
      </c>
      <c r="C1598">
        <v>6.8095869999999996</v>
      </c>
      <c r="H1598">
        <v>255.27216200000001</v>
      </c>
      <c r="I1598">
        <v>4.6751120000000004</v>
      </c>
    </row>
    <row r="1599" spans="1:9" x14ac:dyDescent="0.25">
      <c r="A1599">
        <v>1598</v>
      </c>
      <c r="B1599">
        <v>269.00226099999998</v>
      </c>
      <c r="C1599">
        <v>6.8189159999999998</v>
      </c>
      <c r="H1599">
        <v>255.26510100000002</v>
      </c>
      <c r="I1599">
        <v>4.7015539999999998</v>
      </c>
    </row>
    <row r="1600" spans="1:9" x14ac:dyDescent="0.25">
      <c r="A1600">
        <v>1599</v>
      </c>
      <c r="B1600">
        <v>268.99993799999999</v>
      </c>
      <c r="C1600">
        <v>6.8205650000000002</v>
      </c>
      <c r="H1600">
        <v>255.278964</v>
      </c>
      <c r="I1600">
        <v>4.6776900000000001</v>
      </c>
    </row>
    <row r="1601" spans="1:11" x14ac:dyDescent="0.25">
      <c r="A1601">
        <v>1600</v>
      </c>
      <c r="B1601">
        <v>269.01406400000002</v>
      </c>
      <c r="C1601">
        <v>6.8446360000000004</v>
      </c>
      <c r="H1601">
        <v>255.27474100000001</v>
      </c>
      <c r="I1601">
        <v>4.6786690000000002</v>
      </c>
    </row>
    <row r="1602" spans="1:11" x14ac:dyDescent="0.25">
      <c r="A1602">
        <v>1601</v>
      </c>
      <c r="B1602">
        <v>269.01586800000001</v>
      </c>
      <c r="C1602">
        <v>6.854584</v>
      </c>
      <c r="H1602">
        <v>255.31035500000002</v>
      </c>
      <c r="I1602">
        <v>4.7269129999999997</v>
      </c>
    </row>
    <row r="1603" spans="1:11" x14ac:dyDescent="0.25">
      <c r="A1603">
        <v>1602</v>
      </c>
      <c r="B1603">
        <v>269.04658799999999</v>
      </c>
      <c r="C1603">
        <v>6.8360799999999999</v>
      </c>
      <c r="H1603">
        <v>255.31035500000002</v>
      </c>
      <c r="I1603">
        <v>4.7269129999999997</v>
      </c>
    </row>
    <row r="1604" spans="1:11" x14ac:dyDescent="0.25">
      <c r="A1604">
        <v>1603</v>
      </c>
      <c r="B1604">
        <v>269.01726100000002</v>
      </c>
      <c r="C1604">
        <v>6.8615430000000002</v>
      </c>
      <c r="H1604">
        <v>255.31035500000002</v>
      </c>
      <c r="I1604">
        <v>4.7269129999999997</v>
      </c>
    </row>
    <row r="1605" spans="1:11" x14ac:dyDescent="0.25">
      <c r="A1605">
        <v>1604</v>
      </c>
      <c r="B1605">
        <v>269.02050700000001</v>
      </c>
      <c r="C1605">
        <v>6.850873</v>
      </c>
    </row>
    <row r="1606" spans="1:11" x14ac:dyDescent="0.25">
      <c r="A1606">
        <v>1605</v>
      </c>
      <c r="B1606">
        <v>268.99576500000001</v>
      </c>
      <c r="C1606">
        <v>6.8551510000000002</v>
      </c>
    </row>
    <row r="1607" spans="1:11" x14ac:dyDescent="0.25">
      <c r="A1607">
        <v>1606</v>
      </c>
      <c r="B1607">
        <v>269.026275</v>
      </c>
      <c r="C1607">
        <v>6.8459240000000001</v>
      </c>
      <c r="D1607">
        <v>275.05879099999999</v>
      </c>
      <c r="E1607">
        <v>3.9548930000000002</v>
      </c>
    </row>
    <row r="1608" spans="1:11" x14ac:dyDescent="0.25">
      <c r="A1608">
        <v>1607</v>
      </c>
      <c r="B1608">
        <v>269.04555399999998</v>
      </c>
      <c r="C1608">
        <v>6.8576249999999996</v>
      </c>
      <c r="D1608">
        <v>275.05879099999999</v>
      </c>
      <c r="E1608">
        <v>3.9548930000000002</v>
      </c>
    </row>
    <row r="1609" spans="1:11" x14ac:dyDescent="0.25">
      <c r="A1609">
        <v>1608</v>
      </c>
      <c r="B1609">
        <v>269.06504000000001</v>
      </c>
      <c r="C1609">
        <v>6.8457179999999997</v>
      </c>
      <c r="D1609">
        <v>275.05879099999999</v>
      </c>
      <c r="E1609">
        <v>3.9548930000000002</v>
      </c>
    </row>
    <row r="1610" spans="1:11" x14ac:dyDescent="0.25">
      <c r="A1610">
        <v>1609</v>
      </c>
      <c r="B1610">
        <v>269.00849399999998</v>
      </c>
      <c r="C1610">
        <v>6.8731910000000003</v>
      </c>
      <c r="D1610">
        <v>275.05879099999999</v>
      </c>
      <c r="E1610">
        <v>3.9548930000000002</v>
      </c>
    </row>
    <row r="1611" spans="1:11" x14ac:dyDescent="0.25">
      <c r="A1611">
        <v>1610</v>
      </c>
      <c r="B1611">
        <v>269.00849399999998</v>
      </c>
      <c r="C1611">
        <v>6.8731910000000003</v>
      </c>
      <c r="D1611">
        <v>275.05879099999999</v>
      </c>
      <c r="E1611">
        <v>3.9548930000000002</v>
      </c>
    </row>
    <row r="1612" spans="1:11" x14ac:dyDescent="0.25">
      <c r="A1612">
        <v>1611</v>
      </c>
      <c r="D1612">
        <v>275.05879099999999</v>
      </c>
      <c r="E1612">
        <v>3.9548930000000002</v>
      </c>
      <c r="F1612">
        <v>268.64176099999997</v>
      </c>
      <c r="G1612">
        <v>8.4189340000000001</v>
      </c>
    </row>
    <row r="1613" spans="1:11" x14ac:dyDescent="0.25">
      <c r="A1613">
        <v>1612</v>
      </c>
      <c r="D1613">
        <v>275.05879099999999</v>
      </c>
      <c r="E1613">
        <v>3.9548930000000002</v>
      </c>
      <c r="F1613">
        <v>268.64176099999997</v>
      </c>
      <c r="G1613">
        <v>8.4189340000000001</v>
      </c>
      <c r="J1613">
        <v>236.197711</v>
      </c>
      <c r="K1613">
        <v>13.423512000000001</v>
      </c>
    </row>
    <row r="1614" spans="1:11" x14ac:dyDescent="0.25">
      <c r="A1614">
        <v>1613</v>
      </c>
    </row>
    <row r="1615" spans="1:11" x14ac:dyDescent="0.25">
      <c r="A1615">
        <v>1614</v>
      </c>
    </row>
    <row r="1616" spans="1:11" x14ac:dyDescent="0.25">
      <c r="A1616">
        <v>1615</v>
      </c>
    </row>
    <row r="1617" spans="1:1" x14ac:dyDescent="0.25">
      <c r="A1617">
        <v>1616</v>
      </c>
    </row>
    <row r="1618" spans="1:1" x14ac:dyDescent="0.25">
      <c r="A1618">
        <v>1617</v>
      </c>
    </row>
    <row r="1619" spans="1:1" x14ac:dyDescent="0.25">
      <c r="A1619">
        <v>1618</v>
      </c>
    </row>
    <row r="1620" spans="1:1" x14ac:dyDescent="0.25">
      <c r="A1620">
        <v>1619</v>
      </c>
    </row>
    <row r="1621" spans="1:1" x14ac:dyDescent="0.25">
      <c r="A1621">
        <v>1620</v>
      </c>
    </row>
    <row r="1622" spans="1:1" x14ac:dyDescent="0.25">
      <c r="A1622">
        <v>1621</v>
      </c>
    </row>
    <row r="1623" spans="1:1" x14ac:dyDescent="0.25">
      <c r="A1623">
        <v>1622</v>
      </c>
    </row>
    <row r="1624" spans="1:1" x14ac:dyDescent="0.25">
      <c r="A1624">
        <v>1623</v>
      </c>
    </row>
    <row r="1625" spans="1:1" x14ac:dyDescent="0.25">
      <c r="A1625">
        <v>1624</v>
      </c>
    </row>
    <row r="1626" spans="1:1" x14ac:dyDescent="0.25">
      <c r="A1626">
        <v>1625</v>
      </c>
    </row>
    <row r="1627" spans="1:1" x14ac:dyDescent="0.25">
      <c r="A1627">
        <v>1626</v>
      </c>
    </row>
    <row r="1628" spans="1:1" x14ac:dyDescent="0.25">
      <c r="A1628">
        <v>1627</v>
      </c>
    </row>
    <row r="1629" spans="1:1" x14ac:dyDescent="0.25">
      <c r="A1629">
        <v>1628</v>
      </c>
    </row>
    <row r="1630" spans="1:1" x14ac:dyDescent="0.25">
      <c r="A1630">
        <v>1629</v>
      </c>
    </row>
    <row r="1631" spans="1:1" x14ac:dyDescent="0.25">
      <c r="A1631">
        <v>1630</v>
      </c>
    </row>
    <row r="1632" spans="1:1" x14ac:dyDescent="0.25">
      <c r="A1632">
        <v>1631</v>
      </c>
    </row>
    <row r="1633" spans="1:11" x14ac:dyDescent="0.25">
      <c r="A1633">
        <v>1632</v>
      </c>
    </row>
    <row r="1634" spans="1:11" x14ac:dyDescent="0.25">
      <c r="A1634">
        <v>1633</v>
      </c>
    </row>
    <row r="1635" spans="1:11" x14ac:dyDescent="0.25">
      <c r="A1635">
        <v>1634</v>
      </c>
    </row>
    <row r="1636" spans="1:11" x14ac:dyDescent="0.25">
      <c r="A1636">
        <v>1635</v>
      </c>
    </row>
    <row r="1637" spans="1:11" x14ac:dyDescent="0.25">
      <c r="A1637">
        <v>1636</v>
      </c>
    </row>
    <row r="1638" spans="1:11" x14ac:dyDescent="0.25">
      <c r="A1638">
        <v>1637</v>
      </c>
    </row>
    <row r="1639" spans="1:11" x14ac:dyDescent="0.25">
      <c r="A1639">
        <v>1638</v>
      </c>
    </row>
    <row r="1640" spans="1:11" x14ac:dyDescent="0.25">
      <c r="A1640">
        <v>1639</v>
      </c>
    </row>
    <row r="1641" spans="1:11" x14ac:dyDescent="0.25">
      <c r="A1641">
        <v>1640</v>
      </c>
    </row>
    <row r="1642" spans="1:11" x14ac:dyDescent="0.25">
      <c r="A1642">
        <v>1641</v>
      </c>
    </row>
    <row r="1643" spans="1:11" x14ac:dyDescent="0.25">
      <c r="A1643">
        <v>1642</v>
      </c>
    </row>
    <row r="1644" spans="1:11" x14ac:dyDescent="0.25">
      <c r="A1644">
        <v>1643</v>
      </c>
    </row>
    <row r="1645" spans="1:11" x14ac:dyDescent="0.25">
      <c r="A1645">
        <v>1644</v>
      </c>
    </row>
    <row r="1646" spans="1:11" x14ac:dyDescent="0.25">
      <c r="A1646">
        <v>1645</v>
      </c>
      <c r="J1646">
        <v>39.039161</v>
      </c>
      <c r="K1646">
        <v>13.548368</v>
      </c>
    </row>
    <row r="1647" spans="1:11" x14ac:dyDescent="0.25">
      <c r="A1647">
        <v>1646</v>
      </c>
      <c r="B1647">
        <v>46.437633000000005</v>
      </c>
      <c r="C1647">
        <v>9.5468949999999992</v>
      </c>
      <c r="H1647">
        <v>33.650426000000003</v>
      </c>
      <c r="I1647">
        <v>7.4144209999999999</v>
      </c>
    </row>
    <row r="1648" spans="1:11" x14ac:dyDescent="0.25">
      <c r="A1648">
        <v>1647</v>
      </c>
      <c r="B1648">
        <v>46.438846000000005</v>
      </c>
      <c r="C1648">
        <v>9.5568419999999996</v>
      </c>
      <c r="H1648">
        <v>33.621793000000004</v>
      </c>
      <c r="I1648">
        <v>7.4277899999999999</v>
      </c>
    </row>
    <row r="1649" spans="1:9" x14ac:dyDescent="0.25">
      <c r="A1649">
        <v>1648</v>
      </c>
      <c r="B1649">
        <v>46.450897000000005</v>
      </c>
      <c r="C1649">
        <v>9.5422630000000002</v>
      </c>
      <c r="H1649">
        <v>33.547794000000003</v>
      </c>
      <c r="I1649">
        <v>7.487158</v>
      </c>
    </row>
    <row r="1650" spans="1:9" x14ac:dyDescent="0.25">
      <c r="A1650">
        <v>1649</v>
      </c>
      <c r="B1650">
        <v>46.478633000000002</v>
      </c>
      <c r="C1650">
        <v>9.5787890000000004</v>
      </c>
      <c r="H1650">
        <v>33.553634000000002</v>
      </c>
      <c r="I1650">
        <v>7.4798419999999997</v>
      </c>
    </row>
    <row r="1651" spans="1:9" x14ac:dyDescent="0.25">
      <c r="A1651">
        <v>1650</v>
      </c>
      <c r="B1651">
        <v>46.495056000000005</v>
      </c>
      <c r="C1651">
        <v>9.5690530000000003</v>
      </c>
      <c r="H1651">
        <v>33.556425000000004</v>
      </c>
      <c r="I1651">
        <v>7.4582100000000002</v>
      </c>
    </row>
    <row r="1652" spans="1:9" x14ac:dyDescent="0.25">
      <c r="A1652">
        <v>1651</v>
      </c>
      <c r="B1652">
        <v>46.489845000000003</v>
      </c>
      <c r="C1652">
        <v>9.5545259999999992</v>
      </c>
      <c r="H1652">
        <v>33.630634000000001</v>
      </c>
      <c r="I1652">
        <v>7.4144209999999999</v>
      </c>
    </row>
    <row r="1653" spans="1:9" x14ac:dyDescent="0.25">
      <c r="A1653">
        <v>1652</v>
      </c>
      <c r="B1653">
        <v>46.522319000000003</v>
      </c>
      <c r="C1653">
        <v>9.5577900000000007</v>
      </c>
      <c r="H1653">
        <v>33.630634000000001</v>
      </c>
      <c r="I1653">
        <v>7.4144209999999999</v>
      </c>
    </row>
    <row r="1654" spans="1:9" x14ac:dyDescent="0.25">
      <c r="A1654">
        <v>1653</v>
      </c>
      <c r="B1654">
        <v>46.419109000000006</v>
      </c>
      <c r="C1654">
        <v>9.5220529999999997</v>
      </c>
    </row>
    <row r="1655" spans="1:9" x14ac:dyDescent="0.25">
      <c r="A1655">
        <v>1654</v>
      </c>
    </row>
    <row r="1656" spans="1:9" x14ac:dyDescent="0.25">
      <c r="A1656">
        <v>1655</v>
      </c>
    </row>
    <row r="1657" spans="1:9" x14ac:dyDescent="0.25">
      <c r="A1657">
        <v>1656</v>
      </c>
      <c r="D1657">
        <v>60.413162</v>
      </c>
      <c r="E1657">
        <v>7.1385259999999997</v>
      </c>
    </row>
    <row r="1658" spans="1:9" x14ac:dyDescent="0.25">
      <c r="A1658">
        <v>1657</v>
      </c>
      <c r="D1658">
        <v>60.387527000000006</v>
      </c>
      <c r="E1658">
        <v>7.1619469999999996</v>
      </c>
    </row>
    <row r="1659" spans="1:9" x14ac:dyDescent="0.25">
      <c r="A1659">
        <v>1658</v>
      </c>
      <c r="D1659">
        <v>60.387161000000006</v>
      </c>
      <c r="E1659">
        <v>7.1422629999999998</v>
      </c>
    </row>
    <row r="1660" spans="1:9" x14ac:dyDescent="0.25">
      <c r="A1660">
        <v>1659</v>
      </c>
      <c r="D1660">
        <v>60.381214</v>
      </c>
      <c r="E1660">
        <v>7.0948419999999999</v>
      </c>
    </row>
    <row r="1661" spans="1:9" x14ac:dyDescent="0.25">
      <c r="A1661">
        <v>1660</v>
      </c>
      <c r="D1661">
        <v>60.405742000000004</v>
      </c>
      <c r="E1661">
        <v>7.1676849999999996</v>
      </c>
      <c r="F1661">
        <v>53.306846</v>
      </c>
      <c r="G1661">
        <v>9.6145790000000009</v>
      </c>
    </row>
    <row r="1662" spans="1:9" x14ac:dyDescent="0.25">
      <c r="A1662">
        <v>1661</v>
      </c>
      <c r="D1662">
        <v>60.412898000000006</v>
      </c>
      <c r="E1662">
        <v>7.1580000000000004</v>
      </c>
      <c r="F1662">
        <v>53.341739000000004</v>
      </c>
      <c r="G1662">
        <v>9.625</v>
      </c>
    </row>
    <row r="1663" spans="1:9" x14ac:dyDescent="0.25">
      <c r="A1663">
        <v>1662</v>
      </c>
      <c r="D1663">
        <v>60.403320000000001</v>
      </c>
      <c r="E1663">
        <v>7.1098949999999999</v>
      </c>
      <c r="F1663">
        <v>53.31232</v>
      </c>
      <c r="G1663">
        <v>9.6347369999999994</v>
      </c>
    </row>
    <row r="1664" spans="1:9" x14ac:dyDescent="0.25">
      <c r="A1664">
        <v>1663</v>
      </c>
      <c r="D1664">
        <v>60.413162</v>
      </c>
      <c r="E1664">
        <v>7.1385259999999997</v>
      </c>
      <c r="F1664">
        <v>53.339790000000001</v>
      </c>
      <c r="G1664">
        <v>9.6318950000000001</v>
      </c>
      <c r="H1664">
        <v>58.085948000000002</v>
      </c>
      <c r="I1664">
        <v>5.5485259999999998</v>
      </c>
    </row>
    <row r="1665" spans="1:9" x14ac:dyDescent="0.25">
      <c r="A1665">
        <v>1664</v>
      </c>
      <c r="F1665">
        <v>53.302318</v>
      </c>
      <c r="G1665">
        <v>9.5990520000000004</v>
      </c>
      <c r="H1665">
        <v>58.105842000000003</v>
      </c>
      <c r="I1665">
        <v>5.5814209999999997</v>
      </c>
    </row>
    <row r="1666" spans="1:9" x14ac:dyDescent="0.25">
      <c r="A1666">
        <v>1665</v>
      </c>
      <c r="F1666">
        <v>53.249477000000006</v>
      </c>
      <c r="G1666">
        <v>9.5627890000000004</v>
      </c>
      <c r="H1666">
        <v>58.127475000000004</v>
      </c>
      <c r="I1666">
        <v>5.5753680000000001</v>
      </c>
    </row>
    <row r="1667" spans="1:9" x14ac:dyDescent="0.25">
      <c r="A1667">
        <v>1666</v>
      </c>
      <c r="F1667">
        <v>53.306846</v>
      </c>
      <c r="G1667">
        <v>9.6145790000000009</v>
      </c>
      <c r="H1667">
        <v>58.074687000000004</v>
      </c>
      <c r="I1667">
        <v>5.6126319999999996</v>
      </c>
    </row>
    <row r="1668" spans="1:9" x14ac:dyDescent="0.25">
      <c r="A1668">
        <v>1667</v>
      </c>
      <c r="F1668">
        <v>53.306846</v>
      </c>
      <c r="G1668">
        <v>9.6145790000000009</v>
      </c>
      <c r="H1668">
        <v>58.105529000000004</v>
      </c>
      <c r="I1668">
        <v>5.6112099999999998</v>
      </c>
    </row>
    <row r="1669" spans="1:9" x14ac:dyDescent="0.25">
      <c r="A1669">
        <v>1668</v>
      </c>
      <c r="H1669">
        <v>58.111373</v>
      </c>
      <c r="I1669">
        <v>5.5890529999999998</v>
      </c>
    </row>
    <row r="1670" spans="1:9" x14ac:dyDescent="0.25">
      <c r="A1670">
        <v>1669</v>
      </c>
      <c r="H1670">
        <v>58.085948000000002</v>
      </c>
      <c r="I1670">
        <v>5.5485259999999998</v>
      </c>
    </row>
    <row r="1671" spans="1:9" x14ac:dyDescent="0.25">
      <c r="A1671">
        <v>1670</v>
      </c>
    </row>
    <row r="1672" spans="1:9" x14ac:dyDescent="0.25">
      <c r="A1672">
        <v>1671</v>
      </c>
    </row>
    <row r="1673" spans="1:9" x14ac:dyDescent="0.25">
      <c r="A1673">
        <v>1672</v>
      </c>
    </row>
    <row r="1674" spans="1:9" x14ac:dyDescent="0.25">
      <c r="A1674">
        <v>1673</v>
      </c>
    </row>
    <row r="1675" spans="1:9" x14ac:dyDescent="0.25">
      <c r="A1675">
        <v>1674</v>
      </c>
      <c r="B1675">
        <v>79.706088000000008</v>
      </c>
      <c r="C1675">
        <v>8.6309280000000008</v>
      </c>
    </row>
    <row r="1676" spans="1:9" x14ac:dyDescent="0.25">
      <c r="A1676">
        <v>1675</v>
      </c>
      <c r="B1676">
        <v>79.686344000000005</v>
      </c>
      <c r="C1676">
        <v>8.624295</v>
      </c>
    </row>
    <row r="1677" spans="1:9" x14ac:dyDescent="0.25">
      <c r="A1677">
        <v>1676</v>
      </c>
      <c r="B1677">
        <v>79.695375000000013</v>
      </c>
      <c r="C1677">
        <v>8.6100619999999992</v>
      </c>
    </row>
    <row r="1678" spans="1:9" x14ac:dyDescent="0.25">
      <c r="A1678">
        <v>1677</v>
      </c>
      <c r="B1678">
        <v>79.65889700000001</v>
      </c>
      <c r="C1678">
        <v>8.6131729999999997</v>
      </c>
      <c r="D1678">
        <v>82.541706000000005</v>
      </c>
      <c r="E1678">
        <v>7.0944779999999996</v>
      </c>
    </row>
    <row r="1679" spans="1:9" x14ac:dyDescent="0.25">
      <c r="A1679">
        <v>1678</v>
      </c>
      <c r="B1679">
        <v>79.673182000000011</v>
      </c>
      <c r="C1679">
        <v>8.5986840000000004</v>
      </c>
      <c r="D1679">
        <v>82.55660300000001</v>
      </c>
      <c r="E1679">
        <v>7.1089669999999998</v>
      </c>
    </row>
    <row r="1680" spans="1:9" x14ac:dyDescent="0.25">
      <c r="A1680">
        <v>1679</v>
      </c>
      <c r="B1680">
        <v>79.666601</v>
      </c>
      <c r="C1680">
        <v>8.5776149999999998</v>
      </c>
      <c r="D1680">
        <v>82.514819000000003</v>
      </c>
      <c r="E1680">
        <v>7.118303</v>
      </c>
    </row>
    <row r="1681" spans="1:9" x14ac:dyDescent="0.25">
      <c r="A1681">
        <v>1680</v>
      </c>
      <c r="B1681">
        <v>79.706088000000008</v>
      </c>
      <c r="C1681">
        <v>8.6309280000000008</v>
      </c>
      <c r="D1681">
        <v>82.526758000000001</v>
      </c>
      <c r="E1681">
        <v>7.1152930000000003</v>
      </c>
    </row>
    <row r="1682" spans="1:9" x14ac:dyDescent="0.25">
      <c r="A1682">
        <v>1681</v>
      </c>
      <c r="D1682">
        <v>82.460638000000003</v>
      </c>
      <c r="E1682">
        <v>7.0551940000000002</v>
      </c>
    </row>
    <row r="1683" spans="1:9" x14ac:dyDescent="0.25">
      <c r="A1683">
        <v>1682</v>
      </c>
      <c r="D1683">
        <v>82.541706000000005</v>
      </c>
      <c r="E1683">
        <v>7.0944779999999996</v>
      </c>
      <c r="H1683">
        <v>82.316309000000004</v>
      </c>
      <c r="I1683">
        <v>5.7495989999999999</v>
      </c>
    </row>
    <row r="1684" spans="1:9" x14ac:dyDescent="0.25">
      <c r="A1684">
        <v>1683</v>
      </c>
      <c r="F1684">
        <v>82.324115000000006</v>
      </c>
      <c r="G1684">
        <v>10.294464</v>
      </c>
      <c r="H1684">
        <v>82.266311999999999</v>
      </c>
      <c r="I1684">
        <v>5.8076569999999998</v>
      </c>
    </row>
    <row r="1685" spans="1:9" x14ac:dyDescent="0.25">
      <c r="A1685">
        <v>1684</v>
      </c>
      <c r="F1685">
        <v>82.254731000000007</v>
      </c>
      <c r="G1685">
        <v>10.274924</v>
      </c>
      <c r="H1685">
        <v>82.310085000000001</v>
      </c>
      <c r="I1685">
        <v>5.7989329999999999</v>
      </c>
    </row>
    <row r="1686" spans="1:9" x14ac:dyDescent="0.25">
      <c r="A1686">
        <v>1685</v>
      </c>
      <c r="F1686">
        <v>82.191061000000005</v>
      </c>
      <c r="G1686">
        <v>10.300891999999999</v>
      </c>
      <c r="H1686">
        <v>82.309932000000003</v>
      </c>
      <c r="I1686">
        <v>5.7751580000000002</v>
      </c>
    </row>
    <row r="1687" spans="1:9" x14ac:dyDescent="0.25">
      <c r="A1687">
        <v>1686</v>
      </c>
      <c r="F1687">
        <v>82.194683000000012</v>
      </c>
      <c r="G1687">
        <v>10.303953</v>
      </c>
      <c r="H1687">
        <v>82.277076000000008</v>
      </c>
      <c r="I1687">
        <v>5.7682710000000004</v>
      </c>
    </row>
    <row r="1688" spans="1:9" x14ac:dyDescent="0.25">
      <c r="A1688">
        <v>1687</v>
      </c>
      <c r="F1688">
        <v>82.227334000000013</v>
      </c>
      <c r="G1688">
        <v>10.298952999999999</v>
      </c>
      <c r="H1688">
        <v>82.284169000000006</v>
      </c>
      <c r="I1688">
        <v>5.7701589999999996</v>
      </c>
    </row>
    <row r="1689" spans="1:9" x14ac:dyDescent="0.25">
      <c r="A1689">
        <v>1688</v>
      </c>
      <c r="F1689">
        <v>82.324115000000006</v>
      </c>
      <c r="G1689">
        <v>10.294464</v>
      </c>
      <c r="H1689">
        <v>82.301667000000009</v>
      </c>
      <c r="I1689">
        <v>5.7528639999999998</v>
      </c>
    </row>
    <row r="1690" spans="1:9" x14ac:dyDescent="0.25">
      <c r="A1690">
        <v>1689</v>
      </c>
      <c r="H1690">
        <v>82.316309000000004</v>
      </c>
      <c r="I1690">
        <v>5.7495989999999999</v>
      </c>
    </row>
    <row r="1691" spans="1:9" x14ac:dyDescent="0.25">
      <c r="A1691">
        <v>1690</v>
      </c>
    </row>
    <row r="1692" spans="1:9" x14ac:dyDescent="0.25">
      <c r="A1692">
        <v>1691</v>
      </c>
    </row>
    <row r="1693" spans="1:9" x14ac:dyDescent="0.25">
      <c r="A1693">
        <v>1692</v>
      </c>
    </row>
    <row r="1694" spans="1:9" x14ac:dyDescent="0.25">
      <c r="A1694">
        <v>1693</v>
      </c>
    </row>
    <row r="1695" spans="1:9" x14ac:dyDescent="0.25">
      <c r="A1695">
        <v>1694</v>
      </c>
    </row>
    <row r="1696" spans="1:9" x14ac:dyDescent="0.25">
      <c r="A1696">
        <v>1695</v>
      </c>
      <c r="D1696">
        <v>110.34770400000001</v>
      </c>
      <c r="E1696">
        <v>6.6229719999999999</v>
      </c>
    </row>
    <row r="1697" spans="1:9" x14ac:dyDescent="0.25">
      <c r="A1697">
        <v>1696</v>
      </c>
      <c r="D1697">
        <v>110.341891</v>
      </c>
      <c r="E1697">
        <v>6.6165430000000001</v>
      </c>
    </row>
    <row r="1698" spans="1:9" x14ac:dyDescent="0.25">
      <c r="A1698">
        <v>1697</v>
      </c>
      <c r="D1698">
        <v>110.34270700000002</v>
      </c>
      <c r="E1698">
        <v>6.6169510000000002</v>
      </c>
    </row>
    <row r="1699" spans="1:9" x14ac:dyDescent="0.25">
      <c r="A1699">
        <v>1698</v>
      </c>
      <c r="B1699">
        <v>113.971495</v>
      </c>
      <c r="C1699">
        <v>8.8032660000000007</v>
      </c>
      <c r="D1699">
        <v>110.33174000000001</v>
      </c>
      <c r="E1699">
        <v>6.6012380000000004</v>
      </c>
    </row>
    <row r="1700" spans="1:9" x14ac:dyDescent="0.25">
      <c r="A1700">
        <v>1699</v>
      </c>
      <c r="B1700">
        <v>113.98113900000001</v>
      </c>
      <c r="C1700">
        <v>8.8181630000000002</v>
      </c>
      <c r="D1700">
        <v>110.36209300000002</v>
      </c>
      <c r="E1700">
        <v>6.6293490000000004</v>
      </c>
    </row>
    <row r="1701" spans="1:9" x14ac:dyDescent="0.25">
      <c r="A1701">
        <v>1700</v>
      </c>
      <c r="B1701">
        <v>113.97914700000001</v>
      </c>
      <c r="C1701">
        <v>8.8314280000000007</v>
      </c>
      <c r="D1701">
        <v>110.46969100000001</v>
      </c>
      <c r="E1701">
        <v>6.6140949999999998</v>
      </c>
    </row>
    <row r="1702" spans="1:9" x14ac:dyDescent="0.25">
      <c r="A1702">
        <v>1701</v>
      </c>
      <c r="B1702">
        <v>113.97603800000002</v>
      </c>
      <c r="C1702">
        <v>8.8009199999999996</v>
      </c>
      <c r="D1702">
        <v>110.34770400000001</v>
      </c>
      <c r="E1702">
        <v>6.6229719999999999</v>
      </c>
    </row>
    <row r="1703" spans="1:9" x14ac:dyDescent="0.25">
      <c r="A1703">
        <v>1702</v>
      </c>
      <c r="B1703">
        <v>114.015219</v>
      </c>
      <c r="C1703">
        <v>8.8469370000000005</v>
      </c>
    </row>
    <row r="1704" spans="1:9" x14ac:dyDescent="0.25">
      <c r="A1704">
        <v>1703</v>
      </c>
      <c r="B1704">
        <v>113.971495</v>
      </c>
      <c r="C1704">
        <v>8.8032660000000007</v>
      </c>
      <c r="F1704">
        <v>113.94914800000001</v>
      </c>
      <c r="G1704">
        <v>10.383846999999999</v>
      </c>
    </row>
    <row r="1705" spans="1:9" x14ac:dyDescent="0.25">
      <c r="A1705">
        <v>1704</v>
      </c>
      <c r="F1705">
        <v>113.96216000000001</v>
      </c>
      <c r="G1705">
        <v>10.438079</v>
      </c>
      <c r="H1705">
        <v>115.25214600000001</v>
      </c>
      <c r="I1705">
        <v>5.5965449999999999</v>
      </c>
    </row>
    <row r="1706" spans="1:9" x14ac:dyDescent="0.25">
      <c r="A1706">
        <v>1705</v>
      </c>
      <c r="F1706">
        <v>113.965067</v>
      </c>
      <c r="G1706">
        <v>10.422620999999999</v>
      </c>
      <c r="H1706">
        <v>115.29571000000001</v>
      </c>
      <c r="I1706">
        <v>5.6663889999999997</v>
      </c>
    </row>
    <row r="1707" spans="1:9" x14ac:dyDescent="0.25">
      <c r="A1707">
        <v>1706</v>
      </c>
      <c r="F1707">
        <v>113.93604100000002</v>
      </c>
      <c r="G1707">
        <v>10.407468</v>
      </c>
      <c r="H1707">
        <v>115.29979500000002</v>
      </c>
      <c r="I1707">
        <v>5.6405219999999998</v>
      </c>
    </row>
    <row r="1708" spans="1:9" x14ac:dyDescent="0.25">
      <c r="A1708">
        <v>1707</v>
      </c>
      <c r="F1708">
        <v>113.92655000000002</v>
      </c>
      <c r="G1708">
        <v>10.382724</v>
      </c>
      <c r="H1708">
        <v>115.28418600000001</v>
      </c>
      <c r="I1708">
        <v>5.6444510000000001</v>
      </c>
    </row>
    <row r="1709" spans="1:9" x14ac:dyDescent="0.25">
      <c r="A1709">
        <v>1708</v>
      </c>
      <c r="F1709">
        <v>113.94914800000001</v>
      </c>
      <c r="G1709">
        <v>10.383846999999999</v>
      </c>
      <c r="H1709">
        <v>115.26678700000001</v>
      </c>
      <c r="I1709">
        <v>5.6448590000000003</v>
      </c>
    </row>
    <row r="1710" spans="1:9" x14ac:dyDescent="0.25">
      <c r="A1710">
        <v>1709</v>
      </c>
      <c r="F1710">
        <v>113.94914800000001</v>
      </c>
      <c r="G1710">
        <v>10.383846999999999</v>
      </c>
      <c r="H1710">
        <v>115.25214600000001</v>
      </c>
      <c r="I1710">
        <v>5.5965449999999999</v>
      </c>
    </row>
    <row r="1711" spans="1:9" x14ac:dyDescent="0.25">
      <c r="A1711">
        <v>1710</v>
      </c>
    </row>
    <row r="1712" spans="1:9" x14ac:dyDescent="0.25">
      <c r="A1712">
        <v>1711</v>
      </c>
    </row>
    <row r="1713" spans="1:9" x14ac:dyDescent="0.25">
      <c r="A1713">
        <v>1712</v>
      </c>
    </row>
    <row r="1714" spans="1:9" x14ac:dyDescent="0.25">
      <c r="A1714">
        <v>1713</v>
      </c>
    </row>
    <row r="1715" spans="1:9" x14ac:dyDescent="0.25">
      <c r="A1715">
        <v>1714</v>
      </c>
      <c r="D1715">
        <v>152.185035</v>
      </c>
      <c r="E1715">
        <v>7.5750650000000004</v>
      </c>
    </row>
    <row r="1716" spans="1:9" x14ac:dyDescent="0.25">
      <c r="A1716">
        <v>1715</v>
      </c>
      <c r="D1716">
        <v>152.185035</v>
      </c>
      <c r="E1716">
        <v>7.5750650000000004</v>
      </c>
    </row>
    <row r="1717" spans="1:9" x14ac:dyDescent="0.25">
      <c r="A1717">
        <v>1716</v>
      </c>
      <c r="D1717">
        <v>152.185035</v>
      </c>
      <c r="E1717">
        <v>7.5750650000000004</v>
      </c>
    </row>
    <row r="1718" spans="1:9" x14ac:dyDescent="0.25">
      <c r="A1718">
        <v>1717</v>
      </c>
      <c r="D1718">
        <v>152.185035</v>
      </c>
      <c r="E1718">
        <v>7.5750650000000004</v>
      </c>
    </row>
    <row r="1719" spans="1:9" x14ac:dyDescent="0.25">
      <c r="A1719">
        <v>1718</v>
      </c>
      <c r="D1719">
        <v>152.185035</v>
      </c>
      <c r="E1719">
        <v>7.5750650000000004</v>
      </c>
    </row>
    <row r="1720" spans="1:9" x14ac:dyDescent="0.25">
      <c r="A1720">
        <v>1719</v>
      </c>
      <c r="B1720">
        <v>155.314413</v>
      </c>
      <c r="C1720">
        <v>8.8539270000000005</v>
      </c>
      <c r="D1720">
        <v>152.185035</v>
      </c>
      <c r="E1720">
        <v>7.5750650000000004</v>
      </c>
    </row>
    <row r="1721" spans="1:9" x14ac:dyDescent="0.25">
      <c r="A1721">
        <v>1720</v>
      </c>
      <c r="B1721">
        <v>155.314413</v>
      </c>
      <c r="C1721">
        <v>8.8539270000000005</v>
      </c>
      <c r="D1721">
        <v>152.185035</v>
      </c>
      <c r="E1721">
        <v>7.5750650000000004</v>
      </c>
    </row>
    <row r="1722" spans="1:9" x14ac:dyDescent="0.25">
      <c r="A1722">
        <v>1721</v>
      </c>
      <c r="B1722">
        <v>155.314413</v>
      </c>
      <c r="C1722">
        <v>8.8539270000000005</v>
      </c>
    </row>
    <row r="1723" spans="1:9" x14ac:dyDescent="0.25">
      <c r="A1723">
        <v>1722</v>
      </c>
      <c r="B1723">
        <v>155.314413</v>
      </c>
      <c r="C1723">
        <v>8.8539270000000005</v>
      </c>
    </row>
    <row r="1724" spans="1:9" x14ac:dyDescent="0.25">
      <c r="A1724">
        <v>1723</v>
      </c>
      <c r="B1724">
        <v>155.314413</v>
      </c>
      <c r="C1724">
        <v>8.8539270000000005</v>
      </c>
      <c r="H1724">
        <v>156.046008</v>
      </c>
      <c r="I1724">
        <v>5.8437260000000002</v>
      </c>
    </row>
    <row r="1725" spans="1:9" x14ac:dyDescent="0.25">
      <c r="A1725">
        <v>1724</v>
      </c>
      <c r="F1725">
        <v>156.46016900000001</v>
      </c>
      <c r="G1725">
        <v>10.140594</v>
      </c>
      <c r="H1725">
        <v>156.046008</v>
      </c>
      <c r="I1725">
        <v>5.8437260000000002</v>
      </c>
    </row>
    <row r="1726" spans="1:9" x14ac:dyDescent="0.25">
      <c r="A1726">
        <v>1725</v>
      </c>
      <c r="F1726">
        <v>156.46016900000001</v>
      </c>
      <c r="G1726">
        <v>10.140594</v>
      </c>
      <c r="H1726">
        <v>156.046008</v>
      </c>
      <c r="I1726">
        <v>5.8437260000000002</v>
      </c>
    </row>
    <row r="1727" spans="1:9" x14ac:dyDescent="0.25">
      <c r="A1727">
        <v>1726</v>
      </c>
      <c r="F1727">
        <v>156.46016900000001</v>
      </c>
      <c r="G1727">
        <v>10.140594</v>
      </c>
      <c r="H1727">
        <v>156.046008</v>
      </c>
      <c r="I1727">
        <v>5.8437260000000002</v>
      </c>
    </row>
    <row r="1728" spans="1:9" x14ac:dyDescent="0.25">
      <c r="A1728">
        <v>1727</v>
      </c>
      <c r="F1728">
        <v>156.46016900000001</v>
      </c>
      <c r="G1728">
        <v>10.140594</v>
      </c>
      <c r="H1728">
        <v>156.046008</v>
      </c>
      <c r="I1728">
        <v>5.8437260000000002</v>
      </c>
    </row>
    <row r="1729" spans="1:9" x14ac:dyDescent="0.25">
      <c r="A1729">
        <v>1728</v>
      </c>
      <c r="F1729">
        <v>156.24926300000001</v>
      </c>
      <c r="G1729">
        <v>10.208601</v>
      </c>
      <c r="H1729">
        <v>156.046008</v>
      </c>
      <c r="I1729">
        <v>5.8437260000000002</v>
      </c>
    </row>
    <row r="1730" spans="1:9" x14ac:dyDescent="0.25">
      <c r="A1730">
        <v>1729</v>
      </c>
      <c r="F1730">
        <v>156.46016900000001</v>
      </c>
      <c r="G1730">
        <v>10.140594</v>
      </c>
      <c r="H1730">
        <v>156.046008</v>
      </c>
      <c r="I1730">
        <v>5.8437260000000002</v>
      </c>
    </row>
    <row r="1731" spans="1:9" x14ac:dyDescent="0.25">
      <c r="A1731">
        <v>1730</v>
      </c>
    </row>
    <row r="1732" spans="1:9" x14ac:dyDescent="0.25">
      <c r="A1732">
        <v>1731</v>
      </c>
    </row>
    <row r="1733" spans="1:9" x14ac:dyDescent="0.25">
      <c r="A1733">
        <v>1732</v>
      </c>
    </row>
    <row r="1734" spans="1:9" x14ac:dyDescent="0.25">
      <c r="A1734">
        <v>1733</v>
      </c>
    </row>
    <row r="1735" spans="1:9" x14ac:dyDescent="0.25">
      <c r="A1735">
        <v>1734</v>
      </c>
    </row>
    <row r="1736" spans="1:9" x14ac:dyDescent="0.25">
      <c r="A1736">
        <v>1735</v>
      </c>
    </row>
    <row r="1737" spans="1:9" x14ac:dyDescent="0.25">
      <c r="A1737">
        <v>1736</v>
      </c>
      <c r="D1737">
        <v>184.570235</v>
      </c>
      <c r="E1737">
        <v>6.537261</v>
      </c>
    </row>
    <row r="1738" spans="1:9" x14ac:dyDescent="0.25">
      <c r="A1738">
        <v>1737</v>
      </c>
      <c r="D1738">
        <v>184.554419</v>
      </c>
      <c r="E1738">
        <v>6.5195069999999999</v>
      </c>
    </row>
    <row r="1739" spans="1:9" x14ac:dyDescent="0.25">
      <c r="A1739">
        <v>1738</v>
      </c>
      <c r="D1739">
        <v>184.59651000000002</v>
      </c>
      <c r="E1739">
        <v>6.5236910000000004</v>
      </c>
    </row>
    <row r="1740" spans="1:9" x14ac:dyDescent="0.25">
      <c r="A1740">
        <v>1739</v>
      </c>
      <c r="D1740">
        <v>184.597735</v>
      </c>
      <c r="E1740">
        <v>6.5115489999999996</v>
      </c>
    </row>
    <row r="1741" spans="1:9" x14ac:dyDescent="0.25">
      <c r="A1741">
        <v>1740</v>
      </c>
      <c r="B1741">
        <v>190.72164800000002</v>
      </c>
      <c r="C1741">
        <v>8.5343509999999991</v>
      </c>
      <c r="D1741">
        <v>184.629469</v>
      </c>
      <c r="E1741">
        <v>6.4985900000000001</v>
      </c>
    </row>
    <row r="1742" spans="1:9" x14ac:dyDescent="0.25">
      <c r="A1742">
        <v>1741</v>
      </c>
      <c r="B1742">
        <v>190.79389</v>
      </c>
      <c r="C1742">
        <v>8.513026</v>
      </c>
      <c r="D1742">
        <v>184.570235</v>
      </c>
      <c r="E1742">
        <v>6.537261</v>
      </c>
    </row>
    <row r="1743" spans="1:9" x14ac:dyDescent="0.25">
      <c r="A1743">
        <v>1742</v>
      </c>
      <c r="B1743">
        <v>190.76787000000002</v>
      </c>
      <c r="C1743">
        <v>8.5121070000000003</v>
      </c>
      <c r="D1743">
        <v>184.570235</v>
      </c>
      <c r="E1743">
        <v>6.537261</v>
      </c>
    </row>
    <row r="1744" spans="1:9" x14ac:dyDescent="0.25">
      <c r="A1744">
        <v>1743</v>
      </c>
      <c r="B1744">
        <v>190.761393</v>
      </c>
      <c r="C1744">
        <v>8.5338410000000007</v>
      </c>
    </row>
    <row r="1745" spans="1:9" x14ac:dyDescent="0.25">
      <c r="A1745">
        <v>1744</v>
      </c>
      <c r="B1745">
        <v>190.71593300000001</v>
      </c>
      <c r="C1745">
        <v>8.5578190000000003</v>
      </c>
    </row>
    <row r="1746" spans="1:9" x14ac:dyDescent="0.25">
      <c r="A1746">
        <v>1745</v>
      </c>
      <c r="B1746">
        <v>190.72164800000002</v>
      </c>
      <c r="C1746">
        <v>8.5343509999999991</v>
      </c>
    </row>
    <row r="1747" spans="1:9" x14ac:dyDescent="0.25">
      <c r="A1747">
        <v>1746</v>
      </c>
    </row>
    <row r="1748" spans="1:9" x14ac:dyDescent="0.25">
      <c r="A1748">
        <v>1747</v>
      </c>
      <c r="H1748">
        <v>193.174632</v>
      </c>
      <c r="I1748">
        <v>5.0301970000000003</v>
      </c>
    </row>
    <row r="1749" spans="1:9" x14ac:dyDescent="0.25">
      <c r="A1749">
        <v>1748</v>
      </c>
      <c r="F1749">
        <v>194.62404900000001</v>
      </c>
      <c r="G1749">
        <v>9.4599670000000007</v>
      </c>
      <c r="H1749">
        <v>193.15233800000001</v>
      </c>
      <c r="I1749">
        <v>5.0019840000000002</v>
      </c>
    </row>
    <row r="1750" spans="1:9" x14ac:dyDescent="0.25">
      <c r="A1750">
        <v>1749</v>
      </c>
      <c r="F1750">
        <v>194.69062700000001</v>
      </c>
      <c r="G1750">
        <v>9.5040449999999996</v>
      </c>
      <c r="H1750">
        <v>193.09422900000001</v>
      </c>
      <c r="I1750">
        <v>4.994434</v>
      </c>
    </row>
    <row r="1751" spans="1:9" x14ac:dyDescent="0.25">
      <c r="A1751">
        <v>1750</v>
      </c>
      <c r="F1751">
        <v>194.68118900000002</v>
      </c>
      <c r="G1751">
        <v>9.5476150000000004</v>
      </c>
      <c r="H1751">
        <v>193.137137</v>
      </c>
      <c r="I1751">
        <v>5.0447369999999996</v>
      </c>
    </row>
    <row r="1752" spans="1:9" x14ac:dyDescent="0.25">
      <c r="A1752">
        <v>1751</v>
      </c>
      <c r="F1752">
        <v>194.66210799999999</v>
      </c>
      <c r="G1752">
        <v>9.5459820000000004</v>
      </c>
      <c r="H1752">
        <v>193.06872000000001</v>
      </c>
      <c r="I1752">
        <v>5.0180040000000004</v>
      </c>
    </row>
    <row r="1753" spans="1:9" x14ac:dyDescent="0.25">
      <c r="A1753">
        <v>1752</v>
      </c>
      <c r="F1753">
        <v>194.670016</v>
      </c>
      <c r="G1753">
        <v>9.541544</v>
      </c>
      <c r="H1753">
        <v>193.174632</v>
      </c>
      <c r="I1753">
        <v>5.0301970000000003</v>
      </c>
    </row>
    <row r="1754" spans="1:9" x14ac:dyDescent="0.25">
      <c r="A1754">
        <v>1753</v>
      </c>
      <c r="F1754">
        <v>194.612109</v>
      </c>
      <c r="G1754">
        <v>9.4630279999999996</v>
      </c>
      <c r="H1754">
        <v>193.174632</v>
      </c>
      <c r="I1754">
        <v>5.0301970000000003</v>
      </c>
    </row>
    <row r="1755" spans="1:9" x14ac:dyDescent="0.25">
      <c r="A1755">
        <v>1754</v>
      </c>
      <c r="D1755">
        <v>214.727769</v>
      </c>
      <c r="E1755">
        <v>6.6182569999999998</v>
      </c>
    </row>
    <row r="1756" spans="1:9" x14ac:dyDescent="0.25">
      <c r="A1756">
        <v>1755</v>
      </c>
      <c r="D1756">
        <v>214.776736</v>
      </c>
      <c r="E1756">
        <v>6.6367599999999998</v>
      </c>
    </row>
    <row r="1757" spans="1:9" x14ac:dyDescent="0.25">
      <c r="A1757">
        <v>1756</v>
      </c>
      <c r="D1757">
        <v>214.76565400000001</v>
      </c>
      <c r="E1757">
        <v>6.6214519999999997</v>
      </c>
    </row>
    <row r="1758" spans="1:9" x14ac:dyDescent="0.25">
      <c r="A1758">
        <v>1757</v>
      </c>
      <c r="D1758">
        <v>214.786168</v>
      </c>
      <c r="E1758">
        <v>6.6284619999999999</v>
      </c>
    </row>
    <row r="1759" spans="1:9" x14ac:dyDescent="0.25">
      <c r="A1759">
        <v>1758</v>
      </c>
      <c r="D1759">
        <v>214.783694</v>
      </c>
      <c r="E1759">
        <v>6.6368119999999999</v>
      </c>
    </row>
    <row r="1760" spans="1:9" x14ac:dyDescent="0.25">
      <c r="A1760">
        <v>1759</v>
      </c>
      <c r="D1760">
        <v>214.78719899999999</v>
      </c>
      <c r="E1760">
        <v>6.6349049999999998</v>
      </c>
    </row>
    <row r="1761" spans="1:9" x14ac:dyDescent="0.25">
      <c r="A1761">
        <v>1760</v>
      </c>
      <c r="B1761">
        <v>220.70240000000001</v>
      </c>
      <c r="C1761">
        <v>8.6602099999999993</v>
      </c>
      <c r="D1761">
        <v>214.727769</v>
      </c>
      <c r="E1761">
        <v>6.6182569999999998</v>
      </c>
    </row>
    <row r="1762" spans="1:9" x14ac:dyDescent="0.25">
      <c r="A1762">
        <v>1761</v>
      </c>
      <c r="B1762">
        <v>220.70704000000001</v>
      </c>
      <c r="C1762">
        <v>8.6769099999999995</v>
      </c>
      <c r="D1762">
        <v>214.727769</v>
      </c>
      <c r="E1762">
        <v>6.6182569999999998</v>
      </c>
    </row>
    <row r="1763" spans="1:9" x14ac:dyDescent="0.25">
      <c r="A1763">
        <v>1762</v>
      </c>
      <c r="B1763">
        <v>220.69667899999999</v>
      </c>
      <c r="C1763">
        <v>8.6412420000000001</v>
      </c>
    </row>
    <row r="1764" spans="1:9" x14ac:dyDescent="0.25">
      <c r="A1764">
        <v>1763</v>
      </c>
      <c r="B1764">
        <v>220.66745399999999</v>
      </c>
      <c r="C1764">
        <v>8.6653640000000003</v>
      </c>
    </row>
    <row r="1765" spans="1:9" x14ac:dyDescent="0.25">
      <c r="A1765">
        <v>1764</v>
      </c>
      <c r="B1765">
        <v>220.65729999999999</v>
      </c>
      <c r="C1765">
        <v>8.646293</v>
      </c>
    </row>
    <row r="1766" spans="1:9" x14ac:dyDescent="0.25">
      <c r="A1766">
        <v>1765</v>
      </c>
      <c r="B1766">
        <v>220.670547</v>
      </c>
      <c r="C1766">
        <v>8.5972749999999998</v>
      </c>
    </row>
    <row r="1767" spans="1:9" x14ac:dyDescent="0.25">
      <c r="A1767">
        <v>1766</v>
      </c>
      <c r="B1767">
        <v>220.72028599999999</v>
      </c>
      <c r="C1767">
        <v>8.6760850000000005</v>
      </c>
    </row>
    <row r="1768" spans="1:9" x14ac:dyDescent="0.25">
      <c r="A1768">
        <v>1767</v>
      </c>
      <c r="H1768">
        <v>221.770849</v>
      </c>
      <c r="I1768">
        <v>5.6468129999999999</v>
      </c>
    </row>
    <row r="1769" spans="1:9" x14ac:dyDescent="0.25">
      <c r="A1769">
        <v>1768</v>
      </c>
      <c r="F1769">
        <v>222.72492099999999</v>
      </c>
      <c r="G1769">
        <v>10.514749999999999</v>
      </c>
      <c r="H1769">
        <v>221.777601</v>
      </c>
      <c r="I1769">
        <v>5.7083560000000002</v>
      </c>
    </row>
    <row r="1770" spans="1:9" x14ac:dyDescent="0.25">
      <c r="A1770">
        <v>1769</v>
      </c>
      <c r="F1770">
        <v>222.73770400000001</v>
      </c>
      <c r="G1770">
        <v>10.547015999999999</v>
      </c>
      <c r="H1770">
        <v>221.781364</v>
      </c>
      <c r="I1770">
        <v>5.7276850000000001</v>
      </c>
    </row>
    <row r="1771" spans="1:9" x14ac:dyDescent="0.25">
      <c r="A1771">
        <v>1770</v>
      </c>
      <c r="F1771">
        <v>222.68904800000001</v>
      </c>
      <c r="G1771">
        <v>10.512998</v>
      </c>
      <c r="H1771">
        <v>221.805589</v>
      </c>
      <c r="I1771">
        <v>5.7300050000000002</v>
      </c>
    </row>
    <row r="1772" spans="1:9" x14ac:dyDescent="0.25">
      <c r="A1772">
        <v>1771</v>
      </c>
      <c r="F1772">
        <v>222.60838200000001</v>
      </c>
      <c r="G1772">
        <v>10.504287</v>
      </c>
      <c r="H1772">
        <v>221.78801300000001</v>
      </c>
      <c r="I1772">
        <v>5.6993879999999999</v>
      </c>
    </row>
    <row r="1773" spans="1:9" x14ac:dyDescent="0.25">
      <c r="A1773">
        <v>1772</v>
      </c>
      <c r="F1773">
        <v>222.60951499999999</v>
      </c>
      <c r="G1773">
        <v>10.5114</v>
      </c>
      <c r="H1773">
        <v>221.771107</v>
      </c>
      <c r="I1773">
        <v>5.7750539999999999</v>
      </c>
    </row>
    <row r="1774" spans="1:9" x14ac:dyDescent="0.25">
      <c r="A1774">
        <v>1773</v>
      </c>
      <c r="F1774">
        <v>222.59363999999999</v>
      </c>
      <c r="G1774">
        <v>10.484752</v>
      </c>
      <c r="H1774">
        <v>221.814301</v>
      </c>
      <c r="I1774">
        <v>5.7373240000000001</v>
      </c>
    </row>
    <row r="1775" spans="1:9" x14ac:dyDescent="0.25">
      <c r="A1775">
        <v>1774</v>
      </c>
      <c r="F1775">
        <v>222.64817299999999</v>
      </c>
      <c r="G1775">
        <v>10.487484</v>
      </c>
      <c r="H1775">
        <v>221.770849</v>
      </c>
      <c r="I1775">
        <v>5.6468129999999999</v>
      </c>
    </row>
    <row r="1776" spans="1:9" x14ac:dyDescent="0.25">
      <c r="A1776">
        <v>1775</v>
      </c>
      <c r="D1776">
        <v>240.86895799999999</v>
      </c>
      <c r="E1776">
        <v>7.3444029999999998</v>
      </c>
      <c r="F1776">
        <v>222.72492099999999</v>
      </c>
      <c r="G1776">
        <v>10.514749999999999</v>
      </c>
    </row>
    <row r="1777" spans="1:9" x14ac:dyDescent="0.25">
      <c r="A1777">
        <v>1776</v>
      </c>
      <c r="D1777">
        <v>240.88498799999999</v>
      </c>
      <c r="E1777">
        <v>7.3431660000000001</v>
      </c>
    </row>
    <row r="1778" spans="1:9" x14ac:dyDescent="0.25">
      <c r="A1778">
        <v>1777</v>
      </c>
      <c r="D1778">
        <v>240.86674199999999</v>
      </c>
      <c r="E1778">
        <v>7.3621340000000002</v>
      </c>
    </row>
    <row r="1779" spans="1:9" x14ac:dyDescent="0.25">
      <c r="A1779">
        <v>1778</v>
      </c>
      <c r="D1779">
        <v>240.817262</v>
      </c>
      <c r="E1779">
        <v>7.3594030000000004</v>
      </c>
    </row>
    <row r="1780" spans="1:9" x14ac:dyDescent="0.25">
      <c r="A1780">
        <v>1779</v>
      </c>
      <c r="D1780">
        <v>240.830817</v>
      </c>
      <c r="E1780">
        <v>7.3542480000000001</v>
      </c>
    </row>
    <row r="1781" spans="1:9" x14ac:dyDescent="0.25">
      <c r="A1781">
        <v>1780</v>
      </c>
      <c r="D1781">
        <v>240.87127799999999</v>
      </c>
      <c r="E1781">
        <v>7.3469290000000003</v>
      </c>
    </row>
    <row r="1782" spans="1:9" x14ac:dyDescent="0.25">
      <c r="A1782">
        <v>1781</v>
      </c>
      <c r="D1782">
        <v>240.87998899999999</v>
      </c>
      <c r="E1782">
        <v>7.3585260000000003</v>
      </c>
    </row>
    <row r="1783" spans="1:9" x14ac:dyDescent="0.25">
      <c r="A1783">
        <v>1782</v>
      </c>
      <c r="D1783">
        <v>240.89890600000001</v>
      </c>
      <c r="E1783">
        <v>7.3269820000000001</v>
      </c>
    </row>
    <row r="1784" spans="1:9" x14ac:dyDescent="0.25">
      <c r="A1784">
        <v>1783</v>
      </c>
      <c r="B1784">
        <v>251.138621</v>
      </c>
      <c r="C1784">
        <v>7.8910239999999998</v>
      </c>
      <c r="D1784">
        <v>240.86895799999999</v>
      </c>
      <c r="E1784">
        <v>7.3444029999999998</v>
      </c>
    </row>
    <row r="1785" spans="1:9" x14ac:dyDescent="0.25">
      <c r="A1785">
        <v>1784</v>
      </c>
      <c r="B1785">
        <v>251.15068300000001</v>
      </c>
      <c r="C1785">
        <v>7.9120540000000004</v>
      </c>
    </row>
    <row r="1786" spans="1:9" x14ac:dyDescent="0.25">
      <c r="A1786">
        <v>1785</v>
      </c>
      <c r="B1786">
        <v>251.16954699999999</v>
      </c>
      <c r="C1786">
        <v>7.9026730000000001</v>
      </c>
    </row>
    <row r="1787" spans="1:9" x14ac:dyDescent="0.25">
      <c r="A1787">
        <v>1786</v>
      </c>
      <c r="B1787">
        <v>251.14114699999999</v>
      </c>
      <c r="C1787">
        <v>7.902209</v>
      </c>
    </row>
    <row r="1788" spans="1:9" x14ac:dyDescent="0.25">
      <c r="A1788">
        <v>1787</v>
      </c>
      <c r="B1788">
        <v>251.155372</v>
      </c>
      <c r="C1788">
        <v>7.9008690000000001</v>
      </c>
    </row>
    <row r="1789" spans="1:9" x14ac:dyDescent="0.25">
      <c r="A1789">
        <v>1788</v>
      </c>
      <c r="B1789">
        <v>251.142539</v>
      </c>
      <c r="C1789">
        <v>7.9197340000000001</v>
      </c>
    </row>
    <row r="1790" spans="1:9" x14ac:dyDescent="0.25">
      <c r="A1790">
        <v>1789</v>
      </c>
      <c r="B1790">
        <v>251.16119700000002</v>
      </c>
      <c r="C1790">
        <v>7.9242179999999998</v>
      </c>
    </row>
    <row r="1791" spans="1:9" x14ac:dyDescent="0.25">
      <c r="A1791">
        <v>1790</v>
      </c>
      <c r="B1791">
        <v>251.13769099999999</v>
      </c>
      <c r="C1791">
        <v>7.9070020000000003</v>
      </c>
    </row>
    <row r="1792" spans="1:9" x14ac:dyDescent="0.25">
      <c r="A1792">
        <v>1791</v>
      </c>
      <c r="B1792">
        <v>251.140784</v>
      </c>
      <c r="C1792">
        <v>7.821491</v>
      </c>
      <c r="H1792">
        <v>248.65266700000001</v>
      </c>
      <c r="I1792">
        <v>4.2324039999999998</v>
      </c>
    </row>
    <row r="1793" spans="1:9" x14ac:dyDescent="0.25">
      <c r="A1793">
        <v>1792</v>
      </c>
      <c r="B1793">
        <v>251.138621</v>
      </c>
      <c r="C1793">
        <v>7.8910239999999998</v>
      </c>
      <c r="H1793">
        <v>248.56365099999999</v>
      </c>
      <c r="I1793">
        <v>4.2342599999999999</v>
      </c>
    </row>
    <row r="1794" spans="1:9" x14ac:dyDescent="0.25">
      <c r="A1794">
        <v>1793</v>
      </c>
      <c r="H1794">
        <v>248.63704999999999</v>
      </c>
      <c r="I1794">
        <v>4.2319399999999998</v>
      </c>
    </row>
    <row r="1795" spans="1:9" x14ac:dyDescent="0.25">
      <c r="A1795">
        <v>1794</v>
      </c>
      <c r="F1795">
        <v>251.659312</v>
      </c>
      <c r="G1795">
        <v>8.8057689999999997</v>
      </c>
      <c r="H1795">
        <v>248.627105</v>
      </c>
      <c r="I1795">
        <v>4.232507</v>
      </c>
    </row>
    <row r="1796" spans="1:9" x14ac:dyDescent="0.25">
      <c r="A1796">
        <v>1795</v>
      </c>
      <c r="F1796">
        <v>251.692611</v>
      </c>
      <c r="G1796">
        <v>8.8162839999999996</v>
      </c>
      <c r="H1796">
        <v>248.63658799999999</v>
      </c>
      <c r="I1796">
        <v>4.2333319999999999</v>
      </c>
    </row>
    <row r="1797" spans="1:9" x14ac:dyDescent="0.25">
      <c r="A1797">
        <v>1796</v>
      </c>
      <c r="D1797">
        <v>266.33214499999997</v>
      </c>
      <c r="E1797">
        <v>5.5374889999999999</v>
      </c>
      <c r="F1797">
        <v>251.718535</v>
      </c>
      <c r="G1797">
        <v>8.8620029999999996</v>
      </c>
      <c r="H1797">
        <v>248.62643299999999</v>
      </c>
      <c r="I1797">
        <v>4.2582789999999999</v>
      </c>
    </row>
    <row r="1798" spans="1:9" x14ac:dyDescent="0.25">
      <c r="A1798">
        <v>1797</v>
      </c>
      <c r="D1798">
        <v>266.33214499999997</v>
      </c>
      <c r="E1798">
        <v>5.5374889999999999</v>
      </c>
      <c r="F1798">
        <v>251.719932</v>
      </c>
      <c r="G1798">
        <v>8.8910739999999997</v>
      </c>
      <c r="H1798">
        <v>248.60179399999998</v>
      </c>
      <c r="I1798">
        <v>4.279566</v>
      </c>
    </row>
    <row r="1799" spans="1:9" x14ac:dyDescent="0.25">
      <c r="A1799">
        <v>1798</v>
      </c>
      <c r="D1799">
        <v>266.33214499999997</v>
      </c>
      <c r="E1799">
        <v>5.5374889999999999</v>
      </c>
      <c r="F1799">
        <v>251.722354</v>
      </c>
      <c r="G1799">
        <v>8.8827239999999996</v>
      </c>
      <c r="H1799">
        <v>248.63328799999999</v>
      </c>
      <c r="I1799">
        <v>4.2324039999999998</v>
      </c>
    </row>
    <row r="1800" spans="1:9" x14ac:dyDescent="0.25">
      <c r="A1800">
        <v>1799</v>
      </c>
      <c r="D1800">
        <v>266.33214499999997</v>
      </c>
      <c r="E1800">
        <v>5.5374889999999999</v>
      </c>
      <c r="F1800">
        <v>251.716937</v>
      </c>
      <c r="G1800">
        <v>8.8725179999999995</v>
      </c>
      <c r="H1800">
        <v>248.63328799999999</v>
      </c>
      <c r="I1800">
        <v>4.2324039999999998</v>
      </c>
    </row>
    <row r="1801" spans="1:9" x14ac:dyDescent="0.25">
      <c r="A1801">
        <v>1800</v>
      </c>
      <c r="D1801">
        <v>266.33214499999997</v>
      </c>
      <c r="E1801">
        <v>5.5374889999999999</v>
      </c>
      <c r="F1801">
        <v>251.70946800000002</v>
      </c>
      <c r="G1801">
        <v>8.8682390000000009</v>
      </c>
    </row>
    <row r="1802" spans="1:9" x14ac:dyDescent="0.25">
      <c r="A1802">
        <v>1801</v>
      </c>
      <c r="D1802">
        <v>266.33214499999997</v>
      </c>
      <c r="E1802">
        <v>5.5374889999999999</v>
      </c>
      <c r="F1802">
        <v>251.65292299999999</v>
      </c>
      <c r="G1802">
        <v>8.8285509999999991</v>
      </c>
    </row>
    <row r="1803" spans="1:9" x14ac:dyDescent="0.25">
      <c r="A1803">
        <v>1802</v>
      </c>
      <c r="D1803">
        <v>266.33214499999997</v>
      </c>
      <c r="E1803">
        <v>5.5374889999999999</v>
      </c>
      <c r="F1803">
        <v>251.659312</v>
      </c>
      <c r="G1803">
        <v>8.8057689999999997</v>
      </c>
    </row>
    <row r="1804" spans="1:9" x14ac:dyDescent="0.25">
      <c r="A1804">
        <v>1803</v>
      </c>
      <c r="D1804">
        <v>266.33214499999997</v>
      </c>
      <c r="E1804">
        <v>5.5374889999999999</v>
      </c>
    </row>
    <row r="1805" spans="1:9" x14ac:dyDescent="0.25">
      <c r="A1805">
        <v>1804</v>
      </c>
      <c r="D1805">
        <v>266.33214499999997</v>
      </c>
      <c r="E1805">
        <v>5.5374889999999999</v>
      </c>
    </row>
    <row r="1806" spans="1:9" x14ac:dyDescent="0.25">
      <c r="A1806">
        <v>1805</v>
      </c>
      <c r="D1806">
        <v>266.33214499999997</v>
      </c>
      <c r="E1806">
        <v>5.5374889999999999</v>
      </c>
    </row>
    <row r="1807" spans="1:9" x14ac:dyDescent="0.25">
      <c r="A1807">
        <v>1806</v>
      </c>
      <c r="D1807">
        <v>266.33214499999997</v>
      </c>
      <c r="E1807">
        <v>5.5374889999999999</v>
      </c>
    </row>
    <row r="1808" spans="1:9" x14ac:dyDescent="0.25">
      <c r="A1808">
        <v>1807</v>
      </c>
      <c r="B1808">
        <v>274.29156799999998</v>
      </c>
      <c r="C1808">
        <v>6.611453</v>
      </c>
      <c r="D1808">
        <v>266.33214499999997</v>
      </c>
      <c r="E1808">
        <v>5.5374889999999999</v>
      </c>
    </row>
    <row r="1809" spans="1:11" x14ac:dyDescent="0.25">
      <c r="A1809">
        <v>1808</v>
      </c>
      <c r="B1809">
        <v>274.29156799999998</v>
      </c>
      <c r="C1809">
        <v>6.611453</v>
      </c>
      <c r="D1809">
        <v>266.33214499999997</v>
      </c>
      <c r="E1809">
        <v>5.5374889999999999</v>
      </c>
    </row>
    <row r="1810" spans="1:11" x14ac:dyDescent="0.25">
      <c r="A1810">
        <v>1809</v>
      </c>
      <c r="B1810">
        <v>274.29156799999998</v>
      </c>
      <c r="C1810">
        <v>6.611453</v>
      </c>
    </row>
    <row r="1811" spans="1:11" x14ac:dyDescent="0.25">
      <c r="A1811">
        <v>1810</v>
      </c>
      <c r="B1811">
        <v>274.29156799999998</v>
      </c>
      <c r="C1811">
        <v>6.611453</v>
      </c>
      <c r="J1811">
        <v>236.197711</v>
      </c>
      <c r="K1811">
        <v>13.501086000000001</v>
      </c>
    </row>
    <row r="1812" spans="1:11" x14ac:dyDescent="0.25">
      <c r="A1812">
        <v>1811</v>
      </c>
    </row>
    <row r="1813" spans="1:11" x14ac:dyDescent="0.25">
      <c r="A1813">
        <v>1812</v>
      </c>
    </row>
    <row r="1814" spans="1:11" x14ac:dyDescent="0.25">
      <c r="A1814">
        <v>1813</v>
      </c>
    </row>
    <row r="1815" spans="1:11" x14ac:dyDescent="0.25">
      <c r="A1815">
        <v>1814</v>
      </c>
    </row>
    <row r="1816" spans="1:11" x14ac:dyDescent="0.25">
      <c r="A1816">
        <v>1815</v>
      </c>
    </row>
    <row r="1817" spans="1:11" x14ac:dyDescent="0.25">
      <c r="A1817">
        <v>1816</v>
      </c>
    </row>
    <row r="1818" spans="1:11" x14ac:dyDescent="0.25">
      <c r="A1818">
        <v>1817</v>
      </c>
    </row>
    <row r="1819" spans="1:11" x14ac:dyDescent="0.25">
      <c r="A1819">
        <v>1818</v>
      </c>
    </row>
    <row r="1820" spans="1:11" x14ac:dyDescent="0.25">
      <c r="A1820">
        <v>1819</v>
      </c>
    </row>
    <row r="1821" spans="1:11" x14ac:dyDescent="0.25">
      <c r="A1821">
        <v>1820</v>
      </c>
    </row>
    <row r="1822" spans="1:11" x14ac:dyDescent="0.25">
      <c r="A1822">
        <v>1821</v>
      </c>
    </row>
    <row r="1823" spans="1:11" x14ac:dyDescent="0.25">
      <c r="A1823">
        <v>1822</v>
      </c>
    </row>
    <row r="1824" spans="1:11" x14ac:dyDescent="0.25">
      <c r="A1824">
        <v>1823</v>
      </c>
    </row>
    <row r="1825" spans="1:1" x14ac:dyDescent="0.25">
      <c r="A1825">
        <v>1824</v>
      </c>
    </row>
    <row r="1826" spans="1:1" x14ac:dyDescent="0.25">
      <c r="A1826">
        <v>1825</v>
      </c>
    </row>
    <row r="1827" spans="1:1" x14ac:dyDescent="0.25">
      <c r="A1827">
        <v>1826</v>
      </c>
    </row>
    <row r="1828" spans="1:1" x14ac:dyDescent="0.25">
      <c r="A1828">
        <v>1827</v>
      </c>
    </row>
    <row r="1829" spans="1:1" x14ac:dyDescent="0.25">
      <c r="A1829">
        <v>1828</v>
      </c>
    </row>
    <row r="1830" spans="1:1" x14ac:dyDescent="0.25">
      <c r="A1830">
        <v>1829</v>
      </c>
    </row>
    <row r="1831" spans="1:1" x14ac:dyDescent="0.25">
      <c r="A1831">
        <v>1830</v>
      </c>
    </row>
    <row r="1832" spans="1:1" x14ac:dyDescent="0.25">
      <c r="A1832">
        <v>1831</v>
      </c>
    </row>
    <row r="1833" spans="1:1" x14ac:dyDescent="0.25">
      <c r="A1833">
        <v>1832</v>
      </c>
    </row>
    <row r="1834" spans="1:1" x14ac:dyDescent="0.25">
      <c r="A1834">
        <v>1833</v>
      </c>
    </row>
    <row r="1835" spans="1:1" x14ac:dyDescent="0.25">
      <c r="A1835">
        <v>1834</v>
      </c>
    </row>
    <row r="1836" spans="1:1" x14ac:dyDescent="0.25">
      <c r="A1836">
        <v>1835</v>
      </c>
    </row>
    <row r="1837" spans="1:1" x14ac:dyDescent="0.25">
      <c r="A1837">
        <v>1836</v>
      </c>
    </row>
    <row r="1838" spans="1:1" x14ac:dyDescent="0.25">
      <c r="A1838">
        <v>1837</v>
      </c>
    </row>
    <row r="1839" spans="1:1" x14ac:dyDescent="0.25">
      <c r="A1839">
        <v>1838</v>
      </c>
    </row>
    <row r="1840" spans="1:1" x14ac:dyDescent="0.25">
      <c r="A1840">
        <v>1839</v>
      </c>
    </row>
    <row r="1841" spans="1:11" x14ac:dyDescent="0.25">
      <c r="A1841">
        <v>1840</v>
      </c>
    </row>
    <row r="1842" spans="1:11" x14ac:dyDescent="0.25">
      <c r="A1842">
        <v>1841</v>
      </c>
    </row>
    <row r="1843" spans="1:11" x14ac:dyDescent="0.25">
      <c r="A1843">
        <v>1842</v>
      </c>
    </row>
    <row r="1844" spans="1:11" x14ac:dyDescent="0.25">
      <c r="A1844">
        <v>1843</v>
      </c>
      <c r="J1844">
        <v>236.236524</v>
      </c>
      <c r="K1844">
        <v>13.578711999999999</v>
      </c>
    </row>
    <row r="1845" spans="1:11" x14ac:dyDescent="0.25">
      <c r="A1845">
        <v>1844</v>
      </c>
      <c r="D1845">
        <v>222.629051</v>
      </c>
      <c r="E1845">
        <v>9.9104010000000002</v>
      </c>
    </row>
    <row r="1846" spans="1:11" x14ac:dyDescent="0.25">
      <c r="A1846">
        <v>1845</v>
      </c>
      <c r="D1846">
        <v>222.57792000000001</v>
      </c>
      <c r="E1846">
        <v>9.9482859999999995</v>
      </c>
    </row>
    <row r="1847" spans="1:11" x14ac:dyDescent="0.25">
      <c r="A1847">
        <v>1846</v>
      </c>
      <c r="D1847">
        <v>222.60925900000001</v>
      </c>
      <c r="E1847">
        <v>9.9219980000000003</v>
      </c>
    </row>
    <row r="1848" spans="1:11" x14ac:dyDescent="0.25">
      <c r="A1848">
        <v>1847</v>
      </c>
      <c r="D1848">
        <v>222.60044400000001</v>
      </c>
      <c r="E1848">
        <v>9.9364819999999998</v>
      </c>
    </row>
    <row r="1849" spans="1:11" x14ac:dyDescent="0.25">
      <c r="A1849">
        <v>1848</v>
      </c>
      <c r="D1849">
        <v>222.58199099999999</v>
      </c>
      <c r="E1849">
        <v>9.9441620000000004</v>
      </c>
    </row>
    <row r="1850" spans="1:11" x14ac:dyDescent="0.25">
      <c r="A1850">
        <v>1849</v>
      </c>
      <c r="B1850">
        <v>218.62441799999999</v>
      </c>
      <c r="C1850">
        <v>7.8592719999999998</v>
      </c>
      <c r="D1850">
        <v>222.57498200000001</v>
      </c>
      <c r="E1850">
        <v>9.9664800000000007</v>
      </c>
    </row>
    <row r="1851" spans="1:11" x14ac:dyDescent="0.25">
      <c r="A1851">
        <v>1850</v>
      </c>
      <c r="B1851">
        <v>218.616635</v>
      </c>
      <c r="C1851">
        <v>7.857882</v>
      </c>
      <c r="D1851">
        <v>222.64755500000001</v>
      </c>
      <c r="E1851">
        <v>9.9333899999999993</v>
      </c>
    </row>
    <row r="1852" spans="1:11" x14ac:dyDescent="0.25">
      <c r="A1852">
        <v>1851</v>
      </c>
      <c r="B1852">
        <v>218.63029399999999</v>
      </c>
      <c r="C1852">
        <v>7.8629319999999998</v>
      </c>
      <c r="D1852">
        <v>222.650081</v>
      </c>
      <c r="E1852">
        <v>9.9922520000000006</v>
      </c>
    </row>
    <row r="1853" spans="1:11" x14ac:dyDescent="0.25">
      <c r="A1853">
        <v>1852</v>
      </c>
      <c r="B1853">
        <v>218.654777</v>
      </c>
      <c r="C1853">
        <v>7.8723650000000003</v>
      </c>
      <c r="D1853">
        <v>222.629051</v>
      </c>
      <c r="E1853">
        <v>9.9104010000000002</v>
      </c>
      <c r="H1853">
        <v>222.86775</v>
      </c>
      <c r="I1853">
        <v>10.932821000000001</v>
      </c>
    </row>
    <row r="1854" spans="1:11" x14ac:dyDescent="0.25">
      <c r="A1854">
        <v>1853</v>
      </c>
      <c r="B1854">
        <v>218.61977899999999</v>
      </c>
      <c r="C1854">
        <v>7.8319029999999996</v>
      </c>
      <c r="F1854">
        <v>221.22917699999999</v>
      </c>
      <c r="G1854">
        <v>6.9331880000000004</v>
      </c>
      <c r="H1854">
        <v>222.82728800000001</v>
      </c>
      <c r="I1854">
        <v>10.913285999999999</v>
      </c>
    </row>
    <row r="1855" spans="1:11" x14ac:dyDescent="0.25">
      <c r="A1855">
        <v>1854</v>
      </c>
      <c r="B1855">
        <v>218.55297899999999</v>
      </c>
      <c r="C1855">
        <v>7.8137080000000001</v>
      </c>
      <c r="F1855">
        <v>221.17407599999999</v>
      </c>
      <c r="G1855">
        <v>6.9972060000000003</v>
      </c>
      <c r="H1855">
        <v>222.77151800000001</v>
      </c>
      <c r="I1855">
        <v>10.897152999999999</v>
      </c>
    </row>
    <row r="1856" spans="1:11" x14ac:dyDescent="0.25">
      <c r="A1856">
        <v>1855</v>
      </c>
      <c r="B1856">
        <v>218.62441799999999</v>
      </c>
      <c r="C1856">
        <v>7.8592719999999998</v>
      </c>
      <c r="F1856">
        <v>221.20361</v>
      </c>
      <c r="G1856">
        <v>6.978701</v>
      </c>
      <c r="H1856">
        <v>222.83048299999999</v>
      </c>
      <c r="I1856">
        <v>10.951840000000001</v>
      </c>
    </row>
    <row r="1857" spans="1:9" x14ac:dyDescent="0.25">
      <c r="A1857">
        <v>1856</v>
      </c>
      <c r="F1857">
        <v>221.20897099999999</v>
      </c>
      <c r="G1857">
        <v>6.9694750000000001</v>
      </c>
      <c r="H1857">
        <v>222.83651399999999</v>
      </c>
      <c r="I1857">
        <v>10.987715</v>
      </c>
    </row>
    <row r="1858" spans="1:9" x14ac:dyDescent="0.25">
      <c r="A1858">
        <v>1857</v>
      </c>
      <c r="F1858">
        <v>221.20479699999999</v>
      </c>
      <c r="G1858">
        <v>6.9580840000000004</v>
      </c>
      <c r="H1858">
        <v>222.871151</v>
      </c>
      <c r="I1858">
        <v>10.947511</v>
      </c>
    </row>
    <row r="1859" spans="1:9" x14ac:dyDescent="0.25">
      <c r="A1859">
        <v>1858</v>
      </c>
      <c r="F1859">
        <v>221.17783900000001</v>
      </c>
      <c r="G1859">
        <v>6.9341160000000004</v>
      </c>
      <c r="H1859">
        <v>222.86775</v>
      </c>
      <c r="I1859">
        <v>10.932821000000001</v>
      </c>
    </row>
    <row r="1860" spans="1:9" x14ac:dyDescent="0.25">
      <c r="A1860">
        <v>1859</v>
      </c>
      <c r="F1860">
        <v>221.18191099999999</v>
      </c>
      <c r="G1860">
        <v>6.9276730000000004</v>
      </c>
      <c r="H1860">
        <v>222.86775</v>
      </c>
      <c r="I1860">
        <v>10.932821000000001</v>
      </c>
    </row>
    <row r="1861" spans="1:9" x14ac:dyDescent="0.25">
      <c r="A1861">
        <v>1860</v>
      </c>
      <c r="F1861">
        <v>221.22917699999999</v>
      </c>
      <c r="G1861">
        <v>6.9331880000000004</v>
      </c>
    </row>
    <row r="1862" spans="1:9" x14ac:dyDescent="0.25">
      <c r="A1862">
        <v>1861</v>
      </c>
      <c r="F1862">
        <v>221.22917699999999</v>
      </c>
      <c r="G1862">
        <v>6.9331880000000004</v>
      </c>
    </row>
    <row r="1863" spans="1:9" x14ac:dyDescent="0.25">
      <c r="A1863">
        <v>1862</v>
      </c>
    </row>
    <row r="1864" spans="1:9" x14ac:dyDescent="0.25">
      <c r="A1864">
        <v>1863</v>
      </c>
    </row>
    <row r="1865" spans="1:9" x14ac:dyDescent="0.25">
      <c r="A1865">
        <v>1864</v>
      </c>
    </row>
    <row r="1866" spans="1:9" x14ac:dyDescent="0.25">
      <c r="A1866">
        <v>1865</v>
      </c>
      <c r="D1866">
        <v>198.52884499999999</v>
      </c>
      <c r="E1866">
        <v>9.8092849999999991</v>
      </c>
    </row>
    <row r="1867" spans="1:9" x14ac:dyDescent="0.25">
      <c r="A1867">
        <v>1866</v>
      </c>
      <c r="D1867">
        <v>198.56098400000002</v>
      </c>
      <c r="E1867">
        <v>9.7877559999999999</v>
      </c>
    </row>
    <row r="1868" spans="1:9" x14ac:dyDescent="0.25">
      <c r="A1868">
        <v>1867</v>
      </c>
      <c r="D1868">
        <v>198.52598800000001</v>
      </c>
      <c r="E1868">
        <v>9.8335699999999999</v>
      </c>
    </row>
    <row r="1869" spans="1:9" x14ac:dyDescent="0.25">
      <c r="A1869">
        <v>1868</v>
      </c>
      <c r="D1869">
        <v>198.52945600000001</v>
      </c>
      <c r="E1869">
        <v>9.8317829999999997</v>
      </c>
    </row>
    <row r="1870" spans="1:9" x14ac:dyDescent="0.25">
      <c r="A1870">
        <v>1869</v>
      </c>
      <c r="D1870">
        <v>198.529608</v>
      </c>
      <c r="E1870">
        <v>9.8264270000000007</v>
      </c>
    </row>
    <row r="1871" spans="1:9" x14ac:dyDescent="0.25">
      <c r="A1871">
        <v>1870</v>
      </c>
      <c r="D1871">
        <v>198.57399600000002</v>
      </c>
      <c r="E1871">
        <v>9.8119890000000005</v>
      </c>
    </row>
    <row r="1872" spans="1:9" x14ac:dyDescent="0.25">
      <c r="A1872">
        <v>1871</v>
      </c>
      <c r="B1872">
        <v>191.371005</v>
      </c>
      <c r="C1872">
        <v>7.7213839999999996</v>
      </c>
      <c r="D1872">
        <v>198.547415</v>
      </c>
      <c r="E1872">
        <v>9.8270900000000001</v>
      </c>
    </row>
    <row r="1873" spans="1:9" x14ac:dyDescent="0.25">
      <c r="A1873">
        <v>1872</v>
      </c>
      <c r="B1873">
        <v>191.32090600000001</v>
      </c>
      <c r="C1873">
        <v>7.6974049999999998</v>
      </c>
      <c r="D1873">
        <v>198.50966099999999</v>
      </c>
      <c r="E1873">
        <v>9.8092849999999991</v>
      </c>
    </row>
    <row r="1874" spans="1:9" x14ac:dyDescent="0.25">
      <c r="A1874">
        <v>1873</v>
      </c>
      <c r="B1874">
        <v>191.35636400000001</v>
      </c>
      <c r="C1874">
        <v>7.7388320000000004</v>
      </c>
      <c r="D1874">
        <v>198.50966099999999</v>
      </c>
      <c r="E1874">
        <v>9.8092849999999991</v>
      </c>
    </row>
    <row r="1875" spans="1:9" x14ac:dyDescent="0.25">
      <c r="A1875">
        <v>1874</v>
      </c>
      <c r="B1875">
        <v>191.389983</v>
      </c>
      <c r="C1875">
        <v>7.7008229999999998</v>
      </c>
    </row>
    <row r="1876" spans="1:9" x14ac:dyDescent="0.25">
      <c r="A1876">
        <v>1875</v>
      </c>
      <c r="B1876">
        <v>191.41365300000001</v>
      </c>
      <c r="C1876">
        <v>7.7234749999999996</v>
      </c>
      <c r="H1876">
        <v>196.393393</v>
      </c>
      <c r="I1876">
        <v>11.962693</v>
      </c>
    </row>
    <row r="1877" spans="1:9" x14ac:dyDescent="0.25">
      <c r="A1877">
        <v>1876</v>
      </c>
      <c r="B1877">
        <v>191.387484</v>
      </c>
      <c r="C1877">
        <v>7.7802069999999999</v>
      </c>
      <c r="H1877">
        <v>196.41665900000001</v>
      </c>
      <c r="I1877">
        <v>11.956213999999999</v>
      </c>
    </row>
    <row r="1878" spans="1:9" x14ac:dyDescent="0.25">
      <c r="A1878">
        <v>1877</v>
      </c>
      <c r="B1878">
        <v>191.434214</v>
      </c>
      <c r="C1878">
        <v>7.8294899999999998</v>
      </c>
      <c r="H1878">
        <v>196.42405600000001</v>
      </c>
      <c r="I1878">
        <v>11.967999000000001</v>
      </c>
    </row>
    <row r="1879" spans="1:9" x14ac:dyDescent="0.25">
      <c r="A1879">
        <v>1878</v>
      </c>
      <c r="B1879">
        <v>191.371005</v>
      </c>
      <c r="C1879">
        <v>7.7213839999999996</v>
      </c>
      <c r="F1879">
        <v>193.24417</v>
      </c>
      <c r="G1879">
        <v>7.7712789999999998</v>
      </c>
      <c r="H1879">
        <v>196.453799</v>
      </c>
      <c r="I1879">
        <v>11.978101000000001</v>
      </c>
    </row>
    <row r="1880" spans="1:9" x14ac:dyDescent="0.25">
      <c r="A1880">
        <v>1879</v>
      </c>
      <c r="F1880">
        <v>193.25534300000001</v>
      </c>
      <c r="G1880">
        <v>7.7807170000000001</v>
      </c>
      <c r="H1880">
        <v>196.39869900000002</v>
      </c>
      <c r="I1880">
        <v>12.015853999999999</v>
      </c>
    </row>
    <row r="1881" spans="1:9" x14ac:dyDescent="0.25">
      <c r="A1881">
        <v>1880</v>
      </c>
      <c r="F1881">
        <v>193.25799800000001</v>
      </c>
      <c r="G1881">
        <v>7.8099499999999997</v>
      </c>
      <c r="H1881">
        <v>196.41655600000001</v>
      </c>
      <c r="I1881">
        <v>12.049372</v>
      </c>
    </row>
    <row r="1882" spans="1:9" x14ac:dyDescent="0.25">
      <c r="A1882">
        <v>1881</v>
      </c>
      <c r="F1882">
        <v>193.281722</v>
      </c>
      <c r="G1882">
        <v>7.8052060000000001</v>
      </c>
      <c r="H1882">
        <v>196.43400400000002</v>
      </c>
      <c r="I1882">
        <v>11.986722</v>
      </c>
    </row>
    <row r="1883" spans="1:9" x14ac:dyDescent="0.25">
      <c r="A1883">
        <v>1882</v>
      </c>
      <c r="F1883">
        <v>193.30702400000001</v>
      </c>
      <c r="G1883">
        <v>7.7929620000000002</v>
      </c>
      <c r="H1883">
        <v>196.393393</v>
      </c>
      <c r="I1883">
        <v>11.962693</v>
      </c>
    </row>
    <row r="1884" spans="1:9" x14ac:dyDescent="0.25">
      <c r="A1884">
        <v>1883</v>
      </c>
      <c r="F1884">
        <v>193.26243400000001</v>
      </c>
      <c r="G1884">
        <v>7.7966350000000002</v>
      </c>
    </row>
    <row r="1885" spans="1:9" x14ac:dyDescent="0.25">
      <c r="A1885">
        <v>1884</v>
      </c>
      <c r="F1885">
        <v>193.24417</v>
      </c>
      <c r="G1885">
        <v>7.7712789999999998</v>
      </c>
    </row>
    <row r="1886" spans="1:9" x14ac:dyDescent="0.25">
      <c r="A1886">
        <v>1885</v>
      </c>
    </row>
    <row r="1887" spans="1:9" x14ac:dyDescent="0.25">
      <c r="A1887">
        <v>1886</v>
      </c>
    </row>
    <row r="1888" spans="1:9" x14ac:dyDescent="0.25">
      <c r="A1888">
        <v>1887</v>
      </c>
      <c r="D1888">
        <v>170.62530000000001</v>
      </c>
      <c r="E1888">
        <v>8.9946339999999996</v>
      </c>
    </row>
    <row r="1889" spans="1:9" x14ac:dyDescent="0.25">
      <c r="A1889">
        <v>1888</v>
      </c>
      <c r="D1889">
        <v>170.60973799999999</v>
      </c>
      <c r="E1889">
        <v>8.9888169999999992</v>
      </c>
    </row>
    <row r="1890" spans="1:9" x14ac:dyDescent="0.25">
      <c r="A1890">
        <v>1889</v>
      </c>
      <c r="D1890">
        <v>170.671828</v>
      </c>
      <c r="E1890">
        <v>9.0096329999999991</v>
      </c>
    </row>
    <row r="1891" spans="1:9" x14ac:dyDescent="0.25">
      <c r="A1891">
        <v>1890</v>
      </c>
      <c r="D1891">
        <v>170.644227</v>
      </c>
      <c r="E1891">
        <v>9.0304479999999998</v>
      </c>
    </row>
    <row r="1892" spans="1:9" x14ac:dyDescent="0.25">
      <c r="A1892">
        <v>1891</v>
      </c>
      <c r="D1892">
        <v>170.635706</v>
      </c>
      <c r="E1892">
        <v>9.0088170000000005</v>
      </c>
    </row>
    <row r="1893" spans="1:9" x14ac:dyDescent="0.25">
      <c r="A1893">
        <v>1892</v>
      </c>
      <c r="D1893">
        <v>170.620453</v>
      </c>
      <c r="E1893">
        <v>9.000705</v>
      </c>
    </row>
    <row r="1894" spans="1:9" x14ac:dyDescent="0.25">
      <c r="A1894">
        <v>1893</v>
      </c>
      <c r="D1894">
        <v>170.58933100000002</v>
      </c>
      <c r="E1894">
        <v>9.0097860000000001</v>
      </c>
    </row>
    <row r="1895" spans="1:9" x14ac:dyDescent="0.25">
      <c r="A1895">
        <v>1894</v>
      </c>
      <c r="B1895">
        <v>162.716578</v>
      </c>
      <c r="C1895">
        <v>7.3709939999999996</v>
      </c>
      <c r="D1895">
        <v>170.62530000000001</v>
      </c>
      <c r="E1895">
        <v>8.9946339999999996</v>
      </c>
    </row>
    <row r="1896" spans="1:9" x14ac:dyDescent="0.25">
      <c r="A1896">
        <v>1895</v>
      </c>
      <c r="B1896">
        <v>162.66556</v>
      </c>
      <c r="C1896">
        <v>7.3364029999999998</v>
      </c>
    </row>
    <row r="1897" spans="1:9" x14ac:dyDescent="0.25">
      <c r="A1897">
        <v>1896</v>
      </c>
      <c r="B1897">
        <v>162.676478</v>
      </c>
      <c r="C1897">
        <v>7.3082929999999999</v>
      </c>
    </row>
    <row r="1898" spans="1:9" x14ac:dyDescent="0.25">
      <c r="A1898">
        <v>1897</v>
      </c>
      <c r="B1898">
        <v>162.74520000000001</v>
      </c>
      <c r="C1898">
        <v>7.3086500000000001</v>
      </c>
    </row>
    <row r="1899" spans="1:9" x14ac:dyDescent="0.25">
      <c r="A1899">
        <v>1898</v>
      </c>
      <c r="B1899">
        <v>162.713976</v>
      </c>
      <c r="C1899">
        <v>7.3683920000000001</v>
      </c>
      <c r="H1899">
        <v>167.069209</v>
      </c>
      <c r="I1899">
        <v>10.211254</v>
      </c>
    </row>
    <row r="1900" spans="1:9" x14ac:dyDescent="0.25">
      <c r="A1900">
        <v>1899</v>
      </c>
      <c r="B1900">
        <v>162.77882</v>
      </c>
      <c r="C1900">
        <v>7.2882429999999996</v>
      </c>
      <c r="H1900">
        <v>166.966307</v>
      </c>
      <c r="I1900">
        <v>10.261456000000001</v>
      </c>
    </row>
    <row r="1901" spans="1:9" x14ac:dyDescent="0.25">
      <c r="A1901">
        <v>1900</v>
      </c>
      <c r="B1901">
        <v>162.725404</v>
      </c>
      <c r="C1901">
        <v>7.2336029999999996</v>
      </c>
      <c r="F1901">
        <v>164.01783800000001</v>
      </c>
      <c r="G1901">
        <v>5.9457620000000002</v>
      </c>
      <c r="H1901">
        <v>166.96446800000001</v>
      </c>
      <c r="I1901">
        <v>10.268189</v>
      </c>
    </row>
    <row r="1902" spans="1:9" x14ac:dyDescent="0.25">
      <c r="A1902">
        <v>1901</v>
      </c>
      <c r="B1902">
        <v>162.716578</v>
      </c>
      <c r="C1902">
        <v>7.3709939999999996</v>
      </c>
      <c r="F1902">
        <v>164.01783800000001</v>
      </c>
      <c r="G1902">
        <v>5.9457620000000002</v>
      </c>
      <c r="H1902">
        <v>166.974469</v>
      </c>
      <c r="I1902">
        <v>10.316708</v>
      </c>
    </row>
    <row r="1903" spans="1:9" x14ac:dyDescent="0.25">
      <c r="A1903">
        <v>1902</v>
      </c>
      <c r="F1903">
        <v>164.037837</v>
      </c>
      <c r="G1903">
        <v>5.9462719999999996</v>
      </c>
      <c r="H1903">
        <v>167.01222300000001</v>
      </c>
      <c r="I1903">
        <v>10.26722</v>
      </c>
    </row>
    <row r="1904" spans="1:9" x14ac:dyDescent="0.25">
      <c r="A1904">
        <v>1903</v>
      </c>
      <c r="F1904">
        <v>164.060641</v>
      </c>
      <c r="G1904">
        <v>5.9261710000000001</v>
      </c>
      <c r="H1904">
        <v>167.05048600000001</v>
      </c>
      <c r="I1904">
        <v>10.260588</v>
      </c>
    </row>
    <row r="1905" spans="1:9" x14ac:dyDescent="0.25">
      <c r="A1905">
        <v>1904</v>
      </c>
      <c r="F1905">
        <v>164.10155700000001</v>
      </c>
      <c r="G1905">
        <v>5.9554039999999997</v>
      </c>
      <c r="H1905">
        <v>167.03859800000001</v>
      </c>
      <c r="I1905">
        <v>10.28227</v>
      </c>
    </row>
    <row r="1906" spans="1:9" x14ac:dyDescent="0.25">
      <c r="A1906">
        <v>1905</v>
      </c>
      <c r="F1906">
        <v>164.10114900000002</v>
      </c>
      <c r="G1906">
        <v>5.9692809999999996</v>
      </c>
      <c r="H1906">
        <v>167.069209</v>
      </c>
      <c r="I1906">
        <v>10.211254</v>
      </c>
    </row>
    <row r="1907" spans="1:9" x14ac:dyDescent="0.25">
      <c r="A1907">
        <v>1906</v>
      </c>
      <c r="F1907">
        <v>164.06125300000002</v>
      </c>
      <c r="G1907">
        <v>5.9547410000000003</v>
      </c>
    </row>
    <row r="1908" spans="1:9" x14ac:dyDescent="0.25">
      <c r="A1908">
        <v>1907</v>
      </c>
      <c r="F1908">
        <v>164.01783800000001</v>
      </c>
      <c r="G1908">
        <v>5.9457620000000002</v>
      </c>
    </row>
    <row r="1909" spans="1:9" x14ac:dyDescent="0.25">
      <c r="A1909">
        <v>1908</v>
      </c>
    </row>
    <row r="1910" spans="1:9" x14ac:dyDescent="0.25">
      <c r="A1910">
        <v>1909</v>
      </c>
    </row>
    <row r="1911" spans="1:9" x14ac:dyDescent="0.25">
      <c r="A1911">
        <v>1910</v>
      </c>
      <c r="D1911">
        <v>135.23585</v>
      </c>
      <c r="E1911">
        <v>6.3360989999999999</v>
      </c>
    </row>
    <row r="1912" spans="1:9" x14ac:dyDescent="0.25">
      <c r="A1912">
        <v>1911</v>
      </c>
      <c r="D1912">
        <v>135.21860700000002</v>
      </c>
      <c r="E1912">
        <v>6.2989059999999997</v>
      </c>
    </row>
    <row r="1913" spans="1:9" x14ac:dyDescent="0.25">
      <c r="A1913">
        <v>1912</v>
      </c>
      <c r="D1913">
        <v>135.20386000000002</v>
      </c>
      <c r="E1913">
        <v>6.3456390000000003</v>
      </c>
    </row>
    <row r="1914" spans="1:9" x14ac:dyDescent="0.25">
      <c r="A1914">
        <v>1913</v>
      </c>
      <c r="D1914">
        <v>135.23585</v>
      </c>
      <c r="E1914">
        <v>6.3360989999999999</v>
      </c>
    </row>
    <row r="1915" spans="1:9" x14ac:dyDescent="0.25">
      <c r="A1915">
        <v>1914</v>
      </c>
      <c r="D1915">
        <v>135.23585</v>
      </c>
      <c r="E1915">
        <v>6.3360989999999999</v>
      </c>
    </row>
    <row r="1916" spans="1:9" x14ac:dyDescent="0.25">
      <c r="A1916">
        <v>1915</v>
      </c>
      <c r="B1916">
        <v>129.15126600000002</v>
      </c>
      <c r="C1916">
        <v>5.0803479999999999</v>
      </c>
      <c r="D1916">
        <v>135.23727600000001</v>
      </c>
      <c r="E1916">
        <v>6.4964979999999999</v>
      </c>
    </row>
    <row r="1917" spans="1:9" x14ac:dyDescent="0.25">
      <c r="A1917">
        <v>1916</v>
      </c>
      <c r="B1917">
        <v>129.14830600000002</v>
      </c>
      <c r="C1917">
        <v>5.0542259999999999</v>
      </c>
      <c r="D1917">
        <v>135.23585</v>
      </c>
      <c r="E1917">
        <v>6.3360989999999999</v>
      </c>
    </row>
    <row r="1918" spans="1:9" x14ac:dyDescent="0.25">
      <c r="A1918">
        <v>1917</v>
      </c>
      <c r="B1918">
        <v>129.13453100000001</v>
      </c>
      <c r="C1918">
        <v>5.0759090000000002</v>
      </c>
      <c r="D1918">
        <v>135.21656300000001</v>
      </c>
      <c r="E1918">
        <v>6.3360989999999999</v>
      </c>
    </row>
    <row r="1919" spans="1:9" x14ac:dyDescent="0.25">
      <c r="A1919">
        <v>1918</v>
      </c>
      <c r="B1919">
        <v>129.186621</v>
      </c>
      <c r="C1919">
        <v>5.0955510000000004</v>
      </c>
    </row>
    <row r="1920" spans="1:9" x14ac:dyDescent="0.25">
      <c r="A1920">
        <v>1919</v>
      </c>
      <c r="B1920">
        <v>129.18305000000001</v>
      </c>
      <c r="C1920">
        <v>5.0470329999999999</v>
      </c>
    </row>
    <row r="1921" spans="1:9" x14ac:dyDescent="0.25">
      <c r="A1921">
        <v>1920</v>
      </c>
      <c r="B1921">
        <v>129.14341200000001</v>
      </c>
      <c r="C1921">
        <v>5.1354470000000001</v>
      </c>
      <c r="H1921">
        <v>130.455332</v>
      </c>
      <c r="I1921">
        <v>8.3631869999999999</v>
      </c>
    </row>
    <row r="1922" spans="1:9" x14ac:dyDescent="0.25">
      <c r="A1922">
        <v>1921</v>
      </c>
      <c r="B1922">
        <v>129.15126600000002</v>
      </c>
      <c r="C1922">
        <v>5.0803479999999999</v>
      </c>
      <c r="F1922">
        <v>129.50680800000001</v>
      </c>
      <c r="G1922">
        <v>4.0478509999999996</v>
      </c>
      <c r="H1922">
        <v>130.36197100000001</v>
      </c>
      <c r="I1922">
        <v>8.4104290000000006</v>
      </c>
    </row>
    <row r="1923" spans="1:9" x14ac:dyDescent="0.25">
      <c r="A1923">
        <v>1922</v>
      </c>
      <c r="F1923">
        <v>129.569254</v>
      </c>
      <c r="G1923">
        <v>4.1501919999999997</v>
      </c>
      <c r="H1923">
        <v>130.42676</v>
      </c>
      <c r="I1923">
        <v>8.4081340000000004</v>
      </c>
    </row>
    <row r="1924" spans="1:9" x14ac:dyDescent="0.25">
      <c r="A1924">
        <v>1923</v>
      </c>
      <c r="F1924">
        <v>129.556498</v>
      </c>
      <c r="G1924">
        <v>4.0516259999999997</v>
      </c>
      <c r="H1924">
        <v>130.505583</v>
      </c>
      <c r="I1924">
        <v>8.4128270000000001</v>
      </c>
    </row>
    <row r="1925" spans="1:9" x14ac:dyDescent="0.25">
      <c r="A1925">
        <v>1924</v>
      </c>
      <c r="F1925">
        <v>129.542013</v>
      </c>
      <c r="G1925">
        <v>4.0405550000000003</v>
      </c>
      <c r="H1925">
        <v>130.457526</v>
      </c>
      <c r="I1925">
        <v>8.4049700000000005</v>
      </c>
    </row>
    <row r="1926" spans="1:9" x14ac:dyDescent="0.25">
      <c r="A1926">
        <v>1925</v>
      </c>
      <c r="F1926">
        <v>129.56247200000001</v>
      </c>
      <c r="G1926">
        <v>4.0121380000000002</v>
      </c>
      <c r="H1926">
        <v>130.529764</v>
      </c>
      <c r="I1926">
        <v>8.4361929999999994</v>
      </c>
    </row>
    <row r="1927" spans="1:9" x14ac:dyDescent="0.25">
      <c r="A1927">
        <v>1926</v>
      </c>
      <c r="F1927">
        <v>129.68986000000001</v>
      </c>
      <c r="G1927">
        <v>4.0294840000000001</v>
      </c>
      <c r="H1927">
        <v>130.517268</v>
      </c>
      <c r="I1927">
        <v>8.3913989999999998</v>
      </c>
    </row>
    <row r="1928" spans="1:9" x14ac:dyDescent="0.25">
      <c r="A1928">
        <v>1927</v>
      </c>
      <c r="F1928">
        <v>129.50680800000001</v>
      </c>
      <c r="G1928">
        <v>4.0478509999999996</v>
      </c>
      <c r="H1928">
        <v>130.455332</v>
      </c>
      <c r="I1928">
        <v>8.3631869999999999</v>
      </c>
    </row>
    <row r="1929" spans="1:9" x14ac:dyDescent="0.25">
      <c r="A1929">
        <v>1928</v>
      </c>
      <c r="F1929">
        <v>129.50680800000001</v>
      </c>
      <c r="G1929">
        <v>4.0478509999999996</v>
      </c>
    </row>
    <row r="1930" spans="1:9" x14ac:dyDescent="0.25">
      <c r="A1930">
        <v>1929</v>
      </c>
    </row>
    <row r="1931" spans="1:9" x14ac:dyDescent="0.25">
      <c r="A1931">
        <v>1930</v>
      </c>
    </row>
    <row r="1932" spans="1:9" x14ac:dyDescent="0.25">
      <c r="A1932">
        <v>1931</v>
      </c>
    </row>
    <row r="1933" spans="1:9" x14ac:dyDescent="0.25">
      <c r="A1933">
        <v>1932</v>
      </c>
    </row>
    <row r="1934" spans="1:9" x14ac:dyDescent="0.25">
      <c r="A1934">
        <v>1933</v>
      </c>
    </row>
    <row r="1935" spans="1:9" x14ac:dyDescent="0.25">
      <c r="A1935">
        <v>1934</v>
      </c>
    </row>
    <row r="1936" spans="1:9" x14ac:dyDescent="0.25">
      <c r="A1936">
        <v>1935</v>
      </c>
      <c r="D1936">
        <v>100.781981</v>
      </c>
      <c r="E1936">
        <v>7.2223790000000001</v>
      </c>
    </row>
    <row r="1937" spans="1:9" x14ac:dyDescent="0.25">
      <c r="A1937">
        <v>1936</v>
      </c>
      <c r="D1937">
        <v>100.858557</v>
      </c>
      <c r="E1937">
        <v>7.2321739999999997</v>
      </c>
    </row>
    <row r="1938" spans="1:9" x14ac:dyDescent="0.25">
      <c r="A1938">
        <v>1937</v>
      </c>
      <c r="D1938">
        <v>100.85503800000001</v>
      </c>
      <c r="E1938">
        <v>7.2449279999999998</v>
      </c>
    </row>
    <row r="1939" spans="1:9" x14ac:dyDescent="0.25">
      <c r="A1939">
        <v>1938</v>
      </c>
      <c r="D1939">
        <v>100.782645</v>
      </c>
      <c r="E1939">
        <v>7.2550299999999996</v>
      </c>
    </row>
    <row r="1940" spans="1:9" x14ac:dyDescent="0.25">
      <c r="A1940">
        <v>1939</v>
      </c>
      <c r="B1940">
        <v>95.030545000000004</v>
      </c>
      <c r="C1940">
        <v>4.7998010000000004</v>
      </c>
      <c r="D1940">
        <v>100.78488900000001</v>
      </c>
      <c r="E1940">
        <v>7.255439</v>
      </c>
    </row>
    <row r="1941" spans="1:9" x14ac:dyDescent="0.25">
      <c r="A1941">
        <v>1940</v>
      </c>
      <c r="B1941">
        <v>94.932488000000006</v>
      </c>
      <c r="C1941">
        <v>4.8276060000000003</v>
      </c>
      <c r="D1941">
        <v>100.81488400000001</v>
      </c>
      <c r="E1941">
        <v>7.2717640000000001</v>
      </c>
    </row>
    <row r="1942" spans="1:9" x14ac:dyDescent="0.25">
      <c r="A1942">
        <v>1941</v>
      </c>
      <c r="B1942">
        <v>94.977485999999999</v>
      </c>
      <c r="C1942">
        <v>4.821637</v>
      </c>
      <c r="D1942">
        <v>100.781981</v>
      </c>
      <c r="E1942">
        <v>7.2223790000000001</v>
      </c>
    </row>
    <row r="1943" spans="1:9" x14ac:dyDescent="0.25">
      <c r="A1943">
        <v>1942</v>
      </c>
      <c r="B1943">
        <v>94.966059000000001</v>
      </c>
      <c r="C1943">
        <v>4.8004129999999998</v>
      </c>
      <c r="D1943">
        <v>100.781981</v>
      </c>
      <c r="E1943">
        <v>7.2223790000000001</v>
      </c>
    </row>
    <row r="1944" spans="1:9" x14ac:dyDescent="0.25">
      <c r="A1944">
        <v>1943</v>
      </c>
      <c r="B1944">
        <v>94.927693000000005</v>
      </c>
      <c r="C1944">
        <v>4.7941890000000003</v>
      </c>
    </row>
    <row r="1945" spans="1:9" x14ac:dyDescent="0.25">
      <c r="A1945">
        <v>1944</v>
      </c>
      <c r="B1945">
        <v>94.956366000000003</v>
      </c>
      <c r="C1945">
        <v>4.7922500000000001</v>
      </c>
    </row>
    <row r="1946" spans="1:9" x14ac:dyDescent="0.25">
      <c r="A1946">
        <v>1945</v>
      </c>
      <c r="B1946">
        <v>95.030545000000004</v>
      </c>
      <c r="C1946">
        <v>4.7998010000000004</v>
      </c>
      <c r="F1946">
        <v>96.061817000000005</v>
      </c>
      <c r="G1946">
        <v>3.8182200000000002</v>
      </c>
      <c r="H1946">
        <v>95.517815000000013</v>
      </c>
      <c r="I1946">
        <v>8.0890170000000001</v>
      </c>
    </row>
    <row r="1947" spans="1:9" x14ac:dyDescent="0.25">
      <c r="A1947">
        <v>1946</v>
      </c>
      <c r="F1947">
        <v>96.077174000000014</v>
      </c>
      <c r="G1947">
        <v>3.8072509999999999</v>
      </c>
      <c r="H1947">
        <v>95.510416000000006</v>
      </c>
      <c r="I1947">
        <v>8.0684570000000004</v>
      </c>
    </row>
    <row r="1948" spans="1:9" x14ac:dyDescent="0.25">
      <c r="A1948">
        <v>1947</v>
      </c>
      <c r="F1948">
        <v>96.043043000000011</v>
      </c>
      <c r="G1948">
        <v>3.8270960000000001</v>
      </c>
      <c r="H1948">
        <v>95.533478000000002</v>
      </c>
      <c r="I1948">
        <v>8.0999359999999996</v>
      </c>
    </row>
    <row r="1949" spans="1:9" x14ac:dyDescent="0.25">
      <c r="A1949">
        <v>1948</v>
      </c>
      <c r="F1949">
        <v>96.058909</v>
      </c>
      <c r="G1949">
        <v>3.8565849999999999</v>
      </c>
      <c r="H1949">
        <v>95.495775000000009</v>
      </c>
      <c r="I1949">
        <v>8.1542180000000002</v>
      </c>
    </row>
    <row r="1950" spans="1:9" x14ac:dyDescent="0.25">
      <c r="A1950">
        <v>1949</v>
      </c>
      <c r="F1950">
        <v>95.98881200000001</v>
      </c>
      <c r="G1950">
        <v>3.8870939999999998</v>
      </c>
      <c r="H1950">
        <v>95.522559999999999</v>
      </c>
      <c r="I1950">
        <v>8.1470249999999993</v>
      </c>
    </row>
    <row r="1951" spans="1:9" x14ac:dyDescent="0.25">
      <c r="A1951">
        <v>1950</v>
      </c>
      <c r="F1951">
        <v>95.964525000000009</v>
      </c>
      <c r="G1951">
        <v>3.8230149999999998</v>
      </c>
      <c r="H1951">
        <v>95.524346000000008</v>
      </c>
      <c r="I1951">
        <v>8.1462079999999997</v>
      </c>
    </row>
    <row r="1952" spans="1:9" x14ac:dyDescent="0.25">
      <c r="A1952">
        <v>1951</v>
      </c>
      <c r="F1952">
        <v>96.061817000000005</v>
      </c>
      <c r="G1952">
        <v>3.8182200000000002</v>
      </c>
      <c r="H1952">
        <v>95.460726000000008</v>
      </c>
      <c r="I1952">
        <v>8.0104500000000005</v>
      </c>
    </row>
    <row r="1953" spans="1:9" x14ac:dyDescent="0.25">
      <c r="A1953">
        <v>1952</v>
      </c>
      <c r="F1953">
        <v>96.061817000000005</v>
      </c>
      <c r="G1953">
        <v>3.8182200000000002</v>
      </c>
      <c r="H1953">
        <v>95.517815000000013</v>
      </c>
      <c r="I1953">
        <v>8.0890170000000001</v>
      </c>
    </row>
    <row r="1954" spans="1:9" x14ac:dyDescent="0.25">
      <c r="A1954">
        <v>1953</v>
      </c>
    </row>
    <row r="1955" spans="1:9" x14ac:dyDescent="0.25">
      <c r="A1955">
        <v>1954</v>
      </c>
    </row>
    <row r="1956" spans="1:9" x14ac:dyDescent="0.25">
      <c r="A1956">
        <v>1955</v>
      </c>
      <c r="D1956">
        <v>74.798538000000008</v>
      </c>
      <c r="E1956">
        <v>6.2468690000000002</v>
      </c>
    </row>
    <row r="1957" spans="1:9" x14ac:dyDescent="0.25">
      <c r="A1957">
        <v>1956</v>
      </c>
      <c r="D1957">
        <v>74.769203000000005</v>
      </c>
      <c r="E1957">
        <v>6.2122270000000004</v>
      </c>
    </row>
    <row r="1958" spans="1:9" x14ac:dyDescent="0.25">
      <c r="A1958">
        <v>1957</v>
      </c>
      <c r="D1958">
        <v>74.758234000000002</v>
      </c>
      <c r="E1958">
        <v>6.2274310000000002</v>
      </c>
    </row>
    <row r="1959" spans="1:9" x14ac:dyDescent="0.25">
      <c r="A1959">
        <v>1958</v>
      </c>
      <c r="D1959">
        <v>74.770988000000003</v>
      </c>
      <c r="E1959">
        <v>6.2816109999999998</v>
      </c>
    </row>
    <row r="1960" spans="1:9" x14ac:dyDescent="0.25">
      <c r="A1960">
        <v>1959</v>
      </c>
      <c r="D1960">
        <v>74.774713000000006</v>
      </c>
      <c r="E1960">
        <v>6.2727349999999999</v>
      </c>
    </row>
    <row r="1961" spans="1:9" x14ac:dyDescent="0.25">
      <c r="A1961">
        <v>1960</v>
      </c>
      <c r="B1961">
        <v>67.533053999999993</v>
      </c>
      <c r="C1961">
        <v>4.2106839999999996</v>
      </c>
      <c r="D1961">
        <v>74.745734000000013</v>
      </c>
      <c r="E1961">
        <v>6.2592140000000001</v>
      </c>
    </row>
    <row r="1962" spans="1:9" x14ac:dyDescent="0.25">
      <c r="A1962">
        <v>1961</v>
      </c>
      <c r="B1962">
        <v>67.533107000000001</v>
      </c>
      <c r="C1962">
        <v>4.1786839999999996</v>
      </c>
      <c r="D1962">
        <v>74.798538000000008</v>
      </c>
      <c r="E1962">
        <v>6.2468690000000002</v>
      </c>
    </row>
    <row r="1963" spans="1:9" x14ac:dyDescent="0.25">
      <c r="A1963">
        <v>1962</v>
      </c>
      <c r="B1963">
        <v>67.532001000000008</v>
      </c>
      <c r="C1963">
        <v>4.2104210000000002</v>
      </c>
      <c r="D1963">
        <v>74.798538000000008</v>
      </c>
      <c r="E1963">
        <v>6.2468690000000002</v>
      </c>
    </row>
    <row r="1964" spans="1:9" x14ac:dyDescent="0.25">
      <c r="A1964">
        <v>1963</v>
      </c>
      <c r="B1964">
        <v>67.574634000000003</v>
      </c>
      <c r="C1964">
        <v>4.2295790000000002</v>
      </c>
    </row>
    <row r="1965" spans="1:9" x14ac:dyDescent="0.25">
      <c r="A1965">
        <v>1964</v>
      </c>
      <c r="B1965">
        <v>67.570368999999999</v>
      </c>
      <c r="C1965">
        <v>4.2102630000000003</v>
      </c>
    </row>
    <row r="1966" spans="1:9" x14ac:dyDescent="0.25">
      <c r="A1966">
        <v>1965</v>
      </c>
      <c r="B1966">
        <v>67.617687000000004</v>
      </c>
      <c r="C1966">
        <v>4.2586839999999997</v>
      </c>
    </row>
    <row r="1967" spans="1:9" x14ac:dyDescent="0.25">
      <c r="A1967">
        <v>1966</v>
      </c>
      <c r="B1967">
        <v>67.533053999999993</v>
      </c>
      <c r="C1967">
        <v>4.2106839999999996</v>
      </c>
      <c r="F1967">
        <v>68.374580000000009</v>
      </c>
      <c r="G1967">
        <v>3.0139999999999998</v>
      </c>
      <c r="H1967">
        <v>71.620336000000009</v>
      </c>
      <c r="I1967">
        <v>7.3497190000000003</v>
      </c>
    </row>
    <row r="1968" spans="1:9" x14ac:dyDescent="0.25">
      <c r="A1968">
        <v>1967</v>
      </c>
      <c r="B1968">
        <v>67.533053999999993</v>
      </c>
      <c r="C1968">
        <v>4.2106839999999996</v>
      </c>
      <c r="F1968">
        <v>68.454948000000002</v>
      </c>
      <c r="G1968">
        <v>3.1152630000000001</v>
      </c>
      <c r="H1968">
        <v>71.555748000000008</v>
      </c>
      <c r="I1968">
        <v>7.2951300000000003</v>
      </c>
    </row>
    <row r="1969" spans="1:9" x14ac:dyDescent="0.25">
      <c r="A1969">
        <v>1968</v>
      </c>
      <c r="F1969">
        <v>68.401424000000006</v>
      </c>
      <c r="G1969">
        <v>3.067895</v>
      </c>
      <c r="H1969">
        <v>71.586613</v>
      </c>
      <c r="I1969">
        <v>7.3513520000000003</v>
      </c>
    </row>
    <row r="1970" spans="1:9" x14ac:dyDescent="0.25">
      <c r="A1970">
        <v>1969</v>
      </c>
      <c r="F1970">
        <v>68.397743000000006</v>
      </c>
      <c r="G1970">
        <v>3.0623680000000002</v>
      </c>
      <c r="H1970">
        <v>71.58365400000001</v>
      </c>
      <c r="I1970">
        <v>7.3533929999999996</v>
      </c>
    </row>
    <row r="1971" spans="1:9" x14ac:dyDescent="0.25">
      <c r="A1971">
        <v>1970</v>
      </c>
      <c r="F1971">
        <v>68.433368000000002</v>
      </c>
      <c r="G1971">
        <v>3.0561050000000001</v>
      </c>
      <c r="H1971">
        <v>71.613347000000005</v>
      </c>
      <c r="I1971">
        <v>7.3534949999999997</v>
      </c>
    </row>
    <row r="1972" spans="1:9" x14ac:dyDescent="0.25">
      <c r="A1972">
        <v>1971</v>
      </c>
      <c r="F1972">
        <v>68.353527</v>
      </c>
      <c r="G1972">
        <v>3.0374210000000001</v>
      </c>
      <c r="H1972">
        <v>71.611051000000003</v>
      </c>
      <c r="I1972">
        <v>7.3444130000000003</v>
      </c>
    </row>
    <row r="1973" spans="1:9" x14ac:dyDescent="0.25">
      <c r="A1973">
        <v>1972</v>
      </c>
      <c r="F1973">
        <v>68.374580000000009</v>
      </c>
      <c r="G1973">
        <v>3.0139999999999998</v>
      </c>
      <c r="H1973">
        <v>71.620336000000009</v>
      </c>
      <c r="I1973">
        <v>7.3497190000000003</v>
      </c>
    </row>
    <row r="1974" spans="1:9" x14ac:dyDescent="0.25">
      <c r="A1974">
        <v>1973</v>
      </c>
      <c r="F1974">
        <v>68.374580000000009</v>
      </c>
      <c r="G1974">
        <v>3.0139999999999998</v>
      </c>
    </row>
    <row r="1975" spans="1:9" x14ac:dyDescent="0.25">
      <c r="A1975">
        <v>1974</v>
      </c>
      <c r="D1975">
        <v>49.732269000000002</v>
      </c>
      <c r="E1975">
        <v>6.4426839999999999</v>
      </c>
      <c r="F1975">
        <v>68.374580000000009</v>
      </c>
      <c r="G1975">
        <v>3.0139999999999998</v>
      </c>
    </row>
    <row r="1976" spans="1:9" x14ac:dyDescent="0.25">
      <c r="A1976">
        <v>1975</v>
      </c>
      <c r="D1976">
        <v>49.747161000000006</v>
      </c>
      <c r="E1976">
        <v>6.452</v>
      </c>
    </row>
    <row r="1977" spans="1:9" x14ac:dyDescent="0.25">
      <c r="A1977">
        <v>1976</v>
      </c>
      <c r="D1977">
        <v>49.734321000000001</v>
      </c>
      <c r="E1977">
        <v>6.4478419999999996</v>
      </c>
    </row>
    <row r="1978" spans="1:9" x14ac:dyDescent="0.25">
      <c r="A1978">
        <v>1977</v>
      </c>
      <c r="D1978">
        <v>49.725845</v>
      </c>
      <c r="E1978">
        <v>6.4325789999999996</v>
      </c>
    </row>
    <row r="1979" spans="1:9" x14ac:dyDescent="0.25">
      <c r="A1979">
        <v>1978</v>
      </c>
      <c r="D1979">
        <v>49.684108000000002</v>
      </c>
      <c r="E1979">
        <v>6.4269999999999996</v>
      </c>
    </row>
    <row r="1980" spans="1:9" x14ac:dyDescent="0.25">
      <c r="A1980">
        <v>1979</v>
      </c>
      <c r="D1980">
        <v>49.724948000000005</v>
      </c>
      <c r="E1980">
        <v>6.4272099999999996</v>
      </c>
    </row>
    <row r="1981" spans="1:9" x14ac:dyDescent="0.25">
      <c r="A1981">
        <v>1980</v>
      </c>
      <c r="D1981">
        <v>49.735004000000004</v>
      </c>
      <c r="E1981">
        <v>6.4276309999999999</v>
      </c>
    </row>
    <row r="1982" spans="1:9" x14ac:dyDescent="0.25">
      <c r="A1982">
        <v>1981</v>
      </c>
      <c r="B1982">
        <v>40.889213000000005</v>
      </c>
      <c r="C1982">
        <v>4.7538419999999997</v>
      </c>
      <c r="D1982">
        <v>49.720478</v>
      </c>
      <c r="E1982">
        <v>6.4223689999999998</v>
      </c>
    </row>
    <row r="1983" spans="1:9" x14ac:dyDescent="0.25">
      <c r="A1983">
        <v>1982</v>
      </c>
      <c r="B1983">
        <v>40.890689000000002</v>
      </c>
      <c r="C1983">
        <v>4.7765789999999999</v>
      </c>
      <c r="D1983">
        <v>49.732269000000002</v>
      </c>
      <c r="E1983">
        <v>6.4426839999999999</v>
      </c>
    </row>
    <row r="1984" spans="1:9" x14ac:dyDescent="0.25">
      <c r="A1984">
        <v>1983</v>
      </c>
      <c r="B1984">
        <v>40.865215000000006</v>
      </c>
      <c r="C1984">
        <v>4.7245790000000003</v>
      </c>
    </row>
    <row r="1985" spans="1:9" x14ac:dyDescent="0.25">
      <c r="A1985">
        <v>1984</v>
      </c>
      <c r="B1985">
        <v>40.872634000000005</v>
      </c>
      <c r="C1985">
        <v>4.7417899999999999</v>
      </c>
    </row>
    <row r="1986" spans="1:9" x14ac:dyDescent="0.25">
      <c r="A1986">
        <v>1985</v>
      </c>
      <c r="B1986">
        <v>40.880054000000001</v>
      </c>
      <c r="C1986">
        <v>4.7501049999999996</v>
      </c>
    </row>
    <row r="1987" spans="1:9" x14ac:dyDescent="0.25">
      <c r="A1987">
        <v>1986</v>
      </c>
      <c r="B1987">
        <v>40.884738000000006</v>
      </c>
      <c r="C1987">
        <v>4.7480529999999996</v>
      </c>
    </row>
    <row r="1988" spans="1:9" x14ac:dyDescent="0.25">
      <c r="A1988">
        <v>1987</v>
      </c>
      <c r="B1988">
        <v>40.880371000000004</v>
      </c>
      <c r="C1988">
        <v>4.7826839999999997</v>
      </c>
    </row>
    <row r="1989" spans="1:9" x14ac:dyDescent="0.25">
      <c r="A1989">
        <v>1988</v>
      </c>
      <c r="B1989">
        <v>40.893321</v>
      </c>
      <c r="C1989">
        <v>4.8285260000000001</v>
      </c>
      <c r="H1989">
        <v>43.630321000000002</v>
      </c>
      <c r="I1989">
        <v>7.5960530000000004</v>
      </c>
    </row>
    <row r="1990" spans="1:9" x14ac:dyDescent="0.25">
      <c r="A1990">
        <v>1989</v>
      </c>
      <c r="B1990">
        <v>40.889213000000005</v>
      </c>
      <c r="C1990">
        <v>4.7538419999999997</v>
      </c>
      <c r="F1990">
        <v>41.327583000000004</v>
      </c>
      <c r="G1990">
        <v>3.361631</v>
      </c>
      <c r="H1990">
        <v>43.557475000000004</v>
      </c>
      <c r="I1990">
        <v>7.5436319999999997</v>
      </c>
    </row>
    <row r="1991" spans="1:9" x14ac:dyDescent="0.25">
      <c r="A1991">
        <v>1990</v>
      </c>
      <c r="F1991">
        <v>41.371951000000003</v>
      </c>
      <c r="G1991">
        <v>3.412947</v>
      </c>
      <c r="H1991">
        <v>43.580635000000001</v>
      </c>
      <c r="I1991">
        <v>7.5648949999999999</v>
      </c>
    </row>
    <row r="1992" spans="1:9" x14ac:dyDescent="0.25">
      <c r="A1992">
        <v>1991</v>
      </c>
      <c r="F1992">
        <v>41.338531000000003</v>
      </c>
      <c r="G1992">
        <v>3.323</v>
      </c>
      <c r="H1992">
        <v>43.607952000000004</v>
      </c>
      <c r="I1992">
        <v>7.6173159999999998</v>
      </c>
    </row>
    <row r="1993" spans="1:9" x14ac:dyDescent="0.25">
      <c r="A1993">
        <v>1992</v>
      </c>
      <c r="F1993">
        <v>41.333530000000003</v>
      </c>
      <c r="G1993">
        <v>3.394053</v>
      </c>
      <c r="H1993">
        <v>43.627582000000004</v>
      </c>
      <c r="I1993">
        <v>7.5817370000000004</v>
      </c>
    </row>
    <row r="1994" spans="1:9" x14ac:dyDescent="0.25">
      <c r="A1994">
        <v>1993</v>
      </c>
      <c r="F1994">
        <v>41.333846000000001</v>
      </c>
      <c r="G1994">
        <v>3.432474</v>
      </c>
      <c r="H1994">
        <v>43.621581000000006</v>
      </c>
      <c r="I1994">
        <v>7.5895789999999996</v>
      </c>
    </row>
    <row r="1995" spans="1:9" x14ac:dyDescent="0.25">
      <c r="A1995">
        <v>1994</v>
      </c>
      <c r="F1995">
        <v>41.297580000000004</v>
      </c>
      <c r="G1995">
        <v>3.4271050000000001</v>
      </c>
      <c r="H1995">
        <v>43.568897</v>
      </c>
      <c r="I1995">
        <v>7.5971570000000002</v>
      </c>
    </row>
    <row r="1996" spans="1:9" x14ac:dyDescent="0.25">
      <c r="A1996">
        <v>1995</v>
      </c>
      <c r="D1996">
        <v>24.581951000000004</v>
      </c>
      <c r="E1996">
        <v>7.3276839999999996</v>
      </c>
      <c r="F1996">
        <v>41.339740000000006</v>
      </c>
      <c r="G1996">
        <v>3.4215789999999999</v>
      </c>
      <c r="H1996">
        <v>43.630321000000002</v>
      </c>
      <c r="I1996">
        <v>7.5960530000000004</v>
      </c>
    </row>
    <row r="1997" spans="1:9" x14ac:dyDescent="0.25">
      <c r="A1997">
        <v>1996</v>
      </c>
      <c r="D1997">
        <v>24.579214000000007</v>
      </c>
      <c r="E1997">
        <v>7.2847369999999998</v>
      </c>
      <c r="F1997">
        <v>41.327583000000004</v>
      </c>
      <c r="G1997">
        <v>3.361631</v>
      </c>
    </row>
    <row r="1998" spans="1:9" x14ac:dyDescent="0.25">
      <c r="A1998">
        <v>1997</v>
      </c>
      <c r="D1998">
        <v>24.5809</v>
      </c>
      <c r="E1998">
        <v>7.3175270000000001</v>
      </c>
      <c r="F1998">
        <v>41.327583000000004</v>
      </c>
      <c r="G1998">
        <v>3.361631</v>
      </c>
    </row>
    <row r="1999" spans="1:9" x14ac:dyDescent="0.25">
      <c r="A1999">
        <v>1998</v>
      </c>
      <c r="D1999">
        <v>24.601741000000004</v>
      </c>
      <c r="E1999">
        <v>7.356579</v>
      </c>
    </row>
    <row r="2000" spans="1:9" x14ac:dyDescent="0.25">
      <c r="A2000">
        <v>1999</v>
      </c>
      <c r="D2000">
        <v>24.55153</v>
      </c>
      <c r="E2000">
        <v>7.3366309999999997</v>
      </c>
    </row>
    <row r="2001" spans="1:11" x14ac:dyDescent="0.25">
      <c r="A2001">
        <v>2000</v>
      </c>
      <c r="D2001">
        <v>24.579793000000002</v>
      </c>
      <c r="E2001">
        <v>7.3469470000000001</v>
      </c>
    </row>
    <row r="2002" spans="1:11" x14ac:dyDescent="0.25">
      <c r="A2002">
        <v>2001</v>
      </c>
      <c r="D2002">
        <v>24.551582000000003</v>
      </c>
      <c r="E2002">
        <v>7.3332100000000002</v>
      </c>
    </row>
    <row r="2003" spans="1:11" x14ac:dyDescent="0.25">
      <c r="A2003">
        <v>2002</v>
      </c>
      <c r="D2003">
        <v>24.528161000000004</v>
      </c>
      <c r="E2003">
        <v>7.312684</v>
      </c>
    </row>
    <row r="2004" spans="1:11" x14ac:dyDescent="0.25">
      <c r="A2004">
        <v>2003</v>
      </c>
      <c r="D2004">
        <v>24.501792000000002</v>
      </c>
      <c r="E2004">
        <v>7.3293679999999997</v>
      </c>
    </row>
    <row r="2005" spans="1:11" x14ac:dyDescent="0.25">
      <c r="A2005">
        <v>2004</v>
      </c>
      <c r="B2005">
        <v>16.928267000000005</v>
      </c>
      <c r="C2005">
        <v>6.0487900000000003</v>
      </c>
      <c r="D2005">
        <v>24.503371999999999</v>
      </c>
      <c r="E2005">
        <v>7.3243679999999998</v>
      </c>
    </row>
    <row r="2006" spans="1:11" x14ac:dyDescent="0.25">
      <c r="A2006">
        <v>2005</v>
      </c>
      <c r="B2006">
        <v>16.928267000000005</v>
      </c>
      <c r="C2006">
        <v>6.0487900000000003</v>
      </c>
      <c r="D2006">
        <v>24.581951000000004</v>
      </c>
      <c r="E2006">
        <v>7.3276839999999996</v>
      </c>
    </row>
    <row r="2007" spans="1:11" x14ac:dyDescent="0.25">
      <c r="A2007">
        <v>2006</v>
      </c>
      <c r="B2007">
        <v>16.928267000000005</v>
      </c>
      <c r="C2007">
        <v>6.0487900000000003</v>
      </c>
    </row>
    <row r="2008" spans="1:11" x14ac:dyDescent="0.25">
      <c r="A2008">
        <v>2007</v>
      </c>
      <c r="B2008">
        <v>16.928267000000005</v>
      </c>
      <c r="C2008">
        <v>6.0487900000000003</v>
      </c>
      <c r="J2008">
        <v>39.078899</v>
      </c>
      <c r="K2008">
        <v>13.548368</v>
      </c>
    </row>
    <row r="2009" spans="1:11" x14ac:dyDescent="0.25">
      <c r="A2009">
        <v>2008</v>
      </c>
    </row>
    <row r="2010" spans="1:11" x14ac:dyDescent="0.25">
      <c r="A2010">
        <v>2009</v>
      </c>
    </row>
    <row r="2011" spans="1:11" x14ac:dyDescent="0.25">
      <c r="A2011">
        <v>2010</v>
      </c>
    </row>
    <row r="2012" spans="1:11" x14ac:dyDescent="0.25">
      <c r="A2012">
        <v>2011</v>
      </c>
    </row>
    <row r="2013" spans="1:11" x14ac:dyDescent="0.25">
      <c r="A2013">
        <v>2012</v>
      </c>
    </row>
    <row r="2014" spans="1:11" x14ac:dyDescent="0.25">
      <c r="A2014">
        <v>2013</v>
      </c>
    </row>
    <row r="2015" spans="1:11" x14ac:dyDescent="0.25">
      <c r="A2015">
        <v>2014</v>
      </c>
    </row>
    <row r="2016" spans="1:11" x14ac:dyDescent="0.25">
      <c r="A2016">
        <v>2015</v>
      </c>
    </row>
    <row r="2017" spans="1:1" x14ac:dyDescent="0.25">
      <c r="A2017">
        <v>2016</v>
      </c>
    </row>
    <row r="2018" spans="1:1" x14ac:dyDescent="0.25">
      <c r="A2018">
        <v>2017</v>
      </c>
    </row>
    <row r="2019" spans="1:1" x14ac:dyDescent="0.25">
      <c r="A2019">
        <v>2018</v>
      </c>
    </row>
    <row r="2020" spans="1:1" x14ac:dyDescent="0.25">
      <c r="A2020">
        <v>2019</v>
      </c>
    </row>
    <row r="2021" spans="1:1" x14ac:dyDescent="0.25">
      <c r="A2021">
        <v>2020</v>
      </c>
    </row>
    <row r="2022" spans="1:1" x14ac:dyDescent="0.25">
      <c r="A2022">
        <v>2021</v>
      </c>
    </row>
    <row r="2023" spans="1:1" x14ac:dyDescent="0.25">
      <c r="A2023">
        <v>2022</v>
      </c>
    </row>
    <row r="2024" spans="1:1" x14ac:dyDescent="0.25">
      <c r="A2024">
        <v>2023</v>
      </c>
    </row>
    <row r="2025" spans="1:1" x14ac:dyDescent="0.25">
      <c r="A2025">
        <v>2024</v>
      </c>
    </row>
    <row r="2026" spans="1:1" x14ac:dyDescent="0.25">
      <c r="A2026">
        <v>2025</v>
      </c>
    </row>
    <row r="2027" spans="1:1" x14ac:dyDescent="0.25">
      <c r="A2027">
        <v>2026</v>
      </c>
    </row>
    <row r="2028" spans="1:1" x14ac:dyDescent="0.25">
      <c r="A2028">
        <v>2027</v>
      </c>
    </row>
    <row r="2029" spans="1:1" x14ac:dyDescent="0.25">
      <c r="A2029">
        <v>2028</v>
      </c>
    </row>
    <row r="2030" spans="1:1" x14ac:dyDescent="0.25">
      <c r="A2030">
        <v>2029</v>
      </c>
    </row>
    <row r="2031" spans="1:1" x14ac:dyDescent="0.25">
      <c r="A2031">
        <v>2030</v>
      </c>
    </row>
    <row r="2032" spans="1:1" x14ac:dyDescent="0.25">
      <c r="A2032">
        <v>2031</v>
      </c>
    </row>
    <row r="2033" spans="1:11" x14ac:dyDescent="0.25">
      <c r="A2033">
        <v>2032</v>
      </c>
    </row>
    <row r="2034" spans="1:11" x14ac:dyDescent="0.25">
      <c r="A2034">
        <v>2033</v>
      </c>
    </row>
    <row r="2035" spans="1:11" x14ac:dyDescent="0.25">
      <c r="A2035">
        <v>2034</v>
      </c>
    </row>
    <row r="2036" spans="1:11" x14ac:dyDescent="0.25">
      <c r="A2036">
        <v>2035</v>
      </c>
    </row>
    <row r="2037" spans="1:11" x14ac:dyDescent="0.25">
      <c r="A2037">
        <v>2036</v>
      </c>
    </row>
    <row r="2038" spans="1:11" x14ac:dyDescent="0.25">
      <c r="A2038">
        <v>2037</v>
      </c>
    </row>
    <row r="2039" spans="1:11" x14ac:dyDescent="0.25">
      <c r="A2039">
        <v>2038</v>
      </c>
    </row>
    <row r="2040" spans="1:11" x14ac:dyDescent="0.25">
      <c r="A2040">
        <v>2039</v>
      </c>
    </row>
    <row r="2041" spans="1:11" x14ac:dyDescent="0.25">
      <c r="A2041">
        <v>2040</v>
      </c>
      <c r="J2041">
        <v>39.078899</v>
      </c>
      <c r="K2041">
        <v>13.389946999999999</v>
      </c>
    </row>
    <row r="2042" spans="1:11" x14ac:dyDescent="0.25">
      <c r="A2042">
        <v>2041</v>
      </c>
      <c r="D2042">
        <v>51.005371000000004</v>
      </c>
      <c r="E2042">
        <v>7.2437899999999997</v>
      </c>
    </row>
    <row r="2043" spans="1:11" x14ac:dyDescent="0.25">
      <c r="A2043">
        <v>2042</v>
      </c>
      <c r="D2043">
        <v>51.033111000000005</v>
      </c>
      <c r="E2043">
        <v>7.2458419999999997</v>
      </c>
    </row>
    <row r="2044" spans="1:11" x14ac:dyDescent="0.25">
      <c r="A2044">
        <v>2043</v>
      </c>
      <c r="D2044">
        <v>51.104583000000005</v>
      </c>
      <c r="E2044">
        <v>7.2133149999999997</v>
      </c>
    </row>
    <row r="2045" spans="1:11" x14ac:dyDescent="0.25">
      <c r="A2045">
        <v>2044</v>
      </c>
      <c r="D2045">
        <v>51.122688000000004</v>
      </c>
      <c r="E2045">
        <v>7.2115260000000001</v>
      </c>
    </row>
    <row r="2046" spans="1:11" x14ac:dyDescent="0.25">
      <c r="A2046">
        <v>2045</v>
      </c>
      <c r="B2046">
        <v>55.673370000000006</v>
      </c>
      <c r="C2046">
        <v>9.1941050000000004</v>
      </c>
      <c r="D2046">
        <v>51.151161000000002</v>
      </c>
      <c r="E2046">
        <v>7.213158</v>
      </c>
    </row>
    <row r="2047" spans="1:11" x14ac:dyDescent="0.25">
      <c r="A2047">
        <v>2046</v>
      </c>
      <c r="B2047">
        <v>55.673320000000004</v>
      </c>
      <c r="C2047">
        <v>9.1238419999999998</v>
      </c>
      <c r="D2047">
        <v>51.144161000000004</v>
      </c>
      <c r="E2047">
        <v>7.2203160000000004</v>
      </c>
    </row>
    <row r="2048" spans="1:11" x14ac:dyDescent="0.25">
      <c r="A2048">
        <v>2047</v>
      </c>
      <c r="B2048">
        <v>55.667793000000003</v>
      </c>
      <c r="C2048">
        <v>9.1434739999999994</v>
      </c>
      <c r="D2048">
        <v>51.134529000000001</v>
      </c>
      <c r="E2048">
        <v>7.2170519999999998</v>
      </c>
    </row>
    <row r="2049" spans="1:9" x14ac:dyDescent="0.25">
      <c r="A2049">
        <v>2048</v>
      </c>
      <c r="B2049">
        <v>55.666580000000003</v>
      </c>
      <c r="C2049">
        <v>9.1766839999999998</v>
      </c>
      <c r="D2049">
        <v>51.226581000000003</v>
      </c>
      <c r="E2049">
        <v>7.2233159999999996</v>
      </c>
    </row>
    <row r="2050" spans="1:9" x14ac:dyDescent="0.25">
      <c r="A2050">
        <v>2049</v>
      </c>
      <c r="B2050">
        <v>55.667213000000004</v>
      </c>
      <c r="C2050">
        <v>9.1642639999999993</v>
      </c>
      <c r="D2050">
        <v>51.005371000000004</v>
      </c>
      <c r="E2050">
        <v>7.2437899999999997</v>
      </c>
    </row>
    <row r="2051" spans="1:9" x14ac:dyDescent="0.25">
      <c r="A2051">
        <v>2050</v>
      </c>
      <c r="B2051">
        <v>55.645374000000004</v>
      </c>
      <c r="C2051">
        <v>9.1933159999999994</v>
      </c>
    </row>
    <row r="2052" spans="1:9" x14ac:dyDescent="0.25">
      <c r="A2052">
        <v>2051</v>
      </c>
      <c r="B2052">
        <v>55.667793000000003</v>
      </c>
      <c r="C2052">
        <v>9.2260519999999993</v>
      </c>
      <c r="F2052">
        <v>54.612686000000004</v>
      </c>
      <c r="G2052">
        <v>10.310421</v>
      </c>
      <c r="H2052">
        <v>52.727321000000003</v>
      </c>
      <c r="I2052">
        <v>5.7596319999999999</v>
      </c>
    </row>
    <row r="2053" spans="1:9" x14ac:dyDescent="0.25">
      <c r="A2053">
        <v>2052</v>
      </c>
      <c r="B2053">
        <v>55.673370000000006</v>
      </c>
      <c r="C2053">
        <v>9.1941050000000004</v>
      </c>
      <c r="F2053">
        <v>54.611949000000003</v>
      </c>
      <c r="G2053">
        <v>10.220789999999999</v>
      </c>
      <c r="H2053">
        <v>52.870212000000002</v>
      </c>
      <c r="I2053">
        <v>5.7394210000000001</v>
      </c>
    </row>
    <row r="2054" spans="1:9" x14ac:dyDescent="0.25">
      <c r="A2054">
        <v>2053</v>
      </c>
      <c r="F2054">
        <v>54.647582</v>
      </c>
      <c r="G2054">
        <v>10.255684</v>
      </c>
      <c r="H2054">
        <v>52.825370000000007</v>
      </c>
      <c r="I2054">
        <v>5.619421</v>
      </c>
    </row>
    <row r="2055" spans="1:9" x14ac:dyDescent="0.25">
      <c r="A2055">
        <v>2054</v>
      </c>
      <c r="F2055">
        <v>54.621688000000006</v>
      </c>
      <c r="G2055">
        <v>10.296053000000001</v>
      </c>
      <c r="H2055">
        <v>52.758636000000003</v>
      </c>
      <c r="I2055">
        <v>5.6922110000000004</v>
      </c>
    </row>
    <row r="2056" spans="1:9" x14ac:dyDescent="0.25">
      <c r="A2056">
        <v>2055</v>
      </c>
      <c r="F2056">
        <v>54.639369000000002</v>
      </c>
      <c r="G2056">
        <v>10.303684000000001</v>
      </c>
      <c r="H2056">
        <v>52.744373000000003</v>
      </c>
      <c r="I2056">
        <v>5.683789</v>
      </c>
    </row>
    <row r="2057" spans="1:9" x14ac:dyDescent="0.25">
      <c r="A2057">
        <v>2056</v>
      </c>
      <c r="F2057">
        <v>54.642108</v>
      </c>
      <c r="G2057">
        <v>10.306316000000001</v>
      </c>
      <c r="H2057">
        <v>52.679424000000004</v>
      </c>
      <c r="I2057">
        <v>5.7086839999999999</v>
      </c>
    </row>
    <row r="2058" spans="1:9" x14ac:dyDescent="0.25">
      <c r="A2058">
        <v>2057</v>
      </c>
      <c r="F2058">
        <v>54.587211000000003</v>
      </c>
      <c r="G2058">
        <v>10.295316</v>
      </c>
      <c r="H2058">
        <v>52.727321000000003</v>
      </c>
      <c r="I2058">
        <v>5.7596319999999999</v>
      </c>
    </row>
    <row r="2059" spans="1:9" x14ac:dyDescent="0.25">
      <c r="A2059">
        <v>2058</v>
      </c>
      <c r="F2059">
        <v>54.553687000000004</v>
      </c>
      <c r="G2059">
        <v>10.264158</v>
      </c>
      <c r="H2059">
        <v>52.727321000000003</v>
      </c>
      <c r="I2059">
        <v>5.7596319999999999</v>
      </c>
    </row>
    <row r="2060" spans="1:9" x14ac:dyDescent="0.25">
      <c r="A2060">
        <v>2059</v>
      </c>
      <c r="F2060">
        <v>54.612686000000004</v>
      </c>
      <c r="G2060">
        <v>10.310421</v>
      </c>
    </row>
    <row r="2061" spans="1:9" x14ac:dyDescent="0.25">
      <c r="A2061">
        <v>2060</v>
      </c>
    </row>
    <row r="2062" spans="1:9" x14ac:dyDescent="0.25">
      <c r="A2062">
        <v>2061</v>
      </c>
    </row>
    <row r="2063" spans="1:9" x14ac:dyDescent="0.25">
      <c r="A2063">
        <v>2062</v>
      </c>
    </row>
    <row r="2064" spans="1:9" x14ac:dyDescent="0.25">
      <c r="A2064">
        <v>2063</v>
      </c>
    </row>
    <row r="2065" spans="1:9" x14ac:dyDescent="0.25">
      <c r="A2065">
        <v>2064</v>
      </c>
      <c r="D2065">
        <v>77.228054000000014</v>
      </c>
      <c r="E2065">
        <v>6.954485</v>
      </c>
    </row>
    <row r="2066" spans="1:9" x14ac:dyDescent="0.25">
      <c r="A2066">
        <v>2065</v>
      </c>
      <c r="D2066">
        <v>77.199689000000006</v>
      </c>
      <c r="E2066">
        <v>6.9081099999999998</v>
      </c>
    </row>
    <row r="2067" spans="1:9" x14ac:dyDescent="0.25">
      <c r="A2067">
        <v>2066</v>
      </c>
      <c r="D2067">
        <v>77.189638000000002</v>
      </c>
      <c r="E2067">
        <v>6.8791310000000001</v>
      </c>
    </row>
    <row r="2068" spans="1:9" x14ac:dyDescent="0.25">
      <c r="A2068">
        <v>2067</v>
      </c>
      <c r="D2068">
        <v>77.210657000000012</v>
      </c>
      <c r="E2068">
        <v>6.8838249999999999</v>
      </c>
    </row>
    <row r="2069" spans="1:9" x14ac:dyDescent="0.25">
      <c r="A2069">
        <v>2068</v>
      </c>
      <c r="B2069">
        <v>81.849344000000002</v>
      </c>
      <c r="C2069">
        <v>8.9495330000000006</v>
      </c>
      <c r="D2069">
        <v>77.206066000000007</v>
      </c>
      <c r="E2069">
        <v>6.8995389999999999</v>
      </c>
    </row>
    <row r="2070" spans="1:9" x14ac:dyDescent="0.25">
      <c r="A2070">
        <v>2069</v>
      </c>
      <c r="B2070">
        <v>81.822406000000001</v>
      </c>
      <c r="C2070">
        <v>8.9108110000000007</v>
      </c>
      <c r="D2070">
        <v>77.212494000000007</v>
      </c>
      <c r="E2070">
        <v>6.9113239999999996</v>
      </c>
    </row>
    <row r="2071" spans="1:9" x14ac:dyDescent="0.25">
      <c r="A2071">
        <v>2070</v>
      </c>
      <c r="B2071">
        <v>81.818989000000002</v>
      </c>
      <c r="C2071">
        <v>8.9426469999999991</v>
      </c>
      <c r="D2071">
        <v>77.228054000000014</v>
      </c>
      <c r="E2071">
        <v>6.954485</v>
      </c>
    </row>
    <row r="2072" spans="1:9" x14ac:dyDescent="0.25">
      <c r="A2072">
        <v>2071</v>
      </c>
      <c r="B2072">
        <v>81.787154000000001</v>
      </c>
      <c r="C2072">
        <v>8.9435140000000004</v>
      </c>
    </row>
    <row r="2073" spans="1:9" x14ac:dyDescent="0.25">
      <c r="A2073">
        <v>2072</v>
      </c>
      <c r="B2073">
        <v>81.769144000000011</v>
      </c>
      <c r="C2073">
        <v>8.9415750000000003</v>
      </c>
    </row>
    <row r="2074" spans="1:9" x14ac:dyDescent="0.25">
      <c r="A2074">
        <v>2073</v>
      </c>
      <c r="B2074">
        <v>81.774041000000011</v>
      </c>
      <c r="C2074">
        <v>8.9739199999999997</v>
      </c>
    </row>
    <row r="2075" spans="1:9" x14ac:dyDescent="0.25">
      <c r="A2075">
        <v>2074</v>
      </c>
      <c r="B2075">
        <v>81.849344000000002</v>
      </c>
      <c r="C2075">
        <v>8.9495330000000006</v>
      </c>
      <c r="H2075">
        <v>80.832611000000014</v>
      </c>
      <c r="I2075">
        <v>4.991066</v>
      </c>
    </row>
    <row r="2076" spans="1:9" x14ac:dyDescent="0.25">
      <c r="A2076">
        <v>2075</v>
      </c>
      <c r="F2076">
        <v>81.068466000000001</v>
      </c>
      <c r="G2076">
        <v>9.4150200000000002</v>
      </c>
      <c r="H2076">
        <v>80.826285000000013</v>
      </c>
      <c r="I2076">
        <v>5.0442270000000002</v>
      </c>
    </row>
    <row r="2077" spans="1:9" x14ac:dyDescent="0.25">
      <c r="A2077">
        <v>2076</v>
      </c>
      <c r="F2077">
        <v>81.059998000000007</v>
      </c>
      <c r="G2077">
        <v>9.4470080000000003</v>
      </c>
      <c r="H2077">
        <v>80.822816000000003</v>
      </c>
      <c r="I2077">
        <v>5.0124430000000002</v>
      </c>
    </row>
    <row r="2078" spans="1:9" x14ac:dyDescent="0.25">
      <c r="A2078">
        <v>2077</v>
      </c>
      <c r="F2078">
        <v>80.994337000000002</v>
      </c>
      <c r="G2078">
        <v>9.4135910000000003</v>
      </c>
      <c r="H2078">
        <v>80.785981000000007</v>
      </c>
      <c r="I2078">
        <v>5.0202489999999997</v>
      </c>
    </row>
    <row r="2079" spans="1:9" x14ac:dyDescent="0.25">
      <c r="A2079">
        <v>2078</v>
      </c>
      <c r="F2079">
        <v>81.000460000000004</v>
      </c>
      <c r="G2079">
        <v>9.3640530000000002</v>
      </c>
      <c r="H2079">
        <v>80.80419400000001</v>
      </c>
      <c r="I2079">
        <v>4.9989229999999996</v>
      </c>
    </row>
    <row r="2080" spans="1:9" x14ac:dyDescent="0.25">
      <c r="A2080">
        <v>2079</v>
      </c>
      <c r="F2080">
        <v>80.982145000000003</v>
      </c>
      <c r="G2080">
        <v>9.4157860000000007</v>
      </c>
      <c r="H2080">
        <v>80.796491000000003</v>
      </c>
      <c r="I2080">
        <v>5.0062699999999998</v>
      </c>
    </row>
    <row r="2081" spans="1:9" x14ac:dyDescent="0.25">
      <c r="A2081">
        <v>2080</v>
      </c>
      <c r="F2081">
        <v>81.129534000000007</v>
      </c>
      <c r="G2081">
        <v>9.4697099999999992</v>
      </c>
      <c r="H2081">
        <v>80.84470300000001</v>
      </c>
      <c r="I2081">
        <v>4.9731589999999999</v>
      </c>
    </row>
    <row r="2082" spans="1:9" x14ac:dyDescent="0.25">
      <c r="A2082">
        <v>2081</v>
      </c>
      <c r="F2082">
        <v>81.068466000000001</v>
      </c>
      <c r="G2082">
        <v>9.4150200000000002</v>
      </c>
      <c r="H2082">
        <v>80.832611000000014</v>
      </c>
      <c r="I2082">
        <v>4.991066</v>
      </c>
    </row>
    <row r="2083" spans="1:9" x14ac:dyDescent="0.25">
      <c r="A2083">
        <v>2082</v>
      </c>
    </row>
    <row r="2084" spans="1:9" x14ac:dyDescent="0.25">
      <c r="A2084">
        <v>2083</v>
      </c>
    </row>
    <row r="2085" spans="1:9" x14ac:dyDescent="0.25">
      <c r="A2085">
        <v>2084</v>
      </c>
    </row>
    <row r="2086" spans="1:9" x14ac:dyDescent="0.25">
      <c r="A2086">
        <v>2085</v>
      </c>
      <c r="D2086">
        <v>104.73008900000001</v>
      </c>
      <c r="E2086">
        <v>7.1011100000000003</v>
      </c>
    </row>
    <row r="2087" spans="1:9" x14ac:dyDescent="0.25">
      <c r="A2087">
        <v>2086</v>
      </c>
      <c r="D2087">
        <v>104.68902</v>
      </c>
      <c r="E2087">
        <v>7.0352449999999997</v>
      </c>
    </row>
    <row r="2088" spans="1:9" x14ac:dyDescent="0.25">
      <c r="A2088">
        <v>2087</v>
      </c>
      <c r="D2088">
        <v>104.673765</v>
      </c>
      <c r="E2088">
        <v>7.0093290000000001</v>
      </c>
    </row>
    <row r="2089" spans="1:9" x14ac:dyDescent="0.25">
      <c r="A2089">
        <v>2088</v>
      </c>
      <c r="D2089">
        <v>104.65851000000001</v>
      </c>
      <c r="E2089">
        <v>6.9889729999999997</v>
      </c>
    </row>
    <row r="2090" spans="1:9" x14ac:dyDescent="0.25">
      <c r="A2090">
        <v>2089</v>
      </c>
      <c r="D2090">
        <v>104.6504</v>
      </c>
      <c r="E2090">
        <v>7.0187670000000004</v>
      </c>
    </row>
    <row r="2091" spans="1:9" x14ac:dyDescent="0.25">
      <c r="A2091">
        <v>2090</v>
      </c>
      <c r="D2091">
        <v>104.684122</v>
      </c>
      <c r="E2091">
        <v>7.0228999999999999</v>
      </c>
    </row>
    <row r="2092" spans="1:9" x14ac:dyDescent="0.25">
      <c r="A2092">
        <v>2091</v>
      </c>
      <c r="B2092">
        <v>112.58207900000001</v>
      </c>
      <c r="C2092">
        <v>8.9432080000000003</v>
      </c>
      <c r="D2092">
        <v>104.76080200000001</v>
      </c>
      <c r="E2092">
        <v>7.0499390000000002</v>
      </c>
    </row>
    <row r="2093" spans="1:9" x14ac:dyDescent="0.25">
      <c r="A2093">
        <v>2092</v>
      </c>
      <c r="B2093">
        <v>112.618605</v>
      </c>
      <c r="C2093">
        <v>8.9411159999999992</v>
      </c>
      <c r="D2093">
        <v>104.73008900000001</v>
      </c>
      <c r="E2093">
        <v>7.1011100000000003</v>
      </c>
    </row>
    <row r="2094" spans="1:9" x14ac:dyDescent="0.25">
      <c r="A2094">
        <v>2093</v>
      </c>
      <c r="B2094">
        <v>112.59942500000001</v>
      </c>
      <c r="C2094">
        <v>8.9334629999999997</v>
      </c>
    </row>
    <row r="2095" spans="1:9" x14ac:dyDescent="0.25">
      <c r="A2095">
        <v>2094</v>
      </c>
      <c r="B2095">
        <v>112.57784500000001</v>
      </c>
      <c r="C2095">
        <v>8.9472380000000005</v>
      </c>
    </row>
    <row r="2096" spans="1:9" x14ac:dyDescent="0.25">
      <c r="A2096">
        <v>2095</v>
      </c>
      <c r="B2096">
        <v>112.594221</v>
      </c>
      <c r="C2096">
        <v>8.9606560000000002</v>
      </c>
    </row>
    <row r="2097" spans="1:9" x14ac:dyDescent="0.25">
      <c r="A2097">
        <v>2096</v>
      </c>
      <c r="B2097">
        <v>112.61968100000001</v>
      </c>
      <c r="C2097">
        <v>8.9395860000000003</v>
      </c>
      <c r="H2097">
        <v>111.17644000000001</v>
      </c>
      <c r="I2097">
        <v>5.3863009999999996</v>
      </c>
    </row>
    <row r="2098" spans="1:9" x14ac:dyDescent="0.25">
      <c r="A2098">
        <v>2097</v>
      </c>
      <c r="B2098">
        <v>112.58207900000001</v>
      </c>
      <c r="C2098">
        <v>8.9432080000000003</v>
      </c>
      <c r="H2098">
        <v>111.26112600000002</v>
      </c>
      <c r="I2098">
        <v>5.3981880000000002</v>
      </c>
    </row>
    <row r="2099" spans="1:9" x14ac:dyDescent="0.25">
      <c r="A2099">
        <v>2098</v>
      </c>
      <c r="F2099">
        <v>112.09689900000001</v>
      </c>
      <c r="G2099">
        <v>9.9121360000000003</v>
      </c>
      <c r="H2099">
        <v>111.20215100000001</v>
      </c>
      <c r="I2099">
        <v>5.4266050000000003</v>
      </c>
    </row>
    <row r="2100" spans="1:9" x14ac:dyDescent="0.25">
      <c r="A2100">
        <v>2099</v>
      </c>
      <c r="F2100">
        <v>112.13041900000002</v>
      </c>
      <c r="G2100">
        <v>9.9369820000000004</v>
      </c>
      <c r="H2100">
        <v>111.204802</v>
      </c>
      <c r="I2100">
        <v>5.411861</v>
      </c>
    </row>
    <row r="2101" spans="1:9" x14ac:dyDescent="0.25">
      <c r="A2101">
        <v>2100</v>
      </c>
      <c r="F2101">
        <v>112.13215500000001</v>
      </c>
      <c r="G2101">
        <v>9.923565</v>
      </c>
      <c r="H2101">
        <v>111.22975400000001</v>
      </c>
      <c r="I2101">
        <v>5.4045649999999998</v>
      </c>
    </row>
    <row r="2102" spans="1:9" x14ac:dyDescent="0.25">
      <c r="A2102">
        <v>2101</v>
      </c>
      <c r="F2102">
        <v>112.130572</v>
      </c>
      <c r="G2102">
        <v>9.9448899999999991</v>
      </c>
      <c r="H2102">
        <v>111.23531200000001</v>
      </c>
      <c r="I2102">
        <v>5.3718120000000003</v>
      </c>
    </row>
    <row r="2103" spans="1:9" x14ac:dyDescent="0.25">
      <c r="A2103">
        <v>2102</v>
      </c>
      <c r="F2103">
        <v>112.140162</v>
      </c>
      <c r="G2103">
        <v>9.9350430000000003</v>
      </c>
      <c r="H2103">
        <v>111.17644000000001</v>
      </c>
      <c r="I2103">
        <v>5.3863009999999996</v>
      </c>
    </row>
    <row r="2104" spans="1:9" x14ac:dyDescent="0.25">
      <c r="A2104">
        <v>2103</v>
      </c>
      <c r="F2104">
        <v>112.15735800000002</v>
      </c>
      <c r="G2104">
        <v>9.8984640000000006</v>
      </c>
      <c r="H2104">
        <v>111.17644000000001</v>
      </c>
      <c r="I2104">
        <v>5.3863009999999996</v>
      </c>
    </row>
    <row r="2105" spans="1:9" x14ac:dyDescent="0.25">
      <c r="A2105">
        <v>2104</v>
      </c>
      <c r="F2105">
        <v>112.09689900000001</v>
      </c>
      <c r="G2105">
        <v>9.9121360000000003</v>
      </c>
    </row>
    <row r="2106" spans="1:9" x14ac:dyDescent="0.25">
      <c r="A2106">
        <v>2105</v>
      </c>
    </row>
    <row r="2107" spans="1:9" x14ac:dyDescent="0.25">
      <c r="A2107">
        <v>2106</v>
      </c>
      <c r="D2107">
        <v>133.09626600000001</v>
      </c>
      <c r="E2107">
        <v>6.4315530000000001</v>
      </c>
    </row>
    <row r="2108" spans="1:9" x14ac:dyDescent="0.25">
      <c r="A2108">
        <v>2107</v>
      </c>
      <c r="D2108">
        <v>133.17998700000001</v>
      </c>
      <c r="E2108">
        <v>6.4211960000000001</v>
      </c>
    </row>
    <row r="2109" spans="1:9" x14ac:dyDescent="0.25">
      <c r="A2109">
        <v>2108</v>
      </c>
      <c r="D2109">
        <v>133.17182000000003</v>
      </c>
      <c r="E2109">
        <v>6.362679</v>
      </c>
    </row>
    <row r="2110" spans="1:9" x14ac:dyDescent="0.25">
      <c r="A2110">
        <v>2109</v>
      </c>
      <c r="D2110">
        <v>133.09626600000001</v>
      </c>
      <c r="E2110">
        <v>6.4315530000000001</v>
      </c>
    </row>
    <row r="2111" spans="1:9" x14ac:dyDescent="0.25">
      <c r="A2111">
        <v>2110</v>
      </c>
      <c r="D2111">
        <v>133.09626600000001</v>
      </c>
      <c r="E2111">
        <v>6.4315530000000001</v>
      </c>
    </row>
    <row r="2112" spans="1:9" x14ac:dyDescent="0.25">
      <c r="A2112">
        <v>2111</v>
      </c>
      <c r="D2112">
        <v>133.09626600000001</v>
      </c>
      <c r="E2112">
        <v>6.4315530000000001</v>
      </c>
    </row>
    <row r="2113" spans="1:9" x14ac:dyDescent="0.25">
      <c r="A2113">
        <v>2112</v>
      </c>
      <c r="D2113">
        <v>133.09626600000001</v>
      </c>
      <c r="E2113">
        <v>6.4315530000000001</v>
      </c>
    </row>
    <row r="2114" spans="1:9" x14ac:dyDescent="0.25">
      <c r="A2114">
        <v>2113</v>
      </c>
      <c r="B2114">
        <v>151.41619800000001</v>
      </c>
      <c r="C2114">
        <v>8.9380039999999994</v>
      </c>
      <c r="D2114">
        <v>133.09626600000001</v>
      </c>
      <c r="E2114">
        <v>6.4315530000000001</v>
      </c>
    </row>
    <row r="2115" spans="1:9" x14ac:dyDescent="0.25">
      <c r="A2115">
        <v>2114</v>
      </c>
      <c r="B2115">
        <v>151.39803599999999</v>
      </c>
      <c r="C2115">
        <v>8.9262700000000006</v>
      </c>
    </row>
    <row r="2116" spans="1:9" x14ac:dyDescent="0.25">
      <c r="A2116">
        <v>2115</v>
      </c>
      <c r="B2116">
        <v>151.42058500000002</v>
      </c>
      <c r="C2116">
        <v>8.8795380000000002</v>
      </c>
    </row>
    <row r="2117" spans="1:9" x14ac:dyDescent="0.25">
      <c r="A2117">
        <v>2116</v>
      </c>
      <c r="B2117">
        <v>151.41619800000001</v>
      </c>
      <c r="C2117">
        <v>8.9380039999999994</v>
      </c>
    </row>
    <row r="2118" spans="1:9" x14ac:dyDescent="0.25">
      <c r="A2118">
        <v>2117</v>
      </c>
      <c r="B2118">
        <v>151.41619800000001</v>
      </c>
      <c r="C2118">
        <v>8.9380039999999994</v>
      </c>
    </row>
    <row r="2119" spans="1:9" x14ac:dyDescent="0.25">
      <c r="A2119">
        <v>2118</v>
      </c>
      <c r="B2119">
        <v>151.41619800000001</v>
      </c>
      <c r="C2119">
        <v>8.9380039999999994</v>
      </c>
      <c r="H2119">
        <v>150.61486200000002</v>
      </c>
      <c r="I2119">
        <v>6.3533429999999997</v>
      </c>
    </row>
    <row r="2120" spans="1:9" x14ac:dyDescent="0.25">
      <c r="A2120">
        <v>2119</v>
      </c>
      <c r="H2120">
        <v>150.61486200000002</v>
      </c>
      <c r="I2120">
        <v>6.3533429999999997</v>
      </c>
    </row>
    <row r="2121" spans="1:9" x14ac:dyDescent="0.25">
      <c r="A2121">
        <v>2120</v>
      </c>
      <c r="F2121">
        <v>152.00249400000001</v>
      </c>
      <c r="G2121">
        <v>10.082841999999999</v>
      </c>
      <c r="H2121">
        <v>150.61486200000002</v>
      </c>
      <c r="I2121">
        <v>6.3533429999999997</v>
      </c>
    </row>
    <row r="2122" spans="1:9" x14ac:dyDescent="0.25">
      <c r="A2122">
        <v>2121</v>
      </c>
      <c r="F2122">
        <v>152.00249400000001</v>
      </c>
      <c r="G2122">
        <v>10.082841999999999</v>
      </c>
      <c r="H2122">
        <v>150.61486200000002</v>
      </c>
      <c r="I2122">
        <v>6.3533429999999997</v>
      </c>
    </row>
    <row r="2123" spans="1:9" x14ac:dyDescent="0.25">
      <c r="A2123">
        <v>2122</v>
      </c>
      <c r="F2123">
        <v>152.00249400000001</v>
      </c>
      <c r="G2123">
        <v>10.082841999999999</v>
      </c>
      <c r="H2123">
        <v>150.61486200000002</v>
      </c>
      <c r="I2123">
        <v>6.3533429999999997</v>
      </c>
    </row>
    <row r="2124" spans="1:9" x14ac:dyDescent="0.25">
      <c r="A2124">
        <v>2123</v>
      </c>
      <c r="F2124">
        <v>152.00249400000001</v>
      </c>
      <c r="G2124">
        <v>10.082841999999999</v>
      </c>
      <c r="H2124">
        <v>150.61486200000002</v>
      </c>
      <c r="I2124">
        <v>6.3533429999999997</v>
      </c>
    </row>
    <row r="2125" spans="1:9" x14ac:dyDescent="0.25">
      <c r="A2125">
        <v>2124</v>
      </c>
      <c r="F2125">
        <v>152.00249400000001</v>
      </c>
      <c r="G2125">
        <v>10.082841999999999</v>
      </c>
      <c r="H2125">
        <v>150.61486200000002</v>
      </c>
      <c r="I2125">
        <v>6.3533429999999997</v>
      </c>
    </row>
    <row r="2126" spans="1:9" x14ac:dyDescent="0.25">
      <c r="A2126">
        <v>2125</v>
      </c>
      <c r="F2126">
        <v>152.00249400000001</v>
      </c>
      <c r="G2126">
        <v>10.082841999999999</v>
      </c>
    </row>
    <row r="2127" spans="1:9" x14ac:dyDescent="0.25">
      <c r="A2127">
        <v>2126</v>
      </c>
    </row>
    <row r="2128" spans="1:9" x14ac:dyDescent="0.25">
      <c r="A2128">
        <v>2127</v>
      </c>
    </row>
    <row r="2129" spans="1:9" x14ac:dyDescent="0.25">
      <c r="A2129">
        <v>2128</v>
      </c>
    </row>
    <row r="2130" spans="1:9" x14ac:dyDescent="0.25">
      <c r="A2130">
        <v>2129</v>
      </c>
    </row>
    <row r="2131" spans="1:9" x14ac:dyDescent="0.25">
      <c r="A2131">
        <v>2130</v>
      </c>
      <c r="D2131">
        <v>171.94757700000002</v>
      </c>
      <c r="E2131">
        <v>6.2827339999999996</v>
      </c>
    </row>
    <row r="2132" spans="1:9" x14ac:dyDescent="0.25">
      <c r="A2132">
        <v>2131</v>
      </c>
      <c r="D2132">
        <v>171.85743000000002</v>
      </c>
      <c r="E2132">
        <v>6.2821220000000002</v>
      </c>
    </row>
    <row r="2133" spans="1:9" x14ac:dyDescent="0.25">
      <c r="A2133">
        <v>2132</v>
      </c>
      <c r="D2133">
        <v>171.897784</v>
      </c>
      <c r="E2133">
        <v>6.2784490000000002</v>
      </c>
    </row>
    <row r="2134" spans="1:9" x14ac:dyDescent="0.25">
      <c r="A2134">
        <v>2133</v>
      </c>
      <c r="D2134">
        <v>171.923293</v>
      </c>
      <c r="E2134">
        <v>6.2662040000000001</v>
      </c>
    </row>
    <row r="2135" spans="1:9" x14ac:dyDescent="0.25">
      <c r="A2135">
        <v>2134</v>
      </c>
      <c r="D2135">
        <v>171.91492500000001</v>
      </c>
      <c r="E2135">
        <v>6.3025799999999998</v>
      </c>
    </row>
    <row r="2136" spans="1:9" x14ac:dyDescent="0.25">
      <c r="A2136">
        <v>2135</v>
      </c>
      <c r="D2136">
        <v>171.93890400000001</v>
      </c>
      <c r="E2136">
        <v>6.3374249999999996</v>
      </c>
    </row>
    <row r="2137" spans="1:9" x14ac:dyDescent="0.25">
      <c r="A2137">
        <v>2136</v>
      </c>
      <c r="B2137">
        <v>178.93318199999999</v>
      </c>
      <c r="C2137">
        <v>8.1861549999999994</v>
      </c>
      <c r="D2137">
        <v>172.013543</v>
      </c>
      <c r="E2137">
        <v>6.3277830000000002</v>
      </c>
    </row>
    <row r="2138" spans="1:9" x14ac:dyDescent="0.25">
      <c r="A2138">
        <v>2137</v>
      </c>
      <c r="B2138">
        <v>178.93767200000002</v>
      </c>
      <c r="C2138">
        <v>8.1705939999999995</v>
      </c>
      <c r="D2138">
        <v>171.94757700000002</v>
      </c>
      <c r="E2138">
        <v>6.2827339999999996</v>
      </c>
    </row>
    <row r="2139" spans="1:9" x14ac:dyDescent="0.25">
      <c r="A2139">
        <v>2138</v>
      </c>
      <c r="B2139">
        <v>178.96001699999999</v>
      </c>
      <c r="C2139">
        <v>8.173095</v>
      </c>
    </row>
    <row r="2140" spans="1:9" x14ac:dyDescent="0.25">
      <c r="A2140">
        <v>2139</v>
      </c>
      <c r="B2140">
        <v>178.90558100000001</v>
      </c>
      <c r="C2140">
        <v>8.2001849999999994</v>
      </c>
    </row>
    <row r="2141" spans="1:9" x14ac:dyDescent="0.25">
      <c r="A2141">
        <v>2140</v>
      </c>
      <c r="B2141">
        <v>178.92292800000001</v>
      </c>
      <c r="C2141">
        <v>8.2262550000000001</v>
      </c>
    </row>
    <row r="2142" spans="1:9" x14ac:dyDescent="0.25">
      <c r="A2142">
        <v>2141</v>
      </c>
      <c r="B2142">
        <v>178.91736600000002</v>
      </c>
      <c r="C2142">
        <v>8.2107969999999995</v>
      </c>
      <c r="H2142">
        <v>176.87216599999999</v>
      </c>
      <c r="I2142">
        <v>4.2374840000000003</v>
      </c>
    </row>
    <row r="2143" spans="1:9" x14ac:dyDescent="0.25">
      <c r="A2143">
        <v>2142</v>
      </c>
      <c r="B2143">
        <v>178.93318199999999</v>
      </c>
      <c r="C2143">
        <v>8.1861549999999994</v>
      </c>
      <c r="H2143">
        <v>176.835127</v>
      </c>
      <c r="I2143">
        <v>4.3265599999999997</v>
      </c>
    </row>
    <row r="2144" spans="1:9" x14ac:dyDescent="0.25">
      <c r="A2144">
        <v>2143</v>
      </c>
      <c r="F2144">
        <v>179.51779400000001</v>
      </c>
      <c r="G2144">
        <v>8.9693799999999992</v>
      </c>
      <c r="H2144">
        <v>176.81186300000002</v>
      </c>
      <c r="I2144">
        <v>4.3088059999999997</v>
      </c>
    </row>
    <row r="2145" spans="1:9" x14ac:dyDescent="0.25">
      <c r="A2145">
        <v>2144</v>
      </c>
      <c r="F2145">
        <v>179.50284600000001</v>
      </c>
      <c r="G2145">
        <v>9.002796</v>
      </c>
      <c r="H2145">
        <v>176.857933</v>
      </c>
      <c r="I2145">
        <v>4.2814610000000002</v>
      </c>
    </row>
    <row r="2146" spans="1:9" x14ac:dyDescent="0.25">
      <c r="A2146">
        <v>2145</v>
      </c>
      <c r="F2146">
        <v>179.52305100000001</v>
      </c>
      <c r="G2146">
        <v>9.0181529999999999</v>
      </c>
      <c r="H2146">
        <v>176.81982300000001</v>
      </c>
      <c r="I2146">
        <v>4.2783990000000003</v>
      </c>
    </row>
    <row r="2147" spans="1:9" x14ac:dyDescent="0.25">
      <c r="A2147">
        <v>2146</v>
      </c>
      <c r="F2147">
        <v>179.53850800000001</v>
      </c>
      <c r="G2147">
        <v>9.0312640000000002</v>
      </c>
      <c r="H2147">
        <v>176.79125300000001</v>
      </c>
      <c r="I2147">
        <v>4.3625280000000002</v>
      </c>
    </row>
    <row r="2148" spans="1:9" x14ac:dyDescent="0.25">
      <c r="A2148">
        <v>2147</v>
      </c>
      <c r="F2148">
        <v>179.52019200000001</v>
      </c>
      <c r="G2148">
        <v>9.0458560000000006</v>
      </c>
      <c r="H2148">
        <v>176.87216599999999</v>
      </c>
      <c r="I2148">
        <v>4.2374840000000003</v>
      </c>
    </row>
    <row r="2149" spans="1:9" x14ac:dyDescent="0.25">
      <c r="A2149">
        <v>2148</v>
      </c>
      <c r="F2149">
        <v>179.476012</v>
      </c>
      <c r="G2149">
        <v>8.98142</v>
      </c>
      <c r="H2149">
        <v>176.87216599999999</v>
      </c>
      <c r="I2149">
        <v>4.2374840000000003</v>
      </c>
    </row>
    <row r="2150" spans="1:9" x14ac:dyDescent="0.25">
      <c r="A2150">
        <v>2149</v>
      </c>
      <c r="F2150">
        <v>179.507182</v>
      </c>
      <c r="G2150">
        <v>8.992032</v>
      </c>
    </row>
    <row r="2151" spans="1:9" x14ac:dyDescent="0.25">
      <c r="A2151">
        <v>2150</v>
      </c>
      <c r="F2151">
        <v>179.51779400000001</v>
      </c>
      <c r="G2151">
        <v>8.9693799999999992</v>
      </c>
    </row>
    <row r="2152" spans="1:9" x14ac:dyDescent="0.25">
      <c r="A2152">
        <v>2151</v>
      </c>
      <c r="D2152">
        <v>200.602564</v>
      </c>
      <c r="E2152">
        <v>5.7685769999999996</v>
      </c>
    </row>
    <row r="2153" spans="1:9" x14ac:dyDescent="0.25">
      <c r="A2153">
        <v>2152</v>
      </c>
      <c r="D2153">
        <v>200.636897</v>
      </c>
      <c r="E2153">
        <v>5.7116410000000002</v>
      </c>
    </row>
    <row r="2154" spans="1:9" x14ac:dyDescent="0.25">
      <c r="A2154">
        <v>2153</v>
      </c>
      <c r="D2154">
        <v>200.62812300000002</v>
      </c>
      <c r="E2154">
        <v>5.7395990000000001</v>
      </c>
    </row>
    <row r="2155" spans="1:9" x14ac:dyDescent="0.25">
      <c r="A2155">
        <v>2154</v>
      </c>
      <c r="D2155">
        <v>200.59195199999999</v>
      </c>
      <c r="E2155">
        <v>5.7032230000000004</v>
      </c>
    </row>
    <row r="2156" spans="1:9" x14ac:dyDescent="0.25">
      <c r="A2156">
        <v>2155</v>
      </c>
      <c r="D2156">
        <v>200.60822899999999</v>
      </c>
      <c r="E2156">
        <v>5.7134780000000003</v>
      </c>
    </row>
    <row r="2157" spans="1:9" x14ac:dyDescent="0.25">
      <c r="A2157">
        <v>2156</v>
      </c>
      <c r="D2157">
        <v>200.66526300000001</v>
      </c>
      <c r="E2157">
        <v>5.6939890000000002</v>
      </c>
    </row>
    <row r="2158" spans="1:9" x14ac:dyDescent="0.25">
      <c r="A2158">
        <v>2157</v>
      </c>
      <c r="D2158">
        <v>200.664805</v>
      </c>
      <c r="E2158">
        <v>5.6545519999999998</v>
      </c>
    </row>
    <row r="2159" spans="1:9" x14ac:dyDescent="0.25">
      <c r="A2159">
        <v>2158</v>
      </c>
      <c r="B2159">
        <v>208.14936299999999</v>
      </c>
      <c r="C2159">
        <v>7.7919919999999996</v>
      </c>
      <c r="D2159">
        <v>200.602564</v>
      </c>
      <c r="E2159">
        <v>5.7685769999999996</v>
      </c>
    </row>
    <row r="2160" spans="1:9" x14ac:dyDescent="0.25">
      <c r="A2160">
        <v>2159</v>
      </c>
      <c r="B2160">
        <v>208.18308500000001</v>
      </c>
      <c r="C2160">
        <v>7.7616870000000002</v>
      </c>
      <c r="D2160">
        <v>200.60011500000002</v>
      </c>
      <c r="E2160">
        <v>5.7602099999999998</v>
      </c>
    </row>
    <row r="2161" spans="1:9" x14ac:dyDescent="0.25">
      <c r="A2161">
        <v>2160</v>
      </c>
      <c r="B2161">
        <v>208.170794</v>
      </c>
      <c r="C2161">
        <v>7.7742889999999996</v>
      </c>
    </row>
    <row r="2162" spans="1:9" x14ac:dyDescent="0.25">
      <c r="A2162">
        <v>2161</v>
      </c>
      <c r="B2162">
        <v>208.17415500000001</v>
      </c>
      <c r="C2162">
        <v>7.7708709999999996</v>
      </c>
    </row>
    <row r="2163" spans="1:9" x14ac:dyDescent="0.25">
      <c r="A2163">
        <v>2162</v>
      </c>
      <c r="B2163">
        <v>208.15457000000001</v>
      </c>
      <c r="C2163">
        <v>7.798165</v>
      </c>
    </row>
    <row r="2164" spans="1:9" x14ac:dyDescent="0.25">
      <c r="A2164">
        <v>2163</v>
      </c>
      <c r="B2164">
        <v>208.14038300000001</v>
      </c>
      <c r="C2164">
        <v>7.7783189999999998</v>
      </c>
    </row>
    <row r="2165" spans="1:9" x14ac:dyDescent="0.25">
      <c r="A2165">
        <v>2164</v>
      </c>
      <c r="B2165">
        <v>208.14354600000001</v>
      </c>
      <c r="C2165">
        <v>7.7476580000000004</v>
      </c>
      <c r="H2165">
        <v>206.11595400000002</v>
      </c>
      <c r="I2165">
        <v>4.2391160000000001</v>
      </c>
    </row>
    <row r="2166" spans="1:9" x14ac:dyDescent="0.25">
      <c r="A2166">
        <v>2165</v>
      </c>
      <c r="B2166">
        <v>208.14936299999999</v>
      </c>
      <c r="C2166">
        <v>7.7919919999999996</v>
      </c>
      <c r="H2166">
        <v>206.160899</v>
      </c>
      <c r="I2166">
        <v>4.2273820000000004</v>
      </c>
    </row>
    <row r="2167" spans="1:9" x14ac:dyDescent="0.25">
      <c r="A2167">
        <v>2166</v>
      </c>
      <c r="H2167">
        <v>206.14549099999999</v>
      </c>
      <c r="I2167">
        <v>4.1888639999999997</v>
      </c>
    </row>
    <row r="2168" spans="1:9" x14ac:dyDescent="0.25">
      <c r="A2168">
        <v>2167</v>
      </c>
      <c r="F2168">
        <v>209.12110000000001</v>
      </c>
      <c r="G2168">
        <v>8.3582889999999992</v>
      </c>
      <c r="H2168">
        <v>206.16008199999999</v>
      </c>
      <c r="I2168">
        <v>4.207128</v>
      </c>
    </row>
    <row r="2169" spans="1:9" x14ac:dyDescent="0.25">
      <c r="A2169">
        <v>2168</v>
      </c>
      <c r="F2169">
        <v>209.133242</v>
      </c>
      <c r="G2169">
        <v>8.3841549999999998</v>
      </c>
      <c r="H2169">
        <v>206.17263300000002</v>
      </c>
      <c r="I2169">
        <v>4.1996279999999997</v>
      </c>
    </row>
    <row r="2170" spans="1:9" x14ac:dyDescent="0.25">
      <c r="A2170">
        <v>2169</v>
      </c>
      <c r="F2170">
        <v>209.16038400000002</v>
      </c>
      <c r="G2170">
        <v>8.382574</v>
      </c>
      <c r="H2170">
        <v>206.147582</v>
      </c>
      <c r="I2170">
        <v>4.2169230000000004</v>
      </c>
    </row>
    <row r="2171" spans="1:9" x14ac:dyDescent="0.25">
      <c r="A2171">
        <v>2170</v>
      </c>
      <c r="F2171">
        <v>209.16054</v>
      </c>
      <c r="G2171">
        <v>8.4106330000000007</v>
      </c>
      <c r="H2171">
        <v>206.11916600000001</v>
      </c>
      <c r="I2171">
        <v>4.2377900000000004</v>
      </c>
    </row>
    <row r="2172" spans="1:9" x14ac:dyDescent="0.25">
      <c r="A2172">
        <v>2171</v>
      </c>
      <c r="F2172">
        <v>209.176096</v>
      </c>
      <c r="G2172">
        <v>8.4205299999999994</v>
      </c>
      <c r="H2172">
        <v>206.11595400000002</v>
      </c>
      <c r="I2172">
        <v>4.2391160000000001</v>
      </c>
    </row>
    <row r="2173" spans="1:9" x14ac:dyDescent="0.25">
      <c r="A2173">
        <v>2172</v>
      </c>
      <c r="D2173">
        <v>224.931093</v>
      </c>
      <c r="E2173">
        <v>6.3412610000000003</v>
      </c>
      <c r="F2173">
        <v>209.25379800000002</v>
      </c>
      <c r="G2173">
        <v>8.4278259999999996</v>
      </c>
    </row>
    <row r="2174" spans="1:9" x14ac:dyDescent="0.25">
      <c r="A2174">
        <v>2173</v>
      </c>
      <c r="D2174">
        <v>224.90016700000001</v>
      </c>
      <c r="E2174">
        <v>6.3870319999999996</v>
      </c>
      <c r="F2174">
        <v>209.12110000000001</v>
      </c>
      <c r="G2174">
        <v>8.3582889999999992</v>
      </c>
    </row>
    <row r="2175" spans="1:9" x14ac:dyDescent="0.25">
      <c r="A2175">
        <v>2174</v>
      </c>
      <c r="D2175">
        <v>224.878106</v>
      </c>
      <c r="E2175">
        <v>6.335591</v>
      </c>
    </row>
    <row r="2176" spans="1:9" x14ac:dyDescent="0.25">
      <c r="A2176">
        <v>2175</v>
      </c>
      <c r="D2176">
        <v>224.90320800000001</v>
      </c>
      <c r="E2176">
        <v>6.3383229999999999</v>
      </c>
    </row>
    <row r="2177" spans="1:9" x14ac:dyDescent="0.25">
      <c r="A2177">
        <v>2176</v>
      </c>
      <c r="D2177">
        <v>224.91176400000001</v>
      </c>
      <c r="E2177">
        <v>6.3462610000000002</v>
      </c>
    </row>
    <row r="2178" spans="1:9" x14ac:dyDescent="0.25">
      <c r="A2178">
        <v>2177</v>
      </c>
      <c r="D2178">
        <v>224.896817</v>
      </c>
      <c r="E2178">
        <v>6.3438379999999999</v>
      </c>
    </row>
    <row r="2179" spans="1:9" x14ac:dyDescent="0.25">
      <c r="A2179">
        <v>2178</v>
      </c>
      <c r="D2179">
        <v>224.879447</v>
      </c>
      <c r="E2179">
        <v>6.3320860000000003</v>
      </c>
    </row>
    <row r="2180" spans="1:9" x14ac:dyDescent="0.25">
      <c r="A2180">
        <v>2179</v>
      </c>
      <c r="D2180">
        <v>224.94031999999999</v>
      </c>
      <c r="E2180">
        <v>6.2960570000000002</v>
      </c>
    </row>
    <row r="2181" spans="1:9" x14ac:dyDescent="0.25">
      <c r="A2181">
        <v>2180</v>
      </c>
      <c r="D2181">
        <v>224.95294899999999</v>
      </c>
      <c r="E2181">
        <v>6.2935309999999998</v>
      </c>
    </row>
    <row r="2182" spans="1:9" x14ac:dyDescent="0.25">
      <c r="A2182">
        <v>2181</v>
      </c>
      <c r="B2182">
        <v>234.412498</v>
      </c>
      <c r="C2182">
        <v>7.7562379999999997</v>
      </c>
      <c r="D2182">
        <v>224.931093</v>
      </c>
      <c r="E2182">
        <v>6.3412610000000003</v>
      </c>
    </row>
    <row r="2183" spans="1:9" x14ac:dyDescent="0.25">
      <c r="A2183">
        <v>2182</v>
      </c>
      <c r="B2183">
        <v>234.40651800000001</v>
      </c>
      <c r="C2183">
        <v>7.7629380000000001</v>
      </c>
    </row>
    <row r="2184" spans="1:9" x14ac:dyDescent="0.25">
      <c r="A2184">
        <v>2183</v>
      </c>
      <c r="B2184">
        <v>234.381621</v>
      </c>
      <c r="C2184">
        <v>7.7486600000000001</v>
      </c>
    </row>
    <row r="2185" spans="1:9" x14ac:dyDescent="0.25">
      <c r="A2185">
        <v>2184</v>
      </c>
      <c r="B2185">
        <v>234.396569</v>
      </c>
      <c r="C2185">
        <v>7.7544329999999997</v>
      </c>
    </row>
    <row r="2186" spans="1:9" x14ac:dyDescent="0.25">
      <c r="A2186">
        <v>2185</v>
      </c>
      <c r="B2186">
        <v>234.39785900000001</v>
      </c>
      <c r="C2186">
        <v>7.7832980000000003</v>
      </c>
      <c r="H2186">
        <v>228.524047</v>
      </c>
      <c r="I2186">
        <v>4.6107860000000001</v>
      </c>
    </row>
    <row r="2187" spans="1:9" x14ac:dyDescent="0.25">
      <c r="A2187">
        <v>2186</v>
      </c>
      <c r="B2187">
        <v>234.378118</v>
      </c>
      <c r="C2187">
        <v>7.7862359999999997</v>
      </c>
      <c r="H2187">
        <v>228.57389000000001</v>
      </c>
      <c r="I2187">
        <v>4.6450100000000001</v>
      </c>
    </row>
    <row r="2188" spans="1:9" x14ac:dyDescent="0.25">
      <c r="A2188">
        <v>2187</v>
      </c>
      <c r="B2188">
        <v>234.36775700000001</v>
      </c>
      <c r="C2188">
        <v>7.7682979999999997</v>
      </c>
      <c r="H2188">
        <v>228.59811500000001</v>
      </c>
      <c r="I2188">
        <v>4.6724319999999997</v>
      </c>
    </row>
    <row r="2189" spans="1:9" x14ac:dyDescent="0.25">
      <c r="A2189">
        <v>2188</v>
      </c>
      <c r="B2189">
        <v>234.412498</v>
      </c>
      <c r="C2189">
        <v>7.7562379999999997</v>
      </c>
      <c r="H2189">
        <v>228.55265299999999</v>
      </c>
      <c r="I2189">
        <v>4.695214</v>
      </c>
    </row>
    <row r="2190" spans="1:9" x14ac:dyDescent="0.25">
      <c r="A2190">
        <v>2189</v>
      </c>
      <c r="B2190">
        <v>234.412498</v>
      </c>
      <c r="C2190">
        <v>7.7562379999999997</v>
      </c>
      <c r="F2190">
        <v>233.58094299999999</v>
      </c>
      <c r="G2190">
        <v>8.8687039999999993</v>
      </c>
      <c r="H2190">
        <v>228.53358399999999</v>
      </c>
      <c r="I2190">
        <v>4.6787200000000002</v>
      </c>
    </row>
    <row r="2191" spans="1:9" x14ac:dyDescent="0.25">
      <c r="A2191">
        <v>2190</v>
      </c>
      <c r="F2191">
        <v>233.61949799999999</v>
      </c>
      <c r="G2191">
        <v>8.9363290000000006</v>
      </c>
      <c r="H2191">
        <v>228.51935700000001</v>
      </c>
      <c r="I2191">
        <v>4.7174810000000003</v>
      </c>
    </row>
    <row r="2192" spans="1:9" x14ac:dyDescent="0.25">
      <c r="A2192">
        <v>2191</v>
      </c>
      <c r="F2192">
        <v>233.59707700000001</v>
      </c>
      <c r="G2192">
        <v>8.9424109999999999</v>
      </c>
      <c r="H2192">
        <v>228.52853099999999</v>
      </c>
      <c r="I2192">
        <v>4.7194399999999996</v>
      </c>
    </row>
    <row r="2193" spans="1:9" x14ac:dyDescent="0.25">
      <c r="A2193">
        <v>2192</v>
      </c>
      <c r="F2193">
        <v>233.61151000000001</v>
      </c>
      <c r="G2193">
        <v>8.9620490000000004</v>
      </c>
      <c r="H2193">
        <v>228.524047</v>
      </c>
      <c r="I2193">
        <v>4.6107860000000001</v>
      </c>
    </row>
    <row r="2194" spans="1:9" x14ac:dyDescent="0.25">
      <c r="A2194">
        <v>2193</v>
      </c>
      <c r="F2194">
        <v>233.62423999999999</v>
      </c>
      <c r="G2194">
        <v>8.9578740000000003</v>
      </c>
      <c r="H2194">
        <v>228.524047</v>
      </c>
      <c r="I2194">
        <v>4.6107860000000001</v>
      </c>
    </row>
    <row r="2195" spans="1:9" x14ac:dyDescent="0.25">
      <c r="A2195">
        <v>2194</v>
      </c>
      <c r="F2195">
        <v>233.657794</v>
      </c>
      <c r="G2195">
        <v>8.9447310000000009</v>
      </c>
    </row>
    <row r="2196" spans="1:9" x14ac:dyDescent="0.25">
      <c r="A2196">
        <v>2195</v>
      </c>
      <c r="D2196">
        <v>251.50989099999998</v>
      </c>
      <c r="E2196">
        <v>6.0574620000000001</v>
      </c>
      <c r="F2196">
        <v>233.59547900000001</v>
      </c>
      <c r="G2196">
        <v>8.9765329999999999</v>
      </c>
    </row>
    <row r="2197" spans="1:9" x14ac:dyDescent="0.25">
      <c r="A2197">
        <v>2196</v>
      </c>
      <c r="D2197">
        <v>251.537002</v>
      </c>
      <c r="E2197">
        <v>6.1144170000000004</v>
      </c>
      <c r="F2197">
        <v>233.58094299999999</v>
      </c>
      <c r="G2197">
        <v>8.8687039999999993</v>
      </c>
    </row>
    <row r="2198" spans="1:9" x14ac:dyDescent="0.25">
      <c r="A2198">
        <v>2197</v>
      </c>
      <c r="D2198">
        <v>251.50524799999999</v>
      </c>
      <c r="E2198">
        <v>6.078697</v>
      </c>
      <c r="F2198">
        <v>233.58094299999999</v>
      </c>
      <c r="G2198">
        <v>8.8687039999999993</v>
      </c>
    </row>
    <row r="2199" spans="1:9" x14ac:dyDescent="0.25">
      <c r="A2199">
        <v>2198</v>
      </c>
      <c r="D2199">
        <v>251.50942499999999</v>
      </c>
      <c r="E2199">
        <v>6.0642139999999998</v>
      </c>
      <c r="F2199">
        <v>233.58094299999999</v>
      </c>
      <c r="G2199">
        <v>8.8687039999999993</v>
      </c>
    </row>
    <row r="2200" spans="1:9" x14ac:dyDescent="0.25">
      <c r="A2200">
        <v>2199</v>
      </c>
      <c r="D2200">
        <v>251.50030000000001</v>
      </c>
      <c r="E2200">
        <v>6.0616880000000002</v>
      </c>
    </row>
    <row r="2201" spans="1:9" x14ac:dyDescent="0.25">
      <c r="A2201">
        <v>2200</v>
      </c>
      <c r="D2201">
        <v>251.44994299999999</v>
      </c>
      <c r="E2201">
        <v>6.0400910000000003</v>
      </c>
    </row>
    <row r="2202" spans="1:9" x14ac:dyDescent="0.25">
      <c r="A2202">
        <v>2201</v>
      </c>
      <c r="D2202">
        <v>251.48226099999999</v>
      </c>
      <c r="E2202">
        <v>6.0425139999999997</v>
      </c>
    </row>
    <row r="2203" spans="1:9" x14ac:dyDescent="0.25">
      <c r="A2203">
        <v>2202</v>
      </c>
      <c r="D2203">
        <v>251.49957899999998</v>
      </c>
      <c r="E2203">
        <v>6.0460710000000004</v>
      </c>
    </row>
    <row r="2204" spans="1:9" x14ac:dyDescent="0.25">
      <c r="A2204">
        <v>2203</v>
      </c>
      <c r="D2204">
        <v>251.53339299999999</v>
      </c>
      <c r="E2204">
        <v>6.0501940000000003</v>
      </c>
    </row>
    <row r="2205" spans="1:9" x14ac:dyDescent="0.25">
      <c r="A2205">
        <v>2204</v>
      </c>
      <c r="D2205">
        <v>251.61519100000001</v>
      </c>
      <c r="E2205">
        <v>6.0572039999999996</v>
      </c>
    </row>
    <row r="2206" spans="1:9" x14ac:dyDescent="0.25">
      <c r="A2206">
        <v>2205</v>
      </c>
      <c r="B2206">
        <v>261.72800699999999</v>
      </c>
      <c r="C2206">
        <v>7.3823910000000001</v>
      </c>
      <c r="D2206">
        <v>251.50989099999998</v>
      </c>
      <c r="E2206">
        <v>6.0574620000000001</v>
      </c>
    </row>
    <row r="2207" spans="1:9" x14ac:dyDescent="0.25">
      <c r="A2207">
        <v>2206</v>
      </c>
      <c r="B2207">
        <v>261.71970699999997</v>
      </c>
      <c r="C2207">
        <v>7.38734</v>
      </c>
    </row>
    <row r="2208" spans="1:9" x14ac:dyDescent="0.25">
      <c r="A2208">
        <v>2207</v>
      </c>
      <c r="B2208">
        <v>261.75249000000002</v>
      </c>
      <c r="C2208">
        <v>7.3788859999999996</v>
      </c>
    </row>
    <row r="2209" spans="1:11" x14ac:dyDescent="0.25">
      <c r="A2209">
        <v>2208</v>
      </c>
      <c r="B2209">
        <v>261.72243800000001</v>
      </c>
      <c r="C2209">
        <v>7.4049149999999999</v>
      </c>
    </row>
    <row r="2210" spans="1:11" x14ac:dyDescent="0.25">
      <c r="A2210">
        <v>2209</v>
      </c>
      <c r="B2210">
        <v>261.731357</v>
      </c>
      <c r="C2210">
        <v>7.389659</v>
      </c>
      <c r="H2210">
        <v>253.99681799999999</v>
      </c>
      <c r="I2210">
        <v>4.387035</v>
      </c>
    </row>
    <row r="2211" spans="1:11" x14ac:dyDescent="0.25">
      <c r="A2211">
        <v>2210</v>
      </c>
      <c r="B2211">
        <v>261.71929499999999</v>
      </c>
      <c r="C2211">
        <v>7.4225950000000003</v>
      </c>
      <c r="H2211">
        <v>253.99609699999999</v>
      </c>
      <c r="I2211">
        <v>4.3725509999999996</v>
      </c>
    </row>
    <row r="2212" spans="1:11" x14ac:dyDescent="0.25">
      <c r="A2212">
        <v>2211</v>
      </c>
      <c r="B2212">
        <v>261.73856999999998</v>
      </c>
      <c r="C2212">
        <v>7.4155340000000001</v>
      </c>
      <c r="H2212">
        <v>254.02552700000001</v>
      </c>
      <c r="I2212">
        <v>4.3433260000000002</v>
      </c>
    </row>
    <row r="2213" spans="1:11" x14ac:dyDescent="0.25">
      <c r="A2213">
        <v>2212</v>
      </c>
      <c r="B2213">
        <v>261.72022500000003</v>
      </c>
      <c r="C2213">
        <v>7.4132660000000001</v>
      </c>
      <c r="H2213">
        <v>254.00965400000001</v>
      </c>
      <c r="I2213">
        <v>4.3539950000000003</v>
      </c>
    </row>
    <row r="2214" spans="1:11" x14ac:dyDescent="0.25">
      <c r="A2214">
        <v>2213</v>
      </c>
      <c r="B2214">
        <v>261.73486200000002</v>
      </c>
      <c r="C2214">
        <v>7.4899630000000004</v>
      </c>
      <c r="H2214">
        <v>254.00965400000001</v>
      </c>
      <c r="I2214">
        <v>4.3514179999999998</v>
      </c>
    </row>
    <row r="2215" spans="1:11" x14ac:dyDescent="0.25">
      <c r="A2215">
        <v>2214</v>
      </c>
      <c r="B2215">
        <v>261.72800699999999</v>
      </c>
      <c r="C2215">
        <v>7.3823910000000001</v>
      </c>
      <c r="F2215">
        <v>260.48312299999998</v>
      </c>
      <c r="G2215">
        <v>8.3804309999999997</v>
      </c>
      <c r="H2215">
        <v>253.96182199999998</v>
      </c>
      <c r="I2215">
        <v>4.416569</v>
      </c>
    </row>
    <row r="2216" spans="1:11" x14ac:dyDescent="0.25">
      <c r="A2216">
        <v>2215</v>
      </c>
      <c r="B2216">
        <v>261.72800699999999</v>
      </c>
      <c r="C2216">
        <v>7.3823910000000001</v>
      </c>
      <c r="F2216">
        <v>260.48312299999998</v>
      </c>
      <c r="G2216">
        <v>8.3804309999999997</v>
      </c>
      <c r="H2216">
        <v>253.93558400000001</v>
      </c>
      <c r="I2216">
        <v>4.3903850000000002</v>
      </c>
    </row>
    <row r="2217" spans="1:11" x14ac:dyDescent="0.25">
      <c r="A2217">
        <v>2216</v>
      </c>
      <c r="F2217">
        <v>260.46276399999999</v>
      </c>
      <c r="G2217">
        <v>8.3929039999999997</v>
      </c>
      <c r="H2217">
        <v>253.99681799999999</v>
      </c>
      <c r="I2217">
        <v>4.387035</v>
      </c>
    </row>
    <row r="2218" spans="1:11" x14ac:dyDescent="0.25">
      <c r="A2218">
        <v>2217</v>
      </c>
      <c r="F2218">
        <v>260.46276399999999</v>
      </c>
      <c r="G2218">
        <v>8.3929039999999997</v>
      </c>
      <c r="H2218">
        <v>253.99681799999999</v>
      </c>
      <c r="I2218">
        <v>4.387035</v>
      </c>
      <c r="J2218">
        <v>236.15889999999999</v>
      </c>
      <c r="K2218">
        <v>13.229554</v>
      </c>
    </row>
    <row r="2219" spans="1:11" x14ac:dyDescent="0.25">
      <c r="A2219">
        <v>2218</v>
      </c>
    </row>
    <row r="2220" spans="1:11" x14ac:dyDescent="0.25">
      <c r="A2220">
        <v>2219</v>
      </c>
    </row>
    <row r="2221" spans="1:11" x14ac:dyDescent="0.25">
      <c r="A2221">
        <v>2220</v>
      </c>
    </row>
    <row r="2222" spans="1:11" x14ac:dyDescent="0.25">
      <c r="A2222">
        <v>2221</v>
      </c>
    </row>
    <row r="2223" spans="1:11" x14ac:dyDescent="0.25">
      <c r="A2223">
        <v>2222</v>
      </c>
    </row>
    <row r="2224" spans="1:11" x14ac:dyDescent="0.25">
      <c r="A2224">
        <v>2223</v>
      </c>
    </row>
    <row r="2225" spans="1:1" x14ac:dyDescent="0.25">
      <c r="A2225">
        <v>2224</v>
      </c>
    </row>
    <row r="2226" spans="1:1" x14ac:dyDescent="0.25">
      <c r="A2226">
        <v>2225</v>
      </c>
    </row>
    <row r="2227" spans="1:1" x14ac:dyDescent="0.25">
      <c r="A2227">
        <v>2226</v>
      </c>
    </row>
    <row r="2228" spans="1:1" x14ac:dyDescent="0.25">
      <c r="A2228">
        <v>2227</v>
      </c>
    </row>
    <row r="2229" spans="1:1" x14ac:dyDescent="0.25">
      <c r="A2229">
        <v>2228</v>
      </c>
    </row>
    <row r="2230" spans="1:1" x14ac:dyDescent="0.25">
      <c r="A2230">
        <v>2229</v>
      </c>
    </row>
    <row r="2231" spans="1:1" x14ac:dyDescent="0.25">
      <c r="A2231">
        <v>2230</v>
      </c>
    </row>
    <row r="2232" spans="1:1" x14ac:dyDescent="0.25">
      <c r="A2232">
        <v>2231</v>
      </c>
    </row>
    <row r="2233" spans="1:1" x14ac:dyDescent="0.25">
      <c r="A2233">
        <v>2232</v>
      </c>
    </row>
    <row r="2234" spans="1:1" x14ac:dyDescent="0.25">
      <c r="A2234">
        <v>2233</v>
      </c>
    </row>
    <row r="2235" spans="1:1" x14ac:dyDescent="0.25">
      <c r="A2235">
        <v>2234</v>
      </c>
    </row>
    <row r="2236" spans="1:1" x14ac:dyDescent="0.25">
      <c r="A2236">
        <v>2235</v>
      </c>
    </row>
    <row r="2237" spans="1:1" x14ac:dyDescent="0.25">
      <c r="A2237">
        <v>2236</v>
      </c>
    </row>
    <row r="2238" spans="1:1" x14ac:dyDescent="0.25">
      <c r="A2238">
        <v>2237</v>
      </c>
    </row>
    <row r="2239" spans="1:1" x14ac:dyDescent="0.25">
      <c r="A2239">
        <v>2238</v>
      </c>
    </row>
    <row r="2240" spans="1:1" x14ac:dyDescent="0.25">
      <c r="A2240">
        <v>2239</v>
      </c>
    </row>
    <row r="2241" spans="1:11" x14ac:dyDescent="0.25">
      <c r="A2241">
        <v>2240</v>
      </c>
    </row>
    <row r="2242" spans="1:11" x14ac:dyDescent="0.25">
      <c r="A2242">
        <v>2241</v>
      </c>
    </row>
    <row r="2243" spans="1:11" x14ac:dyDescent="0.25">
      <c r="A2243">
        <v>2242</v>
      </c>
    </row>
    <row r="2244" spans="1:11" x14ac:dyDescent="0.25">
      <c r="A2244">
        <v>2243</v>
      </c>
    </row>
    <row r="2245" spans="1:11" x14ac:dyDescent="0.25">
      <c r="A2245">
        <v>2244</v>
      </c>
    </row>
    <row r="2246" spans="1:11" x14ac:dyDescent="0.25">
      <c r="A2246">
        <v>2245</v>
      </c>
    </row>
    <row r="2247" spans="1:11" x14ac:dyDescent="0.25">
      <c r="A2247">
        <v>2246</v>
      </c>
    </row>
    <row r="2248" spans="1:11" x14ac:dyDescent="0.25">
      <c r="A2248">
        <v>2247</v>
      </c>
    </row>
    <row r="2249" spans="1:11" x14ac:dyDescent="0.25">
      <c r="A2249">
        <v>2248</v>
      </c>
    </row>
    <row r="2250" spans="1:11" x14ac:dyDescent="0.25">
      <c r="A2250">
        <v>2249</v>
      </c>
    </row>
    <row r="2251" spans="1:11" x14ac:dyDescent="0.25">
      <c r="A2251">
        <v>2250</v>
      </c>
      <c r="J2251">
        <v>236.197711</v>
      </c>
      <c r="K2251">
        <v>13.462325999999999</v>
      </c>
    </row>
    <row r="2252" spans="1:11" x14ac:dyDescent="0.25">
      <c r="A2252">
        <v>2251</v>
      </c>
      <c r="B2252">
        <v>245.50654900000001</v>
      </c>
      <c r="C2252">
        <v>6.6884589999999999</v>
      </c>
    </row>
    <row r="2253" spans="1:11" x14ac:dyDescent="0.25">
      <c r="A2253">
        <v>2252</v>
      </c>
      <c r="B2253">
        <v>245.45217</v>
      </c>
      <c r="C2253">
        <v>6.7164989999999998</v>
      </c>
    </row>
    <row r="2254" spans="1:11" x14ac:dyDescent="0.25">
      <c r="A2254">
        <v>2253</v>
      </c>
      <c r="B2254">
        <v>245.48675399999999</v>
      </c>
      <c r="C2254">
        <v>6.6741289999999998</v>
      </c>
    </row>
    <row r="2255" spans="1:11" x14ac:dyDescent="0.25">
      <c r="A2255">
        <v>2254</v>
      </c>
      <c r="B2255">
        <v>245.43974600000001</v>
      </c>
      <c r="C2255">
        <v>6.7076330000000004</v>
      </c>
    </row>
    <row r="2256" spans="1:11" x14ac:dyDescent="0.25">
      <c r="A2256">
        <v>2255</v>
      </c>
      <c r="B2256">
        <v>245.43412699999999</v>
      </c>
      <c r="C2256">
        <v>6.6937170000000004</v>
      </c>
    </row>
    <row r="2257" spans="1:7" x14ac:dyDescent="0.25">
      <c r="A2257">
        <v>2256</v>
      </c>
      <c r="B2257">
        <v>245.39907700000001</v>
      </c>
      <c r="C2257">
        <v>6.6902109999999997</v>
      </c>
    </row>
    <row r="2258" spans="1:7" x14ac:dyDescent="0.25">
      <c r="A2258">
        <v>2257</v>
      </c>
      <c r="B2258">
        <v>245.44170700000001</v>
      </c>
      <c r="C2258">
        <v>6.6965510000000004</v>
      </c>
    </row>
    <row r="2259" spans="1:7" x14ac:dyDescent="0.25">
      <c r="A2259">
        <v>2258</v>
      </c>
      <c r="B2259">
        <v>245.415469</v>
      </c>
      <c r="C2259">
        <v>6.6911899999999997</v>
      </c>
    </row>
    <row r="2260" spans="1:7" x14ac:dyDescent="0.25">
      <c r="A2260">
        <v>2259</v>
      </c>
      <c r="B2260">
        <v>245.390986</v>
      </c>
      <c r="C2260">
        <v>6.7113440000000004</v>
      </c>
    </row>
    <row r="2261" spans="1:7" x14ac:dyDescent="0.25">
      <c r="A2261">
        <v>2260</v>
      </c>
      <c r="B2261">
        <v>245.39742899999999</v>
      </c>
      <c r="C2261">
        <v>6.689902</v>
      </c>
    </row>
    <row r="2262" spans="1:7" x14ac:dyDescent="0.25">
      <c r="A2262">
        <v>2261</v>
      </c>
      <c r="B2262">
        <v>245.429179</v>
      </c>
      <c r="C2262">
        <v>6.663151</v>
      </c>
    </row>
    <row r="2263" spans="1:7" x14ac:dyDescent="0.25">
      <c r="A2263">
        <v>2262</v>
      </c>
      <c r="B2263">
        <v>245.406192</v>
      </c>
      <c r="C2263">
        <v>6.6387710000000002</v>
      </c>
    </row>
    <row r="2264" spans="1:7" x14ac:dyDescent="0.25">
      <c r="A2264">
        <v>2263</v>
      </c>
      <c r="B2264">
        <v>245.48283699999999</v>
      </c>
      <c r="C2264">
        <v>6.6952629999999997</v>
      </c>
    </row>
    <row r="2265" spans="1:7" x14ac:dyDescent="0.25">
      <c r="A2265">
        <v>2264</v>
      </c>
      <c r="B2265">
        <v>245.50654900000001</v>
      </c>
      <c r="C2265">
        <v>6.6884589999999999</v>
      </c>
    </row>
    <row r="2266" spans="1:7" x14ac:dyDescent="0.25">
      <c r="A2266">
        <v>2265</v>
      </c>
    </row>
    <row r="2267" spans="1:7" x14ac:dyDescent="0.25">
      <c r="A2267">
        <v>2266</v>
      </c>
      <c r="F2267">
        <v>246.53185200000001</v>
      </c>
      <c r="G2267">
        <v>4.6368669999999996</v>
      </c>
    </row>
    <row r="2268" spans="1:7" x14ac:dyDescent="0.25">
      <c r="A2268">
        <v>2267</v>
      </c>
      <c r="F2268">
        <v>246.479949</v>
      </c>
      <c r="G2268">
        <v>4.54481</v>
      </c>
    </row>
    <row r="2269" spans="1:7" x14ac:dyDescent="0.25">
      <c r="A2269">
        <v>2268</v>
      </c>
      <c r="F2269">
        <v>246.47706099999999</v>
      </c>
      <c r="G2269">
        <v>4.5453770000000002</v>
      </c>
    </row>
    <row r="2270" spans="1:7" x14ac:dyDescent="0.25">
      <c r="A2270">
        <v>2269</v>
      </c>
      <c r="F2270">
        <v>246.51525800000002</v>
      </c>
      <c r="G2270">
        <v>4.568778</v>
      </c>
    </row>
    <row r="2271" spans="1:7" x14ac:dyDescent="0.25">
      <c r="A2271">
        <v>2270</v>
      </c>
      <c r="F2271">
        <v>246.47664900000001</v>
      </c>
      <c r="G2271">
        <v>4.5584179999999996</v>
      </c>
    </row>
    <row r="2272" spans="1:7" x14ac:dyDescent="0.25">
      <c r="A2272">
        <v>2271</v>
      </c>
      <c r="D2272">
        <v>232.67774499999999</v>
      </c>
      <c r="E2272">
        <v>7.7369589999999997</v>
      </c>
      <c r="F2272">
        <v>246.52175</v>
      </c>
      <c r="G2272">
        <v>4.5799110000000001</v>
      </c>
    </row>
    <row r="2273" spans="1:9" x14ac:dyDescent="0.25">
      <c r="A2273">
        <v>2272</v>
      </c>
      <c r="D2273">
        <v>232.715114</v>
      </c>
      <c r="E2273">
        <v>7.7487120000000003</v>
      </c>
      <c r="F2273">
        <v>246.53592599999999</v>
      </c>
      <c r="G2273">
        <v>4.5878490000000003</v>
      </c>
    </row>
    <row r="2274" spans="1:9" x14ac:dyDescent="0.25">
      <c r="A2274">
        <v>2273</v>
      </c>
      <c r="D2274">
        <v>232.67001400000001</v>
      </c>
      <c r="E2274">
        <v>7.7705659999999996</v>
      </c>
      <c r="F2274">
        <v>246.51541</v>
      </c>
      <c r="G2274">
        <v>4.5973329999999999</v>
      </c>
    </row>
    <row r="2275" spans="1:9" x14ac:dyDescent="0.25">
      <c r="A2275">
        <v>2274</v>
      </c>
      <c r="D2275">
        <v>232.65547699999999</v>
      </c>
      <c r="E2275">
        <v>7.7734009999999998</v>
      </c>
      <c r="F2275">
        <v>246.516955</v>
      </c>
      <c r="G2275">
        <v>4.6537730000000002</v>
      </c>
    </row>
    <row r="2276" spans="1:9" x14ac:dyDescent="0.25">
      <c r="A2276">
        <v>2275</v>
      </c>
      <c r="D2276">
        <v>232.63831199999998</v>
      </c>
      <c r="E2276">
        <v>7.7798439999999998</v>
      </c>
      <c r="F2276">
        <v>246.51314500000001</v>
      </c>
      <c r="G2276">
        <v>4.6486190000000001</v>
      </c>
    </row>
    <row r="2277" spans="1:9" x14ac:dyDescent="0.25">
      <c r="A2277">
        <v>2276</v>
      </c>
      <c r="D2277">
        <v>232.64728299999999</v>
      </c>
      <c r="E2277">
        <v>7.767474</v>
      </c>
      <c r="F2277">
        <v>246.455207</v>
      </c>
      <c r="G2277">
        <v>4.6490309999999999</v>
      </c>
    </row>
    <row r="2278" spans="1:9" x14ac:dyDescent="0.25">
      <c r="A2278">
        <v>2277</v>
      </c>
      <c r="D2278">
        <v>232.646096</v>
      </c>
      <c r="E2278">
        <v>7.760567</v>
      </c>
      <c r="F2278">
        <v>246.53185200000001</v>
      </c>
      <c r="G2278">
        <v>4.6368669999999996</v>
      </c>
    </row>
    <row r="2279" spans="1:9" x14ac:dyDescent="0.25">
      <c r="A2279">
        <v>2278</v>
      </c>
      <c r="D2279">
        <v>232.60470699999999</v>
      </c>
      <c r="E2279">
        <v>7.7556700000000003</v>
      </c>
      <c r="F2279">
        <v>246.53185200000001</v>
      </c>
      <c r="G2279">
        <v>4.6368669999999996</v>
      </c>
    </row>
    <row r="2280" spans="1:9" x14ac:dyDescent="0.25">
      <c r="A2280">
        <v>2279</v>
      </c>
      <c r="D2280">
        <v>232.599603</v>
      </c>
      <c r="E2280">
        <v>7.749949</v>
      </c>
    </row>
    <row r="2281" spans="1:9" x14ac:dyDescent="0.25">
      <c r="A2281">
        <v>2280</v>
      </c>
      <c r="D2281">
        <v>232.578574</v>
      </c>
      <c r="E2281">
        <v>7.7272699999999999</v>
      </c>
    </row>
    <row r="2282" spans="1:9" x14ac:dyDescent="0.25">
      <c r="A2282">
        <v>2281</v>
      </c>
      <c r="D2282">
        <v>232.58182099999999</v>
      </c>
      <c r="E2282">
        <v>7.715827</v>
      </c>
    </row>
    <row r="2283" spans="1:9" x14ac:dyDescent="0.25">
      <c r="A2283">
        <v>2282</v>
      </c>
      <c r="D2283">
        <v>232.67774499999999</v>
      </c>
      <c r="E2283">
        <v>7.7369589999999997</v>
      </c>
    </row>
    <row r="2284" spans="1:9" x14ac:dyDescent="0.25">
      <c r="A2284">
        <v>2283</v>
      </c>
      <c r="D2284">
        <v>232.67774499999999</v>
      </c>
      <c r="E2284">
        <v>7.7369589999999997</v>
      </c>
    </row>
    <row r="2285" spans="1:9" x14ac:dyDescent="0.25">
      <c r="A2285">
        <v>2284</v>
      </c>
      <c r="H2285">
        <v>233.484092</v>
      </c>
      <c r="I2285">
        <v>8.7593789999999991</v>
      </c>
    </row>
    <row r="2286" spans="1:9" x14ac:dyDescent="0.25">
      <c r="A2286">
        <v>2285</v>
      </c>
      <c r="B2286">
        <v>222.39695</v>
      </c>
      <c r="C2286">
        <v>6.8493269999999997</v>
      </c>
      <c r="H2286">
        <v>233.46569199999999</v>
      </c>
      <c r="I2286">
        <v>8.7777809999999992</v>
      </c>
    </row>
    <row r="2287" spans="1:9" x14ac:dyDescent="0.25">
      <c r="A2287">
        <v>2286</v>
      </c>
      <c r="B2287">
        <v>222.40493899999998</v>
      </c>
      <c r="C2287">
        <v>6.8194309999999998</v>
      </c>
      <c r="H2287">
        <v>233.46651600000001</v>
      </c>
      <c r="I2287">
        <v>8.7598439999999993</v>
      </c>
    </row>
    <row r="2288" spans="1:9" x14ac:dyDescent="0.25">
      <c r="A2288">
        <v>2287</v>
      </c>
      <c r="B2288">
        <v>222.36282800000001</v>
      </c>
      <c r="C2288">
        <v>6.8539139999999996</v>
      </c>
      <c r="H2288">
        <v>233.470382</v>
      </c>
      <c r="I2288">
        <v>8.768967</v>
      </c>
    </row>
    <row r="2289" spans="1:9" x14ac:dyDescent="0.25">
      <c r="A2289">
        <v>2288</v>
      </c>
      <c r="B2289">
        <v>222.344324</v>
      </c>
      <c r="C2289">
        <v>6.8641199999999998</v>
      </c>
      <c r="H2289">
        <v>233.47862900000001</v>
      </c>
      <c r="I2289">
        <v>8.7510809999999992</v>
      </c>
    </row>
    <row r="2290" spans="1:9" x14ac:dyDescent="0.25">
      <c r="A2290">
        <v>2289</v>
      </c>
      <c r="B2290">
        <v>222.33432500000001</v>
      </c>
      <c r="C2290">
        <v>6.8657170000000001</v>
      </c>
      <c r="H2290">
        <v>233.49419699999999</v>
      </c>
      <c r="I2290">
        <v>8.748246</v>
      </c>
    </row>
    <row r="2291" spans="1:9" x14ac:dyDescent="0.25">
      <c r="A2291">
        <v>2290</v>
      </c>
      <c r="B2291">
        <v>222.35107600000001</v>
      </c>
      <c r="C2291">
        <v>6.8401509999999996</v>
      </c>
      <c r="H2291">
        <v>233.48790600000001</v>
      </c>
      <c r="I2291">
        <v>8.7564930000000007</v>
      </c>
    </row>
    <row r="2292" spans="1:9" x14ac:dyDescent="0.25">
      <c r="A2292">
        <v>2291</v>
      </c>
      <c r="B2292">
        <v>222.345304</v>
      </c>
      <c r="C2292">
        <v>6.8492749999999996</v>
      </c>
      <c r="H2292">
        <v>233.507442</v>
      </c>
      <c r="I2292">
        <v>8.7584</v>
      </c>
    </row>
    <row r="2293" spans="1:9" x14ac:dyDescent="0.25">
      <c r="A2293">
        <v>2292</v>
      </c>
      <c r="B2293">
        <v>222.36406500000001</v>
      </c>
      <c r="C2293">
        <v>6.8671600000000002</v>
      </c>
      <c r="H2293">
        <v>233.53836899999999</v>
      </c>
      <c r="I2293">
        <v>8.7581430000000005</v>
      </c>
    </row>
    <row r="2294" spans="1:9" x14ac:dyDescent="0.25">
      <c r="A2294">
        <v>2293</v>
      </c>
      <c r="B2294">
        <v>222.33994200000001</v>
      </c>
      <c r="C2294">
        <v>6.8400999999999996</v>
      </c>
      <c r="H2294">
        <v>233.48661899999999</v>
      </c>
      <c r="I2294">
        <v>8.7749450000000007</v>
      </c>
    </row>
    <row r="2295" spans="1:9" x14ac:dyDescent="0.25">
      <c r="A2295">
        <v>2294</v>
      </c>
      <c r="B2295">
        <v>222.37205399999999</v>
      </c>
      <c r="C2295">
        <v>6.9737010000000001</v>
      </c>
      <c r="H2295">
        <v>233.57383099999998</v>
      </c>
      <c r="I2295">
        <v>8.7420609999999996</v>
      </c>
    </row>
    <row r="2296" spans="1:9" x14ac:dyDescent="0.25">
      <c r="A2296">
        <v>2295</v>
      </c>
      <c r="B2296">
        <v>222.39695</v>
      </c>
      <c r="C2296">
        <v>6.8493269999999997</v>
      </c>
      <c r="H2296">
        <v>233.484092</v>
      </c>
      <c r="I2296">
        <v>8.7593789999999991</v>
      </c>
    </row>
    <row r="2297" spans="1:9" x14ac:dyDescent="0.25">
      <c r="A2297">
        <v>2296</v>
      </c>
    </row>
    <row r="2298" spans="1:9" x14ac:dyDescent="0.25">
      <c r="A2298">
        <v>2297</v>
      </c>
      <c r="F2298">
        <v>222.851617</v>
      </c>
      <c r="G2298">
        <v>6.0388029999999997</v>
      </c>
    </row>
    <row r="2299" spans="1:9" x14ac:dyDescent="0.25">
      <c r="A2299">
        <v>2298</v>
      </c>
      <c r="F2299">
        <v>222.86805899999999</v>
      </c>
      <c r="G2299">
        <v>6.0196800000000001</v>
      </c>
    </row>
    <row r="2300" spans="1:9" x14ac:dyDescent="0.25">
      <c r="A2300">
        <v>2299</v>
      </c>
      <c r="F2300">
        <v>222.87280100000001</v>
      </c>
      <c r="G2300">
        <v>6.0043199999999999</v>
      </c>
    </row>
    <row r="2301" spans="1:9" x14ac:dyDescent="0.25">
      <c r="A2301">
        <v>2300</v>
      </c>
      <c r="F2301">
        <v>222.83940000000001</v>
      </c>
      <c r="G2301">
        <v>6.0353490000000001</v>
      </c>
    </row>
    <row r="2302" spans="1:9" x14ac:dyDescent="0.25">
      <c r="A2302">
        <v>2301</v>
      </c>
      <c r="F2302">
        <v>222.83352500000001</v>
      </c>
      <c r="G2302">
        <v>6.0261750000000003</v>
      </c>
    </row>
    <row r="2303" spans="1:9" x14ac:dyDescent="0.25">
      <c r="A2303">
        <v>2302</v>
      </c>
      <c r="F2303">
        <v>222.849039</v>
      </c>
      <c r="G2303">
        <v>6.0591109999999997</v>
      </c>
    </row>
    <row r="2304" spans="1:9" x14ac:dyDescent="0.25">
      <c r="A2304">
        <v>2303</v>
      </c>
      <c r="D2304">
        <v>209.35394100000002</v>
      </c>
      <c r="E2304">
        <v>7.9114760000000004</v>
      </c>
      <c r="F2304">
        <v>222.82610199999999</v>
      </c>
      <c r="G2304">
        <v>6.0636979999999996</v>
      </c>
    </row>
    <row r="2305" spans="1:9" x14ac:dyDescent="0.25">
      <c r="A2305">
        <v>2304</v>
      </c>
      <c r="D2305">
        <v>209.37955700000001</v>
      </c>
      <c r="E2305">
        <v>7.9319850000000001</v>
      </c>
      <c r="F2305">
        <v>222.82404</v>
      </c>
      <c r="G2305">
        <v>6.1191079999999998</v>
      </c>
    </row>
    <row r="2306" spans="1:9" x14ac:dyDescent="0.25">
      <c r="A2306">
        <v>2305</v>
      </c>
      <c r="D2306">
        <v>209.37302299999999</v>
      </c>
      <c r="E2306">
        <v>7.9279539999999997</v>
      </c>
      <c r="F2306">
        <v>222.851617</v>
      </c>
      <c r="G2306">
        <v>6.0388029999999997</v>
      </c>
    </row>
    <row r="2307" spans="1:9" x14ac:dyDescent="0.25">
      <c r="A2307">
        <v>2306</v>
      </c>
      <c r="D2307">
        <v>209.376543</v>
      </c>
      <c r="E2307">
        <v>7.9208629999999998</v>
      </c>
      <c r="F2307">
        <v>222.851617</v>
      </c>
      <c r="G2307">
        <v>6.0388029999999997</v>
      </c>
    </row>
    <row r="2308" spans="1:9" x14ac:dyDescent="0.25">
      <c r="A2308">
        <v>2307</v>
      </c>
      <c r="D2308">
        <v>209.38159400000001</v>
      </c>
      <c r="E2308">
        <v>7.9139749999999998</v>
      </c>
      <c r="F2308">
        <v>222.851617</v>
      </c>
      <c r="G2308">
        <v>6.0388029999999997</v>
      </c>
    </row>
    <row r="2309" spans="1:9" x14ac:dyDescent="0.25">
      <c r="A2309">
        <v>2308</v>
      </c>
      <c r="D2309">
        <v>209.35470800000002</v>
      </c>
      <c r="E2309">
        <v>7.9087719999999999</v>
      </c>
    </row>
    <row r="2310" spans="1:9" x14ac:dyDescent="0.25">
      <c r="A2310">
        <v>2309</v>
      </c>
      <c r="D2310">
        <v>209.34369100000001</v>
      </c>
      <c r="E2310">
        <v>7.9207609999999997</v>
      </c>
    </row>
    <row r="2311" spans="1:9" x14ac:dyDescent="0.25">
      <c r="A2311">
        <v>2310</v>
      </c>
      <c r="D2311">
        <v>209.33629100000002</v>
      </c>
      <c r="E2311">
        <v>7.929996</v>
      </c>
    </row>
    <row r="2312" spans="1:9" x14ac:dyDescent="0.25">
      <c r="A2312">
        <v>2311</v>
      </c>
      <c r="D2312">
        <v>209.38506900000002</v>
      </c>
      <c r="E2312">
        <v>7.9764210000000002</v>
      </c>
    </row>
    <row r="2313" spans="1:9" x14ac:dyDescent="0.25">
      <c r="A2313">
        <v>2312</v>
      </c>
      <c r="B2313">
        <v>201.256766</v>
      </c>
      <c r="C2313">
        <v>6.8299500000000002</v>
      </c>
      <c r="D2313">
        <v>209.35394100000002</v>
      </c>
      <c r="E2313">
        <v>7.9114760000000004</v>
      </c>
    </row>
    <row r="2314" spans="1:9" x14ac:dyDescent="0.25">
      <c r="A2314">
        <v>2313</v>
      </c>
      <c r="B2314">
        <v>201.22891100000001</v>
      </c>
      <c r="C2314">
        <v>6.8133689999999998</v>
      </c>
      <c r="D2314">
        <v>209.35394100000002</v>
      </c>
      <c r="E2314">
        <v>7.9114760000000004</v>
      </c>
    </row>
    <row r="2315" spans="1:9" x14ac:dyDescent="0.25">
      <c r="A2315">
        <v>2314</v>
      </c>
      <c r="B2315">
        <v>201.259726</v>
      </c>
      <c r="C2315">
        <v>6.799544</v>
      </c>
      <c r="H2315">
        <v>209.75402300000002</v>
      </c>
      <c r="I2315">
        <v>9.4846590000000006</v>
      </c>
    </row>
    <row r="2316" spans="1:9" x14ac:dyDescent="0.25">
      <c r="A2316">
        <v>2315</v>
      </c>
      <c r="B2316">
        <v>201.27798300000001</v>
      </c>
      <c r="C2316">
        <v>6.8108180000000003</v>
      </c>
      <c r="H2316">
        <v>209.77867000000001</v>
      </c>
      <c r="I2316">
        <v>9.4548140000000007</v>
      </c>
    </row>
    <row r="2317" spans="1:9" x14ac:dyDescent="0.25">
      <c r="A2317">
        <v>2316</v>
      </c>
      <c r="B2317">
        <v>201.29191400000002</v>
      </c>
      <c r="C2317">
        <v>6.8103600000000002</v>
      </c>
      <c r="H2317">
        <v>209.810194</v>
      </c>
      <c r="I2317">
        <v>9.4333869999999997</v>
      </c>
    </row>
    <row r="2318" spans="1:9" x14ac:dyDescent="0.25">
      <c r="A2318">
        <v>2317</v>
      </c>
      <c r="B2318">
        <v>201.287577</v>
      </c>
      <c r="C2318">
        <v>6.796227</v>
      </c>
      <c r="H2318">
        <v>209.82407599999999</v>
      </c>
      <c r="I2318">
        <v>9.4480789999999999</v>
      </c>
    </row>
    <row r="2319" spans="1:9" x14ac:dyDescent="0.25">
      <c r="A2319">
        <v>2318</v>
      </c>
      <c r="B2319">
        <v>201.29722100000001</v>
      </c>
      <c r="C2319">
        <v>6.794289</v>
      </c>
      <c r="H2319">
        <v>209.81239199999999</v>
      </c>
      <c r="I2319">
        <v>9.4621089999999999</v>
      </c>
    </row>
    <row r="2320" spans="1:9" x14ac:dyDescent="0.25">
      <c r="A2320">
        <v>2319</v>
      </c>
      <c r="B2320">
        <v>201.27196700000002</v>
      </c>
      <c r="C2320">
        <v>6.8352560000000002</v>
      </c>
      <c r="H2320">
        <v>209.83437600000002</v>
      </c>
      <c r="I2320">
        <v>9.5254220000000007</v>
      </c>
    </row>
    <row r="2321" spans="1:9" x14ac:dyDescent="0.25">
      <c r="A2321">
        <v>2320</v>
      </c>
      <c r="B2321">
        <v>201.28262900000001</v>
      </c>
      <c r="C2321">
        <v>6.8734169999999999</v>
      </c>
      <c r="F2321">
        <v>204.78290800000002</v>
      </c>
      <c r="G2321">
        <v>6.4290529999999997</v>
      </c>
      <c r="H2321">
        <v>209.85217900000001</v>
      </c>
      <c r="I2321">
        <v>9.5055250000000004</v>
      </c>
    </row>
    <row r="2322" spans="1:9" x14ac:dyDescent="0.25">
      <c r="A2322">
        <v>2321</v>
      </c>
      <c r="B2322">
        <v>201.256766</v>
      </c>
      <c r="C2322">
        <v>6.8299500000000002</v>
      </c>
      <c r="F2322">
        <v>204.749697</v>
      </c>
      <c r="G2322">
        <v>6.5039470000000001</v>
      </c>
      <c r="H2322">
        <v>209.81029699999999</v>
      </c>
      <c r="I2322">
        <v>9.4434880000000003</v>
      </c>
    </row>
    <row r="2323" spans="1:9" x14ac:dyDescent="0.25">
      <c r="A2323">
        <v>2322</v>
      </c>
      <c r="F2323">
        <v>204.769949</v>
      </c>
      <c r="G2323">
        <v>6.4601230000000003</v>
      </c>
      <c r="H2323">
        <v>209.86411900000002</v>
      </c>
      <c r="I2323">
        <v>9.4541000000000004</v>
      </c>
    </row>
    <row r="2324" spans="1:9" x14ac:dyDescent="0.25">
      <c r="A2324">
        <v>2323</v>
      </c>
      <c r="F2324">
        <v>204.76760000000002</v>
      </c>
      <c r="G2324">
        <v>6.4432869999999998</v>
      </c>
      <c r="H2324">
        <v>209.75402300000002</v>
      </c>
      <c r="I2324">
        <v>9.4846590000000006</v>
      </c>
    </row>
    <row r="2325" spans="1:9" x14ac:dyDescent="0.25">
      <c r="A2325">
        <v>2324</v>
      </c>
      <c r="F2325">
        <v>204.75612100000001</v>
      </c>
      <c r="G2325">
        <v>6.4762440000000003</v>
      </c>
    </row>
    <row r="2326" spans="1:9" x14ac:dyDescent="0.25">
      <c r="A2326">
        <v>2325</v>
      </c>
      <c r="F2326">
        <v>204.72413499999999</v>
      </c>
      <c r="G2326">
        <v>6.5004270000000002</v>
      </c>
    </row>
    <row r="2327" spans="1:9" x14ac:dyDescent="0.25">
      <c r="A2327">
        <v>2326</v>
      </c>
      <c r="F2327">
        <v>204.738879</v>
      </c>
      <c r="G2327">
        <v>6.4621120000000003</v>
      </c>
    </row>
    <row r="2328" spans="1:9" x14ac:dyDescent="0.25">
      <c r="A2328">
        <v>2327</v>
      </c>
      <c r="F2328">
        <v>204.71617700000002</v>
      </c>
      <c r="G2328">
        <v>6.4687450000000002</v>
      </c>
    </row>
    <row r="2329" spans="1:9" x14ac:dyDescent="0.25">
      <c r="A2329">
        <v>2328</v>
      </c>
      <c r="F2329">
        <v>204.78290800000002</v>
      </c>
      <c r="G2329">
        <v>6.4290529999999997</v>
      </c>
    </row>
    <row r="2330" spans="1:9" x14ac:dyDescent="0.25">
      <c r="A2330">
        <v>2329</v>
      </c>
    </row>
    <row r="2331" spans="1:9" x14ac:dyDescent="0.25">
      <c r="A2331">
        <v>2330</v>
      </c>
    </row>
    <row r="2332" spans="1:9" x14ac:dyDescent="0.25">
      <c r="A2332">
        <v>2331</v>
      </c>
    </row>
    <row r="2333" spans="1:9" x14ac:dyDescent="0.25">
      <c r="A2333">
        <v>2332</v>
      </c>
      <c r="D2333">
        <v>180.746352</v>
      </c>
      <c r="E2333">
        <v>8.3324739999999995</v>
      </c>
    </row>
    <row r="2334" spans="1:9" x14ac:dyDescent="0.25">
      <c r="A2334">
        <v>2333</v>
      </c>
      <c r="D2334">
        <v>180.78022800000002</v>
      </c>
      <c r="E2334">
        <v>8.2890069999999998</v>
      </c>
    </row>
    <row r="2335" spans="1:9" x14ac:dyDescent="0.25">
      <c r="A2335">
        <v>2334</v>
      </c>
      <c r="D2335">
        <v>180.786349</v>
      </c>
      <c r="E2335">
        <v>8.3105869999999999</v>
      </c>
    </row>
    <row r="2336" spans="1:9" x14ac:dyDescent="0.25">
      <c r="A2336">
        <v>2335</v>
      </c>
      <c r="D2336">
        <v>180.77966700000002</v>
      </c>
      <c r="E2336">
        <v>8.3103840000000009</v>
      </c>
    </row>
    <row r="2337" spans="1:9" x14ac:dyDescent="0.25">
      <c r="A2337">
        <v>2336</v>
      </c>
      <c r="D2337">
        <v>180.77028100000001</v>
      </c>
      <c r="E2337">
        <v>8.3112510000000004</v>
      </c>
    </row>
    <row r="2338" spans="1:9" x14ac:dyDescent="0.25">
      <c r="A2338">
        <v>2337</v>
      </c>
      <c r="D2338">
        <v>180.73084499999999</v>
      </c>
      <c r="E2338">
        <v>8.2935990000000004</v>
      </c>
    </row>
    <row r="2339" spans="1:9" x14ac:dyDescent="0.25">
      <c r="A2339">
        <v>2338</v>
      </c>
      <c r="B2339">
        <v>174.70125999999999</v>
      </c>
      <c r="C2339">
        <v>6.6135330000000003</v>
      </c>
      <c r="D2339">
        <v>180.76834200000002</v>
      </c>
      <c r="E2339">
        <v>8.2984460000000002</v>
      </c>
    </row>
    <row r="2340" spans="1:9" x14ac:dyDescent="0.25">
      <c r="A2340">
        <v>2339</v>
      </c>
      <c r="B2340">
        <v>174.61896899999999</v>
      </c>
      <c r="C2340">
        <v>6.6038399999999999</v>
      </c>
      <c r="D2340">
        <v>180.75875100000002</v>
      </c>
      <c r="E2340">
        <v>8.3260970000000007</v>
      </c>
    </row>
    <row r="2341" spans="1:9" x14ac:dyDescent="0.25">
      <c r="A2341">
        <v>2340</v>
      </c>
      <c r="B2341">
        <v>174.66615899999999</v>
      </c>
      <c r="C2341">
        <v>6.5996560000000004</v>
      </c>
      <c r="D2341">
        <v>180.746352</v>
      </c>
      <c r="E2341">
        <v>8.3324739999999995</v>
      </c>
    </row>
    <row r="2342" spans="1:9" x14ac:dyDescent="0.25">
      <c r="A2342">
        <v>2341</v>
      </c>
      <c r="B2342">
        <v>174.697281</v>
      </c>
      <c r="C2342">
        <v>6.6256250000000003</v>
      </c>
    </row>
    <row r="2343" spans="1:9" x14ac:dyDescent="0.25">
      <c r="A2343">
        <v>2342</v>
      </c>
      <c r="B2343">
        <v>174.64978500000001</v>
      </c>
      <c r="C2343">
        <v>6.5797080000000001</v>
      </c>
      <c r="H2343">
        <v>179.368617</v>
      </c>
      <c r="I2343">
        <v>9.9098919999999993</v>
      </c>
    </row>
    <row r="2344" spans="1:9" x14ac:dyDescent="0.25">
      <c r="A2344">
        <v>2343</v>
      </c>
      <c r="B2344">
        <v>174.69983100000002</v>
      </c>
      <c r="C2344">
        <v>6.6120029999999996</v>
      </c>
      <c r="H2344">
        <v>179.31438700000001</v>
      </c>
      <c r="I2344">
        <v>9.9122380000000003</v>
      </c>
    </row>
    <row r="2345" spans="1:9" x14ac:dyDescent="0.25">
      <c r="A2345">
        <v>2344</v>
      </c>
      <c r="B2345">
        <v>174.71396300000001</v>
      </c>
      <c r="C2345">
        <v>6.5222629999999997</v>
      </c>
      <c r="F2345">
        <v>176.04925</v>
      </c>
      <c r="G2345">
        <v>5.4428289999999997</v>
      </c>
      <c r="H2345">
        <v>179.30816100000001</v>
      </c>
      <c r="I2345">
        <v>9.8963210000000004</v>
      </c>
    </row>
    <row r="2346" spans="1:9" x14ac:dyDescent="0.25">
      <c r="A2346">
        <v>2345</v>
      </c>
      <c r="B2346">
        <v>174.70125999999999</v>
      </c>
      <c r="C2346">
        <v>6.6135330000000003</v>
      </c>
      <c r="F2346">
        <v>176.09588100000002</v>
      </c>
      <c r="G2346">
        <v>5.4520119999999999</v>
      </c>
      <c r="H2346">
        <v>179.322855</v>
      </c>
      <c r="I2346">
        <v>9.9234120000000008</v>
      </c>
    </row>
    <row r="2347" spans="1:9" x14ac:dyDescent="0.25">
      <c r="A2347">
        <v>2346</v>
      </c>
      <c r="F2347">
        <v>176.08470800000001</v>
      </c>
      <c r="G2347">
        <v>5.4632870000000002</v>
      </c>
      <c r="H2347">
        <v>179.362853</v>
      </c>
      <c r="I2347">
        <v>9.8966270000000005</v>
      </c>
    </row>
    <row r="2348" spans="1:9" x14ac:dyDescent="0.25">
      <c r="A2348">
        <v>2347</v>
      </c>
      <c r="F2348">
        <v>176.069659</v>
      </c>
      <c r="G2348">
        <v>5.4532369999999997</v>
      </c>
      <c r="H2348">
        <v>179.43137000000002</v>
      </c>
      <c r="I2348">
        <v>9.8671399999999991</v>
      </c>
    </row>
    <row r="2349" spans="1:9" x14ac:dyDescent="0.25">
      <c r="A2349">
        <v>2348</v>
      </c>
      <c r="F2349">
        <v>176.079554</v>
      </c>
      <c r="G2349">
        <v>5.4696129999999998</v>
      </c>
      <c r="H2349">
        <v>179.41509500000001</v>
      </c>
      <c r="I2349">
        <v>9.8741800000000008</v>
      </c>
    </row>
    <row r="2350" spans="1:9" x14ac:dyDescent="0.25">
      <c r="A2350">
        <v>2349</v>
      </c>
      <c r="F2350">
        <v>176.07118700000001</v>
      </c>
      <c r="G2350">
        <v>5.4592559999999999</v>
      </c>
      <c r="H2350">
        <v>179.33004800000001</v>
      </c>
      <c r="I2350">
        <v>9.8861179999999997</v>
      </c>
    </row>
    <row r="2351" spans="1:9" x14ac:dyDescent="0.25">
      <c r="A2351">
        <v>2350</v>
      </c>
      <c r="F2351">
        <v>176.092411</v>
      </c>
      <c r="G2351">
        <v>5.4777760000000004</v>
      </c>
      <c r="H2351">
        <v>179.368617</v>
      </c>
      <c r="I2351">
        <v>9.9098919999999993</v>
      </c>
    </row>
    <row r="2352" spans="1:9" x14ac:dyDescent="0.25">
      <c r="A2352">
        <v>2351</v>
      </c>
      <c r="F2352">
        <v>176.04925</v>
      </c>
      <c r="G2352">
        <v>5.4428289999999997</v>
      </c>
    </row>
    <row r="2353" spans="1:9" x14ac:dyDescent="0.25">
      <c r="A2353">
        <v>2352</v>
      </c>
      <c r="F2353">
        <v>176.04925</v>
      </c>
      <c r="G2353">
        <v>5.4428289999999997</v>
      </c>
    </row>
    <row r="2354" spans="1:9" x14ac:dyDescent="0.25">
      <c r="A2354">
        <v>2353</v>
      </c>
    </row>
    <row r="2355" spans="1:9" x14ac:dyDescent="0.25">
      <c r="A2355">
        <v>2354</v>
      </c>
    </row>
    <row r="2356" spans="1:9" x14ac:dyDescent="0.25">
      <c r="A2356">
        <v>2355</v>
      </c>
      <c r="D2356">
        <v>156.563379</v>
      </c>
      <c r="E2356">
        <v>8.7905630000000006</v>
      </c>
    </row>
    <row r="2357" spans="1:9" x14ac:dyDescent="0.25">
      <c r="A2357">
        <v>2356</v>
      </c>
      <c r="D2357">
        <v>156.563379</v>
      </c>
      <c r="E2357">
        <v>8.7905630000000006</v>
      </c>
    </row>
    <row r="2358" spans="1:9" x14ac:dyDescent="0.25">
      <c r="A2358">
        <v>2357</v>
      </c>
      <c r="D2358">
        <v>156.62817100000001</v>
      </c>
      <c r="E2358">
        <v>8.7687779999999993</v>
      </c>
    </row>
    <row r="2359" spans="1:9" x14ac:dyDescent="0.25">
      <c r="A2359">
        <v>2358</v>
      </c>
      <c r="D2359">
        <v>156.61230499999999</v>
      </c>
      <c r="E2359">
        <v>8.8088270000000009</v>
      </c>
    </row>
    <row r="2360" spans="1:9" x14ac:dyDescent="0.25">
      <c r="A2360">
        <v>2359</v>
      </c>
      <c r="D2360">
        <v>156.557052</v>
      </c>
      <c r="E2360">
        <v>8.7339319999999994</v>
      </c>
    </row>
    <row r="2361" spans="1:9" x14ac:dyDescent="0.25">
      <c r="A2361">
        <v>2360</v>
      </c>
      <c r="D2361">
        <v>156.65138400000001</v>
      </c>
      <c r="E2361">
        <v>8.7729099999999995</v>
      </c>
    </row>
    <row r="2362" spans="1:9" x14ac:dyDescent="0.25">
      <c r="A2362">
        <v>2361</v>
      </c>
      <c r="D2362">
        <v>156.59904</v>
      </c>
      <c r="E2362">
        <v>8.7833190000000005</v>
      </c>
    </row>
    <row r="2363" spans="1:9" x14ac:dyDescent="0.25">
      <c r="A2363">
        <v>2362</v>
      </c>
      <c r="D2363">
        <v>156.50236200000001</v>
      </c>
      <c r="E2363">
        <v>8.8020420000000001</v>
      </c>
    </row>
    <row r="2364" spans="1:9" x14ac:dyDescent="0.25">
      <c r="A2364">
        <v>2363</v>
      </c>
      <c r="B2364">
        <v>151.419769</v>
      </c>
      <c r="C2364">
        <v>7.5049659999999996</v>
      </c>
      <c r="D2364">
        <v>156.563379</v>
      </c>
      <c r="E2364">
        <v>8.7905630000000006</v>
      </c>
    </row>
    <row r="2365" spans="1:9" x14ac:dyDescent="0.25">
      <c r="A2365">
        <v>2364</v>
      </c>
      <c r="B2365">
        <v>151.37160800000001</v>
      </c>
      <c r="C2365">
        <v>7.4711920000000003</v>
      </c>
      <c r="D2365">
        <v>156.563379</v>
      </c>
      <c r="E2365">
        <v>8.7905630000000006</v>
      </c>
    </row>
    <row r="2366" spans="1:9" x14ac:dyDescent="0.25">
      <c r="A2366">
        <v>2365</v>
      </c>
      <c r="B2366">
        <v>151.41303500000001</v>
      </c>
      <c r="C2366">
        <v>7.4811930000000002</v>
      </c>
    </row>
    <row r="2367" spans="1:9" x14ac:dyDescent="0.25">
      <c r="A2367">
        <v>2366</v>
      </c>
      <c r="B2367">
        <v>151.433595</v>
      </c>
      <c r="C2367">
        <v>7.5382300000000004</v>
      </c>
      <c r="H2367">
        <v>154.472722</v>
      </c>
      <c r="I2367">
        <v>10.050905</v>
      </c>
    </row>
    <row r="2368" spans="1:9" x14ac:dyDescent="0.25">
      <c r="A2368">
        <v>2367</v>
      </c>
      <c r="B2368">
        <v>151.32145800000001</v>
      </c>
      <c r="C2368">
        <v>7.5224650000000004</v>
      </c>
      <c r="H2368">
        <v>154.47986500000002</v>
      </c>
      <c r="I2368">
        <v>10.118045</v>
      </c>
    </row>
    <row r="2369" spans="1:9" x14ac:dyDescent="0.25">
      <c r="A2369">
        <v>2368</v>
      </c>
      <c r="B2369">
        <v>151.262788</v>
      </c>
      <c r="C2369">
        <v>7.6379700000000001</v>
      </c>
      <c r="F2369">
        <v>152.33620100000002</v>
      </c>
      <c r="G2369">
        <v>6.2468180000000002</v>
      </c>
      <c r="H2369">
        <v>154.51476100000002</v>
      </c>
      <c r="I2369">
        <v>10.076465000000001</v>
      </c>
    </row>
    <row r="2370" spans="1:9" x14ac:dyDescent="0.25">
      <c r="A2370">
        <v>2369</v>
      </c>
      <c r="B2370">
        <v>151.419769</v>
      </c>
      <c r="C2370">
        <v>7.5049659999999996</v>
      </c>
      <c r="F2370">
        <v>152.331456</v>
      </c>
      <c r="G2370">
        <v>6.2131970000000001</v>
      </c>
      <c r="H2370">
        <v>154.460274</v>
      </c>
      <c r="I2370">
        <v>10.127228000000001</v>
      </c>
    </row>
    <row r="2371" spans="1:9" x14ac:dyDescent="0.25">
      <c r="A2371">
        <v>2370</v>
      </c>
      <c r="F2371">
        <v>152.331456</v>
      </c>
      <c r="G2371">
        <v>6.2131970000000001</v>
      </c>
      <c r="H2371">
        <v>154.485017</v>
      </c>
      <c r="I2371">
        <v>10.059374</v>
      </c>
    </row>
    <row r="2372" spans="1:9" x14ac:dyDescent="0.25">
      <c r="A2372">
        <v>2371</v>
      </c>
      <c r="F2372">
        <v>152.331456</v>
      </c>
      <c r="G2372">
        <v>6.2131970000000001</v>
      </c>
      <c r="H2372">
        <v>154.466498</v>
      </c>
      <c r="I2372">
        <v>10.073812</v>
      </c>
    </row>
    <row r="2373" spans="1:9" x14ac:dyDescent="0.25">
      <c r="A2373">
        <v>2372</v>
      </c>
      <c r="F2373">
        <v>152.33594600000001</v>
      </c>
      <c r="G2373">
        <v>6.2170740000000002</v>
      </c>
      <c r="H2373">
        <v>154.531035</v>
      </c>
      <c r="I2373">
        <v>10.046569</v>
      </c>
    </row>
    <row r="2374" spans="1:9" x14ac:dyDescent="0.25">
      <c r="A2374">
        <v>2373</v>
      </c>
      <c r="F2374">
        <v>152.331456</v>
      </c>
      <c r="G2374">
        <v>6.2131970000000001</v>
      </c>
      <c r="H2374">
        <v>154.472722</v>
      </c>
      <c r="I2374">
        <v>10.050905</v>
      </c>
    </row>
    <row r="2375" spans="1:9" x14ac:dyDescent="0.25">
      <c r="A2375">
        <v>2374</v>
      </c>
      <c r="F2375">
        <v>152.331456</v>
      </c>
      <c r="G2375">
        <v>6.2131970000000001</v>
      </c>
      <c r="H2375">
        <v>154.472722</v>
      </c>
      <c r="I2375">
        <v>10.050905</v>
      </c>
    </row>
    <row r="2376" spans="1:9" x14ac:dyDescent="0.25">
      <c r="A2376">
        <v>2375</v>
      </c>
      <c r="F2376">
        <v>152.331456</v>
      </c>
      <c r="G2376">
        <v>6.2131970000000001</v>
      </c>
    </row>
    <row r="2377" spans="1:9" x14ac:dyDescent="0.25">
      <c r="A2377">
        <v>2376</v>
      </c>
      <c r="F2377">
        <v>152.33620100000002</v>
      </c>
      <c r="G2377">
        <v>6.2468180000000002</v>
      </c>
    </row>
    <row r="2378" spans="1:9" x14ac:dyDescent="0.25">
      <c r="A2378">
        <v>2377</v>
      </c>
    </row>
    <row r="2379" spans="1:9" x14ac:dyDescent="0.25">
      <c r="A2379">
        <v>2378</v>
      </c>
    </row>
    <row r="2380" spans="1:9" x14ac:dyDescent="0.25">
      <c r="A2380">
        <v>2379</v>
      </c>
    </row>
    <row r="2381" spans="1:9" x14ac:dyDescent="0.25">
      <c r="A2381">
        <v>2380</v>
      </c>
    </row>
    <row r="2382" spans="1:9" x14ac:dyDescent="0.25">
      <c r="A2382">
        <v>2381</v>
      </c>
      <c r="D2382">
        <v>117.519373</v>
      </c>
      <c r="E2382">
        <v>7.4201750000000004</v>
      </c>
    </row>
    <row r="2383" spans="1:9" x14ac:dyDescent="0.25">
      <c r="A2383">
        <v>2382</v>
      </c>
      <c r="D2383">
        <v>117.521872</v>
      </c>
      <c r="E2383">
        <v>7.4194610000000001</v>
      </c>
    </row>
    <row r="2384" spans="1:9" x14ac:dyDescent="0.25">
      <c r="A2384">
        <v>2383</v>
      </c>
      <c r="D2384">
        <v>117.553911</v>
      </c>
      <c r="E2384">
        <v>7.4444590000000002</v>
      </c>
    </row>
    <row r="2385" spans="1:9" x14ac:dyDescent="0.25">
      <c r="A2385">
        <v>2384</v>
      </c>
      <c r="D2385">
        <v>117.539625</v>
      </c>
      <c r="E2385">
        <v>7.4591519999999996</v>
      </c>
    </row>
    <row r="2386" spans="1:9" x14ac:dyDescent="0.25">
      <c r="A2386">
        <v>2385</v>
      </c>
      <c r="D2386">
        <v>117.58166300000002</v>
      </c>
      <c r="E2386">
        <v>7.4645089999999996</v>
      </c>
    </row>
    <row r="2387" spans="1:9" x14ac:dyDescent="0.25">
      <c r="A2387">
        <v>2386</v>
      </c>
      <c r="B2387">
        <v>111.255617</v>
      </c>
      <c r="C2387">
        <v>5.6793469999999999</v>
      </c>
      <c r="D2387">
        <v>117.58666400000001</v>
      </c>
      <c r="E2387">
        <v>7.4791509999999999</v>
      </c>
    </row>
    <row r="2388" spans="1:9" x14ac:dyDescent="0.25">
      <c r="A2388">
        <v>2387</v>
      </c>
      <c r="B2388">
        <v>111.28194300000001</v>
      </c>
      <c r="C2388">
        <v>5.6769499999999997</v>
      </c>
      <c r="D2388">
        <v>117.61447000000001</v>
      </c>
      <c r="E2388">
        <v>7.50068</v>
      </c>
    </row>
    <row r="2389" spans="1:9" x14ac:dyDescent="0.25">
      <c r="A2389">
        <v>2388</v>
      </c>
      <c r="B2389">
        <v>111.26694300000001</v>
      </c>
      <c r="C2389">
        <v>5.7002129999999998</v>
      </c>
      <c r="D2389">
        <v>117.521872</v>
      </c>
      <c r="E2389">
        <v>7.4194610000000001</v>
      </c>
    </row>
    <row r="2390" spans="1:9" x14ac:dyDescent="0.25">
      <c r="A2390">
        <v>2389</v>
      </c>
      <c r="B2390">
        <v>111.26521100000001</v>
      </c>
      <c r="C2390">
        <v>5.6489409999999998</v>
      </c>
    </row>
    <row r="2391" spans="1:9" x14ac:dyDescent="0.25">
      <c r="A2391">
        <v>2390</v>
      </c>
      <c r="B2391">
        <v>111.28316700000002</v>
      </c>
      <c r="C2391">
        <v>5.6458279999999998</v>
      </c>
    </row>
    <row r="2392" spans="1:9" x14ac:dyDescent="0.25">
      <c r="A2392">
        <v>2391</v>
      </c>
      <c r="B2392">
        <v>111.28944200000001</v>
      </c>
      <c r="C2392">
        <v>5.765771</v>
      </c>
      <c r="H2392">
        <v>113.69717600000001</v>
      </c>
      <c r="I2392">
        <v>9.229927</v>
      </c>
    </row>
    <row r="2393" spans="1:9" x14ac:dyDescent="0.25">
      <c r="A2393">
        <v>2392</v>
      </c>
      <c r="B2393">
        <v>111.255617</v>
      </c>
      <c r="C2393">
        <v>5.6793469999999999</v>
      </c>
      <c r="F2393">
        <v>111.98705900000002</v>
      </c>
      <c r="G2393">
        <v>4.6852660000000004</v>
      </c>
      <c r="H2393">
        <v>113.680746</v>
      </c>
      <c r="I2393">
        <v>9.1925830000000008</v>
      </c>
    </row>
    <row r="2394" spans="1:9" x14ac:dyDescent="0.25">
      <c r="A2394">
        <v>2393</v>
      </c>
      <c r="F2394">
        <v>111.98705900000002</v>
      </c>
      <c r="G2394">
        <v>4.6852660000000004</v>
      </c>
      <c r="H2394">
        <v>113.69355200000001</v>
      </c>
      <c r="I2394">
        <v>9.2407439999999994</v>
      </c>
    </row>
    <row r="2395" spans="1:9" x14ac:dyDescent="0.25">
      <c r="A2395">
        <v>2394</v>
      </c>
      <c r="F2395">
        <v>112.06241100000001</v>
      </c>
      <c r="G2395">
        <v>4.7439369999999998</v>
      </c>
      <c r="H2395">
        <v>113.72911300000001</v>
      </c>
      <c r="I2395">
        <v>9.2321729999999995</v>
      </c>
    </row>
    <row r="2396" spans="1:9" x14ac:dyDescent="0.25">
      <c r="A2396">
        <v>2395</v>
      </c>
      <c r="F2396">
        <v>112.03272100000001</v>
      </c>
      <c r="G2396">
        <v>4.7367939999999997</v>
      </c>
      <c r="H2396">
        <v>113.71176400000002</v>
      </c>
      <c r="I2396">
        <v>9.2422229999999992</v>
      </c>
    </row>
    <row r="2397" spans="1:9" x14ac:dyDescent="0.25">
      <c r="A2397">
        <v>2396</v>
      </c>
      <c r="F2397">
        <v>112.00726200000001</v>
      </c>
      <c r="G2397">
        <v>4.7083769999999996</v>
      </c>
      <c r="H2397">
        <v>113.748244</v>
      </c>
      <c r="I2397">
        <v>9.1888070000000006</v>
      </c>
    </row>
    <row r="2398" spans="1:9" x14ac:dyDescent="0.25">
      <c r="A2398">
        <v>2397</v>
      </c>
      <c r="F2398">
        <v>111.99139600000001</v>
      </c>
      <c r="G2398">
        <v>4.6805729999999999</v>
      </c>
      <c r="H2398">
        <v>113.70753300000001</v>
      </c>
      <c r="I2398">
        <v>9.1409520000000004</v>
      </c>
    </row>
    <row r="2399" spans="1:9" x14ac:dyDescent="0.25">
      <c r="A2399">
        <v>2398</v>
      </c>
      <c r="F2399">
        <v>111.940325</v>
      </c>
      <c r="G2399">
        <v>4.612412</v>
      </c>
      <c r="H2399">
        <v>113.69717600000001</v>
      </c>
      <c r="I2399">
        <v>9.229927</v>
      </c>
    </row>
    <row r="2400" spans="1:9" x14ac:dyDescent="0.25">
      <c r="A2400">
        <v>2399</v>
      </c>
      <c r="F2400">
        <v>111.98705900000002</v>
      </c>
      <c r="G2400">
        <v>4.6852660000000004</v>
      </c>
      <c r="H2400">
        <v>113.69717600000001</v>
      </c>
      <c r="I2400">
        <v>9.229927</v>
      </c>
    </row>
    <row r="2401" spans="1:9" x14ac:dyDescent="0.25">
      <c r="A2401">
        <v>2400</v>
      </c>
    </row>
    <row r="2402" spans="1:9" x14ac:dyDescent="0.25">
      <c r="A2402">
        <v>2401</v>
      </c>
    </row>
    <row r="2403" spans="1:9" x14ac:dyDescent="0.25">
      <c r="A2403">
        <v>2402</v>
      </c>
    </row>
    <row r="2404" spans="1:9" x14ac:dyDescent="0.25">
      <c r="A2404">
        <v>2403</v>
      </c>
    </row>
    <row r="2405" spans="1:9" x14ac:dyDescent="0.25">
      <c r="A2405">
        <v>2404</v>
      </c>
      <c r="D2405">
        <v>87.023920000000004</v>
      </c>
      <c r="E2405">
        <v>8.2673749999999995</v>
      </c>
    </row>
    <row r="2406" spans="1:9" x14ac:dyDescent="0.25">
      <c r="A2406">
        <v>2405</v>
      </c>
      <c r="D2406">
        <v>87.018105000000006</v>
      </c>
      <c r="E2406">
        <v>8.2002360000000003</v>
      </c>
    </row>
    <row r="2407" spans="1:9" x14ac:dyDescent="0.25">
      <c r="A2407">
        <v>2406</v>
      </c>
      <c r="D2407">
        <v>87.045400999999998</v>
      </c>
      <c r="E2407">
        <v>8.208501</v>
      </c>
    </row>
    <row r="2408" spans="1:9" x14ac:dyDescent="0.25">
      <c r="A2408">
        <v>2407</v>
      </c>
      <c r="D2408">
        <v>87.033207000000004</v>
      </c>
      <c r="E2408">
        <v>8.2158990000000003</v>
      </c>
    </row>
    <row r="2409" spans="1:9" x14ac:dyDescent="0.25">
      <c r="A2409">
        <v>2408</v>
      </c>
      <c r="D2409">
        <v>86.994229000000004</v>
      </c>
      <c r="E2409">
        <v>8.2411530000000006</v>
      </c>
    </row>
    <row r="2410" spans="1:9" x14ac:dyDescent="0.25">
      <c r="A2410">
        <v>2409</v>
      </c>
      <c r="B2410">
        <v>81.15483900000001</v>
      </c>
      <c r="C2410">
        <v>5.8642859999999999</v>
      </c>
      <c r="D2410">
        <v>87.011268999999999</v>
      </c>
      <c r="E2410">
        <v>8.2534980000000004</v>
      </c>
    </row>
    <row r="2411" spans="1:9" x14ac:dyDescent="0.25">
      <c r="A2411">
        <v>2410</v>
      </c>
      <c r="B2411">
        <v>81.124687000000009</v>
      </c>
      <c r="C2411">
        <v>5.8987239999999996</v>
      </c>
      <c r="D2411">
        <v>87.040706999999998</v>
      </c>
      <c r="E2411">
        <v>8.2388060000000003</v>
      </c>
    </row>
    <row r="2412" spans="1:9" x14ac:dyDescent="0.25">
      <c r="A2412">
        <v>2411</v>
      </c>
      <c r="B2412">
        <v>81.104791000000006</v>
      </c>
      <c r="C2412">
        <v>5.8762759999999998</v>
      </c>
      <c r="D2412">
        <v>87.023920000000004</v>
      </c>
      <c r="E2412">
        <v>8.2673749999999995</v>
      </c>
    </row>
    <row r="2413" spans="1:9" x14ac:dyDescent="0.25">
      <c r="A2413">
        <v>2412</v>
      </c>
      <c r="B2413">
        <v>81.095301000000006</v>
      </c>
      <c r="C2413">
        <v>5.8741839999999996</v>
      </c>
    </row>
    <row r="2414" spans="1:9" x14ac:dyDescent="0.25">
      <c r="A2414">
        <v>2413</v>
      </c>
      <c r="B2414">
        <v>81.141472000000007</v>
      </c>
      <c r="C2414">
        <v>5.8785720000000001</v>
      </c>
    </row>
    <row r="2415" spans="1:9" x14ac:dyDescent="0.25">
      <c r="A2415">
        <v>2414</v>
      </c>
      <c r="B2415">
        <v>81.127443</v>
      </c>
      <c r="C2415">
        <v>5.8945400000000001</v>
      </c>
    </row>
    <row r="2416" spans="1:9" x14ac:dyDescent="0.25">
      <c r="A2416">
        <v>2415</v>
      </c>
      <c r="B2416">
        <v>81.15483900000001</v>
      </c>
      <c r="C2416">
        <v>5.8642859999999999</v>
      </c>
      <c r="H2416">
        <v>82.014335000000003</v>
      </c>
      <c r="I2416">
        <v>8.9811650000000007</v>
      </c>
    </row>
    <row r="2417" spans="1:9" x14ac:dyDescent="0.25">
      <c r="A2417">
        <v>2416</v>
      </c>
      <c r="B2417">
        <v>81.15483900000001</v>
      </c>
      <c r="C2417">
        <v>5.8642859999999999</v>
      </c>
      <c r="F2417">
        <v>80.91643400000001</v>
      </c>
      <c r="G2417">
        <v>4.8190350000000004</v>
      </c>
      <c r="H2417">
        <v>82.039487000000008</v>
      </c>
      <c r="I2417">
        <v>8.9277490000000004</v>
      </c>
    </row>
    <row r="2418" spans="1:9" x14ac:dyDescent="0.25">
      <c r="A2418">
        <v>2417</v>
      </c>
      <c r="F2418">
        <v>80.964544000000004</v>
      </c>
      <c r="G2418">
        <v>4.8814289999999998</v>
      </c>
      <c r="H2418">
        <v>82.018671000000012</v>
      </c>
      <c r="I2418">
        <v>8.9635119999999997</v>
      </c>
    </row>
    <row r="2419" spans="1:9" x14ac:dyDescent="0.25">
      <c r="A2419">
        <v>2418</v>
      </c>
      <c r="F2419">
        <v>80.903577000000013</v>
      </c>
      <c r="G2419">
        <v>4.8490840000000004</v>
      </c>
      <c r="H2419">
        <v>82.032906000000011</v>
      </c>
      <c r="I2419">
        <v>9.0199890000000007</v>
      </c>
    </row>
    <row r="2420" spans="1:9" x14ac:dyDescent="0.25">
      <c r="A2420">
        <v>2419</v>
      </c>
      <c r="F2420">
        <v>80.903117000000009</v>
      </c>
      <c r="G2420">
        <v>4.8296979999999996</v>
      </c>
      <c r="H2420">
        <v>82.092954000000006</v>
      </c>
      <c r="I2420">
        <v>9.0275400000000001</v>
      </c>
    </row>
    <row r="2421" spans="1:9" x14ac:dyDescent="0.25">
      <c r="A2421">
        <v>2420</v>
      </c>
      <c r="F2421">
        <v>80.940463000000008</v>
      </c>
      <c r="G2421">
        <v>4.8876030000000004</v>
      </c>
      <c r="H2421">
        <v>82.071016</v>
      </c>
      <c r="I2421">
        <v>8.9994800000000001</v>
      </c>
    </row>
    <row r="2422" spans="1:9" x14ac:dyDescent="0.25">
      <c r="A2422">
        <v>2421</v>
      </c>
      <c r="F2422">
        <v>80.936126000000002</v>
      </c>
      <c r="G2422">
        <v>4.8801540000000001</v>
      </c>
      <c r="H2422">
        <v>82.043059</v>
      </c>
      <c r="I2422">
        <v>8.9874399999999994</v>
      </c>
    </row>
    <row r="2423" spans="1:9" x14ac:dyDescent="0.25">
      <c r="A2423">
        <v>2422</v>
      </c>
      <c r="F2423">
        <v>80.888424000000001</v>
      </c>
      <c r="G2423">
        <v>4.8344930000000002</v>
      </c>
      <c r="H2423">
        <v>82.014335000000003</v>
      </c>
      <c r="I2423">
        <v>8.9811650000000007</v>
      </c>
    </row>
    <row r="2424" spans="1:9" x14ac:dyDescent="0.25">
      <c r="A2424">
        <v>2423</v>
      </c>
      <c r="D2424">
        <v>63.491634000000005</v>
      </c>
      <c r="E2424">
        <v>7.5526309999999999</v>
      </c>
      <c r="F2424">
        <v>80.91643400000001</v>
      </c>
      <c r="G2424">
        <v>4.8190350000000004</v>
      </c>
    </row>
    <row r="2425" spans="1:9" x14ac:dyDescent="0.25">
      <c r="A2425">
        <v>2424</v>
      </c>
      <c r="D2425">
        <v>63.472000000000001</v>
      </c>
      <c r="E2425">
        <v>7.4861579999999996</v>
      </c>
    </row>
    <row r="2426" spans="1:9" x14ac:dyDescent="0.25">
      <c r="A2426">
        <v>2425</v>
      </c>
      <c r="D2426">
        <v>63.475322000000006</v>
      </c>
      <c r="E2426">
        <v>7.5140000000000002</v>
      </c>
    </row>
    <row r="2427" spans="1:9" x14ac:dyDescent="0.25">
      <c r="A2427">
        <v>2426</v>
      </c>
      <c r="D2427">
        <v>63.464527000000004</v>
      </c>
      <c r="E2427">
        <v>7.5168419999999996</v>
      </c>
    </row>
    <row r="2428" spans="1:9" x14ac:dyDescent="0.25">
      <c r="A2428">
        <v>2427</v>
      </c>
      <c r="D2428">
        <v>63.470844</v>
      </c>
      <c r="E2428">
        <v>7.5268949999999997</v>
      </c>
    </row>
    <row r="2429" spans="1:9" x14ac:dyDescent="0.25">
      <c r="A2429">
        <v>2428</v>
      </c>
      <c r="D2429">
        <v>63.512</v>
      </c>
      <c r="E2429">
        <v>7.5328419999999996</v>
      </c>
    </row>
    <row r="2430" spans="1:9" x14ac:dyDescent="0.25">
      <c r="A2430">
        <v>2429</v>
      </c>
      <c r="D2430">
        <v>63.491420000000005</v>
      </c>
      <c r="E2430">
        <v>7.5452630000000003</v>
      </c>
    </row>
    <row r="2431" spans="1:9" x14ac:dyDescent="0.25">
      <c r="A2431">
        <v>2430</v>
      </c>
      <c r="B2431">
        <v>55.9099</v>
      </c>
      <c r="C2431">
        <v>5.0765269999999996</v>
      </c>
      <c r="D2431">
        <v>63.555953000000002</v>
      </c>
      <c r="E2431">
        <v>7.5238940000000003</v>
      </c>
    </row>
    <row r="2432" spans="1:9" x14ac:dyDescent="0.25">
      <c r="A2432">
        <v>2431</v>
      </c>
      <c r="B2432">
        <v>55.910320000000006</v>
      </c>
      <c r="C2432">
        <v>5.0478949999999996</v>
      </c>
      <c r="D2432">
        <v>63.491634000000005</v>
      </c>
      <c r="E2432">
        <v>7.5526309999999999</v>
      </c>
    </row>
    <row r="2433" spans="1:9" x14ac:dyDescent="0.25">
      <c r="A2433">
        <v>2432</v>
      </c>
      <c r="B2433">
        <v>55.910633000000004</v>
      </c>
      <c r="C2433">
        <v>5.0835790000000003</v>
      </c>
    </row>
    <row r="2434" spans="1:9" x14ac:dyDescent="0.25">
      <c r="A2434">
        <v>2433</v>
      </c>
      <c r="B2434">
        <v>55.944160000000004</v>
      </c>
      <c r="C2434">
        <v>5.0534210000000002</v>
      </c>
    </row>
    <row r="2435" spans="1:9" x14ac:dyDescent="0.25">
      <c r="A2435">
        <v>2434</v>
      </c>
      <c r="B2435">
        <v>55.942371000000001</v>
      </c>
      <c r="C2435">
        <v>5.0577889999999996</v>
      </c>
    </row>
    <row r="2436" spans="1:9" x14ac:dyDescent="0.25">
      <c r="A2436">
        <v>2435</v>
      </c>
      <c r="B2436">
        <v>55.906158000000005</v>
      </c>
      <c r="C2436">
        <v>5.0885259999999999</v>
      </c>
    </row>
    <row r="2437" spans="1:9" x14ac:dyDescent="0.25">
      <c r="A2437">
        <v>2436</v>
      </c>
      <c r="B2437">
        <v>55.951953000000003</v>
      </c>
      <c r="C2437">
        <v>5.0798420000000002</v>
      </c>
      <c r="H2437">
        <v>56.971790000000006</v>
      </c>
      <c r="I2437">
        <v>8.0841580000000004</v>
      </c>
    </row>
    <row r="2438" spans="1:9" x14ac:dyDescent="0.25">
      <c r="A2438">
        <v>2437</v>
      </c>
      <c r="B2438">
        <v>55.9099</v>
      </c>
      <c r="C2438">
        <v>5.0765269999999996</v>
      </c>
      <c r="H2438">
        <v>56.964633000000006</v>
      </c>
      <c r="I2438">
        <v>8.0320520000000002</v>
      </c>
    </row>
    <row r="2439" spans="1:9" x14ac:dyDescent="0.25">
      <c r="A2439">
        <v>2438</v>
      </c>
      <c r="F2439">
        <v>55.731582000000003</v>
      </c>
      <c r="G2439">
        <v>3.6120519999999998</v>
      </c>
      <c r="H2439">
        <v>56.944583000000002</v>
      </c>
      <c r="I2439">
        <v>8.0582630000000002</v>
      </c>
    </row>
    <row r="2440" spans="1:9" x14ac:dyDescent="0.25">
      <c r="A2440">
        <v>2439</v>
      </c>
      <c r="F2440">
        <v>55.760581000000002</v>
      </c>
      <c r="G2440">
        <v>3.5478420000000002</v>
      </c>
      <c r="H2440">
        <v>56.944526000000003</v>
      </c>
      <c r="I2440">
        <v>8.0636840000000003</v>
      </c>
    </row>
    <row r="2441" spans="1:9" x14ac:dyDescent="0.25">
      <c r="A2441">
        <v>2440</v>
      </c>
      <c r="F2441">
        <v>55.737636000000002</v>
      </c>
      <c r="G2441">
        <v>3.5548419999999998</v>
      </c>
      <c r="H2441">
        <v>56.948898</v>
      </c>
      <c r="I2441">
        <v>8.053369</v>
      </c>
    </row>
    <row r="2442" spans="1:9" x14ac:dyDescent="0.25">
      <c r="A2442">
        <v>2441</v>
      </c>
      <c r="F2442">
        <v>55.715896000000001</v>
      </c>
      <c r="G2442">
        <v>3.549579</v>
      </c>
      <c r="H2442">
        <v>56.975425000000001</v>
      </c>
      <c r="I2442">
        <v>8.0614740000000005</v>
      </c>
    </row>
    <row r="2443" spans="1:9" x14ac:dyDescent="0.25">
      <c r="A2443">
        <v>2442</v>
      </c>
      <c r="F2443">
        <v>55.730636000000004</v>
      </c>
      <c r="G2443">
        <v>3.5380530000000001</v>
      </c>
      <c r="H2443">
        <v>56.973476000000005</v>
      </c>
      <c r="I2443">
        <v>8.0687370000000005</v>
      </c>
    </row>
    <row r="2444" spans="1:9" x14ac:dyDescent="0.25">
      <c r="A2444">
        <v>2443</v>
      </c>
      <c r="F2444">
        <v>55.731582000000003</v>
      </c>
      <c r="G2444">
        <v>3.5728949999999999</v>
      </c>
      <c r="H2444">
        <v>56.961318000000006</v>
      </c>
      <c r="I2444">
        <v>8.0843690000000006</v>
      </c>
    </row>
    <row r="2445" spans="1:9" x14ac:dyDescent="0.25">
      <c r="A2445">
        <v>2444</v>
      </c>
      <c r="D2445">
        <v>36.709161000000002</v>
      </c>
      <c r="E2445">
        <v>6.7706309999999998</v>
      </c>
      <c r="F2445">
        <v>55.731582000000003</v>
      </c>
      <c r="G2445">
        <v>3.6120519999999998</v>
      </c>
      <c r="H2445">
        <v>56.971790000000006</v>
      </c>
      <c r="I2445">
        <v>8.0841580000000004</v>
      </c>
    </row>
    <row r="2446" spans="1:9" x14ac:dyDescent="0.25">
      <c r="A2446">
        <v>2445</v>
      </c>
      <c r="D2446">
        <v>36.593847000000004</v>
      </c>
      <c r="E2446">
        <v>6.744421</v>
      </c>
      <c r="F2446">
        <v>55.731582000000003</v>
      </c>
      <c r="G2446">
        <v>3.6120519999999998</v>
      </c>
    </row>
    <row r="2447" spans="1:9" x14ac:dyDescent="0.25">
      <c r="A2447">
        <v>2446</v>
      </c>
      <c r="D2447">
        <v>36.635900000000007</v>
      </c>
      <c r="E2447">
        <v>6.7854210000000004</v>
      </c>
    </row>
    <row r="2448" spans="1:9" x14ac:dyDescent="0.25">
      <c r="A2448">
        <v>2447</v>
      </c>
      <c r="D2448">
        <v>36.627426</v>
      </c>
      <c r="E2448">
        <v>6.7737889999999998</v>
      </c>
    </row>
    <row r="2449" spans="1:9" x14ac:dyDescent="0.25">
      <c r="A2449">
        <v>2448</v>
      </c>
      <c r="D2449">
        <v>36.645004</v>
      </c>
      <c r="E2449">
        <v>6.7885260000000001</v>
      </c>
    </row>
    <row r="2450" spans="1:9" x14ac:dyDescent="0.25">
      <c r="A2450">
        <v>2449</v>
      </c>
      <c r="D2450">
        <v>36.640212000000005</v>
      </c>
      <c r="E2450">
        <v>6.7817369999999997</v>
      </c>
    </row>
    <row r="2451" spans="1:9" x14ac:dyDescent="0.25">
      <c r="A2451">
        <v>2450</v>
      </c>
      <c r="D2451">
        <v>36.628422999999998</v>
      </c>
      <c r="E2451">
        <v>6.7848420000000003</v>
      </c>
    </row>
    <row r="2452" spans="1:9" x14ac:dyDescent="0.25">
      <c r="A2452">
        <v>2451</v>
      </c>
      <c r="D2452">
        <v>36.617425000000004</v>
      </c>
      <c r="E2452">
        <v>6.7631050000000004</v>
      </c>
    </row>
    <row r="2453" spans="1:9" x14ac:dyDescent="0.25">
      <c r="A2453">
        <v>2452</v>
      </c>
      <c r="B2453">
        <v>27.980003000000004</v>
      </c>
      <c r="C2453">
        <v>5.0621049999999999</v>
      </c>
      <c r="D2453">
        <v>36.595844</v>
      </c>
      <c r="E2453">
        <v>6.7679479999999996</v>
      </c>
    </row>
    <row r="2454" spans="1:9" x14ac:dyDescent="0.25">
      <c r="A2454">
        <v>2453</v>
      </c>
      <c r="B2454">
        <v>27.983476000000003</v>
      </c>
      <c r="C2454">
        <v>5.0873160000000004</v>
      </c>
      <c r="D2454">
        <v>36.709161000000002</v>
      </c>
      <c r="E2454">
        <v>6.7706309999999998</v>
      </c>
    </row>
    <row r="2455" spans="1:9" x14ac:dyDescent="0.25">
      <c r="A2455">
        <v>2454</v>
      </c>
      <c r="B2455">
        <v>27.924846000000002</v>
      </c>
      <c r="C2455">
        <v>5.0594739999999998</v>
      </c>
    </row>
    <row r="2456" spans="1:9" x14ac:dyDescent="0.25">
      <c r="A2456">
        <v>2455</v>
      </c>
      <c r="B2456">
        <v>27.901319000000001</v>
      </c>
      <c r="C2456">
        <v>5.0555789999999998</v>
      </c>
    </row>
    <row r="2457" spans="1:9" x14ac:dyDescent="0.25">
      <c r="A2457">
        <v>2456</v>
      </c>
      <c r="B2457">
        <v>27.937425000000005</v>
      </c>
      <c r="C2457">
        <v>5.075685</v>
      </c>
    </row>
    <row r="2458" spans="1:9" x14ac:dyDescent="0.25">
      <c r="A2458">
        <v>2457</v>
      </c>
      <c r="B2458">
        <v>27.962215</v>
      </c>
      <c r="C2458">
        <v>5.1423680000000003</v>
      </c>
    </row>
    <row r="2459" spans="1:9" x14ac:dyDescent="0.25">
      <c r="A2459">
        <v>2458</v>
      </c>
      <c r="B2459">
        <v>27.987424000000004</v>
      </c>
      <c r="C2459">
        <v>5.0747369999999998</v>
      </c>
    </row>
    <row r="2460" spans="1:9" x14ac:dyDescent="0.25">
      <c r="A2460">
        <v>2459</v>
      </c>
      <c r="B2460">
        <v>28.019109</v>
      </c>
      <c r="C2460">
        <v>5.1151580000000001</v>
      </c>
    </row>
    <row r="2461" spans="1:9" x14ac:dyDescent="0.25">
      <c r="A2461">
        <v>2460</v>
      </c>
      <c r="B2461">
        <v>27.994636</v>
      </c>
      <c r="C2461">
        <v>5.1191579999999997</v>
      </c>
    </row>
    <row r="2462" spans="1:9" x14ac:dyDescent="0.25">
      <c r="A2462">
        <v>2461</v>
      </c>
      <c r="B2462">
        <v>27.980003000000004</v>
      </c>
      <c r="C2462">
        <v>5.0621049999999999</v>
      </c>
      <c r="H2462">
        <v>30.038741999999999</v>
      </c>
      <c r="I2462">
        <v>7.6636839999999999</v>
      </c>
    </row>
    <row r="2463" spans="1:9" x14ac:dyDescent="0.25">
      <c r="A2463">
        <v>2462</v>
      </c>
      <c r="B2463">
        <v>27.980003000000004</v>
      </c>
      <c r="C2463">
        <v>5.0621049999999999</v>
      </c>
      <c r="F2463">
        <v>27.923004000000006</v>
      </c>
      <c r="G2463">
        <v>3.6444740000000002</v>
      </c>
      <c r="H2463">
        <v>30.038741999999999</v>
      </c>
      <c r="I2463">
        <v>7.6636839999999999</v>
      </c>
    </row>
    <row r="2464" spans="1:9" x14ac:dyDescent="0.25">
      <c r="A2464">
        <v>2463</v>
      </c>
      <c r="F2464">
        <v>27.923004000000006</v>
      </c>
      <c r="G2464">
        <v>3.6444740000000002</v>
      </c>
      <c r="H2464">
        <v>30.038741999999999</v>
      </c>
      <c r="I2464">
        <v>7.6636839999999999</v>
      </c>
    </row>
    <row r="2465" spans="1:11" x14ac:dyDescent="0.25">
      <c r="A2465">
        <v>2464</v>
      </c>
      <c r="F2465">
        <v>27.923004000000006</v>
      </c>
      <c r="G2465">
        <v>3.6444740000000002</v>
      </c>
      <c r="H2465">
        <v>30.038741999999999</v>
      </c>
      <c r="I2465">
        <v>7.6636839999999999</v>
      </c>
      <c r="J2465">
        <v>38.920108000000006</v>
      </c>
      <c r="K2465">
        <v>13.112632</v>
      </c>
    </row>
    <row r="2466" spans="1:11" x14ac:dyDescent="0.25">
      <c r="A2466">
        <v>2465</v>
      </c>
    </row>
    <row r="2467" spans="1:11" x14ac:dyDescent="0.25">
      <c r="A2467">
        <v>2466</v>
      </c>
    </row>
    <row r="2468" spans="1:11" x14ac:dyDescent="0.25">
      <c r="A2468">
        <v>2467</v>
      </c>
    </row>
    <row r="2469" spans="1:11" x14ac:dyDescent="0.25">
      <c r="A2469">
        <v>2468</v>
      </c>
    </row>
    <row r="2470" spans="1:11" x14ac:dyDescent="0.25">
      <c r="A2470">
        <v>2469</v>
      </c>
    </row>
    <row r="2471" spans="1:11" x14ac:dyDescent="0.25">
      <c r="A2471">
        <v>2470</v>
      </c>
    </row>
    <row r="2472" spans="1:11" x14ac:dyDescent="0.25">
      <c r="A2472">
        <v>2471</v>
      </c>
    </row>
    <row r="2473" spans="1:11" x14ac:dyDescent="0.25">
      <c r="A2473">
        <v>2472</v>
      </c>
    </row>
    <row r="2474" spans="1:11" x14ac:dyDescent="0.25">
      <c r="A2474">
        <v>2473</v>
      </c>
    </row>
    <row r="2475" spans="1:11" x14ac:dyDescent="0.25">
      <c r="A2475">
        <v>2474</v>
      </c>
    </row>
    <row r="2476" spans="1:11" x14ac:dyDescent="0.25">
      <c r="A2476">
        <v>2475</v>
      </c>
    </row>
    <row r="2477" spans="1:11" x14ac:dyDescent="0.25">
      <c r="A2477">
        <v>2476</v>
      </c>
    </row>
    <row r="2478" spans="1:11" x14ac:dyDescent="0.25">
      <c r="A2478">
        <v>2477</v>
      </c>
    </row>
    <row r="2479" spans="1:11" x14ac:dyDescent="0.25">
      <c r="A2479">
        <v>2478</v>
      </c>
    </row>
    <row r="2480" spans="1:11" x14ac:dyDescent="0.25">
      <c r="A2480">
        <v>2479</v>
      </c>
    </row>
    <row r="2481" spans="1:1" x14ac:dyDescent="0.25">
      <c r="A2481">
        <v>2480</v>
      </c>
    </row>
    <row r="2482" spans="1:1" x14ac:dyDescent="0.25">
      <c r="A2482">
        <v>2481</v>
      </c>
    </row>
    <row r="2483" spans="1:1" x14ac:dyDescent="0.25">
      <c r="A2483">
        <v>2482</v>
      </c>
    </row>
    <row r="2484" spans="1:1" x14ac:dyDescent="0.25">
      <c r="A2484">
        <v>2483</v>
      </c>
    </row>
    <row r="2485" spans="1:1" x14ac:dyDescent="0.25">
      <c r="A2485">
        <v>2484</v>
      </c>
    </row>
    <row r="2486" spans="1:1" x14ac:dyDescent="0.25">
      <c r="A2486">
        <v>2485</v>
      </c>
    </row>
    <row r="2487" spans="1:1" x14ac:dyDescent="0.25">
      <c r="A2487">
        <v>2486</v>
      </c>
    </row>
    <row r="2488" spans="1:1" x14ac:dyDescent="0.25">
      <c r="A2488">
        <v>2487</v>
      </c>
    </row>
    <row r="2489" spans="1:1" x14ac:dyDescent="0.25">
      <c r="A2489">
        <v>2488</v>
      </c>
    </row>
    <row r="2490" spans="1:1" x14ac:dyDescent="0.25">
      <c r="A2490">
        <v>2489</v>
      </c>
    </row>
    <row r="2491" spans="1:1" x14ac:dyDescent="0.25">
      <c r="A2491">
        <v>2490</v>
      </c>
    </row>
    <row r="2492" spans="1:1" x14ac:dyDescent="0.25">
      <c r="A2492">
        <v>2491</v>
      </c>
    </row>
    <row r="2493" spans="1:1" x14ac:dyDescent="0.25">
      <c r="A2493">
        <v>2492</v>
      </c>
    </row>
    <row r="2494" spans="1:1" x14ac:dyDescent="0.25">
      <c r="A2494">
        <v>2493</v>
      </c>
    </row>
    <row r="2495" spans="1:1" x14ac:dyDescent="0.25">
      <c r="A2495">
        <v>2494</v>
      </c>
    </row>
    <row r="2496" spans="1:1" x14ac:dyDescent="0.25">
      <c r="A2496">
        <v>2495</v>
      </c>
    </row>
    <row r="2497" spans="1:11" x14ac:dyDescent="0.25">
      <c r="A2497">
        <v>2496</v>
      </c>
    </row>
    <row r="2498" spans="1:11" x14ac:dyDescent="0.25">
      <c r="A2498">
        <v>2497</v>
      </c>
      <c r="J2498">
        <v>236.236524</v>
      </c>
      <c r="K2498">
        <v>13.423512000000001</v>
      </c>
    </row>
    <row r="2499" spans="1:11" x14ac:dyDescent="0.25">
      <c r="A2499">
        <v>2498</v>
      </c>
      <c r="D2499">
        <v>240.011426</v>
      </c>
      <c r="E2499">
        <v>7.8921580000000002</v>
      </c>
    </row>
    <row r="2500" spans="1:11" x14ac:dyDescent="0.25">
      <c r="A2500">
        <v>2499</v>
      </c>
      <c r="D2500">
        <v>239.984984</v>
      </c>
      <c r="E2500">
        <v>7.8893230000000001</v>
      </c>
    </row>
    <row r="2501" spans="1:11" x14ac:dyDescent="0.25">
      <c r="A2501">
        <v>2500</v>
      </c>
      <c r="D2501">
        <v>239.97622200000001</v>
      </c>
      <c r="E2501">
        <v>7.8837039999999998</v>
      </c>
    </row>
    <row r="2502" spans="1:11" x14ac:dyDescent="0.25">
      <c r="A2502">
        <v>2501</v>
      </c>
      <c r="D2502">
        <v>239.945502</v>
      </c>
      <c r="E2502">
        <v>7.9016419999999998</v>
      </c>
    </row>
    <row r="2503" spans="1:11" x14ac:dyDescent="0.25">
      <c r="A2503">
        <v>2502</v>
      </c>
      <c r="D2503">
        <v>239.93905899999999</v>
      </c>
      <c r="E2503">
        <v>7.9083420000000002</v>
      </c>
    </row>
    <row r="2504" spans="1:11" x14ac:dyDescent="0.25">
      <c r="A2504">
        <v>2503</v>
      </c>
      <c r="D2504">
        <v>239.95349200000001</v>
      </c>
      <c r="E2504">
        <v>7.8975179999999998</v>
      </c>
    </row>
    <row r="2505" spans="1:11" x14ac:dyDescent="0.25">
      <c r="A2505">
        <v>2504</v>
      </c>
      <c r="B2505">
        <v>232.606202</v>
      </c>
      <c r="C2505">
        <v>5.846184</v>
      </c>
      <c r="D2505">
        <v>239.951896</v>
      </c>
      <c r="E2505">
        <v>7.8822099999999997</v>
      </c>
    </row>
    <row r="2506" spans="1:11" x14ac:dyDescent="0.25">
      <c r="A2506">
        <v>2505</v>
      </c>
      <c r="B2506">
        <v>232.570224</v>
      </c>
      <c r="C2506">
        <v>5.8033510000000001</v>
      </c>
      <c r="D2506">
        <v>239.87545499999999</v>
      </c>
      <c r="E2506">
        <v>7.9624629999999996</v>
      </c>
    </row>
    <row r="2507" spans="1:11" x14ac:dyDescent="0.25">
      <c r="A2507">
        <v>2506</v>
      </c>
      <c r="B2507">
        <v>232.59171800000001</v>
      </c>
      <c r="C2507">
        <v>5.7955680000000003</v>
      </c>
      <c r="D2507">
        <v>240.011426</v>
      </c>
      <c r="E2507">
        <v>7.8921580000000002</v>
      </c>
    </row>
    <row r="2508" spans="1:11" x14ac:dyDescent="0.25">
      <c r="A2508">
        <v>2507</v>
      </c>
      <c r="B2508">
        <v>232.552133</v>
      </c>
      <c r="C2508">
        <v>5.7961869999999998</v>
      </c>
      <c r="H2508">
        <v>240.217601</v>
      </c>
      <c r="I2508">
        <v>9.1065780000000007</v>
      </c>
    </row>
    <row r="2509" spans="1:11" x14ac:dyDescent="0.25">
      <c r="A2509">
        <v>2508</v>
      </c>
      <c r="B2509">
        <v>232.56084300000001</v>
      </c>
      <c r="C2509">
        <v>5.8310300000000002</v>
      </c>
      <c r="H2509">
        <v>240.11972</v>
      </c>
      <c r="I2509">
        <v>9.1764189999999992</v>
      </c>
    </row>
    <row r="2510" spans="1:11" x14ac:dyDescent="0.25">
      <c r="A2510">
        <v>2509</v>
      </c>
      <c r="B2510">
        <v>232.502444</v>
      </c>
      <c r="C2510">
        <v>5.7876310000000002</v>
      </c>
      <c r="F2510">
        <v>236.64397700000001</v>
      </c>
      <c r="G2510">
        <v>4.6498559999999998</v>
      </c>
      <c r="H2510">
        <v>240.14801900000001</v>
      </c>
      <c r="I2510">
        <v>9.2499199999999995</v>
      </c>
    </row>
    <row r="2511" spans="1:11" x14ac:dyDescent="0.25">
      <c r="A2511">
        <v>2510</v>
      </c>
      <c r="B2511">
        <v>232.49553800000001</v>
      </c>
      <c r="C2511">
        <v>5.7385089999999996</v>
      </c>
      <c r="F2511">
        <v>236.628772</v>
      </c>
      <c r="G2511">
        <v>4.6241349999999999</v>
      </c>
      <c r="H2511">
        <v>240.14229499999999</v>
      </c>
      <c r="I2511">
        <v>9.2478079999999991</v>
      </c>
    </row>
    <row r="2512" spans="1:11" x14ac:dyDescent="0.25">
      <c r="A2512">
        <v>2511</v>
      </c>
      <c r="B2512">
        <v>232.606202</v>
      </c>
      <c r="C2512">
        <v>5.846184</v>
      </c>
      <c r="F2512">
        <v>236.60191800000001</v>
      </c>
      <c r="G2512">
        <v>4.6165070000000004</v>
      </c>
      <c r="H2512">
        <v>240.170232</v>
      </c>
      <c r="I2512">
        <v>9.2127060000000007</v>
      </c>
    </row>
    <row r="2513" spans="1:9" x14ac:dyDescent="0.25">
      <c r="A2513">
        <v>2512</v>
      </c>
      <c r="B2513">
        <v>232.606202</v>
      </c>
      <c r="C2513">
        <v>5.846184</v>
      </c>
      <c r="F2513">
        <v>236.64856399999999</v>
      </c>
      <c r="G2513">
        <v>4.65733</v>
      </c>
      <c r="H2513">
        <v>240.20425299999999</v>
      </c>
      <c r="I2513">
        <v>9.1452869999999997</v>
      </c>
    </row>
    <row r="2514" spans="1:9" x14ac:dyDescent="0.25">
      <c r="A2514">
        <v>2513</v>
      </c>
      <c r="F2514">
        <v>236.66047</v>
      </c>
      <c r="G2514">
        <v>4.6622779999999997</v>
      </c>
      <c r="H2514">
        <v>240.19553999999999</v>
      </c>
      <c r="I2514">
        <v>9.1101340000000004</v>
      </c>
    </row>
    <row r="2515" spans="1:9" x14ac:dyDescent="0.25">
      <c r="A2515">
        <v>2514</v>
      </c>
      <c r="F2515">
        <v>236.71433400000001</v>
      </c>
      <c r="G2515">
        <v>4.7271710000000002</v>
      </c>
      <c r="H2515">
        <v>240.217601</v>
      </c>
      <c r="I2515">
        <v>9.1065780000000007</v>
      </c>
    </row>
    <row r="2516" spans="1:9" x14ac:dyDescent="0.25">
      <c r="A2516">
        <v>2515</v>
      </c>
      <c r="F2516">
        <v>236.738044</v>
      </c>
      <c r="G2516">
        <v>4.7170170000000002</v>
      </c>
      <c r="H2516">
        <v>240.19822199999999</v>
      </c>
      <c r="I2516">
        <v>9.1065780000000007</v>
      </c>
    </row>
    <row r="2517" spans="1:9" x14ac:dyDescent="0.25">
      <c r="A2517">
        <v>2516</v>
      </c>
      <c r="F2517">
        <v>236.758454</v>
      </c>
      <c r="G2517">
        <v>4.708564</v>
      </c>
      <c r="H2517">
        <v>240.19822199999999</v>
      </c>
      <c r="I2517">
        <v>9.1065780000000007</v>
      </c>
    </row>
    <row r="2518" spans="1:9" x14ac:dyDescent="0.25">
      <c r="A2518">
        <v>2517</v>
      </c>
      <c r="F2518">
        <v>236.63315299999999</v>
      </c>
      <c r="G2518">
        <v>4.698359</v>
      </c>
    </row>
    <row r="2519" spans="1:9" x14ac:dyDescent="0.25">
      <c r="A2519">
        <v>2518</v>
      </c>
      <c r="F2519">
        <v>236.64397700000001</v>
      </c>
      <c r="G2519">
        <v>4.6498559999999998</v>
      </c>
    </row>
    <row r="2520" spans="1:9" x14ac:dyDescent="0.25">
      <c r="A2520">
        <v>2519</v>
      </c>
    </row>
    <row r="2521" spans="1:9" x14ac:dyDescent="0.25">
      <c r="A2521">
        <v>2520</v>
      </c>
    </row>
    <row r="2522" spans="1:9" x14ac:dyDescent="0.25">
      <c r="A2522">
        <v>2521</v>
      </c>
      <c r="D2522">
        <v>217.540661</v>
      </c>
      <c r="E2522">
        <v>7.9556079999999998</v>
      </c>
    </row>
    <row r="2523" spans="1:9" x14ac:dyDescent="0.25">
      <c r="A2523">
        <v>2522</v>
      </c>
      <c r="D2523">
        <v>217.540661</v>
      </c>
      <c r="E2523">
        <v>7.9556079999999998</v>
      </c>
    </row>
    <row r="2524" spans="1:9" x14ac:dyDescent="0.25">
      <c r="A2524">
        <v>2523</v>
      </c>
      <c r="D2524">
        <v>217.540661</v>
      </c>
      <c r="E2524">
        <v>7.9556079999999998</v>
      </c>
    </row>
    <row r="2525" spans="1:9" x14ac:dyDescent="0.25">
      <c r="A2525">
        <v>2524</v>
      </c>
      <c r="D2525">
        <v>217.540661</v>
      </c>
      <c r="E2525">
        <v>7.9556079999999998</v>
      </c>
    </row>
    <row r="2526" spans="1:9" x14ac:dyDescent="0.25">
      <c r="A2526">
        <v>2525</v>
      </c>
      <c r="D2526">
        <v>217.563805</v>
      </c>
      <c r="E2526">
        <v>7.9273619999999996</v>
      </c>
    </row>
    <row r="2527" spans="1:9" x14ac:dyDescent="0.25">
      <c r="A2527">
        <v>2526</v>
      </c>
      <c r="D2527">
        <v>217.58035000000001</v>
      </c>
      <c r="E2527">
        <v>7.9364340000000002</v>
      </c>
    </row>
    <row r="2528" spans="1:9" x14ac:dyDescent="0.25">
      <c r="A2528">
        <v>2527</v>
      </c>
      <c r="D2528">
        <v>217.59003999999999</v>
      </c>
      <c r="E2528">
        <v>7.9587519999999996</v>
      </c>
    </row>
    <row r="2529" spans="1:9" x14ac:dyDescent="0.25">
      <c r="A2529">
        <v>2528</v>
      </c>
      <c r="D2529">
        <v>217.57684499999999</v>
      </c>
      <c r="E2529">
        <v>7.9374130000000003</v>
      </c>
    </row>
    <row r="2530" spans="1:9" x14ac:dyDescent="0.25">
      <c r="A2530">
        <v>2529</v>
      </c>
      <c r="D2530">
        <v>217.54576399999999</v>
      </c>
      <c r="E2530">
        <v>7.9350940000000003</v>
      </c>
    </row>
    <row r="2531" spans="1:9" x14ac:dyDescent="0.25">
      <c r="A2531">
        <v>2530</v>
      </c>
      <c r="D2531">
        <v>217.540661</v>
      </c>
      <c r="E2531">
        <v>7.9556079999999998</v>
      </c>
    </row>
    <row r="2532" spans="1:9" x14ac:dyDescent="0.25">
      <c r="A2532">
        <v>2531</v>
      </c>
      <c r="B2532">
        <v>208.63072099999999</v>
      </c>
      <c r="C2532">
        <v>6.6612850000000003</v>
      </c>
      <c r="H2532">
        <v>217.73369199999999</v>
      </c>
      <c r="I2532">
        <v>8.7661829999999998</v>
      </c>
    </row>
    <row r="2533" spans="1:9" x14ac:dyDescent="0.25">
      <c r="A2533">
        <v>2532</v>
      </c>
      <c r="B2533">
        <v>208.63449300000002</v>
      </c>
      <c r="C2533">
        <v>6.6631729999999996</v>
      </c>
      <c r="H2533">
        <v>217.616894</v>
      </c>
      <c r="I2533">
        <v>8.7486069999999998</v>
      </c>
    </row>
    <row r="2534" spans="1:9" x14ac:dyDescent="0.25">
      <c r="A2534">
        <v>2533</v>
      </c>
      <c r="B2534">
        <v>208.674643</v>
      </c>
      <c r="C2534">
        <v>6.6458789999999999</v>
      </c>
      <c r="H2534">
        <v>217.64276899999999</v>
      </c>
      <c r="I2534">
        <v>8.7537610000000008</v>
      </c>
    </row>
    <row r="2535" spans="1:9" x14ac:dyDescent="0.25">
      <c r="A2535">
        <v>2534</v>
      </c>
      <c r="B2535">
        <v>208.666583</v>
      </c>
      <c r="C2535">
        <v>6.6361340000000002</v>
      </c>
      <c r="H2535">
        <v>217.645037</v>
      </c>
      <c r="I2535">
        <v>8.7827809999999999</v>
      </c>
    </row>
    <row r="2536" spans="1:9" x14ac:dyDescent="0.25">
      <c r="A2536">
        <v>2535</v>
      </c>
      <c r="B2536">
        <v>208.68051</v>
      </c>
      <c r="C2536">
        <v>6.6471539999999996</v>
      </c>
      <c r="F2536">
        <v>214.102339</v>
      </c>
      <c r="G2536">
        <v>5.5244479999999996</v>
      </c>
      <c r="H2536">
        <v>217.6772</v>
      </c>
      <c r="I2536">
        <v>8.7774199999999993</v>
      </c>
    </row>
    <row r="2537" spans="1:9" x14ac:dyDescent="0.25">
      <c r="A2537">
        <v>2536</v>
      </c>
      <c r="B2537">
        <v>208.700457</v>
      </c>
      <c r="C2537">
        <v>6.6583269999999999</v>
      </c>
      <c r="F2537">
        <v>214.10434899999998</v>
      </c>
      <c r="G2537">
        <v>5.5046039999999996</v>
      </c>
      <c r="H2537">
        <v>217.659212</v>
      </c>
      <c r="I2537">
        <v>8.7824720000000003</v>
      </c>
    </row>
    <row r="2538" spans="1:9" x14ac:dyDescent="0.25">
      <c r="A2538">
        <v>2537</v>
      </c>
      <c r="B2538">
        <v>208.66704000000001</v>
      </c>
      <c r="C2538">
        <v>6.6237870000000001</v>
      </c>
      <c r="F2538">
        <v>214.16908799999999</v>
      </c>
      <c r="G2538">
        <v>5.4819769999999997</v>
      </c>
      <c r="H2538">
        <v>217.67931400000001</v>
      </c>
      <c r="I2538">
        <v>8.7516479999999994</v>
      </c>
    </row>
    <row r="2539" spans="1:9" x14ac:dyDescent="0.25">
      <c r="A2539">
        <v>2538</v>
      </c>
      <c r="B2539">
        <v>208.63072099999999</v>
      </c>
      <c r="C2539">
        <v>6.6612850000000003</v>
      </c>
      <c r="F2539">
        <v>214.15367599999999</v>
      </c>
      <c r="G2539">
        <v>5.4947590000000002</v>
      </c>
      <c r="H2539">
        <v>217.702921</v>
      </c>
      <c r="I2539">
        <v>8.7375760000000007</v>
      </c>
    </row>
    <row r="2540" spans="1:9" x14ac:dyDescent="0.25">
      <c r="A2540">
        <v>2539</v>
      </c>
      <c r="F2540">
        <v>214.126307</v>
      </c>
      <c r="G2540">
        <v>5.5017180000000003</v>
      </c>
      <c r="H2540">
        <v>217.72740400000001</v>
      </c>
      <c r="I2540">
        <v>8.7065990000000006</v>
      </c>
    </row>
    <row r="2541" spans="1:9" x14ac:dyDescent="0.25">
      <c r="A2541">
        <v>2540</v>
      </c>
      <c r="F2541">
        <v>214.09491600000001</v>
      </c>
      <c r="G2541">
        <v>5.4935739999999997</v>
      </c>
      <c r="H2541">
        <v>217.73369199999999</v>
      </c>
      <c r="I2541">
        <v>8.7661829999999998</v>
      </c>
    </row>
    <row r="2542" spans="1:9" x14ac:dyDescent="0.25">
      <c r="A2542">
        <v>2541</v>
      </c>
      <c r="F2542">
        <v>214.06460899999999</v>
      </c>
      <c r="G2542">
        <v>5.5079549999999999</v>
      </c>
    </row>
    <row r="2543" spans="1:9" x14ac:dyDescent="0.25">
      <c r="A2543">
        <v>2542</v>
      </c>
      <c r="F2543">
        <v>214.102339</v>
      </c>
      <c r="G2543">
        <v>5.5244479999999996</v>
      </c>
    </row>
    <row r="2544" spans="1:9" x14ac:dyDescent="0.25">
      <c r="A2544">
        <v>2543</v>
      </c>
      <c r="F2544">
        <v>214.102339</v>
      </c>
      <c r="G2544">
        <v>5.5244479999999996</v>
      </c>
    </row>
    <row r="2545" spans="1:9" x14ac:dyDescent="0.25">
      <c r="A2545">
        <v>2544</v>
      </c>
      <c r="F2545">
        <v>214.102339</v>
      </c>
      <c r="G2545">
        <v>5.5244479999999996</v>
      </c>
    </row>
    <row r="2546" spans="1:9" x14ac:dyDescent="0.25">
      <c r="A2546">
        <v>2545</v>
      </c>
    </row>
    <row r="2547" spans="1:9" x14ac:dyDescent="0.25">
      <c r="A2547">
        <v>2546</v>
      </c>
    </row>
    <row r="2548" spans="1:9" x14ac:dyDescent="0.25">
      <c r="A2548">
        <v>2547</v>
      </c>
    </row>
    <row r="2549" spans="1:9" x14ac:dyDescent="0.25">
      <c r="A2549">
        <v>2548</v>
      </c>
    </row>
    <row r="2550" spans="1:9" x14ac:dyDescent="0.25">
      <c r="A2550">
        <v>2549</v>
      </c>
      <c r="D2550">
        <v>189.93756000000002</v>
      </c>
      <c r="E2550">
        <v>8.3150770000000005</v>
      </c>
    </row>
    <row r="2551" spans="1:9" x14ac:dyDescent="0.25">
      <c r="A2551">
        <v>2550</v>
      </c>
      <c r="D2551">
        <v>189.94515799999999</v>
      </c>
      <c r="E2551">
        <v>8.2993129999999997</v>
      </c>
    </row>
    <row r="2552" spans="1:9" x14ac:dyDescent="0.25">
      <c r="A2552">
        <v>2551</v>
      </c>
      <c r="D2552">
        <v>189.937151</v>
      </c>
      <c r="E2552">
        <v>8.2791599999999992</v>
      </c>
    </row>
    <row r="2553" spans="1:9" x14ac:dyDescent="0.25">
      <c r="A2553">
        <v>2552</v>
      </c>
      <c r="D2553">
        <v>189.921435</v>
      </c>
      <c r="E2553">
        <v>8.3168120000000005</v>
      </c>
    </row>
    <row r="2554" spans="1:9" x14ac:dyDescent="0.25">
      <c r="A2554">
        <v>2553</v>
      </c>
      <c r="D2554">
        <v>189.91582299999999</v>
      </c>
      <c r="E2554">
        <v>8.3213010000000001</v>
      </c>
    </row>
    <row r="2555" spans="1:9" x14ac:dyDescent="0.25">
      <c r="A2555">
        <v>2554</v>
      </c>
      <c r="D2555">
        <v>189.90577200000001</v>
      </c>
      <c r="E2555">
        <v>8.3111999999999995</v>
      </c>
    </row>
    <row r="2556" spans="1:9" x14ac:dyDescent="0.25">
      <c r="A2556">
        <v>2555</v>
      </c>
      <c r="B2556">
        <v>183.26504800000001</v>
      </c>
      <c r="C2556">
        <v>6.1819230000000003</v>
      </c>
      <c r="D2556">
        <v>189.88194900000002</v>
      </c>
      <c r="E2556">
        <v>8.3052309999999991</v>
      </c>
    </row>
    <row r="2557" spans="1:9" x14ac:dyDescent="0.25">
      <c r="A2557">
        <v>2556</v>
      </c>
      <c r="B2557">
        <v>183.28790500000002</v>
      </c>
      <c r="C2557">
        <v>6.1727400000000001</v>
      </c>
      <c r="D2557">
        <v>189.85837800000002</v>
      </c>
      <c r="E2557">
        <v>8.2726810000000004</v>
      </c>
    </row>
    <row r="2558" spans="1:9" x14ac:dyDescent="0.25">
      <c r="A2558">
        <v>2557</v>
      </c>
      <c r="B2558">
        <v>183.275507</v>
      </c>
      <c r="C2558">
        <v>6.1474859999999998</v>
      </c>
      <c r="D2558">
        <v>189.93756000000002</v>
      </c>
      <c r="E2558">
        <v>8.3150770000000005</v>
      </c>
    </row>
    <row r="2559" spans="1:9" x14ac:dyDescent="0.25">
      <c r="A2559">
        <v>2558</v>
      </c>
      <c r="B2559">
        <v>183.25724300000002</v>
      </c>
      <c r="C2559">
        <v>6.1490159999999996</v>
      </c>
      <c r="D2559">
        <v>189.93756000000002</v>
      </c>
      <c r="E2559">
        <v>8.3150770000000005</v>
      </c>
    </row>
    <row r="2560" spans="1:9" x14ac:dyDescent="0.25">
      <c r="A2560">
        <v>2559</v>
      </c>
      <c r="B2560">
        <v>183.34346199999999</v>
      </c>
      <c r="C2560">
        <v>6.144476</v>
      </c>
      <c r="H2560">
        <v>189.54186100000001</v>
      </c>
      <c r="I2560">
        <v>9.3325750000000003</v>
      </c>
    </row>
    <row r="2561" spans="1:9" x14ac:dyDescent="0.25">
      <c r="A2561">
        <v>2560</v>
      </c>
      <c r="B2561">
        <v>183.34907800000002</v>
      </c>
      <c r="C2561">
        <v>6.1088139999999997</v>
      </c>
      <c r="F2561">
        <v>186.534571</v>
      </c>
      <c r="G2561">
        <v>4.8243919999999996</v>
      </c>
      <c r="H2561">
        <v>189.47390999999999</v>
      </c>
      <c r="I2561">
        <v>9.3420129999999997</v>
      </c>
    </row>
    <row r="2562" spans="1:9" x14ac:dyDescent="0.25">
      <c r="A2562">
        <v>2561</v>
      </c>
      <c r="B2562">
        <v>183.335555</v>
      </c>
      <c r="C2562">
        <v>6.2007989999999999</v>
      </c>
      <c r="F2562">
        <v>186.526614</v>
      </c>
      <c r="G2562">
        <v>4.8457169999999996</v>
      </c>
      <c r="H2562">
        <v>189.48181400000001</v>
      </c>
      <c r="I2562">
        <v>9.3545130000000007</v>
      </c>
    </row>
    <row r="2563" spans="1:9" x14ac:dyDescent="0.25">
      <c r="A2563">
        <v>2562</v>
      </c>
      <c r="B2563">
        <v>183.26504800000001</v>
      </c>
      <c r="C2563">
        <v>6.1819230000000003</v>
      </c>
      <c r="F2563">
        <v>186.52508399999999</v>
      </c>
      <c r="G2563">
        <v>4.8364830000000003</v>
      </c>
      <c r="H2563">
        <v>189.49299100000002</v>
      </c>
      <c r="I2563">
        <v>9.3622169999999993</v>
      </c>
    </row>
    <row r="2564" spans="1:9" x14ac:dyDescent="0.25">
      <c r="A2564">
        <v>2563</v>
      </c>
      <c r="F2564">
        <v>186.548956</v>
      </c>
      <c r="G2564">
        <v>4.8409209999999998</v>
      </c>
      <c r="H2564">
        <v>189.51558900000001</v>
      </c>
      <c r="I2564">
        <v>9.3665520000000004</v>
      </c>
    </row>
    <row r="2565" spans="1:9" x14ac:dyDescent="0.25">
      <c r="A2565">
        <v>2564</v>
      </c>
      <c r="F2565">
        <v>186.55554100000001</v>
      </c>
      <c r="G2565">
        <v>4.8708689999999999</v>
      </c>
      <c r="H2565">
        <v>189.513037</v>
      </c>
      <c r="I2565">
        <v>9.3464519999999993</v>
      </c>
    </row>
    <row r="2566" spans="1:9" x14ac:dyDescent="0.25">
      <c r="A2566">
        <v>2565</v>
      </c>
      <c r="F2566">
        <v>186.55803900000001</v>
      </c>
      <c r="G2566">
        <v>4.8300549999999998</v>
      </c>
      <c r="H2566">
        <v>189.55216799999999</v>
      </c>
      <c r="I2566">
        <v>9.3023729999999993</v>
      </c>
    </row>
    <row r="2567" spans="1:9" x14ac:dyDescent="0.25">
      <c r="A2567">
        <v>2566</v>
      </c>
      <c r="F2567">
        <v>186.60033300000001</v>
      </c>
      <c r="G2567">
        <v>4.8228099999999996</v>
      </c>
      <c r="H2567">
        <v>189.51508200000001</v>
      </c>
      <c r="I2567">
        <v>9.3797160000000002</v>
      </c>
    </row>
    <row r="2568" spans="1:9" x14ac:dyDescent="0.25">
      <c r="A2568">
        <v>2567</v>
      </c>
      <c r="F2568">
        <v>186.59951599999999</v>
      </c>
      <c r="G2568">
        <v>4.8065860000000002</v>
      </c>
      <c r="H2568">
        <v>189.54186100000001</v>
      </c>
      <c r="I2568">
        <v>9.3325750000000003</v>
      </c>
    </row>
    <row r="2569" spans="1:9" x14ac:dyDescent="0.25">
      <c r="A2569">
        <v>2568</v>
      </c>
      <c r="F2569">
        <v>186.534571</v>
      </c>
      <c r="G2569">
        <v>4.8243919999999996</v>
      </c>
    </row>
    <row r="2570" spans="1:9" x14ac:dyDescent="0.25">
      <c r="A2570">
        <v>2569</v>
      </c>
    </row>
    <row r="2571" spans="1:9" x14ac:dyDescent="0.25">
      <c r="A2571">
        <v>2570</v>
      </c>
    </row>
    <row r="2572" spans="1:9" x14ac:dyDescent="0.25">
      <c r="A2572">
        <v>2571</v>
      </c>
    </row>
    <row r="2573" spans="1:9" x14ac:dyDescent="0.25">
      <c r="A2573">
        <v>2572</v>
      </c>
    </row>
    <row r="2574" spans="1:9" x14ac:dyDescent="0.25">
      <c r="A2574">
        <v>2573</v>
      </c>
    </row>
    <row r="2575" spans="1:9" x14ac:dyDescent="0.25">
      <c r="A2575">
        <v>2574</v>
      </c>
      <c r="D2575">
        <v>162.13773</v>
      </c>
      <c r="E2575">
        <v>9.9479000000000006</v>
      </c>
    </row>
    <row r="2576" spans="1:9" x14ac:dyDescent="0.25">
      <c r="A2576">
        <v>2575</v>
      </c>
      <c r="D2576">
        <v>162.11660900000001</v>
      </c>
      <c r="E2576">
        <v>9.9156569999999995</v>
      </c>
    </row>
    <row r="2577" spans="1:9" x14ac:dyDescent="0.25">
      <c r="A2577">
        <v>2576</v>
      </c>
      <c r="D2577">
        <v>162.10298800000001</v>
      </c>
      <c r="E2577">
        <v>9.9306049999999999</v>
      </c>
    </row>
    <row r="2578" spans="1:9" x14ac:dyDescent="0.25">
      <c r="A2578">
        <v>2577</v>
      </c>
      <c r="D2578">
        <v>162.10405900000001</v>
      </c>
      <c r="E2578">
        <v>9.9438700000000004</v>
      </c>
    </row>
    <row r="2579" spans="1:9" x14ac:dyDescent="0.25">
      <c r="A2579">
        <v>2578</v>
      </c>
      <c r="D2579">
        <v>162.12472200000002</v>
      </c>
      <c r="E2579">
        <v>9.9248399999999997</v>
      </c>
    </row>
    <row r="2580" spans="1:9" x14ac:dyDescent="0.25">
      <c r="A2580">
        <v>2579</v>
      </c>
      <c r="D2580">
        <v>162.142832</v>
      </c>
      <c r="E2580">
        <v>9.9260640000000002</v>
      </c>
    </row>
    <row r="2581" spans="1:9" x14ac:dyDescent="0.25">
      <c r="A2581">
        <v>2580</v>
      </c>
      <c r="D2581">
        <v>162.10472200000001</v>
      </c>
      <c r="E2581">
        <v>9.9394829999999992</v>
      </c>
    </row>
    <row r="2582" spans="1:9" x14ac:dyDescent="0.25">
      <c r="A2582">
        <v>2581</v>
      </c>
      <c r="B2582">
        <v>155.99723499999999</v>
      </c>
      <c r="C2582">
        <v>7.9268830000000001</v>
      </c>
      <c r="D2582">
        <v>162.070133</v>
      </c>
      <c r="E2582">
        <v>9.9284110000000005</v>
      </c>
    </row>
    <row r="2583" spans="1:9" x14ac:dyDescent="0.25">
      <c r="A2583">
        <v>2582</v>
      </c>
      <c r="B2583">
        <v>155.91958600000001</v>
      </c>
      <c r="C2583">
        <v>7.9117810000000004</v>
      </c>
      <c r="D2583">
        <v>162.13773</v>
      </c>
      <c r="E2583">
        <v>9.9479000000000006</v>
      </c>
    </row>
    <row r="2584" spans="1:9" x14ac:dyDescent="0.25">
      <c r="A2584">
        <v>2583</v>
      </c>
      <c r="B2584">
        <v>155.949074</v>
      </c>
      <c r="C2584">
        <v>7.9164240000000001</v>
      </c>
    </row>
    <row r="2585" spans="1:9" x14ac:dyDescent="0.25">
      <c r="A2585">
        <v>2584</v>
      </c>
      <c r="B2585">
        <v>155.99294900000001</v>
      </c>
      <c r="C2585">
        <v>7.9022410000000001</v>
      </c>
      <c r="H2585">
        <v>161.243391</v>
      </c>
      <c r="I2585">
        <v>11.347572</v>
      </c>
    </row>
    <row r="2586" spans="1:9" x14ac:dyDescent="0.25">
      <c r="A2586">
        <v>2585</v>
      </c>
      <c r="B2586">
        <v>156.09860700000002</v>
      </c>
      <c r="C2586">
        <v>7.812195</v>
      </c>
      <c r="H2586">
        <v>161.25879700000002</v>
      </c>
      <c r="I2586">
        <v>11.333593</v>
      </c>
    </row>
    <row r="2587" spans="1:9" x14ac:dyDescent="0.25">
      <c r="A2587">
        <v>2586</v>
      </c>
      <c r="B2587">
        <v>156.06794500000001</v>
      </c>
      <c r="C2587">
        <v>7.8570909999999996</v>
      </c>
      <c r="F2587">
        <v>158.27191200000001</v>
      </c>
      <c r="G2587">
        <v>7.5298119999999997</v>
      </c>
      <c r="H2587">
        <v>161.262675</v>
      </c>
      <c r="I2587">
        <v>11.364663</v>
      </c>
    </row>
    <row r="2588" spans="1:9" x14ac:dyDescent="0.25">
      <c r="A2588">
        <v>2587</v>
      </c>
      <c r="B2588">
        <v>155.99723499999999</v>
      </c>
      <c r="C2588">
        <v>7.9268830000000001</v>
      </c>
      <c r="F2588">
        <v>158.18467200000001</v>
      </c>
      <c r="G2588">
        <v>7.5905230000000001</v>
      </c>
      <c r="H2588">
        <v>161.32058000000001</v>
      </c>
      <c r="I2588">
        <v>11.327878999999999</v>
      </c>
    </row>
    <row r="2589" spans="1:9" x14ac:dyDescent="0.25">
      <c r="A2589">
        <v>2588</v>
      </c>
      <c r="F2589">
        <v>158.22089400000002</v>
      </c>
      <c r="G2589">
        <v>7.5439939999999996</v>
      </c>
      <c r="H2589">
        <v>161.344202</v>
      </c>
      <c r="I2589">
        <v>11.322369999999999</v>
      </c>
    </row>
    <row r="2590" spans="1:9" x14ac:dyDescent="0.25">
      <c r="A2590">
        <v>2589</v>
      </c>
      <c r="F2590">
        <v>158.219007</v>
      </c>
      <c r="G2590">
        <v>7.5460859999999998</v>
      </c>
      <c r="H2590">
        <v>161.33455800000002</v>
      </c>
      <c r="I2590">
        <v>11.321553</v>
      </c>
    </row>
    <row r="2591" spans="1:9" x14ac:dyDescent="0.25">
      <c r="A2591">
        <v>2590</v>
      </c>
      <c r="F2591">
        <v>158.160235</v>
      </c>
      <c r="G2591">
        <v>7.5586880000000001</v>
      </c>
      <c r="H2591">
        <v>161.304968</v>
      </c>
      <c r="I2591">
        <v>11.263852</v>
      </c>
    </row>
    <row r="2592" spans="1:9" x14ac:dyDescent="0.25">
      <c r="A2592">
        <v>2591</v>
      </c>
      <c r="F2592">
        <v>158.15875500000001</v>
      </c>
      <c r="G2592">
        <v>7.5740959999999999</v>
      </c>
      <c r="H2592">
        <v>161.243391</v>
      </c>
      <c r="I2592">
        <v>11.347572</v>
      </c>
    </row>
    <row r="2593" spans="1:7" x14ac:dyDescent="0.25">
      <c r="A2593">
        <v>2592</v>
      </c>
      <c r="F2593">
        <v>158.27191200000001</v>
      </c>
      <c r="G2593">
        <v>7.5298119999999997</v>
      </c>
    </row>
    <row r="2594" spans="1:7" x14ac:dyDescent="0.25">
      <c r="A2594">
        <v>2593</v>
      </c>
    </row>
    <row r="2595" spans="1:7" x14ac:dyDescent="0.25">
      <c r="A2595">
        <v>2594</v>
      </c>
    </row>
    <row r="2596" spans="1:7" x14ac:dyDescent="0.25">
      <c r="A2596">
        <v>2595</v>
      </c>
    </row>
    <row r="2597" spans="1:7" x14ac:dyDescent="0.25">
      <c r="A2597">
        <v>2596</v>
      </c>
    </row>
    <row r="2598" spans="1:7" x14ac:dyDescent="0.25">
      <c r="A2598">
        <v>2597</v>
      </c>
    </row>
    <row r="2599" spans="1:7" x14ac:dyDescent="0.25">
      <c r="A2599">
        <v>2598</v>
      </c>
    </row>
    <row r="2600" spans="1:7" x14ac:dyDescent="0.25">
      <c r="A2600">
        <v>2599</v>
      </c>
    </row>
    <row r="2601" spans="1:7" x14ac:dyDescent="0.25">
      <c r="A2601">
        <v>2600</v>
      </c>
      <c r="D2601">
        <v>123.70593500000001</v>
      </c>
      <c r="E2601">
        <v>8.9623390000000001</v>
      </c>
    </row>
    <row r="2602" spans="1:7" x14ac:dyDescent="0.25">
      <c r="A2602">
        <v>2601</v>
      </c>
      <c r="D2602">
        <v>123.62053500000002</v>
      </c>
      <c r="E2602">
        <v>9.0103989999999996</v>
      </c>
    </row>
    <row r="2603" spans="1:7" x14ac:dyDescent="0.25">
      <c r="A2603">
        <v>2602</v>
      </c>
      <c r="D2603">
        <v>123.64022700000001</v>
      </c>
      <c r="E2603">
        <v>9.0217749999999999</v>
      </c>
    </row>
    <row r="2604" spans="1:7" x14ac:dyDescent="0.25">
      <c r="A2604">
        <v>2603</v>
      </c>
      <c r="D2604">
        <v>123.68211600000001</v>
      </c>
      <c r="E2604">
        <v>9.025703</v>
      </c>
    </row>
    <row r="2605" spans="1:7" x14ac:dyDescent="0.25">
      <c r="A2605">
        <v>2604</v>
      </c>
      <c r="D2605">
        <v>123.70813600000001</v>
      </c>
      <c r="E2605">
        <v>9.0222850000000001</v>
      </c>
    </row>
    <row r="2606" spans="1:7" x14ac:dyDescent="0.25">
      <c r="A2606">
        <v>2605</v>
      </c>
      <c r="B2606">
        <v>115.96169900000001</v>
      </c>
      <c r="C2606">
        <v>6.635726</v>
      </c>
      <c r="D2606">
        <v>123.745833</v>
      </c>
      <c r="E2606">
        <v>9.0888120000000008</v>
      </c>
    </row>
    <row r="2607" spans="1:7" x14ac:dyDescent="0.25">
      <c r="A2607">
        <v>2606</v>
      </c>
      <c r="B2607">
        <v>115.945986</v>
      </c>
      <c r="C2607">
        <v>6.649858</v>
      </c>
      <c r="D2607">
        <v>123.70593500000001</v>
      </c>
      <c r="E2607">
        <v>8.9623390000000001</v>
      </c>
    </row>
    <row r="2608" spans="1:7" x14ac:dyDescent="0.25">
      <c r="A2608">
        <v>2607</v>
      </c>
      <c r="B2608">
        <v>115.973994</v>
      </c>
      <c r="C2608">
        <v>6.648021</v>
      </c>
    </row>
    <row r="2609" spans="1:9" x14ac:dyDescent="0.25">
      <c r="A2609">
        <v>2608</v>
      </c>
      <c r="B2609">
        <v>115.96042500000001</v>
      </c>
      <c r="C2609">
        <v>6.6065950000000004</v>
      </c>
      <c r="H2609">
        <v>121.18892500000001</v>
      </c>
      <c r="I2609">
        <v>10.703013</v>
      </c>
    </row>
    <row r="2610" spans="1:9" x14ac:dyDescent="0.25">
      <c r="A2610">
        <v>2609</v>
      </c>
      <c r="B2610">
        <v>115.97277300000002</v>
      </c>
      <c r="C2610">
        <v>6.6286339999999999</v>
      </c>
      <c r="H2610">
        <v>121.18892500000001</v>
      </c>
      <c r="I2610">
        <v>10.703013</v>
      </c>
    </row>
    <row r="2611" spans="1:9" x14ac:dyDescent="0.25">
      <c r="A2611">
        <v>2610</v>
      </c>
      <c r="B2611">
        <v>115.938895</v>
      </c>
      <c r="C2611">
        <v>6.6541940000000004</v>
      </c>
      <c r="H2611">
        <v>121.22591600000001</v>
      </c>
      <c r="I2611">
        <v>10.822649999999999</v>
      </c>
    </row>
    <row r="2612" spans="1:9" x14ac:dyDescent="0.25">
      <c r="A2612">
        <v>2611</v>
      </c>
      <c r="B2612">
        <v>115.96169900000001</v>
      </c>
      <c r="C2612">
        <v>6.635726</v>
      </c>
      <c r="F2612">
        <v>117.74211700000001</v>
      </c>
      <c r="G2612">
        <v>6.3106410000000004</v>
      </c>
      <c r="H2612">
        <v>121.25412600000001</v>
      </c>
      <c r="I2612">
        <v>10.829181</v>
      </c>
    </row>
    <row r="2613" spans="1:9" x14ac:dyDescent="0.25">
      <c r="A2613">
        <v>2612</v>
      </c>
      <c r="F2613">
        <v>117.74160600000002</v>
      </c>
      <c r="G2613">
        <v>6.2994680000000001</v>
      </c>
      <c r="H2613">
        <v>121.26341100000002</v>
      </c>
      <c r="I2613">
        <v>10.843517</v>
      </c>
    </row>
    <row r="2614" spans="1:9" x14ac:dyDescent="0.25">
      <c r="A2614">
        <v>2613</v>
      </c>
      <c r="F2614">
        <v>117.74007600000002</v>
      </c>
      <c r="G2614">
        <v>6.2972739999999998</v>
      </c>
      <c r="H2614">
        <v>121.22974200000002</v>
      </c>
      <c r="I2614">
        <v>10.754695</v>
      </c>
    </row>
    <row r="2615" spans="1:9" x14ac:dyDescent="0.25">
      <c r="A2615">
        <v>2614</v>
      </c>
      <c r="F2615">
        <v>117.73109700000001</v>
      </c>
      <c r="G2615">
        <v>6.2718160000000003</v>
      </c>
      <c r="H2615">
        <v>121.151072</v>
      </c>
      <c r="I2615">
        <v>10.767448999999999</v>
      </c>
    </row>
    <row r="2616" spans="1:9" x14ac:dyDescent="0.25">
      <c r="A2616">
        <v>2615</v>
      </c>
      <c r="F2616">
        <v>117.77844100000002</v>
      </c>
      <c r="G2616">
        <v>6.2322769999999998</v>
      </c>
      <c r="H2616">
        <v>121.18892500000001</v>
      </c>
      <c r="I2616">
        <v>10.703013</v>
      </c>
    </row>
    <row r="2617" spans="1:9" x14ac:dyDescent="0.25">
      <c r="A2617">
        <v>2616</v>
      </c>
      <c r="F2617">
        <v>117.75583900000001</v>
      </c>
      <c r="G2617">
        <v>6.2260020000000003</v>
      </c>
    </row>
    <row r="2618" spans="1:9" x14ac:dyDescent="0.25">
      <c r="A2618">
        <v>2617</v>
      </c>
      <c r="F2618">
        <v>117.74211700000001</v>
      </c>
      <c r="G2618">
        <v>6.3106410000000004</v>
      </c>
    </row>
    <row r="2619" spans="1:9" x14ac:dyDescent="0.25">
      <c r="A2619">
        <v>2618</v>
      </c>
    </row>
    <row r="2620" spans="1:9" x14ac:dyDescent="0.25">
      <c r="A2620">
        <v>2619</v>
      </c>
    </row>
    <row r="2621" spans="1:9" x14ac:dyDescent="0.25">
      <c r="A2621">
        <v>2620</v>
      </c>
    </row>
    <row r="2622" spans="1:9" x14ac:dyDescent="0.25">
      <c r="A2622">
        <v>2621</v>
      </c>
      <c r="D2622">
        <v>92.332878000000008</v>
      </c>
      <c r="E2622">
        <v>8.4139490000000006</v>
      </c>
    </row>
    <row r="2623" spans="1:9" x14ac:dyDescent="0.25">
      <c r="A2623">
        <v>2622</v>
      </c>
      <c r="D2623">
        <v>92.345227000000008</v>
      </c>
      <c r="E2623">
        <v>8.4373159999999991</v>
      </c>
    </row>
    <row r="2624" spans="1:9" x14ac:dyDescent="0.25">
      <c r="A2624">
        <v>2623</v>
      </c>
      <c r="D2624">
        <v>92.339817000000011</v>
      </c>
      <c r="E2624">
        <v>8.4222149999999996</v>
      </c>
    </row>
    <row r="2625" spans="1:9" x14ac:dyDescent="0.25">
      <c r="A2625">
        <v>2624</v>
      </c>
      <c r="D2625">
        <v>92.34762400000001</v>
      </c>
      <c r="E2625">
        <v>8.4281319999999997</v>
      </c>
    </row>
    <row r="2626" spans="1:9" x14ac:dyDescent="0.25">
      <c r="A2626">
        <v>2625</v>
      </c>
      <c r="D2626">
        <v>92.319870000000009</v>
      </c>
      <c r="E2626">
        <v>8.4412439999999993</v>
      </c>
    </row>
    <row r="2627" spans="1:9" x14ac:dyDescent="0.25">
      <c r="A2627">
        <v>2626</v>
      </c>
      <c r="D2627">
        <v>92.34680800000001</v>
      </c>
      <c r="E2627">
        <v>8.4363460000000003</v>
      </c>
    </row>
    <row r="2628" spans="1:9" x14ac:dyDescent="0.25">
      <c r="A2628">
        <v>2627</v>
      </c>
      <c r="B2628">
        <v>84.769804000000008</v>
      </c>
      <c r="C2628">
        <v>6.4253289999999996</v>
      </c>
      <c r="D2628">
        <v>92.310993000000011</v>
      </c>
      <c r="E2628">
        <v>8.4598659999999999</v>
      </c>
    </row>
    <row r="2629" spans="1:9" x14ac:dyDescent="0.25">
      <c r="A2629">
        <v>2628</v>
      </c>
      <c r="B2629">
        <v>84.706696000000008</v>
      </c>
      <c r="C2629">
        <v>6.4232370000000003</v>
      </c>
      <c r="D2629">
        <v>92.332878000000008</v>
      </c>
      <c r="E2629">
        <v>8.4139490000000006</v>
      </c>
    </row>
    <row r="2630" spans="1:9" x14ac:dyDescent="0.25">
      <c r="A2630">
        <v>2629</v>
      </c>
      <c r="B2630">
        <v>84.755213000000012</v>
      </c>
      <c r="C2630">
        <v>6.3832389999999997</v>
      </c>
    </row>
    <row r="2631" spans="1:9" x14ac:dyDescent="0.25">
      <c r="A2631">
        <v>2630</v>
      </c>
      <c r="B2631">
        <v>84.755213000000012</v>
      </c>
      <c r="C2631">
        <v>6.367934</v>
      </c>
    </row>
    <row r="2632" spans="1:9" x14ac:dyDescent="0.25">
      <c r="A2632">
        <v>2631</v>
      </c>
      <c r="B2632">
        <v>84.750774000000007</v>
      </c>
      <c r="C2632">
        <v>6.4100739999999998</v>
      </c>
      <c r="H2632">
        <v>87.711130000000011</v>
      </c>
      <c r="I2632">
        <v>9.8164269999999991</v>
      </c>
    </row>
    <row r="2633" spans="1:9" x14ac:dyDescent="0.25">
      <c r="A2633">
        <v>2632</v>
      </c>
      <c r="B2633">
        <v>84.775722999999999</v>
      </c>
      <c r="C2633">
        <v>6.404922</v>
      </c>
      <c r="H2633">
        <v>87.624758000000014</v>
      </c>
      <c r="I2633">
        <v>9.8158150000000006</v>
      </c>
    </row>
    <row r="2634" spans="1:9" x14ac:dyDescent="0.25">
      <c r="A2634">
        <v>2633</v>
      </c>
      <c r="B2634">
        <v>84.769804000000008</v>
      </c>
      <c r="C2634">
        <v>6.4253289999999996</v>
      </c>
      <c r="F2634">
        <v>84.909337000000008</v>
      </c>
      <c r="G2634">
        <v>5.1059070000000002</v>
      </c>
      <c r="H2634">
        <v>87.609198000000006</v>
      </c>
      <c r="I2634">
        <v>9.8394870000000001</v>
      </c>
    </row>
    <row r="2635" spans="1:9" x14ac:dyDescent="0.25">
      <c r="A2635">
        <v>2634</v>
      </c>
      <c r="F2635">
        <v>84.915409000000011</v>
      </c>
      <c r="G2635">
        <v>5.1270800000000003</v>
      </c>
      <c r="H2635">
        <v>87.65149000000001</v>
      </c>
      <c r="I2635">
        <v>9.9144839999999999</v>
      </c>
    </row>
    <row r="2636" spans="1:9" x14ac:dyDescent="0.25">
      <c r="A2636">
        <v>2635</v>
      </c>
      <c r="F2636">
        <v>84.877247000000011</v>
      </c>
      <c r="G2636">
        <v>5.1475379999999999</v>
      </c>
      <c r="H2636">
        <v>87.673683000000011</v>
      </c>
      <c r="I2636">
        <v>9.9025459999999992</v>
      </c>
    </row>
    <row r="2637" spans="1:9" x14ac:dyDescent="0.25">
      <c r="A2637">
        <v>2636</v>
      </c>
      <c r="F2637">
        <v>84.830413000000007</v>
      </c>
      <c r="G2637">
        <v>5.1189679999999997</v>
      </c>
      <c r="H2637">
        <v>87.68001000000001</v>
      </c>
      <c r="I2637">
        <v>9.8041830000000001</v>
      </c>
    </row>
    <row r="2638" spans="1:9" x14ac:dyDescent="0.25">
      <c r="A2638">
        <v>2637</v>
      </c>
      <c r="F2638">
        <v>84.84944200000001</v>
      </c>
      <c r="G2638">
        <v>5.1410580000000001</v>
      </c>
      <c r="H2638">
        <v>87.674092000000002</v>
      </c>
      <c r="I2638">
        <v>9.7625530000000005</v>
      </c>
    </row>
    <row r="2639" spans="1:9" x14ac:dyDescent="0.25">
      <c r="A2639">
        <v>2638</v>
      </c>
      <c r="F2639">
        <v>84.897093000000012</v>
      </c>
      <c r="G2639">
        <v>5.1654450000000001</v>
      </c>
      <c r="H2639">
        <v>87.711130000000011</v>
      </c>
      <c r="I2639">
        <v>9.8164269999999991</v>
      </c>
    </row>
    <row r="2640" spans="1:9" x14ac:dyDescent="0.25">
      <c r="A2640">
        <v>2639</v>
      </c>
      <c r="F2640">
        <v>84.843779000000012</v>
      </c>
      <c r="G2640">
        <v>5.1797810000000002</v>
      </c>
    </row>
    <row r="2641" spans="1:9" x14ac:dyDescent="0.25">
      <c r="A2641">
        <v>2640</v>
      </c>
      <c r="F2641">
        <v>84.909337000000008</v>
      </c>
      <c r="G2641">
        <v>5.1059070000000002</v>
      </c>
    </row>
    <row r="2642" spans="1:9" x14ac:dyDescent="0.25">
      <c r="A2642">
        <v>2641</v>
      </c>
      <c r="D2642">
        <v>67.242687000000004</v>
      </c>
      <c r="E2642">
        <v>8.0506320000000002</v>
      </c>
    </row>
    <row r="2643" spans="1:9" x14ac:dyDescent="0.25">
      <c r="A2643">
        <v>2642</v>
      </c>
      <c r="D2643">
        <v>67.282950999999997</v>
      </c>
      <c r="E2643">
        <v>7.9958419999999997</v>
      </c>
    </row>
    <row r="2644" spans="1:9" x14ac:dyDescent="0.25">
      <c r="A2644">
        <v>2643</v>
      </c>
      <c r="D2644">
        <v>67.238685000000004</v>
      </c>
      <c r="E2644">
        <v>8.0251049999999999</v>
      </c>
    </row>
    <row r="2645" spans="1:9" x14ac:dyDescent="0.25">
      <c r="A2645">
        <v>2644</v>
      </c>
      <c r="D2645">
        <v>67.222057000000007</v>
      </c>
      <c r="E2645">
        <v>8.0185790000000008</v>
      </c>
    </row>
    <row r="2646" spans="1:9" x14ac:dyDescent="0.25">
      <c r="A2646">
        <v>2645</v>
      </c>
      <c r="D2646">
        <v>67.220161000000004</v>
      </c>
      <c r="E2646">
        <v>8.0066319999999997</v>
      </c>
    </row>
    <row r="2647" spans="1:9" x14ac:dyDescent="0.25">
      <c r="A2647">
        <v>2646</v>
      </c>
      <c r="D2647">
        <v>67.267898000000002</v>
      </c>
      <c r="E2647">
        <v>7.9963680000000004</v>
      </c>
    </row>
    <row r="2648" spans="1:9" x14ac:dyDescent="0.25">
      <c r="A2648">
        <v>2647</v>
      </c>
      <c r="D2648">
        <v>67.256584000000004</v>
      </c>
      <c r="E2648">
        <v>8.0192110000000003</v>
      </c>
    </row>
    <row r="2649" spans="1:9" x14ac:dyDescent="0.25">
      <c r="A2649">
        <v>2648</v>
      </c>
      <c r="D2649">
        <v>67.263107000000005</v>
      </c>
      <c r="E2649">
        <v>8.0558949999999996</v>
      </c>
    </row>
    <row r="2650" spans="1:9" x14ac:dyDescent="0.25">
      <c r="A2650">
        <v>2649</v>
      </c>
      <c r="D2650">
        <v>67.242687000000004</v>
      </c>
      <c r="E2650">
        <v>8.0506320000000002</v>
      </c>
    </row>
    <row r="2651" spans="1:9" x14ac:dyDescent="0.25">
      <c r="A2651">
        <v>2650</v>
      </c>
      <c r="B2651">
        <v>57.881374000000001</v>
      </c>
      <c r="C2651">
        <v>6.4617899999999997</v>
      </c>
    </row>
    <row r="2652" spans="1:9" x14ac:dyDescent="0.25">
      <c r="A2652">
        <v>2651</v>
      </c>
      <c r="B2652">
        <v>57.848792000000003</v>
      </c>
      <c r="C2652">
        <v>6.4793159999999999</v>
      </c>
    </row>
    <row r="2653" spans="1:9" x14ac:dyDescent="0.25">
      <c r="A2653">
        <v>2652</v>
      </c>
      <c r="B2653">
        <v>57.848110000000005</v>
      </c>
      <c r="C2653">
        <v>6.4706840000000003</v>
      </c>
    </row>
    <row r="2654" spans="1:9" x14ac:dyDescent="0.25">
      <c r="A2654">
        <v>2653</v>
      </c>
      <c r="B2654">
        <v>57.860950000000003</v>
      </c>
      <c r="C2654">
        <v>6.4583159999999999</v>
      </c>
    </row>
    <row r="2655" spans="1:9" x14ac:dyDescent="0.25">
      <c r="A2655">
        <v>2654</v>
      </c>
      <c r="B2655">
        <v>57.872425</v>
      </c>
      <c r="C2655">
        <v>6.4510529999999999</v>
      </c>
      <c r="H2655">
        <v>61.816841000000004</v>
      </c>
      <c r="I2655">
        <v>9.9749479999999995</v>
      </c>
    </row>
    <row r="2656" spans="1:9" x14ac:dyDescent="0.25">
      <c r="A2656">
        <v>2655</v>
      </c>
      <c r="B2656">
        <v>57.943897</v>
      </c>
      <c r="C2656">
        <v>6.4729479999999997</v>
      </c>
      <c r="H2656">
        <v>61.764369000000002</v>
      </c>
      <c r="I2656">
        <v>9.8927370000000003</v>
      </c>
    </row>
    <row r="2657" spans="1:9" x14ac:dyDescent="0.25">
      <c r="A2657">
        <v>2656</v>
      </c>
      <c r="B2657">
        <v>57.881374000000001</v>
      </c>
      <c r="C2657">
        <v>6.4617899999999997</v>
      </c>
      <c r="F2657">
        <v>58.596477</v>
      </c>
      <c r="G2657">
        <v>5.3778949999999996</v>
      </c>
      <c r="H2657">
        <v>61.815532000000005</v>
      </c>
      <c r="I2657">
        <v>9.9322110000000006</v>
      </c>
    </row>
    <row r="2658" spans="1:9" x14ac:dyDescent="0.25">
      <c r="A2658">
        <v>2657</v>
      </c>
      <c r="B2658">
        <v>57.881374000000001</v>
      </c>
      <c r="C2658">
        <v>6.4617899999999997</v>
      </c>
      <c r="F2658">
        <v>58.751319000000002</v>
      </c>
      <c r="G2658">
        <v>5.3991579999999999</v>
      </c>
      <c r="H2658">
        <v>61.823844000000001</v>
      </c>
      <c r="I2658">
        <v>9.9530530000000006</v>
      </c>
    </row>
    <row r="2659" spans="1:9" x14ac:dyDescent="0.25">
      <c r="A2659">
        <v>2658</v>
      </c>
      <c r="F2659">
        <v>58.601581000000003</v>
      </c>
      <c r="G2659">
        <v>5.3996320000000004</v>
      </c>
      <c r="H2659">
        <v>61.843948000000005</v>
      </c>
      <c r="I2659">
        <v>9.9566839999999992</v>
      </c>
    </row>
    <row r="2660" spans="1:9" x14ac:dyDescent="0.25">
      <c r="A2660">
        <v>2659</v>
      </c>
      <c r="F2660">
        <v>58.564109000000002</v>
      </c>
      <c r="G2660">
        <v>5.3612630000000001</v>
      </c>
      <c r="H2660">
        <v>61.825477000000006</v>
      </c>
      <c r="I2660">
        <v>9.9131579999999992</v>
      </c>
    </row>
    <row r="2661" spans="1:9" x14ac:dyDescent="0.25">
      <c r="A2661">
        <v>2660</v>
      </c>
      <c r="F2661">
        <v>58.536739000000004</v>
      </c>
      <c r="G2661">
        <v>5.3434739999999996</v>
      </c>
      <c r="H2661">
        <v>61.850109000000003</v>
      </c>
      <c r="I2661">
        <v>9.8854209999999991</v>
      </c>
    </row>
    <row r="2662" spans="1:9" x14ac:dyDescent="0.25">
      <c r="A2662">
        <v>2661</v>
      </c>
      <c r="F2662">
        <v>58.565055000000001</v>
      </c>
      <c r="G2662">
        <v>5.316052</v>
      </c>
      <c r="H2662">
        <v>61.816841000000004</v>
      </c>
      <c r="I2662">
        <v>9.9749479999999995</v>
      </c>
    </row>
    <row r="2663" spans="1:9" x14ac:dyDescent="0.25">
      <c r="A2663">
        <v>2662</v>
      </c>
      <c r="F2663">
        <v>58.579372000000006</v>
      </c>
      <c r="G2663">
        <v>5.335737</v>
      </c>
    </row>
    <row r="2664" spans="1:9" x14ac:dyDescent="0.25">
      <c r="A2664">
        <v>2663</v>
      </c>
      <c r="D2664">
        <v>39.428531</v>
      </c>
      <c r="E2664">
        <v>7.6451580000000003</v>
      </c>
      <c r="F2664">
        <v>58.596477</v>
      </c>
      <c r="G2664">
        <v>5.3778949999999996</v>
      </c>
    </row>
    <row r="2665" spans="1:9" x14ac:dyDescent="0.25">
      <c r="A2665">
        <v>2664</v>
      </c>
      <c r="D2665">
        <v>39.401531000000006</v>
      </c>
      <c r="E2665">
        <v>7.6353689999999999</v>
      </c>
    </row>
    <row r="2666" spans="1:9" x14ac:dyDescent="0.25">
      <c r="A2666">
        <v>2665</v>
      </c>
      <c r="D2666">
        <v>39.410266</v>
      </c>
      <c r="E2666">
        <v>7.6283159999999999</v>
      </c>
    </row>
    <row r="2667" spans="1:9" x14ac:dyDescent="0.25">
      <c r="A2667">
        <v>2666</v>
      </c>
      <c r="D2667">
        <v>39.424266000000003</v>
      </c>
      <c r="E2667">
        <v>7.6374740000000001</v>
      </c>
    </row>
    <row r="2668" spans="1:9" x14ac:dyDescent="0.25">
      <c r="A2668">
        <v>2667</v>
      </c>
      <c r="D2668">
        <v>39.427688000000003</v>
      </c>
      <c r="E2668">
        <v>7.6327889999999998</v>
      </c>
    </row>
    <row r="2669" spans="1:9" x14ac:dyDescent="0.25">
      <c r="A2669">
        <v>2668</v>
      </c>
      <c r="D2669">
        <v>39.411632000000004</v>
      </c>
      <c r="E2669">
        <v>7.6226839999999996</v>
      </c>
    </row>
    <row r="2670" spans="1:9" x14ac:dyDescent="0.25">
      <c r="A2670">
        <v>2669</v>
      </c>
      <c r="D2670">
        <v>39.402687</v>
      </c>
      <c r="E2670">
        <v>7.6268419999999999</v>
      </c>
    </row>
    <row r="2671" spans="1:9" x14ac:dyDescent="0.25">
      <c r="A2671">
        <v>2670</v>
      </c>
      <c r="D2671">
        <v>39.397739000000001</v>
      </c>
      <c r="E2671">
        <v>7.6157370000000002</v>
      </c>
    </row>
    <row r="2672" spans="1:9" x14ac:dyDescent="0.25">
      <c r="A2672">
        <v>2671</v>
      </c>
      <c r="B2672">
        <v>29.405950000000004</v>
      </c>
      <c r="C2672">
        <v>5.8446309999999997</v>
      </c>
      <c r="D2672">
        <v>39.428531</v>
      </c>
      <c r="E2672">
        <v>7.6451580000000003</v>
      </c>
    </row>
    <row r="2673" spans="1:9" x14ac:dyDescent="0.25">
      <c r="A2673">
        <v>2672</v>
      </c>
      <c r="B2673">
        <v>29.403161000000004</v>
      </c>
      <c r="C2673">
        <v>5.818632</v>
      </c>
      <c r="D2673">
        <v>39.428531</v>
      </c>
      <c r="E2673">
        <v>7.6451580000000003</v>
      </c>
    </row>
    <row r="2674" spans="1:9" x14ac:dyDescent="0.25">
      <c r="A2674">
        <v>2673</v>
      </c>
      <c r="B2674">
        <v>29.337003000000003</v>
      </c>
      <c r="C2674">
        <v>5.8582109999999998</v>
      </c>
    </row>
    <row r="2675" spans="1:9" x14ac:dyDescent="0.25">
      <c r="A2675">
        <v>2674</v>
      </c>
      <c r="B2675">
        <v>29.359424000000004</v>
      </c>
      <c r="C2675">
        <v>5.8140000000000001</v>
      </c>
    </row>
    <row r="2676" spans="1:9" x14ac:dyDescent="0.25">
      <c r="A2676">
        <v>2675</v>
      </c>
      <c r="B2676">
        <v>29.362951000000002</v>
      </c>
      <c r="C2676">
        <v>5.818632</v>
      </c>
    </row>
    <row r="2677" spans="1:9" x14ac:dyDescent="0.25">
      <c r="A2677">
        <v>2676</v>
      </c>
      <c r="B2677">
        <v>29.366686999999999</v>
      </c>
      <c r="C2677">
        <v>5.8168949999999997</v>
      </c>
    </row>
    <row r="2678" spans="1:9" x14ac:dyDescent="0.25">
      <c r="A2678">
        <v>2677</v>
      </c>
      <c r="B2678">
        <v>29.397212000000003</v>
      </c>
      <c r="C2678">
        <v>5.8125790000000004</v>
      </c>
      <c r="H2678">
        <v>34.183584000000003</v>
      </c>
      <c r="I2678">
        <v>8.7742109999999993</v>
      </c>
    </row>
    <row r="2679" spans="1:9" x14ac:dyDescent="0.25">
      <c r="A2679">
        <v>2678</v>
      </c>
      <c r="B2679">
        <v>29.413581000000008</v>
      </c>
      <c r="C2679">
        <v>5.8143159999999998</v>
      </c>
      <c r="H2679">
        <v>34.217162999999999</v>
      </c>
      <c r="I2679">
        <v>8.7717360000000006</v>
      </c>
    </row>
    <row r="2680" spans="1:9" x14ac:dyDescent="0.25">
      <c r="A2680">
        <v>2679</v>
      </c>
      <c r="B2680">
        <v>29.405950000000004</v>
      </c>
      <c r="C2680">
        <v>5.8446309999999997</v>
      </c>
      <c r="H2680">
        <v>34.223951</v>
      </c>
      <c r="I2680">
        <v>8.8056319999999992</v>
      </c>
    </row>
    <row r="2681" spans="1:9" x14ac:dyDescent="0.25">
      <c r="A2681">
        <v>2680</v>
      </c>
      <c r="B2681">
        <v>29.405950000000004</v>
      </c>
      <c r="C2681">
        <v>5.8446309999999997</v>
      </c>
      <c r="H2681">
        <v>34.262268000000006</v>
      </c>
      <c r="I2681">
        <v>8.8143159999999998</v>
      </c>
    </row>
    <row r="2682" spans="1:9" x14ac:dyDescent="0.25">
      <c r="A2682">
        <v>2681</v>
      </c>
      <c r="F2682">
        <v>29.207214000000008</v>
      </c>
      <c r="G2682">
        <v>4.5513680000000001</v>
      </c>
      <c r="H2682">
        <v>34.278057000000004</v>
      </c>
      <c r="I2682">
        <v>8.7915270000000003</v>
      </c>
    </row>
    <row r="2683" spans="1:9" x14ac:dyDescent="0.25">
      <c r="A2683">
        <v>2682</v>
      </c>
      <c r="F2683">
        <v>29.260320000000007</v>
      </c>
      <c r="G2683">
        <v>4.6535789999999997</v>
      </c>
      <c r="H2683">
        <v>34.298528000000005</v>
      </c>
      <c r="I2683">
        <v>8.7763159999999996</v>
      </c>
    </row>
    <row r="2684" spans="1:9" x14ac:dyDescent="0.25">
      <c r="A2684">
        <v>2683</v>
      </c>
      <c r="F2684">
        <v>29.215583000000002</v>
      </c>
      <c r="G2684">
        <v>4.5952630000000001</v>
      </c>
      <c r="H2684">
        <v>34.285263999999998</v>
      </c>
      <c r="I2684">
        <v>8.7510530000000006</v>
      </c>
    </row>
    <row r="2685" spans="1:9" x14ac:dyDescent="0.25">
      <c r="A2685">
        <v>2684</v>
      </c>
      <c r="F2685">
        <v>29.192633999999998</v>
      </c>
      <c r="G2685">
        <v>4.5503159999999996</v>
      </c>
      <c r="H2685">
        <v>34.183584000000003</v>
      </c>
      <c r="I2685">
        <v>8.7742109999999993</v>
      </c>
    </row>
    <row r="2686" spans="1:9" x14ac:dyDescent="0.25">
      <c r="A2686">
        <v>2685</v>
      </c>
      <c r="D2686">
        <v>16.176583000000001</v>
      </c>
      <c r="E2686">
        <v>7.6770009999999997</v>
      </c>
      <c r="F2686">
        <v>29.187160000000006</v>
      </c>
      <c r="G2686">
        <v>4.5494209999999997</v>
      </c>
    </row>
    <row r="2687" spans="1:9" x14ac:dyDescent="0.25">
      <c r="A2687">
        <v>2686</v>
      </c>
      <c r="D2687">
        <v>16.176583000000001</v>
      </c>
      <c r="E2687">
        <v>7.6770009999999997</v>
      </c>
      <c r="F2687">
        <v>29.187530000000002</v>
      </c>
      <c r="G2687">
        <v>4.5495789999999996</v>
      </c>
    </row>
    <row r="2688" spans="1:9" x14ac:dyDescent="0.25">
      <c r="A2688">
        <v>2687</v>
      </c>
      <c r="D2688">
        <v>16.136320000000005</v>
      </c>
      <c r="E2688">
        <v>7.6467900000000002</v>
      </c>
      <c r="F2688">
        <v>29.191371000000004</v>
      </c>
      <c r="G2688">
        <v>4.559895</v>
      </c>
    </row>
    <row r="2689" spans="1:11" x14ac:dyDescent="0.25">
      <c r="A2689">
        <v>2688</v>
      </c>
      <c r="D2689">
        <v>16.159898000000005</v>
      </c>
      <c r="E2689">
        <v>7.6689999999999996</v>
      </c>
      <c r="F2689">
        <v>29.211845000000004</v>
      </c>
      <c r="G2689">
        <v>4.5720530000000004</v>
      </c>
    </row>
    <row r="2690" spans="1:11" x14ac:dyDescent="0.25">
      <c r="A2690">
        <v>2689</v>
      </c>
      <c r="D2690">
        <v>16.235794000000006</v>
      </c>
      <c r="E2690">
        <v>7.6751579999999997</v>
      </c>
      <c r="F2690">
        <v>29.207214000000008</v>
      </c>
      <c r="G2690">
        <v>4.5513680000000001</v>
      </c>
    </row>
    <row r="2691" spans="1:11" x14ac:dyDescent="0.25">
      <c r="A2691">
        <v>2690</v>
      </c>
      <c r="D2691">
        <v>16.196950000000001</v>
      </c>
      <c r="E2691">
        <v>7.6776309999999999</v>
      </c>
      <c r="F2691">
        <v>29.207214000000008</v>
      </c>
      <c r="G2691">
        <v>4.5513680000000001</v>
      </c>
    </row>
    <row r="2692" spans="1:11" x14ac:dyDescent="0.25">
      <c r="A2692">
        <v>2691</v>
      </c>
      <c r="D2692">
        <v>16.231057000000007</v>
      </c>
      <c r="E2692">
        <v>7.732526</v>
      </c>
    </row>
    <row r="2693" spans="1:11" x14ac:dyDescent="0.25">
      <c r="A2693">
        <v>2692</v>
      </c>
      <c r="D2693">
        <v>16.216004000000005</v>
      </c>
      <c r="E2693">
        <v>7.6911579999999997</v>
      </c>
    </row>
    <row r="2694" spans="1:11" x14ac:dyDescent="0.25">
      <c r="A2694">
        <v>2693</v>
      </c>
      <c r="D2694">
        <v>16.190056000000006</v>
      </c>
      <c r="E2694">
        <v>7.6660000000000004</v>
      </c>
    </row>
    <row r="2695" spans="1:11" x14ac:dyDescent="0.25">
      <c r="A2695">
        <v>2694</v>
      </c>
      <c r="B2695">
        <v>9.8287930000000046</v>
      </c>
      <c r="C2695">
        <v>6.2587900000000003</v>
      </c>
      <c r="D2695">
        <v>16.103740000000002</v>
      </c>
      <c r="E2695">
        <v>7.6386320000000003</v>
      </c>
    </row>
    <row r="2696" spans="1:11" x14ac:dyDescent="0.25">
      <c r="A2696">
        <v>2695</v>
      </c>
      <c r="B2696">
        <v>9.8287930000000046</v>
      </c>
      <c r="C2696">
        <v>6.2587900000000003</v>
      </c>
      <c r="D2696">
        <v>16.108530000000002</v>
      </c>
      <c r="E2696">
        <v>7.6537369999999996</v>
      </c>
    </row>
    <row r="2697" spans="1:11" x14ac:dyDescent="0.25">
      <c r="A2697">
        <v>2696</v>
      </c>
      <c r="B2697">
        <v>9.8287930000000046</v>
      </c>
      <c r="C2697">
        <v>6.2587900000000003</v>
      </c>
      <c r="D2697">
        <v>16.176583000000001</v>
      </c>
      <c r="E2697">
        <v>7.6770009999999997</v>
      </c>
    </row>
    <row r="2698" spans="1:11" x14ac:dyDescent="0.25">
      <c r="A2698">
        <v>2697</v>
      </c>
      <c r="B2698">
        <v>9.8287930000000046</v>
      </c>
      <c r="C2698">
        <v>6.2587900000000003</v>
      </c>
    </row>
    <row r="2699" spans="1:11" x14ac:dyDescent="0.25">
      <c r="A2699">
        <v>2698</v>
      </c>
      <c r="B2699">
        <v>9.8287930000000046</v>
      </c>
      <c r="C2699">
        <v>6.2587900000000003</v>
      </c>
      <c r="J2699">
        <v>38.920108000000006</v>
      </c>
      <c r="K2699">
        <v>13.231474</v>
      </c>
    </row>
    <row r="2700" spans="1:11" x14ac:dyDescent="0.25">
      <c r="A2700">
        <v>2699</v>
      </c>
    </row>
    <row r="2701" spans="1:11" x14ac:dyDescent="0.25">
      <c r="A2701">
        <v>2700</v>
      </c>
    </row>
    <row r="2702" spans="1:11" x14ac:dyDescent="0.25">
      <c r="A2702">
        <v>2701</v>
      </c>
    </row>
    <row r="2703" spans="1:11" x14ac:dyDescent="0.25">
      <c r="A2703">
        <v>2702</v>
      </c>
    </row>
    <row r="2704" spans="1:11" x14ac:dyDescent="0.25">
      <c r="A2704">
        <v>2703</v>
      </c>
    </row>
    <row r="2705" spans="1:1" x14ac:dyDescent="0.25">
      <c r="A2705">
        <v>2704</v>
      </c>
    </row>
    <row r="2706" spans="1:1" x14ac:dyDescent="0.25">
      <c r="A2706">
        <v>2705</v>
      </c>
    </row>
    <row r="2707" spans="1:1" x14ac:dyDescent="0.25">
      <c r="A2707">
        <v>2706</v>
      </c>
    </row>
    <row r="2708" spans="1:1" x14ac:dyDescent="0.25">
      <c r="A2708">
        <v>2707</v>
      </c>
    </row>
    <row r="2709" spans="1:1" x14ac:dyDescent="0.25">
      <c r="A2709">
        <v>2708</v>
      </c>
    </row>
    <row r="2710" spans="1:1" x14ac:dyDescent="0.25">
      <c r="A2710">
        <v>2709</v>
      </c>
    </row>
    <row r="2711" spans="1:1" x14ac:dyDescent="0.25">
      <c r="A2711">
        <v>2710</v>
      </c>
    </row>
    <row r="2712" spans="1:1" x14ac:dyDescent="0.25">
      <c r="A2712">
        <v>2711</v>
      </c>
    </row>
    <row r="2713" spans="1:1" x14ac:dyDescent="0.25">
      <c r="A2713">
        <v>2712</v>
      </c>
    </row>
    <row r="2714" spans="1:1" x14ac:dyDescent="0.25">
      <c r="A2714">
        <v>2713</v>
      </c>
    </row>
    <row r="2715" spans="1:1" x14ac:dyDescent="0.25">
      <c r="A2715">
        <v>2714</v>
      </c>
    </row>
    <row r="2716" spans="1:1" x14ac:dyDescent="0.25">
      <c r="A2716">
        <v>2715</v>
      </c>
    </row>
    <row r="2717" spans="1:1" x14ac:dyDescent="0.25">
      <c r="A2717">
        <v>2716</v>
      </c>
    </row>
    <row r="2718" spans="1:1" x14ac:dyDescent="0.25">
      <c r="A2718">
        <v>2717</v>
      </c>
    </row>
    <row r="2719" spans="1:1" x14ac:dyDescent="0.25">
      <c r="A2719">
        <v>2718</v>
      </c>
    </row>
    <row r="2720" spans="1:1" x14ac:dyDescent="0.25">
      <c r="A2720">
        <v>2719</v>
      </c>
    </row>
    <row r="2721" spans="1:11" x14ac:dyDescent="0.25">
      <c r="A2721">
        <v>2720</v>
      </c>
    </row>
    <row r="2722" spans="1:11" x14ac:dyDescent="0.25">
      <c r="A2722">
        <v>2721</v>
      </c>
    </row>
    <row r="2723" spans="1:11" x14ac:dyDescent="0.25">
      <c r="A2723">
        <v>2722</v>
      </c>
    </row>
    <row r="2724" spans="1:11" x14ac:dyDescent="0.25">
      <c r="A2724">
        <v>2723</v>
      </c>
    </row>
    <row r="2725" spans="1:11" x14ac:dyDescent="0.25">
      <c r="A2725">
        <v>2724</v>
      </c>
    </row>
    <row r="2726" spans="1:11" x14ac:dyDescent="0.25">
      <c r="A2726">
        <v>2725</v>
      </c>
    </row>
    <row r="2727" spans="1:11" x14ac:dyDescent="0.25">
      <c r="A2727">
        <v>2726</v>
      </c>
    </row>
    <row r="2728" spans="1:11" x14ac:dyDescent="0.25">
      <c r="A2728">
        <v>2727</v>
      </c>
    </row>
    <row r="2729" spans="1:11" x14ac:dyDescent="0.25">
      <c r="A2729">
        <v>2728</v>
      </c>
    </row>
    <row r="2730" spans="1:11" x14ac:dyDescent="0.25">
      <c r="A2730">
        <v>2729</v>
      </c>
    </row>
    <row r="2731" spans="1:11" x14ac:dyDescent="0.25">
      <c r="A2731">
        <v>2730</v>
      </c>
    </row>
    <row r="2732" spans="1:11" x14ac:dyDescent="0.25">
      <c r="A2732">
        <v>2731</v>
      </c>
      <c r="J2732">
        <v>38.920108000000006</v>
      </c>
      <c r="K2732">
        <v>13.231474</v>
      </c>
    </row>
    <row r="2733" spans="1:11" x14ac:dyDescent="0.25">
      <c r="A2733">
        <v>2732</v>
      </c>
      <c r="D2733">
        <v>37.539476000000008</v>
      </c>
      <c r="E2733">
        <v>8.8198950000000007</v>
      </c>
    </row>
    <row r="2734" spans="1:11" x14ac:dyDescent="0.25">
      <c r="A2734">
        <v>2733</v>
      </c>
      <c r="D2734">
        <v>37.576213000000003</v>
      </c>
      <c r="E2734">
        <v>8.851737</v>
      </c>
    </row>
    <row r="2735" spans="1:11" x14ac:dyDescent="0.25">
      <c r="A2735">
        <v>2734</v>
      </c>
      <c r="D2735">
        <v>37.543687000000006</v>
      </c>
      <c r="E2735">
        <v>8.8472629999999999</v>
      </c>
    </row>
    <row r="2736" spans="1:11" x14ac:dyDescent="0.25">
      <c r="A2736">
        <v>2735</v>
      </c>
      <c r="D2736">
        <v>37.603582000000003</v>
      </c>
      <c r="E2736">
        <v>8.8474740000000001</v>
      </c>
    </row>
    <row r="2737" spans="1:9" x14ac:dyDescent="0.25">
      <c r="A2737">
        <v>2736</v>
      </c>
      <c r="D2737">
        <v>37.588266000000004</v>
      </c>
      <c r="E2737">
        <v>8.8612629999999992</v>
      </c>
    </row>
    <row r="2738" spans="1:9" x14ac:dyDescent="0.25">
      <c r="A2738">
        <v>2737</v>
      </c>
      <c r="D2738">
        <v>37.606003999999999</v>
      </c>
      <c r="E2738">
        <v>8.8676829999999995</v>
      </c>
    </row>
    <row r="2739" spans="1:9" x14ac:dyDescent="0.25">
      <c r="A2739">
        <v>2738</v>
      </c>
      <c r="D2739">
        <v>37.602159</v>
      </c>
      <c r="E2739">
        <v>8.898263</v>
      </c>
    </row>
    <row r="2740" spans="1:9" x14ac:dyDescent="0.25">
      <c r="A2740">
        <v>2739</v>
      </c>
      <c r="D2740">
        <v>37.609949999999998</v>
      </c>
      <c r="E2740">
        <v>8.8781580000000009</v>
      </c>
    </row>
    <row r="2741" spans="1:9" x14ac:dyDescent="0.25">
      <c r="A2741">
        <v>2740</v>
      </c>
      <c r="D2741">
        <v>37.613477000000003</v>
      </c>
      <c r="E2741">
        <v>8.8333680000000001</v>
      </c>
    </row>
    <row r="2742" spans="1:9" x14ac:dyDescent="0.25">
      <c r="A2742">
        <v>2741</v>
      </c>
      <c r="D2742">
        <v>37.595478</v>
      </c>
      <c r="E2742">
        <v>8.8263160000000003</v>
      </c>
    </row>
    <row r="2743" spans="1:9" x14ac:dyDescent="0.25">
      <c r="A2743">
        <v>2742</v>
      </c>
      <c r="D2743">
        <v>37.709581</v>
      </c>
      <c r="E2743">
        <v>8.7913680000000003</v>
      </c>
    </row>
    <row r="2744" spans="1:9" x14ac:dyDescent="0.25">
      <c r="A2744">
        <v>2743</v>
      </c>
      <c r="D2744">
        <v>37.539476000000008</v>
      </c>
      <c r="E2744">
        <v>8.8198950000000007</v>
      </c>
    </row>
    <row r="2745" spans="1:9" x14ac:dyDescent="0.25">
      <c r="A2745">
        <v>2744</v>
      </c>
      <c r="D2745">
        <v>37.539476000000008</v>
      </c>
      <c r="E2745">
        <v>8.8198950000000007</v>
      </c>
    </row>
    <row r="2746" spans="1:9" x14ac:dyDescent="0.25">
      <c r="A2746">
        <v>2745</v>
      </c>
      <c r="H2746">
        <v>37.862686000000004</v>
      </c>
      <c r="I2746">
        <v>7.6376840000000001</v>
      </c>
    </row>
    <row r="2747" spans="1:9" x14ac:dyDescent="0.25">
      <c r="A2747">
        <v>2746</v>
      </c>
      <c r="B2747">
        <v>49.042583</v>
      </c>
      <c r="C2747">
        <v>9.3907900000000009</v>
      </c>
      <c r="H2747">
        <v>37.851318000000006</v>
      </c>
      <c r="I2747">
        <v>7.6360530000000004</v>
      </c>
    </row>
    <row r="2748" spans="1:9" x14ac:dyDescent="0.25">
      <c r="A2748">
        <v>2747</v>
      </c>
      <c r="B2748">
        <v>49.057475000000004</v>
      </c>
      <c r="C2748">
        <v>9.3940529999999995</v>
      </c>
      <c r="H2748">
        <v>37.843635000000006</v>
      </c>
      <c r="I2748">
        <v>7.6241570000000003</v>
      </c>
    </row>
    <row r="2749" spans="1:9" x14ac:dyDescent="0.25">
      <c r="A2749">
        <v>2748</v>
      </c>
      <c r="B2749">
        <v>49.079791</v>
      </c>
      <c r="C2749">
        <v>9.4093149999999994</v>
      </c>
      <c r="H2749">
        <v>37.897106000000001</v>
      </c>
      <c r="I2749">
        <v>7.6695789999999997</v>
      </c>
    </row>
    <row r="2750" spans="1:9" x14ac:dyDescent="0.25">
      <c r="A2750">
        <v>2749</v>
      </c>
      <c r="B2750">
        <v>49.094161</v>
      </c>
      <c r="C2750">
        <v>9.4174740000000003</v>
      </c>
      <c r="H2750">
        <v>37.896636000000001</v>
      </c>
      <c r="I2750">
        <v>7.6449470000000002</v>
      </c>
    </row>
    <row r="2751" spans="1:9" x14ac:dyDescent="0.25">
      <c r="A2751">
        <v>2750</v>
      </c>
      <c r="B2751">
        <v>49.076847000000001</v>
      </c>
      <c r="C2751">
        <v>9.4062110000000008</v>
      </c>
      <c r="H2751">
        <v>37.880107000000002</v>
      </c>
      <c r="I2751">
        <v>7.6367370000000001</v>
      </c>
    </row>
    <row r="2752" spans="1:9" x14ac:dyDescent="0.25">
      <c r="A2752">
        <v>2751</v>
      </c>
      <c r="B2752">
        <v>49.081478000000004</v>
      </c>
      <c r="C2752">
        <v>9.4337370000000007</v>
      </c>
      <c r="H2752">
        <v>37.851268000000005</v>
      </c>
      <c r="I2752">
        <v>7.6327369999999997</v>
      </c>
    </row>
    <row r="2753" spans="1:9" x14ac:dyDescent="0.25">
      <c r="A2753">
        <v>2752</v>
      </c>
      <c r="B2753">
        <v>49.094737000000002</v>
      </c>
      <c r="C2753">
        <v>9.4278949999999995</v>
      </c>
      <c r="H2753">
        <v>37.838741000000006</v>
      </c>
      <c r="I2753">
        <v>7.6566840000000003</v>
      </c>
    </row>
    <row r="2754" spans="1:9" x14ac:dyDescent="0.25">
      <c r="A2754">
        <v>2753</v>
      </c>
      <c r="B2754">
        <v>49.080268000000004</v>
      </c>
      <c r="C2754">
        <v>9.4189480000000003</v>
      </c>
      <c r="H2754">
        <v>37.817739000000003</v>
      </c>
      <c r="I2754">
        <v>7.6541579999999998</v>
      </c>
    </row>
    <row r="2755" spans="1:9" x14ac:dyDescent="0.25">
      <c r="A2755">
        <v>2754</v>
      </c>
      <c r="B2755">
        <v>49.089424000000001</v>
      </c>
      <c r="C2755">
        <v>9.418526</v>
      </c>
      <c r="H2755">
        <v>37.819950000000006</v>
      </c>
      <c r="I2755">
        <v>7.6367370000000001</v>
      </c>
    </row>
    <row r="2756" spans="1:9" x14ac:dyDescent="0.25">
      <c r="A2756">
        <v>2755</v>
      </c>
      <c r="B2756">
        <v>49.042583</v>
      </c>
      <c r="C2756">
        <v>9.3907900000000009</v>
      </c>
      <c r="H2756">
        <v>37.862686000000004</v>
      </c>
      <c r="I2756">
        <v>7.6376840000000001</v>
      </c>
    </row>
    <row r="2757" spans="1:9" x14ac:dyDescent="0.25">
      <c r="A2757">
        <v>2756</v>
      </c>
      <c r="B2757">
        <v>49.042583</v>
      </c>
      <c r="C2757">
        <v>9.3907900000000009</v>
      </c>
      <c r="H2757">
        <v>37.862686000000004</v>
      </c>
      <c r="I2757">
        <v>7.6376840000000001</v>
      </c>
    </row>
    <row r="2758" spans="1:9" x14ac:dyDescent="0.25">
      <c r="A2758">
        <v>2757</v>
      </c>
      <c r="F2758">
        <v>48.495212000000002</v>
      </c>
      <c r="G2758">
        <v>9.7325789999999994</v>
      </c>
    </row>
    <row r="2759" spans="1:9" x14ac:dyDescent="0.25">
      <c r="A2759">
        <v>2758</v>
      </c>
      <c r="F2759">
        <v>48.553268000000003</v>
      </c>
      <c r="G2759">
        <v>9.7494739999999993</v>
      </c>
    </row>
    <row r="2760" spans="1:9" x14ac:dyDescent="0.25">
      <c r="A2760">
        <v>2759</v>
      </c>
      <c r="F2760">
        <v>48.566211000000003</v>
      </c>
      <c r="G2760">
        <v>9.7447890000000008</v>
      </c>
    </row>
    <row r="2761" spans="1:9" x14ac:dyDescent="0.25">
      <c r="A2761">
        <v>2760</v>
      </c>
      <c r="F2761">
        <v>48.548793000000003</v>
      </c>
      <c r="G2761">
        <v>9.7770530000000004</v>
      </c>
    </row>
    <row r="2762" spans="1:9" x14ac:dyDescent="0.25">
      <c r="A2762">
        <v>2761</v>
      </c>
      <c r="D2762">
        <v>62.564792000000004</v>
      </c>
      <c r="E2762">
        <v>7.3016319999999997</v>
      </c>
      <c r="F2762">
        <v>48.543529000000007</v>
      </c>
      <c r="G2762">
        <v>9.7533159999999999</v>
      </c>
    </row>
    <row r="2763" spans="1:9" x14ac:dyDescent="0.25">
      <c r="A2763">
        <v>2762</v>
      </c>
      <c r="D2763">
        <v>62.577789000000003</v>
      </c>
      <c r="E2763">
        <v>7.3141059999999998</v>
      </c>
      <c r="F2763">
        <v>48.550422000000005</v>
      </c>
      <c r="G2763">
        <v>9.7630529999999993</v>
      </c>
    </row>
    <row r="2764" spans="1:9" x14ac:dyDescent="0.25">
      <c r="A2764">
        <v>2763</v>
      </c>
      <c r="D2764">
        <v>62.630004</v>
      </c>
      <c r="E2764">
        <v>7.2975789999999998</v>
      </c>
      <c r="F2764">
        <v>48.548530000000007</v>
      </c>
      <c r="G2764">
        <v>9.7437360000000002</v>
      </c>
    </row>
    <row r="2765" spans="1:9" x14ac:dyDescent="0.25">
      <c r="A2765">
        <v>2764</v>
      </c>
      <c r="D2765">
        <v>62.609527</v>
      </c>
      <c r="E2765">
        <v>7.2893160000000004</v>
      </c>
      <c r="F2765">
        <v>48.532844000000004</v>
      </c>
      <c r="G2765">
        <v>9.7504209999999993</v>
      </c>
    </row>
    <row r="2766" spans="1:9" x14ac:dyDescent="0.25">
      <c r="A2766">
        <v>2765</v>
      </c>
      <c r="D2766">
        <v>62.576320000000003</v>
      </c>
      <c r="E2766">
        <v>7.3049480000000004</v>
      </c>
      <c r="F2766">
        <v>48.49953</v>
      </c>
      <c r="G2766">
        <v>9.7217369999999992</v>
      </c>
    </row>
    <row r="2767" spans="1:9" x14ac:dyDescent="0.25">
      <c r="A2767">
        <v>2766</v>
      </c>
      <c r="D2767">
        <v>62.589637000000003</v>
      </c>
      <c r="E2767">
        <v>7.2938419999999997</v>
      </c>
      <c r="F2767">
        <v>48.495212000000002</v>
      </c>
      <c r="G2767">
        <v>9.7325789999999994</v>
      </c>
    </row>
    <row r="2768" spans="1:9" x14ac:dyDescent="0.25">
      <c r="A2768">
        <v>2767</v>
      </c>
      <c r="D2768">
        <v>62.632427</v>
      </c>
      <c r="E2768">
        <v>7.2880000000000003</v>
      </c>
      <c r="F2768">
        <v>48.495212000000002</v>
      </c>
      <c r="G2768">
        <v>9.7325789999999994</v>
      </c>
    </row>
    <row r="2769" spans="1:9" x14ac:dyDescent="0.25">
      <c r="A2769">
        <v>2768</v>
      </c>
      <c r="D2769">
        <v>62.619735000000006</v>
      </c>
      <c r="E2769">
        <v>7.2921060000000004</v>
      </c>
    </row>
    <row r="2770" spans="1:9" x14ac:dyDescent="0.25">
      <c r="A2770">
        <v>2769</v>
      </c>
      <c r="D2770">
        <v>62.606052000000005</v>
      </c>
      <c r="E2770">
        <v>7.3036310000000002</v>
      </c>
    </row>
    <row r="2771" spans="1:9" x14ac:dyDescent="0.25">
      <c r="A2771">
        <v>2770</v>
      </c>
      <c r="D2771">
        <v>62.698005000000002</v>
      </c>
      <c r="E2771">
        <v>7.3163159999999996</v>
      </c>
    </row>
    <row r="2772" spans="1:9" x14ac:dyDescent="0.25">
      <c r="A2772">
        <v>2771</v>
      </c>
      <c r="D2772">
        <v>62.564792000000004</v>
      </c>
      <c r="E2772">
        <v>7.3016319999999997</v>
      </c>
    </row>
    <row r="2773" spans="1:9" x14ac:dyDescent="0.25">
      <c r="A2773">
        <v>2772</v>
      </c>
      <c r="D2773">
        <v>62.564792000000004</v>
      </c>
      <c r="E2773">
        <v>7.3016319999999997</v>
      </c>
    </row>
    <row r="2774" spans="1:9" x14ac:dyDescent="0.25">
      <c r="A2774">
        <v>2773</v>
      </c>
      <c r="B2774">
        <v>72.889504000000002</v>
      </c>
      <c r="C2774">
        <v>8.4331829999999997</v>
      </c>
    </row>
    <row r="2775" spans="1:9" x14ac:dyDescent="0.25">
      <c r="A2775">
        <v>2774</v>
      </c>
      <c r="B2775">
        <v>72.873944000000009</v>
      </c>
      <c r="C2775">
        <v>8.4180309999999992</v>
      </c>
      <c r="H2775">
        <v>63.253372000000006</v>
      </c>
      <c r="I2775">
        <v>5.9238949999999999</v>
      </c>
    </row>
    <row r="2776" spans="1:9" x14ac:dyDescent="0.25">
      <c r="A2776">
        <v>2775</v>
      </c>
      <c r="B2776">
        <v>72.878485000000012</v>
      </c>
      <c r="C2776">
        <v>8.4101739999999996</v>
      </c>
      <c r="H2776">
        <v>63.263477000000002</v>
      </c>
      <c r="I2776">
        <v>5.8550000000000004</v>
      </c>
    </row>
    <row r="2777" spans="1:9" x14ac:dyDescent="0.25">
      <c r="A2777">
        <v>2776</v>
      </c>
      <c r="B2777">
        <v>72.861853000000011</v>
      </c>
      <c r="C2777">
        <v>8.4109909999999992</v>
      </c>
      <c r="H2777">
        <v>63.316211000000003</v>
      </c>
      <c r="I2777">
        <v>5.9044210000000001</v>
      </c>
    </row>
    <row r="2778" spans="1:9" x14ac:dyDescent="0.25">
      <c r="A2778">
        <v>2777</v>
      </c>
      <c r="B2778">
        <v>72.884403000000006</v>
      </c>
      <c r="C2778">
        <v>8.4206839999999996</v>
      </c>
      <c r="H2778">
        <v>63.309581000000001</v>
      </c>
      <c r="I2778">
        <v>5.8777889999999999</v>
      </c>
    </row>
    <row r="2779" spans="1:9" x14ac:dyDescent="0.25">
      <c r="A2779">
        <v>2778</v>
      </c>
      <c r="B2779">
        <v>72.843997000000002</v>
      </c>
      <c r="C2779">
        <v>8.4125209999999999</v>
      </c>
      <c r="H2779">
        <v>63.242214000000004</v>
      </c>
      <c r="I2779">
        <v>5.8568420000000003</v>
      </c>
    </row>
    <row r="2780" spans="1:9" x14ac:dyDescent="0.25">
      <c r="A2780">
        <v>2779</v>
      </c>
      <c r="B2780">
        <v>72.818947000000009</v>
      </c>
      <c r="C2780">
        <v>8.4089500000000008</v>
      </c>
      <c r="H2780">
        <v>63.217002000000001</v>
      </c>
      <c r="I2780">
        <v>5.8586320000000001</v>
      </c>
    </row>
    <row r="2781" spans="1:9" x14ac:dyDescent="0.25">
      <c r="A2781">
        <v>2780</v>
      </c>
      <c r="B2781">
        <v>72.801856000000001</v>
      </c>
      <c r="C2781">
        <v>8.4079289999999993</v>
      </c>
      <c r="H2781">
        <v>63.199058000000001</v>
      </c>
      <c r="I2781">
        <v>5.8752630000000003</v>
      </c>
    </row>
    <row r="2782" spans="1:9" x14ac:dyDescent="0.25">
      <c r="A2782">
        <v>2781</v>
      </c>
      <c r="B2782">
        <v>72.811805000000007</v>
      </c>
      <c r="C2782">
        <v>8.4063470000000002</v>
      </c>
      <c r="H2782">
        <v>63.168739000000002</v>
      </c>
      <c r="I2782">
        <v>5.8688419999999999</v>
      </c>
    </row>
    <row r="2783" spans="1:9" x14ac:dyDescent="0.25">
      <c r="A2783">
        <v>2782</v>
      </c>
      <c r="B2783">
        <v>72.889504000000002</v>
      </c>
      <c r="C2783">
        <v>8.4331829999999997</v>
      </c>
      <c r="H2783">
        <v>63.199161000000004</v>
      </c>
      <c r="I2783">
        <v>5.8857369999999998</v>
      </c>
    </row>
    <row r="2784" spans="1:9" x14ac:dyDescent="0.25">
      <c r="A2784">
        <v>2783</v>
      </c>
      <c r="B2784">
        <v>72.889504000000002</v>
      </c>
      <c r="C2784">
        <v>8.4141030000000008</v>
      </c>
      <c r="H2784">
        <v>63.253372000000006</v>
      </c>
      <c r="I2784">
        <v>5.9238949999999999</v>
      </c>
    </row>
    <row r="2785" spans="1:9" x14ac:dyDescent="0.25">
      <c r="A2785">
        <v>2784</v>
      </c>
      <c r="F2785">
        <v>71.881139000000005</v>
      </c>
      <c r="G2785">
        <v>8.5671560000000007</v>
      </c>
      <c r="H2785">
        <v>63.253372000000006</v>
      </c>
      <c r="I2785">
        <v>5.9238949999999999</v>
      </c>
    </row>
    <row r="2786" spans="1:9" x14ac:dyDescent="0.25">
      <c r="A2786">
        <v>2785</v>
      </c>
      <c r="F2786">
        <v>71.880476000000002</v>
      </c>
      <c r="G2786">
        <v>8.5304230000000008</v>
      </c>
    </row>
    <row r="2787" spans="1:9" x14ac:dyDescent="0.25">
      <c r="A2787">
        <v>2786</v>
      </c>
      <c r="F2787">
        <v>71.925422000000012</v>
      </c>
      <c r="G2787">
        <v>8.5570029999999999</v>
      </c>
    </row>
    <row r="2788" spans="1:9" x14ac:dyDescent="0.25">
      <c r="A2788">
        <v>2787</v>
      </c>
      <c r="F2788">
        <v>71.874047000000004</v>
      </c>
      <c r="G2788">
        <v>8.5263930000000006</v>
      </c>
    </row>
    <row r="2789" spans="1:9" x14ac:dyDescent="0.25">
      <c r="A2789">
        <v>2788</v>
      </c>
      <c r="F2789">
        <v>71.861497</v>
      </c>
      <c r="G2789">
        <v>8.5240460000000002</v>
      </c>
    </row>
    <row r="2790" spans="1:9" x14ac:dyDescent="0.25">
      <c r="A2790">
        <v>2789</v>
      </c>
      <c r="D2790">
        <v>83.705725999999999</v>
      </c>
      <c r="E2790">
        <v>7.1265159999999996</v>
      </c>
      <c r="F2790">
        <v>71.820275000000009</v>
      </c>
      <c r="G2790">
        <v>8.5039960000000008</v>
      </c>
    </row>
    <row r="2791" spans="1:9" x14ac:dyDescent="0.25">
      <c r="A2791">
        <v>2790</v>
      </c>
      <c r="D2791">
        <v>83.677411000000006</v>
      </c>
      <c r="E2791">
        <v>7.1323319999999999</v>
      </c>
      <c r="F2791">
        <v>71.825325000000007</v>
      </c>
      <c r="G2791">
        <v>8.500731</v>
      </c>
    </row>
    <row r="2792" spans="1:9" x14ac:dyDescent="0.25">
      <c r="A2792">
        <v>2791</v>
      </c>
      <c r="D2792">
        <v>83.696951000000013</v>
      </c>
      <c r="E2792">
        <v>7.1393219999999999</v>
      </c>
      <c r="F2792">
        <v>71.881139000000005</v>
      </c>
      <c r="G2792">
        <v>8.5671560000000007</v>
      </c>
    </row>
    <row r="2793" spans="1:9" x14ac:dyDescent="0.25">
      <c r="A2793">
        <v>2792</v>
      </c>
      <c r="D2793">
        <v>83.697513000000001</v>
      </c>
      <c r="E2793">
        <v>7.1349349999999996</v>
      </c>
      <c r="F2793">
        <v>71.881139000000005</v>
      </c>
      <c r="G2793">
        <v>8.5671560000000007</v>
      </c>
    </row>
    <row r="2794" spans="1:9" x14ac:dyDescent="0.25">
      <c r="A2794">
        <v>2793</v>
      </c>
      <c r="D2794">
        <v>83.678482000000002</v>
      </c>
      <c r="E2794">
        <v>7.1372809999999998</v>
      </c>
    </row>
    <row r="2795" spans="1:9" x14ac:dyDescent="0.25">
      <c r="A2795">
        <v>2794</v>
      </c>
      <c r="D2795">
        <v>83.688483000000005</v>
      </c>
      <c r="E2795">
        <v>7.157127</v>
      </c>
    </row>
    <row r="2796" spans="1:9" x14ac:dyDescent="0.25">
      <c r="A2796">
        <v>2795</v>
      </c>
      <c r="D2796">
        <v>83.653433000000007</v>
      </c>
      <c r="E2796">
        <v>7.158811</v>
      </c>
    </row>
    <row r="2797" spans="1:9" x14ac:dyDescent="0.25">
      <c r="A2797">
        <v>2796</v>
      </c>
      <c r="D2797">
        <v>83.670116000000007</v>
      </c>
      <c r="E2797">
        <v>7.1462089999999998</v>
      </c>
    </row>
    <row r="2798" spans="1:9" x14ac:dyDescent="0.25">
      <c r="A2798">
        <v>2797</v>
      </c>
      <c r="D2798">
        <v>83.705725999999999</v>
      </c>
      <c r="E2798">
        <v>7.1265159999999996</v>
      </c>
    </row>
    <row r="2799" spans="1:9" x14ac:dyDescent="0.25">
      <c r="A2799">
        <v>2798</v>
      </c>
      <c r="D2799">
        <v>83.705725999999999</v>
      </c>
      <c r="E2799">
        <v>7.1265159999999996</v>
      </c>
    </row>
    <row r="2800" spans="1:9" x14ac:dyDescent="0.25">
      <c r="A2800">
        <v>2799</v>
      </c>
    </row>
    <row r="2801" spans="1:9" x14ac:dyDescent="0.25">
      <c r="A2801">
        <v>2800</v>
      </c>
      <c r="B2801">
        <v>93.608834000000002</v>
      </c>
      <c r="C2801">
        <v>8.2867619999999995</v>
      </c>
    </row>
    <row r="2802" spans="1:9" x14ac:dyDescent="0.25">
      <c r="A2802">
        <v>2801</v>
      </c>
      <c r="B2802">
        <v>93.631382000000002</v>
      </c>
      <c r="C2802">
        <v>8.2820689999999999</v>
      </c>
      <c r="H2802">
        <v>84.85724900000001</v>
      </c>
      <c r="I2802">
        <v>5.1376910000000002</v>
      </c>
    </row>
    <row r="2803" spans="1:9" x14ac:dyDescent="0.25">
      <c r="A2803">
        <v>2802</v>
      </c>
      <c r="B2803">
        <v>93.654902000000007</v>
      </c>
      <c r="C2803">
        <v>8.2917609999999993</v>
      </c>
      <c r="H2803">
        <v>84.872196000000002</v>
      </c>
      <c r="I2803">
        <v>5.2144219999999999</v>
      </c>
    </row>
    <row r="2804" spans="1:9" x14ac:dyDescent="0.25">
      <c r="A2804">
        <v>2803</v>
      </c>
      <c r="B2804">
        <v>93.644444000000007</v>
      </c>
      <c r="C2804">
        <v>8.2938539999999996</v>
      </c>
      <c r="H2804">
        <v>84.880461000000011</v>
      </c>
      <c r="I2804">
        <v>5.2173299999999996</v>
      </c>
    </row>
    <row r="2805" spans="1:9" x14ac:dyDescent="0.25">
      <c r="A2805">
        <v>2804</v>
      </c>
      <c r="B2805">
        <v>93.623730000000009</v>
      </c>
      <c r="C2805">
        <v>8.3122199999999999</v>
      </c>
      <c r="H2805">
        <v>84.873472000000007</v>
      </c>
      <c r="I2805">
        <v>5.1976880000000003</v>
      </c>
    </row>
    <row r="2806" spans="1:9" x14ac:dyDescent="0.25">
      <c r="A2806">
        <v>2805</v>
      </c>
      <c r="B2806">
        <v>93.625313000000006</v>
      </c>
      <c r="C2806">
        <v>8.3122199999999999</v>
      </c>
      <c r="H2806">
        <v>84.863626000000011</v>
      </c>
      <c r="I2806">
        <v>5.1712100000000003</v>
      </c>
    </row>
    <row r="2807" spans="1:9" x14ac:dyDescent="0.25">
      <c r="A2807">
        <v>2806</v>
      </c>
      <c r="B2807">
        <v>93.616282000000012</v>
      </c>
      <c r="C2807">
        <v>8.2969150000000003</v>
      </c>
      <c r="H2807">
        <v>84.863115000000008</v>
      </c>
      <c r="I2807">
        <v>5.1498340000000002</v>
      </c>
    </row>
    <row r="2808" spans="1:9" x14ac:dyDescent="0.25">
      <c r="A2808">
        <v>2807</v>
      </c>
      <c r="B2808">
        <v>93.61000700000001</v>
      </c>
      <c r="C2808">
        <v>8.3013030000000008</v>
      </c>
      <c r="F2808">
        <v>90.795050000000003</v>
      </c>
      <c r="G2808">
        <v>8.344106</v>
      </c>
      <c r="H2808">
        <v>84.869135</v>
      </c>
      <c r="I2808">
        <v>5.1631499999999999</v>
      </c>
    </row>
    <row r="2809" spans="1:9" x14ac:dyDescent="0.25">
      <c r="A2809">
        <v>2808</v>
      </c>
      <c r="B2809">
        <v>93.608834000000002</v>
      </c>
      <c r="C2809">
        <v>8.2867619999999995</v>
      </c>
      <c r="F2809">
        <v>90.809539999999998</v>
      </c>
      <c r="G2809">
        <v>8.3202809999999996</v>
      </c>
      <c r="H2809">
        <v>84.89331700000001</v>
      </c>
      <c r="I2809">
        <v>5.1586090000000002</v>
      </c>
    </row>
    <row r="2810" spans="1:9" x14ac:dyDescent="0.25">
      <c r="A2810">
        <v>2809</v>
      </c>
      <c r="F2810">
        <v>90.821427</v>
      </c>
      <c r="G2810">
        <v>8.3529319999999991</v>
      </c>
      <c r="H2810">
        <v>84.96101800000001</v>
      </c>
      <c r="I2810">
        <v>5.1169779999999996</v>
      </c>
    </row>
    <row r="2811" spans="1:9" x14ac:dyDescent="0.25">
      <c r="A2811">
        <v>2810</v>
      </c>
      <c r="F2811">
        <v>90.777857000000012</v>
      </c>
      <c r="G2811">
        <v>8.3464019999999994</v>
      </c>
      <c r="H2811">
        <v>84.85724900000001</v>
      </c>
      <c r="I2811">
        <v>5.1376910000000002</v>
      </c>
    </row>
    <row r="2812" spans="1:9" x14ac:dyDescent="0.25">
      <c r="A2812">
        <v>2811</v>
      </c>
      <c r="F2812">
        <v>90.746126000000004</v>
      </c>
      <c r="G2812">
        <v>8.3365050000000007</v>
      </c>
    </row>
    <row r="2813" spans="1:9" x14ac:dyDescent="0.25">
      <c r="A2813">
        <v>2812</v>
      </c>
      <c r="F2813">
        <v>90.749237000000008</v>
      </c>
      <c r="G2813">
        <v>8.3555340000000005</v>
      </c>
    </row>
    <row r="2814" spans="1:9" x14ac:dyDescent="0.25">
      <c r="A2814">
        <v>2813</v>
      </c>
      <c r="F2814">
        <v>90.759491000000011</v>
      </c>
      <c r="G2814">
        <v>8.3451780000000007</v>
      </c>
    </row>
    <row r="2815" spans="1:9" x14ac:dyDescent="0.25">
      <c r="A2815">
        <v>2814</v>
      </c>
      <c r="F2815">
        <v>90.741942000000009</v>
      </c>
      <c r="G2815">
        <v>8.3037510000000001</v>
      </c>
    </row>
    <row r="2816" spans="1:9" x14ac:dyDescent="0.25">
      <c r="A2816">
        <v>2815</v>
      </c>
      <c r="D2816">
        <v>109.46846600000001</v>
      </c>
      <c r="E2816">
        <v>7.3368120000000001</v>
      </c>
      <c r="F2816">
        <v>90.795050000000003</v>
      </c>
      <c r="G2816">
        <v>8.344106</v>
      </c>
    </row>
    <row r="2817" spans="1:9" x14ac:dyDescent="0.25">
      <c r="A2817">
        <v>2816</v>
      </c>
      <c r="D2817">
        <v>109.54754100000001</v>
      </c>
      <c r="E2817">
        <v>7.3424240000000003</v>
      </c>
      <c r="F2817">
        <v>90.795050000000003</v>
      </c>
      <c r="G2817">
        <v>8.344106</v>
      </c>
    </row>
    <row r="2818" spans="1:9" x14ac:dyDescent="0.25">
      <c r="A2818">
        <v>2817</v>
      </c>
      <c r="D2818">
        <v>109.52030000000002</v>
      </c>
      <c r="E2818">
        <v>7.3388520000000002</v>
      </c>
    </row>
    <row r="2819" spans="1:9" x14ac:dyDescent="0.25">
      <c r="A2819">
        <v>2818</v>
      </c>
      <c r="D2819">
        <v>109.508768</v>
      </c>
      <c r="E2819">
        <v>7.3344139999999998</v>
      </c>
    </row>
    <row r="2820" spans="1:9" x14ac:dyDescent="0.25">
      <c r="A2820">
        <v>2819</v>
      </c>
      <c r="D2820">
        <v>109.508871</v>
      </c>
      <c r="E2820">
        <v>7.3329339999999998</v>
      </c>
    </row>
    <row r="2821" spans="1:9" x14ac:dyDescent="0.25">
      <c r="A2821">
        <v>2820</v>
      </c>
      <c r="D2821">
        <v>109.50836000000001</v>
      </c>
      <c r="E2821">
        <v>7.3132409999999997</v>
      </c>
    </row>
    <row r="2822" spans="1:9" x14ac:dyDescent="0.25">
      <c r="A2822">
        <v>2821</v>
      </c>
      <c r="D2822">
        <v>109.51473800000001</v>
      </c>
      <c r="E2822">
        <v>7.3165579999999997</v>
      </c>
    </row>
    <row r="2823" spans="1:9" x14ac:dyDescent="0.25">
      <c r="A2823">
        <v>2822</v>
      </c>
      <c r="D2823">
        <v>109.570605</v>
      </c>
      <c r="E2823">
        <v>7.3293629999999999</v>
      </c>
    </row>
    <row r="2824" spans="1:9" x14ac:dyDescent="0.25">
      <c r="A2824">
        <v>2823</v>
      </c>
      <c r="D2824">
        <v>109.65350900000001</v>
      </c>
      <c r="E2824">
        <v>7.3332920000000001</v>
      </c>
    </row>
    <row r="2825" spans="1:9" x14ac:dyDescent="0.25">
      <c r="A2825">
        <v>2824</v>
      </c>
      <c r="D2825">
        <v>109.46846600000001</v>
      </c>
      <c r="E2825">
        <v>7.3368120000000001</v>
      </c>
    </row>
    <row r="2826" spans="1:9" x14ac:dyDescent="0.25">
      <c r="A2826">
        <v>2825</v>
      </c>
      <c r="B2826">
        <v>119.90460800000001</v>
      </c>
      <c r="C2826">
        <v>8.3627789999999997</v>
      </c>
    </row>
    <row r="2827" spans="1:9" x14ac:dyDescent="0.25">
      <c r="A2827">
        <v>2826</v>
      </c>
      <c r="B2827">
        <v>119.91169600000001</v>
      </c>
      <c r="C2827">
        <v>8.3416580000000007</v>
      </c>
    </row>
    <row r="2828" spans="1:9" x14ac:dyDescent="0.25">
      <c r="A2828">
        <v>2827</v>
      </c>
      <c r="B2828">
        <v>119.92945300000001</v>
      </c>
      <c r="C2828">
        <v>8.3472190000000008</v>
      </c>
      <c r="H2828">
        <v>111.37591800000001</v>
      </c>
      <c r="I2828">
        <v>5.0995809999999997</v>
      </c>
    </row>
    <row r="2829" spans="1:9" x14ac:dyDescent="0.25">
      <c r="A2829">
        <v>2828</v>
      </c>
      <c r="B2829">
        <v>119.91430100000001</v>
      </c>
      <c r="C2829">
        <v>8.3219139999999996</v>
      </c>
      <c r="H2829">
        <v>111.44305600000001</v>
      </c>
      <c r="I2829">
        <v>5.1187639999999996</v>
      </c>
    </row>
    <row r="2830" spans="1:9" x14ac:dyDescent="0.25">
      <c r="A2830">
        <v>2829</v>
      </c>
      <c r="B2830">
        <v>119.920828</v>
      </c>
      <c r="C2830">
        <v>8.3600239999999992</v>
      </c>
      <c r="H2830">
        <v>111.42683200000002</v>
      </c>
      <c r="I2830">
        <v>5.1187129999999996</v>
      </c>
    </row>
    <row r="2831" spans="1:9" x14ac:dyDescent="0.25">
      <c r="A2831">
        <v>2830</v>
      </c>
      <c r="B2831">
        <v>119.92021800000001</v>
      </c>
      <c r="C2831">
        <v>8.3555849999999996</v>
      </c>
      <c r="H2831">
        <v>111.39806200000001</v>
      </c>
      <c r="I2831">
        <v>5.1279469999999998</v>
      </c>
    </row>
    <row r="2832" spans="1:9" x14ac:dyDescent="0.25">
      <c r="A2832">
        <v>2831</v>
      </c>
      <c r="B2832">
        <v>119.92582900000001</v>
      </c>
      <c r="C2832">
        <v>8.3610950000000006</v>
      </c>
      <c r="H2832">
        <v>111.401274</v>
      </c>
      <c r="I2832">
        <v>5.1334059999999999</v>
      </c>
    </row>
    <row r="2833" spans="1:9" x14ac:dyDescent="0.25">
      <c r="A2833">
        <v>2832</v>
      </c>
      <c r="B2833">
        <v>119.90460800000001</v>
      </c>
      <c r="C2833">
        <v>8.3627789999999997</v>
      </c>
      <c r="F2833">
        <v>117.75930600000001</v>
      </c>
      <c r="G2833">
        <v>8.8348969999999998</v>
      </c>
      <c r="H2833">
        <v>111.41198600000001</v>
      </c>
      <c r="I2833">
        <v>5.1292229999999996</v>
      </c>
    </row>
    <row r="2834" spans="1:9" x14ac:dyDescent="0.25">
      <c r="A2834">
        <v>2833</v>
      </c>
      <c r="B2834">
        <v>119.90460800000001</v>
      </c>
      <c r="C2834">
        <v>8.3627789999999997</v>
      </c>
      <c r="F2834">
        <v>117.79971500000002</v>
      </c>
      <c r="G2834">
        <v>8.7997969999999999</v>
      </c>
      <c r="H2834">
        <v>111.42280400000001</v>
      </c>
      <c r="I2834">
        <v>5.1240699999999997</v>
      </c>
    </row>
    <row r="2835" spans="1:9" x14ac:dyDescent="0.25">
      <c r="A2835">
        <v>2834</v>
      </c>
      <c r="F2835">
        <v>117.802164</v>
      </c>
      <c r="G2835">
        <v>8.8352540000000008</v>
      </c>
      <c r="H2835">
        <v>111.47933</v>
      </c>
      <c r="I2835">
        <v>5.1213150000000001</v>
      </c>
    </row>
    <row r="2836" spans="1:9" x14ac:dyDescent="0.25">
      <c r="A2836">
        <v>2835</v>
      </c>
      <c r="F2836">
        <v>117.83149900000001</v>
      </c>
      <c r="G2836">
        <v>8.8414269999999995</v>
      </c>
      <c r="H2836">
        <v>111.37591800000001</v>
      </c>
      <c r="I2836">
        <v>5.0995809999999997</v>
      </c>
    </row>
    <row r="2837" spans="1:9" x14ac:dyDescent="0.25">
      <c r="A2837">
        <v>2836</v>
      </c>
      <c r="F2837">
        <v>117.83190800000001</v>
      </c>
      <c r="G2837">
        <v>8.8398459999999996</v>
      </c>
    </row>
    <row r="2838" spans="1:9" x14ac:dyDescent="0.25">
      <c r="A2838">
        <v>2837</v>
      </c>
      <c r="F2838">
        <v>117.851855</v>
      </c>
      <c r="G2838">
        <v>8.8094900000000003</v>
      </c>
    </row>
    <row r="2839" spans="1:9" x14ac:dyDescent="0.25">
      <c r="A2839">
        <v>2838</v>
      </c>
      <c r="F2839">
        <v>117.86139500000002</v>
      </c>
      <c r="G2839">
        <v>8.8053570000000008</v>
      </c>
    </row>
    <row r="2840" spans="1:9" x14ac:dyDescent="0.25">
      <c r="A2840">
        <v>2839</v>
      </c>
      <c r="D2840">
        <v>134.06922400000002</v>
      </c>
      <c r="E2840">
        <v>6.1449350000000003</v>
      </c>
      <c r="F2840">
        <v>117.85180500000001</v>
      </c>
      <c r="G2840">
        <v>8.8286219999999993</v>
      </c>
    </row>
    <row r="2841" spans="1:9" x14ac:dyDescent="0.25">
      <c r="A2841">
        <v>2840</v>
      </c>
      <c r="D2841">
        <v>134.06922400000002</v>
      </c>
      <c r="E2841">
        <v>6.1449350000000003</v>
      </c>
      <c r="F2841">
        <v>117.75930600000001</v>
      </c>
      <c r="G2841">
        <v>8.8348969999999998</v>
      </c>
    </row>
    <row r="2842" spans="1:9" x14ac:dyDescent="0.25">
      <c r="A2842">
        <v>2841</v>
      </c>
      <c r="D2842">
        <v>134.10172500000002</v>
      </c>
      <c r="E2842">
        <v>6.1141199999999998</v>
      </c>
    </row>
    <row r="2843" spans="1:9" x14ac:dyDescent="0.25">
      <c r="A2843">
        <v>2842</v>
      </c>
      <c r="D2843">
        <v>134.08835400000001</v>
      </c>
      <c r="E2843">
        <v>6.1522300000000003</v>
      </c>
    </row>
    <row r="2844" spans="1:9" x14ac:dyDescent="0.25">
      <c r="A2844">
        <v>2843</v>
      </c>
      <c r="D2844">
        <v>134.102541</v>
      </c>
      <c r="E2844">
        <v>6.149629</v>
      </c>
    </row>
    <row r="2845" spans="1:9" x14ac:dyDescent="0.25">
      <c r="A2845">
        <v>2844</v>
      </c>
      <c r="D2845">
        <v>134.14192400000002</v>
      </c>
      <c r="E2845">
        <v>6.1422819999999998</v>
      </c>
    </row>
    <row r="2846" spans="1:9" x14ac:dyDescent="0.25">
      <c r="A2846">
        <v>2845</v>
      </c>
      <c r="D2846">
        <v>134.13804500000001</v>
      </c>
      <c r="E2846">
        <v>6.0999369999999997</v>
      </c>
    </row>
    <row r="2847" spans="1:9" x14ac:dyDescent="0.25">
      <c r="A2847">
        <v>2846</v>
      </c>
      <c r="D2847">
        <v>134.16534300000001</v>
      </c>
      <c r="E2847">
        <v>6.1327420000000004</v>
      </c>
    </row>
    <row r="2848" spans="1:9" x14ac:dyDescent="0.25">
      <c r="A2848">
        <v>2847</v>
      </c>
      <c r="B2848">
        <v>152.92137500000001</v>
      </c>
      <c r="C2848">
        <v>9.1414629999999999</v>
      </c>
      <c r="D2848">
        <v>134.06922400000002</v>
      </c>
      <c r="E2848">
        <v>6.1449350000000003</v>
      </c>
    </row>
    <row r="2849" spans="1:9" x14ac:dyDescent="0.25">
      <c r="A2849">
        <v>2848</v>
      </c>
      <c r="B2849">
        <v>152.92137500000001</v>
      </c>
      <c r="C2849">
        <v>9.1414629999999999</v>
      </c>
    </row>
    <row r="2850" spans="1:9" x14ac:dyDescent="0.25">
      <c r="A2850">
        <v>2849</v>
      </c>
      <c r="B2850">
        <v>152.91943600000002</v>
      </c>
      <c r="C2850">
        <v>9.1316170000000003</v>
      </c>
    </row>
    <row r="2851" spans="1:9" x14ac:dyDescent="0.25">
      <c r="A2851">
        <v>2850</v>
      </c>
      <c r="B2851">
        <v>152.897243</v>
      </c>
      <c r="C2851">
        <v>9.1607479999999999</v>
      </c>
    </row>
    <row r="2852" spans="1:9" x14ac:dyDescent="0.25">
      <c r="A2852">
        <v>2851</v>
      </c>
      <c r="B2852">
        <v>152.90132399999999</v>
      </c>
      <c r="C2852">
        <v>9.1704919999999994</v>
      </c>
    </row>
    <row r="2853" spans="1:9" x14ac:dyDescent="0.25">
      <c r="A2853">
        <v>2852</v>
      </c>
      <c r="B2853">
        <v>152.92331300000001</v>
      </c>
      <c r="C2853">
        <v>9.094068</v>
      </c>
      <c r="H2853">
        <v>136.617457</v>
      </c>
      <c r="I2853">
        <v>4.6151169999999997</v>
      </c>
    </row>
    <row r="2854" spans="1:9" x14ac:dyDescent="0.25">
      <c r="A2854">
        <v>2853</v>
      </c>
      <c r="B2854">
        <v>152.92137500000001</v>
      </c>
      <c r="C2854">
        <v>9.1414629999999999</v>
      </c>
      <c r="H2854">
        <v>136.617457</v>
      </c>
      <c r="I2854">
        <v>4.6151169999999997</v>
      </c>
    </row>
    <row r="2855" spans="1:9" x14ac:dyDescent="0.25">
      <c r="A2855">
        <v>2854</v>
      </c>
      <c r="B2855">
        <v>152.92137500000001</v>
      </c>
      <c r="C2855">
        <v>9.1414629999999999</v>
      </c>
      <c r="H2855">
        <v>136.617457</v>
      </c>
      <c r="I2855">
        <v>4.6151169999999997</v>
      </c>
    </row>
    <row r="2856" spans="1:9" x14ac:dyDescent="0.25">
      <c r="A2856">
        <v>2855</v>
      </c>
      <c r="B2856">
        <v>152.92137500000001</v>
      </c>
      <c r="C2856">
        <v>9.1414629999999999</v>
      </c>
      <c r="F2856">
        <v>152.57669900000002</v>
      </c>
      <c r="G2856">
        <v>9.8478030000000008</v>
      </c>
      <c r="H2856">
        <v>136.617457</v>
      </c>
      <c r="I2856">
        <v>4.6151169999999997</v>
      </c>
    </row>
    <row r="2857" spans="1:9" x14ac:dyDescent="0.25">
      <c r="A2857">
        <v>2856</v>
      </c>
      <c r="F2857">
        <v>152.572821</v>
      </c>
      <c r="G2857">
        <v>9.8961170000000003</v>
      </c>
      <c r="H2857">
        <v>136.617457</v>
      </c>
      <c r="I2857">
        <v>4.6151169999999997</v>
      </c>
    </row>
    <row r="2858" spans="1:9" x14ac:dyDescent="0.25">
      <c r="A2858">
        <v>2857</v>
      </c>
      <c r="F2858">
        <v>152.53986400000002</v>
      </c>
      <c r="G2858">
        <v>9.9413699999999992</v>
      </c>
      <c r="H2858">
        <v>136.66164600000002</v>
      </c>
      <c r="I2858">
        <v>4.5819549999999998</v>
      </c>
    </row>
    <row r="2859" spans="1:9" x14ac:dyDescent="0.25">
      <c r="A2859">
        <v>2858</v>
      </c>
      <c r="F2859">
        <v>152.503131</v>
      </c>
      <c r="G2859">
        <v>9.9712669999999992</v>
      </c>
      <c r="H2859">
        <v>136.59822300000002</v>
      </c>
      <c r="I2859">
        <v>4.6214430000000002</v>
      </c>
    </row>
    <row r="2860" spans="1:9" x14ac:dyDescent="0.25">
      <c r="A2860">
        <v>2859</v>
      </c>
      <c r="F2860">
        <v>152.42089000000001</v>
      </c>
      <c r="G2860">
        <v>9.9473389999999995</v>
      </c>
      <c r="H2860">
        <v>136.59822300000002</v>
      </c>
      <c r="I2860">
        <v>4.6214430000000002</v>
      </c>
    </row>
    <row r="2861" spans="1:9" x14ac:dyDescent="0.25">
      <c r="A2861">
        <v>2860</v>
      </c>
      <c r="F2861">
        <v>152.348445</v>
      </c>
      <c r="G2861">
        <v>9.8858119999999996</v>
      </c>
    </row>
    <row r="2862" spans="1:9" x14ac:dyDescent="0.25">
      <c r="A2862">
        <v>2861</v>
      </c>
      <c r="F2862">
        <v>152.57669900000002</v>
      </c>
      <c r="G2862">
        <v>9.8478030000000008</v>
      </c>
    </row>
    <row r="2863" spans="1:9" x14ac:dyDescent="0.25">
      <c r="A2863">
        <v>2862</v>
      </c>
      <c r="F2863">
        <v>152.57669900000002</v>
      </c>
      <c r="G2863">
        <v>9.8478030000000008</v>
      </c>
    </row>
    <row r="2864" spans="1:9" x14ac:dyDescent="0.25">
      <c r="A2864">
        <v>2863</v>
      </c>
    </row>
    <row r="2865" spans="1:9" x14ac:dyDescent="0.25">
      <c r="A2865">
        <v>2864</v>
      </c>
    </row>
    <row r="2866" spans="1:9" x14ac:dyDescent="0.25">
      <c r="A2866">
        <v>2865</v>
      </c>
      <c r="D2866">
        <v>170.31245799999999</v>
      </c>
      <c r="E2866">
        <v>8.0419280000000004</v>
      </c>
    </row>
    <row r="2867" spans="1:9" x14ac:dyDescent="0.25">
      <c r="A2867">
        <v>2866</v>
      </c>
      <c r="D2867">
        <v>170.24689900000001</v>
      </c>
      <c r="E2867">
        <v>7.9947369999999998</v>
      </c>
    </row>
    <row r="2868" spans="1:9" x14ac:dyDescent="0.25">
      <c r="A2868">
        <v>2867</v>
      </c>
      <c r="D2868">
        <v>170.270419</v>
      </c>
      <c r="E2868">
        <v>7.9914199999999997</v>
      </c>
    </row>
    <row r="2869" spans="1:9" x14ac:dyDescent="0.25">
      <c r="A2869">
        <v>2868</v>
      </c>
      <c r="D2869">
        <v>170.28062299999999</v>
      </c>
      <c r="E2869">
        <v>8.0135109999999994</v>
      </c>
    </row>
    <row r="2870" spans="1:9" x14ac:dyDescent="0.25">
      <c r="A2870">
        <v>2869</v>
      </c>
      <c r="D2870">
        <v>170.32516100000001</v>
      </c>
      <c r="E2870">
        <v>8.0171340000000004</v>
      </c>
    </row>
    <row r="2871" spans="1:9" x14ac:dyDescent="0.25">
      <c r="A2871">
        <v>2870</v>
      </c>
      <c r="D2871">
        <v>170.318579</v>
      </c>
      <c r="E2871">
        <v>8.0482030000000009</v>
      </c>
    </row>
    <row r="2872" spans="1:9" x14ac:dyDescent="0.25">
      <c r="A2872">
        <v>2871</v>
      </c>
      <c r="D2872">
        <v>170.37031200000001</v>
      </c>
      <c r="E2872">
        <v>8.0679470000000002</v>
      </c>
    </row>
    <row r="2873" spans="1:9" x14ac:dyDescent="0.25">
      <c r="A2873">
        <v>2872</v>
      </c>
      <c r="B2873">
        <v>177.45417800000001</v>
      </c>
      <c r="C2873">
        <v>10.145951</v>
      </c>
      <c r="D2873">
        <v>170.45138</v>
      </c>
      <c r="E2873">
        <v>8.0408559999999998</v>
      </c>
    </row>
    <row r="2874" spans="1:9" x14ac:dyDescent="0.25">
      <c r="A2874">
        <v>2873</v>
      </c>
      <c r="B2874">
        <v>177.46713500000001</v>
      </c>
      <c r="C2874">
        <v>10.179776</v>
      </c>
      <c r="D2874">
        <v>170.31245799999999</v>
      </c>
      <c r="E2874">
        <v>8.0419280000000004</v>
      </c>
    </row>
    <row r="2875" spans="1:9" x14ac:dyDescent="0.25">
      <c r="A2875">
        <v>2874</v>
      </c>
      <c r="B2875">
        <v>177.449128</v>
      </c>
      <c r="C2875">
        <v>10.163195999999999</v>
      </c>
    </row>
    <row r="2876" spans="1:9" x14ac:dyDescent="0.25">
      <c r="A2876">
        <v>2875</v>
      </c>
      <c r="B2876">
        <v>177.462851</v>
      </c>
      <c r="C2876">
        <v>10.185235</v>
      </c>
    </row>
    <row r="2877" spans="1:9" x14ac:dyDescent="0.25">
      <c r="A2877">
        <v>2876</v>
      </c>
      <c r="B2877">
        <v>177.46310500000001</v>
      </c>
      <c r="C2877">
        <v>10.166767</v>
      </c>
      <c r="H2877">
        <v>173.01854200000002</v>
      </c>
      <c r="I2877">
        <v>6.6543469999999996</v>
      </c>
    </row>
    <row r="2878" spans="1:9" x14ac:dyDescent="0.25">
      <c r="A2878">
        <v>2877</v>
      </c>
      <c r="B2878">
        <v>177.44785000000002</v>
      </c>
      <c r="C2878">
        <v>10.217376</v>
      </c>
      <c r="H2878">
        <v>172.882834</v>
      </c>
      <c r="I2878">
        <v>6.6926110000000003</v>
      </c>
    </row>
    <row r="2879" spans="1:9" x14ac:dyDescent="0.25">
      <c r="A2879">
        <v>2878</v>
      </c>
      <c r="B2879">
        <v>177.43790100000001</v>
      </c>
      <c r="C2879">
        <v>10.199673000000001</v>
      </c>
      <c r="H2879">
        <v>172.93104600000001</v>
      </c>
      <c r="I2879">
        <v>6.6764380000000001</v>
      </c>
    </row>
    <row r="2880" spans="1:9" x14ac:dyDescent="0.25">
      <c r="A2880">
        <v>2879</v>
      </c>
      <c r="B2880">
        <v>177.45417800000001</v>
      </c>
      <c r="C2880">
        <v>10.145951</v>
      </c>
      <c r="F2880">
        <v>176.66952600000002</v>
      </c>
      <c r="G2880">
        <v>11.167531</v>
      </c>
      <c r="H2880">
        <v>172.98930799999999</v>
      </c>
      <c r="I2880">
        <v>6.681489</v>
      </c>
    </row>
    <row r="2881" spans="1:9" x14ac:dyDescent="0.25">
      <c r="A2881">
        <v>2880</v>
      </c>
      <c r="F2881">
        <v>176.68783999999999</v>
      </c>
      <c r="G2881">
        <v>11.186712999999999</v>
      </c>
      <c r="H2881">
        <v>172.89533499999999</v>
      </c>
      <c r="I2881">
        <v>6.6362870000000003</v>
      </c>
    </row>
    <row r="2882" spans="1:9" x14ac:dyDescent="0.25">
      <c r="A2882">
        <v>2881</v>
      </c>
      <c r="F2882">
        <v>176.71375699999999</v>
      </c>
      <c r="G2882">
        <v>11.185489</v>
      </c>
      <c r="H2882">
        <v>172.92768000000001</v>
      </c>
      <c r="I2882">
        <v>6.6421029999999996</v>
      </c>
    </row>
    <row r="2883" spans="1:9" x14ac:dyDescent="0.25">
      <c r="A2883">
        <v>2882</v>
      </c>
      <c r="F2883">
        <v>176.71799300000001</v>
      </c>
      <c r="G2883">
        <v>11.183703</v>
      </c>
      <c r="H2883">
        <v>172.90268</v>
      </c>
      <c r="I2883">
        <v>6.7018959999999996</v>
      </c>
    </row>
    <row r="2884" spans="1:9" x14ac:dyDescent="0.25">
      <c r="A2884">
        <v>2883</v>
      </c>
      <c r="F2884">
        <v>176.732584</v>
      </c>
      <c r="G2884">
        <v>11.181203</v>
      </c>
      <c r="H2884">
        <v>173.01854200000002</v>
      </c>
      <c r="I2884">
        <v>6.6543469999999996</v>
      </c>
    </row>
    <row r="2885" spans="1:9" x14ac:dyDescent="0.25">
      <c r="A2885">
        <v>2884</v>
      </c>
      <c r="F2885">
        <v>176.71528699999999</v>
      </c>
      <c r="G2885">
        <v>11.170999999999999</v>
      </c>
      <c r="H2885">
        <v>173.01854200000002</v>
      </c>
      <c r="I2885">
        <v>6.6543469999999996</v>
      </c>
    </row>
    <row r="2886" spans="1:9" x14ac:dyDescent="0.25">
      <c r="A2886">
        <v>2885</v>
      </c>
      <c r="F2886">
        <v>176.59029600000002</v>
      </c>
      <c r="G2886">
        <v>11.136512</v>
      </c>
    </row>
    <row r="2887" spans="1:9" x14ac:dyDescent="0.25">
      <c r="A2887">
        <v>2886</v>
      </c>
      <c r="F2887">
        <v>176.66952600000002</v>
      </c>
      <c r="G2887">
        <v>11.167531</v>
      </c>
    </row>
    <row r="2888" spans="1:9" x14ac:dyDescent="0.25">
      <c r="A2888">
        <v>2887</v>
      </c>
      <c r="D2888">
        <v>196.44573800000001</v>
      </c>
      <c r="E2888">
        <v>8.4291520000000002</v>
      </c>
      <c r="F2888">
        <v>176.66952600000002</v>
      </c>
      <c r="G2888">
        <v>11.167531</v>
      </c>
    </row>
    <row r="2889" spans="1:9" x14ac:dyDescent="0.25">
      <c r="A2889">
        <v>2888</v>
      </c>
      <c r="D2889">
        <v>196.40696600000001</v>
      </c>
      <c r="E2889">
        <v>8.4363980000000005</v>
      </c>
    </row>
    <row r="2890" spans="1:9" x14ac:dyDescent="0.25">
      <c r="A2890">
        <v>2889</v>
      </c>
      <c r="D2890">
        <v>196.39916099999999</v>
      </c>
      <c r="E2890">
        <v>8.4258880000000005</v>
      </c>
    </row>
    <row r="2891" spans="1:9" x14ac:dyDescent="0.25">
      <c r="A2891">
        <v>2890</v>
      </c>
      <c r="D2891">
        <v>196.42767600000002</v>
      </c>
      <c r="E2891">
        <v>8.4209899999999998</v>
      </c>
    </row>
    <row r="2892" spans="1:9" x14ac:dyDescent="0.25">
      <c r="A2892">
        <v>2891</v>
      </c>
      <c r="D2892">
        <v>196.423598</v>
      </c>
      <c r="E2892">
        <v>8.4069090000000006</v>
      </c>
    </row>
    <row r="2893" spans="1:9" x14ac:dyDescent="0.25">
      <c r="A2893">
        <v>2892</v>
      </c>
      <c r="D2893">
        <v>196.440382</v>
      </c>
      <c r="E2893">
        <v>8.4156840000000006</v>
      </c>
    </row>
    <row r="2894" spans="1:9" x14ac:dyDescent="0.25">
      <c r="A2894">
        <v>2893</v>
      </c>
      <c r="D2894">
        <v>196.420435</v>
      </c>
      <c r="E2894">
        <v>8.4142550000000007</v>
      </c>
    </row>
    <row r="2895" spans="1:9" x14ac:dyDescent="0.25">
      <c r="A2895">
        <v>2894</v>
      </c>
      <c r="D2895">
        <v>196.47803400000001</v>
      </c>
      <c r="E2895">
        <v>8.3834920000000004</v>
      </c>
    </row>
    <row r="2896" spans="1:9" x14ac:dyDescent="0.25">
      <c r="A2896">
        <v>2895</v>
      </c>
      <c r="B2896">
        <v>205.135188</v>
      </c>
      <c r="C2896">
        <v>9.8918309999999998</v>
      </c>
      <c r="D2896">
        <v>196.44573800000001</v>
      </c>
      <c r="E2896">
        <v>8.4291520000000002</v>
      </c>
    </row>
    <row r="2897" spans="1:9" x14ac:dyDescent="0.25">
      <c r="A2897">
        <v>2896</v>
      </c>
      <c r="B2897">
        <v>205.14712</v>
      </c>
      <c r="C2897">
        <v>9.8765769999999993</v>
      </c>
      <c r="D2897">
        <v>196.44573800000001</v>
      </c>
      <c r="E2897">
        <v>8.4291520000000002</v>
      </c>
    </row>
    <row r="2898" spans="1:9" x14ac:dyDescent="0.25">
      <c r="A2898">
        <v>2897</v>
      </c>
      <c r="B2898">
        <v>205.14559400000002</v>
      </c>
      <c r="C2898">
        <v>9.8687719999999999</v>
      </c>
    </row>
    <row r="2899" spans="1:9" x14ac:dyDescent="0.25">
      <c r="A2899">
        <v>2898</v>
      </c>
      <c r="B2899">
        <v>205.12641400000001</v>
      </c>
      <c r="C2899">
        <v>9.8661700000000003</v>
      </c>
    </row>
    <row r="2900" spans="1:9" x14ac:dyDescent="0.25">
      <c r="A2900">
        <v>2899</v>
      </c>
      <c r="B2900">
        <v>205.15141199999999</v>
      </c>
      <c r="C2900">
        <v>9.8766280000000002</v>
      </c>
    </row>
    <row r="2901" spans="1:9" x14ac:dyDescent="0.25">
      <c r="A2901">
        <v>2900</v>
      </c>
      <c r="B2901">
        <v>205.14452199999999</v>
      </c>
      <c r="C2901">
        <v>9.8748939999999994</v>
      </c>
    </row>
    <row r="2902" spans="1:9" x14ac:dyDescent="0.25">
      <c r="A2902">
        <v>2901</v>
      </c>
      <c r="B2902">
        <v>205.14641</v>
      </c>
      <c r="C2902">
        <v>9.884995</v>
      </c>
      <c r="H2902">
        <v>201.674139</v>
      </c>
      <c r="I2902">
        <v>6.7943910000000001</v>
      </c>
    </row>
    <row r="2903" spans="1:9" x14ac:dyDescent="0.25">
      <c r="A2903">
        <v>2902</v>
      </c>
      <c r="B2903">
        <v>205.14666600000001</v>
      </c>
      <c r="C2903">
        <v>9.9080049999999993</v>
      </c>
      <c r="H2903">
        <v>201.695975</v>
      </c>
      <c r="I2903">
        <v>6.8731619999999998</v>
      </c>
    </row>
    <row r="2904" spans="1:9" x14ac:dyDescent="0.25">
      <c r="A2904">
        <v>2903</v>
      </c>
      <c r="B2904">
        <v>205.135188</v>
      </c>
      <c r="C2904">
        <v>9.8918309999999998</v>
      </c>
      <c r="H2904">
        <v>201.69194300000001</v>
      </c>
      <c r="I2904">
        <v>6.8563270000000003</v>
      </c>
    </row>
    <row r="2905" spans="1:9" x14ac:dyDescent="0.25">
      <c r="A2905">
        <v>2904</v>
      </c>
      <c r="F2905">
        <v>205.254717</v>
      </c>
      <c r="G2905">
        <v>10.495168</v>
      </c>
      <c r="H2905">
        <v>201.69265999999999</v>
      </c>
      <c r="I2905">
        <v>6.8278080000000001</v>
      </c>
    </row>
    <row r="2906" spans="1:9" x14ac:dyDescent="0.25">
      <c r="A2906">
        <v>2905</v>
      </c>
      <c r="F2906">
        <v>205.341452</v>
      </c>
      <c r="G2906">
        <v>10.476087</v>
      </c>
      <c r="H2906">
        <v>201.68740300000002</v>
      </c>
      <c r="I2906">
        <v>6.8105130000000003</v>
      </c>
    </row>
    <row r="2907" spans="1:9" x14ac:dyDescent="0.25">
      <c r="A2907">
        <v>2906</v>
      </c>
      <c r="F2907">
        <v>205.315787</v>
      </c>
      <c r="G2907">
        <v>10.46369</v>
      </c>
      <c r="H2907">
        <v>201.68934100000001</v>
      </c>
      <c r="I2907">
        <v>6.8015340000000002</v>
      </c>
    </row>
    <row r="2908" spans="1:9" x14ac:dyDescent="0.25">
      <c r="A2908">
        <v>2907</v>
      </c>
      <c r="F2908">
        <v>205.325377</v>
      </c>
      <c r="G2908">
        <v>10.496034999999999</v>
      </c>
      <c r="H2908">
        <v>201.66612900000001</v>
      </c>
      <c r="I2908">
        <v>6.8466839999999998</v>
      </c>
    </row>
    <row r="2909" spans="1:9" x14ac:dyDescent="0.25">
      <c r="A2909">
        <v>2908</v>
      </c>
      <c r="F2909">
        <v>205.34047900000002</v>
      </c>
      <c r="G2909">
        <v>10.502005</v>
      </c>
      <c r="H2909">
        <v>201.678225</v>
      </c>
      <c r="I2909">
        <v>6.912293</v>
      </c>
    </row>
    <row r="2910" spans="1:9" x14ac:dyDescent="0.25">
      <c r="A2910">
        <v>2909</v>
      </c>
      <c r="D2910">
        <v>220.18382</v>
      </c>
      <c r="E2910">
        <v>7.6213990000000003</v>
      </c>
      <c r="F2910">
        <v>205.35043200000001</v>
      </c>
      <c r="G2910">
        <v>10.477822</v>
      </c>
      <c r="H2910">
        <v>201.674139</v>
      </c>
      <c r="I2910">
        <v>6.7943910000000001</v>
      </c>
    </row>
    <row r="2911" spans="1:9" x14ac:dyDescent="0.25">
      <c r="A2911">
        <v>2910</v>
      </c>
      <c r="D2911">
        <v>220.15964600000001</v>
      </c>
      <c r="E2911">
        <v>7.6056780000000002</v>
      </c>
      <c r="F2911">
        <v>205.349616</v>
      </c>
      <c r="G2911">
        <v>10.479556000000001</v>
      </c>
    </row>
    <row r="2912" spans="1:9" x14ac:dyDescent="0.25">
      <c r="A2912">
        <v>2911</v>
      </c>
      <c r="D2912">
        <v>220.205262</v>
      </c>
      <c r="E2912">
        <v>7.6175329999999999</v>
      </c>
      <c r="F2912">
        <v>205.349253</v>
      </c>
      <c r="G2912">
        <v>10.475678</v>
      </c>
    </row>
    <row r="2913" spans="1:9" x14ac:dyDescent="0.25">
      <c r="A2913">
        <v>2912</v>
      </c>
      <c r="D2913">
        <v>220.208303</v>
      </c>
      <c r="E2913">
        <v>7.6125850000000002</v>
      </c>
      <c r="F2913">
        <v>205.254717</v>
      </c>
      <c r="G2913">
        <v>10.495168</v>
      </c>
    </row>
    <row r="2914" spans="1:9" x14ac:dyDescent="0.25">
      <c r="A2914">
        <v>2913</v>
      </c>
      <c r="D2914">
        <v>220.195314</v>
      </c>
      <c r="E2914">
        <v>7.6152129999999998</v>
      </c>
    </row>
    <row r="2915" spans="1:9" x14ac:dyDescent="0.25">
      <c r="A2915">
        <v>2914</v>
      </c>
      <c r="D2915">
        <v>220.189335</v>
      </c>
      <c r="E2915">
        <v>7.5992870000000003</v>
      </c>
    </row>
    <row r="2916" spans="1:9" x14ac:dyDescent="0.25">
      <c r="A2916">
        <v>2915</v>
      </c>
      <c r="D2916">
        <v>220.17340799999999</v>
      </c>
      <c r="E2916">
        <v>7.594544</v>
      </c>
    </row>
    <row r="2917" spans="1:9" x14ac:dyDescent="0.25">
      <c r="A2917">
        <v>2916</v>
      </c>
      <c r="D2917">
        <v>220.21082899999999</v>
      </c>
      <c r="E2917">
        <v>7.6207799999999999</v>
      </c>
    </row>
    <row r="2918" spans="1:9" x14ac:dyDescent="0.25">
      <c r="A2918">
        <v>2917</v>
      </c>
      <c r="D2918">
        <v>220.21588</v>
      </c>
      <c r="E2918">
        <v>7.6325839999999996</v>
      </c>
    </row>
    <row r="2919" spans="1:9" x14ac:dyDescent="0.25">
      <c r="A2919">
        <v>2918</v>
      </c>
      <c r="B2919">
        <v>228.22988799999999</v>
      </c>
      <c r="C2919">
        <v>9.2867219999999993</v>
      </c>
      <c r="D2919">
        <v>220.18382</v>
      </c>
      <c r="E2919">
        <v>7.6213990000000003</v>
      </c>
    </row>
    <row r="2920" spans="1:9" x14ac:dyDescent="0.25">
      <c r="A2920">
        <v>2919</v>
      </c>
      <c r="B2920">
        <v>228.21901199999999</v>
      </c>
      <c r="C2920">
        <v>9.2749710000000007</v>
      </c>
      <c r="D2920">
        <v>220.18382</v>
      </c>
      <c r="E2920">
        <v>7.6213990000000003</v>
      </c>
    </row>
    <row r="2921" spans="1:9" x14ac:dyDescent="0.25">
      <c r="A2921">
        <v>2920</v>
      </c>
      <c r="B2921">
        <v>228.239732</v>
      </c>
      <c r="C2921">
        <v>9.2899180000000001</v>
      </c>
    </row>
    <row r="2922" spans="1:9" x14ac:dyDescent="0.25">
      <c r="A2922">
        <v>2921</v>
      </c>
      <c r="B2922">
        <v>228.21829099999999</v>
      </c>
      <c r="C2922">
        <v>9.2920839999999991</v>
      </c>
    </row>
    <row r="2923" spans="1:9" x14ac:dyDescent="0.25">
      <c r="A2923">
        <v>2922</v>
      </c>
      <c r="B2923">
        <v>228.212155</v>
      </c>
      <c r="C2923">
        <v>9.302289</v>
      </c>
    </row>
    <row r="2924" spans="1:9" x14ac:dyDescent="0.25">
      <c r="A2924">
        <v>2923</v>
      </c>
      <c r="B2924">
        <v>228.201694</v>
      </c>
      <c r="C2924">
        <v>9.3056909999999995</v>
      </c>
    </row>
    <row r="2925" spans="1:9" x14ac:dyDescent="0.25">
      <c r="A2925">
        <v>2924</v>
      </c>
      <c r="B2925">
        <v>228.21153699999999</v>
      </c>
      <c r="C2925">
        <v>9.3149689999999996</v>
      </c>
      <c r="H2925">
        <v>223.53189</v>
      </c>
      <c r="I2925">
        <v>6.3344569999999996</v>
      </c>
    </row>
    <row r="2926" spans="1:9" x14ac:dyDescent="0.25">
      <c r="A2926">
        <v>2925</v>
      </c>
      <c r="B2926">
        <v>228.18494100000001</v>
      </c>
      <c r="C2926">
        <v>9.3150200000000005</v>
      </c>
      <c r="H2926">
        <v>223.46632600000001</v>
      </c>
      <c r="I2926">
        <v>6.350333</v>
      </c>
    </row>
    <row r="2927" spans="1:9" x14ac:dyDescent="0.25">
      <c r="A2927">
        <v>2926</v>
      </c>
      <c r="B2927">
        <v>228.13494399999999</v>
      </c>
      <c r="C2927">
        <v>9.2929089999999999</v>
      </c>
      <c r="H2927">
        <v>223.476686</v>
      </c>
      <c r="I2927">
        <v>6.3715169999999999</v>
      </c>
    </row>
    <row r="2928" spans="1:9" x14ac:dyDescent="0.25">
      <c r="A2928">
        <v>2927</v>
      </c>
      <c r="B2928">
        <v>228.22988799999999</v>
      </c>
      <c r="C2928">
        <v>9.2867219999999993</v>
      </c>
      <c r="F2928">
        <v>227.464619</v>
      </c>
      <c r="G2928">
        <v>10.431507</v>
      </c>
      <c r="H2928">
        <v>223.43096700000001</v>
      </c>
      <c r="I2928">
        <v>6.3848669999999998</v>
      </c>
    </row>
    <row r="2929" spans="1:9" x14ac:dyDescent="0.25">
      <c r="A2929">
        <v>2928</v>
      </c>
      <c r="F2929">
        <v>227.54750100000001</v>
      </c>
      <c r="G2929">
        <v>10.413106000000001</v>
      </c>
      <c r="H2929">
        <v>223.41730899999999</v>
      </c>
      <c r="I2929">
        <v>6.3784239999999999</v>
      </c>
    </row>
    <row r="2930" spans="1:9" x14ac:dyDescent="0.25">
      <c r="A2930">
        <v>2929</v>
      </c>
      <c r="F2930">
        <v>227.55595399999999</v>
      </c>
      <c r="G2930">
        <v>10.462897</v>
      </c>
      <c r="H2930">
        <v>223.488078</v>
      </c>
      <c r="I2930">
        <v>6.400639</v>
      </c>
    </row>
    <row r="2931" spans="1:9" x14ac:dyDescent="0.25">
      <c r="A2931">
        <v>2930</v>
      </c>
      <c r="F2931">
        <v>227.54894400000001</v>
      </c>
      <c r="G2931">
        <v>10.472382</v>
      </c>
      <c r="H2931">
        <v>223.47916000000001</v>
      </c>
      <c r="I2931">
        <v>6.3954849999999999</v>
      </c>
    </row>
    <row r="2932" spans="1:9" x14ac:dyDescent="0.25">
      <c r="A2932">
        <v>2931</v>
      </c>
      <c r="F2932">
        <v>227.51539</v>
      </c>
      <c r="G2932">
        <v>10.465370999999999</v>
      </c>
      <c r="H2932">
        <v>223.53802300000001</v>
      </c>
      <c r="I2932">
        <v>6.3715679999999999</v>
      </c>
    </row>
    <row r="2933" spans="1:9" x14ac:dyDescent="0.25">
      <c r="A2933">
        <v>2932</v>
      </c>
      <c r="D2933">
        <v>243.62272899999999</v>
      </c>
      <c r="E2933">
        <v>7.5953689999999998</v>
      </c>
      <c r="F2933">
        <v>227.50636900000001</v>
      </c>
      <c r="G2933">
        <v>10.451506999999999</v>
      </c>
      <c r="H2933">
        <v>223.53189</v>
      </c>
      <c r="I2933">
        <v>6.3344569999999996</v>
      </c>
    </row>
    <row r="2934" spans="1:9" x14ac:dyDescent="0.25">
      <c r="A2934">
        <v>2933</v>
      </c>
      <c r="D2934">
        <v>243.69726299999999</v>
      </c>
      <c r="E2934">
        <v>7.6386149999999997</v>
      </c>
      <c r="F2934">
        <v>227.470134</v>
      </c>
      <c r="G2934">
        <v>10.474648999999999</v>
      </c>
    </row>
    <row r="2935" spans="1:9" x14ac:dyDescent="0.25">
      <c r="A2935">
        <v>2934</v>
      </c>
      <c r="D2935">
        <v>243.639377</v>
      </c>
      <c r="E2935">
        <v>7.6282540000000001</v>
      </c>
      <c r="F2935">
        <v>227.447868</v>
      </c>
      <c r="G2935">
        <v>10.394757</v>
      </c>
    </row>
    <row r="2936" spans="1:9" x14ac:dyDescent="0.25">
      <c r="A2936">
        <v>2935</v>
      </c>
      <c r="D2936">
        <v>243.63484499999998</v>
      </c>
      <c r="E2936">
        <v>7.6128939999999998</v>
      </c>
      <c r="F2936">
        <v>227.464619</v>
      </c>
      <c r="G2936">
        <v>10.431507</v>
      </c>
    </row>
    <row r="2937" spans="1:9" x14ac:dyDescent="0.25">
      <c r="A2937">
        <v>2936</v>
      </c>
      <c r="D2937">
        <v>243.661956</v>
      </c>
      <c r="E2937">
        <v>7.6108840000000004</v>
      </c>
      <c r="F2937">
        <v>227.464619</v>
      </c>
      <c r="G2937">
        <v>10.431507</v>
      </c>
    </row>
    <row r="2938" spans="1:9" x14ac:dyDescent="0.25">
      <c r="A2938">
        <v>2937</v>
      </c>
      <c r="D2938">
        <v>243.65437800000001</v>
      </c>
      <c r="E2938">
        <v>7.6017599999999996</v>
      </c>
      <c r="F2938">
        <v>227.464619</v>
      </c>
      <c r="G2938">
        <v>10.431507</v>
      </c>
    </row>
    <row r="2939" spans="1:9" x14ac:dyDescent="0.25">
      <c r="A2939">
        <v>2938</v>
      </c>
      <c r="D2939">
        <v>243.65917100000001</v>
      </c>
      <c r="E2939">
        <v>7.6057300000000003</v>
      </c>
    </row>
    <row r="2940" spans="1:9" x14ac:dyDescent="0.25">
      <c r="A2940">
        <v>2939</v>
      </c>
      <c r="D2940">
        <v>243.648707</v>
      </c>
      <c r="E2940">
        <v>7.6028950000000002</v>
      </c>
    </row>
    <row r="2941" spans="1:9" x14ac:dyDescent="0.25">
      <c r="A2941">
        <v>2940</v>
      </c>
      <c r="D2941">
        <v>243.67396500000001</v>
      </c>
      <c r="E2941">
        <v>7.5849060000000001</v>
      </c>
    </row>
    <row r="2942" spans="1:9" x14ac:dyDescent="0.25">
      <c r="A2942">
        <v>2941</v>
      </c>
      <c r="D2942">
        <v>243.69035400000001</v>
      </c>
      <c r="E2942">
        <v>7.5870189999999997</v>
      </c>
    </row>
    <row r="2943" spans="1:9" x14ac:dyDescent="0.25">
      <c r="A2943">
        <v>2942</v>
      </c>
      <c r="D2943">
        <v>243.71886000000001</v>
      </c>
      <c r="E2943">
        <v>7.6319650000000001</v>
      </c>
    </row>
    <row r="2944" spans="1:9" x14ac:dyDescent="0.25">
      <c r="A2944">
        <v>2943</v>
      </c>
      <c r="B2944">
        <v>253.89074199999999</v>
      </c>
      <c r="C2944">
        <v>9.0675080000000001</v>
      </c>
      <c r="D2944">
        <v>243.62272899999999</v>
      </c>
      <c r="E2944">
        <v>7.5953689999999998</v>
      </c>
    </row>
    <row r="2945" spans="1:9" x14ac:dyDescent="0.25">
      <c r="A2945">
        <v>2944</v>
      </c>
      <c r="B2945">
        <v>253.90079399999999</v>
      </c>
      <c r="C2945">
        <v>9.0503440000000008</v>
      </c>
      <c r="D2945">
        <v>243.62272899999999</v>
      </c>
      <c r="E2945">
        <v>7.5953689999999998</v>
      </c>
    </row>
    <row r="2946" spans="1:9" x14ac:dyDescent="0.25">
      <c r="A2946">
        <v>2945</v>
      </c>
      <c r="B2946">
        <v>253.925532</v>
      </c>
      <c r="C2946">
        <v>9.040756</v>
      </c>
    </row>
    <row r="2947" spans="1:9" x14ac:dyDescent="0.25">
      <c r="A2947">
        <v>2946</v>
      </c>
      <c r="B2947">
        <v>253.910121</v>
      </c>
      <c r="C2947">
        <v>9.0490549999999992</v>
      </c>
    </row>
    <row r="2948" spans="1:9" x14ac:dyDescent="0.25">
      <c r="A2948">
        <v>2947</v>
      </c>
      <c r="B2948">
        <v>253.87589600000001</v>
      </c>
      <c r="C2948">
        <v>9.037922</v>
      </c>
      <c r="H2948">
        <v>245.204555</v>
      </c>
      <c r="I2948">
        <v>5.7937130000000003</v>
      </c>
    </row>
    <row r="2949" spans="1:9" x14ac:dyDescent="0.25">
      <c r="A2949">
        <v>2948</v>
      </c>
      <c r="B2949">
        <v>253.89028100000002</v>
      </c>
      <c r="C2949">
        <v>9.0418900000000004</v>
      </c>
      <c r="H2949">
        <v>245.299083</v>
      </c>
      <c r="I2949">
        <v>5.841081</v>
      </c>
    </row>
    <row r="2950" spans="1:9" x14ac:dyDescent="0.25">
      <c r="A2950">
        <v>2949</v>
      </c>
      <c r="B2950">
        <v>253.93780000000001</v>
      </c>
      <c r="C2950">
        <v>9.0718370000000004</v>
      </c>
      <c r="H2950">
        <v>245.34588500000001</v>
      </c>
      <c r="I2950">
        <v>5.821701</v>
      </c>
    </row>
    <row r="2951" spans="1:9" x14ac:dyDescent="0.25">
      <c r="A2951">
        <v>2950</v>
      </c>
      <c r="B2951">
        <v>253.972903</v>
      </c>
      <c r="C2951">
        <v>9.0634359999999994</v>
      </c>
      <c r="H2951">
        <v>245.335216</v>
      </c>
      <c r="I2951">
        <v>5.820722</v>
      </c>
    </row>
    <row r="2952" spans="1:9" x14ac:dyDescent="0.25">
      <c r="A2952">
        <v>2951</v>
      </c>
      <c r="B2952">
        <v>253.92434600000001</v>
      </c>
      <c r="C2952">
        <v>9.0615279999999991</v>
      </c>
      <c r="H2952">
        <v>245.35727600000001</v>
      </c>
      <c r="I2952">
        <v>5.7724760000000002</v>
      </c>
    </row>
    <row r="2953" spans="1:9" x14ac:dyDescent="0.25">
      <c r="A2953">
        <v>2952</v>
      </c>
      <c r="B2953">
        <v>253.92584500000001</v>
      </c>
      <c r="C2953">
        <v>9.0577660000000009</v>
      </c>
      <c r="H2953">
        <v>245.319751</v>
      </c>
      <c r="I2953">
        <v>5.8187110000000004</v>
      </c>
    </row>
    <row r="2954" spans="1:9" x14ac:dyDescent="0.25">
      <c r="A2954">
        <v>2953</v>
      </c>
      <c r="B2954">
        <v>253.86434800000001</v>
      </c>
      <c r="C2954">
        <v>9.066065</v>
      </c>
      <c r="H2954">
        <v>245.26686799999999</v>
      </c>
      <c r="I2954">
        <v>5.8389160000000002</v>
      </c>
    </row>
    <row r="2955" spans="1:9" x14ac:dyDescent="0.25">
      <c r="A2955">
        <v>2954</v>
      </c>
      <c r="B2955">
        <v>253.89074199999999</v>
      </c>
      <c r="C2955">
        <v>9.0675080000000001</v>
      </c>
      <c r="F2955">
        <v>252.006305</v>
      </c>
      <c r="G2955">
        <v>9.5450079999999993</v>
      </c>
      <c r="H2955">
        <v>245.22774799999999</v>
      </c>
      <c r="I2955">
        <v>5.8536060000000001</v>
      </c>
    </row>
    <row r="2956" spans="1:9" x14ac:dyDescent="0.25">
      <c r="A2956">
        <v>2955</v>
      </c>
      <c r="B2956">
        <v>253.89074199999999</v>
      </c>
      <c r="C2956">
        <v>9.0675080000000001</v>
      </c>
      <c r="F2956">
        <v>251.912498</v>
      </c>
      <c r="G2956">
        <v>9.5231019999999997</v>
      </c>
      <c r="H2956">
        <v>245.29624799999999</v>
      </c>
      <c r="I2956">
        <v>5.8622139999999998</v>
      </c>
    </row>
    <row r="2957" spans="1:9" x14ac:dyDescent="0.25">
      <c r="A2957">
        <v>2956</v>
      </c>
      <c r="F2957">
        <v>251.993728</v>
      </c>
      <c r="G2957">
        <v>9.5179480000000005</v>
      </c>
      <c r="H2957">
        <v>245.318412</v>
      </c>
      <c r="I2957">
        <v>5.841081</v>
      </c>
    </row>
    <row r="2958" spans="1:9" x14ac:dyDescent="0.25">
      <c r="A2958">
        <v>2957</v>
      </c>
      <c r="D2958">
        <v>265.57182599999999</v>
      </c>
      <c r="E2958">
        <v>6.8493269999999997</v>
      </c>
      <c r="F2958">
        <v>251.983935</v>
      </c>
      <c r="G2958">
        <v>9.5244940000000007</v>
      </c>
      <c r="H2958">
        <v>245.318412</v>
      </c>
      <c r="I2958">
        <v>5.841081</v>
      </c>
    </row>
    <row r="2959" spans="1:9" x14ac:dyDescent="0.25">
      <c r="A2959">
        <v>2958</v>
      </c>
      <c r="D2959">
        <v>265.604964</v>
      </c>
      <c r="E2959">
        <v>6.8902010000000002</v>
      </c>
      <c r="F2959">
        <v>252.02182299999998</v>
      </c>
      <c r="G2959">
        <v>9.5505230000000001</v>
      </c>
      <c r="H2959">
        <v>245.318412</v>
      </c>
      <c r="I2959">
        <v>5.841081</v>
      </c>
    </row>
    <row r="2960" spans="1:9" x14ac:dyDescent="0.25">
      <c r="A2960">
        <v>2959</v>
      </c>
      <c r="D2960">
        <v>265.57481300000001</v>
      </c>
      <c r="E2960">
        <v>6.891953</v>
      </c>
      <c r="F2960">
        <v>252.01924</v>
      </c>
      <c r="G2960">
        <v>9.5661919999999991</v>
      </c>
    </row>
    <row r="2961" spans="1:11" x14ac:dyDescent="0.25">
      <c r="A2961">
        <v>2960</v>
      </c>
      <c r="D2961">
        <v>265.587852</v>
      </c>
      <c r="E2961">
        <v>6.8628830000000001</v>
      </c>
      <c r="F2961">
        <v>252.05217999999999</v>
      </c>
      <c r="G2961">
        <v>9.5651620000000008</v>
      </c>
    </row>
    <row r="2962" spans="1:11" x14ac:dyDescent="0.25">
      <c r="A2962">
        <v>2961</v>
      </c>
      <c r="D2962">
        <v>265.56960600000002</v>
      </c>
      <c r="E2962">
        <v>6.8633470000000001</v>
      </c>
      <c r="F2962">
        <v>252.057075</v>
      </c>
      <c r="G2962">
        <v>9.5499559999999999</v>
      </c>
    </row>
    <row r="2963" spans="1:11" x14ac:dyDescent="0.25">
      <c r="A2963">
        <v>2962</v>
      </c>
      <c r="D2963">
        <v>265.55955799999998</v>
      </c>
      <c r="E2963">
        <v>6.8654080000000004</v>
      </c>
      <c r="F2963">
        <v>252.087592</v>
      </c>
      <c r="G2963">
        <v>9.5502140000000004</v>
      </c>
    </row>
    <row r="2964" spans="1:11" x14ac:dyDescent="0.25">
      <c r="A2964">
        <v>2963</v>
      </c>
      <c r="D2964">
        <v>265.54285700000003</v>
      </c>
      <c r="E2964">
        <v>6.8495330000000001</v>
      </c>
      <c r="F2964">
        <v>252.055633</v>
      </c>
      <c r="G2964">
        <v>9.5361940000000001</v>
      </c>
    </row>
    <row r="2965" spans="1:11" x14ac:dyDescent="0.25">
      <c r="A2965">
        <v>2964</v>
      </c>
      <c r="D2965">
        <v>265.555228</v>
      </c>
      <c r="E2965">
        <v>6.8360289999999999</v>
      </c>
      <c r="F2965">
        <v>252.063727</v>
      </c>
      <c r="G2965">
        <v>9.5662959999999995</v>
      </c>
    </row>
    <row r="2966" spans="1:11" x14ac:dyDescent="0.25">
      <c r="A2966">
        <v>2965</v>
      </c>
      <c r="D2966">
        <v>265.55022700000001</v>
      </c>
      <c r="E2966">
        <v>6.8515940000000004</v>
      </c>
      <c r="F2966">
        <v>252.078158</v>
      </c>
      <c r="G2966">
        <v>9.5352669999999993</v>
      </c>
    </row>
    <row r="2967" spans="1:11" x14ac:dyDescent="0.25">
      <c r="A2967">
        <v>2966</v>
      </c>
      <c r="D2967">
        <v>265.56837000000002</v>
      </c>
      <c r="E2967">
        <v>6.8405639999999996</v>
      </c>
      <c r="F2967">
        <v>252.125888</v>
      </c>
      <c r="G2967">
        <v>9.4496009999999995</v>
      </c>
    </row>
    <row r="2968" spans="1:11" x14ac:dyDescent="0.25">
      <c r="A2968">
        <v>2967</v>
      </c>
      <c r="D2968">
        <v>265.57672000000002</v>
      </c>
      <c r="E2968">
        <v>6.8280390000000004</v>
      </c>
      <c r="F2968">
        <v>252.006305</v>
      </c>
      <c r="G2968">
        <v>9.5450079999999993</v>
      </c>
    </row>
    <row r="2969" spans="1:11" x14ac:dyDescent="0.25">
      <c r="A2969">
        <v>2968</v>
      </c>
      <c r="D2969">
        <v>265.59785399999998</v>
      </c>
      <c r="E2969">
        <v>6.8377290000000004</v>
      </c>
    </row>
    <row r="2970" spans="1:11" x14ac:dyDescent="0.25">
      <c r="A2970">
        <v>2969</v>
      </c>
      <c r="D2970">
        <v>265.62754000000001</v>
      </c>
      <c r="E2970">
        <v>6.8794789999999999</v>
      </c>
    </row>
    <row r="2971" spans="1:11" x14ac:dyDescent="0.25">
      <c r="A2971">
        <v>2970</v>
      </c>
      <c r="B2971">
        <v>273.68598099999997</v>
      </c>
      <c r="C2971">
        <v>7.633769</v>
      </c>
      <c r="D2971">
        <v>265.72460100000001</v>
      </c>
      <c r="E2971">
        <v>6.8102049999999998</v>
      </c>
    </row>
    <row r="2972" spans="1:11" x14ac:dyDescent="0.25">
      <c r="A2972">
        <v>2971</v>
      </c>
      <c r="B2972">
        <v>273.81942700000002</v>
      </c>
      <c r="C2972">
        <v>7.6344390000000004</v>
      </c>
      <c r="D2972">
        <v>265.57182599999999</v>
      </c>
      <c r="E2972">
        <v>6.8493269999999997</v>
      </c>
    </row>
    <row r="2973" spans="1:11" x14ac:dyDescent="0.25">
      <c r="A2973">
        <v>2972</v>
      </c>
      <c r="B2973">
        <v>273.81942700000002</v>
      </c>
      <c r="C2973">
        <v>7.6344390000000004</v>
      </c>
      <c r="D2973">
        <v>265.57182599999999</v>
      </c>
      <c r="E2973">
        <v>6.8493269999999997</v>
      </c>
    </row>
    <row r="2974" spans="1:11" x14ac:dyDescent="0.25">
      <c r="A2974">
        <v>2973</v>
      </c>
      <c r="B2974">
        <v>273.81942700000002</v>
      </c>
      <c r="C2974">
        <v>7.6344390000000004</v>
      </c>
      <c r="H2974">
        <v>265.10071499999998</v>
      </c>
      <c r="I2974">
        <v>5.3703849999999997</v>
      </c>
    </row>
    <row r="2975" spans="1:11" x14ac:dyDescent="0.25">
      <c r="A2975">
        <v>2974</v>
      </c>
      <c r="B2975">
        <v>273.81942700000002</v>
      </c>
      <c r="C2975">
        <v>7.6344390000000004</v>
      </c>
      <c r="H2975">
        <v>265.10071499999998</v>
      </c>
      <c r="I2975">
        <v>5.3703849999999997</v>
      </c>
      <c r="J2975">
        <v>236.35291000000001</v>
      </c>
      <c r="K2975">
        <v>13.113168999999999</v>
      </c>
    </row>
    <row r="2976" spans="1:11" x14ac:dyDescent="0.25">
      <c r="A2976">
        <v>2975</v>
      </c>
    </row>
    <row r="2977" spans="1:1" x14ac:dyDescent="0.25">
      <c r="A2977">
        <v>2976</v>
      </c>
    </row>
    <row r="2978" spans="1:1" x14ac:dyDescent="0.25">
      <c r="A2978">
        <v>2977</v>
      </c>
    </row>
    <row r="2979" spans="1:1" x14ac:dyDescent="0.25">
      <c r="A2979">
        <v>2978</v>
      </c>
    </row>
    <row r="2980" spans="1:1" x14ac:dyDescent="0.25">
      <c r="A2980">
        <v>2979</v>
      </c>
    </row>
    <row r="2981" spans="1:1" x14ac:dyDescent="0.25">
      <c r="A2981">
        <v>2980</v>
      </c>
    </row>
    <row r="2982" spans="1:1" x14ac:dyDescent="0.25">
      <c r="A2982">
        <v>2981</v>
      </c>
    </row>
    <row r="2983" spans="1:1" x14ac:dyDescent="0.25">
      <c r="A2983">
        <v>2982</v>
      </c>
    </row>
    <row r="2984" spans="1:1" x14ac:dyDescent="0.25">
      <c r="A2984">
        <v>2983</v>
      </c>
    </row>
    <row r="2985" spans="1:1" x14ac:dyDescent="0.25">
      <c r="A2985">
        <v>2984</v>
      </c>
    </row>
    <row r="2986" spans="1:1" x14ac:dyDescent="0.25">
      <c r="A2986">
        <v>2985</v>
      </c>
    </row>
    <row r="2987" spans="1:1" x14ac:dyDescent="0.25">
      <c r="A2987">
        <v>2986</v>
      </c>
    </row>
    <row r="2988" spans="1:1" x14ac:dyDescent="0.25">
      <c r="A2988">
        <v>2987</v>
      </c>
    </row>
    <row r="2989" spans="1:1" x14ac:dyDescent="0.25">
      <c r="A2989">
        <v>2988</v>
      </c>
    </row>
    <row r="2990" spans="1:1" x14ac:dyDescent="0.25">
      <c r="A2990">
        <v>2989</v>
      </c>
    </row>
    <row r="2991" spans="1:1" x14ac:dyDescent="0.25">
      <c r="A2991">
        <v>2990</v>
      </c>
    </row>
    <row r="2992" spans="1:1" x14ac:dyDescent="0.25">
      <c r="A2992">
        <v>2991</v>
      </c>
    </row>
    <row r="2993" spans="1:11" x14ac:dyDescent="0.25">
      <c r="A2993">
        <v>2992</v>
      </c>
    </row>
    <row r="2994" spans="1:11" x14ac:dyDescent="0.25">
      <c r="A2994">
        <v>2993</v>
      </c>
    </row>
    <row r="2995" spans="1:11" x14ac:dyDescent="0.25">
      <c r="A2995">
        <v>2994</v>
      </c>
    </row>
    <row r="2996" spans="1:11" x14ac:dyDescent="0.25">
      <c r="A2996">
        <v>2995</v>
      </c>
    </row>
    <row r="2997" spans="1:11" x14ac:dyDescent="0.25">
      <c r="A2997">
        <v>2996</v>
      </c>
    </row>
    <row r="2998" spans="1:11" x14ac:dyDescent="0.25">
      <c r="A2998">
        <v>2997</v>
      </c>
    </row>
    <row r="2999" spans="1:11" x14ac:dyDescent="0.25">
      <c r="A2999">
        <v>2998</v>
      </c>
    </row>
    <row r="3000" spans="1:11" x14ac:dyDescent="0.25">
      <c r="A3000">
        <v>2999</v>
      </c>
    </row>
    <row r="3001" spans="1:11" x14ac:dyDescent="0.25">
      <c r="A3001">
        <v>3000</v>
      </c>
    </row>
    <row r="3002" spans="1:11" x14ac:dyDescent="0.25">
      <c r="A3002">
        <v>3001</v>
      </c>
    </row>
    <row r="3003" spans="1:11" x14ac:dyDescent="0.25">
      <c r="A3003">
        <v>3002</v>
      </c>
    </row>
    <row r="3004" spans="1:11" x14ac:dyDescent="0.25">
      <c r="A3004">
        <v>3003</v>
      </c>
    </row>
    <row r="3005" spans="1:11" x14ac:dyDescent="0.25">
      <c r="A3005">
        <v>3004</v>
      </c>
    </row>
    <row r="3006" spans="1:11" x14ac:dyDescent="0.25">
      <c r="A3006">
        <v>3005</v>
      </c>
    </row>
    <row r="3007" spans="1:11" x14ac:dyDescent="0.25">
      <c r="A3007">
        <v>3006</v>
      </c>
    </row>
    <row r="3008" spans="1:11" x14ac:dyDescent="0.25">
      <c r="A3008">
        <v>3007</v>
      </c>
      <c r="J3008">
        <v>236.236524</v>
      </c>
      <c r="K3008">
        <v>13.539898000000001</v>
      </c>
    </row>
    <row r="3009" spans="1:9" x14ac:dyDescent="0.25">
      <c r="A3009">
        <v>3008</v>
      </c>
      <c r="B3009">
        <v>241.778344</v>
      </c>
      <c r="C3009">
        <v>5.5306850000000001</v>
      </c>
    </row>
    <row r="3010" spans="1:9" x14ac:dyDescent="0.25">
      <c r="A3010">
        <v>3009</v>
      </c>
      <c r="B3010">
        <v>241.776231</v>
      </c>
      <c r="C3010">
        <v>5.5486740000000001</v>
      </c>
    </row>
    <row r="3011" spans="1:9" x14ac:dyDescent="0.25">
      <c r="A3011">
        <v>3010</v>
      </c>
      <c r="B3011">
        <v>241.78550799999999</v>
      </c>
      <c r="C3011">
        <v>5.5501690000000004</v>
      </c>
      <c r="H3011">
        <v>253.091353</v>
      </c>
      <c r="I3011">
        <v>9.0805480000000003</v>
      </c>
    </row>
    <row r="3012" spans="1:9" x14ac:dyDescent="0.25">
      <c r="A3012">
        <v>3011</v>
      </c>
      <c r="B3012">
        <v>241.66572099999999</v>
      </c>
      <c r="C3012">
        <v>5.4942440000000001</v>
      </c>
      <c r="H3012">
        <v>253.093051</v>
      </c>
      <c r="I3012">
        <v>9.1141550000000002</v>
      </c>
    </row>
    <row r="3013" spans="1:9" x14ac:dyDescent="0.25">
      <c r="A3013">
        <v>3012</v>
      </c>
      <c r="B3013">
        <v>241.75514899999999</v>
      </c>
      <c r="C3013">
        <v>5.5355819999999998</v>
      </c>
      <c r="H3013">
        <v>253.10645199999999</v>
      </c>
      <c r="I3013">
        <v>9.1219380000000001</v>
      </c>
    </row>
    <row r="3014" spans="1:9" x14ac:dyDescent="0.25">
      <c r="A3014">
        <v>3013</v>
      </c>
      <c r="B3014">
        <v>241.73319000000001</v>
      </c>
      <c r="C3014">
        <v>5.5785689999999999</v>
      </c>
      <c r="H3014">
        <v>253.066867</v>
      </c>
      <c r="I3014">
        <v>9.103434</v>
      </c>
    </row>
    <row r="3015" spans="1:9" x14ac:dyDescent="0.25">
      <c r="A3015">
        <v>3014</v>
      </c>
      <c r="B3015">
        <v>241.74757299999999</v>
      </c>
      <c r="C3015">
        <v>5.5847030000000002</v>
      </c>
      <c r="H3015">
        <v>253.12943899999999</v>
      </c>
      <c r="I3015">
        <v>9.109928</v>
      </c>
    </row>
    <row r="3016" spans="1:9" x14ac:dyDescent="0.25">
      <c r="A3016">
        <v>3015</v>
      </c>
      <c r="B3016">
        <v>241.722264</v>
      </c>
      <c r="C3016">
        <v>5.5701169999999998</v>
      </c>
      <c r="H3016">
        <v>253.16181499999999</v>
      </c>
      <c r="I3016">
        <v>9.1043620000000001</v>
      </c>
    </row>
    <row r="3017" spans="1:9" x14ac:dyDescent="0.25">
      <c r="A3017">
        <v>3016</v>
      </c>
      <c r="B3017">
        <v>241.719121</v>
      </c>
      <c r="C3017">
        <v>5.5515090000000002</v>
      </c>
      <c r="H3017">
        <v>253.14980199999999</v>
      </c>
      <c r="I3017">
        <v>9.098433</v>
      </c>
    </row>
    <row r="3018" spans="1:9" x14ac:dyDescent="0.25">
      <c r="A3018">
        <v>3017</v>
      </c>
      <c r="B3018">
        <v>241.72334599999999</v>
      </c>
      <c r="C3018">
        <v>5.543571</v>
      </c>
      <c r="H3018">
        <v>253.16397799999999</v>
      </c>
      <c r="I3018">
        <v>9.077197</v>
      </c>
    </row>
    <row r="3019" spans="1:9" x14ac:dyDescent="0.25">
      <c r="A3019">
        <v>3018</v>
      </c>
      <c r="B3019">
        <v>241.71211</v>
      </c>
      <c r="C3019">
        <v>5.5357370000000001</v>
      </c>
      <c r="H3019">
        <v>253.20845700000001</v>
      </c>
      <c r="I3019">
        <v>9.0543119999999995</v>
      </c>
    </row>
    <row r="3020" spans="1:9" x14ac:dyDescent="0.25">
      <c r="A3020">
        <v>3019</v>
      </c>
      <c r="B3020">
        <v>241.720563</v>
      </c>
      <c r="C3020">
        <v>5.5501690000000004</v>
      </c>
      <c r="H3020">
        <v>253.18212</v>
      </c>
      <c r="I3020">
        <v>9.057302</v>
      </c>
    </row>
    <row r="3021" spans="1:9" x14ac:dyDescent="0.25">
      <c r="A3021">
        <v>3020</v>
      </c>
      <c r="B3021">
        <v>241.711286</v>
      </c>
      <c r="C3021">
        <v>5.5865590000000003</v>
      </c>
      <c r="H3021">
        <v>253.14387399999998</v>
      </c>
      <c r="I3021">
        <v>9.0478690000000004</v>
      </c>
    </row>
    <row r="3022" spans="1:9" x14ac:dyDescent="0.25">
      <c r="A3022">
        <v>3021</v>
      </c>
      <c r="B3022">
        <v>241.778344</v>
      </c>
      <c r="C3022">
        <v>5.5306850000000001</v>
      </c>
      <c r="F3022">
        <v>245.16481300000001</v>
      </c>
      <c r="G3022">
        <v>4.958602</v>
      </c>
      <c r="H3022">
        <v>253.091353</v>
      </c>
      <c r="I3022">
        <v>9.0805480000000003</v>
      </c>
    </row>
    <row r="3023" spans="1:9" x14ac:dyDescent="0.25">
      <c r="A3023">
        <v>3022</v>
      </c>
      <c r="B3023">
        <v>241.778344</v>
      </c>
      <c r="C3023">
        <v>5.5306850000000001</v>
      </c>
      <c r="F3023">
        <v>245.15161799999998</v>
      </c>
      <c r="G3023">
        <v>4.924944</v>
      </c>
      <c r="H3023">
        <v>253.091353</v>
      </c>
      <c r="I3023">
        <v>9.0805480000000003</v>
      </c>
    </row>
    <row r="3024" spans="1:9" x14ac:dyDescent="0.25">
      <c r="A3024">
        <v>3023</v>
      </c>
      <c r="F3024">
        <v>245.15079399999999</v>
      </c>
      <c r="G3024">
        <v>4.9208730000000003</v>
      </c>
      <c r="H3024">
        <v>253.091353</v>
      </c>
      <c r="I3024">
        <v>9.0805480000000003</v>
      </c>
    </row>
    <row r="3025" spans="1:7" x14ac:dyDescent="0.25">
      <c r="A3025">
        <v>3024</v>
      </c>
      <c r="F3025">
        <v>245.13017600000001</v>
      </c>
      <c r="G3025">
        <v>4.8948429999999998</v>
      </c>
    </row>
    <row r="3026" spans="1:7" x14ac:dyDescent="0.25">
      <c r="A3026">
        <v>3025</v>
      </c>
      <c r="F3026">
        <v>245.169658</v>
      </c>
      <c r="G3026">
        <v>4.880617</v>
      </c>
    </row>
    <row r="3027" spans="1:7" x14ac:dyDescent="0.25">
      <c r="A3027">
        <v>3026</v>
      </c>
      <c r="F3027">
        <v>245.22084000000001</v>
      </c>
      <c r="G3027">
        <v>4.921646</v>
      </c>
    </row>
    <row r="3028" spans="1:7" x14ac:dyDescent="0.25">
      <c r="A3028">
        <v>3027</v>
      </c>
      <c r="F3028">
        <v>245.22919400000001</v>
      </c>
      <c r="G3028">
        <v>4.9455099999999996</v>
      </c>
    </row>
    <row r="3029" spans="1:7" x14ac:dyDescent="0.25">
      <c r="A3029">
        <v>3028</v>
      </c>
      <c r="F3029">
        <v>245.26393000000002</v>
      </c>
      <c r="G3029">
        <v>5.0449380000000001</v>
      </c>
    </row>
    <row r="3030" spans="1:7" x14ac:dyDescent="0.25">
      <c r="A3030">
        <v>3029</v>
      </c>
      <c r="D3030">
        <v>226.71151399999999</v>
      </c>
      <c r="E3030">
        <v>6.700933</v>
      </c>
      <c r="F3030">
        <v>245.15110300000001</v>
      </c>
      <c r="G3030">
        <v>5.003806</v>
      </c>
    </row>
    <row r="3031" spans="1:7" x14ac:dyDescent="0.25">
      <c r="A3031">
        <v>3030</v>
      </c>
      <c r="D3031">
        <v>226.699917</v>
      </c>
      <c r="E3031">
        <v>6.7219110000000004</v>
      </c>
      <c r="F3031">
        <v>245.15734</v>
      </c>
      <c r="G3031">
        <v>5.0160739999999997</v>
      </c>
    </row>
    <row r="3032" spans="1:7" x14ac:dyDescent="0.25">
      <c r="A3032">
        <v>3031</v>
      </c>
      <c r="D3032">
        <v>226.70857599999999</v>
      </c>
      <c r="E3032">
        <v>6.6975300000000004</v>
      </c>
      <c r="F3032">
        <v>245.16481300000001</v>
      </c>
      <c r="G3032">
        <v>4.958602</v>
      </c>
    </row>
    <row r="3033" spans="1:7" x14ac:dyDescent="0.25">
      <c r="A3033">
        <v>3032</v>
      </c>
      <c r="D3033">
        <v>226.704092</v>
      </c>
      <c r="E3033">
        <v>6.7100039999999996</v>
      </c>
    </row>
    <row r="3034" spans="1:7" x14ac:dyDescent="0.25">
      <c r="A3034">
        <v>3033</v>
      </c>
      <c r="D3034">
        <v>226.67852600000001</v>
      </c>
      <c r="E3034">
        <v>6.6937170000000004</v>
      </c>
    </row>
    <row r="3035" spans="1:7" x14ac:dyDescent="0.25">
      <c r="A3035">
        <v>3034</v>
      </c>
      <c r="D3035">
        <v>226.653786</v>
      </c>
      <c r="E3035">
        <v>6.717632</v>
      </c>
    </row>
    <row r="3036" spans="1:7" x14ac:dyDescent="0.25">
      <c r="A3036">
        <v>3035</v>
      </c>
      <c r="D3036">
        <v>226.66239400000001</v>
      </c>
      <c r="E3036">
        <v>6.6818099999999996</v>
      </c>
    </row>
    <row r="3037" spans="1:7" x14ac:dyDescent="0.25">
      <c r="A3037">
        <v>3036</v>
      </c>
      <c r="B3037">
        <v>219.73899800000001</v>
      </c>
      <c r="C3037">
        <v>4.605683</v>
      </c>
      <c r="D3037">
        <v>226.68455699999998</v>
      </c>
      <c r="E3037">
        <v>6.6692850000000004</v>
      </c>
    </row>
    <row r="3038" spans="1:7" x14ac:dyDescent="0.25">
      <c r="A3038">
        <v>3037</v>
      </c>
      <c r="B3038">
        <v>219.73121499999999</v>
      </c>
      <c r="C3038">
        <v>4.582643</v>
      </c>
      <c r="D3038">
        <v>226.669455</v>
      </c>
      <c r="E3038">
        <v>6.6756760000000002</v>
      </c>
    </row>
    <row r="3039" spans="1:7" x14ac:dyDescent="0.25">
      <c r="A3039">
        <v>3038</v>
      </c>
      <c r="B3039">
        <v>219.70204200000001</v>
      </c>
      <c r="C3039">
        <v>4.5970230000000001</v>
      </c>
      <c r="D3039">
        <v>226.71151399999999</v>
      </c>
      <c r="E3039">
        <v>6.700933</v>
      </c>
    </row>
    <row r="3040" spans="1:7" x14ac:dyDescent="0.25">
      <c r="A3040">
        <v>3039</v>
      </c>
      <c r="B3040">
        <v>219.69018600000001</v>
      </c>
      <c r="C3040">
        <v>4.5952200000000003</v>
      </c>
    </row>
    <row r="3041" spans="1:9" x14ac:dyDescent="0.25">
      <c r="A3041">
        <v>3040</v>
      </c>
      <c r="B3041">
        <v>219.692609</v>
      </c>
      <c r="C3041">
        <v>4.5993950000000003</v>
      </c>
    </row>
    <row r="3042" spans="1:9" x14ac:dyDescent="0.25">
      <c r="A3042">
        <v>3041</v>
      </c>
      <c r="B3042">
        <v>219.69972200000001</v>
      </c>
      <c r="C3042">
        <v>4.5834159999999997</v>
      </c>
    </row>
    <row r="3043" spans="1:9" x14ac:dyDescent="0.25">
      <c r="A3043">
        <v>3042</v>
      </c>
      <c r="B3043">
        <v>219.68956800000001</v>
      </c>
      <c r="C3043">
        <v>4.6354749999999996</v>
      </c>
    </row>
    <row r="3044" spans="1:9" x14ac:dyDescent="0.25">
      <c r="A3044">
        <v>3043</v>
      </c>
      <c r="B3044">
        <v>219.69250600000001</v>
      </c>
      <c r="C3044">
        <v>4.6231559999999998</v>
      </c>
      <c r="H3044">
        <v>223.093253</v>
      </c>
      <c r="I3044">
        <v>7.6978900000000001</v>
      </c>
    </row>
    <row r="3045" spans="1:9" x14ac:dyDescent="0.25">
      <c r="A3045">
        <v>3044</v>
      </c>
      <c r="B3045">
        <v>219.673383</v>
      </c>
      <c r="C3045">
        <v>4.6345470000000004</v>
      </c>
      <c r="F3045">
        <v>222.37726000000001</v>
      </c>
      <c r="G3045">
        <v>3.4218289999999998</v>
      </c>
      <c r="H3045">
        <v>223.01877200000001</v>
      </c>
      <c r="I3045">
        <v>7.6560870000000003</v>
      </c>
    </row>
    <row r="3046" spans="1:9" x14ac:dyDescent="0.25">
      <c r="A3046">
        <v>3045</v>
      </c>
      <c r="B3046">
        <v>219.73899800000001</v>
      </c>
      <c r="C3046">
        <v>4.605683</v>
      </c>
      <c r="F3046">
        <v>222.315046</v>
      </c>
      <c r="G3046">
        <v>3.3358020000000002</v>
      </c>
      <c r="H3046">
        <v>223.024494</v>
      </c>
      <c r="I3046">
        <v>7.6580469999999998</v>
      </c>
    </row>
    <row r="3047" spans="1:9" x14ac:dyDescent="0.25">
      <c r="A3047">
        <v>3046</v>
      </c>
      <c r="B3047">
        <v>219.73899800000001</v>
      </c>
      <c r="C3047">
        <v>4.605683</v>
      </c>
      <c r="F3047">
        <v>222.36762099999999</v>
      </c>
      <c r="G3047">
        <v>3.350028</v>
      </c>
      <c r="H3047">
        <v>223.036091</v>
      </c>
      <c r="I3047">
        <v>7.6842819999999996</v>
      </c>
    </row>
    <row r="3048" spans="1:9" x14ac:dyDescent="0.25">
      <c r="A3048">
        <v>3047</v>
      </c>
      <c r="F3048">
        <v>222.38839300000001</v>
      </c>
      <c r="G3048">
        <v>3.351162</v>
      </c>
      <c r="H3048">
        <v>223.01547299999999</v>
      </c>
      <c r="I3048">
        <v>7.6825809999999999</v>
      </c>
    </row>
    <row r="3049" spans="1:9" x14ac:dyDescent="0.25">
      <c r="A3049">
        <v>3048</v>
      </c>
      <c r="F3049">
        <v>222.41498999999999</v>
      </c>
      <c r="G3049">
        <v>3.3837890000000002</v>
      </c>
      <c r="H3049">
        <v>223.02428800000001</v>
      </c>
      <c r="I3049">
        <v>7.6974260000000001</v>
      </c>
    </row>
    <row r="3050" spans="1:9" x14ac:dyDescent="0.25">
      <c r="A3050">
        <v>3049</v>
      </c>
      <c r="F3050">
        <v>222.42071200000001</v>
      </c>
      <c r="G3050">
        <v>3.3843049999999999</v>
      </c>
      <c r="H3050">
        <v>223.04449299999999</v>
      </c>
      <c r="I3050">
        <v>7.6897450000000003</v>
      </c>
    </row>
    <row r="3051" spans="1:9" x14ac:dyDescent="0.25">
      <c r="A3051">
        <v>3050</v>
      </c>
      <c r="F3051">
        <v>222.386383</v>
      </c>
      <c r="G3051">
        <v>3.3988909999999999</v>
      </c>
      <c r="H3051">
        <v>223.06897499999999</v>
      </c>
      <c r="I3051">
        <v>7.7030440000000002</v>
      </c>
    </row>
    <row r="3052" spans="1:9" x14ac:dyDescent="0.25">
      <c r="A3052">
        <v>3051</v>
      </c>
      <c r="F3052">
        <v>222.45488499999999</v>
      </c>
      <c r="G3052">
        <v>3.3766250000000002</v>
      </c>
      <c r="H3052">
        <v>223.04634899999999</v>
      </c>
      <c r="I3052">
        <v>7.6759320000000004</v>
      </c>
    </row>
    <row r="3053" spans="1:9" x14ac:dyDescent="0.25">
      <c r="A3053">
        <v>3052</v>
      </c>
      <c r="F3053">
        <v>222.37726000000001</v>
      </c>
      <c r="G3053">
        <v>3.4218289999999998</v>
      </c>
      <c r="H3053">
        <v>223.093253</v>
      </c>
      <c r="I3053">
        <v>7.6978900000000001</v>
      </c>
    </row>
    <row r="3054" spans="1:9" x14ac:dyDescent="0.25">
      <c r="A3054">
        <v>3053</v>
      </c>
    </row>
    <row r="3055" spans="1:9" x14ac:dyDescent="0.25">
      <c r="A3055">
        <v>3054</v>
      </c>
    </row>
    <row r="3056" spans="1:9" x14ac:dyDescent="0.25">
      <c r="A3056">
        <v>3055</v>
      </c>
    </row>
    <row r="3057" spans="1:9" x14ac:dyDescent="0.25">
      <c r="A3057">
        <v>3056</v>
      </c>
    </row>
    <row r="3058" spans="1:9" x14ac:dyDescent="0.25">
      <c r="A3058">
        <v>3057</v>
      </c>
    </row>
    <row r="3059" spans="1:9" x14ac:dyDescent="0.25">
      <c r="A3059">
        <v>3058</v>
      </c>
      <c r="D3059">
        <v>196.74108000000001</v>
      </c>
      <c r="E3059">
        <v>8.2200310000000005</v>
      </c>
    </row>
    <row r="3060" spans="1:9" x14ac:dyDescent="0.25">
      <c r="A3060">
        <v>3059</v>
      </c>
      <c r="D3060">
        <v>196.71562399999999</v>
      </c>
      <c r="E3060">
        <v>8.1854929999999992</v>
      </c>
    </row>
    <row r="3061" spans="1:9" x14ac:dyDescent="0.25">
      <c r="A3061">
        <v>3060</v>
      </c>
      <c r="D3061">
        <v>196.73791700000001</v>
      </c>
      <c r="E3061">
        <v>8.1896240000000002</v>
      </c>
    </row>
    <row r="3062" spans="1:9" x14ac:dyDescent="0.25">
      <c r="A3062">
        <v>3061</v>
      </c>
      <c r="D3062">
        <v>196.75949700000001</v>
      </c>
      <c r="E3062">
        <v>8.2134499999999999</v>
      </c>
    </row>
    <row r="3063" spans="1:9" x14ac:dyDescent="0.25">
      <c r="A3063">
        <v>3062</v>
      </c>
      <c r="D3063">
        <v>196.74531400000001</v>
      </c>
      <c r="E3063">
        <v>8.1980430000000002</v>
      </c>
    </row>
    <row r="3064" spans="1:9" x14ac:dyDescent="0.25">
      <c r="A3064">
        <v>3063</v>
      </c>
      <c r="B3064">
        <v>191.736853</v>
      </c>
      <c r="C3064">
        <v>6.2550829999999999</v>
      </c>
      <c r="D3064">
        <v>196.75169199999999</v>
      </c>
      <c r="E3064">
        <v>8.2162050000000004</v>
      </c>
    </row>
    <row r="3065" spans="1:9" x14ac:dyDescent="0.25">
      <c r="A3065">
        <v>3064</v>
      </c>
      <c r="B3065">
        <v>191.74537100000001</v>
      </c>
      <c r="C3065">
        <v>6.2870710000000001</v>
      </c>
      <c r="D3065">
        <v>196.74756100000002</v>
      </c>
      <c r="E3065">
        <v>8.2262050000000002</v>
      </c>
    </row>
    <row r="3066" spans="1:9" x14ac:dyDescent="0.25">
      <c r="A3066">
        <v>3065</v>
      </c>
      <c r="B3066">
        <v>191.77812399999999</v>
      </c>
      <c r="C3066">
        <v>6.227176</v>
      </c>
      <c r="D3066">
        <v>196.800364</v>
      </c>
      <c r="E3066">
        <v>8.2337050000000005</v>
      </c>
    </row>
    <row r="3067" spans="1:9" x14ac:dyDescent="0.25">
      <c r="A3067">
        <v>3066</v>
      </c>
      <c r="B3067">
        <v>191.77363400000002</v>
      </c>
      <c r="C3067">
        <v>6.2640099999999999</v>
      </c>
      <c r="D3067">
        <v>196.74108000000001</v>
      </c>
      <c r="E3067">
        <v>8.2200310000000005</v>
      </c>
    </row>
    <row r="3068" spans="1:9" x14ac:dyDescent="0.25">
      <c r="A3068">
        <v>3067</v>
      </c>
      <c r="B3068">
        <v>191.79414600000001</v>
      </c>
      <c r="C3068">
        <v>6.2199819999999999</v>
      </c>
      <c r="D3068">
        <v>196.74108000000001</v>
      </c>
      <c r="E3068">
        <v>8.2200310000000005</v>
      </c>
    </row>
    <row r="3069" spans="1:9" x14ac:dyDescent="0.25">
      <c r="A3069">
        <v>3068</v>
      </c>
      <c r="B3069">
        <v>191.78899200000001</v>
      </c>
      <c r="C3069">
        <v>6.22187</v>
      </c>
    </row>
    <row r="3070" spans="1:9" x14ac:dyDescent="0.25">
      <c r="A3070">
        <v>3069</v>
      </c>
      <c r="B3070">
        <v>191.808379</v>
      </c>
      <c r="C3070">
        <v>6.2193699999999996</v>
      </c>
      <c r="H3070">
        <v>193.530585</v>
      </c>
      <c r="I3070">
        <v>9.7317900000000002</v>
      </c>
    </row>
    <row r="3071" spans="1:9" x14ac:dyDescent="0.25">
      <c r="A3071">
        <v>3070</v>
      </c>
      <c r="B3071">
        <v>191.736853</v>
      </c>
      <c r="C3071">
        <v>6.2550829999999999</v>
      </c>
      <c r="F3071">
        <v>192.158614</v>
      </c>
      <c r="G3071">
        <v>4.920407</v>
      </c>
      <c r="H3071">
        <v>193.43533600000001</v>
      </c>
      <c r="I3071">
        <v>9.7667359999999999</v>
      </c>
    </row>
    <row r="3072" spans="1:9" x14ac:dyDescent="0.25">
      <c r="A3072">
        <v>3071</v>
      </c>
      <c r="F3072">
        <v>192.28738300000001</v>
      </c>
      <c r="G3072">
        <v>4.9742309999999996</v>
      </c>
      <c r="H3072">
        <v>193.458189</v>
      </c>
      <c r="I3072">
        <v>9.7696439999999996</v>
      </c>
    </row>
    <row r="3073" spans="1:9" x14ac:dyDescent="0.25">
      <c r="A3073">
        <v>3072</v>
      </c>
      <c r="F3073">
        <v>192.211726</v>
      </c>
      <c r="G3073">
        <v>4.9241820000000001</v>
      </c>
      <c r="H3073">
        <v>193.489462</v>
      </c>
      <c r="I3073">
        <v>9.7461249999999993</v>
      </c>
    </row>
    <row r="3074" spans="1:9" x14ac:dyDescent="0.25">
      <c r="A3074">
        <v>3073</v>
      </c>
      <c r="F3074">
        <v>192.20488600000002</v>
      </c>
      <c r="G3074">
        <v>4.9369360000000002</v>
      </c>
      <c r="H3074">
        <v>193.526095</v>
      </c>
      <c r="I3074">
        <v>9.7628079999999997</v>
      </c>
    </row>
    <row r="3075" spans="1:9" x14ac:dyDescent="0.25">
      <c r="A3075">
        <v>3074</v>
      </c>
      <c r="F3075">
        <v>192.139994</v>
      </c>
      <c r="G3075">
        <v>4.9270389999999997</v>
      </c>
      <c r="H3075">
        <v>193.546401</v>
      </c>
      <c r="I3075">
        <v>9.7530629999999991</v>
      </c>
    </row>
    <row r="3076" spans="1:9" x14ac:dyDescent="0.25">
      <c r="A3076">
        <v>3075</v>
      </c>
      <c r="F3076">
        <v>192.17402100000001</v>
      </c>
      <c r="G3076">
        <v>4.9241820000000001</v>
      </c>
      <c r="H3076">
        <v>193.48584199999999</v>
      </c>
      <c r="I3076">
        <v>9.7425540000000002</v>
      </c>
    </row>
    <row r="3077" spans="1:9" x14ac:dyDescent="0.25">
      <c r="A3077">
        <v>3076</v>
      </c>
      <c r="F3077">
        <v>192.16652500000001</v>
      </c>
      <c r="G3077">
        <v>4.9030100000000001</v>
      </c>
      <c r="H3077">
        <v>193.48176000000001</v>
      </c>
      <c r="I3077">
        <v>9.7460749999999994</v>
      </c>
    </row>
    <row r="3078" spans="1:9" x14ac:dyDescent="0.25">
      <c r="A3078">
        <v>3077</v>
      </c>
      <c r="F3078">
        <v>192.158614</v>
      </c>
      <c r="G3078">
        <v>4.920407</v>
      </c>
      <c r="H3078">
        <v>193.530585</v>
      </c>
      <c r="I3078">
        <v>9.7317900000000002</v>
      </c>
    </row>
    <row r="3079" spans="1:9" x14ac:dyDescent="0.25">
      <c r="A3079">
        <v>3078</v>
      </c>
      <c r="F3079">
        <v>192.158614</v>
      </c>
      <c r="G3079">
        <v>4.920407</v>
      </c>
    </row>
    <row r="3080" spans="1:9" x14ac:dyDescent="0.25">
      <c r="A3080">
        <v>3079</v>
      </c>
      <c r="D3080">
        <v>172.79411400000001</v>
      </c>
      <c r="E3080">
        <v>8.8093880000000002</v>
      </c>
    </row>
    <row r="3081" spans="1:9" x14ac:dyDescent="0.25">
      <c r="A3081">
        <v>3080</v>
      </c>
      <c r="D3081">
        <v>172.77651300000002</v>
      </c>
      <c r="E3081">
        <v>8.7952049999999993</v>
      </c>
    </row>
    <row r="3082" spans="1:9" x14ac:dyDescent="0.25">
      <c r="A3082">
        <v>3081</v>
      </c>
      <c r="D3082">
        <v>172.75574900000001</v>
      </c>
      <c r="E3082">
        <v>8.8249479999999991</v>
      </c>
    </row>
    <row r="3083" spans="1:9" x14ac:dyDescent="0.25">
      <c r="A3083">
        <v>3082</v>
      </c>
      <c r="D3083">
        <v>172.75957500000001</v>
      </c>
      <c r="E3083">
        <v>8.7944910000000007</v>
      </c>
    </row>
    <row r="3084" spans="1:9" x14ac:dyDescent="0.25">
      <c r="A3084">
        <v>3083</v>
      </c>
      <c r="D3084">
        <v>172.73559599999999</v>
      </c>
      <c r="E3084">
        <v>8.8265809999999991</v>
      </c>
    </row>
    <row r="3085" spans="1:9" x14ac:dyDescent="0.25">
      <c r="A3085">
        <v>3084</v>
      </c>
      <c r="D3085">
        <v>172.720292</v>
      </c>
      <c r="E3085">
        <v>8.8233669999999993</v>
      </c>
    </row>
    <row r="3086" spans="1:9" x14ac:dyDescent="0.25">
      <c r="A3086">
        <v>3085</v>
      </c>
      <c r="D3086">
        <v>172.69707700000001</v>
      </c>
      <c r="E3086">
        <v>8.8095920000000003</v>
      </c>
    </row>
    <row r="3087" spans="1:9" x14ac:dyDescent="0.25">
      <c r="A3087">
        <v>3086</v>
      </c>
      <c r="D3087">
        <v>172.65611100000001</v>
      </c>
      <c r="E3087">
        <v>8.8229590000000009</v>
      </c>
    </row>
    <row r="3088" spans="1:9" x14ac:dyDescent="0.25">
      <c r="A3088">
        <v>3087</v>
      </c>
      <c r="B3088">
        <v>165.16522600000002</v>
      </c>
      <c r="C3088">
        <v>7.0826929999999999</v>
      </c>
      <c r="D3088">
        <v>172.65677500000001</v>
      </c>
      <c r="E3088">
        <v>8.8242349999999998</v>
      </c>
    </row>
    <row r="3089" spans="1:9" x14ac:dyDescent="0.25">
      <c r="A3089">
        <v>3088</v>
      </c>
      <c r="B3089">
        <v>165.21405100000001</v>
      </c>
      <c r="C3089">
        <v>7.0500920000000002</v>
      </c>
      <c r="D3089">
        <v>172.79411400000001</v>
      </c>
      <c r="E3089">
        <v>8.8093880000000002</v>
      </c>
    </row>
    <row r="3090" spans="1:9" x14ac:dyDescent="0.25">
      <c r="A3090">
        <v>3089</v>
      </c>
      <c r="B3090">
        <v>165.13783100000001</v>
      </c>
      <c r="C3090">
        <v>7.0400419999999997</v>
      </c>
    </row>
    <row r="3091" spans="1:9" x14ac:dyDescent="0.25">
      <c r="A3091">
        <v>3090</v>
      </c>
      <c r="B3091">
        <v>165.16410300000001</v>
      </c>
      <c r="C3091">
        <v>7.0318269999999998</v>
      </c>
    </row>
    <row r="3092" spans="1:9" x14ac:dyDescent="0.25">
      <c r="A3092">
        <v>3091</v>
      </c>
      <c r="B3092">
        <v>165.17706200000001</v>
      </c>
      <c r="C3092">
        <v>7.0524889999999996</v>
      </c>
      <c r="H3092">
        <v>169.96849500000002</v>
      </c>
      <c r="I3092">
        <v>10.177989999999999</v>
      </c>
    </row>
    <row r="3093" spans="1:9" x14ac:dyDescent="0.25">
      <c r="A3093">
        <v>3092</v>
      </c>
      <c r="B3093">
        <v>165.153492</v>
      </c>
      <c r="C3093">
        <v>7.0081559999999996</v>
      </c>
      <c r="H3093">
        <v>169.98956700000002</v>
      </c>
      <c r="I3093">
        <v>10.109779</v>
      </c>
    </row>
    <row r="3094" spans="1:9" x14ac:dyDescent="0.25">
      <c r="A3094">
        <v>3093</v>
      </c>
      <c r="B3094">
        <v>165.146962</v>
      </c>
      <c r="C3094">
        <v>7.0001959999999999</v>
      </c>
      <c r="F3094">
        <v>167.684483</v>
      </c>
      <c r="G3094">
        <v>5.8218899999999998</v>
      </c>
      <c r="H3094">
        <v>169.96482300000002</v>
      </c>
      <c r="I3094">
        <v>10.134983</v>
      </c>
    </row>
    <row r="3095" spans="1:9" x14ac:dyDescent="0.25">
      <c r="A3095">
        <v>3094</v>
      </c>
      <c r="B3095">
        <v>165.16522600000002</v>
      </c>
      <c r="C3095">
        <v>7.0826929999999999</v>
      </c>
      <c r="F3095">
        <v>167.62152700000001</v>
      </c>
      <c r="G3095">
        <v>5.8127579999999996</v>
      </c>
      <c r="H3095">
        <v>169.98788300000001</v>
      </c>
      <c r="I3095">
        <v>10.161257000000001</v>
      </c>
    </row>
    <row r="3096" spans="1:9" x14ac:dyDescent="0.25">
      <c r="A3096">
        <v>3095</v>
      </c>
      <c r="F3096">
        <v>167.63764800000001</v>
      </c>
      <c r="G3096">
        <v>5.8128089999999997</v>
      </c>
      <c r="H3096">
        <v>169.99410700000001</v>
      </c>
      <c r="I3096">
        <v>10.143656</v>
      </c>
    </row>
    <row r="3097" spans="1:9" x14ac:dyDescent="0.25">
      <c r="A3097">
        <v>3096</v>
      </c>
      <c r="F3097">
        <v>167.679024</v>
      </c>
      <c r="G3097">
        <v>5.8362270000000001</v>
      </c>
      <c r="H3097">
        <v>170.01823899999999</v>
      </c>
      <c r="I3097">
        <v>10.147940999999999</v>
      </c>
    </row>
    <row r="3098" spans="1:9" x14ac:dyDescent="0.25">
      <c r="A3098">
        <v>3097</v>
      </c>
      <c r="F3098">
        <v>167.647189</v>
      </c>
      <c r="G3098">
        <v>5.8707149999999997</v>
      </c>
      <c r="H3098">
        <v>170.04415599999999</v>
      </c>
      <c r="I3098">
        <v>10.135237</v>
      </c>
    </row>
    <row r="3099" spans="1:9" x14ac:dyDescent="0.25">
      <c r="A3099">
        <v>3098</v>
      </c>
      <c r="F3099">
        <v>167.68397200000001</v>
      </c>
      <c r="G3099">
        <v>5.8061769999999999</v>
      </c>
      <c r="H3099">
        <v>169.96849500000002</v>
      </c>
      <c r="I3099">
        <v>10.177989999999999</v>
      </c>
    </row>
    <row r="3100" spans="1:9" x14ac:dyDescent="0.25">
      <c r="A3100">
        <v>3099</v>
      </c>
      <c r="F3100">
        <v>167.65203500000001</v>
      </c>
      <c r="G3100">
        <v>5.8218389999999998</v>
      </c>
      <c r="H3100">
        <v>169.96849500000002</v>
      </c>
      <c r="I3100">
        <v>10.177989999999999</v>
      </c>
    </row>
    <row r="3101" spans="1:9" x14ac:dyDescent="0.25">
      <c r="A3101">
        <v>3100</v>
      </c>
      <c r="F3101">
        <v>167.67846200000002</v>
      </c>
      <c r="G3101">
        <v>5.8214829999999997</v>
      </c>
    </row>
    <row r="3102" spans="1:9" x14ac:dyDescent="0.25">
      <c r="A3102">
        <v>3101</v>
      </c>
      <c r="F3102">
        <v>167.684483</v>
      </c>
      <c r="G3102">
        <v>5.8218899999999998</v>
      </c>
    </row>
    <row r="3103" spans="1:9" x14ac:dyDescent="0.25">
      <c r="A3103">
        <v>3102</v>
      </c>
    </row>
    <row r="3104" spans="1:9" x14ac:dyDescent="0.25">
      <c r="A3104">
        <v>3103</v>
      </c>
    </row>
    <row r="3105" spans="1:9" x14ac:dyDescent="0.25">
      <c r="A3105">
        <v>3104</v>
      </c>
    </row>
    <row r="3106" spans="1:9" x14ac:dyDescent="0.25">
      <c r="A3106">
        <v>3105</v>
      </c>
      <c r="D3106">
        <v>136.668474</v>
      </c>
      <c r="E3106">
        <v>6.2724289999999998</v>
      </c>
    </row>
    <row r="3107" spans="1:9" x14ac:dyDescent="0.25">
      <c r="A3107">
        <v>3106</v>
      </c>
      <c r="D3107">
        <v>136.668474</v>
      </c>
      <c r="E3107">
        <v>6.2724289999999998</v>
      </c>
    </row>
    <row r="3108" spans="1:9" x14ac:dyDescent="0.25">
      <c r="A3108">
        <v>3107</v>
      </c>
      <c r="D3108">
        <v>136.668474</v>
      </c>
      <c r="E3108">
        <v>6.2724289999999998</v>
      </c>
    </row>
    <row r="3109" spans="1:9" x14ac:dyDescent="0.25">
      <c r="A3109">
        <v>3108</v>
      </c>
      <c r="D3109">
        <v>136.668474</v>
      </c>
      <c r="E3109">
        <v>6.2724289999999998</v>
      </c>
    </row>
    <row r="3110" spans="1:9" x14ac:dyDescent="0.25">
      <c r="A3110">
        <v>3109</v>
      </c>
      <c r="D3110">
        <v>136.668474</v>
      </c>
      <c r="E3110">
        <v>6.2724289999999998</v>
      </c>
    </row>
    <row r="3111" spans="1:9" x14ac:dyDescent="0.25">
      <c r="A3111">
        <v>3110</v>
      </c>
      <c r="B3111">
        <v>132.24508100000003</v>
      </c>
      <c r="C3111">
        <v>4.7996480000000004</v>
      </c>
      <c r="D3111">
        <v>136.668474</v>
      </c>
      <c r="E3111">
        <v>6.2724289999999998</v>
      </c>
    </row>
    <row r="3112" spans="1:9" x14ac:dyDescent="0.25">
      <c r="A3112">
        <v>3111</v>
      </c>
      <c r="B3112">
        <v>132.23074600000001</v>
      </c>
      <c r="C3112">
        <v>4.8213819999999998</v>
      </c>
      <c r="D3112">
        <v>136.668474</v>
      </c>
      <c r="E3112">
        <v>6.2724289999999998</v>
      </c>
    </row>
    <row r="3113" spans="1:9" x14ac:dyDescent="0.25">
      <c r="A3113">
        <v>3112</v>
      </c>
      <c r="B3113">
        <v>132.16794400000001</v>
      </c>
      <c r="C3113">
        <v>4.8371969999999997</v>
      </c>
      <c r="D3113">
        <v>136.668474</v>
      </c>
      <c r="E3113">
        <v>6.2724289999999998</v>
      </c>
    </row>
    <row r="3114" spans="1:9" x14ac:dyDescent="0.25">
      <c r="A3114">
        <v>3113</v>
      </c>
      <c r="B3114">
        <v>132.15121300000001</v>
      </c>
      <c r="C3114">
        <v>4.8584199999999997</v>
      </c>
      <c r="D3114">
        <v>136.668474</v>
      </c>
      <c r="E3114">
        <v>6.2724289999999998</v>
      </c>
    </row>
    <row r="3115" spans="1:9" x14ac:dyDescent="0.25">
      <c r="A3115">
        <v>3114</v>
      </c>
      <c r="B3115">
        <v>132.174273</v>
      </c>
      <c r="C3115">
        <v>4.8793889999999998</v>
      </c>
    </row>
    <row r="3116" spans="1:9" x14ac:dyDescent="0.25">
      <c r="A3116">
        <v>3115</v>
      </c>
      <c r="B3116">
        <v>132.20758700000002</v>
      </c>
      <c r="C3116">
        <v>4.8723989999999997</v>
      </c>
    </row>
    <row r="3117" spans="1:9" x14ac:dyDescent="0.25">
      <c r="A3117">
        <v>3116</v>
      </c>
      <c r="B3117">
        <v>132.24228100000002</v>
      </c>
      <c r="C3117">
        <v>4.8628590000000003</v>
      </c>
    </row>
    <row r="3118" spans="1:9" x14ac:dyDescent="0.25">
      <c r="A3118">
        <v>3117</v>
      </c>
      <c r="B3118">
        <v>132.238348</v>
      </c>
      <c r="C3118">
        <v>4.929233</v>
      </c>
      <c r="H3118">
        <v>135.77311900000001</v>
      </c>
      <c r="I3118">
        <v>7.8152059999999999</v>
      </c>
    </row>
    <row r="3119" spans="1:9" x14ac:dyDescent="0.25">
      <c r="A3119">
        <v>3118</v>
      </c>
      <c r="B3119">
        <v>132.246466</v>
      </c>
      <c r="C3119">
        <v>4.8697980000000003</v>
      </c>
      <c r="H3119">
        <v>135.72091900000001</v>
      </c>
      <c r="I3119">
        <v>7.8306129999999996</v>
      </c>
    </row>
    <row r="3120" spans="1:9" x14ac:dyDescent="0.25">
      <c r="A3120">
        <v>3119</v>
      </c>
      <c r="B3120">
        <v>132.24508100000003</v>
      </c>
      <c r="C3120">
        <v>4.7996480000000004</v>
      </c>
      <c r="F3120">
        <v>134.446146</v>
      </c>
      <c r="G3120">
        <v>3.7673549999999998</v>
      </c>
      <c r="H3120">
        <v>135.78546400000002</v>
      </c>
      <c r="I3120">
        <v>7.8061239999999996</v>
      </c>
    </row>
    <row r="3121" spans="1:9" x14ac:dyDescent="0.25">
      <c r="A3121">
        <v>3120</v>
      </c>
      <c r="F3121">
        <v>134.48588000000001</v>
      </c>
      <c r="G3121">
        <v>3.8164850000000001</v>
      </c>
      <c r="H3121">
        <v>135.75786000000002</v>
      </c>
      <c r="I3121">
        <v>7.8265820000000001</v>
      </c>
    </row>
    <row r="3122" spans="1:9" x14ac:dyDescent="0.25">
      <c r="A3122">
        <v>3121</v>
      </c>
      <c r="F3122">
        <v>134.50889800000002</v>
      </c>
      <c r="G3122">
        <v>3.8508710000000002</v>
      </c>
      <c r="H3122">
        <v>135.75097100000002</v>
      </c>
      <c r="I3122">
        <v>7.8507639999999999</v>
      </c>
    </row>
    <row r="3123" spans="1:9" x14ac:dyDescent="0.25">
      <c r="A3123">
        <v>3122</v>
      </c>
      <c r="F3123">
        <v>134.57123800000002</v>
      </c>
      <c r="G3123">
        <v>3.7036850000000001</v>
      </c>
      <c r="H3123">
        <v>135.83122500000002</v>
      </c>
      <c r="I3123">
        <v>7.8498970000000003</v>
      </c>
    </row>
    <row r="3124" spans="1:9" x14ac:dyDescent="0.25">
      <c r="A3124">
        <v>3123</v>
      </c>
      <c r="F3124">
        <v>134.70246300000002</v>
      </c>
      <c r="G3124">
        <v>3.687716</v>
      </c>
      <c r="H3124">
        <v>135.78663900000001</v>
      </c>
      <c r="I3124">
        <v>7.8620400000000004</v>
      </c>
    </row>
    <row r="3125" spans="1:9" x14ac:dyDescent="0.25">
      <c r="A3125">
        <v>3124</v>
      </c>
      <c r="F3125">
        <v>134.73663500000001</v>
      </c>
      <c r="G3125">
        <v>3.766743</v>
      </c>
      <c r="H3125">
        <v>135.72030900000001</v>
      </c>
      <c r="I3125">
        <v>7.8919870000000003</v>
      </c>
    </row>
    <row r="3126" spans="1:9" x14ac:dyDescent="0.25">
      <c r="A3126">
        <v>3125</v>
      </c>
      <c r="F3126">
        <v>134.63985700000001</v>
      </c>
      <c r="G3126">
        <v>3.7672530000000002</v>
      </c>
      <c r="H3126">
        <v>135.77311900000001</v>
      </c>
      <c r="I3126">
        <v>7.8152059999999999</v>
      </c>
    </row>
    <row r="3127" spans="1:9" x14ac:dyDescent="0.25">
      <c r="A3127">
        <v>3126</v>
      </c>
      <c r="F3127">
        <v>134.446146</v>
      </c>
      <c r="G3127">
        <v>3.7673549999999998</v>
      </c>
    </row>
    <row r="3128" spans="1:9" x14ac:dyDescent="0.25">
      <c r="A3128">
        <v>3127</v>
      </c>
    </row>
    <row r="3129" spans="1:9" x14ac:dyDescent="0.25">
      <c r="A3129">
        <v>3128</v>
      </c>
    </row>
    <row r="3130" spans="1:9" x14ac:dyDescent="0.25">
      <c r="A3130">
        <v>3129</v>
      </c>
    </row>
    <row r="3131" spans="1:9" x14ac:dyDescent="0.25">
      <c r="A3131">
        <v>3130</v>
      </c>
    </row>
    <row r="3132" spans="1:9" x14ac:dyDescent="0.25">
      <c r="A3132">
        <v>3131</v>
      </c>
    </row>
    <row r="3133" spans="1:9" x14ac:dyDescent="0.25">
      <c r="A3133">
        <v>3132</v>
      </c>
      <c r="D3133">
        <v>110.40132400000002</v>
      </c>
      <c r="E3133">
        <v>6.8332160000000002</v>
      </c>
    </row>
    <row r="3134" spans="1:9" x14ac:dyDescent="0.25">
      <c r="A3134">
        <v>3133</v>
      </c>
      <c r="D3134">
        <v>110.433367</v>
      </c>
      <c r="E3134">
        <v>6.820614</v>
      </c>
    </row>
    <row r="3135" spans="1:9" x14ac:dyDescent="0.25">
      <c r="A3135">
        <v>3134</v>
      </c>
      <c r="D3135">
        <v>110.43765100000002</v>
      </c>
      <c r="E3135">
        <v>6.8132169999999999</v>
      </c>
    </row>
    <row r="3136" spans="1:9" x14ac:dyDescent="0.25">
      <c r="A3136">
        <v>3135</v>
      </c>
      <c r="D3136">
        <v>110.41397700000002</v>
      </c>
      <c r="E3136">
        <v>6.8134209999999999</v>
      </c>
    </row>
    <row r="3137" spans="1:9" x14ac:dyDescent="0.25">
      <c r="A3137">
        <v>3136</v>
      </c>
      <c r="D3137">
        <v>110.412958</v>
      </c>
      <c r="E3137">
        <v>6.8087270000000002</v>
      </c>
    </row>
    <row r="3138" spans="1:9" x14ac:dyDescent="0.25">
      <c r="A3138">
        <v>3137</v>
      </c>
      <c r="D3138">
        <v>110.40234600000001</v>
      </c>
      <c r="E3138">
        <v>6.8150529999999998</v>
      </c>
    </row>
    <row r="3139" spans="1:9" x14ac:dyDescent="0.25">
      <c r="A3139">
        <v>3138</v>
      </c>
      <c r="B3139">
        <v>104.50877200000001</v>
      </c>
      <c r="C3139">
        <v>5.0351970000000001</v>
      </c>
      <c r="D3139">
        <v>110.39260300000001</v>
      </c>
      <c r="E3139">
        <v>6.8237779999999999</v>
      </c>
    </row>
    <row r="3140" spans="1:9" x14ac:dyDescent="0.25">
      <c r="A3140">
        <v>3139</v>
      </c>
      <c r="B3140">
        <v>104.48443800000001</v>
      </c>
      <c r="C3140">
        <v>5.0108100000000002</v>
      </c>
      <c r="D3140">
        <v>110.415098</v>
      </c>
      <c r="E3140">
        <v>6.834797</v>
      </c>
    </row>
    <row r="3141" spans="1:9" x14ac:dyDescent="0.25">
      <c r="A3141">
        <v>3140</v>
      </c>
      <c r="B3141">
        <v>104.502959</v>
      </c>
      <c r="C3141">
        <v>5.006729</v>
      </c>
      <c r="D3141">
        <v>110.40132400000002</v>
      </c>
      <c r="E3141">
        <v>6.8332160000000002</v>
      </c>
    </row>
    <row r="3142" spans="1:9" x14ac:dyDescent="0.25">
      <c r="A3142">
        <v>3141</v>
      </c>
      <c r="B3142">
        <v>104.514284</v>
      </c>
      <c r="C3142">
        <v>5.0099939999999998</v>
      </c>
    </row>
    <row r="3143" spans="1:9" x14ac:dyDescent="0.25">
      <c r="A3143">
        <v>3142</v>
      </c>
      <c r="B3143">
        <v>104.51474200000001</v>
      </c>
      <c r="C3143">
        <v>4.9967810000000004</v>
      </c>
      <c r="H3143">
        <v>107.75569800000001</v>
      </c>
      <c r="I3143">
        <v>8.5539430000000003</v>
      </c>
    </row>
    <row r="3144" spans="1:9" x14ac:dyDescent="0.25">
      <c r="A3144">
        <v>3143</v>
      </c>
      <c r="B3144">
        <v>104.58841500000001</v>
      </c>
      <c r="C3144">
        <v>5.0497880000000004</v>
      </c>
      <c r="F3144">
        <v>106.42250300000001</v>
      </c>
      <c r="G3144">
        <v>3.9902510000000002</v>
      </c>
      <c r="H3144">
        <v>107.75569800000001</v>
      </c>
      <c r="I3144">
        <v>8.5539430000000003</v>
      </c>
    </row>
    <row r="3145" spans="1:9" x14ac:dyDescent="0.25">
      <c r="A3145">
        <v>3144</v>
      </c>
      <c r="B3145">
        <v>104.50877200000001</v>
      </c>
      <c r="C3145">
        <v>5.0351970000000001</v>
      </c>
      <c r="F3145">
        <v>106.40071700000001</v>
      </c>
      <c r="G3145">
        <v>3.9353050000000001</v>
      </c>
      <c r="H3145">
        <v>107.70519100000001</v>
      </c>
      <c r="I3145">
        <v>8.5629720000000002</v>
      </c>
    </row>
    <row r="3146" spans="1:9" x14ac:dyDescent="0.25">
      <c r="A3146">
        <v>3145</v>
      </c>
      <c r="F3146">
        <v>106.393832</v>
      </c>
      <c r="G3146">
        <v>3.9909650000000001</v>
      </c>
      <c r="H3146">
        <v>107.68656800000001</v>
      </c>
      <c r="I3146">
        <v>8.6106739999999995</v>
      </c>
    </row>
    <row r="3147" spans="1:9" x14ac:dyDescent="0.25">
      <c r="A3147">
        <v>3146</v>
      </c>
      <c r="F3147">
        <v>106.41576600000002</v>
      </c>
      <c r="G3147">
        <v>4.001118</v>
      </c>
      <c r="H3147">
        <v>107.708403</v>
      </c>
      <c r="I3147">
        <v>8.6051640000000003</v>
      </c>
    </row>
    <row r="3148" spans="1:9" x14ac:dyDescent="0.25">
      <c r="A3148">
        <v>3147</v>
      </c>
      <c r="F3148">
        <v>106.40903300000001</v>
      </c>
      <c r="G3148">
        <v>4.0148929999999998</v>
      </c>
      <c r="H3148">
        <v>107.70702600000001</v>
      </c>
      <c r="I3148">
        <v>8.5924610000000001</v>
      </c>
    </row>
    <row r="3149" spans="1:9" x14ac:dyDescent="0.25">
      <c r="A3149">
        <v>3148</v>
      </c>
      <c r="F3149">
        <v>106.46000100000001</v>
      </c>
      <c r="G3149">
        <v>3.948213</v>
      </c>
      <c r="H3149">
        <v>107.69452900000002</v>
      </c>
      <c r="I3149">
        <v>8.5710840000000008</v>
      </c>
    </row>
    <row r="3150" spans="1:9" x14ac:dyDescent="0.25">
      <c r="A3150">
        <v>3149</v>
      </c>
      <c r="F3150">
        <v>106.42392900000002</v>
      </c>
      <c r="G3150">
        <v>3.8829099999999999</v>
      </c>
      <c r="H3150">
        <v>107.69212900000001</v>
      </c>
      <c r="I3150">
        <v>8.5387900000000005</v>
      </c>
    </row>
    <row r="3151" spans="1:9" x14ac:dyDescent="0.25">
      <c r="A3151">
        <v>3150</v>
      </c>
      <c r="F3151">
        <v>106.42250300000001</v>
      </c>
      <c r="G3151">
        <v>3.9902510000000002</v>
      </c>
      <c r="H3151">
        <v>107.75569800000001</v>
      </c>
      <c r="I3151">
        <v>8.5539430000000003</v>
      </c>
    </row>
    <row r="3152" spans="1:9" x14ac:dyDescent="0.25">
      <c r="A3152">
        <v>3151</v>
      </c>
    </row>
    <row r="3153" spans="1:9" x14ac:dyDescent="0.25">
      <c r="A3153">
        <v>3152</v>
      </c>
    </row>
    <row r="3154" spans="1:9" x14ac:dyDescent="0.25">
      <c r="A3154">
        <v>3153</v>
      </c>
    </row>
    <row r="3155" spans="1:9" x14ac:dyDescent="0.25">
      <c r="A3155">
        <v>3154</v>
      </c>
    </row>
    <row r="3156" spans="1:9" x14ac:dyDescent="0.25">
      <c r="A3156">
        <v>3155</v>
      </c>
      <c r="D3156">
        <v>82.041936000000007</v>
      </c>
      <c r="E3156">
        <v>6.884233</v>
      </c>
    </row>
    <row r="3157" spans="1:9" x14ac:dyDescent="0.25">
      <c r="A3157">
        <v>3156</v>
      </c>
      <c r="D3157">
        <v>82.030967000000004</v>
      </c>
      <c r="E3157">
        <v>6.8798459999999997</v>
      </c>
    </row>
    <row r="3158" spans="1:9" x14ac:dyDescent="0.25">
      <c r="A3158">
        <v>3157</v>
      </c>
      <c r="D3158">
        <v>82.043824000000001</v>
      </c>
      <c r="E3158">
        <v>6.8887229999999997</v>
      </c>
    </row>
    <row r="3159" spans="1:9" x14ac:dyDescent="0.25">
      <c r="A3159">
        <v>3158</v>
      </c>
      <c r="D3159">
        <v>82.044180000000011</v>
      </c>
      <c r="E3159">
        <v>6.9117319999999998</v>
      </c>
    </row>
    <row r="3160" spans="1:9" x14ac:dyDescent="0.25">
      <c r="A3160">
        <v>3159</v>
      </c>
      <c r="D3160">
        <v>82.032294000000007</v>
      </c>
      <c r="E3160">
        <v>6.9097419999999996</v>
      </c>
    </row>
    <row r="3161" spans="1:9" x14ac:dyDescent="0.25">
      <c r="A3161">
        <v>3160</v>
      </c>
      <c r="D3161">
        <v>82.018365000000003</v>
      </c>
      <c r="E3161">
        <v>6.9014259999999998</v>
      </c>
    </row>
    <row r="3162" spans="1:9" x14ac:dyDescent="0.25">
      <c r="A3162">
        <v>3161</v>
      </c>
      <c r="B3162">
        <v>76.034902000000002</v>
      </c>
      <c r="C3162">
        <v>5.3227840000000004</v>
      </c>
      <c r="D3162">
        <v>81.989184000000009</v>
      </c>
      <c r="E3162">
        <v>6.8953040000000003</v>
      </c>
    </row>
    <row r="3163" spans="1:9" x14ac:dyDescent="0.25">
      <c r="A3163">
        <v>3162</v>
      </c>
      <c r="B3163">
        <v>76.021943000000007</v>
      </c>
      <c r="C3163">
        <v>5.2785010000000003</v>
      </c>
      <c r="D3163">
        <v>82.041936000000007</v>
      </c>
      <c r="E3163">
        <v>6.884233</v>
      </c>
    </row>
    <row r="3164" spans="1:9" x14ac:dyDescent="0.25">
      <c r="A3164">
        <v>3163</v>
      </c>
      <c r="B3164">
        <v>76.066839000000002</v>
      </c>
      <c r="C3164">
        <v>5.2980910000000003</v>
      </c>
    </row>
    <row r="3165" spans="1:9" x14ac:dyDescent="0.25">
      <c r="A3165">
        <v>3164</v>
      </c>
      <c r="B3165">
        <v>76.069594000000009</v>
      </c>
      <c r="C3165">
        <v>5.3126319999999998</v>
      </c>
    </row>
    <row r="3166" spans="1:9" x14ac:dyDescent="0.25">
      <c r="A3166">
        <v>3165</v>
      </c>
      <c r="B3166">
        <v>75.994955000000004</v>
      </c>
      <c r="C3166">
        <v>5.3593130000000002</v>
      </c>
    </row>
    <row r="3167" spans="1:9" x14ac:dyDescent="0.25">
      <c r="A3167">
        <v>3166</v>
      </c>
      <c r="B3167">
        <v>76.037759000000008</v>
      </c>
      <c r="C3167">
        <v>5.3339569999999998</v>
      </c>
      <c r="H3167">
        <v>77.564363000000014</v>
      </c>
      <c r="I3167">
        <v>8.6180199999999996</v>
      </c>
    </row>
    <row r="3168" spans="1:9" x14ac:dyDescent="0.25">
      <c r="A3168">
        <v>3167</v>
      </c>
      <c r="B3168">
        <v>76.034902000000002</v>
      </c>
      <c r="C3168">
        <v>5.3227840000000004</v>
      </c>
      <c r="F3168">
        <v>76.309224</v>
      </c>
      <c r="G3168">
        <v>4.3855880000000003</v>
      </c>
      <c r="H3168">
        <v>77.550436000000005</v>
      </c>
      <c r="I3168">
        <v>8.6151129999999991</v>
      </c>
    </row>
    <row r="3169" spans="1:9" x14ac:dyDescent="0.25">
      <c r="A3169">
        <v>3168</v>
      </c>
      <c r="F3169">
        <v>76.309224</v>
      </c>
      <c r="G3169">
        <v>4.3855880000000003</v>
      </c>
      <c r="H3169">
        <v>77.52309000000001</v>
      </c>
      <c r="I3169">
        <v>8.627459</v>
      </c>
    </row>
    <row r="3170" spans="1:9" x14ac:dyDescent="0.25">
      <c r="A3170">
        <v>3169</v>
      </c>
      <c r="F3170">
        <v>76.31269300000001</v>
      </c>
      <c r="G3170">
        <v>4.371048</v>
      </c>
      <c r="H3170">
        <v>77.522732000000005</v>
      </c>
      <c r="I3170">
        <v>8.6467939999999999</v>
      </c>
    </row>
    <row r="3171" spans="1:9" x14ac:dyDescent="0.25">
      <c r="A3171">
        <v>3170</v>
      </c>
      <c r="F3171">
        <v>76.220556000000002</v>
      </c>
      <c r="G3171">
        <v>4.3140099999999997</v>
      </c>
      <c r="H3171">
        <v>77.540844000000007</v>
      </c>
      <c r="I3171">
        <v>8.6660799999999991</v>
      </c>
    </row>
    <row r="3172" spans="1:9" x14ac:dyDescent="0.25">
      <c r="A3172">
        <v>3171</v>
      </c>
      <c r="F3172">
        <v>76.241014000000007</v>
      </c>
      <c r="G3172">
        <v>4.3358449999999999</v>
      </c>
      <c r="H3172">
        <v>77.530080000000012</v>
      </c>
      <c r="I3172">
        <v>8.6632219999999993</v>
      </c>
    </row>
    <row r="3173" spans="1:9" x14ac:dyDescent="0.25">
      <c r="A3173">
        <v>3172</v>
      </c>
      <c r="F3173">
        <v>76.317285000000012</v>
      </c>
      <c r="G3173">
        <v>4.3159999999999998</v>
      </c>
      <c r="H3173">
        <v>77.540946000000005</v>
      </c>
      <c r="I3173">
        <v>8.6629159999999992</v>
      </c>
    </row>
    <row r="3174" spans="1:9" x14ac:dyDescent="0.25">
      <c r="A3174">
        <v>3173</v>
      </c>
      <c r="F3174">
        <v>76.288205000000005</v>
      </c>
      <c r="G3174">
        <v>4.3862509999999997</v>
      </c>
      <c r="H3174">
        <v>77.564363000000014</v>
      </c>
      <c r="I3174">
        <v>8.6180199999999996</v>
      </c>
    </row>
    <row r="3175" spans="1:9" x14ac:dyDescent="0.25">
      <c r="A3175">
        <v>3174</v>
      </c>
      <c r="F3175">
        <v>76.309224</v>
      </c>
      <c r="G3175">
        <v>4.3855880000000003</v>
      </c>
    </row>
    <row r="3176" spans="1:9" x14ac:dyDescent="0.25">
      <c r="A3176">
        <v>3175</v>
      </c>
    </row>
    <row r="3177" spans="1:9" x14ac:dyDescent="0.25">
      <c r="A3177">
        <v>3176</v>
      </c>
      <c r="D3177">
        <v>56.813266000000006</v>
      </c>
      <c r="E3177">
        <v>6.876474</v>
      </c>
    </row>
    <row r="3178" spans="1:9" x14ac:dyDescent="0.25">
      <c r="A3178">
        <v>3177</v>
      </c>
      <c r="D3178">
        <v>56.864318000000004</v>
      </c>
      <c r="E3178">
        <v>6.8512630000000003</v>
      </c>
    </row>
    <row r="3179" spans="1:9" x14ac:dyDescent="0.25">
      <c r="A3179">
        <v>3178</v>
      </c>
      <c r="D3179">
        <v>56.85416</v>
      </c>
      <c r="E3179">
        <v>6.8695259999999996</v>
      </c>
    </row>
    <row r="3180" spans="1:9" x14ac:dyDescent="0.25">
      <c r="A3180">
        <v>3179</v>
      </c>
      <c r="D3180">
        <v>56.818794000000004</v>
      </c>
      <c r="E3180">
        <v>6.8382639999999997</v>
      </c>
    </row>
    <row r="3181" spans="1:9" x14ac:dyDescent="0.25">
      <c r="A3181">
        <v>3180</v>
      </c>
      <c r="D3181">
        <v>56.874267000000003</v>
      </c>
      <c r="E3181">
        <v>6.8317889999999997</v>
      </c>
    </row>
    <row r="3182" spans="1:9" x14ac:dyDescent="0.25">
      <c r="A3182">
        <v>3181</v>
      </c>
      <c r="D3182">
        <v>56.886108</v>
      </c>
      <c r="E3182">
        <v>6.8474209999999998</v>
      </c>
    </row>
    <row r="3183" spans="1:9" x14ac:dyDescent="0.25">
      <c r="A3183">
        <v>3182</v>
      </c>
      <c r="D3183">
        <v>56.842212000000004</v>
      </c>
      <c r="E3183">
        <v>6.8802630000000002</v>
      </c>
    </row>
    <row r="3184" spans="1:9" x14ac:dyDescent="0.25">
      <c r="A3184">
        <v>3183</v>
      </c>
      <c r="D3184">
        <v>56.813266000000006</v>
      </c>
      <c r="E3184">
        <v>6.876474</v>
      </c>
    </row>
    <row r="3185" spans="1:9" x14ac:dyDescent="0.25">
      <c r="A3185">
        <v>3184</v>
      </c>
      <c r="B3185">
        <v>46.760318000000005</v>
      </c>
      <c r="C3185">
        <v>4.7942629999999999</v>
      </c>
    </row>
    <row r="3186" spans="1:9" x14ac:dyDescent="0.25">
      <c r="A3186">
        <v>3185</v>
      </c>
      <c r="B3186">
        <v>46.792896000000006</v>
      </c>
      <c r="C3186">
        <v>4.7452639999999997</v>
      </c>
    </row>
    <row r="3187" spans="1:9" x14ac:dyDescent="0.25">
      <c r="A3187">
        <v>3186</v>
      </c>
      <c r="B3187">
        <v>46.795741</v>
      </c>
      <c r="C3187">
        <v>4.7717369999999999</v>
      </c>
    </row>
    <row r="3188" spans="1:9" x14ac:dyDescent="0.25">
      <c r="A3188">
        <v>3187</v>
      </c>
      <c r="B3188">
        <v>46.800159000000001</v>
      </c>
      <c r="C3188">
        <v>4.7489480000000004</v>
      </c>
    </row>
    <row r="3189" spans="1:9" x14ac:dyDescent="0.25">
      <c r="A3189">
        <v>3188</v>
      </c>
      <c r="B3189">
        <v>46.806426000000002</v>
      </c>
      <c r="C3189">
        <v>4.7616839999999998</v>
      </c>
      <c r="H3189">
        <v>51.328002000000005</v>
      </c>
      <c r="I3189">
        <v>8.7273689999999995</v>
      </c>
    </row>
    <row r="3190" spans="1:9" x14ac:dyDescent="0.25">
      <c r="A3190">
        <v>3189</v>
      </c>
      <c r="B3190">
        <v>46.799426000000004</v>
      </c>
      <c r="C3190">
        <v>4.7962100000000003</v>
      </c>
      <c r="H3190">
        <v>51.352264000000005</v>
      </c>
      <c r="I3190">
        <v>8.7417370000000005</v>
      </c>
    </row>
    <row r="3191" spans="1:9" x14ac:dyDescent="0.25">
      <c r="A3191">
        <v>3190</v>
      </c>
      <c r="B3191">
        <v>46.760318000000005</v>
      </c>
      <c r="C3191">
        <v>4.7942629999999999</v>
      </c>
      <c r="F3191">
        <v>47.934844000000005</v>
      </c>
      <c r="G3191">
        <v>4.2951579999999998</v>
      </c>
      <c r="H3191">
        <v>51.362266000000005</v>
      </c>
      <c r="I3191">
        <v>8.7733150000000002</v>
      </c>
    </row>
    <row r="3192" spans="1:9" x14ac:dyDescent="0.25">
      <c r="A3192">
        <v>3191</v>
      </c>
      <c r="B3192">
        <v>46.760318000000005</v>
      </c>
      <c r="C3192">
        <v>4.7942629999999999</v>
      </c>
      <c r="F3192">
        <v>47.915054000000005</v>
      </c>
      <c r="G3192">
        <v>4.2557900000000002</v>
      </c>
      <c r="H3192">
        <v>51.36016</v>
      </c>
      <c r="I3192">
        <v>8.7829479999999993</v>
      </c>
    </row>
    <row r="3193" spans="1:9" x14ac:dyDescent="0.25">
      <c r="A3193">
        <v>3192</v>
      </c>
      <c r="F3193">
        <v>47.855792000000001</v>
      </c>
      <c r="G3193">
        <v>4.2543680000000004</v>
      </c>
      <c r="H3193">
        <v>51.400527000000004</v>
      </c>
      <c r="I3193">
        <v>8.7514210000000006</v>
      </c>
    </row>
    <row r="3194" spans="1:9" x14ac:dyDescent="0.25">
      <c r="A3194">
        <v>3193</v>
      </c>
      <c r="F3194">
        <v>47.809581000000001</v>
      </c>
      <c r="G3194">
        <v>4.2434209999999997</v>
      </c>
      <c r="H3194">
        <v>51.332687</v>
      </c>
      <c r="I3194">
        <v>8.6713690000000003</v>
      </c>
    </row>
    <row r="3195" spans="1:9" x14ac:dyDescent="0.25">
      <c r="A3195">
        <v>3194</v>
      </c>
      <c r="F3195">
        <v>47.797794000000003</v>
      </c>
      <c r="G3195">
        <v>4.2283160000000004</v>
      </c>
      <c r="H3195">
        <v>51.311477000000004</v>
      </c>
      <c r="I3195">
        <v>8.6205789999999993</v>
      </c>
    </row>
    <row r="3196" spans="1:9" x14ac:dyDescent="0.25">
      <c r="A3196">
        <v>3195</v>
      </c>
      <c r="F3196">
        <v>47.761634000000001</v>
      </c>
      <c r="G3196">
        <v>4.1932109999999998</v>
      </c>
      <c r="H3196">
        <v>51.328002000000005</v>
      </c>
      <c r="I3196">
        <v>8.7273689999999995</v>
      </c>
    </row>
    <row r="3197" spans="1:9" x14ac:dyDescent="0.25">
      <c r="A3197">
        <v>3196</v>
      </c>
      <c r="D3197">
        <v>29.902529999999999</v>
      </c>
      <c r="E3197">
        <v>6.3889469999999999</v>
      </c>
      <c r="F3197">
        <v>47.785266</v>
      </c>
      <c r="G3197">
        <v>4.1971579999999999</v>
      </c>
    </row>
    <row r="3198" spans="1:9" x14ac:dyDescent="0.25">
      <c r="A3198">
        <v>3197</v>
      </c>
      <c r="D3198">
        <v>29.872161000000006</v>
      </c>
      <c r="E3198">
        <v>6.3515790000000001</v>
      </c>
      <c r="F3198">
        <v>47.806369000000004</v>
      </c>
      <c r="G3198">
        <v>4.2386309999999998</v>
      </c>
    </row>
    <row r="3199" spans="1:9" x14ac:dyDescent="0.25">
      <c r="A3199">
        <v>3198</v>
      </c>
      <c r="D3199">
        <v>29.862583000000001</v>
      </c>
      <c r="E3199">
        <v>6.3801050000000004</v>
      </c>
      <c r="F3199">
        <v>47.915054000000005</v>
      </c>
      <c r="G3199">
        <v>4.2557900000000002</v>
      </c>
    </row>
    <row r="3200" spans="1:9" x14ac:dyDescent="0.25">
      <c r="A3200">
        <v>3199</v>
      </c>
      <c r="D3200">
        <v>29.876371000000006</v>
      </c>
      <c r="E3200">
        <v>6.3886320000000003</v>
      </c>
    </row>
    <row r="3201" spans="1:11" x14ac:dyDescent="0.25">
      <c r="A3201">
        <v>3200</v>
      </c>
      <c r="D3201">
        <v>29.899372</v>
      </c>
      <c r="E3201">
        <v>6.3615259999999996</v>
      </c>
    </row>
    <row r="3202" spans="1:11" x14ac:dyDescent="0.25">
      <c r="A3202">
        <v>3201</v>
      </c>
      <c r="D3202">
        <v>29.890056000000001</v>
      </c>
      <c r="E3202">
        <v>6.3459469999999998</v>
      </c>
    </row>
    <row r="3203" spans="1:11" x14ac:dyDescent="0.25">
      <c r="A3203">
        <v>3202</v>
      </c>
      <c r="D3203">
        <v>29.858688000000001</v>
      </c>
      <c r="E3203">
        <v>6.3324210000000001</v>
      </c>
    </row>
    <row r="3204" spans="1:11" x14ac:dyDescent="0.25">
      <c r="A3204">
        <v>3203</v>
      </c>
      <c r="B3204">
        <v>22.742950000000008</v>
      </c>
      <c r="C3204">
        <v>4.5577370000000004</v>
      </c>
      <c r="D3204">
        <v>29.840372000000002</v>
      </c>
      <c r="E3204">
        <v>6.3277890000000001</v>
      </c>
    </row>
    <row r="3205" spans="1:11" x14ac:dyDescent="0.25">
      <c r="A3205">
        <v>3204</v>
      </c>
      <c r="B3205">
        <v>22.727846</v>
      </c>
      <c r="C3205">
        <v>4.5513159999999999</v>
      </c>
      <c r="D3205">
        <v>29.858583000000003</v>
      </c>
      <c r="E3205">
        <v>6.3618420000000002</v>
      </c>
    </row>
    <row r="3206" spans="1:11" x14ac:dyDescent="0.25">
      <c r="A3206">
        <v>3205</v>
      </c>
      <c r="B3206">
        <v>22.739898000000004</v>
      </c>
      <c r="C3206">
        <v>4.5586840000000004</v>
      </c>
      <c r="D3206">
        <v>29.902529999999999</v>
      </c>
      <c r="E3206">
        <v>6.3889469999999999</v>
      </c>
    </row>
    <row r="3207" spans="1:11" x14ac:dyDescent="0.25">
      <c r="A3207">
        <v>3206</v>
      </c>
      <c r="B3207">
        <v>22.681213</v>
      </c>
      <c r="C3207">
        <v>4.5490000000000004</v>
      </c>
      <c r="D3207">
        <v>29.902529999999999</v>
      </c>
      <c r="E3207">
        <v>6.3889469999999999</v>
      </c>
    </row>
    <row r="3208" spans="1:11" x14ac:dyDescent="0.25">
      <c r="A3208">
        <v>3207</v>
      </c>
      <c r="B3208">
        <v>22.742898000000004</v>
      </c>
      <c r="C3208">
        <v>4.5275259999999999</v>
      </c>
    </row>
    <row r="3209" spans="1:11" x14ac:dyDescent="0.25">
      <c r="A3209">
        <v>3208</v>
      </c>
      <c r="B3209">
        <v>22.728687000000008</v>
      </c>
      <c r="C3209">
        <v>4.5496319999999999</v>
      </c>
    </row>
    <row r="3210" spans="1:11" x14ac:dyDescent="0.25">
      <c r="A3210">
        <v>3209</v>
      </c>
      <c r="B3210">
        <v>22.729688000000003</v>
      </c>
      <c r="C3210">
        <v>4.5575270000000003</v>
      </c>
      <c r="H3210">
        <v>28.718004000000008</v>
      </c>
      <c r="I3210">
        <v>7.6572100000000001</v>
      </c>
    </row>
    <row r="3211" spans="1:11" x14ac:dyDescent="0.25">
      <c r="A3211">
        <v>3210</v>
      </c>
      <c r="B3211">
        <v>22.784686000000008</v>
      </c>
      <c r="C3211">
        <v>4.5030530000000004</v>
      </c>
      <c r="H3211">
        <v>28.700109000000005</v>
      </c>
      <c r="I3211">
        <v>7.6706320000000003</v>
      </c>
    </row>
    <row r="3212" spans="1:11" x14ac:dyDescent="0.25">
      <c r="A3212">
        <v>3211</v>
      </c>
      <c r="B3212">
        <v>22.768266000000004</v>
      </c>
      <c r="C3212">
        <v>4.5101579999999997</v>
      </c>
      <c r="H3212">
        <v>28.700109000000005</v>
      </c>
      <c r="I3212">
        <v>7.6706320000000003</v>
      </c>
    </row>
    <row r="3213" spans="1:11" x14ac:dyDescent="0.25">
      <c r="A3213">
        <v>3212</v>
      </c>
      <c r="B3213">
        <v>22.790792000000003</v>
      </c>
      <c r="C3213">
        <v>4.5285260000000003</v>
      </c>
      <c r="H3213">
        <v>28.700109000000005</v>
      </c>
      <c r="I3213">
        <v>7.6706320000000003</v>
      </c>
    </row>
    <row r="3214" spans="1:11" x14ac:dyDescent="0.25">
      <c r="A3214">
        <v>3213</v>
      </c>
      <c r="B3214">
        <v>22.742950000000008</v>
      </c>
      <c r="C3214">
        <v>4.5577370000000004</v>
      </c>
      <c r="F3214">
        <v>24.580108000000003</v>
      </c>
      <c r="G3214">
        <v>3.592368</v>
      </c>
      <c r="H3214">
        <v>28.700109000000005</v>
      </c>
      <c r="I3214">
        <v>7.6706320000000003</v>
      </c>
    </row>
    <row r="3215" spans="1:11" x14ac:dyDescent="0.25">
      <c r="A3215">
        <v>3214</v>
      </c>
      <c r="F3215">
        <v>24.580108000000003</v>
      </c>
      <c r="G3215">
        <v>3.592368</v>
      </c>
      <c r="H3215">
        <v>28.700109000000005</v>
      </c>
      <c r="I3215">
        <v>7.6706320000000003</v>
      </c>
    </row>
    <row r="3216" spans="1:11" x14ac:dyDescent="0.25">
      <c r="A3216">
        <v>3215</v>
      </c>
      <c r="F3216">
        <v>24.580108000000003</v>
      </c>
      <c r="G3216">
        <v>3.592368</v>
      </c>
      <c r="H3216">
        <v>28.700109000000005</v>
      </c>
      <c r="I3216">
        <v>7.6706320000000003</v>
      </c>
      <c r="J3216">
        <v>39.078899</v>
      </c>
      <c r="K3216">
        <v>13.469158</v>
      </c>
    </row>
    <row r="3217" spans="1:1" x14ac:dyDescent="0.25">
      <c r="A3217">
        <v>3216</v>
      </c>
    </row>
    <row r="3218" spans="1:1" x14ac:dyDescent="0.25">
      <c r="A3218">
        <v>3217</v>
      </c>
    </row>
    <row r="3219" spans="1:1" x14ac:dyDescent="0.25">
      <c r="A3219">
        <v>3218</v>
      </c>
    </row>
    <row r="3220" spans="1:1" x14ac:dyDescent="0.25">
      <c r="A3220">
        <v>3219</v>
      </c>
    </row>
    <row r="3221" spans="1:1" x14ac:dyDescent="0.25">
      <c r="A3221">
        <v>3220</v>
      </c>
    </row>
    <row r="3222" spans="1:1" x14ac:dyDescent="0.25">
      <c r="A3222">
        <v>3221</v>
      </c>
    </row>
    <row r="3223" spans="1:1" x14ac:dyDescent="0.25">
      <c r="A3223">
        <v>3222</v>
      </c>
    </row>
    <row r="3224" spans="1:1" x14ac:dyDescent="0.25">
      <c r="A3224">
        <v>3223</v>
      </c>
    </row>
    <row r="3225" spans="1:1" x14ac:dyDescent="0.25">
      <c r="A3225">
        <v>3224</v>
      </c>
    </row>
    <row r="3226" spans="1:1" x14ac:dyDescent="0.25">
      <c r="A3226">
        <v>3225</v>
      </c>
    </row>
    <row r="3227" spans="1:1" x14ac:dyDescent="0.25">
      <c r="A3227">
        <v>3226</v>
      </c>
    </row>
    <row r="3228" spans="1:1" x14ac:dyDescent="0.25">
      <c r="A3228">
        <v>3227</v>
      </c>
    </row>
    <row r="3229" spans="1:1" x14ac:dyDescent="0.25">
      <c r="A3229">
        <v>3228</v>
      </c>
    </row>
    <row r="3230" spans="1:1" x14ac:dyDescent="0.25">
      <c r="A3230">
        <v>3229</v>
      </c>
    </row>
    <row r="3231" spans="1:1" x14ac:dyDescent="0.25">
      <c r="A3231">
        <v>3230</v>
      </c>
    </row>
    <row r="3232" spans="1:1" x14ac:dyDescent="0.25">
      <c r="A3232">
        <v>3231</v>
      </c>
    </row>
    <row r="3233" spans="1:1" x14ac:dyDescent="0.25">
      <c r="A3233">
        <v>3232</v>
      </c>
    </row>
    <row r="3234" spans="1:1" x14ac:dyDescent="0.25">
      <c r="A3234">
        <v>3233</v>
      </c>
    </row>
    <row r="3235" spans="1:1" x14ac:dyDescent="0.25">
      <c r="A3235">
        <v>3234</v>
      </c>
    </row>
    <row r="3236" spans="1:1" x14ac:dyDescent="0.25">
      <c r="A3236">
        <v>3235</v>
      </c>
    </row>
    <row r="3237" spans="1:1" x14ac:dyDescent="0.25">
      <c r="A3237">
        <v>3236</v>
      </c>
    </row>
    <row r="3238" spans="1:1" x14ac:dyDescent="0.25">
      <c r="A3238">
        <v>3237</v>
      </c>
    </row>
    <row r="3239" spans="1:1" x14ac:dyDescent="0.25">
      <c r="A3239">
        <v>3238</v>
      </c>
    </row>
    <row r="3240" spans="1:1" x14ac:dyDescent="0.25">
      <c r="A3240">
        <v>3239</v>
      </c>
    </row>
    <row r="3241" spans="1:1" x14ac:dyDescent="0.25">
      <c r="A3241">
        <v>3240</v>
      </c>
    </row>
    <row r="3242" spans="1:1" x14ac:dyDescent="0.25">
      <c r="A3242">
        <v>3241</v>
      </c>
    </row>
    <row r="3243" spans="1:1" x14ac:dyDescent="0.25">
      <c r="A3243">
        <v>3242</v>
      </c>
    </row>
    <row r="3244" spans="1:1" x14ac:dyDescent="0.25">
      <c r="A3244">
        <v>3243</v>
      </c>
    </row>
    <row r="3245" spans="1:1" x14ac:dyDescent="0.25">
      <c r="A3245">
        <v>3244</v>
      </c>
    </row>
    <row r="3246" spans="1:1" x14ac:dyDescent="0.25">
      <c r="A3246">
        <v>3245</v>
      </c>
    </row>
    <row r="3247" spans="1:1" x14ac:dyDescent="0.25">
      <c r="A3247">
        <v>3246</v>
      </c>
    </row>
    <row r="3248" spans="1:1" x14ac:dyDescent="0.25">
      <c r="A3248">
        <v>3247</v>
      </c>
    </row>
    <row r="3249" spans="1:11" x14ac:dyDescent="0.25">
      <c r="A3249">
        <v>3248</v>
      </c>
      <c r="J3249">
        <v>236.12013899999999</v>
      </c>
      <c r="K3249">
        <v>13.462325999999999</v>
      </c>
    </row>
    <row r="3250" spans="1:11" x14ac:dyDescent="0.25">
      <c r="A3250">
        <v>3249</v>
      </c>
      <c r="B3250">
        <v>245.26722999999998</v>
      </c>
      <c r="C3250">
        <v>5.4338350000000002</v>
      </c>
    </row>
    <row r="3251" spans="1:11" x14ac:dyDescent="0.25">
      <c r="A3251">
        <v>3250</v>
      </c>
      <c r="B3251">
        <v>245.27934199999999</v>
      </c>
      <c r="C3251">
        <v>5.4079600000000001</v>
      </c>
    </row>
    <row r="3252" spans="1:11" x14ac:dyDescent="0.25">
      <c r="A3252">
        <v>3251</v>
      </c>
      <c r="B3252">
        <v>245.21672000000001</v>
      </c>
      <c r="C3252">
        <v>5.4358959999999996</v>
      </c>
    </row>
    <row r="3253" spans="1:11" x14ac:dyDescent="0.25">
      <c r="A3253">
        <v>3252</v>
      </c>
      <c r="B3253">
        <v>245.240016</v>
      </c>
      <c r="C3253">
        <v>5.4316700000000004</v>
      </c>
    </row>
    <row r="3254" spans="1:11" x14ac:dyDescent="0.25">
      <c r="A3254">
        <v>3253</v>
      </c>
      <c r="B3254">
        <v>245.19547900000001</v>
      </c>
      <c r="C3254">
        <v>5.4726990000000004</v>
      </c>
    </row>
    <row r="3255" spans="1:11" x14ac:dyDescent="0.25">
      <c r="A3255">
        <v>3254</v>
      </c>
      <c r="B3255">
        <v>245.18981099999999</v>
      </c>
      <c r="C3255">
        <v>5.4611010000000002</v>
      </c>
    </row>
    <row r="3256" spans="1:11" x14ac:dyDescent="0.25">
      <c r="A3256">
        <v>3255</v>
      </c>
      <c r="B3256">
        <v>245.254806</v>
      </c>
      <c r="C3256">
        <v>5.443009</v>
      </c>
    </row>
    <row r="3257" spans="1:11" x14ac:dyDescent="0.25">
      <c r="A3257">
        <v>3256</v>
      </c>
      <c r="B3257">
        <v>245.11141499999999</v>
      </c>
      <c r="C3257">
        <v>5.5173870000000003</v>
      </c>
      <c r="D3257">
        <v>236.96638200000001</v>
      </c>
      <c r="E3257">
        <v>7.2673969999999999</v>
      </c>
    </row>
    <row r="3258" spans="1:11" x14ac:dyDescent="0.25">
      <c r="A3258">
        <v>3257</v>
      </c>
      <c r="B3258">
        <v>245.17058500000002</v>
      </c>
      <c r="C3258">
        <v>5.5289330000000003</v>
      </c>
      <c r="D3258">
        <v>236.953959</v>
      </c>
      <c r="E3258">
        <v>7.2699230000000004</v>
      </c>
    </row>
    <row r="3259" spans="1:11" x14ac:dyDescent="0.25">
      <c r="A3259">
        <v>3258</v>
      </c>
      <c r="B3259">
        <v>245.26722999999998</v>
      </c>
      <c r="C3259">
        <v>5.4338350000000002</v>
      </c>
      <c r="D3259">
        <v>236.904325</v>
      </c>
      <c r="E3259">
        <v>7.3068799999999996</v>
      </c>
    </row>
    <row r="3260" spans="1:11" x14ac:dyDescent="0.25">
      <c r="A3260">
        <v>3259</v>
      </c>
      <c r="D3260">
        <v>236.90767600000001</v>
      </c>
      <c r="E3260">
        <v>7.2869830000000002</v>
      </c>
    </row>
    <row r="3261" spans="1:11" x14ac:dyDescent="0.25">
      <c r="A3261">
        <v>3260</v>
      </c>
      <c r="D3261">
        <v>236.89643799999999</v>
      </c>
      <c r="E3261">
        <v>7.296983</v>
      </c>
    </row>
    <row r="3262" spans="1:11" x14ac:dyDescent="0.25">
      <c r="A3262">
        <v>3261</v>
      </c>
      <c r="D3262">
        <v>236.84881300000001</v>
      </c>
      <c r="E3262">
        <v>7.3447639999999996</v>
      </c>
      <c r="F3262">
        <v>240.127296</v>
      </c>
      <c r="G3262">
        <v>4.4051780000000003</v>
      </c>
    </row>
    <row r="3263" spans="1:11" x14ac:dyDescent="0.25">
      <c r="A3263">
        <v>3262</v>
      </c>
      <c r="D3263">
        <v>236.87154100000001</v>
      </c>
      <c r="E3263">
        <v>7.3486820000000002</v>
      </c>
      <c r="F3263">
        <v>240.17090100000001</v>
      </c>
      <c r="G3263">
        <v>4.3734270000000004</v>
      </c>
    </row>
    <row r="3264" spans="1:11" x14ac:dyDescent="0.25">
      <c r="A3264">
        <v>3263</v>
      </c>
      <c r="D3264">
        <v>236.96638200000001</v>
      </c>
      <c r="E3264">
        <v>7.2673969999999999</v>
      </c>
      <c r="F3264">
        <v>240.112041</v>
      </c>
      <c r="G3264">
        <v>4.3835810000000004</v>
      </c>
      <c r="H3264">
        <v>237.59212199999999</v>
      </c>
      <c r="I3264">
        <v>9.3501729999999998</v>
      </c>
    </row>
    <row r="3265" spans="1:9" x14ac:dyDescent="0.25">
      <c r="A3265">
        <v>3264</v>
      </c>
      <c r="F3265">
        <v>240.096217</v>
      </c>
      <c r="G3265">
        <v>4.3528609999999999</v>
      </c>
      <c r="H3265">
        <v>237.53485799999999</v>
      </c>
      <c r="I3265">
        <v>9.3371840000000006</v>
      </c>
    </row>
    <row r="3266" spans="1:9" x14ac:dyDescent="0.25">
      <c r="A3266">
        <v>3265</v>
      </c>
      <c r="F3266">
        <v>240.11513400000001</v>
      </c>
      <c r="G3266">
        <v>4.3255939999999997</v>
      </c>
      <c r="H3266">
        <v>237.50820999999999</v>
      </c>
      <c r="I3266">
        <v>9.395429</v>
      </c>
    </row>
    <row r="3267" spans="1:9" x14ac:dyDescent="0.25">
      <c r="A3267">
        <v>3266</v>
      </c>
      <c r="F3267">
        <v>240.21043700000001</v>
      </c>
      <c r="G3267">
        <v>4.410075</v>
      </c>
      <c r="H3267">
        <v>237.54645400000001</v>
      </c>
      <c r="I3267">
        <v>9.3922840000000001</v>
      </c>
    </row>
    <row r="3268" spans="1:9" x14ac:dyDescent="0.25">
      <c r="A3268">
        <v>3267</v>
      </c>
      <c r="F3268">
        <v>240.184819</v>
      </c>
      <c r="G3268">
        <v>4.4118279999999999</v>
      </c>
      <c r="H3268">
        <v>237.56315499999999</v>
      </c>
      <c r="I3268">
        <v>9.3934700000000007</v>
      </c>
    </row>
    <row r="3269" spans="1:9" x14ac:dyDescent="0.25">
      <c r="A3269">
        <v>3268</v>
      </c>
      <c r="F3269">
        <v>240.127296</v>
      </c>
      <c r="G3269">
        <v>4.4051780000000003</v>
      </c>
      <c r="H3269">
        <v>237.543361</v>
      </c>
      <c r="I3269">
        <v>9.3695020000000007</v>
      </c>
    </row>
    <row r="3270" spans="1:9" x14ac:dyDescent="0.25">
      <c r="A3270">
        <v>3269</v>
      </c>
      <c r="H3270">
        <v>237.53568200000001</v>
      </c>
      <c r="I3270">
        <v>9.3947579999999995</v>
      </c>
    </row>
    <row r="3271" spans="1:9" x14ac:dyDescent="0.25">
      <c r="A3271">
        <v>3270</v>
      </c>
      <c r="H3271">
        <v>237.59212199999999</v>
      </c>
      <c r="I3271">
        <v>9.3501729999999998</v>
      </c>
    </row>
    <row r="3272" spans="1:9" x14ac:dyDescent="0.25">
      <c r="A3272">
        <v>3271</v>
      </c>
    </row>
    <row r="3273" spans="1:9" x14ac:dyDescent="0.25">
      <c r="A3273">
        <v>3272</v>
      </c>
    </row>
    <row r="3274" spans="1:9" x14ac:dyDescent="0.25">
      <c r="A3274">
        <v>3273</v>
      </c>
    </row>
    <row r="3275" spans="1:9" x14ac:dyDescent="0.25">
      <c r="A3275">
        <v>3274</v>
      </c>
    </row>
    <row r="3276" spans="1:9" x14ac:dyDescent="0.25">
      <c r="A3276">
        <v>3275</v>
      </c>
    </row>
    <row r="3277" spans="1:9" x14ac:dyDescent="0.25">
      <c r="A3277">
        <v>3276</v>
      </c>
    </row>
    <row r="3278" spans="1:9" x14ac:dyDescent="0.25">
      <c r="A3278">
        <v>3277</v>
      </c>
    </row>
    <row r="3279" spans="1:9" x14ac:dyDescent="0.25">
      <c r="A3279">
        <v>3278</v>
      </c>
      <c r="D3279">
        <v>209.039061</v>
      </c>
      <c r="E3279">
        <v>8.9833580000000008</v>
      </c>
    </row>
    <row r="3280" spans="1:9" x14ac:dyDescent="0.25">
      <c r="A3280">
        <v>3279</v>
      </c>
      <c r="D3280">
        <v>209.00840199999999</v>
      </c>
      <c r="E3280">
        <v>8.9515750000000001</v>
      </c>
    </row>
    <row r="3281" spans="1:9" x14ac:dyDescent="0.25">
      <c r="A3281">
        <v>3280</v>
      </c>
      <c r="D3281">
        <v>209.01834700000001</v>
      </c>
      <c r="E3281">
        <v>8.9894809999999996</v>
      </c>
    </row>
    <row r="3282" spans="1:9" x14ac:dyDescent="0.25">
      <c r="A3282">
        <v>3281</v>
      </c>
      <c r="D3282">
        <v>209.056105</v>
      </c>
      <c r="E3282">
        <v>8.9897869999999998</v>
      </c>
    </row>
    <row r="3283" spans="1:9" x14ac:dyDescent="0.25">
      <c r="A3283">
        <v>3282</v>
      </c>
      <c r="B3283">
        <v>204.18860100000001</v>
      </c>
      <c r="C3283">
        <v>6.9873909999999997</v>
      </c>
      <c r="D3283">
        <v>209.06396000000001</v>
      </c>
      <c r="E3283">
        <v>9.0076940000000008</v>
      </c>
    </row>
    <row r="3284" spans="1:9" x14ac:dyDescent="0.25">
      <c r="A3284">
        <v>3283</v>
      </c>
      <c r="B3284">
        <v>204.16697200000002</v>
      </c>
      <c r="C3284">
        <v>6.9958090000000004</v>
      </c>
      <c r="D3284">
        <v>209.07181800000001</v>
      </c>
      <c r="E3284">
        <v>9.0158050000000003</v>
      </c>
    </row>
    <row r="3285" spans="1:9" x14ac:dyDescent="0.25">
      <c r="A3285">
        <v>3284</v>
      </c>
      <c r="B3285">
        <v>204.24849900000001</v>
      </c>
      <c r="C3285">
        <v>6.9870340000000004</v>
      </c>
      <c r="D3285">
        <v>209.039061</v>
      </c>
      <c r="E3285">
        <v>8.9833580000000008</v>
      </c>
    </row>
    <row r="3286" spans="1:9" x14ac:dyDescent="0.25">
      <c r="A3286">
        <v>3285</v>
      </c>
      <c r="B3286">
        <v>204.252116</v>
      </c>
      <c r="C3286">
        <v>7.0057070000000001</v>
      </c>
      <c r="D3286">
        <v>209.039061</v>
      </c>
      <c r="E3286">
        <v>8.9833580000000008</v>
      </c>
    </row>
    <row r="3287" spans="1:9" x14ac:dyDescent="0.25">
      <c r="A3287">
        <v>3286</v>
      </c>
      <c r="B3287">
        <v>204.208449</v>
      </c>
      <c r="C3287">
        <v>7.0003500000000001</v>
      </c>
    </row>
    <row r="3288" spans="1:9" x14ac:dyDescent="0.25">
      <c r="A3288">
        <v>3287</v>
      </c>
      <c r="B3288">
        <v>204.258543</v>
      </c>
      <c r="C3288">
        <v>7.0276949999999996</v>
      </c>
    </row>
    <row r="3289" spans="1:9" x14ac:dyDescent="0.25">
      <c r="A3289">
        <v>3288</v>
      </c>
      <c r="B3289">
        <v>204.18860100000001</v>
      </c>
      <c r="C3289">
        <v>6.9873909999999997</v>
      </c>
      <c r="F3289">
        <v>204.15722500000001</v>
      </c>
      <c r="G3289">
        <v>6.1289670000000003</v>
      </c>
      <c r="H3289">
        <v>204.68632700000001</v>
      </c>
      <c r="I3289">
        <v>10.691279</v>
      </c>
    </row>
    <row r="3290" spans="1:9" x14ac:dyDescent="0.25">
      <c r="A3290">
        <v>3289</v>
      </c>
      <c r="F3290">
        <v>204.200232</v>
      </c>
      <c r="G3290">
        <v>6.1924830000000002</v>
      </c>
      <c r="H3290">
        <v>204.64414099999999</v>
      </c>
      <c r="I3290">
        <v>10.657047</v>
      </c>
    </row>
    <row r="3291" spans="1:9" x14ac:dyDescent="0.25">
      <c r="A3291">
        <v>3290</v>
      </c>
      <c r="F3291">
        <v>204.089934</v>
      </c>
      <c r="G3291">
        <v>6.1856989999999996</v>
      </c>
      <c r="H3291">
        <v>204.69673399999999</v>
      </c>
      <c r="I3291">
        <v>10.634956000000001</v>
      </c>
    </row>
    <row r="3292" spans="1:9" x14ac:dyDescent="0.25">
      <c r="A3292">
        <v>3291</v>
      </c>
      <c r="F3292">
        <v>204.148146</v>
      </c>
      <c r="G3292">
        <v>6.146363</v>
      </c>
      <c r="H3292">
        <v>204.769644</v>
      </c>
      <c r="I3292">
        <v>10.687046</v>
      </c>
    </row>
    <row r="3293" spans="1:9" x14ac:dyDescent="0.25">
      <c r="A3293">
        <v>3292</v>
      </c>
      <c r="F3293">
        <v>204.150847</v>
      </c>
      <c r="G3293">
        <v>6.1510569999999998</v>
      </c>
      <c r="H3293">
        <v>204.74341800000002</v>
      </c>
      <c r="I3293">
        <v>10.691279</v>
      </c>
    </row>
    <row r="3294" spans="1:9" x14ac:dyDescent="0.25">
      <c r="A3294">
        <v>3293</v>
      </c>
      <c r="F3294">
        <v>204.16788700000001</v>
      </c>
      <c r="G3294">
        <v>6.1941670000000002</v>
      </c>
      <c r="H3294">
        <v>204.68632700000001</v>
      </c>
      <c r="I3294">
        <v>10.691279</v>
      </c>
    </row>
    <row r="3295" spans="1:9" x14ac:dyDescent="0.25">
      <c r="A3295">
        <v>3294</v>
      </c>
      <c r="F3295">
        <v>204.15722500000001</v>
      </c>
      <c r="G3295">
        <v>6.1289670000000003</v>
      </c>
      <c r="H3295">
        <v>204.667147</v>
      </c>
      <c r="I3295">
        <v>10.634242</v>
      </c>
    </row>
    <row r="3296" spans="1:9" x14ac:dyDescent="0.25">
      <c r="A3296">
        <v>3295</v>
      </c>
    </row>
    <row r="3297" spans="1:9" x14ac:dyDescent="0.25">
      <c r="A3297">
        <v>3296</v>
      </c>
    </row>
    <row r="3298" spans="1:9" x14ac:dyDescent="0.25">
      <c r="A3298">
        <v>3297</v>
      </c>
    </row>
    <row r="3299" spans="1:9" x14ac:dyDescent="0.25">
      <c r="A3299">
        <v>3298</v>
      </c>
      <c r="D3299">
        <v>178.24000599999999</v>
      </c>
      <c r="E3299">
        <v>8.8933630000000008</v>
      </c>
    </row>
    <row r="3300" spans="1:9" x14ac:dyDescent="0.25">
      <c r="A3300">
        <v>3299</v>
      </c>
      <c r="D3300">
        <v>178.322653</v>
      </c>
      <c r="E3300">
        <v>8.8939749999999993</v>
      </c>
    </row>
    <row r="3301" spans="1:9" x14ac:dyDescent="0.25">
      <c r="A3301">
        <v>3300</v>
      </c>
      <c r="D3301">
        <v>178.306838</v>
      </c>
      <c r="E3301">
        <v>8.9037699999999997</v>
      </c>
    </row>
    <row r="3302" spans="1:9" x14ac:dyDescent="0.25">
      <c r="A3302">
        <v>3301</v>
      </c>
      <c r="D3302">
        <v>178.277297</v>
      </c>
      <c r="E3302">
        <v>8.9135159999999996</v>
      </c>
    </row>
    <row r="3303" spans="1:9" x14ac:dyDescent="0.25">
      <c r="A3303">
        <v>3302</v>
      </c>
      <c r="D3303">
        <v>178.264443</v>
      </c>
      <c r="E3303">
        <v>8.9036679999999997</v>
      </c>
    </row>
    <row r="3304" spans="1:9" x14ac:dyDescent="0.25">
      <c r="A3304">
        <v>3303</v>
      </c>
      <c r="B3304">
        <v>170.90951799999999</v>
      </c>
      <c r="C3304">
        <v>6.9635660000000001</v>
      </c>
      <c r="D3304">
        <v>178.28847000000002</v>
      </c>
      <c r="E3304">
        <v>8.9143310000000007</v>
      </c>
    </row>
    <row r="3305" spans="1:9" x14ac:dyDescent="0.25">
      <c r="A3305">
        <v>3304</v>
      </c>
      <c r="B3305">
        <v>170.89217200000002</v>
      </c>
      <c r="C3305">
        <v>7.0007580000000003</v>
      </c>
      <c r="D3305">
        <v>178.310971</v>
      </c>
      <c r="E3305">
        <v>8.8932610000000007</v>
      </c>
    </row>
    <row r="3306" spans="1:9" x14ac:dyDescent="0.25">
      <c r="A3306">
        <v>3305</v>
      </c>
      <c r="B3306">
        <v>170.875235</v>
      </c>
      <c r="C3306">
        <v>6.9416789999999997</v>
      </c>
      <c r="D3306">
        <v>178.24000599999999</v>
      </c>
      <c r="E3306">
        <v>8.8933630000000008</v>
      </c>
    </row>
    <row r="3307" spans="1:9" x14ac:dyDescent="0.25">
      <c r="A3307">
        <v>3306</v>
      </c>
      <c r="B3307">
        <v>170.909773</v>
      </c>
      <c r="C3307">
        <v>6.9715249999999997</v>
      </c>
    </row>
    <row r="3308" spans="1:9" x14ac:dyDescent="0.25">
      <c r="A3308">
        <v>3307</v>
      </c>
      <c r="B3308">
        <v>170.92033400000003</v>
      </c>
      <c r="C3308">
        <v>6.9628009999999998</v>
      </c>
    </row>
    <row r="3309" spans="1:9" x14ac:dyDescent="0.25">
      <c r="A3309">
        <v>3308</v>
      </c>
      <c r="B3309">
        <v>170.93946700000001</v>
      </c>
      <c r="C3309">
        <v>6.9785139999999997</v>
      </c>
    </row>
    <row r="3310" spans="1:9" x14ac:dyDescent="0.25">
      <c r="A3310">
        <v>3309</v>
      </c>
      <c r="B3310">
        <v>170.90951799999999</v>
      </c>
      <c r="C3310">
        <v>6.9635660000000001</v>
      </c>
    </row>
    <row r="3311" spans="1:9" x14ac:dyDescent="0.25">
      <c r="A3311">
        <v>3310</v>
      </c>
      <c r="H3311">
        <v>169.58576099999999</v>
      </c>
      <c r="I3311">
        <v>10.280944</v>
      </c>
    </row>
    <row r="3312" spans="1:9" x14ac:dyDescent="0.25">
      <c r="A3312">
        <v>3311</v>
      </c>
      <c r="F3312">
        <v>169.28445099999999</v>
      </c>
      <c r="G3312">
        <v>5.714804</v>
      </c>
      <c r="H3312">
        <v>169.58714000000001</v>
      </c>
      <c r="I3312">
        <v>10.251303</v>
      </c>
    </row>
    <row r="3313" spans="1:9" x14ac:dyDescent="0.25">
      <c r="A3313">
        <v>3312</v>
      </c>
      <c r="F3313">
        <v>169.25792200000001</v>
      </c>
      <c r="G3313">
        <v>5.7477109999999998</v>
      </c>
      <c r="H3313">
        <v>169.55892600000001</v>
      </c>
      <c r="I3313">
        <v>10.237475999999999</v>
      </c>
    </row>
    <row r="3314" spans="1:9" x14ac:dyDescent="0.25">
      <c r="A3314">
        <v>3313</v>
      </c>
      <c r="F3314">
        <v>169.22032200000001</v>
      </c>
      <c r="G3314">
        <v>5.7332729999999996</v>
      </c>
      <c r="H3314">
        <v>169.550814</v>
      </c>
      <c r="I3314">
        <v>10.268751</v>
      </c>
    </row>
    <row r="3315" spans="1:9" x14ac:dyDescent="0.25">
      <c r="A3315">
        <v>3314</v>
      </c>
      <c r="F3315">
        <v>169.28797</v>
      </c>
      <c r="G3315">
        <v>5.6705209999999999</v>
      </c>
      <c r="H3315">
        <v>169.60111699999999</v>
      </c>
      <c r="I3315">
        <v>10.276047</v>
      </c>
    </row>
    <row r="3316" spans="1:9" x14ac:dyDescent="0.25">
      <c r="A3316">
        <v>3315</v>
      </c>
      <c r="F3316">
        <v>169.408322</v>
      </c>
      <c r="G3316">
        <v>5.6500630000000003</v>
      </c>
      <c r="H3316">
        <v>169.57295500000001</v>
      </c>
      <c r="I3316">
        <v>10.264312</v>
      </c>
    </row>
    <row r="3317" spans="1:9" x14ac:dyDescent="0.25">
      <c r="A3317">
        <v>3316</v>
      </c>
      <c r="F3317">
        <v>169.34255999999999</v>
      </c>
      <c r="G3317">
        <v>5.5798120000000004</v>
      </c>
      <c r="H3317">
        <v>169.646422</v>
      </c>
      <c r="I3317">
        <v>10.327013000000001</v>
      </c>
    </row>
    <row r="3318" spans="1:9" x14ac:dyDescent="0.25">
      <c r="A3318">
        <v>3317</v>
      </c>
      <c r="F3318">
        <v>169.28445099999999</v>
      </c>
      <c r="G3318">
        <v>5.714804</v>
      </c>
      <c r="H3318">
        <v>169.58576099999999</v>
      </c>
      <c r="I3318">
        <v>10.280944</v>
      </c>
    </row>
    <row r="3319" spans="1:9" x14ac:dyDescent="0.25">
      <c r="A3319">
        <v>3318</v>
      </c>
      <c r="D3319">
        <v>152.65955100000002</v>
      </c>
      <c r="E3319">
        <v>8.5701660000000004</v>
      </c>
    </row>
    <row r="3320" spans="1:9" x14ac:dyDescent="0.25">
      <c r="A3320">
        <v>3319</v>
      </c>
      <c r="D3320">
        <v>152.57598400000001</v>
      </c>
      <c r="E3320">
        <v>8.6241430000000001</v>
      </c>
    </row>
    <row r="3321" spans="1:9" x14ac:dyDescent="0.25">
      <c r="A3321">
        <v>3320</v>
      </c>
      <c r="D3321">
        <v>152.59955500000001</v>
      </c>
      <c r="E3321">
        <v>8.6043479999999999</v>
      </c>
    </row>
    <row r="3322" spans="1:9" x14ac:dyDescent="0.25">
      <c r="A3322">
        <v>3321</v>
      </c>
      <c r="D3322">
        <v>152.62363500000001</v>
      </c>
      <c r="E3322">
        <v>8.6264389999999995</v>
      </c>
    </row>
    <row r="3323" spans="1:9" x14ac:dyDescent="0.25">
      <c r="A3323">
        <v>3322</v>
      </c>
      <c r="D3323">
        <v>152.648123</v>
      </c>
      <c r="E3323">
        <v>8.5867470000000008</v>
      </c>
    </row>
    <row r="3324" spans="1:9" x14ac:dyDescent="0.25">
      <c r="A3324">
        <v>3323</v>
      </c>
      <c r="D3324">
        <v>152.54670000000002</v>
      </c>
      <c r="E3324">
        <v>8.5563400000000005</v>
      </c>
    </row>
    <row r="3325" spans="1:9" x14ac:dyDescent="0.25">
      <c r="A3325">
        <v>3324</v>
      </c>
      <c r="B3325">
        <v>134.02652600000002</v>
      </c>
      <c r="C3325">
        <v>5.6860809999999997</v>
      </c>
      <c r="D3325">
        <v>152.50787600000001</v>
      </c>
      <c r="E3325">
        <v>8.625826</v>
      </c>
    </row>
    <row r="3326" spans="1:9" x14ac:dyDescent="0.25">
      <c r="A3326">
        <v>3325</v>
      </c>
      <c r="B3326">
        <v>133.97948700000001</v>
      </c>
      <c r="C3326">
        <v>5.748119</v>
      </c>
      <c r="D3326">
        <v>152.65955100000002</v>
      </c>
      <c r="E3326">
        <v>8.5701660000000004</v>
      </c>
    </row>
    <row r="3327" spans="1:9" x14ac:dyDescent="0.25">
      <c r="A3327">
        <v>3326</v>
      </c>
      <c r="B3327">
        <v>133.959227</v>
      </c>
      <c r="C3327">
        <v>5.7813829999999999</v>
      </c>
    </row>
    <row r="3328" spans="1:9" x14ac:dyDescent="0.25">
      <c r="A3328">
        <v>3327</v>
      </c>
      <c r="B3328">
        <v>133.95887200000001</v>
      </c>
      <c r="C3328">
        <v>5.8072999999999997</v>
      </c>
    </row>
    <row r="3329" spans="1:9" x14ac:dyDescent="0.25">
      <c r="A3329">
        <v>3328</v>
      </c>
      <c r="B3329">
        <v>133.99723700000001</v>
      </c>
      <c r="C3329">
        <v>5.744599</v>
      </c>
    </row>
    <row r="3330" spans="1:9" x14ac:dyDescent="0.25">
      <c r="A3330">
        <v>3329</v>
      </c>
      <c r="B3330">
        <v>133.95453900000001</v>
      </c>
      <c r="C3330">
        <v>5.8934170000000003</v>
      </c>
    </row>
    <row r="3331" spans="1:9" x14ac:dyDescent="0.25">
      <c r="A3331">
        <v>3330</v>
      </c>
      <c r="B3331">
        <v>134.01820600000002</v>
      </c>
      <c r="C3331">
        <v>5.7408229999999998</v>
      </c>
    </row>
    <row r="3332" spans="1:9" x14ac:dyDescent="0.25">
      <c r="A3332">
        <v>3331</v>
      </c>
      <c r="B3332">
        <v>134.02652600000002</v>
      </c>
      <c r="C3332">
        <v>5.6860809999999997</v>
      </c>
    </row>
    <row r="3333" spans="1:9" x14ac:dyDescent="0.25">
      <c r="A3333">
        <v>3332</v>
      </c>
      <c r="F3333">
        <v>132.96453700000001</v>
      </c>
      <c r="G3333">
        <v>3.920255</v>
      </c>
      <c r="H3333">
        <v>133.53823300000002</v>
      </c>
      <c r="I3333">
        <v>8.3059960000000004</v>
      </c>
    </row>
    <row r="3334" spans="1:9" x14ac:dyDescent="0.25">
      <c r="A3334">
        <v>3333</v>
      </c>
      <c r="F3334">
        <v>132.98188200000001</v>
      </c>
      <c r="G3334">
        <v>3.909592</v>
      </c>
      <c r="H3334">
        <v>133.51624100000001</v>
      </c>
      <c r="I3334">
        <v>8.3374220000000001</v>
      </c>
    </row>
    <row r="3335" spans="1:9" x14ac:dyDescent="0.25">
      <c r="A3335">
        <v>3334</v>
      </c>
      <c r="F3335">
        <v>132.96698600000002</v>
      </c>
      <c r="G3335">
        <v>3.9054090000000001</v>
      </c>
      <c r="H3335">
        <v>133.641188</v>
      </c>
      <c r="I3335">
        <v>8.3323719999999994</v>
      </c>
    </row>
    <row r="3336" spans="1:9" x14ac:dyDescent="0.25">
      <c r="A3336">
        <v>3335</v>
      </c>
      <c r="F3336">
        <v>132.92428800000002</v>
      </c>
      <c r="G3336">
        <v>3.8458709999999998</v>
      </c>
      <c r="H3336">
        <v>133.63093000000001</v>
      </c>
      <c r="I3336">
        <v>8.3643090000000004</v>
      </c>
    </row>
    <row r="3337" spans="1:9" x14ac:dyDescent="0.25">
      <c r="A3337">
        <v>3336</v>
      </c>
      <c r="F3337">
        <v>132.97836100000001</v>
      </c>
      <c r="G3337">
        <v>3.8007200000000001</v>
      </c>
      <c r="H3337">
        <v>133.704294</v>
      </c>
      <c r="I3337">
        <v>8.3841049999999999</v>
      </c>
    </row>
    <row r="3338" spans="1:9" x14ac:dyDescent="0.25">
      <c r="A3338">
        <v>3337</v>
      </c>
      <c r="F3338">
        <v>132.96453700000001</v>
      </c>
      <c r="G3338">
        <v>3.920255</v>
      </c>
      <c r="H3338">
        <v>133.65026700000001</v>
      </c>
      <c r="I3338">
        <v>8.3377800000000004</v>
      </c>
    </row>
    <row r="3339" spans="1:9" x14ac:dyDescent="0.25">
      <c r="A3339">
        <v>3338</v>
      </c>
      <c r="F3339">
        <v>132.96453700000001</v>
      </c>
      <c r="G3339">
        <v>3.920255</v>
      </c>
      <c r="H3339">
        <v>133.62261800000002</v>
      </c>
      <c r="I3339">
        <v>8.3378309999999995</v>
      </c>
    </row>
    <row r="3340" spans="1:9" x14ac:dyDescent="0.25">
      <c r="A3340">
        <v>3339</v>
      </c>
      <c r="F3340">
        <v>132.96453700000001</v>
      </c>
      <c r="G3340">
        <v>3.920255</v>
      </c>
      <c r="H3340">
        <v>133.53823300000002</v>
      </c>
      <c r="I3340">
        <v>8.3059960000000004</v>
      </c>
    </row>
    <row r="3341" spans="1:9" x14ac:dyDescent="0.25">
      <c r="A3341">
        <v>3340</v>
      </c>
    </row>
    <row r="3342" spans="1:9" x14ac:dyDescent="0.25">
      <c r="A3342">
        <v>3341</v>
      </c>
    </row>
    <row r="3343" spans="1:9" x14ac:dyDescent="0.25">
      <c r="A3343">
        <v>3342</v>
      </c>
    </row>
    <row r="3344" spans="1:9" x14ac:dyDescent="0.25">
      <c r="A3344">
        <v>3343</v>
      </c>
    </row>
    <row r="3345" spans="1:9" x14ac:dyDescent="0.25">
      <c r="A3345">
        <v>3344</v>
      </c>
      <c r="D3345">
        <v>108.82135600000001</v>
      </c>
      <c r="E3345">
        <v>7.0753969999999997</v>
      </c>
    </row>
    <row r="3346" spans="1:9" x14ac:dyDescent="0.25">
      <c r="A3346">
        <v>3345</v>
      </c>
      <c r="D3346">
        <v>108.77799100000001</v>
      </c>
      <c r="E3346">
        <v>7.0618259999999999</v>
      </c>
    </row>
    <row r="3347" spans="1:9" x14ac:dyDescent="0.25">
      <c r="A3347">
        <v>3346</v>
      </c>
      <c r="D3347">
        <v>108.80523500000001</v>
      </c>
      <c r="E3347">
        <v>7.0743260000000001</v>
      </c>
    </row>
    <row r="3348" spans="1:9" x14ac:dyDescent="0.25">
      <c r="A3348">
        <v>3347</v>
      </c>
      <c r="D3348">
        <v>108.78411300000002</v>
      </c>
      <c r="E3348">
        <v>7.0661120000000004</v>
      </c>
    </row>
    <row r="3349" spans="1:9" x14ac:dyDescent="0.25">
      <c r="A3349">
        <v>3348</v>
      </c>
      <c r="D3349">
        <v>108.75768500000001</v>
      </c>
      <c r="E3349">
        <v>7.0686119999999999</v>
      </c>
    </row>
    <row r="3350" spans="1:9" x14ac:dyDescent="0.25">
      <c r="A3350">
        <v>3349</v>
      </c>
      <c r="D3350">
        <v>108.80171800000001</v>
      </c>
      <c r="E3350">
        <v>7.084937</v>
      </c>
    </row>
    <row r="3351" spans="1:9" x14ac:dyDescent="0.25">
      <c r="A3351">
        <v>3350</v>
      </c>
      <c r="D3351">
        <v>108.78559300000001</v>
      </c>
      <c r="E3351">
        <v>7.095294</v>
      </c>
    </row>
    <row r="3352" spans="1:9" x14ac:dyDescent="0.25">
      <c r="A3352">
        <v>3351</v>
      </c>
      <c r="B3352">
        <v>100.404551</v>
      </c>
      <c r="C3352">
        <v>5.143967</v>
      </c>
      <c r="D3352">
        <v>108.793959</v>
      </c>
      <c r="E3352">
        <v>7.1348330000000004</v>
      </c>
    </row>
    <row r="3353" spans="1:9" x14ac:dyDescent="0.25">
      <c r="A3353">
        <v>3352</v>
      </c>
      <c r="B3353">
        <v>100.404295</v>
      </c>
      <c r="C3353">
        <v>5.1596289999999998</v>
      </c>
      <c r="D3353">
        <v>108.82135600000001</v>
      </c>
      <c r="E3353">
        <v>7.0753969999999997</v>
      </c>
    </row>
    <row r="3354" spans="1:9" x14ac:dyDescent="0.25">
      <c r="A3354">
        <v>3353</v>
      </c>
      <c r="B3354">
        <v>100.426438</v>
      </c>
      <c r="C3354">
        <v>5.1461610000000002</v>
      </c>
    </row>
    <row r="3355" spans="1:9" x14ac:dyDescent="0.25">
      <c r="A3355">
        <v>3354</v>
      </c>
      <c r="B3355">
        <v>100.45332400000001</v>
      </c>
      <c r="C3355">
        <v>5.200545</v>
      </c>
    </row>
    <row r="3356" spans="1:9" x14ac:dyDescent="0.25">
      <c r="A3356">
        <v>3355</v>
      </c>
      <c r="B3356">
        <v>100.42796700000001</v>
      </c>
      <c r="C3356">
        <v>5.2108509999999999</v>
      </c>
    </row>
    <row r="3357" spans="1:9" x14ac:dyDescent="0.25">
      <c r="A3357">
        <v>3356</v>
      </c>
      <c r="B3357">
        <v>100.44429400000001</v>
      </c>
      <c r="C3357">
        <v>5.1816690000000003</v>
      </c>
    </row>
    <row r="3358" spans="1:9" x14ac:dyDescent="0.25">
      <c r="A3358">
        <v>3357</v>
      </c>
      <c r="B3358">
        <v>100.404551</v>
      </c>
      <c r="C3358">
        <v>5.143967</v>
      </c>
      <c r="H3358">
        <v>101.16981700000001</v>
      </c>
      <c r="I3358">
        <v>8.7390349999999994</v>
      </c>
    </row>
    <row r="3359" spans="1:9" x14ac:dyDescent="0.25">
      <c r="A3359">
        <v>3358</v>
      </c>
      <c r="F3359">
        <v>99.645510000000002</v>
      </c>
      <c r="G3359">
        <v>4.3279889999999996</v>
      </c>
      <c r="H3359">
        <v>101.171143</v>
      </c>
      <c r="I3359">
        <v>8.7179140000000004</v>
      </c>
    </row>
    <row r="3360" spans="1:9" x14ac:dyDescent="0.25">
      <c r="A3360">
        <v>3359</v>
      </c>
      <c r="F3360">
        <v>99.606887999999998</v>
      </c>
      <c r="G3360">
        <v>4.3153360000000003</v>
      </c>
      <c r="H3360">
        <v>101.187825</v>
      </c>
      <c r="I3360">
        <v>8.7361780000000007</v>
      </c>
    </row>
    <row r="3361" spans="1:9" x14ac:dyDescent="0.25">
      <c r="A3361">
        <v>3360</v>
      </c>
      <c r="F3361">
        <v>99.605051000000003</v>
      </c>
      <c r="G3361">
        <v>4.3123769999999997</v>
      </c>
      <c r="H3361">
        <v>101.16083700000001</v>
      </c>
      <c r="I3361">
        <v>8.7374530000000004</v>
      </c>
    </row>
    <row r="3362" spans="1:9" x14ac:dyDescent="0.25">
      <c r="A3362">
        <v>3361</v>
      </c>
      <c r="F3362">
        <v>99.629130000000004</v>
      </c>
      <c r="G3362">
        <v>4.3139589999999997</v>
      </c>
      <c r="H3362">
        <v>101.17951000000001</v>
      </c>
      <c r="I3362">
        <v>8.7259239999999991</v>
      </c>
    </row>
    <row r="3363" spans="1:9" x14ac:dyDescent="0.25">
      <c r="A3363">
        <v>3362</v>
      </c>
      <c r="F3363">
        <v>99.610562000000002</v>
      </c>
      <c r="G3363">
        <v>4.2642670000000003</v>
      </c>
      <c r="H3363">
        <v>101.17726500000001</v>
      </c>
      <c r="I3363">
        <v>8.6969440000000002</v>
      </c>
    </row>
    <row r="3364" spans="1:9" x14ac:dyDescent="0.25">
      <c r="A3364">
        <v>3363</v>
      </c>
      <c r="F3364">
        <v>99.553522000000001</v>
      </c>
      <c r="G3364">
        <v>4.2304940000000002</v>
      </c>
      <c r="H3364">
        <v>101.142369</v>
      </c>
      <c r="I3364">
        <v>8.6534270000000006</v>
      </c>
    </row>
    <row r="3365" spans="1:9" x14ac:dyDescent="0.25">
      <c r="A3365">
        <v>3364</v>
      </c>
      <c r="F3365">
        <v>99.645510000000002</v>
      </c>
      <c r="G3365">
        <v>4.3279889999999996</v>
      </c>
      <c r="H3365">
        <v>101.16981700000001</v>
      </c>
      <c r="I3365">
        <v>8.7390349999999994</v>
      </c>
    </row>
    <row r="3366" spans="1:9" x14ac:dyDescent="0.25">
      <c r="A3366">
        <v>3365</v>
      </c>
      <c r="F3366">
        <v>99.645510000000002</v>
      </c>
      <c r="G3366">
        <v>4.3279889999999996</v>
      </c>
    </row>
    <row r="3367" spans="1:9" x14ac:dyDescent="0.25">
      <c r="A3367">
        <v>3366</v>
      </c>
      <c r="D3367">
        <v>80.570737000000008</v>
      </c>
      <c r="E3367">
        <v>6.9990740000000002</v>
      </c>
    </row>
    <row r="3368" spans="1:9" x14ac:dyDescent="0.25">
      <c r="A3368">
        <v>3367</v>
      </c>
      <c r="D3368">
        <v>80.540178000000012</v>
      </c>
      <c r="E3368">
        <v>6.9723410000000001</v>
      </c>
    </row>
    <row r="3369" spans="1:9" x14ac:dyDescent="0.25">
      <c r="A3369">
        <v>3368</v>
      </c>
      <c r="D3369">
        <v>80.561961000000011</v>
      </c>
      <c r="E3369">
        <v>6.9912679999999998</v>
      </c>
    </row>
    <row r="3370" spans="1:9" x14ac:dyDescent="0.25">
      <c r="A3370">
        <v>3369</v>
      </c>
      <c r="D3370">
        <v>80.554973000000004</v>
      </c>
      <c r="E3370">
        <v>6.9999409999999997</v>
      </c>
    </row>
    <row r="3371" spans="1:9" x14ac:dyDescent="0.25">
      <c r="A3371">
        <v>3370</v>
      </c>
      <c r="D3371">
        <v>80.56828800000001</v>
      </c>
      <c r="E3371">
        <v>7.0342260000000003</v>
      </c>
    </row>
    <row r="3372" spans="1:9" x14ac:dyDescent="0.25">
      <c r="A3372">
        <v>3371</v>
      </c>
      <c r="D3372">
        <v>80.53635100000001</v>
      </c>
      <c r="E3372">
        <v>7.0286140000000001</v>
      </c>
    </row>
    <row r="3373" spans="1:9" x14ac:dyDescent="0.25">
      <c r="A3373">
        <v>3372</v>
      </c>
      <c r="D3373">
        <v>80.528035000000003</v>
      </c>
      <c r="E3373">
        <v>7.0448880000000003</v>
      </c>
    </row>
    <row r="3374" spans="1:9" x14ac:dyDescent="0.25">
      <c r="A3374">
        <v>3373</v>
      </c>
      <c r="D3374">
        <v>80.551911000000004</v>
      </c>
      <c r="E3374">
        <v>7.0386129999999998</v>
      </c>
    </row>
    <row r="3375" spans="1:9" x14ac:dyDescent="0.25">
      <c r="A3375">
        <v>3374</v>
      </c>
      <c r="B3375">
        <v>74.329480000000004</v>
      </c>
      <c r="C3375">
        <v>5.2077900000000001</v>
      </c>
      <c r="D3375">
        <v>80.570737000000008</v>
      </c>
      <c r="E3375">
        <v>6.9990740000000002</v>
      </c>
    </row>
    <row r="3376" spans="1:9" x14ac:dyDescent="0.25">
      <c r="A3376">
        <v>3375</v>
      </c>
      <c r="B3376">
        <v>74.370652000000007</v>
      </c>
      <c r="C3376">
        <v>5.1869750000000003</v>
      </c>
      <c r="D3376">
        <v>80.570737000000008</v>
      </c>
      <c r="E3376">
        <v>6.9990740000000002</v>
      </c>
    </row>
    <row r="3377" spans="1:9" x14ac:dyDescent="0.25">
      <c r="A3377">
        <v>3376</v>
      </c>
      <c r="B3377">
        <v>74.357336000000004</v>
      </c>
      <c r="C3377">
        <v>5.1735569999999997</v>
      </c>
    </row>
    <row r="3378" spans="1:9" x14ac:dyDescent="0.25">
      <c r="A3378">
        <v>3377</v>
      </c>
      <c r="B3378">
        <v>74.328920000000011</v>
      </c>
      <c r="C3378">
        <v>5.1999849999999999</v>
      </c>
    </row>
    <row r="3379" spans="1:9" x14ac:dyDescent="0.25">
      <c r="A3379">
        <v>3378</v>
      </c>
      <c r="B3379">
        <v>74.298105000000007</v>
      </c>
      <c r="C3379">
        <v>5.2779389999999999</v>
      </c>
    </row>
    <row r="3380" spans="1:9" x14ac:dyDescent="0.25">
      <c r="A3380">
        <v>3379</v>
      </c>
      <c r="B3380">
        <v>74.327287000000013</v>
      </c>
      <c r="C3380">
        <v>5.2223300000000004</v>
      </c>
      <c r="H3380">
        <v>75.925061000000014</v>
      </c>
      <c r="I3380">
        <v>8.6565390000000004</v>
      </c>
    </row>
    <row r="3381" spans="1:9" x14ac:dyDescent="0.25">
      <c r="A3381">
        <v>3380</v>
      </c>
      <c r="B3381">
        <v>74.329480000000004</v>
      </c>
      <c r="C3381">
        <v>5.2077900000000001</v>
      </c>
      <c r="H3381">
        <v>75.958477000000002</v>
      </c>
      <c r="I3381">
        <v>8.5737369999999995</v>
      </c>
    </row>
    <row r="3382" spans="1:9" x14ac:dyDescent="0.25">
      <c r="A3382">
        <v>3381</v>
      </c>
      <c r="F3382">
        <v>74.193059000000005</v>
      </c>
      <c r="G3382">
        <v>4.6789399999999999</v>
      </c>
      <c r="H3382">
        <v>75.932560000000009</v>
      </c>
      <c r="I3382">
        <v>8.5884809999999998</v>
      </c>
    </row>
    <row r="3383" spans="1:9" x14ac:dyDescent="0.25">
      <c r="A3383">
        <v>3382</v>
      </c>
      <c r="F3383">
        <v>74.186172000000013</v>
      </c>
      <c r="G3383">
        <v>4.7564359999999999</v>
      </c>
      <c r="H3383">
        <v>75.909194000000014</v>
      </c>
      <c r="I3383">
        <v>8.6211830000000003</v>
      </c>
    </row>
    <row r="3384" spans="1:9" x14ac:dyDescent="0.25">
      <c r="A3384">
        <v>3383</v>
      </c>
      <c r="F3384">
        <v>74.158265</v>
      </c>
      <c r="G3384">
        <v>4.708939</v>
      </c>
      <c r="H3384">
        <v>75.906439000000006</v>
      </c>
      <c r="I3384">
        <v>8.639958</v>
      </c>
    </row>
    <row r="3385" spans="1:9" x14ac:dyDescent="0.25">
      <c r="A3385">
        <v>3384</v>
      </c>
      <c r="F3385">
        <v>74.150918000000004</v>
      </c>
      <c r="G3385">
        <v>4.7369469999999998</v>
      </c>
      <c r="H3385">
        <v>75.93878500000001</v>
      </c>
      <c r="I3385">
        <v>8.6224080000000001</v>
      </c>
    </row>
    <row r="3386" spans="1:9" x14ac:dyDescent="0.25">
      <c r="A3386">
        <v>3385</v>
      </c>
      <c r="F3386">
        <v>74.138521000000011</v>
      </c>
      <c r="G3386">
        <v>4.6908779999999997</v>
      </c>
      <c r="H3386">
        <v>75.917306000000011</v>
      </c>
      <c r="I3386">
        <v>8.6016440000000003</v>
      </c>
    </row>
    <row r="3387" spans="1:9" x14ac:dyDescent="0.25">
      <c r="A3387">
        <v>3386</v>
      </c>
      <c r="F3387">
        <v>74.151786000000001</v>
      </c>
      <c r="G3387">
        <v>4.6689920000000003</v>
      </c>
      <c r="H3387">
        <v>75.925061000000014</v>
      </c>
      <c r="I3387">
        <v>8.6565390000000004</v>
      </c>
    </row>
    <row r="3388" spans="1:9" x14ac:dyDescent="0.25">
      <c r="A3388">
        <v>3387</v>
      </c>
      <c r="F3388">
        <v>74.143062</v>
      </c>
      <c r="G3388">
        <v>4.7039390000000001</v>
      </c>
      <c r="H3388">
        <v>75.925061000000014</v>
      </c>
      <c r="I3388">
        <v>8.6565390000000004</v>
      </c>
    </row>
    <row r="3389" spans="1:9" x14ac:dyDescent="0.25">
      <c r="A3389">
        <v>3388</v>
      </c>
      <c r="D3389">
        <v>57.123477000000001</v>
      </c>
      <c r="E3389">
        <v>6.882263</v>
      </c>
      <c r="F3389">
        <v>74.159541000000004</v>
      </c>
      <c r="G3389">
        <v>4.6896019999999998</v>
      </c>
      <c r="H3389">
        <v>75.925061000000014</v>
      </c>
      <c r="I3389">
        <v>8.6565390000000004</v>
      </c>
    </row>
    <row r="3390" spans="1:9" x14ac:dyDescent="0.25">
      <c r="A3390">
        <v>3389</v>
      </c>
      <c r="D3390">
        <v>57.120265000000003</v>
      </c>
      <c r="E3390">
        <v>6.840579</v>
      </c>
      <c r="F3390">
        <v>74.193059000000005</v>
      </c>
      <c r="G3390">
        <v>4.6789399999999999</v>
      </c>
    </row>
    <row r="3391" spans="1:9" x14ac:dyDescent="0.25">
      <c r="A3391">
        <v>3390</v>
      </c>
      <c r="D3391">
        <v>57.110530000000004</v>
      </c>
      <c r="E3391">
        <v>6.8462100000000001</v>
      </c>
    </row>
    <row r="3392" spans="1:9" x14ac:dyDescent="0.25">
      <c r="A3392">
        <v>3391</v>
      </c>
      <c r="D3392">
        <v>57.102058</v>
      </c>
      <c r="E3392">
        <v>6.850263</v>
      </c>
    </row>
    <row r="3393" spans="1:9" x14ac:dyDescent="0.25">
      <c r="A3393">
        <v>3392</v>
      </c>
      <c r="D3393">
        <v>57.087371000000005</v>
      </c>
      <c r="E3393">
        <v>6.84</v>
      </c>
    </row>
    <row r="3394" spans="1:9" x14ac:dyDescent="0.25">
      <c r="A3394">
        <v>3393</v>
      </c>
      <c r="D3394">
        <v>57.105949000000003</v>
      </c>
      <c r="E3394">
        <v>6.8376840000000003</v>
      </c>
    </row>
    <row r="3395" spans="1:9" x14ac:dyDescent="0.25">
      <c r="A3395">
        <v>3394</v>
      </c>
      <c r="D3395">
        <v>57.141895000000005</v>
      </c>
      <c r="E3395">
        <v>6.8545259999999999</v>
      </c>
    </row>
    <row r="3396" spans="1:9" x14ac:dyDescent="0.25">
      <c r="A3396">
        <v>3395</v>
      </c>
      <c r="D3396">
        <v>57.095371</v>
      </c>
      <c r="E3396">
        <v>6.8585260000000003</v>
      </c>
    </row>
    <row r="3397" spans="1:9" x14ac:dyDescent="0.25">
      <c r="A3397">
        <v>3396</v>
      </c>
      <c r="D3397">
        <v>57.111053000000005</v>
      </c>
      <c r="E3397">
        <v>6.8533689999999998</v>
      </c>
    </row>
    <row r="3398" spans="1:9" x14ac:dyDescent="0.25">
      <c r="A3398">
        <v>3397</v>
      </c>
      <c r="B3398">
        <v>48.214790000000001</v>
      </c>
      <c r="C3398">
        <v>5.0776839999999996</v>
      </c>
      <c r="D3398">
        <v>57.123477000000001</v>
      </c>
      <c r="E3398">
        <v>6.882263</v>
      </c>
    </row>
    <row r="3399" spans="1:9" x14ac:dyDescent="0.25">
      <c r="A3399">
        <v>3398</v>
      </c>
      <c r="B3399">
        <v>48.123687000000004</v>
      </c>
      <c r="C3399">
        <v>5.0367889999999997</v>
      </c>
      <c r="D3399">
        <v>57.123477000000001</v>
      </c>
      <c r="E3399">
        <v>6.882263</v>
      </c>
    </row>
    <row r="3400" spans="1:9" x14ac:dyDescent="0.25">
      <c r="A3400">
        <v>3399</v>
      </c>
      <c r="B3400">
        <v>48.138793</v>
      </c>
      <c r="C3400">
        <v>5.032368</v>
      </c>
    </row>
    <row r="3401" spans="1:9" x14ac:dyDescent="0.25">
      <c r="A3401">
        <v>3400</v>
      </c>
      <c r="B3401">
        <v>48.194213000000005</v>
      </c>
      <c r="C3401">
        <v>5.0373679999999998</v>
      </c>
    </row>
    <row r="3402" spans="1:9" x14ac:dyDescent="0.25">
      <c r="A3402">
        <v>3401</v>
      </c>
      <c r="B3402">
        <v>48.195529000000001</v>
      </c>
      <c r="C3402">
        <v>5.0251049999999999</v>
      </c>
    </row>
    <row r="3403" spans="1:9" x14ac:dyDescent="0.25">
      <c r="A3403">
        <v>3402</v>
      </c>
      <c r="B3403">
        <v>48.238899000000004</v>
      </c>
      <c r="C3403">
        <v>5.0467899999999997</v>
      </c>
    </row>
    <row r="3404" spans="1:9" x14ac:dyDescent="0.25">
      <c r="A3404">
        <v>3403</v>
      </c>
      <c r="B3404">
        <v>48.228107000000001</v>
      </c>
      <c r="C3404">
        <v>5.0821050000000003</v>
      </c>
      <c r="H3404">
        <v>52.792320000000004</v>
      </c>
      <c r="I3404">
        <v>8.2287890000000008</v>
      </c>
    </row>
    <row r="3405" spans="1:9" x14ac:dyDescent="0.25">
      <c r="A3405">
        <v>3404</v>
      </c>
      <c r="B3405">
        <v>48.282478000000005</v>
      </c>
      <c r="C3405">
        <v>5.0897370000000004</v>
      </c>
      <c r="H3405">
        <v>52.823268000000006</v>
      </c>
      <c r="I3405">
        <v>8.3081049999999994</v>
      </c>
    </row>
    <row r="3406" spans="1:9" x14ac:dyDescent="0.25">
      <c r="A3406">
        <v>3405</v>
      </c>
      <c r="B3406">
        <v>48.214790000000001</v>
      </c>
      <c r="C3406">
        <v>5.0776839999999996</v>
      </c>
      <c r="H3406">
        <v>52.848110000000005</v>
      </c>
      <c r="I3406">
        <v>8.3452629999999992</v>
      </c>
    </row>
    <row r="3407" spans="1:9" x14ac:dyDescent="0.25">
      <c r="A3407">
        <v>3406</v>
      </c>
      <c r="F3407">
        <v>47.981319000000006</v>
      </c>
      <c r="G3407">
        <v>4.2621580000000003</v>
      </c>
      <c r="H3407">
        <v>52.867053000000006</v>
      </c>
      <c r="I3407">
        <v>8.3282100000000003</v>
      </c>
    </row>
    <row r="3408" spans="1:9" x14ac:dyDescent="0.25">
      <c r="A3408">
        <v>3407</v>
      </c>
      <c r="F3408">
        <v>47.971160000000005</v>
      </c>
      <c r="G3408">
        <v>4.2302629999999999</v>
      </c>
      <c r="H3408">
        <v>52.890319000000005</v>
      </c>
      <c r="I3408">
        <v>8.3183159999999994</v>
      </c>
    </row>
    <row r="3409" spans="1:9" x14ac:dyDescent="0.25">
      <c r="A3409">
        <v>3408</v>
      </c>
      <c r="F3409">
        <v>47.954845000000006</v>
      </c>
      <c r="G3409">
        <v>4.2325790000000003</v>
      </c>
      <c r="H3409">
        <v>52.855373</v>
      </c>
      <c r="I3409">
        <v>8.3065789999999993</v>
      </c>
    </row>
    <row r="3410" spans="1:9" x14ac:dyDescent="0.25">
      <c r="A3410">
        <v>3409</v>
      </c>
      <c r="F3410">
        <v>47.924163</v>
      </c>
      <c r="G3410">
        <v>4.196421</v>
      </c>
      <c r="H3410">
        <v>52.829635000000003</v>
      </c>
      <c r="I3410">
        <v>8.2628419999999991</v>
      </c>
    </row>
    <row r="3411" spans="1:9" x14ac:dyDescent="0.25">
      <c r="A3411">
        <v>3410</v>
      </c>
      <c r="F3411">
        <v>47.911632000000004</v>
      </c>
      <c r="G3411">
        <v>4.198474</v>
      </c>
      <c r="H3411">
        <v>52.792320000000004</v>
      </c>
      <c r="I3411">
        <v>8.2287890000000008</v>
      </c>
    </row>
    <row r="3412" spans="1:9" x14ac:dyDescent="0.25">
      <c r="A3412">
        <v>3411</v>
      </c>
      <c r="D3412">
        <v>32.005214000000002</v>
      </c>
      <c r="E3412">
        <v>7.0332629999999998</v>
      </c>
      <c r="F3412">
        <v>47.928211000000005</v>
      </c>
      <c r="G3412">
        <v>4.1975259999999999</v>
      </c>
      <c r="H3412">
        <v>52.792320000000004</v>
      </c>
      <c r="I3412">
        <v>8.2287890000000008</v>
      </c>
    </row>
    <row r="3413" spans="1:9" x14ac:dyDescent="0.25">
      <c r="A3413">
        <v>3412</v>
      </c>
      <c r="D3413">
        <v>32.036476000000008</v>
      </c>
      <c r="E3413">
        <v>6.9640529999999998</v>
      </c>
      <c r="F3413">
        <v>47.894111000000002</v>
      </c>
      <c r="G3413">
        <v>4.1418949999999999</v>
      </c>
    </row>
    <row r="3414" spans="1:9" x14ac:dyDescent="0.25">
      <c r="A3414">
        <v>3413</v>
      </c>
      <c r="D3414">
        <v>32.029319000000001</v>
      </c>
      <c r="E3414">
        <v>6.9845790000000001</v>
      </c>
      <c r="F3414">
        <v>47.925002000000006</v>
      </c>
      <c r="G3414">
        <v>4.1430530000000001</v>
      </c>
    </row>
    <row r="3415" spans="1:9" x14ac:dyDescent="0.25">
      <c r="A3415">
        <v>3414</v>
      </c>
      <c r="D3415">
        <v>32.028108000000003</v>
      </c>
      <c r="E3415">
        <v>6.9917889999999998</v>
      </c>
      <c r="F3415">
        <v>47.916267000000005</v>
      </c>
      <c r="G3415">
        <v>4.1498949999999999</v>
      </c>
    </row>
    <row r="3416" spans="1:9" x14ac:dyDescent="0.25">
      <c r="A3416">
        <v>3415</v>
      </c>
      <c r="D3416">
        <v>32.006951999999998</v>
      </c>
      <c r="E3416">
        <v>6.9978949999999998</v>
      </c>
      <c r="F3416">
        <v>47.981319000000006</v>
      </c>
      <c r="G3416">
        <v>4.2621580000000003</v>
      </c>
    </row>
    <row r="3417" spans="1:9" x14ac:dyDescent="0.25">
      <c r="A3417">
        <v>3416</v>
      </c>
      <c r="D3417">
        <v>32.000739000000003</v>
      </c>
      <c r="E3417">
        <v>6.9967370000000004</v>
      </c>
      <c r="F3417">
        <v>47.981319000000006</v>
      </c>
      <c r="G3417">
        <v>4.2621580000000003</v>
      </c>
    </row>
    <row r="3418" spans="1:9" x14ac:dyDescent="0.25">
      <c r="A3418">
        <v>3417</v>
      </c>
      <c r="D3418">
        <v>31.991531000000002</v>
      </c>
      <c r="E3418">
        <v>6.9638419999999996</v>
      </c>
    </row>
    <row r="3419" spans="1:9" x14ac:dyDescent="0.25">
      <c r="A3419">
        <v>3418</v>
      </c>
      <c r="D3419">
        <v>31.990108000000006</v>
      </c>
      <c r="E3419">
        <v>6.9924739999999996</v>
      </c>
    </row>
    <row r="3420" spans="1:9" x14ac:dyDescent="0.25">
      <c r="A3420">
        <v>3419</v>
      </c>
      <c r="D3420">
        <v>31.991213999999999</v>
      </c>
      <c r="E3420">
        <v>6.9788949999999996</v>
      </c>
    </row>
    <row r="3421" spans="1:9" x14ac:dyDescent="0.25">
      <c r="A3421">
        <v>3420</v>
      </c>
      <c r="D3421">
        <v>31.964740000000006</v>
      </c>
      <c r="E3421">
        <v>6.9866840000000003</v>
      </c>
    </row>
    <row r="3422" spans="1:9" x14ac:dyDescent="0.25">
      <c r="A3422">
        <v>3421</v>
      </c>
      <c r="D3422">
        <v>31.983634000000002</v>
      </c>
      <c r="E3422">
        <v>6.9705789999999999</v>
      </c>
    </row>
    <row r="3423" spans="1:9" x14ac:dyDescent="0.25">
      <c r="A3423">
        <v>3422</v>
      </c>
      <c r="B3423">
        <v>22.922161000000003</v>
      </c>
      <c r="C3423">
        <v>5.560263</v>
      </c>
      <c r="D3423">
        <v>32.005214000000002</v>
      </c>
      <c r="E3423">
        <v>7.0332629999999998</v>
      </c>
    </row>
    <row r="3424" spans="1:9" x14ac:dyDescent="0.25">
      <c r="A3424">
        <v>3423</v>
      </c>
      <c r="B3424">
        <v>22.783792000000005</v>
      </c>
      <c r="C3424">
        <v>5.605842</v>
      </c>
    </row>
    <row r="3425" spans="1:11" x14ac:dyDescent="0.25">
      <c r="A3425">
        <v>3424</v>
      </c>
      <c r="B3425">
        <v>22.827108000000003</v>
      </c>
      <c r="C3425">
        <v>5.6051580000000003</v>
      </c>
    </row>
    <row r="3426" spans="1:11" x14ac:dyDescent="0.25">
      <c r="A3426">
        <v>3425</v>
      </c>
      <c r="B3426">
        <v>22.779897000000005</v>
      </c>
      <c r="C3426">
        <v>5.621105</v>
      </c>
    </row>
    <row r="3427" spans="1:11" x14ac:dyDescent="0.25">
      <c r="A3427">
        <v>3426</v>
      </c>
      <c r="B3427">
        <v>22.814687000000006</v>
      </c>
      <c r="C3427">
        <v>5.5880520000000002</v>
      </c>
    </row>
    <row r="3428" spans="1:11" x14ac:dyDescent="0.25">
      <c r="A3428">
        <v>3427</v>
      </c>
      <c r="B3428">
        <v>22.859214000000001</v>
      </c>
      <c r="C3428">
        <v>5.6293680000000004</v>
      </c>
      <c r="H3428">
        <v>30.453636000000003</v>
      </c>
      <c r="I3428">
        <v>8.7800010000000004</v>
      </c>
    </row>
    <row r="3429" spans="1:11" x14ac:dyDescent="0.25">
      <c r="A3429">
        <v>3428</v>
      </c>
      <c r="B3429">
        <v>22.845528999999999</v>
      </c>
      <c r="C3429">
        <v>5.6206839999999998</v>
      </c>
      <c r="H3429">
        <v>30.449741000000003</v>
      </c>
      <c r="I3429">
        <v>8.7812110000000008</v>
      </c>
    </row>
    <row r="3430" spans="1:11" x14ac:dyDescent="0.25">
      <c r="A3430">
        <v>3429</v>
      </c>
      <c r="B3430">
        <v>22.893741000000006</v>
      </c>
      <c r="C3430">
        <v>5.5864209999999996</v>
      </c>
      <c r="H3430">
        <v>30.432056000000003</v>
      </c>
      <c r="I3430">
        <v>8.8061050000000005</v>
      </c>
    </row>
    <row r="3431" spans="1:11" x14ac:dyDescent="0.25">
      <c r="A3431">
        <v>3430</v>
      </c>
      <c r="B3431">
        <v>22.849423999999999</v>
      </c>
      <c r="C3431">
        <v>5.6157370000000002</v>
      </c>
      <c r="H3431">
        <v>30.445951000000008</v>
      </c>
      <c r="I3431">
        <v>8.8103160000000003</v>
      </c>
    </row>
    <row r="3432" spans="1:11" x14ac:dyDescent="0.25">
      <c r="A3432">
        <v>3431</v>
      </c>
      <c r="B3432">
        <v>22.879266000000001</v>
      </c>
      <c r="C3432">
        <v>5.6565789999999998</v>
      </c>
      <c r="H3432">
        <v>30.442897000000002</v>
      </c>
      <c r="I3432">
        <v>8.8084209999999992</v>
      </c>
    </row>
    <row r="3433" spans="1:11" x14ac:dyDescent="0.25">
      <c r="A3433">
        <v>3432</v>
      </c>
      <c r="B3433">
        <v>22.857478999999998</v>
      </c>
      <c r="C3433">
        <v>5.6433679999999997</v>
      </c>
      <c r="H3433">
        <v>30.462530000000001</v>
      </c>
      <c r="I3433">
        <v>8.8085260000000005</v>
      </c>
    </row>
    <row r="3434" spans="1:11" x14ac:dyDescent="0.25">
      <c r="A3434">
        <v>3433</v>
      </c>
      <c r="B3434">
        <v>22.783792000000005</v>
      </c>
      <c r="C3434">
        <v>5.605842</v>
      </c>
      <c r="F3434">
        <v>24.651056000000004</v>
      </c>
      <c r="G3434">
        <v>5.1866320000000004</v>
      </c>
      <c r="H3434">
        <v>30.475793000000003</v>
      </c>
      <c r="I3434">
        <v>8.8186839999999993</v>
      </c>
    </row>
    <row r="3435" spans="1:11" x14ac:dyDescent="0.25">
      <c r="A3435">
        <v>3434</v>
      </c>
      <c r="B3435">
        <v>22.783792000000005</v>
      </c>
      <c r="C3435">
        <v>5.605842</v>
      </c>
      <c r="F3435">
        <v>24.691583000000001</v>
      </c>
      <c r="G3435">
        <v>5.2142109999999997</v>
      </c>
      <c r="H3435">
        <v>30.481424000000004</v>
      </c>
      <c r="I3435">
        <v>8.8119990000000001</v>
      </c>
    </row>
    <row r="3436" spans="1:11" x14ac:dyDescent="0.25">
      <c r="A3436">
        <v>3435</v>
      </c>
      <c r="F3436">
        <v>24.691583000000001</v>
      </c>
      <c r="G3436">
        <v>5.2142109999999997</v>
      </c>
      <c r="H3436">
        <v>30.453636000000003</v>
      </c>
      <c r="I3436">
        <v>8.7800010000000004</v>
      </c>
    </row>
    <row r="3437" spans="1:11" x14ac:dyDescent="0.25">
      <c r="A3437">
        <v>3436</v>
      </c>
      <c r="F3437">
        <v>24.691583000000001</v>
      </c>
      <c r="G3437">
        <v>5.2142109999999997</v>
      </c>
      <c r="H3437">
        <v>30.453636000000003</v>
      </c>
      <c r="I3437">
        <v>8.7800010000000004</v>
      </c>
      <c r="J3437">
        <v>39.197948000000004</v>
      </c>
      <c r="K3437">
        <v>13.191841999999999</v>
      </c>
    </row>
    <row r="3438" spans="1:11" x14ac:dyDescent="0.25">
      <c r="A3438">
        <v>3437</v>
      </c>
    </row>
    <row r="3439" spans="1:11" x14ac:dyDescent="0.25">
      <c r="A3439">
        <v>3438</v>
      </c>
    </row>
    <row r="3440" spans="1:11" x14ac:dyDescent="0.25">
      <c r="A3440">
        <v>3439</v>
      </c>
    </row>
    <row r="3441" spans="1:1" x14ac:dyDescent="0.25">
      <c r="A3441">
        <v>3440</v>
      </c>
    </row>
    <row r="3442" spans="1:1" x14ac:dyDescent="0.25">
      <c r="A3442">
        <v>3441</v>
      </c>
    </row>
    <row r="3443" spans="1:1" x14ac:dyDescent="0.25">
      <c r="A3443">
        <v>3442</v>
      </c>
    </row>
    <row r="3444" spans="1:1" x14ac:dyDescent="0.25">
      <c r="A3444">
        <v>3443</v>
      </c>
    </row>
    <row r="3445" spans="1:1" x14ac:dyDescent="0.25">
      <c r="A3445">
        <v>3444</v>
      </c>
    </row>
    <row r="3446" spans="1:1" x14ac:dyDescent="0.25">
      <c r="A3446">
        <v>3445</v>
      </c>
    </row>
    <row r="3447" spans="1:1" x14ac:dyDescent="0.25">
      <c r="A3447">
        <v>3446</v>
      </c>
    </row>
    <row r="3448" spans="1:1" x14ac:dyDescent="0.25">
      <c r="A3448">
        <v>3447</v>
      </c>
    </row>
    <row r="3449" spans="1:1" x14ac:dyDescent="0.25">
      <c r="A3449">
        <v>3448</v>
      </c>
    </row>
    <row r="3450" spans="1:1" x14ac:dyDescent="0.25">
      <c r="A3450">
        <v>3449</v>
      </c>
    </row>
    <row r="3451" spans="1:1" x14ac:dyDescent="0.25">
      <c r="A3451">
        <v>3450</v>
      </c>
    </row>
    <row r="3452" spans="1:1" x14ac:dyDescent="0.25">
      <c r="A3452">
        <v>3451</v>
      </c>
    </row>
    <row r="3453" spans="1:1" x14ac:dyDescent="0.25">
      <c r="A3453">
        <v>3452</v>
      </c>
    </row>
    <row r="3454" spans="1:1" x14ac:dyDescent="0.25">
      <c r="A3454">
        <v>3453</v>
      </c>
    </row>
    <row r="3455" spans="1:1" x14ac:dyDescent="0.25">
      <c r="A3455">
        <v>3454</v>
      </c>
    </row>
    <row r="3456" spans="1:1" x14ac:dyDescent="0.25">
      <c r="A3456">
        <v>3455</v>
      </c>
    </row>
    <row r="3457" spans="1:11" x14ac:dyDescent="0.25">
      <c r="A3457">
        <v>3456</v>
      </c>
    </row>
    <row r="3458" spans="1:11" x14ac:dyDescent="0.25">
      <c r="A3458">
        <v>3457</v>
      </c>
    </row>
    <row r="3459" spans="1:11" x14ac:dyDescent="0.25">
      <c r="A3459">
        <v>3458</v>
      </c>
    </row>
    <row r="3460" spans="1:11" x14ac:dyDescent="0.25">
      <c r="A3460">
        <v>3459</v>
      </c>
    </row>
    <row r="3461" spans="1:11" x14ac:dyDescent="0.25">
      <c r="A3461">
        <v>3460</v>
      </c>
    </row>
    <row r="3462" spans="1:11" x14ac:dyDescent="0.25">
      <c r="A3462">
        <v>3461</v>
      </c>
    </row>
    <row r="3463" spans="1:11" x14ac:dyDescent="0.25">
      <c r="A3463">
        <v>3462</v>
      </c>
    </row>
    <row r="3464" spans="1:11" x14ac:dyDescent="0.25">
      <c r="A3464">
        <v>3463</v>
      </c>
    </row>
    <row r="3465" spans="1:11" x14ac:dyDescent="0.25">
      <c r="A3465">
        <v>3464</v>
      </c>
    </row>
    <row r="3466" spans="1:11" x14ac:dyDescent="0.25">
      <c r="A3466">
        <v>3465</v>
      </c>
    </row>
    <row r="3467" spans="1:11" x14ac:dyDescent="0.25">
      <c r="A3467">
        <v>3466</v>
      </c>
    </row>
    <row r="3468" spans="1:11" x14ac:dyDescent="0.25">
      <c r="A3468">
        <v>3467</v>
      </c>
    </row>
    <row r="3469" spans="1:11" x14ac:dyDescent="0.25">
      <c r="A3469">
        <v>3468</v>
      </c>
    </row>
    <row r="3470" spans="1:11" x14ac:dyDescent="0.25">
      <c r="A3470">
        <v>3469</v>
      </c>
      <c r="J3470">
        <v>38.801055000000005</v>
      </c>
      <c r="K3470">
        <v>13.508789</v>
      </c>
    </row>
    <row r="3471" spans="1:11" x14ac:dyDescent="0.25">
      <c r="A3471">
        <v>3470</v>
      </c>
      <c r="D3471">
        <v>50.083423000000003</v>
      </c>
      <c r="E3471">
        <v>7.9002629999999998</v>
      </c>
    </row>
    <row r="3472" spans="1:11" x14ac:dyDescent="0.25">
      <c r="A3472">
        <v>3471</v>
      </c>
      <c r="D3472">
        <v>50.127426</v>
      </c>
      <c r="E3472">
        <v>7.8971580000000001</v>
      </c>
    </row>
    <row r="3473" spans="1:9" x14ac:dyDescent="0.25">
      <c r="A3473">
        <v>3472</v>
      </c>
      <c r="D3473">
        <v>50.140319000000005</v>
      </c>
      <c r="E3473">
        <v>7.9088950000000002</v>
      </c>
    </row>
    <row r="3474" spans="1:9" x14ac:dyDescent="0.25">
      <c r="A3474">
        <v>3473</v>
      </c>
      <c r="D3474">
        <v>50.153057000000004</v>
      </c>
      <c r="E3474">
        <v>7.8947900000000004</v>
      </c>
    </row>
    <row r="3475" spans="1:9" x14ac:dyDescent="0.25">
      <c r="A3475">
        <v>3474</v>
      </c>
      <c r="D3475">
        <v>50.132842000000004</v>
      </c>
      <c r="E3475">
        <v>7.8912110000000002</v>
      </c>
    </row>
    <row r="3476" spans="1:9" x14ac:dyDescent="0.25">
      <c r="A3476">
        <v>3475</v>
      </c>
      <c r="B3476">
        <v>55.395374000000004</v>
      </c>
      <c r="C3476">
        <v>9.6597369999999998</v>
      </c>
      <c r="D3476">
        <v>50.137477000000004</v>
      </c>
      <c r="E3476">
        <v>7.8775789999999999</v>
      </c>
    </row>
    <row r="3477" spans="1:9" x14ac:dyDescent="0.25">
      <c r="A3477">
        <v>3476</v>
      </c>
      <c r="B3477">
        <v>55.429424000000004</v>
      </c>
      <c r="C3477">
        <v>9.6185790000000004</v>
      </c>
      <c r="D3477">
        <v>50.151634000000001</v>
      </c>
      <c r="E3477">
        <v>7.8629470000000001</v>
      </c>
    </row>
    <row r="3478" spans="1:9" x14ac:dyDescent="0.25">
      <c r="A3478">
        <v>3477</v>
      </c>
      <c r="B3478">
        <v>55.430423000000005</v>
      </c>
      <c r="C3478">
        <v>9.6273160000000004</v>
      </c>
      <c r="D3478">
        <v>50.287158000000005</v>
      </c>
      <c r="E3478">
        <v>7.847842</v>
      </c>
    </row>
    <row r="3479" spans="1:9" x14ac:dyDescent="0.25">
      <c r="A3479">
        <v>3478</v>
      </c>
      <c r="B3479">
        <v>55.458106000000001</v>
      </c>
      <c r="C3479">
        <v>9.6541049999999995</v>
      </c>
      <c r="D3479">
        <v>50.083423000000003</v>
      </c>
      <c r="E3479">
        <v>7.9002629999999998</v>
      </c>
    </row>
    <row r="3480" spans="1:9" x14ac:dyDescent="0.25">
      <c r="A3480">
        <v>3479</v>
      </c>
      <c r="B3480">
        <v>55.434844000000005</v>
      </c>
      <c r="C3480">
        <v>9.6555260000000001</v>
      </c>
    </row>
    <row r="3481" spans="1:9" x14ac:dyDescent="0.25">
      <c r="A3481">
        <v>3480</v>
      </c>
      <c r="B3481">
        <v>55.425529000000004</v>
      </c>
      <c r="C3481">
        <v>9.6652109999999993</v>
      </c>
      <c r="H3481">
        <v>52.765689000000002</v>
      </c>
      <c r="I3481">
        <v>5.5884210000000003</v>
      </c>
    </row>
    <row r="3482" spans="1:9" x14ac:dyDescent="0.25">
      <c r="A3482">
        <v>3481</v>
      </c>
      <c r="B3482">
        <v>55.429531000000004</v>
      </c>
      <c r="C3482">
        <v>9.6384740000000004</v>
      </c>
      <c r="F3482">
        <v>52.805950000000003</v>
      </c>
      <c r="G3482">
        <v>9.3647369999999999</v>
      </c>
      <c r="H3482">
        <v>52.839370000000002</v>
      </c>
      <c r="I3482">
        <v>5.5834210000000004</v>
      </c>
    </row>
    <row r="3483" spans="1:9" x14ac:dyDescent="0.25">
      <c r="A3483">
        <v>3482</v>
      </c>
      <c r="B3483">
        <v>55.256530000000005</v>
      </c>
      <c r="C3483">
        <v>9.5174210000000006</v>
      </c>
      <c r="F3483">
        <v>52.856475000000003</v>
      </c>
      <c r="G3483">
        <v>9.3759479999999993</v>
      </c>
      <c r="H3483">
        <v>52.835899000000005</v>
      </c>
      <c r="I3483">
        <v>5.574211</v>
      </c>
    </row>
    <row r="3484" spans="1:9" x14ac:dyDescent="0.25">
      <c r="A3484">
        <v>3483</v>
      </c>
      <c r="B3484">
        <v>55.395374000000004</v>
      </c>
      <c r="C3484">
        <v>9.6597369999999998</v>
      </c>
      <c r="F3484">
        <v>52.891056000000006</v>
      </c>
      <c r="G3484">
        <v>9.3602100000000004</v>
      </c>
      <c r="H3484">
        <v>52.806632</v>
      </c>
      <c r="I3484">
        <v>5.5784209999999996</v>
      </c>
    </row>
    <row r="3485" spans="1:9" x14ac:dyDescent="0.25">
      <c r="A3485">
        <v>3484</v>
      </c>
      <c r="F3485">
        <v>52.901687000000003</v>
      </c>
      <c r="G3485">
        <v>9.3620529999999995</v>
      </c>
      <c r="H3485">
        <v>52.789634000000007</v>
      </c>
      <c r="I3485">
        <v>5.6052109999999997</v>
      </c>
    </row>
    <row r="3486" spans="1:9" x14ac:dyDescent="0.25">
      <c r="A3486">
        <v>3485</v>
      </c>
      <c r="F3486">
        <v>52.890689000000002</v>
      </c>
      <c r="G3486">
        <v>9.3846849999999993</v>
      </c>
      <c r="H3486">
        <v>52.780845000000006</v>
      </c>
      <c r="I3486">
        <v>5.5944739999999999</v>
      </c>
    </row>
    <row r="3487" spans="1:9" x14ac:dyDescent="0.25">
      <c r="A3487">
        <v>3486</v>
      </c>
      <c r="F3487">
        <v>52.898109000000005</v>
      </c>
      <c r="G3487">
        <v>9.3889469999999999</v>
      </c>
      <c r="H3487">
        <v>52.790004000000003</v>
      </c>
      <c r="I3487">
        <v>5.6154210000000004</v>
      </c>
    </row>
    <row r="3488" spans="1:9" x14ac:dyDescent="0.25">
      <c r="A3488">
        <v>3487</v>
      </c>
      <c r="F3488">
        <v>52.904426000000001</v>
      </c>
      <c r="G3488">
        <v>9.4210530000000006</v>
      </c>
      <c r="H3488">
        <v>52.786056000000002</v>
      </c>
      <c r="I3488">
        <v>5.6115259999999996</v>
      </c>
    </row>
    <row r="3489" spans="1:9" x14ac:dyDescent="0.25">
      <c r="A3489">
        <v>3488</v>
      </c>
      <c r="F3489">
        <v>52.846790000000006</v>
      </c>
      <c r="G3489">
        <v>9.3655790000000003</v>
      </c>
      <c r="H3489">
        <v>52.759426000000005</v>
      </c>
      <c r="I3489">
        <v>5.6794739999999999</v>
      </c>
    </row>
    <row r="3490" spans="1:9" x14ac:dyDescent="0.25">
      <c r="A3490">
        <v>3489</v>
      </c>
      <c r="F3490">
        <v>52.805950000000003</v>
      </c>
      <c r="G3490">
        <v>9.3647369999999999</v>
      </c>
      <c r="H3490">
        <v>52.765689000000002</v>
      </c>
      <c r="I3490">
        <v>5.5884210000000003</v>
      </c>
    </row>
    <row r="3491" spans="1:9" x14ac:dyDescent="0.25">
      <c r="A3491">
        <v>3490</v>
      </c>
    </row>
    <row r="3492" spans="1:9" x14ac:dyDescent="0.25">
      <c r="A3492">
        <v>3491</v>
      </c>
    </row>
    <row r="3493" spans="1:9" x14ac:dyDescent="0.25">
      <c r="A3493">
        <v>3492</v>
      </c>
    </row>
    <row r="3494" spans="1:9" x14ac:dyDescent="0.25">
      <c r="A3494">
        <v>3493</v>
      </c>
    </row>
    <row r="3495" spans="1:9" x14ac:dyDescent="0.25">
      <c r="A3495">
        <v>3494</v>
      </c>
    </row>
    <row r="3496" spans="1:9" x14ac:dyDescent="0.25">
      <c r="A3496">
        <v>3495</v>
      </c>
    </row>
    <row r="3497" spans="1:9" x14ac:dyDescent="0.25">
      <c r="A3497">
        <v>3496</v>
      </c>
      <c r="D3497">
        <v>76.009393000000003</v>
      </c>
      <c r="E3497">
        <v>7.6236329999999999</v>
      </c>
    </row>
    <row r="3498" spans="1:9" x14ac:dyDescent="0.25">
      <c r="A3498">
        <v>3497</v>
      </c>
      <c r="D3498">
        <v>76.010720000000006</v>
      </c>
      <c r="E3498">
        <v>7.60792</v>
      </c>
    </row>
    <row r="3499" spans="1:9" x14ac:dyDescent="0.25">
      <c r="A3499">
        <v>3498</v>
      </c>
      <c r="D3499">
        <v>76.037708000000009</v>
      </c>
      <c r="E3499">
        <v>7.6011860000000002</v>
      </c>
    </row>
    <row r="3500" spans="1:9" x14ac:dyDescent="0.25">
      <c r="A3500">
        <v>3499</v>
      </c>
      <c r="D3500">
        <v>76.036330000000007</v>
      </c>
      <c r="E3500">
        <v>7.5980220000000003</v>
      </c>
    </row>
    <row r="3501" spans="1:9" x14ac:dyDescent="0.25">
      <c r="A3501">
        <v>3500</v>
      </c>
      <c r="B3501">
        <v>80.473396000000008</v>
      </c>
      <c r="C3501">
        <v>9.331861</v>
      </c>
      <c r="D3501">
        <v>76.046177</v>
      </c>
      <c r="E3501">
        <v>7.5914419999999998</v>
      </c>
    </row>
    <row r="3502" spans="1:9" x14ac:dyDescent="0.25">
      <c r="A3502">
        <v>3501</v>
      </c>
      <c r="B3502">
        <v>80.473396000000008</v>
      </c>
      <c r="C3502">
        <v>9.331861</v>
      </c>
      <c r="D3502">
        <v>76.029290000000003</v>
      </c>
      <c r="E3502">
        <v>7.6024099999999999</v>
      </c>
    </row>
    <row r="3503" spans="1:9" x14ac:dyDescent="0.25">
      <c r="A3503">
        <v>3502</v>
      </c>
      <c r="B3503">
        <v>80.501200000000011</v>
      </c>
      <c r="C3503">
        <v>9.3236469999999994</v>
      </c>
      <c r="D3503">
        <v>76.042504000000008</v>
      </c>
      <c r="E3503">
        <v>7.6000120000000004</v>
      </c>
    </row>
    <row r="3504" spans="1:9" x14ac:dyDescent="0.25">
      <c r="A3504">
        <v>3503</v>
      </c>
      <c r="B3504">
        <v>80.472222000000002</v>
      </c>
      <c r="C3504">
        <v>9.3322179999999992</v>
      </c>
      <c r="D3504">
        <v>76.009393000000003</v>
      </c>
      <c r="E3504">
        <v>7.6236329999999999</v>
      </c>
    </row>
    <row r="3505" spans="1:9" x14ac:dyDescent="0.25">
      <c r="A3505">
        <v>3504</v>
      </c>
      <c r="B3505">
        <v>80.476355000000012</v>
      </c>
      <c r="C3505">
        <v>9.3431870000000004</v>
      </c>
    </row>
    <row r="3506" spans="1:9" x14ac:dyDescent="0.25">
      <c r="A3506">
        <v>3505</v>
      </c>
      <c r="B3506">
        <v>80.488037000000006</v>
      </c>
      <c r="C3506">
        <v>9.3308920000000004</v>
      </c>
    </row>
    <row r="3507" spans="1:9" x14ac:dyDescent="0.25">
      <c r="A3507">
        <v>3506</v>
      </c>
      <c r="B3507">
        <v>80.483957000000004</v>
      </c>
      <c r="C3507">
        <v>9.3243100000000005</v>
      </c>
    </row>
    <row r="3508" spans="1:9" x14ac:dyDescent="0.25">
      <c r="A3508">
        <v>3507</v>
      </c>
      <c r="B3508">
        <v>80.406307000000012</v>
      </c>
      <c r="C3508">
        <v>9.3902249999999992</v>
      </c>
      <c r="H3508">
        <v>78.291111000000001</v>
      </c>
      <c r="I3508">
        <v>6.9289249999999996</v>
      </c>
    </row>
    <row r="3509" spans="1:9" x14ac:dyDescent="0.25">
      <c r="A3509">
        <v>3508</v>
      </c>
      <c r="B3509">
        <v>80.473396000000008</v>
      </c>
      <c r="C3509">
        <v>9.331861</v>
      </c>
      <c r="F3509">
        <v>79.834142000000014</v>
      </c>
      <c r="G3509">
        <v>10.594091000000001</v>
      </c>
      <c r="H3509">
        <v>78.287744000000004</v>
      </c>
      <c r="I3509">
        <v>6.8746929999999997</v>
      </c>
    </row>
    <row r="3510" spans="1:9" x14ac:dyDescent="0.25">
      <c r="A3510">
        <v>3509</v>
      </c>
      <c r="F3510">
        <v>79.850315000000009</v>
      </c>
      <c r="G3510">
        <v>10.601183000000001</v>
      </c>
      <c r="H3510">
        <v>78.295550000000006</v>
      </c>
      <c r="I3510">
        <v>6.898263</v>
      </c>
    </row>
    <row r="3511" spans="1:9" x14ac:dyDescent="0.25">
      <c r="A3511">
        <v>3510</v>
      </c>
      <c r="F3511">
        <v>79.82312300000001</v>
      </c>
      <c r="G3511">
        <v>10.595162</v>
      </c>
      <c r="H3511">
        <v>78.249684999999999</v>
      </c>
      <c r="I3511">
        <v>6.9319350000000002</v>
      </c>
    </row>
    <row r="3512" spans="1:9" x14ac:dyDescent="0.25">
      <c r="A3512">
        <v>3511</v>
      </c>
      <c r="F3512">
        <v>79.817561000000012</v>
      </c>
      <c r="G3512">
        <v>10.637252999999999</v>
      </c>
      <c r="H3512">
        <v>78.226471000000004</v>
      </c>
      <c r="I3512">
        <v>6.9515770000000003</v>
      </c>
    </row>
    <row r="3513" spans="1:9" x14ac:dyDescent="0.25">
      <c r="A3513">
        <v>3512</v>
      </c>
      <c r="F3513">
        <v>79.830011000000013</v>
      </c>
      <c r="G3513">
        <v>10.591846</v>
      </c>
      <c r="H3513">
        <v>78.274122000000006</v>
      </c>
      <c r="I3513">
        <v>6.9303030000000003</v>
      </c>
    </row>
    <row r="3514" spans="1:9" x14ac:dyDescent="0.25">
      <c r="A3514">
        <v>3513</v>
      </c>
      <c r="F3514">
        <v>79.850519000000006</v>
      </c>
      <c r="G3514">
        <v>10.645160000000001</v>
      </c>
      <c r="H3514">
        <v>78.370137</v>
      </c>
      <c r="I3514">
        <v>6.8639789999999996</v>
      </c>
    </row>
    <row r="3515" spans="1:9" x14ac:dyDescent="0.25">
      <c r="A3515">
        <v>3514</v>
      </c>
      <c r="F3515">
        <v>79.807664000000003</v>
      </c>
      <c r="G3515">
        <v>10.543532000000001</v>
      </c>
      <c r="H3515">
        <v>78.291111000000001</v>
      </c>
      <c r="I3515">
        <v>6.9289249999999996</v>
      </c>
    </row>
    <row r="3516" spans="1:9" x14ac:dyDescent="0.25">
      <c r="A3516">
        <v>3515</v>
      </c>
      <c r="F3516">
        <v>79.795319000000006</v>
      </c>
      <c r="G3516">
        <v>10.572103</v>
      </c>
      <c r="H3516">
        <v>78.291111000000001</v>
      </c>
      <c r="I3516">
        <v>6.9289249999999996</v>
      </c>
    </row>
    <row r="3517" spans="1:9" x14ac:dyDescent="0.25">
      <c r="A3517">
        <v>3516</v>
      </c>
      <c r="F3517">
        <v>79.834142000000014</v>
      </c>
      <c r="G3517">
        <v>10.594091000000001</v>
      </c>
    </row>
    <row r="3518" spans="1:9" x14ac:dyDescent="0.25">
      <c r="A3518">
        <v>3517</v>
      </c>
      <c r="F3518">
        <v>79.834142000000014</v>
      </c>
      <c r="G3518">
        <v>10.594091000000001</v>
      </c>
    </row>
    <row r="3519" spans="1:9" x14ac:dyDescent="0.25">
      <c r="A3519">
        <v>3518</v>
      </c>
      <c r="D3519">
        <v>96.827595000000002</v>
      </c>
      <c r="E3519">
        <v>7.9359640000000002</v>
      </c>
    </row>
    <row r="3520" spans="1:9" x14ac:dyDescent="0.25">
      <c r="A3520">
        <v>3519</v>
      </c>
      <c r="D3520">
        <v>96.837899000000007</v>
      </c>
      <c r="E3520">
        <v>7.9064249999999996</v>
      </c>
    </row>
    <row r="3521" spans="1:9" x14ac:dyDescent="0.25">
      <c r="A3521">
        <v>3520</v>
      </c>
      <c r="D3521">
        <v>96.809126000000006</v>
      </c>
      <c r="E3521">
        <v>7.9013739999999997</v>
      </c>
    </row>
    <row r="3522" spans="1:9" x14ac:dyDescent="0.25">
      <c r="A3522">
        <v>3521</v>
      </c>
      <c r="D3522">
        <v>96.812699000000009</v>
      </c>
      <c r="E3522">
        <v>7.8891809999999998</v>
      </c>
    </row>
    <row r="3523" spans="1:9" x14ac:dyDescent="0.25">
      <c r="A3523">
        <v>3522</v>
      </c>
      <c r="D3523">
        <v>96.82004400000001</v>
      </c>
      <c r="E3523">
        <v>7.8981089999999998</v>
      </c>
    </row>
    <row r="3524" spans="1:9" x14ac:dyDescent="0.25">
      <c r="A3524">
        <v>3523</v>
      </c>
      <c r="D3524">
        <v>96.830962</v>
      </c>
      <c r="E3524">
        <v>7.9252510000000003</v>
      </c>
    </row>
    <row r="3525" spans="1:9" x14ac:dyDescent="0.25">
      <c r="A3525">
        <v>3524</v>
      </c>
      <c r="B3525">
        <v>103.21517</v>
      </c>
      <c r="C3525">
        <v>9.1342180000000006</v>
      </c>
      <c r="D3525">
        <v>96.877081000000004</v>
      </c>
      <c r="E3525">
        <v>7.8655600000000003</v>
      </c>
    </row>
    <row r="3526" spans="1:9" x14ac:dyDescent="0.25">
      <c r="A3526">
        <v>3525</v>
      </c>
      <c r="B3526">
        <v>103.26812600000001</v>
      </c>
      <c r="C3526">
        <v>9.1567170000000004</v>
      </c>
      <c r="D3526">
        <v>96.852490000000003</v>
      </c>
      <c r="E3526">
        <v>7.8770379999999998</v>
      </c>
    </row>
    <row r="3527" spans="1:9" x14ac:dyDescent="0.25">
      <c r="A3527">
        <v>3526</v>
      </c>
      <c r="B3527">
        <v>103.25940200000001</v>
      </c>
      <c r="C3527">
        <v>9.1480949999999996</v>
      </c>
      <c r="D3527">
        <v>96.827595000000002</v>
      </c>
      <c r="E3527">
        <v>7.9359640000000002</v>
      </c>
    </row>
    <row r="3528" spans="1:9" x14ac:dyDescent="0.25">
      <c r="A3528">
        <v>3527</v>
      </c>
      <c r="B3528">
        <v>103.25542300000001</v>
      </c>
      <c r="C3528">
        <v>9.1375860000000007</v>
      </c>
      <c r="D3528">
        <v>96.827595000000002</v>
      </c>
      <c r="E3528">
        <v>7.9359640000000002</v>
      </c>
    </row>
    <row r="3529" spans="1:9" x14ac:dyDescent="0.25">
      <c r="A3529">
        <v>3528</v>
      </c>
      <c r="B3529">
        <v>103.256342</v>
      </c>
      <c r="C3529">
        <v>9.1712570000000007</v>
      </c>
    </row>
    <row r="3530" spans="1:9" x14ac:dyDescent="0.25">
      <c r="A3530">
        <v>3529</v>
      </c>
      <c r="B3530">
        <v>103.242159</v>
      </c>
      <c r="C3530">
        <v>9.1846239999999995</v>
      </c>
      <c r="H3530">
        <v>97.797442000000004</v>
      </c>
      <c r="I3530">
        <v>6.2849279999999998</v>
      </c>
    </row>
    <row r="3531" spans="1:9" x14ac:dyDescent="0.25">
      <c r="A3531">
        <v>3530</v>
      </c>
      <c r="B3531">
        <v>103.259657</v>
      </c>
      <c r="C3531">
        <v>9.1955919999999995</v>
      </c>
      <c r="H3531">
        <v>97.843867000000003</v>
      </c>
      <c r="I3531">
        <v>6.3098749999999999</v>
      </c>
    </row>
    <row r="3532" spans="1:9" x14ac:dyDescent="0.25">
      <c r="A3532">
        <v>3531</v>
      </c>
      <c r="B3532">
        <v>103.25226000000001</v>
      </c>
      <c r="C3532">
        <v>9.2217140000000004</v>
      </c>
      <c r="H3532">
        <v>97.84361100000001</v>
      </c>
      <c r="I3532">
        <v>6.3183449999999999</v>
      </c>
    </row>
    <row r="3533" spans="1:9" x14ac:dyDescent="0.25">
      <c r="A3533">
        <v>3532</v>
      </c>
      <c r="B3533">
        <v>103.205324</v>
      </c>
      <c r="C3533">
        <v>9.2469160000000006</v>
      </c>
      <c r="F3533">
        <v>101.50607500000001</v>
      </c>
      <c r="G3533">
        <v>10.134676000000001</v>
      </c>
      <c r="H3533">
        <v>97.82912300000001</v>
      </c>
      <c r="I3533">
        <v>6.3227320000000002</v>
      </c>
    </row>
    <row r="3534" spans="1:9" x14ac:dyDescent="0.25">
      <c r="A3534">
        <v>3533</v>
      </c>
      <c r="B3534">
        <v>103.21517</v>
      </c>
      <c r="C3534">
        <v>9.1342180000000006</v>
      </c>
      <c r="F3534">
        <v>101.53291200000001</v>
      </c>
      <c r="G3534">
        <v>10.135084000000001</v>
      </c>
      <c r="H3534">
        <v>97.836266000000009</v>
      </c>
      <c r="I3534">
        <v>6.3059469999999997</v>
      </c>
    </row>
    <row r="3535" spans="1:9" x14ac:dyDescent="0.25">
      <c r="A3535">
        <v>3534</v>
      </c>
      <c r="F3535">
        <v>101.509747</v>
      </c>
      <c r="G3535">
        <v>10.164675000000001</v>
      </c>
      <c r="H3535">
        <v>97.832238000000004</v>
      </c>
      <c r="I3535">
        <v>6.3240590000000001</v>
      </c>
    </row>
    <row r="3536" spans="1:9" x14ac:dyDescent="0.25">
      <c r="A3536">
        <v>3535</v>
      </c>
      <c r="F3536">
        <v>101.49969900000001</v>
      </c>
      <c r="G3536">
        <v>10.190847</v>
      </c>
      <c r="H3536">
        <v>97.801575000000014</v>
      </c>
      <c r="I3536">
        <v>6.3373229999999996</v>
      </c>
    </row>
    <row r="3537" spans="1:9" x14ac:dyDescent="0.25">
      <c r="A3537">
        <v>3536</v>
      </c>
      <c r="F3537">
        <v>101.52255500000001</v>
      </c>
      <c r="G3537">
        <v>10.191051</v>
      </c>
      <c r="H3537">
        <v>97.806370000000001</v>
      </c>
      <c r="I3537">
        <v>6.3475270000000004</v>
      </c>
    </row>
    <row r="3538" spans="1:9" x14ac:dyDescent="0.25">
      <c r="A3538">
        <v>3537</v>
      </c>
      <c r="F3538">
        <v>101.52265800000001</v>
      </c>
      <c r="G3538">
        <v>10.199979000000001</v>
      </c>
      <c r="H3538">
        <v>97.827389000000011</v>
      </c>
      <c r="I3538">
        <v>6.3514039999999996</v>
      </c>
    </row>
    <row r="3539" spans="1:9" x14ac:dyDescent="0.25">
      <c r="A3539">
        <v>3538</v>
      </c>
      <c r="F3539">
        <v>101.558317</v>
      </c>
      <c r="G3539">
        <v>10.200998999999999</v>
      </c>
      <c r="H3539">
        <v>97.797442000000004</v>
      </c>
      <c r="I3539">
        <v>6.2849279999999998</v>
      </c>
    </row>
    <row r="3540" spans="1:9" x14ac:dyDescent="0.25">
      <c r="A3540">
        <v>3539</v>
      </c>
      <c r="F3540">
        <v>101.51663400000001</v>
      </c>
      <c r="G3540">
        <v>10.162481</v>
      </c>
    </row>
    <row r="3541" spans="1:9" x14ac:dyDescent="0.25">
      <c r="A3541">
        <v>3540</v>
      </c>
      <c r="F3541">
        <v>101.54510500000001</v>
      </c>
      <c r="G3541">
        <v>10.127075</v>
      </c>
    </row>
    <row r="3542" spans="1:9" x14ac:dyDescent="0.25">
      <c r="A3542">
        <v>3541</v>
      </c>
      <c r="F3542">
        <v>101.50607500000001</v>
      </c>
      <c r="G3542">
        <v>10.134676000000001</v>
      </c>
    </row>
    <row r="3543" spans="1:9" x14ac:dyDescent="0.25">
      <c r="A3543">
        <v>3542</v>
      </c>
      <c r="D3543">
        <v>120.55324400000001</v>
      </c>
      <c r="E3543">
        <v>7.0239710000000004</v>
      </c>
    </row>
    <row r="3544" spans="1:9" x14ac:dyDescent="0.25">
      <c r="A3544">
        <v>3543</v>
      </c>
      <c r="D3544">
        <v>120.58768300000001</v>
      </c>
      <c r="E3544">
        <v>6.9816779999999996</v>
      </c>
    </row>
    <row r="3545" spans="1:9" x14ac:dyDescent="0.25">
      <c r="A3545">
        <v>3544</v>
      </c>
      <c r="D3545">
        <v>120.55538800000001</v>
      </c>
      <c r="E3545">
        <v>6.9907579999999996</v>
      </c>
    </row>
    <row r="3546" spans="1:9" x14ac:dyDescent="0.25">
      <c r="A3546">
        <v>3545</v>
      </c>
      <c r="D3546">
        <v>120.57451800000001</v>
      </c>
      <c r="E3546">
        <v>7.0108079999999999</v>
      </c>
    </row>
    <row r="3547" spans="1:9" x14ac:dyDescent="0.25">
      <c r="A3547">
        <v>3546</v>
      </c>
      <c r="D3547">
        <v>120.56467300000001</v>
      </c>
      <c r="E3547">
        <v>6.9998389999999997</v>
      </c>
    </row>
    <row r="3548" spans="1:9" x14ac:dyDescent="0.25">
      <c r="A3548">
        <v>3547</v>
      </c>
      <c r="D3548">
        <v>120.581457</v>
      </c>
      <c r="E3548">
        <v>6.9537199999999997</v>
      </c>
    </row>
    <row r="3549" spans="1:9" x14ac:dyDescent="0.25">
      <c r="A3549">
        <v>3548</v>
      </c>
      <c r="D3549">
        <v>120.59778400000002</v>
      </c>
      <c r="E3549">
        <v>6.9360169999999997</v>
      </c>
    </row>
    <row r="3550" spans="1:9" x14ac:dyDescent="0.25">
      <c r="A3550">
        <v>3549</v>
      </c>
      <c r="D3550">
        <v>120.61477100000002</v>
      </c>
      <c r="E3550">
        <v>6.9592289999999997</v>
      </c>
    </row>
    <row r="3551" spans="1:9" x14ac:dyDescent="0.25">
      <c r="A3551">
        <v>3550</v>
      </c>
      <c r="D3551">
        <v>120.63354700000001</v>
      </c>
      <c r="E3551">
        <v>6.9433629999999997</v>
      </c>
    </row>
    <row r="3552" spans="1:9" x14ac:dyDescent="0.25">
      <c r="A3552">
        <v>3551</v>
      </c>
      <c r="B3552">
        <v>128.080916</v>
      </c>
      <c r="C3552">
        <v>7.847092</v>
      </c>
      <c r="D3552">
        <v>120.67833900000001</v>
      </c>
      <c r="E3552">
        <v>6.8938249999999996</v>
      </c>
    </row>
    <row r="3553" spans="1:9" x14ac:dyDescent="0.25">
      <c r="A3553">
        <v>3552</v>
      </c>
      <c r="B3553">
        <v>128.08463900000001</v>
      </c>
      <c r="C3553">
        <v>7.8301020000000001</v>
      </c>
      <c r="D3553">
        <v>120.55324400000001</v>
      </c>
      <c r="E3553">
        <v>7.0239710000000004</v>
      </c>
    </row>
    <row r="3554" spans="1:9" x14ac:dyDescent="0.25">
      <c r="A3554">
        <v>3553</v>
      </c>
      <c r="B3554">
        <v>128.09754800000002</v>
      </c>
      <c r="C3554">
        <v>7.8388270000000002</v>
      </c>
    </row>
    <row r="3555" spans="1:9" x14ac:dyDescent="0.25">
      <c r="A3555">
        <v>3554</v>
      </c>
      <c r="B3555">
        <v>128.09106700000001</v>
      </c>
      <c r="C3555">
        <v>7.8266330000000002</v>
      </c>
      <c r="H3555">
        <v>121.89741000000001</v>
      </c>
      <c r="I3555">
        <v>5.061369</v>
      </c>
    </row>
    <row r="3556" spans="1:9" x14ac:dyDescent="0.25">
      <c r="A3556">
        <v>3555</v>
      </c>
      <c r="B3556">
        <v>128.08698500000003</v>
      </c>
      <c r="C3556">
        <v>7.8135209999999997</v>
      </c>
      <c r="H3556">
        <v>122.01347600000001</v>
      </c>
      <c r="I3556">
        <v>5.0849900000000003</v>
      </c>
    </row>
    <row r="3557" spans="1:9" x14ac:dyDescent="0.25">
      <c r="A3557">
        <v>3556</v>
      </c>
      <c r="B3557">
        <v>128.09586200000001</v>
      </c>
      <c r="C3557">
        <v>7.8102559999999999</v>
      </c>
      <c r="H3557">
        <v>122.00010900000001</v>
      </c>
      <c r="I3557">
        <v>5.0848880000000003</v>
      </c>
    </row>
    <row r="3558" spans="1:9" x14ac:dyDescent="0.25">
      <c r="A3558">
        <v>3557</v>
      </c>
      <c r="B3558">
        <v>128.09066200000001</v>
      </c>
      <c r="C3558">
        <v>7.8551520000000004</v>
      </c>
      <c r="H3558">
        <v>121.94496000000001</v>
      </c>
      <c r="I3558">
        <v>5.0938160000000003</v>
      </c>
    </row>
    <row r="3559" spans="1:9" x14ac:dyDescent="0.25">
      <c r="A3559">
        <v>3558</v>
      </c>
      <c r="B3559">
        <v>128.13463400000001</v>
      </c>
      <c r="C3559">
        <v>7.8410200000000003</v>
      </c>
      <c r="F3559">
        <v>126.29273800000001</v>
      </c>
      <c r="G3559">
        <v>8.6500599999999999</v>
      </c>
      <c r="H3559">
        <v>121.96633400000002</v>
      </c>
      <c r="I3559">
        <v>5.0933570000000001</v>
      </c>
    </row>
    <row r="3560" spans="1:9" x14ac:dyDescent="0.25">
      <c r="A3560">
        <v>3559</v>
      </c>
      <c r="B3560">
        <v>128.080916</v>
      </c>
      <c r="C3560">
        <v>7.847092</v>
      </c>
      <c r="F3560">
        <v>126.33253300000001</v>
      </c>
      <c r="G3560">
        <v>8.6779150000000005</v>
      </c>
      <c r="H3560">
        <v>121.95990600000002</v>
      </c>
      <c r="I3560">
        <v>5.1145300000000002</v>
      </c>
    </row>
    <row r="3561" spans="1:9" x14ac:dyDescent="0.25">
      <c r="A3561">
        <v>3560</v>
      </c>
      <c r="F3561">
        <v>126.34814700000001</v>
      </c>
      <c r="G3561">
        <v>8.6912310000000002</v>
      </c>
      <c r="H3561">
        <v>121.95424500000001</v>
      </c>
      <c r="I3561">
        <v>5.1425390000000002</v>
      </c>
    </row>
    <row r="3562" spans="1:9" x14ac:dyDescent="0.25">
      <c r="A3562">
        <v>3561</v>
      </c>
      <c r="F3562">
        <v>126.36783800000001</v>
      </c>
      <c r="G3562">
        <v>8.6875070000000001</v>
      </c>
      <c r="H3562">
        <v>121.97837700000001</v>
      </c>
      <c r="I3562">
        <v>5.1148350000000002</v>
      </c>
    </row>
    <row r="3563" spans="1:9" x14ac:dyDescent="0.25">
      <c r="A3563">
        <v>3562</v>
      </c>
      <c r="F3563">
        <v>126.37227800000001</v>
      </c>
      <c r="G3563">
        <v>8.6826100000000004</v>
      </c>
      <c r="H3563">
        <v>121.89741000000001</v>
      </c>
      <c r="I3563">
        <v>5.061369</v>
      </c>
    </row>
    <row r="3564" spans="1:9" x14ac:dyDescent="0.25">
      <c r="A3564">
        <v>3563</v>
      </c>
      <c r="F3564">
        <v>126.37687100000001</v>
      </c>
      <c r="G3564">
        <v>8.6789360000000002</v>
      </c>
      <c r="H3564">
        <v>121.89741000000001</v>
      </c>
      <c r="I3564">
        <v>5.061369</v>
      </c>
    </row>
    <row r="3565" spans="1:9" x14ac:dyDescent="0.25">
      <c r="A3565">
        <v>3564</v>
      </c>
      <c r="F3565">
        <v>126.378298</v>
      </c>
      <c r="G3565">
        <v>8.6651100000000003</v>
      </c>
    </row>
    <row r="3566" spans="1:9" x14ac:dyDescent="0.25">
      <c r="A3566">
        <v>3565</v>
      </c>
      <c r="F3566">
        <v>126.42109900000001</v>
      </c>
      <c r="G3566">
        <v>8.6589880000000008</v>
      </c>
    </row>
    <row r="3567" spans="1:9" x14ac:dyDescent="0.25">
      <c r="A3567">
        <v>3566</v>
      </c>
      <c r="F3567">
        <v>126.29273800000001</v>
      </c>
      <c r="G3567">
        <v>8.6500599999999999</v>
      </c>
    </row>
    <row r="3568" spans="1:9" x14ac:dyDescent="0.25">
      <c r="A3568">
        <v>3567</v>
      </c>
      <c r="F3568">
        <v>126.29273800000001</v>
      </c>
      <c r="G3568">
        <v>8.6500599999999999</v>
      </c>
    </row>
    <row r="3569" spans="1:9" x14ac:dyDescent="0.25">
      <c r="A3569">
        <v>3568</v>
      </c>
    </row>
    <row r="3570" spans="1:9" x14ac:dyDescent="0.25">
      <c r="A3570">
        <v>3569</v>
      </c>
      <c r="D3570">
        <v>153.96040199999999</v>
      </c>
      <c r="E3570">
        <v>7.4101749999999997</v>
      </c>
    </row>
    <row r="3571" spans="1:9" x14ac:dyDescent="0.25">
      <c r="A3571">
        <v>3570</v>
      </c>
      <c r="D3571">
        <v>153.964382</v>
      </c>
      <c r="E3571">
        <v>7.3780849999999996</v>
      </c>
    </row>
    <row r="3572" spans="1:9" x14ac:dyDescent="0.25">
      <c r="A3572">
        <v>3571</v>
      </c>
      <c r="D3572">
        <v>153.980401</v>
      </c>
      <c r="E3572">
        <v>7.4252260000000003</v>
      </c>
    </row>
    <row r="3573" spans="1:9" x14ac:dyDescent="0.25">
      <c r="A3573">
        <v>3572</v>
      </c>
      <c r="D3573">
        <v>153.96805499999999</v>
      </c>
      <c r="E3573">
        <v>7.4241029999999997</v>
      </c>
    </row>
    <row r="3574" spans="1:9" x14ac:dyDescent="0.25">
      <c r="A3574">
        <v>3573</v>
      </c>
      <c r="D3574">
        <v>154.074274</v>
      </c>
      <c r="E3574">
        <v>7.3866050000000003</v>
      </c>
    </row>
    <row r="3575" spans="1:9" x14ac:dyDescent="0.25">
      <c r="A3575">
        <v>3574</v>
      </c>
      <c r="D3575">
        <v>154.101313</v>
      </c>
      <c r="E3575">
        <v>7.3583410000000002</v>
      </c>
    </row>
    <row r="3576" spans="1:9" x14ac:dyDescent="0.25">
      <c r="A3576">
        <v>3575</v>
      </c>
      <c r="D3576">
        <v>154.17079899999999</v>
      </c>
      <c r="E3576">
        <v>7.252224</v>
      </c>
    </row>
    <row r="3577" spans="1:9" x14ac:dyDescent="0.25">
      <c r="A3577">
        <v>3576</v>
      </c>
      <c r="B3577">
        <v>159.96850699999999</v>
      </c>
      <c r="C3577">
        <v>8.6374069999999996</v>
      </c>
      <c r="D3577">
        <v>153.96040199999999</v>
      </c>
      <c r="E3577">
        <v>7.4101749999999997</v>
      </c>
    </row>
    <row r="3578" spans="1:9" x14ac:dyDescent="0.25">
      <c r="A3578">
        <v>3577</v>
      </c>
      <c r="B3578">
        <v>159.84468800000002</v>
      </c>
      <c r="C3578">
        <v>8.5931750000000005</v>
      </c>
    </row>
    <row r="3579" spans="1:9" x14ac:dyDescent="0.25">
      <c r="A3579">
        <v>3578</v>
      </c>
      <c r="B3579">
        <v>159.78239500000001</v>
      </c>
      <c r="C3579">
        <v>8.604654</v>
      </c>
    </row>
    <row r="3580" spans="1:9" x14ac:dyDescent="0.25">
      <c r="A3580">
        <v>3579</v>
      </c>
      <c r="B3580">
        <v>159.80968899999999</v>
      </c>
      <c r="C3580">
        <v>8.6188880000000001</v>
      </c>
      <c r="H3580">
        <v>155.36900200000002</v>
      </c>
      <c r="I3580">
        <v>6.0394300000000003</v>
      </c>
    </row>
    <row r="3581" spans="1:9" x14ac:dyDescent="0.25">
      <c r="A3581">
        <v>3580</v>
      </c>
      <c r="B3581">
        <v>159.86713500000002</v>
      </c>
      <c r="C3581">
        <v>8.5810329999999997</v>
      </c>
      <c r="H3581">
        <v>155.30614800000001</v>
      </c>
      <c r="I3581">
        <v>6.0818260000000004</v>
      </c>
    </row>
    <row r="3582" spans="1:9" x14ac:dyDescent="0.25">
      <c r="A3582">
        <v>3581</v>
      </c>
      <c r="B3582">
        <v>159.84468800000002</v>
      </c>
      <c r="C3582">
        <v>8.5931750000000005</v>
      </c>
      <c r="H3582">
        <v>155.273752</v>
      </c>
      <c r="I3582">
        <v>6.0729490000000004</v>
      </c>
    </row>
    <row r="3583" spans="1:9" x14ac:dyDescent="0.25">
      <c r="A3583">
        <v>3582</v>
      </c>
      <c r="B3583">
        <v>159.84468800000002</v>
      </c>
      <c r="C3583">
        <v>8.5931750000000005</v>
      </c>
      <c r="F3583">
        <v>158.56205</v>
      </c>
      <c r="G3583">
        <v>9.4521610000000003</v>
      </c>
      <c r="H3583">
        <v>155.22931600000001</v>
      </c>
      <c r="I3583">
        <v>5.9487199999999998</v>
      </c>
    </row>
    <row r="3584" spans="1:9" x14ac:dyDescent="0.25">
      <c r="A3584">
        <v>3583</v>
      </c>
      <c r="B3584">
        <v>159.84468800000002</v>
      </c>
      <c r="C3584">
        <v>8.5931750000000005</v>
      </c>
      <c r="F3584">
        <v>158.56205</v>
      </c>
      <c r="G3584">
        <v>9.4521610000000003</v>
      </c>
      <c r="H3584">
        <v>155.27819099999999</v>
      </c>
      <c r="I3584">
        <v>5.9886679999999997</v>
      </c>
    </row>
    <row r="3585" spans="1:9" x14ac:dyDescent="0.25">
      <c r="A3585">
        <v>3584</v>
      </c>
      <c r="F3585">
        <v>158.55296900000002</v>
      </c>
      <c r="G3585">
        <v>9.4814439999999998</v>
      </c>
      <c r="H3585">
        <v>155.28380200000001</v>
      </c>
      <c r="I3585">
        <v>6.0197890000000003</v>
      </c>
    </row>
    <row r="3586" spans="1:9" x14ac:dyDescent="0.25">
      <c r="A3586">
        <v>3585</v>
      </c>
      <c r="F3586">
        <v>158.519757</v>
      </c>
      <c r="G3586">
        <v>9.4716500000000003</v>
      </c>
      <c r="H3586">
        <v>155.28732300000001</v>
      </c>
      <c r="I3586">
        <v>6.0114219999999996</v>
      </c>
    </row>
    <row r="3587" spans="1:9" x14ac:dyDescent="0.25">
      <c r="A3587">
        <v>3586</v>
      </c>
      <c r="F3587">
        <v>158.53495900000001</v>
      </c>
      <c r="G3587">
        <v>9.4995049999999992</v>
      </c>
      <c r="H3587">
        <v>155.36900200000002</v>
      </c>
      <c r="I3587">
        <v>6.0394300000000003</v>
      </c>
    </row>
    <row r="3588" spans="1:9" x14ac:dyDescent="0.25">
      <c r="A3588">
        <v>3587</v>
      </c>
      <c r="F3588">
        <v>158.49123700000001</v>
      </c>
      <c r="G3588">
        <v>9.5111369999999997</v>
      </c>
      <c r="H3588">
        <v>155.36900200000002</v>
      </c>
      <c r="I3588">
        <v>6.0394300000000003</v>
      </c>
    </row>
    <row r="3589" spans="1:9" x14ac:dyDescent="0.25">
      <c r="A3589">
        <v>3588</v>
      </c>
      <c r="F3589">
        <v>158.40894600000001</v>
      </c>
      <c r="G3589">
        <v>9.4757309999999997</v>
      </c>
    </row>
    <row r="3590" spans="1:9" x14ac:dyDescent="0.25">
      <c r="A3590">
        <v>3589</v>
      </c>
      <c r="F3590">
        <v>158.32782700000001</v>
      </c>
      <c r="G3590">
        <v>9.5118510000000001</v>
      </c>
    </row>
    <row r="3591" spans="1:9" x14ac:dyDescent="0.25">
      <c r="A3591">
        <v>3590</v>
      </c>
      <c r="F3591">
        <v>158.56205</v>
      </c>
      <c r="G3591">
        <v>9.4521610000000003</v>
      </c>
    </row>
    <row r="3592" spans="1:9" x14ac:dyDescent="0.25">
      <c r="A3592">
        <v>3591</v>
      </c>
    </row>
    <row r="3593" spans="1:9" x14ac:dyDescent="0.25">
      <c r="A3593">
        <v>3592</v>
      </c>
    </row>
    <row r="3594" spans="1:9" x14ac:dyDescent="0.25">
      <c r="A3594">
        <v>3593</v>
      </c>
      <c r="D3594">
        <v>178.65049200000001</v>
      </c>
      <c r="E3594">
        <v>6.9510149999999999</v>
      </c>
    </row>
    <row r="3595" spans="1:9" x14ac:dyDescent="0.25">
      <c r="A3595">
        <v>3594</v>
      </c>
      <c r="D3595">
        <v>178.638249</v>
      </c>
      <c r="E3595">
        <v>6.9655560000000003</v>
      </c>
    </row>
    <row r="3596" spans="1:9" x14ac:dyDescent="0.25">
      <c r="A3596">
        <v>3595</v>
      </c>
      <c r="D3596">
        <v>178.671359</v>
      </c>
      <c r="E3596">
        <v>6.9666779999999999</v>
      </c>
    </row>
    <row r="3597" spans="1:9" x14ac:dyDescent="0.25">
      <c r="A3597">
        <v>3596</v>
      </c>
      <c r="D3597">
        <v>178.686564</v>
      </c>
      <c r="E3597">
        <v>6.9223429999999997</v>
      </c>
    </row>
    <row r="3598" spans="1:9" x14ac:dyDescent="0.25">
      <c r="A3598">
        <v>3597</v>
      </c>
      <c r="D3598">
        <v>178.65681900000001</v>
      </c>
      <c r="E3598">
        <v>6.950761</v>
      </c>
    </row>
    <row r="3599" spans="1:9" x14ac:dyDescent="0.25">
      <c r="A3599">
        <v>3598</v>
      </c>
      <c r="D3599">
        <v>178.66987800000001</v>
      </c>
      <c r="E3599">
        <v>6.9476490000000002</v>
      </c>
    </row>
    <row r="3600" spans="1:9" x14ac:dyDescent="0.25">
      <c r="A3600">
        <v>3599</v>
      </c>
      <c r="D3600">
        <v>178.73161200000001</v>
      </c>
      <c r="E3600">
        <v>6.9877479999999998</v>
      </c>
    </row>
    <row r="3601" spans="1:9" x14ac:dyDescent="0.25">
      <c r="A3601">
        <v>3600</v>
      </c>
      <c r="D3601">
        <v>178.774056</v>
      </c>
      <c r="E3601">
        <v>6.9766260000000004</v>
      </c>
    </row>
    <row r="3602" spans="1:9" x14ac:dyDescent="0.25">
      <c r="A3602">
        <v>3601</v>
      </c>
      <c r="B3602">
        <v>185.83664900000002</v>
      </c>
      <c r="C3602">
        <v>8.3952770000000001</v>
      </c>
      <c r="D3602">
        <v>178.65049200000001</v>
      </c>
      <c r="E3602">
        <v>6.9510149999999999</v>
      </c>
    </row>
    <row r="3603" spans="1:9" x14ac:dyDescent="0.25">
      <c r="A3603">
        <v>3602</v>
      </c>
      <c r="B3603">
        <v>185.84818100000001</v>
      </c>
      <c r="C3603">
        <v>8.4138470000000005</v>
      </c>
      <c r="D3603">
        <v>178.62411700000001</v>
      </c>
      <c r="E3603">
        <v>6.9628519999999998</v>
      </c>
    </row>
    <row r="3604" spans="1:9" x14ac:dyDescent="0.25">
      <c r="A3604">
        <v>3603</v>
      </c>
      <c r="B3604">
        <v>185.81491299999999</v>
      </c>
      <c r="C3604">
        <v>8.3979809999999997</v>
      </c>
    </row>
    <row r="3605" spans="1:9" x14ac:dyDescent="0.25">
      <c r="A3605">
        <v>3604</v>
      </c>
      <c r="B3605">
        <v>185.82104000000001</v>
      </c>
      <c r="C3605">
        <v>8.4564979999999998</v>
      </c>
      <c r="H3605">
        <v>181.54580200000001</v>
      </c>
      <c r="I3605">
        <v>5.071726</v>
      </c>
    </row>
    <row r="3606" spans="1:9" x14ac:dyDescent="0.25">
      <c r="A3606">
        <v>3605</v>
      </c>
      <c r="B3606">
        <v>185.81853699999999</v>
      </c>
      <c r="C3606">
        <v>8.4613960000000006</v>
      </c>
      <c r="H3606">
        <v>181.478812</v>
      </c>
      <c r="I3606">
        <v>5.1053459999999999</v>
      </c>
    </row>
    <row r="3607" spans="1:9" x14ac:dyDescent="0.25">
      <c r="A3607">
        <v>3606</v>
      </c>
      <c r="B3607">
        <v>185.83271999999999</v>
      </c>
      <c r="C3607">
        <v>8.4745589999999993</v>
      </c>
      <c r="H3607">
        <v>181.515139</v>
      </c>
      <c r="I3607">
        <v>5.0961119999999998</v>
      </c>
    </row>
    <row r="3608" spans="1:9" x14ac:dyDescent="0.25">
      <c r="A3608">
        <v>3607</v>
      </c>
      <c r="B3608">
        <v>185.83664900000002</v>
      </c>
      <c r="C3608">
        <v>8.3952770000000001</v>
      </c>
      <c r="F3608">
        <v>185.86363800000001</v>
      </c>
      <c r="G3608">
        <v>9.2424269999999993</v>
      </c>
      <c r="H3608">
        <v>181.588145</v>
      </c>
      <c r="I3608">
        <v>5.1026429999999996</v>
      </c>
    </row>
    <row r="3609" spans="1:9" x14ac:dyDescent="0.25">
      <c r="A3609">
        <v>3608</v>
      </c>
      <c r="F3609">
        <v>185.75252</v>
      </c>
      <c r="G3609">
        <v>9.1291679999999999</v>
      </c>
      <c r="H3609">
        <v>181.587637</v>
      </c>
      <c r="I3609">
        <v>5.0474410000000001</v>
      </c>
    </row>
    <row r="3610" spans="1:9" x14ac:dyDescent="0.25">
      <c r="A3610">
        <v>3609</v>
      </c>
      <c r="F3610">
        <v>185.87093200000001</v>
      </c>
      <c r="G3610">
        <v>9.1942149999999998</v>
      </c>
      <c r="H3610">
        <v>181.553301</v>
      </c>
      <c r="I3610">
        <v>5.0505019999999998</v>
      </c>
    </row>
    <row r="3611" spans="1:9" x14ac:dyDescent="0.25">
      <c r="A3611">
        <v>3610</v>
      </c>
      <c r="F3611">
        <v>185.90195299999999</v>
      </c>
      <c r="G3611">
        <v>9.2402840000000008</v>
      </c>
      <c r="H3611">
        <v>181.50467900000001</v>
      </c>
      <c r="I3611">
        <v>5.1029999999999998</v>
      </c>
    </row>
    <row r="3612" spans="1:9" x14ac:dyDescent="0.25">
      <c r="A3612">
        <v>3611</v>
      </c>
      <c r="F3612">
        <v>185.92603200000002</v>
      </c>
      <c r="G3612">
        <v>9.2397229999999997</v>
      </c>
      <c r="H3612">
        <v>181.47003799999999</v>
      </c>
      <c r="I3612">
        <v>5.1457519999999999</v>
      </c>
    </row>
    <row r="3613" spans="1:9" x14ac:dyDescent="0.25">
      <c r="A3613">
        <v>3612</v>
      </c>
      <c r="F3613">
        <v>185.919196</v>
      </c>
      <c r="G3613">
        <v>9.2494160000000001</v>
      </c>
      <c r="H3613">
        <v>181.54580200000001</v>
      </c>
      <c r="I3613">
        <v>5.071726</v>
      </c>
    </row>
    <row r="3614" spans="1:9" x14ac:dyDescent="0.25">
      <c r="A3614">
        <v>3613</v>
      </c>
      <c r="F3614">
        <v>185.916338</v>
      </c>
      <c r="G3614">
        <v>9.259722</v>
      </c>
    </row>
    <row r="3615" spans="1:9" x14ac:dyDescent="0.25">
      <c r="A3615">
        <v>3614</v>
      </c>
      <c r="F3615">
        <v>185.891032</v>
      </c>
      <c r="G3615">
        <v>9.2015619999999991</v>
      </c>
    </row>
    <row r="3616" spans="1:9" x14ac:dyDescent="0.25">
      <c r="A3616">
        <v>3615</v>
      </c>
      <c r="F3616">
        <v>185.86363800000001</v>
      </c>
      <c r="G3616">
        <v>9.2424269999999993</v>
      </c>
    </row>
    <row r="3617" spans="1:9" x14ac:dyDescent="0.25">
      <c r="A3617">
        <v>3616</v>
      </c>
      <c r="D3617">
        <v>204.53143900000001</v>
      </c>
      <c r="E3617">
        <v>6.36625</v>
      </c>
    </row>
    <row r="3618" spans="1:9" x14ac:dyDescent="0.25">
      <c r="A3618">
        <v>3617</v>
      </c>
      <c r="D3618">
        <v>204.49521900000002</v>
      </c>
      <c r="E3618">
        <v>6.3885449999999997</v>
      </c>
    </row>
    <row r="3619" spans="1:9" x14ac:dyDescent="0.25">
      <c r="A3619">
        <v>3618</v>
      </c>
      <c r="D3619">
        <v>204.51648900000001</v>
      </c>
      <c r="E3619">
        <v>6.3459450000000004</v>
      </c>
    </row>
    <row r="3620" spans="1:9" x14ac:dyDescent="0.25">
      <c r="A3620">
        <v>3619</v>
      </c>
      <c r="D3620">
        <v>204.518328</v>
      </c>
      <c r="E3620">
        <v>6.3546690000000003</v>
      </c>
    </row>
    <row r="3621" spans="1:9" x14ac:dyDescent="0.25">
      <c r="A3621">
        <v>3620</v>
      </c>
      <c r="D3621">
        <v>204.52409600000001</v>
      </c>
      <c r="E3621">
        <v>6.3554849999999998</v>
      </c>
    </row>
    <row r="3622" spans="1:9" x14ac:dyDescent="0.25">
      <c r="A3622">
        <v>3621</v>
      </c>
      <c r="D3622">
        <v>204.52435200000002</v>
      </c>
      <c r="E3622">
        <v>6.3719130000000002</v>
      </c>
    </row>
    <row r="3623" spans="1:9" x14ac:dyDescent="0.25">
      <c r="A3623">
        <v>3622</v>
      </c>
      <c r="D3623">
        <v>204.513689</v>
      </c>
      <c r="E3623">
        <v>6.3691069999999996</v>
      </c>
    </row>
    <row r="3624" spans="1:9" x14ac:dyDescent="0.25">
      <c r="A3624">
        <v>3623</v>
      </c>
      <c r="D3624">
        <v>204.645411</v>
      </c>
      <c r="E3624">
        <v>6.4006360000000004</v>
      </c>
    </row>
    <row r="3625" spans="1:9" x14ac:dyDescent="0.25">
      <c r="A3625">
        <v>3624</v>
      </c>
      <c r="B3625">
        <v>213.67158799999999</v>
      </c>
      <c r="C3625">
        <v>8.1997180000000007</v>
      </c>
      <c r="D3625">
        <v>204.53143900000001</v>
      </c>
      <c r="E3625">
        <v>6.36625</v>
      </c>
    </row>
    <row r="3626" spans="1:9" x14ac:dyDescent="0.25">
      <c r="A3626">
        <v>3625</v>
      </c>
      <c r="B3626">
        <v>213.67895899999999</v>
      </c>
      <c r="C3626">
        <v>8.2404890000000002</v>
      </c>
    </row>
    <row r="3627" spans="1:9" x14ac:dyDescent="0.25">
      <c r="A3627">
        <v>3626</v>
      </c>
      <c r="B3627">
        <v>213.657105</v>
      </c>
      <c r="C3627">
        <v>8.2361590000000007</v>
      </c>
    </row>
    <row r="3628" spans="1:9" x14ac:dyDescent="0.25">
      <c r="A3628">
        <v>3627</v>
      </c>
      <c r="B3628">
        <v>213.65591900000001</v>
      </c>
      <c r="C3628">
        <v>8.252345</v>
      </c>
    </row>
    <row r="3629" spans="1:9" x14ac:dyDescent="0.25">
      <c r="A3629">
        <v>3628</v>
      </c>
      <c r="B3629">
        <v>213.658084</v>
      </c>
      <c r="C3629">
        <v>8.2212119999999995</v>
      </c>
      <c r="H3629">
        <v>208.61148300000002</v>
      </c>
      <c r="I3629">
        <v>4.7868940000000002</v>
      </c>
    </row>
    <row r="3630" spans="1:9" x14ac:dyDescent="0.25">
      <c r="A3630">
        <v>3629</v>
      </c>
      <c r="B3630">
        <v>213.64210499999999</v>
      </c>
      <c r="C3630">
        <v>8.2175530000000006</v>
      </c>
      <c r="H3630">
        <v>208.643877</v>
      </c>
      <c r="I3630">
        <v>4.802352</v>
      </c>
    </row>
    <row r="3631" spans="1:9" x14ac:dyDescent="0.25">
      <c r="A3631">
        <v>3630</v>
      </c>
      <c r="B3631">
        <v>213.593087</v>
      </c>
      <c r="C3631">
        <v>8.2986830000000005</v>
      </c>
      <c r="H3631">
        <v>208.622603</v>
      </c>
      <c r="I3631">
        <v>4.7590890000000003</v>
      </c>
    </row>
    <row r="3632" spans="1:9" x14ac:dyDescent="0.25">
      <c r="A3632">
        <v>3631</v>
      </c>
      <c r="B3632">
        <v>213.67158799999999</v>
      </c>
      <c r="C3632">
        <v>8.1997180000000007</v>
      </c>
      <c r="H3632">
        <v>208.617808</v>
      </c>
      <c r="I3632">
        <v>4.7507729999999997</v>
      </c>
    </row>
    <row r="3633" spans="1:9" x14ac:dyDescent="0.25">
      <c r="A3633">
        <v>3632</v>
      </c>
      <c r="F3633">
        <v>213.72184300000001</v>
      </c>
      <c r="G3633">
        <v>8.8103560000000005</v>
      </c>
      <c r="H3633">
        <v>208.60806100000002</v>
      </c>
      <c r="I3633">
        <v>4.7252130000000001</v>
      </c>
    </row>
    <row r="3634" spans="1:9" x14ac:dyDescent="0.25">
      <c r="A3634">
        <v>3633</v>
      </c>
      <c r="F3634">
        <v>213.72581199999999</v>
      </c>
      <c r="G3634">
        <v>8.8534469999999992</v>
      </c>
      <c r="H3634">
        <v>208.60117600000001</v>
      </c>
      <c r="I3634">
        <v>4.7513339999999999</v>
      </c>
    </row>
    <row r="3635" spans="1:9" x14ac:dyDescent="0.25">
      <c r="A3635">
        <v>3634</v>
      </c>
      <c r="F3635">
        <v>213.729781</v>
      </c>
      <c r="G3635">
        <v>8.8721569999999996</v>
      </c>
      <c r="H3635">
        <v>208.58301399999999</v>
      </c>
      <c r="I3635">
        <v>4.7782200000000001</v>
      </c>
    </row>
    <row r="3636" spans="1:9" x14ac:dyDescent="0.25">
      <c r="A3636">
        <v>3635</v>
      </c>
      <c r="F3636">
        <v>213.67725799999999</v>
      </c>
      <c r="G3636">
        <v>8.8682390000000009</v>
      </c>
      <c r="H3636">
        <v>208.58597400000002</v>
      </c>
      <c r="I3636">
        <v>4.8685729999999996</v>
      </c>
    </row>
    <row r="3637" spans="1:9" x14ac:dyDescent="0.25">
      <c r="A3637">
        <v>3636</v>
      </c>
      <c r="F3637">
        <v>213.66607300000001</v>
      </c>
      <c r="G3637">
        <v>8.8555600000000005</v>
      </c>
      <c r="H3637">
        <v>208.61148300000002</v>
      </c>
      <c r="I3637">
        <v>4.7868940000000002</v>
      </c>
    </row>
    <row r="3638" spans="1:9" x14ac:dyDescent="0.25">
      <c r="A3638">
        <v>3637</v>
      </c>
      <c r="D3638">
        <v>227.84119699999999</v>
      </c>
      <c r="E3638">
        <v>6.8425750000000001</v>
      </c>
      <c r="F3638">
        <v>213.58922100000001</v>
      </c>
      <c r="G3638">
        <v>8.8154590000000006</v>
      </c>
    </row>
    <row r="3639" spans="1:9" x14ac:dyDescent="0.25">
      <c r="A3639">
        <v>3638</v>
      </c>
      <c r="D3639">
        <v>227.86062899999999</v>
      </c>
      <c r="E3639">
        <v>6.817679</v>
      </c>
      <c r="F3639">
        <v>213.56767600000001</v>
      </c>
      <c r="G3639">
        <v>8.8477259999999998</v>
      </c>
    </row>
    <row r="3640" spans="1:9" x14ac:dyDescent="0.25">
      <c r="A3640">
        <v>3639</v>
      </c>
      <c r="D3640">
        <v>227.859341</v>
      </c>
      <c r="E3640">
        <v>6.8249979999999999</v>
      </c>
      <c r="F3640">
        <v>213.72184300000001</v>
      </c>
      <c r="G3640">
        <v>8.8103560000000005</v>
      </c>
    </row>
    <row r="3641" spans="1:9" x14ac:dyDescent="0.25">
      <c r="A3641">
        <v>3640</v>
      </c>
      <c r="D3641">
        <v>227.88872000000001</v>
      </c>
      <c r="E3641">
        <v>6.8526769999999999</v>
      </c>
      <c r="F3641">
        <v>213.72184300000001</v>
      </c>
      <c r="G3641">
        <v>8.8103560000000005</v>
      </c>
    </row>
    <row r="3642" spans="1:9" x14ac:dyDescent="0.25">
      <c r="A3642">
        <v>3641</v>
      </c>
      <c r="D3642">
        <v>227.89304999999999</v>
      </c>
      <c r="E3642">
        <v>6.8519550000000002</v>
      </c>
    </row>
    <row r="3643" spans="1:9" x14ac:dyDescent="0.25">
      <c r="A3643">
        <v>3642</v>
      </c>
      <c r="D3643">
        <v>227.87026700000001</v>
      </c>
      <c r="E3643">
        <v>6.8246370000000001</v>
      </c>
    </row>
    <row r="3644" spans="1:9" x14ac:dyDescent="0.25">
      <c r="A3644">
        <v>3643</v>
      </c>
      <c r="D3644">
        <v>227.90418299999999</v>
      </c>
      <c r="E3644">
        <v>6.8252560000000004</v>
      </c>
    </row>
    <row r="3645" spans="1:9" x14ac:dyDescent="0.25">
      <c r="A3645">
        <v>3644</v>
      </c>
      <c r="D3645">
        <v>227.89227600000001</v>
      </c>
      <c r="E3645">
        <v>6.8480379999999998</v>
      </c>
    </row>
    <row r="3646" spans="1:9" x14ac:dyDescent="0.25">
      <c r="A3646">
        <v>3645</v>
      </c>
      <c r="D3646">
        <v>227.907535</v>
      </c>
      <c r="E3646">
        <v>6.8718000000000004</v>
      </c>
    </row>
    <row r="3647" spans="1:9" x14ac:dyDescent="0.25">
      <c r="A3647">
        <v>3646</v>
      </c>
      <c r="D3647">
        <v>227.97314700000001</v>
      </c>
      <c r="E3647">
        <v>6.8428839999999997</v>
      </c>
    </row>
    <row r="3648" spans="1:9" x14ac:dyDescent="0.25">
      <c r="A3648">
        <v>3647</v>
      </c>
      <c r="B3648">
        <v>237.390897</v>
      </c>
      <c r="C3648">
        <v>8.7327829999999995</v>
      </c>
      <c r="D3648">
        <v>227.84119699999999</v>
      </c>
      <c r="E3648">
        <v>6.8425750000000001</v>
      </c>
    </row>
    <row r="3649" spans="1:9" x14ac:dyDescent="0.25">
      <c r="A3649">
        <v>3648</v>
      </c>
      <c r="B3649">
        <v>237.41970900000001</v>
      </c>
      <c r="C3649">
        <v>8.7647399999999998</v>
      </c>
    </row>
    <row r="3650" spans="1:9" x14ac:dyDescent="0.25">
      <c r="A3650">
        <v>3649</v>
      </c>
      <c r="B3650">
        <v>237.40311299999999</v>
      </c>
      <c r="C3650">
        <v>8.7573179999999997</v>
      </c>
    </row>
    <row r="3651" spans="1:9" x14ac:dyDescent="0.25">
      <c r="A3651">
        <v>3650</v>
      </c>
      <c r="B3651">
        <v>237.40259599999999</v>
      </c>
      <c r="C3651">
        <v>8.7552559999999993</v>
      </c>
    </row>
    <row r="3652" spans="1:9" x14ac:dyDescent="0.25">
      <c r="A3652">
        <v>3651</v>
      </c>
      <c r="B3652">
        <v>237.40373099999999</v>
      </c>
      <c r="C3652">
        <v>8.784224</v>
      </c>
      <c r="H3652">
        <v>231.51589899999999</v>
      </c>
      <c r="I3652">
        <v>5.3126040000000003</v>
      </c>
    </row>
    <row r="3653" spans="1:9" x14ac:dyDescent="0.25">
      <c r="A3653">
        <v>3652</v>
      </c>
      <c r="B3653">
        <v>237.386619</v>
      </c>
      <c r="C3653">
        <v>8.7732449999999993</v>
      </c>
      <c r="H3653">
        <v>231.56821500000001</v>
      </c>
      <c r="I3653">
        <v>5.2934809999999999</v>
      </c>
    </row>
    <row r="3654" spans="1:9" x14ac:dyDescent="0.25">
      <c r="A3654">
        <v>3653</v>
      </c>
      <c r="B3654">
        <v>237.36450500000001</v>
      </c>
      <c r="C3654">
        <v>8.7757710000000007</v>
      </c>
      <c r="H3654">
        <v>231.540021</v>
      </c>
      <c r="I3654">
        <v>5.293018</v>
      </c>
    </row>
    <row r="3655" spans="1:9" x14ac:dyDescent="0.25">
      <c r="A3655">
        <v>3654</v>
      </c>
      <c r="B3655">
        <v>237.36440400000001</v>
      </c>
      <c r="C3655">
        <v>8.7984500000000008</v>
      </c>
      <c r="H3655">
        <v>231.54703000000001</v>
      </c>
      <c r="I3655">
        <v>5.3042540000000002</v>
      </c>
    </row>
    <row r="3656" spans="1:9" x14ac:dyDescent="0.25">
      <c r="A3656">
        <v>3655</v>
      </c>
      <c r="B3656">
        <v>237.390897</v>
      </c>
      <c r="C3656">
        <v>8.7327829999999995</v>
      </c>
      <c r="F3656">
        <v>237.11642599999999</v>
      </c>
      <c r="G3656">
        <v>9.2357460000000007</v>
      </c>
      <c r="H3656">
        <v>231.57177300000001</v>
      </c>
      <c r="I3656">
        <v>5.3022960000000001</v>
      </c>
    </row>
    <row r="3657" spans="1:9" x14ac:dyDescent="0.25">
      <c r="A3657">
        <v>3656</v>
      </c>
      <c r="F3657">
        <v>237.19435999999999</v>
      </c>
      <c r="G3657">
        <v>9.1517300000000006</v>
      </c>
      <c r="H3657">
        <v>231.56945100000002</v>
      </c>
      <c r="I3657">
        <v>5.2859559999999997</v>
      </c>
    </row>
    <row r="3658" spans="1:9" x14ac:dyDescent="0.25">
      <c r="A3658">
        <v>3657</v>
      </c>
      <c r="F3658">
        <v>237.14797099999998</v>
      </c>
      <c r="G3658">
        <v>9.2391470000000009</v>
      </c>
      <c r="H3658">
        <v>231.59728699999999</v>
      </c>
      <c r="I3658">
        <v>5.28477</v>
      </c>
    </row>
    <row r="3659" spans="1:9" x14ac:dyDescent="0.25">
      <c r="A3659">
        <v>3658</v>
      </c>
      <c r="F3659">
        <v>237.165908</v>
      </c>
      <c r="G3659">
        <v>9.2569300000000005</v>
      </c>
      <c r="H3659">
        <v>231.63135800000001</v>
      </c>
      <c r="I3659">
        <v>5.3082739999999999</v>
      </c>
    </row>
    <row r="3660" spans="1:9" x14ac:dyDescent="0.25">
      <c r="A3660">
        <v>3659</v>
      </c>
      <c r="F3660">
        <v>237.169929</v>
      </c>
      <c r="G3660">
        <v>9.2707960000000007</v>
      </c>
      <c r="H3660">
        <v>231.51589899999999</v>
      </c>
      <c r="I3660">
        <v>5.3126040000000003</v>
      </c>
    </row>
    <row r="3661" spans="1:9" x14ac:dyDescent="0.25">
      <c r="A3661">
        <v>3660</v>
      </c>
      <c r="F3661">
        <v>237.17441300000002</v>
      </c>
      <c r="G3661">
        <v>9.2787330000000008</v>
      </c>
    </row>
    <row r="3662" spans="1:9" x14ac:dyDescent="0.25">
      <c r="A3662">
        <v>3661</v>
      </c>
      <c r="D3662">
        <v>254.04573299999998</v>
      </c>
      <c r="E3662">
        <v>6.9388579999999997</v>
      </c>
      <c r="F3662">
        <v>237.16410400000001</v>
      </c>
      <c r="G3662">
        <v>9.2744560000000007</v>
      </c>
    </row>
    <row r="3663" spans="1:9" x14ac:dyDescent="0.25">
      <c r="A3663">
        <v>3662</v>
      </c>
      <c r="D3663">
        <v>254.04294899999999</v>
      </c>
      <c r="E3663">
        <v>6.9852470000000002</v>
      </c>
      <c r="F3663">
        <v>237.14029199999999</v>
      </c>
      <c r="G3663">
        <v>9.2650229999999993</v>
      </c>
    </row>
    <row r="3664" spans="1:9" x14ac:dyDescent="0.25">
      <c r="A3664">
        <v>3663</v>
      </c>
      <c r="D3664">
        <v>254.03269499999999</v>
      </c>
      <c r="E3664">
        <v>6.9405590000000004</v>
      </c>
      <c r="F3664">
        <v>237.11642599999999</v>
      </c>
      <c r="G3664">
        <v>9.2357460000000007</v>
      </c>
    </row>
    <row r="3665" spans="1:9" x14ac:dyDescent="0.25">
      <c r="A3665">
        <v>3664</v>
      </c>
      <c r="D3665">
        <v>254.04083500000002</v>
      </c>
      <c r="E3665">
        <v>6.9410220000000002</v>
      </c>
      <c r="F3665">
        <v>237.11642599999999</v>
      </c>
      <c r="G3665">
        <v>9.2357460000000007</v>
      </c>
    </row>
    <row r="3666" spans="1:9" x14ac:dyDescent="0.25">
      <c r="A3666">
        <v>3665</v>
      </c>
      <c r="D3666">
        <v>254.016921</v>
      </c>
      <c r="E3666">
        <v>6.8948390000000002</v>
      </c>
      <c r="F3666">
        <v>237.11642599999999</v>
      </c>
      <c r="G3666">
        <v>9.2357460000000007</v>
      </c>
    </row>
    <row r="3667" spans="1:9" x14ac:dyDescent="0.25">
      <c r="A3667">
        <v>3666</v>
      </c>
      <c r="D3667">
        <v>254.04480599999999</v>
      </c>
      <c r="E3667">
        <v>6.9326210000000001</v>
      </c>
    </row>
    <row r="3668" spans="1:9" x14ac:dyDescent="0.25">
      <c r="A3668">
        <v>3667</v>
      </c>
      <c r="D3668">
        <v>254.05330900000001</v>
      </c>
      <c r="E3668">
        <v>6.9138070000000003</v>
      </c>
    </row>
    <row r="3669" spans="1:9" x14ac:dyDescent="0.25">
      <c r="A3669">
        <v>3668</v>
      </c>
      <c r="D3669">
        <v>254.070167</v>
      </c>
      <c r="E3669">
        <v>6.9462799999999998</v>
      </c>
    </row>
    <row r="3670" spans="1:9" x14ac:dyDescent="0.25">
      <c r="A3670">
        <v>3669</v>
      </c>
      <c r="D3670">
        <v>254.06052700000001</v>
      </c>
      <c r="E3670">
        <v>6.9647329999999998</v>
      </c>
    </row>
    <row r="3671" spans="1:9" x14ac:dyDescent="0.25">
      <c r="A3671">
        <v>3670</v>
      </c>
      <c r="D3671">
        <v>254.13495499999999</v>
      </c>
      <c r="E3671">
        <v>6.9452489999999996</v>
      </c>
    </row>
    <row r="3672" spans="1:9" x14ac:dyDescent="0.25">
      <c r="A3672">
        <v>3671</v>
      </c>
      <c r="B3672">
        <v>264.00252399999999</v>
      </c>
      <c r="C3672">
        <v>8.2954860000000004</v>
      </c>
      <c r="D3672">
        <v>254.04573299999998</v>
      </c>
      <c r="E3672">
        <v>6.9388579999999997</v>
      </c>
    </row>
    <row r="3673" spans="1:9" x14ac:dyDescent="0.25">
      <c r="A3673">
        <v>3672</v>
      </c>
      <c r="B3673">
        <v>264.01010000000002</v>
      </c>
      <c r="C3673">
        <v>8.3311030000000006</v>
      </c>
      <c r="D3673">
        <v>254.04573299999998</v>
      </c>
      <c r="E3673">
        <v>6.9388579999999997</v>
      </c>
    </row>
    <row r="3674" spans="1:9" x14ac:dyDescent="0.25">
      <c r="A3674">
        <v>3673</v>
      </c>
      <c r="B3674">
        <v>264.00736899999998</v>
      </c>
      <c r="C3674">
        <v>8.3228039999999996</v>
      </c>
    </row>
    <row r="3675" spans="1:9" x14ac:dyDescent="0.25">
      <c r="A3675">
        <v>3674</v>
      </c>
      <c r="B3675">
        <v>264.04582099999999</v>
      </c>
      <c r="C3675">
        <v>8.3395569999999992</v>
      </c>
    </row>
    <row r="3676" spans="1:9" x14ac:dyDescent="0.25">
      <c r="A3676">
        <v>3675</v>
      </c>
      <c r="B3676">
        <v>263.99566900000002</v>
      </c>
      <c r="C3676">
        <v>8.313269</v>
      </c>
      <c r="H3676">
        <v>256.74404400000003</v>
      </c>
      <c r="I3676">
        <v>5.2741009999999999</v>
      </c>
    </row>
    <row r="3677" spans="1:9" x14ac:dyDescent="0.25">
      <c r="A3677">
        <v>3676</v>
      </c>
      <c r="B3677">
        <v>264.01504799999998</v>
      </c>
      <c r="C3677">
        <v>8.364039</v>
      </c>
      <c r="H3677">
        <v>256.74404400000003</v>
      </c>
      <c r="I3677">
        <v>5.2741009999999999</v>
      </c>
    </row>
    <row r="3678" spans="1:9" x14ac:dyDescent="0.25">
      <c r="A3678">
        <v>3677</v>
      </c>
      <c r="B3678">
        <v>264.03242</v>
      </c>
      <c r="C3678">
        <v>8.3366710000000008</v>
      </c>
      <c r="H3678">
        <v>256.78358000000003</v>
      </c>
      <c r="I3678">
        <v>5.2579159999999998</v>
      </c>
    </row>
    <row r="3679" spans="1:9" x14ac:dyDescent="0.25">
      <c r="A3679">
        <v>3678</v>
      </c>
      <c r="B3679">
        <v>264.03968700000001</v>
      </c>
      <c r="C3679">
        <v>8.3447630000000004</v>
      </c>
      <c r="H3679">
        <v>256.76239299999997</v>
      </c>
      <c r="I3679">
        <v>5.2432780000000001</v>
      </c>
    </row>
    <row r="3680" spans="1:9" x14ac:dyDescent="0.25">
      <c r="A3680">
        <v>3679</v>
      </c>
      <c r="B3680">
        <v>264.01860699999997</v>
      </c>
      <c r="C3680">
        <v>8.3721840000000007</v>
      </c>
      <c r="H3680">
        <v>256.75976500000002</v>
      </c>
      <c r="I3680">
        <v>5.2195159999999996</v>
      </c>
    </row>
    <row r="3681" spans="1:11" x14ac:dyDescent="0.25">
      <c r="A3681">
        <v>3680</v>
      </c>
      <c r="B3681">
        <v>264.05015100000003</v>
      </c>
      <c r="C3681">
        <v>8.3808950000000006</v>
      </c>
      <c r="H3681">
        <v>256.73182600000001</v>
      </c>
      <c r="I3681">
        <v>5.2694109999999998</v>
      </c>
    </row>
    <row r="3682" spans="1:11" x14ac:dyDescent="0.25">
      <c r="A3682">
        <v>3681</v>
      </c>
      <c r="B3682">
        <v>264.00252399999999</v>
      </c>
      <c r="C3682">
        <v>8.2954860000000004</v>
      </c>
      <c r="F3682">
        <v>262.881709</v>
      </c>
      <c r="G3682">
        <v>8.9026189999999996</v>
      </c>
      <c r="H3682">
        <v>256.68724300000002</v>
      </c>
      <c r="I3682">
        <v>5.2871930000000003</v>
      </c>
    </row>
    <row r="3683" spans="1:11" x14ac:dyDescent="0.25">
      <c r="A3683">
        <v>3682</v>
      </c>
      <c r="F3683">
        <v>262.881709</v>
      </c>
      <c r="G3683">
        <v>8.9026189999999996</v>
      </c>
      <c r="H3683">
        <v>256.71167300000002</v>
      </c>
      <c r="I3683">
        <v>5.2745649999999999</v>
      </c>
    </row>
    <row r="3684" spans="1:11" x14ac:dyDescent="0.25">
      <c r="A3684">
        <v>3683</v>
      </c>
      <c r="F3684">
        <v>262.881709</v>
      </c>
      <c r="G3684">
        <v>8.9026189999999996</v>
      </c>
      <c r="H3684">
        <v>256.74404400000003</v>
      </c>
      <c r="I3684">
        <v>5.2741009999999999</v>
      </c>
      <c r="J3684">
        <v>236.35291000000001</v>
      </c>
      <c r="K3684">
        <v>13.539898000000001</v>
      </c>
    </row>
    <row r="3685" spans="1:11" x14ac:dyDescent="0.25">
      <c r="A3685">
        <v>3684</v>
      </c>
    </row>
    <row r="3686" spans="1:11" x14ac:dyDescent="0.25">
      <c r="A3686">
        <v>3685</v>
      </c>
    </row>
    <row r="3687" spans="1:11" x14ac:dyDescent="0.25">
      <c r="A3687">
        <v>3686</v>
      </c>
    </row>
    <row r="3688" spans="1:11" x14ac:dyDescent="0.25">
      <c r="A3688">
        <v>3687</v>
      </c>
    </row>
    <row r="3689" spans="1:11" x14ac:dyDescent="0.25">
      <c r="A3689">
        <v>3688</v>
      </c>
    </row>
    <row r="3690" spans="1:11" x14ac:dyDescent="0.25">
      <c r="A3690">
        <v>3689</v>
      </c>
    </row>
    <row r="3691" spans="1:11" x14ac:dyDescent="0.25">
      <c r="A3691">
        <v>3690</v>
      </c>
    </row>
    <row r="3692" spans="1:11" x14ac:dyDescent="0.25">
      <c r="A3692">
        <v>3691</v>
      </c>
    </row>
    <row r="3693" spans="1:11" x14ac:dyDescent="0.25">
      <c r="A3693">
        <v>3692</v>
      </c>
    </row>
    <row r="3694" spans="1:11" x14ac:dyDescent="0.25">
      <c r="A3694">
        <v>3693</v>
      </c>
    </row>
    <row r="3695" spans="1:11" x14ac:dyDescent="0.25">
      <c r="A3695">
        <v>3694</v>
      </c>
    </row>
    <row r="3696" spans="1:11" x14ac:dyDescent="0.25">
      <c r="A3696">
        <v>3695</v>
      </c>
    </row>
    <row r="3697" spans="1:1" x14ac:dyDescent="0.25">
      <c r="A3697">
        <v>3696</v>
      </c>
    </row>
    <row r="3698" spans="1:1" x14ac:dyDescent="0.25">
      <c r="A3698">
        <v>3697</v>
      </c>
    </row>
    <row r="3699" spans="1:1" x14ac:dyDescent="0.25">
      <c r="A3699">
        <v>3698</v>
      </c>
    </row>
    <row r="3700" spans="1:1" x14ac:dyDescent="0.25">
      <c r="A3700">
        <v>3699</v>
      </c>
    </row>
    <row r="3701" spans="1:1" x14ac:dyDescent="0.25">
      <c r="A3701">
        <v>3700</v>
      </c>
    </row>
    <row r="3702" spans="1:1" x14ac:dyDescent="0.25">
      <c r="A3702">
        <v>3701</v>
      </c>
    </row>
    <row r="3703" spans="1:1" x14ac:dyDescent="0.25">
      <c r="A3703">
        <v>3702</v>
      </c>
    </row>
    <row r="3704" spans="1:1" x14ac:dyDescent="0.25">
      <c r="A3704">
        <v>3703</v>
      </c>
    </row>
    <row r="3705" spans="1:1" x14ac:dyDescent="0.25">
      <c r="A3705">
        <v>3704</v>
      </c>
    </row>
    <row r="3706" spans="1:1" x14ac:dyDescent="0.25">
      <c r="A3706">
        <v>3705</v>
      </c>
    </row>
    <row r="3707" spans="1:1" x14ac:dyDescent="0.25">
      <c r="A3707">
        <v>3706</v>
      </c>
    </row>
    <row r="3708" spans="1:1" x14ac:dyDescent="0.25">
      <c r="A3708">
        <v>3707</v>
      </c>
    </row>
    <row r="3709" spans="1:1" x14ac:dyDescent="0.25">
      <c r="A3709">
        <v>3708</v>
      </c>
    </row>
    <row r="3710" spans="1:1" x14ac:dyDescent="0.25">
      <c r="A3710">
        <v>3709</v>
      </c>
    </row>
    <row r="3711" spans="1:1" x14ac:dyDescent="0.25">
      <c r="A3711">
        <v>3710</v>
      </c>
    </row>
    <row r="3712" spans="1:1" x14ac:dyDescent="0.25">
      <c r="A3712">
        <v>3711</v>
      </c>
    </row>
    <row r="3713" spans="1:11" x14ac:dyDescent="0.25">
      <c r="A3713">
        <v>3712</v>
      </c>
    </row>
    <row r="3714" spans="1:11" x14ac:dyDescent="0.25">
      <c r="A3714">
        <v>3713</v>
      </c>
    </row>
    <row r="3715" spans="1:11" x14ac:dyDescent="0.25">
      <c r="A3715">
        <v>3714</v>
      </c>
    </row>
    <row r="3716" spans="1:11" x14ac:dyDescent="0.25">
      <c r="A3716">
        <v>3715</v>
      </c>
    </row>
    <row r="3717" spans="1:11" x14ac:dyDescent="0.25">
      <c r="A3717">
        <v>3716</v>
      </c>
      <c r="J3717">
        <v>236.08132699999999</v>
      </c>
      <c r="K3717">
        <v>13.539898000000001</v>
      </c>
    </row>
    <row r="3718" spans="1:11" x14ac:dyDescent="0.25">
      <c r="A3718">
        <v>3717</v>
      </c>
      <c r="D3718">
        <v>218.32629</v>
      </c>
      <c r="E3718">
        <v>8.4875380000000007</v>
      </c>
    </row>
    <row r="3719" spans="1:11" x14ac:dyDescent="0.25">
      <c r="A3719">
        <v>3718</v>
      </c>
      <c r="D3719">
        <v>218.30263099999999</v>
      </c>
      <c r="E3719">
        <v>8.4532109999999996</v>
      </c>
    </row>
    <row r="3720" spans="1:11" x14ac:dyDescent="0.25">
      <c r="A3720">
        <v>3719</v>
      </c>
      <c r="D3720">
        <v>218.37690499999999</v>
      </c>
      <c r="E3720">
        <v>8.4815079999999998</v>
      </c>
    </row>
    <row r="3721" spans="1:11" x14ac:dyDescent="0.25">
      <c r="A3721">
        <v>3720</v>
      </c>
      <c r="B3721">
        <v>215.37222</v>
      </c>
      <c r="C3721">
        <v>6.5734649999999997</v>
      </c>
      <c r="D3721">
        <v>218.37561700000001</v>
      </c>
      <c r="E3721">
        <v>8.4709420000000009</v>
      </c>
    </row>
    <row r="3722" spans="1:11" x14ac:dyDescent="0.25">
      <c r="A3722">
        <v>3721</v>
      </c>
      <c r="B3722">
        <v>215.36639500000001</v>
      </c>
      <c r="C3722">
        <v>6.5802690000000004</v>
      </c>
      <c r="D3722">
        <v>218.413501</v>
      </c>
      <c r="E3722">
        <v>8.5271229999999996</v>
      </c>
    </row>
    <row r="3723" spans="1:11" x14ac:dyDescent="0.25">
      <c r="A3723">
        <v>3722</v>
      </c>
      <c r="B3723">
        <v>215.31634600000001</v>
      </c>
      <c r="C3723">
        <v>6.5585680000000002</v>
      </c>
      <c r="D3723">
        <v>218.38968800000001</v>
      </c>
      <c r="E3723">
        <v>8.5789249999999999</v>
      </c>
    </row>
    <row r="3724" spans="1:11" x14ac:dyDescent="0.25">
      <c r="A3724">
        <v>3723</v>
      </c>
      <c r="B3724">
        <v>215.37077600000001</v>
      </c>
      <c r="C3724">
        <v>6.6229979999999999</v>
      </c>
      <c r="D3724">
        <v>218.43365499999999</v>
      </c>
      <c r="E3724">
        <v>8.5206300000000006</v>
      </c>
    </row>
    <row r="3725" spans="1:11" x14ac:dyDescent="0.25">
      <c r="A3725">
        <v>3724</v>
      </c>
      <c r="B3725">
        <v>215.357427</v>
      </c>
      <c r="C3725">
        <v>6.5765580000000003</v>
      </c>
      <c r="D3725">
        <v>218.32629</v>
      </c>
      <c r="E3725">
        <v>8.4875380000000007</v>
      </c>
    </row>
    <row r="3726" spans="1:11" x14ac:dyDescent="0.25">
      <c r="A3726">
        <v>3725</v>
      </c>
      <c r="B3726">
        <v>215.46633800000001</v>
      </c>
      <c r="C3726">
        <v>6.632174</v>
      </c>
      <c r="F3726">
        <v>217.07548</v>
      </c>
      <c r="G3726">
        <v>5.8269070000000003</v>
      </c>
      <c r="H3726">
        <v>216.43525600000001</v>
      </c>
      <c r="I3726">
        <v>10.181108</v>
      </c>
    </row>
    <row r="3727" spans="1:11" x14ac:dyDescent="0.25">
      <c r="A3727">
        <v>3726</v>
      </c>
      <c r="B3727">
        <v>215.37222</v>
      </c>
      <c r="C3727">
        <v>6.5734649999999997</v>
      </c>
      <c r="F3727">
        <v>217.02001899999999</v>
      </c>
      <c r="G3727">
        <v>5.8372669999999998</v>
      </c>
      <c r="H3727">
        <v>216.36232200000001</v>
      </c>
      <c r="I3727">
        <v>10.230537999999999</v>
      </c>
    </row>
    <row r="3728" spans="1:11" x14ac:dyDescent="0.25">
      <c r="A3728">
        <v>3727</v>
      </c>
      <c r="F3728">
        <v>217.144136</v>
      </c>
      <c r="G3728">
        <v>5.8209790000000003</v>
      </c>
      <c r="H3728">
        <v>216.43195700000001</v>
      </c>
      <c r="I3728">
        <v>10.195128</v>
      </c>
    </row>
    <row r="3729" spans="1:9" x14ac:dyDescent="0.25">
      <c r="A3729">
        <v>3728</v>
      </c>
      <c r="F3729">
        <v>217.11491100000001</v>
      </c>
      <c r="G3729">
        <v>5.7671159999999997</v>
      </c>
      <c r="H3729">
        <v>216.39773199999999</v>
      </c>
      <c r="I3729">
        <v>10.167396999999999</v>
      </c>
    </row>
    <row r="3730" spans="1:9" x14ac:dyDescent="0.25">
      <c r="A3730">
        <v>3729</v>
      </c>
      <c r="F3730">
        <v>217.128364</v>
      </c>
      <c r="G3730">
        <v>5.7034079999999996</v>
      </c>
      <c r="H3730">
        <v>216.420772</v>
      </c>
      <c r="I3730">
        <v>10.22724</v>
      </c>
    </row>
    <row r="3731" spans="1:9" x14ac:dyDescent="0.25">
      <c r="A3731">
        <v>3730</v>
      </c>
      <c r="F3731">
        <v>217.11408599999999</v>
      </c>
      <c r="G3731">
        <v>5.7582509999999996</v>
      </c>
      <c r="H3731">
        <v>216.460409</v>
      </c>
      <c r="I3731">
        <v>10.262650000000001</v>
      </c>
    </row>
    <row r="3732" spans="1:9" x14ac:dyDescent="0.25">
      <c r="A3732">
        <v>3731</v>
      </c>
      <c r="F3732">
        <v>217.08815999999999</v>
      </c>
      <c r="G3732">
        <v>5.8241230000000002</v>
      </c>
      <c r="H3732">
        <v>216.45484300000001</v>
      </c>
      <c r="I3732">
        <v>10.242858</v>
      </c>
    </row>
    <row r="3733" spans="1:9" x14ac:dyDescent="0.25">
      <c r="A3733">
        <v>3732</v>
      </c>
      <c r="F3733">
        <v>217.07548</v>
      </c>
      <c r="G3733">
        <v>5.8269070000000003</v>
      </c>
      <c r="H3733">
        <v>216.43525600000001</v>
      </c>
      <c r="I3733">
        <v>10.181108</v>
      </c>
    </row>
    <row r="3734" spans="1:9" x14ac:dyDescent="0.25">
      <c r="A3734">
        <v>3733</v>
      </c>
    </row>
    <row r="3735" spans="1:9" x14ac:dyDescent="0.25">
      <c r="A3735">
        <v>3734</v>
      </c>
    </row>
    <row r="3736" spans="1:9" x14ac:dyDescent="0.25">
      <c r="A3736">
        <v>3735</v>
      </c>
    </row>
    <row r="3737" spans="1:9" x14ac:dyDescent="0.25">
      <c r="A3737">
        <v>3736</v>
      </c>
    </row>
    <row r="3738" spans="1:9" x14ac:dyDescent="0.25">
      <c r="A3738">
        <v>3737</v>
      </c>
      <c r="D3738">
        <v>191.77006399999999</v>
      </c>
      <c r="E3738">
        <v>8.2618659999999995</v>
      </c>
    </row>
    <row r="3739" spans="1:9" x14ac:dyDescent="0.25">
      <c r="A3739">
        <v>3738</v>
      </c>
      <c r="D3739">
        <v>191.79149100000001</v>
      </c>
      <c r="E3739">
        <v>8.2501320000000007</v>
      </c>
    </row>
    <row r="3740" spans="1:9" x14ac:dyDescent="0.25">
      <c r="A3740">
        <v>3739</v>
      </c>
      <c r="D3740">
        <v>191.785471</v>
      </c>
      <c r="E3740">
        <v>8.2639569999999996</v>
      </c>
    </row>
    <row r="3741" spans="1:9" x14ac:dyDescent="0.25">
      <c r="A3741">
        <v>3740</v>
      </c>
      <c r="B3741">
        <v>187.68451200000001</v>
      </c>
      <c r="C3741">
        <v>6.151465</v>
      </c>
      <c r="D3741">
        <v>191.73226</v>
      </c>
      <c r="E3741">
        <v>8.2898750000000003</v>
      </c>
    </row>
    <row r="3742" spans="1:9" x14ac:dyDescent="0.25">
      <c r="A3742">
        <v>3741</v>
      </c>
      <c r="B3742">
        <v>187.67920900000001</v>
      </c>
      <c r="C3742">
        <v>6.1336089999999999</v>
      </c>
      <c r="D3742">
        <v>191.72486000000001</v>
      </c>
      <c r="E3742">
        <v>8.2598249999999993</v>
      </c>
    </row>
    <row r="3743" spans="1:9" x14ac:dyDescent="0.25">
      <c r="A3743">
        <v>3742</v>
      </c>
      <c r="B3743">
        <v>187.70369600000001</v>
      </c>
      <c r="C3743">
        <v>6.1034069999999998</v>
      </c>
      <c r="D3743">
        <v>191.80460600000001</v>
      </c>
      <c r="E3743">
        <v>8.268497</v>
      </c>
    </row>
    <row r="3744" spans="1:9" x14ac:dyDescent="0.25">
      <c r="A3744">
        <v>3743</v>
      </c>
      <c r="B3744">
        <v>187.69583700000001</v>
      </c>
      <c r="C3744">
        <v>6.1454449999999996</v>
      </c>
      <c r="D3744">
        <v>191.82210000000001</v>
      </c>
      <c r="E3744">
        <v>8.2576309999999999</v>
      </c>
    </row>
    <row r="3745" spans="1:9" x14ac:dyDescent="0.25">
      <c r="A3745">
        <v>3744</v>
      </c>
      <c r="B3745">
        <v>187.69293100000002</v>
      </c>
      <c r="C3745">
        <v>6.135497</v>
      </c>
      <c r="D3745">
        <v>191.77006399999999</v>
      </c>
      <c r="E3745">
        <v>8.2618659999999995</v>
      </c>
    </row>
    <row r="3746" spans="1:9" x14ac:dyDescent="0.25">
      <c r="A3746">
        <v>3745</v>
      </c>
      <c r="B3746">
        <v>187.69476900000001</v>
      </c>
      <c r="C3746">
        <v>6.1639650000000001</v>
      </c>
    </row>
    <row r="3747" spans="1:9" x14ac:dyDescent="0.25">
      <c r="A3747">
        <v>3746</v>
      </c>
      <c r="B3747">
        <v>187.799048</v>
      </c>
      <c r="C3747">
        <v>6.1958000000000002</v>
      </c>
    </row>
    <row r="3748" spans="1:9" x14ac:dyDescent="0.25">
      <c r="A3748">
        <v>3747</v>
      </c>
      <c r="B3748">
        <v>187.68451200000001</v>
      </c>
      <c r="C3748">
        <v>6.151465</v>
      </c>
      <c r="F3748">
        <v>187.05561700000001</v>
      </c>
      <c r="G3748">
        <v>4.6652670000000001</v>
      </c>
      <c r="H3748">
        <v>187.49375800000001</v>
      </c>
      <c r="I3748">
        <v>9.8031120000000005</v>
      </c>
    </row>
    <row r="3749" spans="1:9" x14ac:dyDescent="0.25">
      <c r="A3749">
        <v>3748</v>
      </c>
      <c r="F3749">
        <v>187.05561700000001</v>
      </c>
      <c r="G3749">
        <v>4.6652670000000001</v>
      </c>
      <c r="H3749">
        <v>187.57150899999999</v>
      </c>
      <c r="I3749">
        <v>9.8024480000000001</v>
      </c>
    </row>
    <row r="3750" spans="1:9" x14ac:dyDescent="0.25">
      <c r="A3750">
        <v>3749</v>
      </c>
      <c r="F3750">
        <v>187.06546300000002</v>
      </c>
      <c r="G3750">
        <v>4.6684299999999999</v>
      </c>
      <c r="H3750">
        <v>187.59574000000001</v>
      </c>
      <c r="I3750">
        <v>9.8360190000000003</v>
      </c>
    </row>
    <row r="3751" spans="1:9" x14ac:dyDescent="0.25">
      <c r="A3751">
        <v>3750</v>
      </c>
      <c r="F3751">
        <v>187.07316400000002</v>
      </c>
      <c r="G3751">
        <v>4.6662359999999996</v>
      </c>
      <c r="H3751">
        <v>187.61303900000001</v>
      </c>
      <c r="I3751">
        <v>9.8468339999999994</v>
      </c>
    </row>
    <row r="3752" spans="1:9" x14ac:dyDescent="0.25">
      <c r="A3752">
        <v>3751</v>
      </c>
      <c r="F3752">
        <v>186.991488</v>
      </c>
      <c r="G3752">
        <v>4.6278709999999998</v>
      </c>
      <c r="H3752">
        <v>187.63589300000001</v>
      </c>
      <c r="I3752">
        <v>9.8044390000000003</v>
      </c>
    </row>
    <row r="3753" spans="1:9" x14ac:dyDescent="0.25">
      <c r="A3753">
        <v>3752</v>
      </c>
      <c r="F3753">
        <v>187.01551699999999</v>
      </c>
      <c r="G3753">
        <v>4.6414929999999996</v>
      </c>
      <c r="H3753">
        <v>187.66175700000002</v>
      </c>
      <c r="I3753">
        <v>9.802346</v>
      </c>
    </row>
    <row r="3754" spans="1:9" x14ac:dyDescent="0.25">
      <c r="A3754">
        <v>3753</v>
      </c>
      <c r="F3754">
        <v>187.033118</v>
      </c>
      <c r="G3754">
        <v>4.6196580000000003</v>
      </c>
      <c r="H3754">
        <v>187.620688</v>
      </c>
      <c r="I3754">
        <v>9.7524519999999999</v>
      </c>
    </row>
    <row r="3755" spans="1:9" x14ac:dyDescent="0.25">
      <c r="A3755">
        <v>3754</v>
      </c>
      <c r="F3755">
        <v>187.03714600000001</v>
      </c>
      <c r="G3755">
        <v>4.6279219999999999</v>
      </c>
      <c r="H3755">
        <v>187.49375800000001</v>
      </c>
      <c r="I3755">
        <v>9.8031120000000005</v>
      </c>
    </row>
    <row r="3756" spans="1:9" x14ac:dyDescent="0.25">
      <c r="A3756">
        <v>3755</v>
      </c>
      <c r="F3756">
        <v>187.05561700000001</v>
      </c>
      <c r="G3756">
        <v>4.6652670000000001</v>
      </c>
    </row>
    <row r="3757" spans="1:9" x14ac:dyDescent="0.25">
      <c r="A3757">
        <v>3756</v>
      </c>
      <c r="D3757">
        <v>167.36689799999999</v>
      </c>
      <c r="E3757">
        <v>8.6106219999999993</v>
      </c>
    </row>
    <row r="3758" spans="1:9" x14ac:dyDescent="0.25">
      <c r="A3758">
        <v>3757</v>
      </c>
      <c r="D3758">
        <v>167.41322000000002</v>
      </c>
      <c r="E3758">
        <v>8.6338360000000005</v>
      </c>
    </row>
    <row r="3759" spans="1:9" x14ac:dyDescent="0.25">
      <c r="A3759">
        <v>3758</v>
      </c>
      <c r="D3759">
        <v>167.45658500000002</v>
      </c>
      <c r="E3759">
        <v>8.6646000000000001</v>
      </c>
    </row>
    <row r="3760" spans="1:9" x14ac:dyDescent="0.25">
      <c r="A3760">
        <v>3759</v>
      </c>
      <c r="D3760">
        <v>167.43607600000001</v>
      </c>
      <c r="E3760">
        <v>8.6468969999999992</v>
      </c>
    </row>
    <row r="3761" spans="1:9" x14ac:dyDescent="0.25">
      <c r="A3761">
        <v>3760</v>
      </c>
      <c r="D3761">
        <v>167.43117900000001</v>
      </c>
      <c r="E3761">
        <v>8.657508</v>
      </c>
    </row>
    <row r="3762" spans="1:9" x14ac:dyDescent="0.25">
      <c r="A3762">
        <v>3761</v>
      </c>
      <c r="B3762">
        <v>162.30063100000001</v>
      </c>
      <c r="C3762">
        <v>6.5501690000000004</v>
      </c>
      <c r="D3762">
        <v>167.3921</v>
      </c>
      <c r="E3762">
        <v>8.6085309999999993</v>
      </c>
    </row>
    <row r="3763" spans="1:9" x14ac:dyDescent="0.25">
      <c r="A3763">
        <v>3762</v>
      </c>
      <c r="B3763">
        <v>162.21737000000002</v>
      </c>
      <c r="C3763">
        <v>6.5258849999999997</v>
      </c>
      <c r="D3763">
        <v>167.374346</v>
      </c>
      <c r="E3763">
        <v>8.6029699999999991</v>
      </c>
    </row>
    <row r="3764" spans="1:9" x14ac:dyDescent="0.25">
      <c r="A3764">
        <v>3763</v>
      </c>
      <c r="B3764">
        <v>162.151659</v>
      </c>
      <c r="C3764">
        <v>6.5427210000000002</v>
      </c>
      <c r="D3764">
        <v>167.38194900000002</v>
      </c>
      <c r="E3764">
        <v>8.6319990000000004</v>
      </c>
    </row>
    <row r="3765" spans="1:9" x14ac:dyDescent="0.25">
      <c r="A3765">
        <v>3764</v>
      </c>
      <c r="B3765">
        <v>162.19267600000001</v>
      </c>
      <c r="C3765">
        <v>6.5273640000000004</v>
      </c>
      <c r="D3765">
        <v>167.36689799999999</v>
      </c>
      <c r="E3765">
        <v>8.6106219999999993</v>
      </c>
    </row>
    <row r="3766" spans="1:9" x14ac:dyDescent="0.25">
      <c r="A3766">
        <v>3765</v>
      </c>
      <c r="B3766">
        <v>162.24252200000001</v>
      </c>
      <c r="C3766">
        <v>6.5290470000000003</v>
      </c>
    </row>
    <row r="3767" spans="1:9" x14ac:dyDescent="0.25">
      <c r="A3767">
        <v>3766</v>
      </c>
      <c r="B3767">
        <v>162.22976700000001</v>
      </c>
      <c r="C3767">
        <v>6.568689</v>
      </c>
    </row>
    <row r="3768" spans="1:9" x14ac:dyDescent="0.25">
      <c r="A3768">
        <v>3767</v>
      </c>
      <c r="B3768">
        <v>162.30731300000002</v>
      </c>
      <c r="C3768">
        <v>6.5401179999999997</v>
      </c>
    </row>
    <row r="3769" spans="1:9" x14ac:dyDescent="0.25">
      <c r="A3769">
        <v>3768</v>
      </c>
      <c r="B3769">
        <v>162.30063100000001</v>
      </c>
      <c r="C3769">
        <v>6.5501690000000004</v>
      </c>
      <c r="F3769">
        <v>163.40562500000001</v>
      </c>
      <c r="G3769">
        <v>5.7411289999999999</v>
      </c>
      <c r="H3769">
        <v>163.278335</v>
      </c>
      <c r="I3769">
        <v>9.9169330000000002</v>
      </c>
    </row>
    <row r="3770" spans="1:9" x14ac:dyDescent="0.25">
      <c r="A3770">
        <v>3769</v>
      </c>
      <c r="F3770">
        <v>163.41506200000001</v>
      </c>
      <c r="G3770">
        <v>5.7731690000000002</v>
      </c>
      <c r="H3770">
        <v>163.250327</v>
      </c>
      <c r="I3770">
        <v>9.9405020000000004</v>
      </c>
    </row>
    <row r="3771" spans="1:9" x14ac:dyDescent="0.25">
      <c r="A3771">
        <v>3770</v>
      </c>
      <c r="F3771">
        <v>163.231042</v>
      </c>
      <c r="G3771">
        <v>5.7531699999999999</v>
      </c>
      <c r="H3771">
        <v>163.23599000000002</v>
      </c>
      <c r="I3771">
        <v>9.8803009999999993</v>
      </c>
    </row>
    <row r="3772" spans="1:9" x14ac:dyDescent="0.25">
      <c r="A3772">
        <v>3771</v>
      </c>
      <c r="F3772">
        <v>163.26986500000001</v>
      </c>
      <c r="G3772">
        <v>5.7440379999999998</v>
      </c>
      <c r="H3772">
        <v>163.231042</v>
      </c>
      <c r="I3772">
        <v>9.928922</v>
      </c>
    </row>
    <row r="3773" spans="1:9" x14ac:dyDescent="0.25">
      <c r="A3773">
        <v>3772</v>
      </c>
      <c r="F3773">
        <v>163.25910100000002</v>
      </c>
      <c r="G3773">
        <v>5.7459759999999998</v>
      </c>
      <c r="H3773">
        <v>163.26216199999999</v>
      </c>
      <c r="I3773">
        <v>9.9147390000000009</v>
      </c>
    </row>
    <row r="3774" spans="1:9" x14ac:dyDescent="0.25">
      <c r="A3774">
        <v>3773</v>
      </c>
      <c r="F3774">
        <v>163.28644700000001</v>
      </c>
      <c r="G3774">
        <v>5.7283239999999997</v>
      </c>
      <c r="H3774">
        <v>163.304149</v>
      </c>
      <c r="I3774">
        <v>9.929176</v>
      </c>
    </row>
    <row r="3775" spans="1:9" x14ac:dyDescent="0.25">
      <c r="A3775">
        <v>3774</v>
      </c>
      <c r="F3775">
        <v>163.40562500000001</v>
      </c>
      <c r="G3775">
        <v>5.7411289999999999</v>
      </c>
      <c r="H3775">
        <v>163.295886</v>
      </c>
      <c r="I3775">
        <v>9.9945819999999994</v>
      </c>
    </row>
    <row r="3776" spans="1:9" x14ac:dyDescent="0.25">
      <c r="A3776">
        <v>3775</v>
      </c>
      <c r="F3776">
        <v>163.40562500000001</v>
      </c>
      <c r="G3776">
        <v>5.7411289999999999</v>
      </c>
      <c r="H3776">
        <v>163.278335</v>
      </c>
      <c r="I3776">
        <v>9.9169330000000002</v>
      </c>
    </row>
    <row r="3777" spans="1:9" x14ac:dyDescent="0.25">
      <c r="A3777">
        <v>3776</v>
      </c>
      <c r="F3777">
        <v>163.40562500000001</v>
      </c>
      <c r="G3777">
        <v>5.7411289999999999</v>
      </c>
      <c r="H3777">
        <v>163.29756900000001</v>
      </c>
      <c r="I3777">
        <v>9.8978520000000003</v>
      </c>
    </row>
    <row r="3778" spans="1:9" x14ac:dyDescent="0.25">
      <c r="A3778">
        <v>3777</v>
      </c>
    </row>
    <row r="3779" spans="1:9" x14ac:dyDescent="0.25">
      <c r="A3779">
        <v>3778</v>
      </c>
    </row>
    <row r="3780" spans="1:9" x14ac:dyDescent="0.25">
      <c r="A3780">
        <v>3779</v>
      </c>
    </row>
    <row r="3781" spans="1:9" x14ac:dyDescent="0.25">
      <c r="A3781">
        <v>3780</v>
      </c>
    </row>
    <row r="3782" spans="1:9" x14ac:dyDescent="0.25">
      <c r="A3782">
        <v>3781</v>
      </c>
      <c r="D3782">
        <v>129.41829100000001</v>
      </c>
      <c r="E3782">
        <v>6.4636940000000003</v>
      </c>
    </row>
    <row r="3783" spans="1:9" x14ac:dyDescent="0.25">
      <c r="A3783">
        <v>3782</v>
      </c>
      <c r="D3783">
        <v>129.38319200000001</v>
      </c>
      <c r="E3783">
        <v>6.3769130000000001</v>
      </c>
    </row>
    <row r="3784" spans="1:9" x14ac:dyDescent="0.25">
      <c r="A3784">
        <v>3783</v>
      </c>
      <c r="D3784">
        <v>129.40232300000002</v>
      </c>
      <c r="E3784">
        <v>6.396299</v>
      </c>
    </row>
    <row r="3785" spans="1:9" x14ac:dyDescent="0.25">
      <c r="A3785">
        <v>3784</v>
      </c>
      <c r="D3785">
        <v>129.38094900000002</v>
      </c>
      <c r="E3785">
        <v>6.417319</v>
      </c>
    </row>
    <row r="3786" spans="1:9" x14ac:dyDescent="0.25">
      <c r="A3786">
        <v>3785</v>
      </c>
      <c r="D3786">
        <v>129.42951400000001</v>
      </c>
      <c r="E3786">
        <v>6.417268</v>
      </c>
    </row>
    <row r="3787" spans="1:9" x14ac:dyDescent="0.25">
      <c r="A3787">
        <v>3786</v>
      </c>
      <c r="B3787">
        <v>123.83450200000001</v>
      </c>
      <c r="C3787">
        <v>3.7925059999999999</v>
      </c>
      <c r="D3787">
        <v>129.45456899999999</v>
      </c>
      <c r="E3787">
        <v>6.4408890000000003</v>
      </c>
    </row>
    <row r="3788" spans="1:9" x14ac:dyDescent="0.25">
      <c r="A3788">
        <v>3787</v>
      </c>
      <c r="B3788">
        <v>123.83669500000002</v>
      </c>
      <c r="C3788">
        <v>3.7962820000000002</v>
      </c>
      <c r="D3788">
        <v>129.44492200000002</v>
      </c>
      <c r="E3788">
        <v>6.5135379999999996</v>
      </c>
    </row>
    <row r="3789" spans="1:9" x14ac:dyDescent="0.25">
      <c r="A3789">
        <v>3788</v>
      </c>
      <c r="B3789">
        <v>123.85817600000001</v>
      </c>
      <c r="C3789">
        <v>3.8293919999999999</v>
      </c>
      <c r="D3789">
        <v>129.437578</v>
      </c>
      <c r="E3789">
        <v>6.5510359999999999</v>
      </c>
    </row>
    <row r="3790" spans="1:9" x14ac:dyDescent="0.25">
      <c r="A3790">
        <v>3789</v>
      </c>
      <c r="B3790">
        <v>123.84888700000002</v>
      </c>
      <c r="C3790">
        <v>3.7858740000000002</v>
      </c>
      <c r="D3790">
        <v>129.41829100000001</v>
      </c>
      <c r="E3790">
        <v>6.4636940000000003</v>
      </c>
    </row>
    <row r="3791" spans="1:9" x14ac:dyDescent="0.25">
      <c r="A3791">
        <v>3790</v>
      </c>
      <c r="B3791">
        <v>123.81078200000002</v>
      </c>
      <c r="C3791">
        <v>3.7716400000000001</v>
      </c>
    </row>
    <row r="3792" spans="1:9" x14ac:dyDescent="0.25">
      <c r="A3792">
        <v>3791</v>
      </c>
      <c r="B3792">
        <v>123.78960600000001</v>
      </c>
      <c r="C3792">
        <v>3.7582230000000001</v>
      </c>
    </row>
    <row r="3793" spans="1:9" x14ac:dyDescent="0.25">
      <c r="A3793">
        <v>3792</v>
      </c>
      <c r="B3793">
        <v>123.83450200000001</v>
      </c>
      <c r="C3793">
        <v>3.7925059999999999</v>
      </c>
      <c r="F3793">
        <v>125.42125900000001</v>
      </c>
      <c r="G3793">
        <v>2.995609</v>
      </c>
      <c r="H3793">
        <v>125.40824700000002</v>
      </c>
      <c r="I3793">
        <v>7.4964469999999999</v>
      </c>
    </row>
    <row r="3794" spans="1:9" x14ac:dyDescent="0.25">
      <c r="A3794">
        <v>3793</v>
      </c>
      <c r="F3794">
        <v>125.48696700000001</v>
      </c>
      <c r="G3794">
        <v>3.054484</v>
      </c>
      <c r="H3794">
        <v>125.44855000000001</v>
      </c>
      <c r="I3794">
        <v>7.5135880000000004</v>
      </c>
    </row>
    <row r="3795" spans="1:9" x14ac:dyDescent="0.25">
      <c r="A3795">
        <v>3794</v>
      </c>
      <c r="F3795">
        <v>125.44957200000002</v>
      </c>
      <c r="G3795">
        <v>3.121521</v>
      </c>
      <c r="H3795">
        <v>125.46641000000001</v>
      </c>
      <c r="I3795">
        <v>7.5205270000000004</v>
      </c>
    </row>
    <row r="3796" spans="1:9" x14ac:dyDescent="0.25">
      <c r="A3796">
        <v>3795</v>
      </c>
      <c r="F3796">
        <v>125.38677100000001</v>
      </c>
      <c r="G3796">
        <v>3.0718299999999998</v>
      </c>
      <c r="H3796">
        <v>125.44191600000002</v>
      </c>
      <c r="I3796">
        <v>7.5310360000000003</v>
      </c>
    </row>
    <row r="3797" spans="1:9" x14ac:dyDescent="0.25">
      <c r="A3797">
        <v>3796</v>
      </c>
      <c r="F3797">
        <v>125.32320200000001</v>
      </c>
      <c r="G3797">
        <v>3.0216789999999998</v>
      </c>
      <c r="H3797">
        <v>125.482889</v>
      </c>
      <c r="I3797">
        <v>7.5286379999999999</v>
      </c>
    </row>
    <row r="3798" spans="1:9" x14ac:dyDescent="0.25">
      <c r="A3798">
        <v>3797</v>
      </c>
      <c r="F3798">
        <v>125.40064500000001</v>
      </c>
      <c r="G3798">
        <v>2.9709680000000001</v>
      </c>
      <c r="H3798">
        <v>125.50431300000001</v>
      </c>
      <c r="I3798">
        <v>7.4822639999999998</v>
      </c>
    </row>
    <row r="3799" spans="1:9" x14ac:dyDescent="0.25">
      <c r="A3799">
        <v>3798</v>
      </c>
      <c r="F3799">
        <v>125.42125900000001</v>
      </c>
      <c r="G3799">
        <v>2.995609</v>
      </c>
      <c r="H3799">
        <v>125.40824700000002</v>
      </c>
      <c r="I3799">
        <v>7.4964469999999999</v>
      </c>
    </row>
    <row r="3800" spans="1:9" x14ac:dyDescent="0.25">
      <c r="A3800">
        <v>3799</v>
      </c>
      <c r="F3800">
        <v>125.42125900000001</v>
      </c>
      <c r="G3800">
        <v>2.995609</v>
      </c>
      <c r="H3800">
        <v>125.40824700000002</v>
      </c>
      <c r="I3800">
        <v>7.4964469999999999</v>
      </c>
    </row>
    <row r="3801" spans="1:9" x14ac:dyDescent="0.25">
      <c r="A3801">
        <v>3800</v>
      </c>
    </row>
    <row r="3802" spans="1:9" x14ac:dyDescent="0.25">
      <c r="A3802">
        <v>3801</v>
      </c>
    </row>
    <row r="3803" spans="1:9" x14ac:dyDescent="0.25">
      <c r="A3803">
        <v>3802</v>
      </c>
    </row>
    <row r="3804" spans="1:9" x14ac:dyDescent="0.25">
      <c r="A3804">
        <v>3803</v>
      </c>
    </row>
    <row r="3805" spans="1:9" x14ac:dyDescent="0.25">
      <c r="A3805">
        <v>3804</v>
      </c>
      <c r="D3805">
        <v>98.483578000000009</v>
      </c>
      <c r="E3805">
        <v>6.0489709999999999</v>
      </c>
    </row>
    <row r="3806" spans="1:9" x14ac:dyDescent="0.25">
      <c r="A3806">
        <v>3805</v>
      </c>
      <c r="D3806">
        <v>98.404860000000014</v>
      </c>
      <c r="E3806">
        <v>6.0372880000000002</v>
      </c>
    </row>
    <row r="3807" spans="1:9" x14ac:dyDescent="0.25">
      <c r="A3807">
        <v>3806</v>
      </c>
      <c r="D3807">
        <v>98.423378000000014</v>
      </c>
      <c r="E3807">
        <v>6.0411650000000003</v>
      </c>
    </row>
    <row r="3808" spans="1:9" x14ac:dyDescent="0.25">
      <c r="A3808">
        <v>3807</v>
      </c>
      <c r="B3808">
        <v>93.026821000000012</v>
      </c>
      <c r="C3808">
        <v>3.664911</v>
      </c>
      <c r="D3808">
        <v>98.367718000000011</v>
      </c>
      <c r="E3808">
        <v>6.0477460000000001</v>
      </c>
    </row>
    <row r="3809" spans="1:9" x14ac:dyDescent="0.25">
      <c r="A3809">
        <v>3808</v>
      </c>
      <c r="B3809">
        <v>93.066107000000002</v>
      </c>
      <c r="C3809">
        <v>3.6277699999999999</v>
      </c>
      <c r="D3809">
        <v>98.412972000000011</v>
      </c>
      <c r="E3809">
        <v>6.0471849999999998</v>
      </c>
    </row>
    <row r="3810" spans="1:9" x14ac:dyDescent="0.25">
      <c r="A3810">
        <v>3809</v>
      </c>
      <c r="B3810">
        <v>93.074728000000007</v>
      </c>
      <c r="C3810">
        <v>3.6313409999999999</v>
      </c>
      <c r="D3810">
        <v>98.378940999999998</v>
      </c>
      <c r="E3810">
        <v>6.0431030000000003</v>
      </c>
    </row>
    <row r="3811" spans="1:9" x14ac:dyDescent="0.25">
      <c r="A3811">
        <v>3810</v>
      </c>
      <c r="B3811">
        <v>93.049015000000011</v>
      </c>
      <c r="C3811">
        <v>3.558182</v>
      </c>
      <c r="D3811">
        <v>98.483578000000009</v>
      </c>
      <c r="E3811">
        <v>6.0489709999999999</v>
      </c>
    </row>
    <row r="3812" spans="1:9" x14ac:dyDescent="0.25">
      <c r="A3812">
        <v>3811</v>
      </c>
      <c r="B3812">
        <v>92.98850800000001</v>
      </c>
      <c r="C3812">
        <v>3.6044550000000002</v>
      </c>
    </row>
    <row r="3813" spans="1:9" x14ac:dyDescent="0.25">
      <c r="A3813">
        <v>3812</v>
      </c>
      <c r="B3813">
        <v>93.000752000000006</v>
      </c>
      <c r="C3813">
        <v>3.6719010000000001</v>
      </c>
    </row>
    <row r="3814" spans="1:9" x14ac:dyDescent="0.25">
      <c r="A3814">
        <v>3813</v>
      </c>
      <c r="B3814">
        <v>93.026821000000012</v>
      </c>
      <c r="C3814">
        <v>3.664911</v>
      </c>
    </row>
    <row r="3815" spans="1:9" x14ac:dyDescent="0.25">
      <c r="A3815">
        <v>3814</v>
      </c>
      <c r="F3815">
        <v>92.131409000000005</v>
      </c>
      <c r="G3815">
        <v>2.8047520000000001</v>
      </c>
      <c r="H3815">
        <v>92.428129000000013</v>
      </c>
      <c r="I3815">
        <v>7.4066549999999998</v>
      </c>
    </row>
    <row r="3816" spans="1:9" x14ac:dyDescent="0.25">
      <c r="A3816">
        <v>3815</v>
      </c>
      <c r="F3816">
        <v>92.186407000000003</v>
      </c>
      <c r="G3816">
        <v>2.7678150000000001</v>
      </c>
      <c r="H3816">
        <v>92.447821000000005</v>
      </c>
      <c r="I3816">
        <v>7.3720650000000001</v>
      </c>
    </row>
    <row r="3817" spans="1:9" x14ac:dyDescent="0.25">
      <c r="A3817">
        <v>3816</v>
      </c>
      <c r="F3817">
        <v>92.060341000000008</v>
      </c>
      <c r="G3817">
        <v>2.7651110000000001</v>
      </c>
      <c r="H3817">
        <v>92.428334000000007</v>
      </c>
      <c r="I3817">
        <v>7.4125730000000001</v>
      </c>
    </row>
    <row r="3818" spans="1:9" x14ac:dyDescent="0.25">
      <c r="A3818">
        <v>3817</v>
      </c>
      <c r="F3818">
        <v>92.12610500000001</v>
      </c>
      <c r="G3818">
        <v>2.7786309999999999</v>
      </c>
      <c r="H3818">
        <v>92.474301000000011</v>
      </c>
      <c r="I3818">
        <v>7.4949669999999999</v>
      </c>
    </row>
    <row r="3819" spans="1:9" x14ac:dyDescent="0.25">
      <c r="A3819">
        <v>3818</v>
      </c>
      <c r="F3819">
        <v>92.093708000000007</v>
      </c>
      <c r="G3819">
        <v>2.7926099999999998</v>
      </c>
      <c r="H3819">
        <v>92.483635000000007</v>
      </c>
      <c r="I3819">
        <v>7.5114970000000003</v>
      </c>
    </row>
    <row r="3820" spans="1:9" x14ac:dyDescent="0.25">
      <c r="A3820">
        <v>3819</v>
      </c>
      <c r="F3820">
        <v>92.084935000000002</v>
      </c>
      <c r="G3820">
        <v>2.7804679999999999</v>
      </c>
      <c r="H3820">
        <v>92.488228000000007</v>
      </c>
      <c r="I3820">
        <v>7.4927729999999997</v>
      </c>
    </row>
    <row r="3821" spans="1:9" x14ac:dyDescent="0.25">
      <c r="A3821">
        <v>3820</v>
      </c>
      <c r="F3821">
        <v>92.131512000000015</v>
      </c>
      <c r="G3821">
        <v>2.7584279999999999</v>
      </c>
      <c r="H3821">
        <v>92.412314000000009</v>
      </c>
      <c r="I3821">
        <v>7.4780290000000003</v>
      </c>
    </row>
    <row r="3822" spans="1:9" x14ac:dyDescent="0.25">
      <c r="A3822">
        <v>3821</v>
      </c>
      <c r="F3822">
        <v>92.131409000000005</v>
      </c>
      <c r="G3822">
        <v>2.8047520000000001</v>
      </c>
      <c r="H3822">
        <v>92.428129000000013</v>
      </c>
      <c r="I3822">
        <v>7.4066549999999998</v>
      </c>
    </row>
    <row r="3823" spans="1:9" x14ac:dyDescent="0.25">
      <c r="A3823">
        <v>3822</v>
      </c>
    </row>
    <row r="3824" spans="1:9" x14ac:dyDescent="0.25">
      <c r="A3824">
        <v>3823</v>
      </c>
    </row>
    <row r="3825" spans="1:9" x14ac:dyDescent="0.25">
      <c r="A3825">
        <v>3824</v>
      </c>
      <c r="D3825">
        <v>73.012406000000013</v>
      </c>
      <c r="E3825">
        <v>7.0628460000000004</v>
      </c>
    </row>
    <row r="3826" spans="1:9" x14ac:dyDescent="0.25">
      <c r="A3826">
        <v>3825</v>
      </c>
      <c r="D3826">
        <v>72.880015</v>
      </c>
      <c r="E3826">
        <v>7.0249920000000001</v>
      </c>
    </row>
    <row r="3827" spans="1:9" x14ac:dyDescent="0.25">
      <c r="A3827">
        <v>3826</v>
      </c>
      <c r="D3827">
        <v>72.935216000000011</v>
      </c>
      <c r="E3827">
        <v>7.0286140000000001</v>
      </c>
    </row>
    <row r="3828" spans="1:9" x14ac:dyDescent="0.25">
      <c r="A3828">
        <v>3827</v>
      </c>
      <c r="D3828">
        <v>72.94557300000001</v>
      </c>
      <c r="E3828">
        <v>7.0807029999999997</v>
      </c>
    </row>
    <row r="3829" spans="1:9" x14ac:dyDescent="0.25">
      <c r="A3829">
        <v>3828</v>
      </c>
      <c r="D3829">
        <v>72.932615000000013</v>
      </c>
      <c r="E3829">
        <v>7.0816720000000002</v>
      </c>
    </row>
    <row r="3830" spans="1:9" x14ac:dyDescent="0.25">
      <c r="A3830">
        <v>3829</v>
      </c>
      <c r="D3830">
        <v>72.935523000000003</v>
      </c>
      <c r="E3830">
        <v>7.0632549999999998</v>
      </c>
    </row>
    <row r="3831" spans="1:9" x14ac:dyDescent="0.25">
      <c r="A3831">
        <v>3830</v>
      </c>
      <c r="B3831">
        <v>65.151740000000004</v>
      </c>
      <c r="C3831">
        <v>4.7804209999999996</v>
      </c>
      <c r="D3831">
        <v>72.921340000000001</v>
      </c>
      <c r="E3831">
        <v>7.0154500000000004</v>
      </c>
    </row>
    <row r="3832" spans="1:9" x14ac:dyDescent="0.25">
      <c r="A3832">
        <v>3831</v>
      </c>
      <c r="B3832">
        <v>65.106475000000003</v>
      </c>
      <c r="C3832">
        <v>4.7465789999999997</v>
      </c>
      <c r="D3832">
        <v>73.012406000000013</v>
      </c>
      <c r="E3832">
        <v>7.0628460000000004</v>
      </c>
    </row>
    <row r="3833" spans="1:9" x14ac:dyDescent="0.25">
      <c r="A3833">
        <v>3832</v>
      </c>
      <c r="B3833">
        <v>65.162948</v>
      </c>
      <c r="C3833">
        <v>4.7528420000000002</v>
      </c>
    </row>
    <row r="3834" spans="1:9" x14ac:dyDescent="0.25">
      <c r="A3834">
        <v>3833</v>
      </c>
      <c r="B3834">
        <v>65.164896999999996</v>
      </c>
      <c r="C3834">
        <v>4.7499479999999998</v>
      </c>
    </row>
    <row r="3835" spans="1:9" x14ac:dyDescent="0.25">
      <c r="A3835">
        <v>3834</v>
      </c>
      <c r="B3835">
        <v>65.151106999999996</v>
      </c>
      <c r="C3835">
        <v>4.7658420000000001</v>
      </c>
    </row>
    <row r="3836" spans="1:9" x14ac:dyDescent="0.25">
      <c r="A3836">
        <v>3835</v>
      </c>
      <c r="B3836">
        <v>65.235847000000007</v>
      </c>
      <c r="C3836">
        <v>4.7234740000000004</v>
      </c>
      <c r="H3836">
        <v>66.749896000000007</v>
      </c>
      <c r="I3836">
        <v>8.5127369999999996</v>
      </c>
    </row>
    <row r="3837" spans="1:9" x14ac:dyDescent="0.25">
      <c r="A3837">
        <v>3836</v>
      </c>
      <c r="B3837">
        <v>65.151740000000004</v>
      </c>
      <c r="C3837">
        <v>4.7804209999999996</v>
      </c>
      <c r="F3837">
        <v>65.393264000000002</v>
      </c>
      <c r="G3837">
        <v>4.0851579999999998</v>
      </c>
      <c r="H3837">
        <v>66.783163999999999</v>
      </c>
      <c r="I3837">
        <v>8.5099470000000004</v>
      </c>
    </row>
    <row r="3838" spans="1:9" x14ac:dyDescent="0.25">
      <c r="A3838">
        <v>3837</v>
      </c>
      <c r="F3838">
        <v>65.460635999999994</v>
      </c>
      <c r="G3838">
        <v>4.064368</v>
      </c>
      <c r="H3838">
        <v>66.884162000000003</v>
      </c>
      <c r="I3838">
        <v>8.5319470000000006</v>
      </c>
    </row>
    <row r="3839" spans="1:9" x14ac:dyDescent="0.25">
      <c r="A3839">
        <v>3838</v>
      </c>
      <c r="F3839">
        <v>65.407112000000012</v>
      </c>
      <c r="G3839">
        <v>4.0733680000000003</v>
      </c>
      <c r="H3839">
        <v>66.897106000000008</v>
      </c>
      <c r="I3839">
        <v>8.5165260000000007</v>
      </c>
    </row>
    <row r="3840" spans="1:9" x14ac:dyDescent="0.25">
      <c r="A3840">
        <v>3839</v>
      </c>
      <c r="F3840">
        <v>65.361109999999996</v>
      </c>
      <c r="G3840">
        <v>4.0402110000000002</v>
      </c>
      <c r="H3840">
        <v>66.886421000000013</v>
      </c>
      <c r="I3840">
        <v>8.5073679999999996</v>
      </c>
    </row>
    <row r="3841" spans="1:9" x14ac:dyDescent="0.25">
      <c r="A3841">
        <v>3840</v>
      </c>
      <c r="F3841">
        <v>65.368842999999998</v>
      </c>
      <c r="G3841">
        <v>4.0266840000000004</v>
      </c>
      <c r="H3841">
        <v>66.797691</v>
      </c>
      <c r="I3841">
        <v>8.5412110000000006</v>
      </c>
    </row>
    <row r="3842" spans="1:9" x14ac:dyDescent="0.25">
      <c r="A3842">
        <v>3841</v>
      </c>
      <c r="F3842">
        <v>65.385741999999993</v>
      </c>
      <c r="G3842">
        <v>4.0352110000000003</v>
      </c>
      <c r="H3842">
        <v>66.777266999999995</v>
      </c>
      <c r="I3842">
        <v>8.5716839999999994</v>
      </c>
    </row>
    <row r="3843" spans="1:9" x14ac:dyDescent="0.25">
      <c r="A3843">
        <v>3842</v>
      </c>
      <c r="F3843">
        <v>65.421058000000002</v>
      </c>
      <c r="G3843">
        <v>4.1203159999999999</v>
      </c>
      <c r="H3843">
        <v>66.738158999999996</v>
      </c>
      <c r="I3843">
        <v>8.6314740000000008</v>
      </c>
    </row>
    <row r="3844" spans="1:9" x14ac:dyDescent="0.25">
      <c r="A3844">
        <v>3843</v>
      </c>
      <c r="F3844">
        <v>65.393264000000002</v>
      </c>
      <c r="G3844">
        <v>4.0851579999999998</v>
      </c>
      <c r="H3844">
        <v>66.749896000000007</v>
      </c>
      <c r="I3844">
        <v>8.5127369999999996</v>
      </c>
    </row>
    <row r="3845" spans="1:9" x14ac:dyDescent="0.25">
      <c r="A3845">
        <v>3844</v>
      </c>
      <c r="D3845">
        <v>45.120105000000002</v>
      </c>
      <c r="E3845">
        <v>7.6440530000000004</v>
      </c>
    </row>
    <row r="3846" spans="1:9" x14ac:dyDescent="0.25">
      <c r="A3846">
        <v>3845</v>
      </c>
      <c r="D3846">
        <v>45.121635000000005</v>
      </c>
      <c r="E3846">
        <v>7.6116320000000002</v>
      </c>
    </row>
    <row r="3847" spans="1:9" x14ac:dyDescent="0.25">
      <c r="A3847">
        <v>3846</v>
      </c>
      <c r="D3847">
        <v>45.138214000000005</v>
      </c>
      <c r="E3847">
        <v>7.6114740000000003</v>
      </c>
    </row>
    <row r="3848" spans="1:9" x14ac:dyDescent="0.25">
      <c r="A3848">
        <v>3847</v>
      </c>
      <c r="D3848">
        <v>45.104949000000005</v>
      </c>
      <c r="E3848">
        <v>7.6194740000000003</v>
      </c>
    </row>
    <row r="3849" spans="1:9" x14ac:dyDescent="0.25">
      <c r="A3849">
        <v>3848</v>
      </c>
      <c r="D3849">
        <v>45.103424000000004</v>
      </c>
      <c r="E3849">
        <v>7.6238950000000001</v>
      </c>
    </row>
    <row r="3850" spans="1:9" x14ac:dyDescent="0.25">
      <c r="A3850">
        <v>3849</v>
      </c>
      <c r="D3850">
        <v>45.110633</v>
      </c>
      <c r="E3850">
        <v>7.6075790000000003</v>
      </c>
    </row>
    <row r="3851" spans="1:9" x14ac:dyDescent="0.25">
      <c r="A3851">
        <v>3850</v>
      </c>
      <c r="D3851">
        <v>45.073844000000001</v>
      </c>
      <c r="E3851">
        <v>7.6043159999999999</v>
      </c>
    </row>
    <row r="3852" spans="1:9" x14ac:dyDescent="0.25">
      <c r="A3852">
        <v>3851</v>
      </c>
      <c r="D3852">
        <v>45.100532000000001</v>
      </c>
      <c r="E3852">
        <v>7.614789</v>
      </c>
    </row>
    <row r="3853" spans="1:9" x14ac:dyDescent="0.25">
      <c r="A3853">
        <v>3852</v>
      </c>
      <c r="B3853">
        <v>34.587213000000006</v>
      </c>
      <c r="C3853">
        <v>6.501684</v>
      </c>
      <c r="D3853">
        <v>45.120105000000002</v>
      </c>
      <c r="E3853">
        <v>7.6440530000000004</v>
      </c>
    </row>
    <row r="3854" spans="1:9" x14ac:dyDescent="0.25">
      <c r="A3854">
        <v>3853</v>
      </c>
      <c r="B3854">
        <v>34.548843000000005</v>
      </c>
      <c r="C3854">
        <v>6.5083679999999999</v>
      </c>
    </row>
    <row r="3855" spans="1:9" x14ac:dyDescent="0.25">
      <c r="A3855">
        <v>3854</v>
      </c>
      <c r="B3855">
        <v>34.502003999999999</v>
      </c>
      <c r="C3855">
        <v>6.4613690000000004</v>
      </c>
    </row>
    <row r="3856" spans="1:9" x14ac:dyDescent="0.25">
      <c r="A3856">
        <v>3855</v>
      </c>
      <c r="B3856">
        <v>34.515264000000002</v>
      </c>
      <c r="C3856">
        <v>6.4691049999999999</v>
      </c>
    </row>
    <row r="3857" spans="1:9" x14ac:dyDescent="0.25">
      <c r="A3857">
        <v>3856</v>
      </c>
      <c r="B3857">
        <v>34.570632000000003</v>
      </c>
      <c r="C3857">
        <v>6.4864740000000003</v>
      </c>
    </row>
    <row r="3858" spans="1:9" x14ac:dyDescent="0.25">
      <c r="A3858">
        <v>3857</v>
      </c>
      <c r="B3858">
        <v>34.575635000000005</v>
      </c>
      <c r="C3858">
        <v>6.4794739999999997</v>
      </c>
    </row>
    <row r="3859" spans="1:9" x14ac:dyDescent="0.25">
      <c r="A3859">
        <v>3858</v>
      </c>
      <c r="B3859">
        <v>34.586740000000006</v>
      </c>
      <c r="C3859">
        <v>6.4857370000000003</v>
      </c>
      <c r="H3859">
        <v>38.338214000000001</v>
      </c>
      <c r="I3859">
        <v>9.8691049999999994</v>
      </c>
    </row>
    <row r="3860" spans="1:9" x14ac:dyDescent="0.25">
      <c r="A3860">
        <v>3859</v>
      </c>
      <c r="B3860">
        <v>34.517581000000007</v>
      </c>
      <c r="C3860">
        <v>6.5103160000000004</v>
      </c>
      <c r="H3860">
        <v>38.322742000000005</v>
      </c>
      <c r="I3860">
        <v>9.8522110000000005</v>
      </c>
    </row>
    <row r="3861" spans="1:9" x14ac:dyDescent="0.25">
      <c r="A3861">
        <v>3860</v>
      </c>
      <c r="H3861">
        <v>38.326003</v>
      </c>
      <c r="I3861">
        <v>9.8975259999999992</v>
      </c>
    </row>
    <row r="3862" spans="1:9" x14ac:dyDescent="0.25">
      <c r="A3862">
        <v>3861</v>
      </c>
      <c r="F3862">
        <v>34.215162000000007</v>
      </c>
      <c r="G3862">
        <v>5.4837369999999996</v>
      </c>
      <c r="H3862">
        <v>38.360370000000003</v>
      </c>
      <c r="I3862">
        <v>9.8976839999999999</v>
      </c>
    </row>
    <row r="3863" spans="1:9" x14ac:dyDescent="0.25">
      <c r="A3863">
        <v>3862</v>
      </c>
      <c r="F3863">
        <v>34.225633000000002</v>
      </c>
      <c r="G3863">
        <v>5.5041060000000002</v>
      </c>
      <c r="H3863">
        <v>38.323268000000006</v>
      </c>
      <c r="I3863">
        <v>9.8780000000000001</v>
      </c>
    </row>
    <row r="3864" spans="1:9" x14ac:dyDescent="0.25">
      <c r="A3864">
        <v>3863</v>
      </c>
      <c r="F3864">
        <v>34.226373000000002</v>
      </c>
      <c r="G3864">
        <v>5.471895</v>
      </c>
      <c r="H3864">
        <v>38.330425000000005</v>
      </c>
      <c r="I3864">
        <v>9.8548419999999997</v>
      </c>
    </row>
    <row r="3865" spans="1:9" x14ac:dyDescent="0.25">
      <c r="A3865">
        <v>3864</v>
      </c>
      <c r="D3865">
        <v>20.149267000000002</v>
      </c>
      <c r="E3865">
        <v>8.8846849999999993</v>
      </c>
      <c r="F3865">
        <v>34.211162000000002</v>
      </c>
      <c r="G3865">
        <v>5.4573679999999998</v>
      </c>
      <c r="H3865">
        <v>38.248321000000004</v>
      </c>
      <c r="I3865">
        <v>9.7882110000000004</v>
      </c>
    </row>
    <row r="3866" spans="1:9" x14ac:dyDescent="0.25">
      <c r="A3866">
        <v>3865</v>
      </c>
      <c r="D3866">
        <v>20.149267000000002</v>
      </c>
      <c r="E3866">
        <v>8.8846849999999993</v>
      </c>
      <c r="F3866">
        <v>34.156001000000003</v>
      </c>
      <c r="G3866">
        <v>5.4806309999999998</v>
      </c>
      <c r="H3866">
        <v>38.338214000000001</v>
      </c>
      <c r="I3866">
        <v>9.8691049999999994</v>
      </c>
    </row>
    <row r="3867" spans="1:9" x14ac:dyDescent="0.25">
      <c r="A3867">
        <v>3866</v>
      </c>
      <c r="D3867">
        <v>20.061582999999999</v>
      </c>
      <c r="E3867">
        <v>8.8878950000000003</v>
      </c>
      <c r="F3867">
        <v>34.153423000000004</v>
      </c>
      <c r="G3867">
        <v>5.4852100000000004</v>
      </c>
    </row>
    <row r="3868" spans="1:9" x14ac:dyDescent="0.25">
      <c r="A3868">
        <v>3867</v>
      </c>
      <c r="D3868">
        <v>20.101898000000006</v>
      </c>
      <c r="E3868">
        <v>8.9306319999999992</v>
      </c>
      <c r="F3868">
        <v>34.145004</v>
      </c>
      <c r="G3868">
        <v>5.4938419999999999</v>
      </c>
    </row>
    <row r="3869" spans="1:9" x14ac:dyDescent="0.25">
      <c r="A3869">
        <v>3868</v>
      </c>
      <c r="D3869">
        <v>20.135266999999999</v>
      </c>
      <c r="E3869">
        <v>8.947578</v>
      </c>
      <c r="F3869">
        <v>34.215162000000007</v>
      </c>
      <c r="G3869">
        <v>5.4837369999999996</v>
      </c>
    </row>
    <row r="3870" spans="1:9" x14ac:dyDescent="0.25">
      <c r="A3870">
        <v>3869</v>
      </c>
      <c r="D3870">
        <v>20.198635000000003</v>
      </c>
      <c r="E3870">
        <v>8.9480520000000006</v>
      </c>
    </row>
    <row r="3871" spans="1:9" x14ac:dyDescent="0.25">
      <c r="A3871">
        <v>3870</v>
      </c>
      <c r="D3871">
        <v>20.199530000000003</v>
      </c>
      <c r="E3871">
        <v>8.9676310000000008</v>
      </c>
    </row>
    <row r="3872" spans="1:9" x14ac:dyDescent="0.25">
      <c r="A3872">
        <v>3871</v>
      </c>
      <c r="D3872">
        <v>20.166583000000003</v>
      </c>
      <c r="E3872">
        <v>8.9325270000000003</v>
      </c>
    </row>
    <row r="3873" spans="1:11" x14ac:dyDescent="0.25">
      <c r="A3873">
        <v>3872</v>
      </c>
      <c r="D3873">
        <v>20.092267000000007</v>
      </c>
      <c r="E3873">
        <v>8.9086320000000008</v>
      </c>
    </row>
    <row r="3874" spans="1:11" x14ac:dyDescent="0.25">
      <c r="A3874">
        <v>3873</v>
      </c>
      <c r="B3874">
        <v>12.945741000000005</v>
      </c>
      <c r="C3874">
        <v>7.664263</v>
      </c>
      <c r="D3874">
        <v>20.075478000000004</v>
      </c>
      <c r="E3874">
        <v>8.9217899999999997</v>
      </c>
    </row>
    <row r="3875" spans="1:11" x14ac:dyDescent="0.25">
      <c r="A3875">
        <v>3874</v>
      </c>
      <c r="B3875">
        <v>12.945741000000005</v>
      </c>
      <c r="C3875">
        <v>7.664263</v>
      </c>
      <c r="D3875">
        <v>20.149267000000002</v>
      </c>
      <c r="E3875">
        <v>8.8846849999999993</v>
      </c>
    </row>
    <row r="3876" spans="1:11" x14ac:dyDescent="0.25">
      <c r="A3876">
        <v>3875</v>
      </c>
      <c r="B3876">
        <v>12.945741000000005</v>
      </c>
      <c r="C3876">
        <v>7.664263</v>
      </c>
    </row>
    <row r="3877" spans="1:11" x14ac:dyDescent="0.25">
      <c r="A3877">
        <v>3876</v>
      </c>
      <c r="B3877">
        <v>12.945741000000005</v>
      </c>
      <c r="C3877">
        <v>7.664263</v>
      </c>
      <c r="J3877">
        <v>38.880424000000005</v>
      </c>
      <c r="K3877">
        <v>13.191841999999999</v>
      </c>
    </row>
    <row r="3878" spans="1:11" x14ac:dyDescent="0.25">
      <c r="A3878">
        <v>3877</v>
      </c>
    </row>
    <row r="3879" spans="1:11" x14ac:dyDescent="0.25">
      <c r="A3879">
        <v>3878</v>
      </c>
    </row>
    <row r="3880" spans="1:11" x14ac:dyDescent="0.25">
      <c r="A3880">
        <v>3879</v>
      </c>
    </row>
    <row r="3881" spans="1:11" x14ac:dyDescent="0.25">
      <c r="A3881">
        <v>3880</v>
      </c>
    </row>
    <row r="3882" spans="1:11" x14ac:dyDescent="0.25">
      <c r="A3882">
        <v>3881</v>
      </c>
    </row>
    <row r="3883" spans="1:11" x14ac:dyDescent="0.25">
      <c r="A3883">
        <v>3882</v>
      </c>
    </row>
    <row r="3884" spans="1:11" x14ac:dyDescent="0.25">
      <c r="A3884">
        <v>3883</v>
      </c>
    </row>
    <row r="3885" spans="1:11" x14ac:dyDescent="0.25">
      <c r="A3885">
        <v>3884</v>
      </c>
    </row>
    <row r="3886" spans="1:11" x14ac:dyDescent="0.25">
      <c r="A3886">
        <v>3885</v>
      </c>
    </row>
    <row r="3887" spans="1:11" x14ac:dyDescent="0.25">
      <c r="A3887">
        <v>3886</v>
      </c>
    </row>
    <row r="3888" spans="1:11" x14ac:dyDescent="0.25">
      <c r="A3888">
        <v>3887</v>
      </c>
    </row>
    <row r="3889" spans="1:1" x14ac:dyDescent="0.25">
      <c r="A3889">
        <v>3888</v>
      </c>
    </row>
    <row r="3890" spans="1:1" x14ac:dyDescent="0.25">
      <c r="A3890">
        <v>3889</v>
      </c>
    </row>
    <row r="3891" spans="1:1" x14ac:dyDescent="0.25">
      <c r="A3891">
        <v>3890</v>
      </c>
    </row>
    <row r="3892" spans="1:1" x14ac:dyDescent="0.25">
      <c r="A3892">
        <v>3891</v>
      </c>
    </row>
    <row r="3893" spans="1:1" x14ac:dyDescent="0.25">
      <c r="A3893">
        <v>3892</v>
      </c>
    </row>
    <row r="3894" spans="1:1" x14ac:dyDescent="0.25">
      <c r="A3894">
        <v>3893</v>
      </c>
    </row>
    <row r="3895" spans="1:1" x14ac:dyDescent="0.25">
      <c r="A3895">
        <v>3894</v>
      </c>
    </row>
    <row r="3896" spans="1:1" x14ac:dyDescent="0.25">
      <c r="A3896">
        <v>3895</v>
      </c>
    </row>
    <row r="3897" spans="1:1" x14ac:dyDescent="0.25">
      <c r="A3897">
        <v>3896</v>
      </c>
    </row>
    <row r="3898" spans="1:1" x14ac:dyDescent="0.25">
      <c r="A3898">
        <v>3897</v>
      </c>
    </row>
    <row r="3899" spans="1:1" x14ac:dyDescent="0.25">
      <c r="A3899">
        <v>3898</v>
      </c>
    </row>
    <row r="3900" spans="1:1" x14ac:dyDescent="0.25">
      <c r="A3900">
        <v>3899</v>
      </c>
    </row>
    <row r="3901" spans="1:1" x14ac:dyDescent="0.25">
      <c r="A3901">
        <v>3900</v>
      </c>
    </row>
    <row r="3902" spans="1:1" x14ac:dyDescent="0.25">
      <c r="A3902">
        <v>3901</v>
      </c>
    </row>
    <row r="3903" spans="1:1" x14ac:dyDescent="0.25">
      <c r="A3903">
        <v>3902</v>
      </c>
    </row>
    <row r="3904" spans="1:1" x14ac:dyDescent="0.25">
      <c r="A3904">
        <v>3903</v>
      </c>
    </row>
    <row r="3905" spans="1:11" x14ac:dyDescent="0.25">
      <c r="A3905">
        <v>3904</v>
      </c>
    </row>
    <row r="3906" spans="1:11" x14ac:dyDescent="0.25">
      <c r="A3906">
        <v>3905</v>
      </c>
    </row>
    <row r="3907" spans="1:11" x14ac:dyDescent="0.25">
      <c r="A3907">
        <v>3906</v>
      </c>
    </row>
    <row r="3908" spans="1:11" x14ac:dyDescent="0.25">
      <c r="A3908">
        <v>3907</v>
      </c>
    </row>
    <row r="3909" spans="1:11" x14ac:dyDescent="0.25">
      <c r="A3909">
        <v>3908</v>
      </c>
    </row>
    <row r="3910" spans="1:11" x14ac:dyDescent="0.25">
      <c r="A3910">
        <v>3909</v>
      </c>
      <c r="J3910">
        <v>236.314097</v>
      </c>
      <c r="K3910">
        <v>13.578711999999999</v>
      </c>
    </row>
    <row r="3911" spans="1:11" x14ac:dyDescent="0.25">
      <c r="A3911">
        <v>3910</v>
      </c>
      <c r="D3911">
        <v>244.318725</v>
      </c>
      <c r="E3911">
        <v>8.2127590000000001</v>
      </c>
    </row>
    <row r="3912" spans="1:11" x14ac:dyDescent="0.25">
      <c r="A3912">
        <v>3911</v>
      </c>
      <c r="D3912">
        <v>244.37042099999999</v>
      </c>
      <c r="E3912">
        <v>8.2967230000000001</v>
      </c>
    </row>
    <row r="3913" spans="1:11" x14ac:dyDescent="0.25">
      <c r="A3913">
        <v>3912</v>
      </c>
      <c r="D3913">
        <v>244.34707499999999</v>
      </c>
      <c r="E3913">
        <v>8.2956420000000008</v>
      </c>
      <c r="F3913">
        <v>252.61364700000001</v>
      </c>
      <c r="G3913">
        <v>4.8175270000000001</v>
      </c>
    </row>
    <row r="3914" spans="1:11" x14ac:dyDescent="0.25">
      <c r="A3914">
        <v>3913</v>
      </c>
      <c r="D3914">
        <v>244.298518</v>
      </c>
      <c r="E3914">
        <v>8.3034250000000007</v>
      </c>
      <c r="F3914">
        <v>252.617717</v>
      </c>
      <c r="G3914">
        <v>4.7942299999999998</v>
      </c>
    </row>
    <row r="3915" spans="1:11" x14ac:dyDescent="0.25">
      <c r="A3915">
        <v>3914</v>
      </c>
      <c r="D3915">
        <v>244.323981</v>
      </c>
      <c r="E3915">
        <v>8.2849719999999998</v>
      </c>
      <c r="F3915">
        <v>252.64029199999999</v>
      </c>
      <c r="G3915">
        <v>4.7955699999999997</v>
      </c>
    </row>
    <row r="3916" spans="1:11" x14ac:dyDescent="0.25">
      <c r="A3916">
        <v>3915</v>
      </c>
      <c r="D3916">
        <v>244.31645900000001</v>
      </c>
      <c r="E3916">
        <v>8.2902299999999993</v>
      </c>
      <c r="F3916">
        <v>252.64276799999999</v>
      </c>
      <c r="G3916">
        <v>4.7986620000000002</v>
      </c>
    </row>
    <row r="3917" spans="1:11" x14ac:dyDescent="0.25">
      <c r="A3917">
        <v>3916</v>
      </c>
      <c r="D3917">
        <v>244.31959799999998</v>
      </c>
      <c r="E3917">
        <v>8.2945589999999996</v>
      </c>
      <c r="F3917">
        <v>252.65900299999998</v>
      </c>
      <c r="G3917">
        <v>4.8159809999999998</v>
      </c>
      <c r="H3917">
        <v>248.65988400000001</v>
      </c>
      <c r="I3917">
        <v>8.7724200000000003</v>
      </c>
    </row>
    <row r="3918" spans="1:11" x14ac:dyDescent="0.25">
      <c r="A3918">
        <v>3917</v>
      </c>
      <c r="D3918">
        <v>244.34119699999999</v>
      </c>
      <c r="E3918">
        <v>8.2330159999999992</v>
      </c>
      <c r="F3918">
        <v>252.60189299999999</v>
      </c>
      <c r="G3918">
        <v>4.8369590000000002</v>
      </c>
      <c r="H3918">
        <v>248.57308900000001</v>
      </c>
      <c r="I3918">
        <v>8.7870069999999991</v>
      </c>
    </row>
    <row r="3919" spans="1:11" x14ac:dyDescent="0.25">
      <c r="A3919">
        <v>3918</v>
      </c>
      <c r="D3919">
        <v>244.318725</v>
      </c>
      <c r="E3919">
        <v>8.2127590000000001</v>
      </c>
      <c r="F3919">
        <v>252.638282</v>
      </c>
      <c r="G3919">
        <v>4.8341760000000003</v>
      </c>
      <c r="H3919">
        <v>248.588908</v>
      </c>
      <c r="I3919">
        <v>8.8127270000000006</v>
      </c>
    </row>
    <row r="3920" spans="1:11" x14ac:dyDescent="0.25">
      <c r="A3920">
        <v>3919</v>
      </c>
      <c r="F3920">
        <v>252.665446</v>
      </c>
      <c r="G3920">
        <v>4.8002599999999997</v>
      </c>
      <c r="H3920">
        <v>248.62565899999998</v>
      </c>
      <c r="I3920">
        <v>8.831747</v>
      </c>
    </row>
    <row r="3921" spans="1:9" x14ac:dyDescent="0.25">
      <c r="A3921">
        <v>3920</v>
      </c>
      <c r="F3921">
        <v>252.65967499999999</v>
      </c>
      <c r="G3921">
        <v>4.7885080000000002</v>
      </c>
      <c r="H3921">
        <v>248.555511</v>
      </c>
      <c r="I3921">
        <v>8.8183980000000002</v>
      </c>
    </row>
    <row r="3922" spans="1:9" x14ac:dyDescent="0.25">
      <c r="A3922">
        <v>3921</v>
      </c>
      <c r="F3922">
        <v>252.61364700000001</v>
      </c>
      <c r="G3922">
        <v>4.8175270000000001</v>
      </c>
      <c r="H3922">
        <v>248.60880600000002</v>
      </c>
      <c r="I3922">
        <v>8.8035530000000008</v>
      </c>
    </row>
    <row r="3923" spans="1:9" x14ac:dyDescent="0.25">
      <c r="A3923">
        <v>3922</v>
      </c>
      <c r="H3923">
        <v>248.644473</v>
      </c>
      <c r="I3923">
        <v>8.7980889999999992</v>
      </c>
    </row>
    <row r="3924" spans="1:9" x14ac:dyDescent="0.25">
      <c r="A3924">
        <v>3923</v>
      </c>
      <c r="H3924">
        <v>248.62803199999999</v>
      </c>
      <c r="I3924">
        <v>8.7991709999999994</v>
      </c>
    </row>
    <row r="3925" spans="1:9" x14ac:dyDescent="0.25">
      <c r="A3925">
        <v>3924</v>
      </c>
      <c r="H3925">
        <v>248.634322</v>
      </c>
      <c r="I3925">
        <v>8.7916460000000001</v>
      </c>
    </row>
    <row r="3926" spans="1:9" x14ac:dyDescent="0.25">
      <c r="A3926">
        <v>3925</v>
      </c>
    </row>
    <row r="3927" spans="1:9" x14ac:dyDescent="0.25">
      <c r="A3927">
        <v>3926</v>
      </c>
    </row>
    <row r="3928" spans="1:9" x14ac:dyDescent="0.25">
      <c r="A3928">
        <v>3927</v>
      </c>
    </row>
    <row r="3929" spans="1:9" x14ac:dyDescent="0.25">
      <c r="A3929">
        <v>3928</v>
      </c>
    </row>
    <row r="3930" spans="1:9" x14ac:dyDescent="0.25">
      <c r="A3930">
        <v>3929</v>
      </c>
    </row>
    <row r="3931" spans="1:9" x14ac:dyDescent="0.25">
      <c r="A3931">
        <v>3930</v>
      </c>
      <c r="B3931">
        <v>223.04006000000001</v>
      </c>
      <c r="C3931">
        <v>8.7026819999999994</v>
      </c>
    </row>
    <row r="3932" spans="1:9" x14ac:dyDescent="0.25">
      <c r="A3932">
        <v>3931</v>
      </c>
      <c r="B3932">
        <v>223.00506200000001</v>
      </c>
      <c r="C3932">
        <v>8.7048459999999999</v>
      </c>
    </row>
    <row r="3933" spans="1:9" x14ac:dyDescent="0.25">
      <c r="A3933">
        <v>3932</v>
      </c>
      <c r="B3933">
        <v>223.03418400000001</v>
      </c>
      <c r="C3933">
        <v>8.7103099999999998</v>
      </c>
    </row>
    <row r="3934" spans="1:9" x14ac:dyDescent="0.25">
      <c r="A3934">
        <v>3933</v>
      </c>
      <c r="B3934">
        <v>223.02222499999999</v>
      </c>
      <c r="C3934">
        <v>8.7347409999999996</v>
      </c>
      <c r="D3934">
        <v>219.50097</v>
      </c>
      <c r="E3934">
        <v>10.43661</v>
      </c>
    </row>
    <row r="3935" spans="1:9" x14ac:dyDescent="0.25">
      <c r="A3935">
        <v>3934</v>
      </c>
      <c r="B3935">
        <v>222.99861899999999</v>
      </c>
      <c r="C3935">
        <v>8.7414430000000003</v>
      </c>
      <c r="D3935">
        <v>219.46983700000001</v>
      </c>
      <c r="E3935">
        <v>10.378107999999999</v>
      </c>
    </row>
    <row r="3936" spans="1:9" x14ac:dyDescent="0.25">
      <c r="A3936">
        <v>3935</v>
      </c>
      <c r="B3936">
        <v>223.00361900000001</v>
      </c>
      <c r="C3936">
        <v>8.7469059999999992</v>
      </c>
      <c r="D3936">
        <v>219.45478700000001</v>
      </c>
      <c r="E3936">
        <v>10.425632</v>
      </c>
    </row>
    <row r="3937" spans="1:9" x14ac:dyDescent="0.25">
      <c r="A3937">
        <v>3936</v>
      </c>
      <c r="B3937">
        <v>222.99722700000001</v>
      </c>
      <c r="C3937">
        <v>8.7312370000000001</v>
      </c>
      <c r="D3937">
        <v>219.45148800000001</v>
      </c>
      <c r="E3937">
        <v>10.418828</v>
      </c>
    </row>
    <row r="3938" spans="1:9" x14ac:dyDescent="0.25">
      <c r="A3938">
        <v>3937</v>
      </c>
      <c r="B3938">
        <v>223.04006000000001</v>
      </c>
      <c r="C3938">
        <v>8.7026819999999994</v>
      </c>
      <c r="D3938">
        <v>219.43262200000001</v>
      </c>
      <c r="E3938">
        <v>10.424754999999999</v>
      </c>
    </row>
    <row r="3939" spans="1:9" x14ac:dyDescent="0.25">
      <c r="A3939">
        <v>3938</v>
      </c>
      <c r="D3939">
        <v>219.47220899999999</v>
      </c>
      <c r="E3939">
        <v>10.425786</v>
      </c>
      <c r="H3939">
        <v>221.733428</v>
      </c>
      <c r="I3939">
        <v>10.836486000000001</v>
      </c>
    </row>
    <row r="3940" spans="1:9" x14ac:dyDescent="0.25">
      <c r="A3940">
        <v>3939</v>
      </c>
      <c r="D3940">
        <v>219.46447699999999</v>
      </c>
      <c r="E3940">
        <v>10.398158</v>
      </c>
      <c r="F3940">
        <v>221.621837</v>
      </c>
      <c r="G3940">
        <v>7.1053959999999998</v>
      </c>
      <c r="H3940">
        <v>221.72342900000001</v>
      </c>
      <c r="I3940">
        <v>10.892564999999999</v>
      </c>
    </row>
    <row r="3941" spans="1:9" x14ac:dyDescent="0.25">
      <c r="A3941">
        <v>3940</v>
      </c>
      <c r="D3941">
        <v>219.50097</v>
      </c>
      <c r="E3941">
        <v>10.43661</v>
      </c>
      <c r="F3941">
        <v>221.67265800000001</v>
      </c>
      <c r="G3941">
        <v>7.0451930000000003</v>
      </c>
      <c r="H3941">
        <v>221.590034</v>
      </c>
      <c r="I3941">
        <v>10.908854</v>
      </c>
    </row>
    <row r="3942" spans="1:9" x14ac:dyDescent="0.25">
      <c r="A3942">
        <v>3941</v>
      </c>
      <c r="F3942">
        <v>221.656938</v>
      </c>
      <c r="G3942">
        <v>7.0428730000000002</v>
      </c>
      <c r="H3942">
        <v>221.59410600000001</v>
      </c>
      <c r="I3942">
        <v>10.897204</v>
      </c>
    </row>
    <row r="3943" spans="1:9" x14ac:dyDescent="0.25">
      <c r="A3943">
        <v>3942</v>
      </c>
      <c r="F3943">
        <v>221.67301900000001</v>
      </c>
      <c r="G3943">
        <v>7.0556549999999998</v>
      </c>
      <c r="H3943">
        <v>221.64941200000001</v>
      </c>
      <c r="I3943">
        <v>10.876175</v>
      </c>
    </row>
    <row r="3944" spans="1:9" x14ac:dyDescent="0.25">
      <c r="A3944">
        <v>3943</v>
      </c>
      <c r="F3944">
        <v>221.68636899999998</v>
      </c>
      <c r="G3944">
        <v>7.0386980000000001</v>
      </c>
      <c r="H3944">
        <v>221.64441199999999</v>
      </c>
      <c r="I3944">
        <v>10.907254999999999</v>
      </c>
    </row>
    <row r="3945" spans="1:9" x14ac:dyDescent="0.25">
      <c r="A3945">
        <v>3944</v>
      </c>
      <c r="F3945">
        <v>221.694153</v>
      </c>
      <c r="G3945">
        <v>7.0550889999999997</v>
      </c>
      <c r="H3945">
        <v>221.635908</v>
      </c>
      <c r="I3945">
        <v>10.910657</v>
      </c>
    </row>
    <row r="3946" spans="1:9" x14ac:dyDescent="0.25">
      <c r="A3946">
        <v>3945</v>
      </c>
      <c r="F3946">
        <v>221.61049700000001</v>
      </c>
      <c r="G3946">
        <v>7.1560629999999996</v>
      </c>
      <c r="H3946">
        <v>221.63838200000001</v>
      </c>
      <c r="I3946">
        <v>10.901895</v>
      </c>
    </row>
    <row r="3947" spans="1:9" x14ac:dyDescent="0.25">
      <c r="A3947">
        <v>3946</v>
      </c>
      <c r="F3947">
        <v>221.621837</v>
      </c>
      <c r="G3947">
        <v>7.1053959999999998</v>
      </c>
      <c r="H3947">
        <v>221.733428</v>
      </c>
      <c r="I3947">
        <v>10.836486000000001</v>
      </c>
    </row>
    <row r="3948" spans="1:9" x14ac:dyDescent="0.25">
      <c r="A3948">
        <v>3947</v>
      </c>
    </row>
    <row r="3949" spans="1:9" x14ac:dyDescent="0.25">
      <c r="A3949">
        <v>3948</v>
      </c>
    </row>
    <row r="3950" spans="1:9" x14ac:dyDescent="0.25">
      <c r="A3950">
        <v>3949</v>
      </c>
    </row>
    <row r="3951" spans="1:9" x14ac:dyDescent="0.25">
      <c r="A3951">
        <v>3950</v>
      </c>
    </row>
    <row r="3952" spans="1:9" x14ac:dyDescent="0.25">
      <c r="A3952">
        <v>3951</v>
      </c>
    </row>
    <row r="3953" spans="1:9" x14ac:dyDescent="0.25">
      <c r="A3953">
        <v>3952</v>
      </c>
    </row>
    <row r="3954" spans="1:9" x14ac:dyDescent="0.25">
      <c r="A3954">
        <v>3953</v>
      </c>
      <c r="B3954">
        <v>196.71082899999999</v>
      </c>
      <c r="C3954">
        <v>7.6681720000000002</v>
      </c>
    </row>
    <row r="3955" spans="1:9" x14ac:dyDescent="0.25">
      <c r="A3955">
        <v>3954</v>
      </c>
      <c r="B3955">
        <v>196.660731</v>
      </c>
      <c r="C3955">
        <v>7.6981200000000003</v>
      </c>
    </row>
    <row r="3956" spans="1:9" x14ac:dyDescent="0.25">
      <c r="A3956">
        <v>3955</v>
      </c>
      <c r="B3956">
        <v>196.67047400000001</v>
      </c>
      <c r="C3956">
        <v>7.6580190000000004</v>
      </c>
    </row>
    <row r="3957" spans="1:9" x14ac:dyDescent="0.25">
      <c r="A3957">
        <v>3956</v>
      </c>
      <c r="B3957">
        <v>196.62639100000001</v>
      </c>
      <c r="C3957">
        <v>7.658836</v>
      </c>
    </row>
    <row r="3958" spans="1:9" x14ac:dyDescent="0.25">
      <c r="A3958">
        <v>3957</v>
      </c>
      <c r="B3958">
        <v>196.64935200000002</v>
      </c>
      <c r="C3958">
        <v>7.7091390000000004</v>
      </c>
      <c r="D3958">
        <v>191.18187900000001</v>
      </c>
      <c r="E3958">
        <v>9.6819950000000006</v>
      </c>
    </row>
    <row r="3959" spans="1:9" x14ac:dyDescent="0.25">
      <c r="A3959">
        <v>3958</v>
      </c>
      <c r="B3959">
        <v>196.61516800000001</v>
      </c>
      <c r="C3959">
        <v>7.7351070000000002</v>
      </c>
      <c r="D3959">
        <v>191.13841100000002</v>
      </c>
      <c r="E3959">
        <v>9.7314830000000008</v>
      </c>
    </row>
    <row r="3960" spans="1:9" x14ac:dyDescent="0.25">
      <c r="A3960">
        <v>3959</v>
      </c>
      <c r="B3960">
        <v>196.596137</v>
      </c>
      <c r="C3960">
        <v>7.7903079999999996</v>
      </c>
      <c r="D3960">
        <v>191.182085</v>
      </c>
      <c r="E3960">
        <v>9.7290849999999995</v>
      </c>
    </row>
    <row r="3961" spans="1:9" x14ac:dyDescent="0.25">
      <c r="A3961">
        <v>3960</v>
      </c>
      <c r="B3961">
        <v>196.71082899999999</v>
      </c>
      <c r="C3961">
        <v>7.6681720000000002</v>
      </c>
      <c r="D3961">
        <v>191.16448400000002</v>
      </c>
      <c r="E3961">
        <v>9.7557159999999996</v>
      </c>
    </row>
    <row r="3962" spans="1:9" x14ac:dyDescent="0.25">
      <c r="A3962">
        <v>3961</v>
      </c>
      <c r="D3962">
        <v>191.18999300000002</v>
      </c>
      <c r="E3962">
        <v>9.7656139999999994</v>
      </c>
    </row>
    <row r="3963" spans="1:9" x14ac:dyDescent="0.25">
      <c r="A3963">
        <v>3962</v>
      </c>
      <c r="D3963">
        <v>191.151015</v>
      </c>
      <c r="E3963">
        <v>9.7447990000000004</v>
      </c>
      <c r="F3963">
        <v>193.33299099999999</v>
      </c>
      <c r="G3963">
        <v>5.9967790000000001</v>
      </c>
    </row>
    <row r="3964" spans="1:9" x14ac:dyDescent="0.25">
      <c r="A3964">
        <v>3963</v>
      </c>
      <c r="D3964">
        <v>191.18187900000001</v>
      </c>
      <c r="E3964">
        <v>9.6819950000000006</v>
      </c>
      <c r="F3964">
        <v>193.33299099999999</v>
      </c>
      <c r="G3964">
        <v>5.9967790000000001</v>
      </c>
      <c r="H3964">
        <v>191.749098</v>
      </c>
      <c r="I3964">
        <v>10.38951</v>
      </c>
    </row>
    <row r="3965" spans="1:9" x14ac:dyDescent="0.25">
      <c r="A3965">
        <v>3964</v>
      </c>
      <c r="F3965">
        <v>193.32610600000001</v>
      </c>
      <c r="G3965">
        <v>5.9821369999999998</v>
      </c>
      <c r="H3965">
        <v>191.737109</v>
      </c>
      <c r="I3965">
        <v>10.376092</v>
      </c>
    </row>
    <row r="3966" spans="1:9" x14ac:dyDescent="0.25">
      <c r="A3966">
        <v>3965</v>
      </c>
      <c r="F3966">
        <v>193.35789</v>
      </c>
      <c r="G3966">
        <v>5.9829540000000003</v>
      </c>
      <c r="H3966">
        <v>191.79863600000002</v>
      </c>
      <c r="I3966">
        <v>10.389049999999999</v>
      </c>
    </row>
    <row r="3967" spans="1:9" x14ac:dyDescent="0.25">
      <c r="A3967">
        <v>3966</v>
      </c>
      <c r="F3967">
        <v>193.39579600000002</v>
      </c>
      <c r="G3967">
        <v>5.9615260000000001</v>
      </c>
      <c r="H3967">
        <v>191.78006600000001</v>
      </c>
      <c r="I3967">
        <v>10.418488</v>
      </c>
    </row>
    <row r="3968" spans="1:9" x14ac:dyDescent="0.25">
      <c r="A3968">
        <v>3967</v>
      </c>
      <c r="F3968">
        <v>193.422427</v>
      </c>
      <c r="G3968">
        <v>6.0165230000000003</v>
      </c>
      <c r="H3968">
        <v>191.75920000000002</v>
      </c>
      <c r="I3968">
        <v>10.455730000000001</v>
      </c>
    </row>
    <row r="3969" spans="1:9" x14ac:dyDescent="0.25">
      <c r="A3969">
        <v>3968</v>
      </c>
      <c r="F3969">
        <v>193.41543799999999</v>
      </c>
      <c r="G3969">
        <v>6.0281549999999999</v>
      </c>
      <c r="H3969">
        <v>191.80475899999999</v>
      </c>
      <c r="I3969">
        <v>10.466699999999999</v>
      </c>
    </row>
    <row r="3970" spans="1:9" x14ac:dyDescent="0.25">
      <c r="A3970">
        <v>3969</v>
      </c>
      <c r="F3970">
        <v>193.422427</v>
      </c>
      <c r="G3970">
        <v>6.0096869999999996</v>
      </c>
      <c r="H3970">
        <v>191.793429</v>
      </c>
      <c r="I3970">
        <v>10.461853</v>
      </c>
    </row>
    <row r="3971" spans="1:9" x14ac:dyDescent="0.25">
      <c r="A3971">
        <v>3970</v>
      </c>
      <c r="H3971">
        <v>191.737109</v>
      </c>
      <c r="I3971">
        <v>10.376092</v>
      </c>
    </row>
    <row r="3972" spans="1:9" x14ac:dyDescent="0.25">
      <c r="A3972">
        <v>3971</v>
      </c>
    </row>
    <row r="3973" spans="1:9" x14ac:dyDescent="0.25">
      <c r="A3973">
        <v>3972</v>
      </c>
    </row>
    <row r="3974" spans="1:9" x14ac:dyDescent="0.25">
      <c r="A3974">
        <v>3973</v>
      </c>
      <c r="B3974">
        <v>168.56066200000001</v>
      </c>
      <c r="C3974">
        <v>8.0790690000000005</v>
      </c>
    </row>
    <row r="3975" spans="1:9" x14ac:dyDescent="0.25">
      <c r="A3975">
        <v>3974</v>
      </c>
      <c r="B3975">
        <v>168.56066200000001</v>
      </c>
      <c r="C3975">
        <v>8.0790690000000005</v>
      </c>
    </row>
    <row r="3976" spans="1:9" x14ac:dyDescent="0.25">
      <c r="A3976">
        <v>3975</v>
      </c>
      <c r="B3976">
        <v>168.59020100000001</v>
      </c>
      <c r="C3976">
        <v>7.9964709999999997</v>
      </c>
    </row>
    <row r="3977" spans="1:9" x14ac:dyDescent="0.25">
      <c r="A3977">
        <v>3976</v>
      </c>
      <c r="B3977">
        <v>168.54306100000002</v>
      </c>
      <c r="C3977">
        <v>8.046621</v>
      </c>
    </row>
    <row r="3978" spans="1:9" x14ac:dyDescent="0.25">
      <c r="A3978">
        <v>3977</v>
      </c>
      <c r="B3978">
        <v>168.64785000000001</v>
      </c>
      <c r="C3978">
        <v>8.0526420000000005</v>
      </c>
    </row>
    <row r="3979" spans="1:9" x14ac:dyDescent="0.25">
      <c r="A3979">
        <v>3978</v>
      </c>
      <c r="B3979">
        <v>168.63132100000001</v>
      </c>
      <c r="C3979">
        <v>8.035755</v>
      </c>
      <c r="D3979">
        <v>162.770556</v>
      </c>
      <c r="E3979">
        <v>9.73536</v>
      </c>
    </row>
    <row r="3980" spans="1:9" x14ac:dyDescent="0.25">
      <c r="A3980">
        <v>3979</v>
      </c>
      <c r="B3980">
        <v>168.57749799999999</v>
      </c>
      <c r="C3980">
        <v>8.0361130000000003</v>
      </c>
      <c r="D3980">
        <v>162.770352</v>
      </c>
      <c r="E3980">
        <v>9.7377579999999995</v>
      </c>
    </row>
    <row r="3981" spans="1:9" x14ac:dyDescent="0.25">
      <c r="A3981">
        <v>3980</v>
      </c>
      <c r="B3981">
        <v>168.491837</v>
      </c>
      <c r="C3981">
        <v>7.989941</v>
      </c>
      <c r="D3981">
        <v>162.78555299999999</v>
      </c>
      <c r="E3981">
        <v>9.7585739999999994</v>
      </c>
    </row>
    <row r="3982" spans="1:9" x14ac:dyDescent="0.25">
      <c r="A3982">
        <v>3981</v>
      </c>
      <c r="B3982">
        <v>168.56066200000001</v>
      </c>
      <c r="C3982">
        <v>8.0790690000000005</v>
      </c>
      <c r="D3982">
        <v>162.75565800000001</v>
      </c>
      <c r="E3982">
        <v>9.7600020000000001</v>
      </c>
    </row>
    <row r="3983" spans="1:9" x14ac:dyDescent="0.25">
      <c r="A3983">
        <v>3982</v>
      </c>
      <c r="D3983">
        <v>162.88855900000001</v>
      </c>
      <c r="E3983">
        <v>9.8077550000000002</v>
      </c>
    </row>
    <row r="3984" spans="1:9" x14ac:dyDescent="0.25">
      <c r="A3984">
        <v>3983</v>
      </c>
      <c r="D3984">
        <v>162.81488899999999</v>
      </c>
      <c r="E3984">
        <v>9.7353100000000001</v>
      </c>
    </row>
    <row r="3985" spans="1:9" x14ac:dyDescent="0.25">
      <c r="A3985">
        <v>3984</v>
      </c>
      <c r="D3985">
        <v>162.77484100000001</v>
      </c>
      <c r="E3985">
        <v>9.7063830000000006</v>
      </c>
    </row>
    <row r="3986" spans="1:9" x14ac:dyDescent="0.25">
      <c r="A3986">
        <v>3985</v>
      </c>
      <c r="D3986">
        <v>162.770556</v>
      </c>
      <c r="E3986">
        <v>9.73536</v>
      </c>
      <c r="F3986">
        <v>163.56464700000001</v>
      </c>
      <c r="G3986">
        <v>6.1307520000000002</v>
      </c>
    </row>
    <row r="3987" spans="1:9" x14ac:dyDescent="0.25">
      <c r="A3987">
        <v>3986</v>
      </c>
      <c r="F3987">
        <v>163.552606</v>
      </c>
      <c r="G3987">
        <v>6.1104979999999998</v>
      </c>
      <c r="H3987">
        <v>162.29461000000001</v>
      </c>
      <c r="I3987">
        <v>10.464658999999999</v>
      </c>
    </row>
    <row r="3988" spans="1:9" x14ac:dyDescent="0.25">
      <c r="A3988">
        <v>3987</v>
      </c>
      <c r="F3988">
        <v>163.518629</v>
      </c>
      <c r="G3988">
        <v>6.077693</v>
      </c>
      <c r="H3988">
        <v>162.26338800000002</v>
      </c>
      <c r="I3988">
        <v>10.409967999999999</v>
      </c>
    </row>
    <row r="3989" spans="1:9" x14ac:dyDescent="0.25">
      <c r="A3989">
        <v>3988</v>
      </c>
      <c r="F3989">
        <v>163.54505599999999</v>
      </c>
      <c r="G3989">
        <v>6.0898870000000001</v>
      </c>
      <c r="H3989">
        <v>162.24027699999999</v>
      </c>
      <c r="I3989">
        <v>10.426753</v>
      </c>
    </row>
    <row r="3990" spans="1:9" x14ac:dyDescent="0.25">
      <c r="A3990">
        <v>3989</v>
      </c>
      <c r="F3990">
        <v>163.614644</v>
      </c>
      <c r="G3990">
        <v>6.0426960000000003</v>
      </c>
      <c r="H3990">
        <v>162.297315</v>
      </c>
      <c r="I3990">
        <v>10.433232</v>
      </c>
    </row>
    <row r="3991" spans="1:9" x14ac:dyDescent="0.25">
      <c r="A3991">
        <v>3990</v>
      </c>
      <c r="F3991">
        <v>163.693926</v>
      </c>
      <c r="G3991">
        <v>6.0499910000000003</v>
      </c>
      <c r="H3991">
        <v>162.243797</v>
      </c>
      <c r="I3991">
        <v>10.507514</v>
      </c>
    </row>
    <row r="3992" spans="1:9" x14ac:dyDescent="0.25">
      <c r="A3992">
        <v>3991</v>
      </c>
      <c r="F3992">
        <v>163.72841400000001</v>
      </c>
      <c r="G3992">
        <v>6.089785</v>
      </c>
      <c r="H3992">
        <v>162.314099</v>
      </c>
      <c r="I3992">
        <v>10.548481000000001</v>
      </c>
    </row>
    <row r="3993" spans="1:9" x14ac:dyDescent="0.25">
      <c r="A3993">
        <v>3992</v>
      </c>
      <c r="F3993">
        <v>163.56464700000001</v>
      </c>
      <c r="G3993">
        <v>6.1307520000000002</v>
      </c>
      <c r="H3993">
        <v>162.284254</v>
      </c>
      <c r="I3993">
        <v>10.592612000000001</v>
      </c>
    </row>
    <row r="3994" spans="1:9" x14ac:dyDescent="0.25">
      <c r="A3994">
        <v>3993</v>
      </c>
      <c r="H3994">
        <v>162.29461000000001</v>
      </c>
      <c r="I3994">
        <v>10.464658999999999</v>
      </c>
    </row>
    <row r="3995" spans="1:9" x14ac:dyDescent="0.25">
      <c r="A3995">
        <v>3994</v>
      </c>
      <c r="B3995">
        <v>133.41691</v>
      </c>
      <c r="C3995">
        <v>6.3740560000000004</v>
      </c>
    </row>
    <row r="3996" spans="1:9" x14ac:dyDescent="0.25">
      <c r="A3996">
        <v>3995</v>
      </c>
      <c r="B3996">
        <v>133.36614400000002</v>
      </c>
      <c r="C3996">
        <v>6.279979</v>
      </c>
    </row>
    <row r="3997" spans="1:9" x14ac:dyDescent="0.25">
      <c r="A3997">
        <v>3996</v>
      </c>
      <c r="B3997">
        <v>133.37665800000002</v>
      </c>
      <c r="C3997">
        <v>6.3032430000000002</v>
      </c>
    </row>
    <row r="3998" spans="1:9" x14ac:dyDescent="0.25">
      <c r="A3998">
        <v>3997</v>
      </c>
      <c r="B3998">
        <v>133.416708</v>
      </c>
      <c r="C3998">
        <v>6.3006409999999997</v>
      </c>
    </row>
    <row r="3999" spans="1:9" x14ac:dyDescent="0.25">
      <c r="A3999">
        <v>3998</v>
      </c>
      <c r="B3999">
        <v>133.416708</v>
      </c>
      <c r="C3999">
        <v>6.3104370000000003</v>
      </c>
    </row>
    <row r="4000" spans="1:9" x14ac:dyDescent="0.25">
      <c r="A4000">
        <v>3999</v>
      </c>
      <c r="B4000">
        <v>133.38375300000001</v>
      </c>
      <c r="C4000">
        <v>6.3898710000000003</v>
      </c>
    </row>
    <row r="4001" spans="1:9" x14ac:dyDescent="0.25">
      <c r="A4001">
        <v>4000</v>
      </c>
      <c r="B4001">
        <v>133.51190800000001</v>
      </c>
      <c r="C4001">
        <v>6.3030390000000001</v>
      </c>
      <c r="D4001">
        <v>127.46089800000001</v>
      </c>
      <c r="E4001">
        <v>8.3437999999999999</v>
      </c>
    </row>
    <row r="4002" spans="1:9" x14ac:dyDescent="0.25">
      <c r="A4002">
        <v>4001</v>
      </c>
      <c r="B4002">
        <v>133.40063700000002</v>
      </c>
      <c r="C4002">
        <v>6.357424</v>
      </c>
      <c r="D4002">
        <v>127.44798900000001</v>
      </c>
      <c r="E4002">
        <v>8.2667120000000001</v>
      </c>
    </row>
    <row r="4003" spans="1:9" x14ac:dyDescent="0.25">
      <c r="A4003">
        <v>4002</v>
      </c>
      <c r="B4003">
        <v>133.41691</v>
      </c>
      <c r="C4003">
        <v>6.3740560000000004</v>
      </c>
      <c r="D4003">
        <v>127.45028500000001</v>
      </c>
      <c r="E4003">
        <v>8.2981390000000008</v>
      </c>
    </row>
    <row r="4004" spans="1:9" x14ac:dyDescent="0.25">
      <c r="A4004">
        <v>4003</v>
      </c>
      <c r="D4004">
        <v>127.46574200000001</v>
      </c>
      <c r="E4004">
        <v>8.3200249999999993</v>
      </c>
    </row>
    <row r="4005" spans="1:9" x14ac:dyDescent="0.25">
      <c r="A4005">
        <v>4004</v>
      </c>
      <c r="D4005">
        <v>127.479365</v>
      </c>
      <c r="E4005">
        <v>8.2908439999999999</v>
      </c>
    </row>
    <row r="4006" spans="1:9" x14ac:dyDescent="0.25">
      <c r="A4006">
        <v>4005</v>
      </c>
      <c r="D4006">
        <v>127.50982100000002</v>
      </c>
      <c r="E4006">
        <v>8.3294130000000006</v>
      </c>
    </row>
    <row r="4007" spans="1:9" x14ac:dyDescent="0.25">
      <c r="A4007">
        <v>4006</v>
      </c>
      <c r="D4007">
        <v>127.47834200000001</v>
      </c>
      <c r="E4007">
        <v>8.5653710000000007</v>
      </c>
    </row>
    <row r="4008" spans="1:9" x14ac:dyDescent="0.25">
      <c r="A4008">
        <v>4007</v>
      </c>
      <c r="D4008">
        <v>127.46089800000001</v>
      </c>
      <c r="E4008">
        <v>8.3437999999999999</v>
      </c>
      <c r="F4008">
        <v>127.984644</v>
      </c>
      <c r="G4008">
        <v>5.042084</v>
      </c>
      <c r="H4008">
        <v>126.29636200000002</v>
      </c>
      <c r="I4008">
        <v>9.5550130000000006</v>
      </c>
    </row>
    <row r="4009" spans="1:9" x14ac:dyDescent="0.25">
      <c r="A4009">
        <v>4008</v>
      </c>
      <c r="F4009">
        <v>127.984644</v>
      </c>
      <c r="G4009">
        <v>5.042084</v>
      </c>
      <c r="H4009">
        <v>126.261008</v>
      </c>
      <c r="I4009">
        <v>9.5999079999999992</v>
      </c>
    </row>
    <row r="4010" spans="1:9" x14ac:dyDescent="0.25">
      <c r="A4010">
        <v>4009</v>
      </c>
      <c r="F4010">
        <v>127.984644</v>
      </c>
      <c r="G4010">
        <v>5.042084</v>
      </c>
      <c r="H4010">
        <v>126.241366</v>
      </c>
      <c r="I4010">
        <v>9.6144990000000004</v>
      </c>
    </row>
    <row r="4011" spans="1:9" x14ac:dyDescent="0.25">
      <c r="A4011">
        <v>4010</v>
      </c>
      <c r="F4011">
        <v>127.984644</v>
      </c>
      <c r="G4011">
        <v>5.042084</v>
      </c>
      <c r="H4011">
        <v>126.246622</v>
      </c>
      <c r="I4011">
        <v>9.6124580000000002</v>
      </c>
    </row>
    <row r="4012" spans="1:9" x14ac:dyDescent="0.25">
      <c r="A4012">
        <v>4011</v>
      </c>
      <c r="F4012">
        <v>127.984644</v>
      </c>
      <c r="G4012">
        <v>5.042084</v>
      </c>
      <c r="H4012">
        <v>126.31554600000001</v>
      </c>
      <c r="I4012">
        <v>9.6112850000000005</v>
      </c>
    </row>
    <row r="4013" spans="1:9" x14ac:dyDescent="0.25">
      <c r="A4013">
        <v>4012</v>
      </c>
      <c r="F4013">
        <v>127.984644</v>
      </c>
      <c r="G4013">
        <v>5.042084</v>
      </c>
      <c r="H4013">
        <v>126.28361000000001</v>
      </c>
      <c r="I4013">
        <v>9.6865869999999994</v>
      </c>
    </row>
    <row r="4014" spans="1:9" x14ac:dyDescent="0.25">
      <c r="A4014">
        <v>4013</v>
      </c>
      <c r="F4014">
        <v>127.984644</v>
      </c>
      <c r="G4014">
        <v>5.042084</v>
      </c>
      <c r="H4014">
        <v>126.31963200000001</v>
      </c>
      <c r="I4014">
        <v>9.6644970000000008</v>
      </c>
    </row>
    <row r="4015" spans="1:9" x14ac:dyDescent="0.25">
      <c r="A4015">
        <v>4014</v>
      </c>
      <c r="H4015">
        <v>126.29636200000002</v>
      </c>
      <c r="I4015">
        <v>9.5550130000000006</v>
      </c>
    </row>
    <row r="4016" spans="1:9" x14ac:dyDescent="0.25">
      <c r="A4016">
        <v>4015</v>
      </c>
    </row>
    <row r="4017" spans="1:9" x14ac:dyDescent="0.25">
      <c r="A4017">
        <v>4016</v>
      </c>
    </row>
    <row r="4018" spans="1:9" x14ac:dyDescent="0.25">
      <c r="A4018">
        <v>4017</v>
      </c>
    </row>
    <row r="4019" spans="1:9" x14ac:dyDescent="0.25">
      <c r="A4019">
        <v>4018</v>
      </c>
    </row>
    <row r="4020" spans="1:9" x14ac:dyDescent="0.25">
      <c r="A4020">
        <v>4019</v>
      </c>
      <c r="B4020">
        <v>100.894423</v>
      </c>
      <c r="C4020">
        <v>5.9404560000000002</v>
      </c>
    </row>
    <row r="4021" spans="1:9" x14ac:dyDescent="0.25">
      <c r="A4021">
        <v>4020</v>
      </c>
      <c r="B4021">
        <v>100.867028</v>
      </c>
      <c r="C4021">
        <v>5.9458130000000002</v>
      </c>
    </row>
    <row r="4022" spans="1:9" x14ac:dyDescent="0.25">
      <c r="A4022">
        <v>4021</v>
      </c>
      <c r="B4022">
        <v>100.86860900000001</v>
      </c>
      <c r="C4022">
        <v>5.9412209999999996</v>
      </c>
    </row>
    <row r="4023" spans="1:9" x14ac:dyDescent="0.25">
      <c r="A4023">
        <v>4022</v>
      </c>
      <c r="B4023">
        <v>100.87335</v>
      </c>
      <c r="C4023">
        <v>5.9251500000000004</v>
      </c>
    </row>
    <row r="4024" spans="1:9" x14ac:dyDescent="0.25">
      <c r="A4024">
        <v>4023</v>
      </c>
      <c r="B4024">
        <v>100.845038</v>
      </c>
      <c r="C4024">
        <v>5.9282120000000003</v>
      </c>
      <c r="D4024">
        <v>95.241350000000011</v>
      </c>
      <c r="E4024">
        <v>8.3242609999999999</v>
      </c>
    </row>
    <row r="4025" spans="1:9" x14ac:dyDescent="0.25">
      <c r="A4025">
        <v>4024</v>
      </c>
      <c r="B4025">
        <v>100.85733400000001</v>
      </c>
      <c r="C4025">
        <v>5.9374969999999996</v>
      </c>
      <c r="D4025">
        <v>95.162018000000003</v>
      </c>
      <c r="E4025">
        <v>8.2975790000000007</v>
      </c>
    </row>
    <row r="4026" spans="1:9" x14ac:dyDescent="0.25">
      <c r="A4026">
        <v>4025</v>
      </c>
      <c r="B4026">
        <v>100.869578</v>
      </c>
      <c r="C4026">
        <v>5.9433129999999998</v>
      </c>
      <c r="D4026">
        <v>95.184719000000001</v>
      </c>
      <c r="E4026">
        <v>8.2979350000000007</v>
      </c>
    </row>
    <row r="4027" spans="1:9" x14ac:dyDescent="0.25">
      <c r="A4027">
        <v>4026</v>
      </c>
      <c r="B4027">
        <v>100.894423</v>
      </c>
      <c r="C4027">
        <v>5.9404560000000002</v>
      </c>
      <c r="D4027">
        <v>95.177885000000003</v>
      </c>
      <c r="E4027">
        <v>8.3139040000000008</v>
      </c>
    </row>
    <row r="4028" spans="1:9" x14ac:dyDescent="0.25">
      <c r="A4028">
        <v>4027</v>
      </c>
      <c r="D4028">
        <v>95.191914000000011</v>
      </c>
      <c r="E4028">
        <v>8.3095669999999995</v>
      </c>
    </row>
    <row r="4029" spans="1:9" x14ac:dyDescent="0.25">
      <c r="A4029">
        <v>4028</v>
      </c>
      <c r="D4029">
        <v>95.178139000000002</v>
      </c>
      <c r="E4029">
        <v>8.2852820000000005</v>
      </c>
    </row>
    <row r="4030" spans="1:9" x14ac:dyDescent="0.25">
      <c r="A4030">
        <v>4029</v>
      </c>
      <c r="D4030">
        <v>95.241350000000011</v>
      </c>
      <c r="E4030">
        <v>8.3242609999999999</v>
      </c>
      <c r="F4030">
        <v>95.039933000000005</v>
      </c>
      <c r="G4030">
        <v>3.977446</v>
      </c>
    </row>
    <row r="4031" spans="1:9" x14ac:dyDescent="0.25">
      <c r="A4031">
        <v>4030</v>
      </c>
      <c r="D4031">
        <v>95.241350000000011</v>
      </c>
      <c r="E4031">
        <v>8.3242609999999999</v>
      </c>
      <c r="F4031">
        <v>95.098347000000004</v>
      </c>
      <c r="G4031">
        <v>4.0811140000000004</v>
      </c>
    </row>
    <row r="4032" spans="1:9" x14ac:dyDescent="0.25">
      <c r="A4032">
        <v>4031</v>
      </c>
      <c r="F4032">
        <v>95.064930000000004</v>
      </c>
      <c r="G4032">
        <v>4.0539719999999999</v>
      </c>
      <c r="H4032">
        <v>93.867544000000009</v>
      </c>
      <c r="I4032">
        <v>8.9238199999999992</v>
      </c>
    </row>
    <row r="4033" spans="1:9" x14ac:dyDescent="0.25">
      <c r="A4033">
        <v>4032</v>
      </c>
      <c r="F4033">
        <v>95.08533700000001</v>
      </c>
      <c r="G4033">
        <v>4.0314740000000002</v>
      </c>
      <c r="H4033">
        <v>93.861269000000007</v>
      </c>
      <c r="I4033">
        <v>8.9617789999999999</v>
      </c>
    </row>
    <row r="4034" spans="1:9" x14ac:dyDescent="0.25">
      <c r="A4034">
        <v>4033</v>
      </c>
      <c r="F4034">
        <v>95.050034000000011</v>
      </c>
      <c r="G4034">
        <v>4.0383100000000001</v>
      </c>
      <c r="H4034">
        <v>93.890044000000003</v>
      </c>
      <c r="I4034">
        <v>9.0001949999999997</v>
      </c>
    </row>
    <row r="4035" spans="1:9" x14ac:dyDescent="0.25">
      <c r="A4035">
        <v>4034</v>
      </c>
      <c r="F4035">
        <v>95.119213000000002</v>
      </c>
      <c r="G4035">
        <v>4.0005059999999997</v>
      </c>
      <c r="H4035">
        <v>93.882339999999999</v>
      </c>
      <c r="I4035">
        <v>9.0785579999999992</v>
      </c>
    </row>
    <row r="4036" spans="1:9" x14ac:dyDescent="0.25">
      <c r="A4036">
        <v>4035</v>
      </c>
      <c r="F4036">
        <v>95.120846</v>
      </c>
      <c r="G4036">
        <v>4.0052510000000003</v>
      </c>
      <c r="H4036">
        <v>93.876981999999998</v>
      </c>
      <c r="I4036">
        <v>9.0760570000000005</v>
      </c>
    </row>
    <row r="4037" spans="1:9" x14ac:dyDescent="0.25">
      <c r="A4037">
        <v>4036</v>
      </c>
      <c r="F4037">
        <v>95.039933000000005</v>
      </c>
      <c r="G4037">
        <v>3.977446</v>
      </c>
      <c r="H4037">
        <v>93.901879000000008</v>
      </c>
      <c r="I4037">
        <v>9.0772309999999994</v>
      </c>
    </row>
    <row r="4038" spans="1:9" x14ac:dyDescent="0.25">
      <c r="A4038">
        <v>4037</v>
      </c>
      <c r="H4038">
        <v>93.818823000000009</v>
      </c>
      <c r="I4038">
        <v>8.9980519999999995</v>
      </c>
    </row>
    <row r="4039" spans="1:9" x14ac:dyDescent="0.25">
      <c r="A4039">
        <v>4038</v>
      </c>
      <c r="H4039">
        <v>93.867544000000009</v>
      </c>
      <c r="I4039">
        <v>8.9238199999999992</v>
      </c>
    </row>
    <row r="4040" spans="1:9" x14ac:dyDescent="0.25">
      <c r="A4040">
        <v>4039</v>
      </c>
    </row>
    <row r="4041" spans="1:9" x14ac:dyDescent="0.25">
      <c r="A4041">
        <v>4040</v>
      </c>
      <c r="B4041">
        <v>74.388304000000005</v>
      </c>
      <c r="C4041">
        <v>5.8835199999999999</v>
      </c>
    </row>
    <row r="4042" spans="1:9" x14ac:dyDescent="0.25">
      <c r="A4042">
        <v>4041</v>
      </c>
      <c r="B4042">
        <v>74.357336000000004</v>
      </c>
      <c r="C4042">
        <v>5.9145390000000004</v>
      </c>
    </row>
    <row r="4043" spans="1:9" x14ac:dyDescent="0.25">
      <c r="A4043">
        <v>4042</v>
      </c>
      <c r="B4043">
        <v>74.375550000000004</v>
      </c>
      <c r="C4043">
        <v>5.8867859999999999</v>
      </c>
    </row>
    <row r="4044" spans="1:9" x14ac:dyDescent="0.25">
      <c r="A4044">
        <v>4043</v>
      </c>
      <c r="B4044">
        <v>74.390855000000002</v>
      </c>
      <c r="C4044">
        <v>5.866123</v>
      </c>
    </row>
    <row r="4045" spans="1:9" x14ac:dyDescent="0.25">
      <c r="A4045">
        <v>4044</v>
      </c>
      <c r="B4045">
        <v>74.35055100000001</v>
      </c>
      <c r="C4045">
        <v>5.8765309999999999</v>
      </c>
    </row>
    <row r="4046" spans="1:9" x14ac:dyDescent="0.25">
      <c r="A4046">
        <v>4045</v>
      </c>
      <c r="B4046">
        <v>74.342133000000004</v>
      </c>
      <c r="C4046">
        <v>5.8773980000000003</v>
      </c>
    </row>
    <row r="4047" spans="1:9" x14ac:dyDescent="0.25">
      <c r="A4047">
        <v>4046</v>
      </c>
      <c r="B4047">
        <v>74.371111000000013</v>
      </c>
      <c r="C4047">
        <v>5.8655619999999997</v>
      </c>
      <c r="D4047">
        <v>67.421001000000004</v>
      </c>
      <c r="E4047">
        <v>7.6052629999999999</v>
      </c>
    </row>
    <row r="4048" spans="1:9" x14ac:dyDescent="0.25">
      <c r="A4048">
        <v>4047</v>
      </c>
      <c r="B4048">
        <v>74.453607000000005</v>
      </c>
      <c r="C4048">
        <v>5.8545930000000004</v>
      </c>
      <c r="D4048">
        <v>67.432846000000012</v>
      </c>
      <c r="E4048">
        <v>7.6194740000000003</v>
      </c>
    </row>
    <row r="4049" spans="1:9" x14ac:dyDescent="0.25">
      <c r="A4049">
        <v>4048</v>
      </c>
      <c r="B4049">
        <v>74.388304000000005</v>
      </c>
      <c r="C4049">
        <v>5.8835199999999999</v>
      </c>
      <c r="D4049">
        <v>67.429107000000002</v>
      </c>
      <c r="E4049">
        <v>7.6383679999999998</v>
      </c>
    </row>
    <row r="4050" spans="1:9" x14ac:dyDescent="0.25">
      <c r="A4050">
        <v>4049</v>
      </c>
      <c r="D4050">
        <v>67.439368999999999</v>
      </c>
      <c r="E4050">
        <v>7.6362629999999996</v>
      </c>
    </row>
    <row r="4051" spans="1:9" x14ac:dyDescent="0.25">
      <c r="A4051">
        <v>4050</v>
      </c>
      <c r="D4051">
        <v>67.449107999999995</v>
      </c>
      <c r="E4051">
        <v>7.6460520000000001</v>
      </c>
    </row>
    <row r="4052" spans="1:9" x14ac:dyDescent="0.25">
      <c r="A4052">
        <v>4051</v>
      </c>
      <c r="D4052">
        <v>67.43674</v>
      </c>
      <c r="E4052">
        <v>7.6483150000000002</v>
      </c>
      <c r="F4052">
        <v>68.711425000000006</v>
      </c>
      <c r="G4052">
        <v>4.2430519999999996</v>
      </c>
    </row>
    <row r="4053" spans="1:9" x14ac:dyDescent="0.25">
      <c r="A4053">
        <v>4052</v>
      </c>
      <c r="D4053">
        <v>67.421001000000004</v>
      </c>
      <c r="E4053">
        <v>7.6052629999999999</v>
      </c>
      <c r="F4053">
        <v>68.760215000000002</v>
      </c>
      <c r="G4053">
        <v>4.2910529999999998</v>
      </c>
    </row>
    <row r="4054" spans="1:9" x14ac:dyDescent="0.25">
      <c r="A4054">
        <v>4053</v>
      </c>
      <c r="F4054">
        <v>68.713531000000003</v>
      </c>
      <c r="G4054">
        <v>4.2431580000000002</v>
      </c>
      <c r="H4054">
        <v>67.011737000000011</v>
      </c>
      <c r="I4054">
        <v>8.7140529999999998</v>
      </c>
    </row>
    <row r="4055" spans="1:9" x14ac:dyDescent="0.25">
      <c r="A4055">
        <v>4054</v>
      </c>
      <c r="F4055">
        <v>68.729793000000001</v>
      </c>
      <c r="G4055">
        <v>4.2067370000000004</v>
      </c>
      <c r="H4055">
        <v>66.952739000000008</v>
      </c>
      <c r="I4055">
        <v>8.6726310000000009</v>
      </c>
    </row>
    <row r="4056" spans="1:9" x14ac:dyDescent="0.25">
      <c r="A4056">
        <v>4055</v>
      </c>
      <c r="F4056">
        <v>68.769531000000001</v>
      </c>
      <c r="G4056">
        <v>4.2300529999999998</v>
      </c>
      <c r="H4056">
        <v>66.971321000000003</v>
      </c>
      <c r="I4056">
        <v>8.6956310000000006</v>
      </c>
    </row>
    <row r="4057" spans="1:9" x14ac:dyDescent="0.25">
      <c r="A4057">
        <v>4056</v>
      </c>
      <c r="F4057">
        <v>68.840267000000011</v>
      </c>
      <c r="G4057">
        <v>4.2722110000000004</v>
      </c>
      <c r="H4057">
        <v>66.958476000000005</v>
      </c>
      <c r="I4057">
        <v>8.7218420000000005</v>
      </c>
    </row>
    <row r="4058" spans="1:9" x14ac:dyDescent="0.25">
      <c r="A4058">
        <v>4057</v>
      </c>
      <c r="F4058">
        <v>68.830737999999997</v>
      </c>
      <c r="G4058">
        <v>4.2817889999999998</v>
      </c>
      <c r="H4058">
        <v>66.984317000000004</v>
      </c>
      <c r="I4058">
        <v>8.7273689999999995</v>
      </c>
    </row>
    <row r="4059" spans="1:9" x14ac:dyDescent="0.25">
      <c r="A4059">
        <v>4058</v>
      </c>
      <c r="F4059">
        <v>68.823420999999996</v>
      </c>
      <c r="G4059">
        <v>4.2591049999999999</v>
      </c>
      <c r="H4059">
        <v>66.993476000000001</v>
      </c>
      <c r="I4059">
        <v>8.7386850000000003</v>
      </c>
    </row>
    <row r="4060" spans="1:9" x14ac:dyDescent="0.25">
      <c r="A4060">
        <v>4059</v>
      </c>
      <c r="F4060">
        <v>68.711425000000006</v>
      </c>
      <c r="G4060">
        <v>4.2430519999999996</v>
      </c>
      <c r="H4060">
        <v>66.926581999999996</v>
      </c>
      <c r="I4060">
        <v>8.7679469999999995</v>
      </c>
    </row>
    <row r="4061" spans="1:9" x14ac:dyDescent="0.25">
      <c r="A4061">
        <v>4060</v>
      </c>
      <c r="H4061">
        <v>67.011737000000011</v>
      </c>
      <c r="I4061">
        <v>8.7140529999999998</v>
      </c>
    </row>
    <row r="4062" spans="1:9" x14ac:dyDescent="0.25">
      <c r="A4062">
        <v>4061</v>
      </c>
      <c r="B4062">
        <v>48.134952000000006</v>
      </c>
      <c r="C4062">
        <v>5.5629470000000003</v>
      </c>
    </row>
    <row r="4063" spans="1:9" x14ac:dyDescent="0.25">
      <c r="A4063">
        <v>4062</v>
      </c>
      <c r="B4063">
        <v>48.074897</v>
      </c>
      <c r="C4063">
        <v>5.5381049999999998</v>
      </c>
    </row>
    <row r="4064" spans="1:9" x14ac:dyDescent="0.25">
      <c r="A4064">
        <v>4063</v>
      </c>
      <c r="B4064">
        <v>48.108528</v>
      </c>
      <c r="C4064">
        <v>5.5118419999999997</v>
      </c>
    </row>
    <row r="4065" spans="1:9" x14ac:dyDescent="0.25">
      <c r="A4065">
        <v>4064</v>
      </c>
      <c r="B4065">
        <v>48.135372000000004</v>
      </c>
      <c r="C4065">
        <v>5.4996840000000002</v>
      </c>
    </row>
    <row r="4066" spans="1:9" x14ac:dyDescent="0.25">
      <c r="A4066">
        <v>4065</v>
      </c>
      <c r="B4066">
        <v>48.161319000000006</v>
      </c>
      <c r="C4066">
        <v>5.506526</v>
      </c>
    </row>
    <row r="4067" spans="1:9" x14ac:dyDescent="0.25">
      <c r="A4067">
        <v>4066</v>
      </c>
      <c r="B4067">
        <v>48.113105000000004</v>
      </c>
      <c r="C4067">
        <v>5.5362109999999998</v>
      </c>
    </row>
    <row r="4068" spans="1:9" x14ac:dyDescent="0.25">
      <c r="A4068">
        <v>4067</v>
      </c>
      <c r="B4068">
        <v>48.096057000000002</v>
      </c>
      <c r="C4068">
        <v>5.5414209999999997</v>
      </c>
    </row>
    <row r="4069" spans="1:9" x14ac:dyDescent="0.25">
      <c r="A4069">
        <v>4068</v>
      </c>
      <c r="B4069">
        <v>48.082633000000001</v>
      </c>
      <c r="C4069">
        <v>5.5649480000000002</v>
      </c>
      <c r="D4069">
        <v>39.509738000000006</v>
      </c>
      <c r="E4069">
        <v>8.201632</v>
      </c>
    </row>
    <row r="4070" spans="1:9" x14ac:dyDescent="0.25">
      <c r="A4070">
        <v>4069</v>
      </c>
      <c r="B4070">
        <v>48.134952000000006</v>
      </c>
      <c r="C4070">
        <v>5.5629470000000003</v>
      </c>
      <c r="D4070">
        <v>39.506530000000005</v>
      </c>
      <c r="E4070">
        <v>8.1736319999999996</v>
      </c>
    </row>
    <row r="4071" spans="1:9" x14ac:dyDescent="0.25">
      <c r="A4071">
        <v>4070</v>
      </c>
      <c r="D4071">
        <v>39.476688000000003</v>
      </c>
      <c r="E4071">
        <v>8.1903690000000005</v>
      </c>
    </row>
    <row r="4072" spans="1:9" x14ac:dyDescent="0.25">
      <c r="A4072">
        <v>4071</v>
      </c>
      <c r="D4072">
        <v>39.507530000000003</v>
      </c>
      <c r="E4072">
        <v>8.2012630000000009</v>
      </c>
    </row>
    <row r="4073" spans="1:9" x14ac:dyDescent="0.25">
      <c r="A4073">
        <v>4072</v>
      </c>
      <c r="D4073">
        <v>39.521842000000007</v>
      </c>
      <c r="E4073">
        <v>8.2084729999999997</v>
      </c>
    </row>
    <row r="4074" spans="1:9" x14ac:dyDescent="0.25">
      <c r="A4074">
        <v>4073</v>
      </c>
      <c r="D4074">
        <v>39.499317000000005</v>
      </c>
      <c r="E4074">
        <v>8.1843690000000002</v>
      </c>
    </row>
    <row r="4075" spans="1:9" x14ac:dyDescent="0.25">
      <c r="A4075">
        <v>4074</v>
      </c>
      <c r="D4075">
        <v>39.473422000000006</v>
      </c>
      <c r="E4075">
        <v>8.1805260000000004</v>
      </c>
      <c r="F4075">
        <v>42.624160000000003</v>
      </c>
      <c r="G4075">
        <v>4.9504739999999998</v>
      </c>
    </row>
    <row r="4076" spans="1:9" x14ac:dyDescent="0.25">
      <c r="A4076">
        <v>4075</v>
      </c>
      <c r="D4076">
        <v>39.504585000000006</v>
      </c>
      <c r="E4076">
        <v>8.1491579999999999</v>
      </c>
      <c r="F4076">
        <v>42.621265000000001</v>
      </c>
      <c r="G4076">
        <v>4.9564209999999997</v>
      </c>
    </row>
    <row r="4077" spans="1:9" x14ac:dyDescent="0.25">
      <c r="A4077">
        <v>4076</v>
      </c>
      <c r="D4077">
        <v>39.509738000000006</v>
      </c>
      <c r="E4077">
        <v>8.201632</v>
      </c>
      <c r="F4077">
        <v>42.640636000000001</v>
      </c>
      <c r="G4077">
        <v>4.9457890000000004</v>
      </c>
    </row>
    <row r="4078" spans="1:9" x14ac:dyDescent="0.25">
      <c r="A4078">
        <v>4077</v>
      </c>
      <c r="F4078">
        <v>42.607269000000002</v>
      </c>
      <c r="G4078">
        <v>4.9355260000000003</v>
      </c>
      <c r="H4078">
        <v>39.122791000000007</v>
      </c>
      <c r="I4078">
        <v>9.529579</v>
      </c>
    </row>
    <row r="4079" spans="1:9" x14ac:dyDescent="0.25">
      <c r="A4079">
        <v>4078</v>
      </c>
      <c r="F4079">
        <v>42.642791000000003</v>
      </c>
      <c r="G4079">
        <v>4.9070530000000003</v>
      </c>
      <c r="H4079">
        <v>39.030689000000002</v>
      </c>
      <c r="I4079">
        <v>9.5449479999999998</v>
      </c>
    </row>
    <row r="4080" spans="1:9" x14ac:dyDescent="0.25">
      <c r="A4080">
        <v>4079</v>
      </c>
      <c r="F4080">
        <v>42.670947000000005</v>
      </c>
      <c r="G4080">
        <v>4.900474</v>
      </c>
      <c r="H4080">
        <v>39.070213000000003</v>
      </c>
      <c r="I4080">
        <v>9.5572110000000006</v>
      </c>
    </row>
    <row r="4081" spans="1:9" x14ac:dyDescent="0.25">
      <c r="A4081">
        <v>4080</v>
      </c>
      <c r="F4081">
        <v>42.667163000000002</v>
      </c>
      <c r="G4081">
        <v>4.8912110000000002</v>
      </c>
      <c r="H4081">
        <v>39.092899000000003</v>
      </c>
      <c r="I4081">
        <v>9.5961060000000007</v>
      </c>
    </row>
    <row r="4082" spans="1:9" x14ac:dyDescent="0.25">
      <c r="A4082">
        <v>4081</v>
      </c>
      <c r="F4082">
        <v>42.618949000000001</v>
      </c>
      <c r="G4082">
        <v>4.9888950000000003</v>
      </c>
      <c r="H4082">
        <v>39.042213000000004</v>
      </c>
      <c r="I4082">
        <v>9.6059470000000005</v>
      </c>
    </row>
    <row r="4083" spans="1:9" x14ac:dyDescent="0.25">
      <c r="A4083">
        <v>4082</v>
      </c>
      <c r="B4083">
        <v>22.920057</v>
      </c>
      <c r="C4083">
        <v>6.4606839999999996</v>
      </c>
      <c r="H4083">
        <v>39.068160000000006</v>
      </c>
      <c r="I4083">
        <v>9.6068420000000003</v>
      </c>
    </row>
    <row r="4084" spans="1:9" x14ac:dyDescent="0.25">
      <c r="A4084">
        <v>4083</v>
      </c>
      <c r="B4084">
        <v>22.935371000000004</v>
      </c>
      <c r="C4084">
        <v>6.4239470000000001</v>
      </c>
      <c r="H4084">
        <v>39.075000000000003</v>
      </c>
      <c r="I4084">
        <v>9.6214220000000008</v>
      </c>
    </row>
    <row r="4085" spans="1:9" x14ac:dyDescent="0.25">
      <c r="A4085">
        <v>4084</v>
      </c>
      <c r="B4085">
        <v>22.911266000000005</v>
      </c>
      <c r="C4085">
        <v>6.4895259999999997</v>
      </c>
      <c r="H4085">
        <v>39.070690000000006</v>
      </c>
      <c r="I4085">
        <v>9.6044739999999997</v>
      </c>
    </row>
    <row r="4086" spans="1:9" x14ac:dyDescent="0.25">
      <c r="A4086">
        <v>4085</v>
      </c>
      <c r="B4086">
        <v>22.903371000000007</v>
      </c>
      <c r="C4086">
        <v>6.4305260000000004</v>
      </c>
      <c r="H4086">
        <v>39.011058000000006</v>
      </c>
      <c r="I4086">
        <v>9.6181059999999992</v>
      </c>
    </row>
    <row r="4087" spans="1:9" x14ac:dyDescent="0.25">
      <c r="A4087">
        <v>4086</v>
      </c>
      <c r="B4087">
        <v>22.939002000000002</v>
      </c>
      <c r="C4087">
        <v>6.4269480000000003</v>
      </c>
      <c r="H4087">
        <v>39.122791000000007</v>
      </c>
      <c r="I4087">
        <v>9.529579</v>
      </c>
    </row>
    <row r="4088" spans="1:9" x14ac:dyDescent="0.25">
      <c r="A4088">
        <v>4087</v>
      </c>
      <c r="B4088">
        <v>22.905635000000004</v>
      </c>
      <c r="C4088">
        <v>6.4904210000000004</v>
      </c>
    </row>
    <row r="4089" spans="1:9" x14ac:dyDescent="0.25">
      <c r="A4089">
        <v>4088</v>
      </c>
      <c r="B4089">
        <v>22.910898000000003</v>
      </c>
      <c r="C4089">
        <v>6.4732099999999999</v>
      </c>
    </row>
    <row r="4090" spans="1:9" x14ac:dyDescent="0.25">
      <c r="A4090">
        <v>4089</v>
      </c>
      <c r="B4090">
        <v>22.879529000000005</v>
      </c>
      <c r="C4090">
        <v>6.4325270000000003</v>
      </c>
      <c r="D4090">
        <v>17.097951000000002</v>
      </c>
      <c r="E4090">
        <v>8.8725260000000006</v>
      </c>
    </row>
    <row r="4091" spans="1:9" x14ac:dyDescent="0.25">
      <c r="A4091">
        <v>4090</v>
      </c>
      <c r="B4091">
        <v>22.889215000000007</v>
      </c>
      <c r="C4091">
        <v>6.4611580000000002</v>
      </c>
      <c r="D4091">
        <v>17.144741000000003</v>
      </c>
      <c r="E4091">
        <v>8.847842</v>
      </c>
    </row>
    <row r="4092" spans="1:9" x14ac:dyDescent="0.25">
      <c r="A4092">
        <v>4091</v>
      </c>
      <c r="B4092">
        <v>22.864266999999998</v>
      </c>
      <c r="C4092">
        <v>6.5224209999999996</v>
      </c>
      <c r="D4092">
        <v>17.112003999999999</v>
      </c>
      <c r="E4092">
        <v>8.8743689999999997</v>
      </c>
    </row>
    <row r="4093" spans="1:9" x14ac:dyDescent="0.25">
      <c r="A4093">
        <v>4092</v>
      </c>
      <c r="B4093">
        <v>22.920057</v>
      </c>
      <c r="C4093">
        <v>6.4606839999999996</v>
      </c>
      <c r="D4093">
        <v>17.100583</v>
      </c>
      <c r="E4093">
        <v>8.8626839999999998</v>
      </c>
    </row>
    <row r="4094" spans="1:9" x14ac:dyDescent="0.25">
      <c r="A4094">
        <v>4093</v>
      </c>
      <c r="D4094">
        <v>17.122793000000001</v>
      </c>
      <c r="E4094">
        <v>8.8649470000000008</v>
      </c>
    </row>
    <row r="4095" spans="1:9" x14ac:dyDescent="0.25">
      <c r="A4095">
        <v>4094</v>
      </c>
      <c r="D4095">
        <v>17.126951000000005</v>
      </c>
      <c r="E4095">
        <v>8.8258419999999997</v>
      </c>
    </row>
    <row r="4096" spans="1:9" x14ac:dyDescent="0.25">
      <c r="A4096">
        <v>4095</v>
      </c>
      <c r="D4096">
        <v>17.106372000000007</v>
      </c>
      <c r="E4096">
        <v>8.8316320000000008</v>
      </c>
    </row>
    <row r="4097" spans="1:11" x14ac:dyDescent="0.25">
      <c r="A4097">
        <v>4096</v>
      </c>
      <c r="D4097">
        <v>17.172425000000004</v>
      </c>
      <c r="E4097">
        <v>8.8862640000000006</v>
      </c>
    </row>
    <row r="4098" spans="1:11" x14ac:dyDescent="0.25">
      <c r="A4098">
        <v>4097</v>
      </c>
      <c r="D4098">
        <v>17.153845000000004</v>
      </c>
      <c r="E4098">
        <v>8.8727370000000008</v>
      </c>
    </row>
    <row r="4099" spans="1:11" x14ac:dyDescent="0.25">
      <c r="A4099">
        <v>4098</v>
      </c>
      <c r="D4099">
        <v>17.113109000000001</v>
      </c>
      <c r="E4099">
        <v>8.8360520000000005</v>
      </c>
      <c r="F4099">
        <v>19.801899000000006</v>
      </c>
      <c r="G4099">
        <v>5.470421</v>
      </c>
    </row>
    <row r="4100" spans="1:11" x14ac:dyDescent="0.25">
      <c r="A4100">
        <v>4099</v>
      </c>
      <c r="D4100">
        <v>17.080372000000004</v>
      </c>
      <c r="E4100">
        <v>8.9193149999999992</v>
      </c>
      <c r="F4100">
        <v>19.801899000000006</v>
      </c>
      <c r="G4100">
        <v>5.470421</v>
      </c>
    </row>
    <row r="4101" spans="1:11" x14ac:dyDescent="0.25">
      <c r="A4101">
        <v>4100</v>
      </c>
      <c r="D4101">
        <v>17.097951000000002</v>
      </c>
      <c r="E4101">
        <v>8.8725260000000006</v>
      </c>
      <c r="F4101">
        <v>19.801899000000006</v>
      </c>
      <c r="G4101">
        <v>5.470421</v>
      </c>
    </row>
    <row r="4102" spans="1:11" x14ac:dyDescent="0.25">
      <c r="A4102">
        <v>4101</v>
      </c>
      <c r="F4102">
        <v>19.801899000000006</v>
      </c>
      <c r="G4102">
        <v>5.470421</v>
      </c>
      <c r="H4102">
        <v>17.250899000000004</v>
      </c>
      <c r="I4102">
        <v>9.6735790000000001</v>
      </c>
    </row>
    <row r="4103" spans="1:11" x14ac:dyDescent="0.25">
      <c r="A4103">
        <v>4102</v>
      </c>
      <c r="F4103">
        <v>19.801899000000006</v>
      </c>
      <c r="G4103">
        <v>5.470421</v>
      </c>
      <c r="H4103">
        <v>17.250899000000004</v>
      </c>
      <c r="I4103">
        <v>9.6735790000000001</v>
      </c>
      <c r="J4103">
        <v>39.118579000000004</v>
      </c>
      <c r="K4103">
        <v>13.271106</v>
      </c>
    </row>
    <row r="4104" spans="1:11" x14ac:dyDescent="0.25">
      <c r="A4104">
        <v>4103</v>
      </c>
    </row>
    <row r="4105" spans="1:11" x14ac:dyDescent="0.25">
      <c r="A4105">
        <v>4104</v>
      </c>
    </row>
    <row r="4106" spans="1:11" x14ac:dyDescent="0.25">
      <c r="A4106">
        <v>4105</v>
      </c>
    </row>
    <row r="4107" spans="1:11" x14ac:dyDescent="0.25">
      <c r="A4107">
        <v>4106</v>
      </c>
    </row>
    <row r="4108" spans="1:11" x14ac:dyDescent="0.25">
      <c r="A4108">
        <v>4107</v>
      </c>
    </row>
    <row r="4109" spans="1:11" x14ac:dyDescent="0.25">
      <c r="A4109">
        <v>4108</v>
      </c>
    </row>
    <row r="4110" spans="1:11" x14ac:dyDescent="0.25">
      <c r="A4110">
        <v>4109</v>
      </c>
    </row>
    <row r="4111" spans="1:11" x14ac:dyDescent="0.25">
      <c r="A4111">
        <v>4110</v>
      </c>
    </row>
    <row r="4112" spans="1:11" x14ac:dyDescent="0.25">
      <c r="A4112">
        <v>4111</v>
      </c>
    </row>
    <row r="4113" spans="1:1" x14ac:dyDescent="0.25">
      <c r="A4113">
        <v>4112</v>
      </c>
    </row>
    <row r="4114" spans="1:1" x14ac:dyDescent="0.25">
      <c r="A4114">
        <v>4113</v>
      </c>
    </row>
    <row r="4115" spans="1:1" x14ac:dyDescent="0.25">
      <c r="A4115">
        <v>4114</v>
      </c>
    </row>
    <row r="4116" spans="1:1" x14ac:dyDescent="0.25">
      <c r="A4116">
        <v>4115</v>
      </c>
    </row>
    <row r="4117" spans="1:1" x14ac:dyDescent="0.25">
      <c r="A4117">
        <v>4116</v>
      </c>
    </row>
    <row r="4118" spans="1:1" x14ac:dyDescent="0.25">
      <c r="A4118">
        <v>4117</v>
      </c>
    </row>
    <row r="4119" spans="1:1" x14ac:dyDescent="0.25">
      <c r="A4119">
        <v>4118</v>
      </c>
    </row>
    <row r="4120" spans="1:1" x14ac:dyDescent="0.25">
      <c r="A4120">
        <v>4119</v>
      </c>
    </row>
    <row r="4121" spans="1:1" x14ac:dyDescent="0.25">
      <c r="A4121">
        <v>4120</v>
      </c>
    </row>
    <row r="4122" spans="1:1" x14ac:dyDescent="0.25">
      <c r="A4122">
        <v>4121</v>
      </c>
    </row>
    <row r="4123" spans="1:1" x14ac:dyDescent="0.25">
      <c r="A4123">
        <v>4122</v>
      </c>
    </row>
    <row r="4124" spans="1:1" x14ac:dyDescent="0.25">
      <c r="A4124">
        <v>4123</v>
      </c>
    </row>
    <row r="4125" spans="1:1" x14ac:dyDescent="0.25">
      <c r="A4125">
        <v>4124</v>
      </c>
    </row>
    <row r="4126" spans="1:1" x14ac:dyDescent="0.25">
      <c r="A4126">
        <v>4125</v>
      </c>
    </row>
    <row r="4127" spans="1:1" x14ac:dyDescent="0.25">
      <c r="A4127">
        <v>4126</v>
      </c>
    </row>
    <row r="4128" spans="1:1" x14ac:dyDescent="0.25">
      <c r="A4128">
        <v>4127</v>
      </c>
    </row>
    <row r="4129" spans="1:11" x14ac:dyDescent="0.25">
      <c r="A4129">
        <v>4128</v>
      </c>
    </row>
    <row r="4130" spans="1:11" x14ac:dyDescent="0.25">
      <c r="A4130">
        <v>4129</v>
      </c>
    </row>
    <row r="4131" spans="1:11" x14ac:dyDescent="0.25">
      <c r="A4131">
        <v>4130</v>
      </c>
    </row>
    <row r="4132" spans="1:11" x14ac:dyDescent="0.25">
      <c r="A4132">
        <v>4131</v>
      </c>
    </row>
    <row r="4133" spans="1:11" x14ac:dyDescent="0.25">
      <c r="A4133">
        <v>4132</v>
      </c>
    </row>
    <row r="4134" spans="1:11" x14ac:dyDescent="0.25">
      <c r="A4134">
        <v>4133</v>
      </c>
    </row>
    <row r="4135" spans="1:11" x14ac:dyDescent="0.25">
      <c r="A4135">
        <v>4134</v>
      </c>
    </row>
    <row r="4136" spans="1:11" x14ac:dyDescent="0.25">
      <c r="A4136">
        <v>4135</v>
      </c>
      <c r="J4136">
        <v>236.00370100000001</v>
      </c>
      <c r="K4136">
        <v>13.423512000000001</v>
      </c>
    </row>
    <row r="4137" spans="1:11" x14ac:dyDescent="0.25">
      <c r="A4137">
        <v>4136</v>
      </c>
      <c r="D4137">
        <v>237.61804899999998</v>
      </c>
      <c r="E4137">
        <v>7.2152859999999999</v>
      </c>
    </row>
    <row r="4138" spans="1:11" x14ac:dyDescent="0.25">
      <c r="A4138">
        <v>4137</v>
      </c>
      <c r="D4138">
        <v>237.58516399999999</v>
      </c>
      <c r="E4138">
        <v>7.222245</v>
      </c>
    </row>
    <row r="4139" spans="1:11" x14ac:dyDescent="0.25">
      <c r="A4139">
        <v>4138</v>
      </c>
      <c r="D4139">
        <v>237.517642</v>
      </c>
      <c r="E4139">
        <v>7.2651300000000001</v>
      </c>
    </row>
    <row r="4140" spans="1:11" x14ac:dyDescent="0.25">
      <c r="A4140">
        <v>4139</v>
      </c>
      <c r="D4140">
        <v>237.53557899999998</v>
      </c>
      <c r="E4140">
        <v>7.3100240000000003</v>
      </c>
      <c r="F4140">
        <v>243.12502599999999</v>
      </c>
      <c r="G4140">
        <v>3.8579910000000002</v>
      </c>
    </row>
    <row r="4141" spans="1:11" x14ac:dyDescent="0.25">
      <c r="A4141">
        <v>4140</v>
      </c>
      <c r="D4141">
        <v>237.552176</v>
      </c>
      <c r="E4141">
        <v>7.2907979999999997</v>
      </c>
      <c r="F4141">
        <v>243.11337599999999</v>
      </c>
      <c r="G4141">
        <v>3.80789</v>
      </c>
    </row>
    <row r="4142" spans="1:11" x14ac:dyDescent="0.25">
      <c r="A4142">
        <v>4141</v>
      </c>
      <c r="D4142">
        <v>237.52480600000001</v>
      </c>
      <c r="E4142">
        <v>7.3042509999999998</v>
      </c>
      <c r="F4142">
        <v>243.10574800000001</v>
      </c>
      <c r="G4142">
        <v>3.8931429999999998</v>
      </c>
      <c r="H4142">
        <v>239.82787999999999</v>
      </c>
      <c r="I4142">
        <v>8.8857130000000009</v>
      </c>
    </row>
    <row r="4143" spans="1:11" x14ac:dyDescent="0.25">
      <c r="A4143">
        <v>4142</v>
      </c>
      <c r="D4143">
        <v>237.61804899999998</v>
      </c>
      <c r="E4143">
        <v>7.2152859999999999</v>
      </c>
      <c r="F4143">
        <v>243.08548999999999</v>
      </c>
      <c r="G4143">
        <v>3.8862369999999999</v>
      </c>
      <c r="H4143">
        <v>239.766593</v>
      </c>
      <c r="I4143">
        <v>8.8563840000000003</v>
      </c>
    </row>
    <row r="4144" spans="1:11" x14ac:dyDescent="0.25">
      <c r="A4144">
        <v>4143</v>
      </c>
      <c r="F4144">
        <v>243.03863799999999</v>
      </c>
      <c r="G4144">
        <v>3.8509289999999998</v>
      </c>
      <c r="H4144">
        <v>239.70757800000001</v>
      </c>
      <c r="I4144">
        <v>8.8454569999999997</v>
      </c>
    </row>
    <row r="4145" spans="1:9" x14ac:dyDescent="0.25">
      <c r="A4145">
        <v>4144</v>
      </c>
      <c r="F4145">
        <v>243.049722</v>
      </c>
      <c r="G4145">
        <v>3.816859</v>
      </c>
      <c r="H4145">
        <v>239.73530700000001</v>
      </c>
      <c r="I4145">
        <v>8.9417410000000004</v>
      </c>
    </row>
    <row r="4146" spans="1:9" x14ac:dyDescent="0.25">
      <c r="A4146">
        <v>4145</v>
      </c>
      <c r="F4146">
        <v>243.059203</v>
      </c>
      <c r="G4146">
        <v>3.8108279999999999</v>
      </c>
      <c r="H4146">
        <v>239.71597800000001</v>
      </c>
      <c r="I4146">
        <v>8.9564310000000003</v>
      </c>
    </row>
    <row r="4147" spans="1:9" x14ac:dyDescent="0.25">
      <c r="A4147">
        <v>4146</v>
      </c>
      <c r="F4147">
        <v>243.12502599999999</v>
      </c>
      <c r="G4147">
        <v>3.8579910000000002</v>
      </c>
      <c r="H4147">
        <v>239.744485</v>
      </c>
      <c r="I4147">
        <v>8.9277730000000002</v>
      </c>
    </row>
    <row r="4148" spans="1:9" x14ac:dyDescent="0.25">
      <c r="A4148">
        <v>4147</v>
      </c>
      <c r="F4148">
        <v>243.12502599999999</v>
      </c>
      <c r="G4148">
        <v>3.8579910000000002</v>
      </c>
      <c r="H4148">
        <v>239.73376200000001</v>
      </c>
      <c r="I4148">
        <v>8.9130830000000003</v>
      </c>
    </row>
    <row r="4149" spans="1:9" x14ac:dyDescent="0.25">
      <c r="A4149">
        <v>4148</v>
      </c>
      <c r="H4149">
        <v>239.69953799999999</v>
      </c>
      <c r="I4149">
        <v>8.9021039999999996</v>
      </c>
    </row>
    <row r="4150" spans="1:9" x14ac:dyDescent="0.25">
      <c r="A4150">
        <v>4149</v>
      </c>
      <c r="H4150">
        <v>239.82787999999999</v>
      </c>
      <c r="I4150">
        <v>8.8857130000000009</v>
      </c>
    </row>
    <row r="4151" spans="1:9" x14ac:dyDescent="0.25">
      <c r="A4151">
        <v>4150</v>
      </c>
    </row>
    <row r="4152" spans="1:9" x14ac:dyDescent="0.25">
      <c r="A4152">
        <v>4151</v>
      </c>
    </row>
    <row r="4153" spans="1:9" x14ac:dyDescent="0.25">
      <c r="A4153">
        <v>4152</v>
      </c>
    </row>
    <row r="4154" spans="1:9" x14ac:dyDescent="0.25">
      <c r="A4154">
        <v>4153</v>
      </c>
    </row>
    <row r="4155" spans="1:9" x14ac:dyDescent="0.25">
      <c r="A4155">
        <v>4154</v>
      </c>
    </row>
    <row r="4156" spans="1:9" x14ac:dyDescent="0.25">
      <c r="A4156">
        <v>4155</v>
      </c>
    </row>
    <row r="4157" spans="1:9" x14ac:dyDescent="0.25">
      <c r="A4157">
        <v>4156</v>
      </c>
      <c r="B4157">
        <v>215.45659699999999</v>
      </c>
      <c r="C4157">
        <v>5.7045940000000002</v>
      </c>
    </row>
    <row r="4158" spans="1:9" x14ac:dyDescent="0.25">
      <c r="A4158">
        <v>4157</v>
      </c>
      <c r="B4158">
        <v>215.335418</v>
      </c>
      <c r="C4158">
        <v>5.6786669999999999</v>
      </c>
    </row>
    <row r="4159" spans="1:9" x14ac:dyDescent="0.25">
      <c r="A4159">
        <v>4158</v>
      </c>
      <c r="B4159">
        <v>215.386291</v>
      </c>
      <c r="C4159">
        <v>5.6616059999999999</v>
      </c>
    </row>
    <row r="4160" spans="1:9" x14ac:dyDescent="0.25">
      <c r="A4160">
        <v>4159</v>
      </c>
      <c r="B4160">
        <v>215.43257700000001</v>
      </c>
      <c r="C4160">
        <v>5.6834610000000003</v>
      </c>
    </row>
    <row r="4161" spans="1:9" x14ac:dyDescent="0.25">
      <c r="A4161">
        <v>4160</v>
      </c>
      <c r="B4161">
        <v>215.438402</v>
      </c>
      <c r="C4161">
        <v>5.6891819999999997</v>
      </c>
    </row>
    <row r="4162" spans="1:9" x14ac:dyDescent="0.25">
      <c r="A4162">
        <v>4161</v>
      </c>
      <c r="B4162">
        <v>215.41592900000001</v>
      </c>
      <c r="C4162">
        <v>5.6518129999999998</v>
      </c>
      <c r="D4162">
        <v>209.619238</v>
      </c>
      <c r="E4162">
        <v>7.1612600000000004</v>
      </c>
    </row>
    <row r="4163" spans="1:9" x14ac:dyDescent="0.25">
      <c r="A4163">
        <v>4162</v>
      </c>
      <c r="B4163">
        <v>215.39324999999999</v>
      </c>
      <c r="C4163">
        <v>5.6017130000000002</v>
      </c>
      <c r="D4163">
        <v>209.624999</v>
      </c>
      <c r="E4163">
        <v>7.1637599999999999</v>
      </c>
    </row>
    <row r="4164" spans="1:9" x14ac:dyDescent="0.25">
      <c r="A4164">
        <v>4163</v>
      </c>
      <c r="B4164">
        <v>215.45659699999999</v>
      </c>
      <c r="C4164">
        <v>5.7045940000000002</v>
      </c>
      <c r="D4164">
        <v>209.66530499999999</v>
      </c>
      <c r="E4164">
        <v>7.1772790000000004</v>
      </c>
    </row>
    <row r="4165" spans="1:9" x14ac:dyDescent="0.25">
      <c r="A4165">
        <v>4164</v>
      </c>
      <c r="D4165">
        <v>209.68010200000001</v>
      </c>
      <c r="E4165">
        <v>7.1724329999999998</v>
      </c>
    </row>
    <row r="4166" spans="1:9" x14ac:dyDescent="0.25">
      <c r="A4166">
        <v>4165</v>
      </c>
      <c r="D4166">
        <v>209.64300800000001</v>
      </c>
      <c r="E4166">
        <v>7.1760029999999997</v>
      </c>
      <c r="F4166">
        <v>213.67906199999999</v>
      </c>
      <c r="G4166">
        <v>3.1079789999999998</v>
      </c>
    </row>
    <row r="4167" spans="1:9" x14ac:dyDescent="0.25">
      <c r="A4167">
        <v>4166</v>
      </c>
      <c r="D4167">
        <v>209.65648100000001</v>
      </c>
      <c r="E4167">
        <v>7.1937579999999999</v>
      </c>
      <c r="F4167">
        <v>213.71339</v>
      </c>
      <c r="G4167">
        <v>3.140142</v>
      </c>
      <c r="H4167">
        <v>210.78958</v>
      </c>
      <c r="I4167">
        <v>7.4416029999999997</v>
      </c>
    </row>
    <row r="4168" spans="1:9" x14ac:dyDescent="0.25">
      <c r="A4168">
        <v>4167</v>
      </c>
      <c r="D4168">
        <v>209.619238</v>
      </c>
      <c r="E4168">
        <v>7.1612600000000004</v>
      </c>
      <c r="F4168">
        <v>213.73070899999999</v>
      </c>
      <c r="G4168">
        <v>3.0948869999999999</v>
      </c>
      <c r="H4168">
        <v>210.64275600000002</v>
      </c>
      <c r="I4168">
        <v>7.4713450000000003</v>
      </c>
    </row>
    <row r="4169" spans="1:9" x14ac:dyDescent="0.25">
      <c r="A4169">
        <v>4168</v>
      </c>
      <c r="F4169">
        <v>213.703442</v>
      </c>
      <c r="G4169">
        <v>3.1297299999999999</v>
      </c>
      <c r="H4169">
        <v>210.77856300000002</v>
      </c>
      <c r="I4169">
        <v>7.4198180000000002</v>
      </c>
    </row>
    <row r="4170" spans="1:9" x14ac:dyDescent="0.25">
      <c r="A4170">
        <v>4169</v>
      </c>
      <c r="F4170">
        <v>213.82549800000001</v>
      </c>
      <c r="G4170">
        <v>2.9981399999999998</v>
      </c>
      <c r="H4170">
        <v>210.84728100000001</v>
      </c>
      <c r="I4170">
        <v>7.424817</v>
      </c>
    </row>
    <row r="4171" spans="1:9" x14ac:dyDescent="0.25">
      <c r="A4171">
        <v>4170</v>
      </c>
      <c r="F4171">
        <v>213.82132300000001</v>
      </c>
      <c r="G4171">
        <v>3.077105</v>
      </c>
      <c r="H4171">
        <v>210.84147100000001</v>
      </c>
      <c r="I4171">
        <v>7.4572139999999996</v>
      </c>
    </row>
    <row r="4172" spans="1:9" x14ac:dyDescent="0.25">
      <c r="A4172">
        <v>4171</v>
      </c>
      <c r="F4172">
        <v>213.70869999999999</v>
      </c>
      <c r="G4172">
        <v>3.1125660000000002</v>
      </c>
      <c r="H4172">
        <v>210.84101000000001</v>
      </c>
      <c r="I4172">
        <v>7.4523159999999997</v>
      </c>
    </row>
    <row r="4173" spans="1:9" x14ac:dyDescent="0.25">
      <c r="A4173">
        <v>4172</v>
      </c>
      <c r="F4173">
        <v>213.70869999999999</v>
      </c>
      <c r="G4173">
        <v>3.1125660000000002</v>
      </c>
      <c r="H4173">
        <v>210.80963400000002</v>
      </c>
      <c r="I4173">
        <v>7.4649179999999999</v>
      </c>
    </row>
    <row r="4174" spans="1:9" x14ac:dyDescent="0.25">
      <c r="A4174">
        <v>4173</v>
      </c>
      <c r="H4174">
        <v>210.78958</v>
      </c>
      <c r="I4174">
        <v>7.4416029999999997</v>
      </c>
    </row>
    <row r="4175" spans="1:9" x14ac:dyDescent="0.25">
      <c r="A4175">
        <v>4174</v>
      </c>
    </row>
    <row r="4176" spans="1:9" x14ac:dyDescent="0.25">
      <c r="A4176">
        <v>4175</v>
      </c>
    </row>
    <row r="4177" spans="1:9" x14ac:dyDescent="0.25">
      <c r="A4177">
        <v>4176</v>
      </c>
    </row>
    <row r="4178" spans="1:9" x14ac:dyDescent="0.25">
      <c r="A4178">
        <v>4177</v>
      </c>
    </row>
    <row r="4179" spans="1:9" x14ac:dyDescent="0.25">
      <c r="A4179">
        <v>4178</v>
      </c>
    </row>
    <row r="4180" spans="1:9" x14ac:dyDescent="0.25">
      <c r="A4180">
        <v>4179</v>
      </c>
      <c r="B4180">
        <v>185.24836200000001</v>
      </c>
      <c r="C4180">
        <v>5.1670780000000001</v>
      </c>
    </row>
    <row r="4181" spans="1:9" x14ac:dyDescent="0.25">
      <c r="A4181">
        <v>4180</v>
      </c>
      <c r="B4181">
        <v>185.166888</v>
      </c>
      <c r="C4181">
        <v>5.1605480000000004</v>
      </c>
    </row>
    <row r="4182" spans="1:9" x14ac:dyDescent="0.25">
      <c r="A4182">
        <v>4181</v>
      </c>
      <c r="B4182">
        <v>185.297698</v>
      </c>
      <c r="C4182">
        <v>5.1447320000000003</v>
      </c>
    </row>
    <row r="4183" spans="1:9" x14ac:dyDescent="0.25">
      <c r="A4183">
        <v>4182</v>
      </c>
      <c r="B4183">
        <v>185.302649</v>
      </c>
      <c r="C4183">
        <v>5.166925</v>
      </c>
    </row>
    <row r="4184" spans="1:9" x14ac:dyDescent="0.25">
      <c r="A4184">
        <v>4183</v>
      </c>
      <c r="B4184">
        <v>185.265761</v>
      </c>
      <c r="C4184">
        <v>5.1583030000000001</v>
      </c>
    </row>
    <row r="4185" spans="1:9" x14ac:dyDescent="0.25">
      <c r="A4185">
        <v>4184</v>
      </c>
      <c r="B4185">
        <v>185.190562</v>
      </c>
      <c r="C4185">
        <v>5.2280949999999997</v>
      </c>
      <c r="D4185">
        <v>178.56350900000001</v>
      </c>
      <c r="E4185">
        <v>7.2112059999999998</v>
      </c>
    </row>
    <row r="4186" spans="1:9" x14ac:dyDescent="0.25">
      <c r="A4186">
        <v>4185</v>
      </c>
      <c r="B4186">
        <v>185.24836200000001</v>
      </c>
      <c r="C4186">
        <v>5.1670780000000001</v>
      </c>
      <c r="D4186">
        <v>178.54595599999999</v>
      </c>
      <c r="E4186">
        <v>7.2352860000000003</v>
      </c>
    </row>
    <row r="4187" spans="1:9" x14ac:dyDescent="0.25">
      <c r="A4187">
        <v>4186</v>
      </c>
      <c r="D4187">
        <v>178.569985</v>
      </c>
      <c r="E4187">
        <v>7.2492140000000003</v>
      </c>
    </row>
    <row r="4188" spans="1:9" x14ac:dyDescent="0.25">
      <c r="A4188">
        <v>4187</v>
      </c>
      <c r="D4188">
        <v>178.584834</v>
      </c>
      <c r="E4188">
        <v>7.2571729999999999</v>
      </c>
    </row>
    <row r="4189" spans="1:9" x14ac:dyDescent="0.25">
      <c r="A4189">
        <v>4188</v>
      </c>
      <c r="D4189">
        <v>178.59253699999999</v>
      </c>
      <c r="E4189">
        <v>7.2676829999999999</v>
      </c>
    </row>
    <row r="4190" spans="1:9" x14ac:dyDescent="0.25">
      <c r="A4190">
        <v>4189</v>
      </c>
      <c r="D4190">
        <v>178.57809700000001</v>
      </c>
      <c r="E4190">
        <v>7.2600809999999996</v>
      </c>
      <c r="F4190">
        <v>181.299792</v>
      </c>
      <c r="G4190">
        <v>3.6425649999999998</v>
      </c>
    </row>
    <row r="4191" spans="1:9" x14ac:dyDescent="0.25">
      <c r="A4191">
        <v>4190</v>
      </c>
      <c r="D4191">
        <v>178.56350900000001</v>
      </c>
      <c r="E4191">
        <v>7.2112059999999998</v>
      </c>
      <c r="F4191">
        <v>181.30617000000001</v>
      </c>
      <c r="G4191">
        <v>3.6786859999999999</v>
      </c>
    </row>
    <row r="4192" spans="1:9" x14ac:dyDescent="0.25">
      <c r="A4192">
        <v>4191</v>
      </c>
      <c r="F4192">
        <v>181.321169</v>
      </c>
      <c r="G4192">
        <v>3.6561360000000001</v>
      </c>
      <c r="H4192">
        <v>178.128581</v>
      </c>
      <c r="I4192">
        <v>8.4428769999999993</v>
      </c>
    </row>
    <row r="4193" spans="1:9" x14ac:dyDescent="0.25">
      <c r="A4193">
        <v>4192</v>
      </c>
      <c r="F4193">
        <v>181.33887300000001</v>
      </c>
      <c r="G4193">
        <v>3.658534</v>
      </c>
      <c r="H4193">
        <v>178.07644300000001</v>
      </c>
      <c r="I4193">
        <v>8.3640030000000003</v>
      </c>
    </row>
    <row r="4194" spans="1:9" x14ac:dyDescent="0.25">
      <c r="A4194">
        <v>4193</v>
      </c>
      <c r="F4194">
        <v>181.38713300000001</v>
      </c>
      <c r="G4194">
        <v>3.6660849999999998</v>
      </c>
      <c r="H4194">
        <v>178.0693</v>
      </c>
      <c r="I4194">
        <v>8.4350199999999997</v>
      </c>
    </row>
    <row r="4195" spans="1:9" x14ac:dyDescent="0.25">
      <c r="A4195">
        <v>4194</v>
      </c>
      <c r="F4195">
        <v>181.41361499999999</v>
      </c>
      <c r="G4195">
        <v>3.713327</v>
      </c>
      <c r="H4195">
        <v>178.10705200000001</v>
      </c>
      <c r="I4195">
        <v>8.4661910000000002</v>
      </c>
    </row>
    <row r="4196" spans="1:9" x14ac:dyDescent="0.25">
      <c r="A4196">
        <v>4195</v>
      </c>
      <c r="F4196">
        <v>181.299792</v>
      </c>
      <c r="G4196">
        <v>3.6425649999999998</v>
      </c>
      <c r="H4196">
        <v>178.13179400000001</v>
      </c>
      <c r="I4196">
        <v>8.4338979999999992</v>
      </c>
    </row>
    <row r="4197" spans="1:9" x14ac:dyDescent="0.25">
      <c r="A4197">
        <v>4196</v>
      </c>
      <c r="H4197">
        <v>178.19245599999999</v>
      </c>
      <c r="I4197">
        <v>8.5232810000000008</v>
      </c>
    </row>
    <row r="4198" spans="1:9" x14ac:dyDescent="0.25">
      <c r="A4198">
        <v>4197</v>
      </c>
      <c r="H4198">
        <v>178.128581</v>
      </c>
      <c r="I4198">
        <v>8.4428769999999993</v>
      </c>
    </row>
    <row r="4199" spans="1:9" x14ac:dyDescent="0.25">
      <c r="A4199">
        <v>4198</v>
      </c>
    </row>
    <row r="4200" spans="1:9" x14ac:dyDescent="0.25">
      <c r="A4200">
        <v>4199</v>
      </c>
    </row>
    <row r="4201" spans="1:9" x14ac:dyDescent="0.25">
      <c r="A4201">
        <v>4200</v>
      </c>
    </row>
    <row r="4202" spans="1:9" x14ac:dyDescent="0.25">
      <c r="A4202">
        <v>4201</v>
      </c>
      <c r="B4202">
        <v>157.10717700000001</v>
      </c>
      <c r="C4202">
        <v>5.7097540000000002</v>
      </c>
    </row>
    <row r="4203" spans="1:9" x14ac:dyDescent="0.25">
      <c r="A4203">
        <v>4202</v>
      </c>
      <c r="B4203">
        <v>157.10717700000001</v>
      </c>
      <c r="C4203">
        <v>5.7097540000000002</v>
      </c>
    </row>
    <row r="4204" spans="1:9" x14ac:dyDescent="0.25">
      <c r="A4204">
        <v>4203</v>
      </c>
      <c r="B4204">
        <v>157.10717700000001</v>
      </c>
      <c r="C4204">
        <v>5.7097540000000002</v>
      </c>
    </row>
    <row r="4205" spans="1:9" x14ac:dyDescent="0.25">
      <c r="A4205">
        <v>4204</v>
      </c>
      <c r="B4205">
        <v>157.10717700000001</v>
      </c>
      <c r="C4205">
        <v>5.7097540000000002</v>
      </c>
    </row>
    <row r="4206" spans="1:9" x14ac:dyDescent="0.25">
      <c r="A4206">
        <v>4205</v>
      </c>
      <c r="B4206">
        <v>157.10717700000001</v>
      </c>
      <c r="C4206">
        <v>5.7097540000000002</v>
      </c>
    </row>
    <row r="4207" spans="1:9" x14ac:dyDescent="0.25">
      <c r="A4207">
        <v>4206</v>
      </c>
      <c r="B4207">
        <v>157.10717700000001</v>
      </c>
      <c r="C4207">
        <v>5.7097540000000002</v>
      </c>
      <c r="D4207">
        <v>152.58113700000001</v>
      </c>
      <c r="E4207">
        <v>7.798165</v>
      </c>
    </row>
    <row r="4208" spans="1:9" x14ac:dyDescent="0.25">
      <c r="A4208">
        <v>4207</v>
      </c>
      <c r="B4208">
        <v>157.10717700000001</v>
      </c>
      <c r="C4208">
        <v>5.7097540000000002</v>
      </c>
      <c r="D4208">
        <v>152.58113700000001</v>
      </c>
      <c r="E4208">
        <v>7.798165</v>
      </c>
    </row>
    <row r="4209" spans="1:9" x14ac:dyDescent="0.25">
      <c r="A4209">
        <v>4208</v>
      </c>
      <c r="B4209">
        <v>157.10717700000001</v>
      </c>
      <c r="C4209">
        <v>5.7097540000000002</v>
      </c>
      <c r="D4209">
        <v>152.61164600000001</v>
      </c>
      <c r="E4209">
        <v>7.8451019999999998</v>
      </c>
    </row>
    <row r="4210" spans="1:9" x14ac:dyDescent="0.25">
      <c r="A4210">
        <v>4209</v>
      </c>
      <c r="D4210">
        <v>152.69051899999999</v>
      </c>
      <c r="E4210">
        <v>7.7283730000000004</v>
      </c>
    </row>
    <row r="4211" spans="1:9" x14ac:dyDescent="0.25">
      <c r="A4211">
        <v>4210</v>
      </c>
      <c r="D4211">
        <v>152.70118200000002</v>
      </c>
      <c r="E4211">
        <v>7.7394949999999998</v>
      </c>
    </row>
    <row r="4212" spans="1:9" x14ac:dyDescent="0.25">
      <c r="A4212">
        <v>4211</v>
      </c>
      <c r="D4212">
        <v>152.58113700000001</v>
      </c>
      <c r="E4212">
        <v>7.798165</v>
      </c>
    </row>
    <row r="4213" spans="1:9" x14ac:dyDescent="0.25">
      <c r="A4213">
        <v>4212</v>
      </c>
      <c r="D4213">
        <v>152.58113700000001</v>
      </c>
      <c r="E4213">
        <v>7.798165</v>
      </c>
      <c r="F4213">
        <v>153.732302</v>
      </c>
      <c r="G4213">
        <v>4.7224579999999996</v>
      </c>
    </row>
    <row r="4214" spans="1:9" x14ac:dyDescent="0.25">
      <c r="A4214">
        <v>4213</v>
      </c>
      <c r="F4214">
        <v>153.74357600000002</v>
      </c>
      <c r="G4214">
        <v>4.75312</v>
      </c>
      <c r="H4214">
        <v>151.86571500000002</v>
      </c>
      <c r="I4214">
        <v>8.8802520000000005</v>
      </c>
    </row>
    <row r="4215" spans="1:9" x14ac:dyDescent="0.25">
      <c r="A4215">
        <v>4214</v>
      </c>
      <c r="F4215">
        <v>153.75122900000002</v>
      </c>
      <c r="G4215">
        <v>4.7156719999999996</v>
      </c>
      <c r="H4215">
        <v>151.86571500000002</v>
      </c>
      <c r="I4215">
        <v>8.8802520000000005</v>
      </c>
    </row>
    <row r="4216" spans="1:9" x14ac:dyDescent="0.25">
      <c r="A4216">
        <v>4215</v>
      </c>
      <c r="F4216">
        <v>153.73271</v>
      </c>
      <c r="G4216">
        <v>4.716132</v>
      </c>
      <c r="H4216">
        <v>151.86571500000002</v>
      </c>
      <c r="I4216">
        <v>8.8802520000000005</v>
      </c>
    </row>
    <row r="4217" spans="1:9" x14ac:dyDescent="0.25">
      <c r="A4217">
        <v>4216</v>
      </c>
      <c r="F4217">
        <v>153.73572000000001</v>
      </c>
      <c r="G4217">
        <v>4.6514410000000002</v>
      </c>
      <c r="H4217">
        <v>151.86571500000002</v>
      </c>
      <c r="I4217">
        <v>8.8802520000000005</v>
      </c>
    </row>
    <row r="4218" spans="1:9" x14ac:dyDescent="0.25">
      <c r="A4218">
        <v>4217</v>
      </c>
      <c r="F4218">
        <v>153.81245000000001</v>
      </c>
      <c r="G4218">
        <v>4.6596549999999999</v>
      </c>
      <c r="H4218">
        <v>151.86571500000002</v>
      </c>
      <c r="I4218">
        <v>8.8802520000000005</v>
      </c>
    </row>
    <row r="4219" spans="1:9" x14ac:dyDescent="0.25">
      <c r="A4219">
        <v>4218</v>
      </c>
      <c r="F4219">
        <v>153.732302</v>
      </c>
      <c r="G4219">
        <v>4.7224579999999996</v>
      </c>
      <c r="H4219">
        <v>151.86571500000002</v>
      </c>
      <c r="I4219">
        <v>8.8802520000000005</v>
      </c>
    </row>
    <row r="4220" spans="1:9" x14ac:dyDescent="0.25">
      <c r="A4220">
        <v>4219</v>
      </c>
      <c r="H4220">
        <v>151.86571500000002</v>
      </c>
      <c r="I4220">
        <v>8.8802520000000005</v>
      </c>
    </row>
    <row r="4221" spans="1:9" x14ac:dyDescent="0.25">
      <c r="A4221">
        <v>4220</v>
      </c>
      <c r="H4221">
        <v>151.86571500000002</v>
      </c>
      <c r="I4221">
        <v>8.8802520000000005</v>
      </c>
    </row>
    <row r="4222" spans="1:9" x14ac:dyDescent="0.25">
      <c r="A4222">
        <v>4221</v>
      </c>
    </row>
    <row r="4223" spans="1:9" x14ac:dyDescent="0.25">
      <c r="A4223">
        <v>4222</v>
      </c>
    </row>
    <row r="4224" spans="1:9" x14ac:dyDescent="0.25">
      <c r="A4224">
        <v>4223</v>
      </c>
    </row>
    <row r="4225" spans="1:9" x14ac:dyDescent="0.25">
      <c r="A4225">
        <v>4224</v>
      </c>
    </row>
    <row r="4226" spans="1:9" x14ac:dyDescent="0.25">
      <c r="A4226">
        <v>4225</v>
      </c>
    </row>
    <row r="4227" spans="1:9" x14ac:dyDescent="0.25">
      <c r="A4227">
        <v>4226</v>
      </c>
      <c r="D4227">
        <v>115.51136600000001</v>
      </c>
      <c r="E4227">
        <v>6.3414549999999998</v>
      </c>
    </row>
    <row r="4228" spans="1:9" x14ac:dyDescent="0.25">
      <c r="A4228">
        <v>4227</v>
      </c>
      <c r="D4228">
        <v>115.50580400000001</v>
      </c>
      <c r="E4228">
        <v>6.2979370000000001</v>
      </c>
    </row>
    <row r="4229" spans="1:9" x14ac:dyDescent="0.25">
      <c r="A4229">
        <v>4228</v>
      </c>
      <c r="B4229">
        <v>112.38943700000002</v>
      </c>
      <c r="C4229">
        <v>3.9137759999999999</v>
      </c>
      <c r="D4229">
        <v>115.51672200000002</v>
      </c>
      <c r="E4229">
        <v>6.3370680000000004</v>
      </c>
    </row>
    <row r="4230" spans="1:9" x14ac:dyDescent="0.25">
      <c r="A4230">
        <v>4229</v>
      </c>
      <c r="B4230">
        <v>112.38704100000001</v>
      </c>
      <c r="C4230">
        <v>3.9808129999999999</v>
      </c>
      <c r="D4230">
        <v>115.47075500000001</v>
      </c>
      <c r="E4230">
        <v>6.3327309999999999</v>
      </c>
    </row>
    <row r="4231" spans="1:9" x14ac:dyDescent="0.25">
      <c r="A4231">
        <v>4230</v>
      </c>
      <c r="B4231">
        <v>112.34989800000001</v>
      </c>
      <c r="C4231">
        <v>3.9463249999999999</v>
      </c>
      <c r="D4231">
        <v>115.48376300000001</v>
      </c>
      <c r="E4231">
        <v>6.3100290000000001</v>
      </c>
    </row>
    <row r="4232" spans="1:9" x14ac:dyDescent="0.25">
      <c r="A4232">
        <v>4231</v>
      </c>
      <c r="B4232">
        <v>112.355715</v>
      </c>
      <c r="C4232">
        <v>3.9652020000000001</v>
      </c>
      <c r="D4232">
        <v>115.51794700000001</v>
      </c>
      <c r="E4232">
        <v>6.3687500000000004</v>
      </c>
    </row>
    <row r="4233" spans="1:9" x14ac:dyDescent="0.25">
      <c r="A4233">
        <v>4232</v>
      </c>
      <c r="B4233">
        <v>112.344897</v>
      </c>
      <c r="C4233">
        <v>3.995965</v>
      </c>
      <c r="D4233">
        <v>115.51136600000001</v>
      </c>
      <c r="E4233">
        <v>6.3414549999999998</v>
      </c>
    </row>
    <row r="4234" spans="1:9" x14ac:dyDescent="0.25">
      <c r="A4234">
        <v>4233</v>
      </c>
      <c r="B4234">
        <v>112.33403200000001</v>
      </c>
      <c r="C4234">
        <v>4.0297390000000002</v>
      </c>
      <c r="D4234">
        <v>115.51136600000001</v>
      </c>
      <c r="E4234">
        <v>6.3414549999999998</v>
      </c>
    </row>
    <row r="4235" spans="1:9" x14ac:dyDescent="0.25">
      <c r="A4235">
        <v>4234</v>
      </c>
      <c r="B4235">
        <v>112.27153200000001</v>
      </c>
      <c r="C4235">
        <v>4.0150969999999999</v>
      </c>
    </row>
    <row r="4236" spans="1:9" x14ac:dyDescent="0.25">
      <c r="A4236">
        <v>4235</v>
      </c>
      <c r="B4236">
        <v>112.38943700000002</v>
      </c>
      <c r="C4236">
        <v>3.9137759999999999</v>
      </c>
    </row>
    <row r="4237" spans="1:9" x14ac:dyDescent="0.25">
      <c r="A4237">
        <v>4236</v>
      </c>
    </row>
    <row r="4238" spans="1:9" x14ac:dyDescent="0.25">
      <c r="A4238">
        <v>4237</v>
      </c>
      <c r="F4238">
        <v>110.278986</v>
      </c>
      <c r="G4238">
        <v>2.7919459999999998</v>
      </c>
      <c r="H4238">
        <v>108.944208</v>
      </c>
      <c r="I4238">
        <v>7.6876100000000003</v>
      </c>
    </row>
    <row r="4239" spans="1:9" x14ac:dyDescent="0.25">
      <c r="A4239">
        <v>4238</v>
      </c>
      <c r="F4239">
        <v>110.363776</v>
      </c>
      <c r="G4239">
        <v>2.7954159999999999</v>
      </c>
      <c r="H4239">
        <v>108.95721700000001</v>
      </c>
      <c r="I4239">
        <v>7.7112309999999997</v>
      </c>
    </row>
    <row r="4240" spans="1:9" x14ac:dyDescent="0.25">
      <c r="A4240">
        <v>4239</v>
      </c>
      <c r="F4240">
        <v>110.315821</v>
      </c>
      <c r="G4240">
        <v>2.8100070000000001</v>
      </c>
      <c r="H4240">
        <v>108.970583</v>
      </c>
      <c r="I4240">
        <v>7.731128</v>
      </c>
    </row>
    <row r="4241" spans="1:9" x14ac:dyDescent="0.25">
      <c r="A4241">
        <v>4240</v>
      </c>
      <c r="F4241">
        <v>110.31153700000002</v>
      </c>
      <c r="G4241">
        <v>2.801946</v>
      </c>
      <c r="H4241">
        <v>108.972418</v>
      </c>
      <c r="I4241">
        <v>7.7370970000000003</v>
      </c>
    </row>
    <row r="4242" spans="1:9" x14ac:dyDescent="0.25">
      <c r="A4242">
        <v>4241</v>
      </c>
      <c r="F4242">
        <v>110.30107700000001</v>
      </c>
      <c r="G4242">
        <v>2.762356</v>
      </c>
      <c r="H4242">
        <v>108.961298</v>
      </c>
      <c r="I4242">
        <v>7.7436280000000002</v>
      </c>
    </row>
    <row r="4243" spans="1:9" x14ac:dyDescent="0.25">
      <c r="A4243">
        <v>4242</v>
      </c>
      <c r="F4243">
        <v>110.36056400000001</v>
      </c>
      <c r="G4243">
        <v>2.791334</v>
      </c>
      <c r="H4243">
        <v>108.95109400000001</v>
      </c>
      <c r="I4243">
        <v>7.7216389999999997</v>
      </c>
    </row>
    <row r="4244" spans="1:9" x14ac:dyDescent="0.25">
      <c r="A4244">
        <v>4243</v>
      </c>
      <c r="F4244">
        <v>110.278986</v>
      </c>
      <c r="G4244">
        <v>2.7919459999999998</v>
      </c>
      <c r="H4244">
        <v>108.92318900000001</v>
      </c>
      <c r="I4244">
        <v>7.7208740000000002</v>
      </c>
    </row>
    <row r="4245" spans="1:9" x14ac:dyDescent="0.25">
      <c r="A4245">
        <v>4244</v>
      </c>
      <c r="F4245">
        <v>110.278986</v>
      </c>
      <c r="G4245">
        <v>2.7919459999999998</v>
      </c>
      <c r="H4245">
        <v>108.944208</v>
      </c>
      <c r="I4245">
        <v>7.6876100000000003</v>
      </c>
    </row>
    <row r="4246" spans="1:9" x14ac:dyDescent="0.25">
      <c r="A4246">
        <v>4245</v>
      </c>
    </row>
    <row r="4247" spans="1:9" x14ac:dyDescent="0.25">
      <c r="A4247">
        <v>4246</v>
      </c>
    </row>
    <row r="4248" spans="1:9" x14ac:dyDescent="0.25">
      <c r="A4248">
        <v>4247</v>
      </c>
      <c r="D4248">
        <v>87.554352000000009</v>
      </c>
      <c r="E4248">
        <v>5.4125750000000004</v>
      </c>
    </row>
    <row r="4249" spans="1:9" x14ac:dyDescent="0.25">
      <c r="A4249">
        <v>4248</v>
      </c>
      <c r="D4249">
        <v>87.547924000000009</v>
      </c>
      <c r="E4249">
        <v>5.3866579999999997</v>
      </c>
    </row>
    <row r="4250" spans="1:9" x14ac:dyDescent="0.25">
      <c r="A4250">
        <v>4249</v>
      </c>
      <c r="D4250">
        <v>87.54868900000001</v>
      </c>
      <c r="E4250">
        <v>5.3727809999999998</v>
      </c>
    </row>
    <row r="4251" spans="1:9" x14ac:dyDescent="0.25">
      <c r="A4251">
        <v>4250</v>
      </c>
      <c r="D4251">
        <v>87.561852000000002</v>
      </c>
      <c r="E4251">
        <v>5.3934439999999997</v>
      </c>
    </row>
    <row r="4252" spans="1:9" x14ac:dyDescent="0.25">
      <c r="A4252">
        <v>4251</v>
      </c>
      <c r="D4252">
        <v>87.563535999999999</v>
      </c>
      <c r="E4252">
        <v>5.385281</v>
      </c>
    </row>
    <row r="4253" spans="1:9" x14ac:dyDescent="0.25">
      <c r="A4253">
        <v>4252</v>
      </c>
      <c r="B4253">
        <v>81.679608000000002</v>
      </c>
      <c r="C4253">
        <v>3.601343</v>
      </c>
      <c r="D4253">
        <v>87.542261000000011</v>
      </c>
      <c r="E4253">
        <v>5.38375</v>
      </c>
    </row>
    <row r="4254" spans="1:9" x14ac:dyDescent="0.25">
      <c r="A4254">
        <v>4253</v>
      </c>
      <c r="B4254">
        <v>81.651650000000004</v>
      </c>
      <c r="C4254">
        <v>3.6038939999999999</v>
      </c>
      <c r="D4254">
        <v>87.506651000000005</v>
      </c>
      <c r="E4254">
        <v>5.3581399999999997</v>
      </c>
    </row>
    <row r="4255" spans="1:9" x14ac:dyDescent="0.25">
      <c r="A4255">
        <v>4254</v>
      </c>
      <c r="B4255">
        <v>81.678435000000007</v>
      </c>
      <c r="C4255">
        <v>3.6130260000000001</v>
      </c>
      <c r="D4255">
        <v>87.554352000000009</v>
      </c>
      <c r="E4255">
        <v>5.4125750000000004</v>
      </c>
    </row>
    <row r="4256" spans="1:9" x14ac:dyDescent="0.25">
      <c r="A4256">
        <v>4255</v>
      </c>
      <c r="B4256">
        <v>81.676598000000013</v>
      </c>
      <c r="C4256">
        <v>3.6080770000000002</v>
      </c>
    </row>
    <row r="4257" spans="1:9" x14ac:dyDescent="0.25">
      <c r="A4257">
        <v>4256</v>
      </c>
      <c r="B4257">
        <v>81.666496000000009</v>
      </c>
      <c r="C4257">
        <v>3.6020569999999998</v>
      </c>
    </row>
    <row r="4258" spans="1:9" x14ac:dyDescent="0.25">
      <c r="A4258">
        <v>4257</v>
      </c>
      <c r="B4258">
        <v>81.662619000000007</v>
      </c>
      <c r="C4258">
        <v>3.6441469999999998</v>
      </c>
    </row>
    <row r="4259" spans="1:9" x14ac:dyDescent="0.25">
      <c r="A4259">
        <v>4258</v>
      </c>
      <c r="B4259">
        <v>81.64583300000001</v>
      </c>
      <c r="C4259">
        <v>3.6475650000000002</v>
      </c>
    </row>
    <row r="4260" spans="1:9" x14ac:dyDescent="0.25">
      <c r="A4260">
        <v>4259</v>
      </c>
      <c r="B4260">
        <v>81.679608000000002</v>
      </c>
      <c r="C4260">
        <v>3.601343</v>
      </c>
    </row>
    <row r="4261" spans="1:9" x14ac:dyDescent="0.25">
      <c r="A4261">
        <v>4260</v>
      </c>
      <c r="F4261">
        <v>81.661905000000004</v>
      </c>
      <c r="G4261">
        <v>2.670779</v>
      </c>
      <c r="H4261">
        <v>81.553645000000003</v>
      </c>
      <c r="I4261">
        <v>6.5464950000000002</v>
      </c>
    </row>
    <row r="4262" spans="1:9" x14ac:dyDescent="0.25">
      <c r="A4262">
        <v>4261</v>
      </c>
      <c r="F4262">
        <v>81.661905000000004</v>
      </c>
      <c r="G4262">
        <v>2.670779</v>
      </c>
      <c r="H4262">
        <v>81.529667000000003</v>
      </c>
      <c r="I4262">
        <v>6.4628779999999999</v>
      </c>
    </row>
    <row r="4263" spans="1:9" x14ac:dyDescent="0.25">
      <c r="A4263">
        <v>4262</v>
      </c>
      <c r="F4263">
        <v>81.661905000000004</v>
      </c>
      <c r="G4263">
        <v>2.670779</v>
      </c>
      <c r="H4263">
        <v>81.535279000000003</v>
      </c>
      <c r="I4263">
        <v>6.4776220000000002</v>
      </c>
    </row>
    <row r="4264" spans="1:9" x14ac:dyDescent="0.25">
      <c r="A4264">
        <v>4263</v>
      </c>
      <c r="F4264">
        <v>81.661905000000004</v>
      </c>
      <c r="G4264">
        <v>2.670779</v>
      </c>
      <c r="H4264">
        <v>81.504515000000012</v>
      </c>
      <c r="I4264">
        <v>6.5237420000000004</v>
      </c>
    </row>
    <row r="4265" spans="1:9" x14ac:dyDescent="0.25">
      <c r="A4265">
        <v>4264</v>
      </c>
      <c r="F4265">
        <v>81.661905000000004</v>
      </c>
      <c r="G4265">
        <v>2.670779</v>
      </c>
      <c r="H4265">
        <v>81.507882000000009</v>
      </c>
      <c r="I4265">
        <v>6.5510359999999999</v>
      </c>
    </row>
    <row r="4266" spans="1:9" x14ac:dyDescent="0.25">
      <c r="A4266">
        <v>4265</v>
      </c>
      <c r="F4266">
        <v>81.661905000000004</v>
      </c>
      <c r="G4266">
        <v>2.670779</v>
      </c>
      <c r="H4266">
        <v>81.562472000000014</v>
      </c>
      <c r="I4266">
        <v>6.5515980000000003</v>
      </c>
    </row>
    <row r="4267" spans="1:9" x14ac:dyDescent="0.25">
      <c r="A4267">
        <v>4266</v>
      </c>
      <c r="F4267">
        <v>81.661905000000004</v>
      </c>
      <c r="G4267">
        <v>2.670779</v>
      </c>
      <c r="H4267">
        <v>81.544411000000011</v>
      </c>
      <c r="I4267">
        <v>6.5473119999999998</v>
      </c>
    </row>
    <row r="4268" spans="1:9" x14ac:dyDescent="0.25">
      <c r="A4268">
        <v>4267</v>
      </c>
      <c r="D4268">
        <v>65.613056</v>
      </c>
      <c r="E4268">
        <v>5.5485259999999998</v>
      </c>
      <c r="F4268">
        <v>81.661905000000004</v>
      </c>
      <c r="G4268">
        <v>2.670779</v>
      </c>
      <c r="H4268">
        <v>81.553645000000003</v>
      </c>
      <c r="I4268">
        <v>6.5464950000000002</v>
      </c>
    </row>
    <row r="4269" spans="1:9" x14ac:dyDescent="0.25">
      <c r="A4269">
        <v>4268</v>
      </c>
      <c r="D4269">
        <v>65.638267000000013</v>
      </c>
      <c r="E4269">
        <v>5.5688950000000004</v>
      </c>
      <c r="F4269">
        <v>81.661905000000004</v>
      </c>
      <c r="G4269">
        <v>2.670779</v>
      </c>
    </row>
    <row r="4270" spans="1:9" x14ac:dyDescent="0.25">
      <c r="A4270">
        <v>4269</v>
      </c>
      <c r="D4270">
        <v>65.641895000000005</v>
      </c>
      <c r="E4270">
        <v>5.5778420000000004</v>
      </c>
    </row>
    <row r="4271" spans="1:9" x14ac:dyDescent="0.25">
      <c r="A4271">
        <v>4270</v>
      </c>
      <c r="D4271">
        <v>65.613056</v>
      </c>
      <c r="E4271">
        <v>5.5886319999999996</v>
      </c>
    </row>
    <row r="4272" spans="1:9" x14ac:dyDescent="0.25">
      <c r="A4272">
        <v>4271</v>
      </c>
      <c r="D4272">
        <v>65.585056000000009</v>
      </c>
      <c r="E4272">
        <v>5.5885259999999999</v>
      </c>
    </row>
    <row r="4273" spans="1:9" x14ac:dyDescent="0.25">
      <c r="A4273">
        <v>4272</v>
      </c>
      <c r="D4273">
        <v>65.608951000000005</v>
      </c>
      <c r="E4273">
        <v>5.5920519999999998</v>
      </c>
    </row>
    <row r="4274" spans="1:9" x14ac:dyDescent="0.25">
      <c r="A4274">
        <v>4273</v>
      </c>
      <c r="D4274">
        <v>65.617057000000003</v>
      </c>
      <c r="E4274">
        <v>5.5784739999999999</v>
      </c>
    </row>
    <row r="4275" spans="1:9" x14ac:dyDescent="0.25">
      <c r="A4275">
        <v>4274</v>
      </c>
      <c r="D4275">
        <v>65.627216000000004</v>
      </c>
      <c r="E4275">
        <v>5.6076839999999999</v>
      </c>
    </row>
    <row r="4276" spans="1:9" x14ac:dyDescent="0.25">
      <c r="A4276">
        <v>4275</v>
      </c>
      <c r="D4276">
        <v>65.523475000000005</v>
      </c>
      <c r="E4276">
        <v>5.5844209999999999</v>
      </c>
    </row>
    <row r="4277" spans="1:9" x14ac:dyDescent="0.25">
      <c r="A4277">
        <v>4276</v>
      </c>
      <c r="B4277">
        <v>56.201583000000007</v>
      </c>
      <c r="C4277">
        <v>4.438053</v>
      </c>
      <c r="D4277">
        <v>65.613056</v>
      </c>
      <c r="E4277">
        <v>5.5485259999999998</v>
      </c>
    </row>
    <row r="4278" spans="1:9" x14ac:dyDescent="0.25">
      <c r="A4278">
        <v>4277</v>
      </c>
      <c r="B4278">
        <v>56.096004000000001</v>
      </c>
      <c r="C4278">
        <v>4.4348419999999997</v>
      </c>
    </row>
    <row r="4279" spans="1:9" x14ac:dyDescent="0.25">
      <c r="A4279">
        <v>4278</v>
      </c>
      <c r="B4279">
        <v>56.119373000000003</v>
      </c>
      <c r="C4279">
        <v>4.4266839999999998</v>
      </c>
    </row>
    <row r="4280" spans="1:9" x14ac:dyDescent="0.25">
      <c r="A4280">
        <v>4279</v>
      </c>
      <c r="B4280">
        <v>56.170947000000005</v>
      </c>
      <c r="C4280">
        <v>4.412579</v>
      </c>
    </row>
    <row r="4281" spans="1:9" x14ac:dyDescent="0.25">
      <c r="A4281">
        <v>4280</v>
      </c>
      <c r="B4281">
        <v>56.146213000000003</v>
      </c>
      <c r="C4281">
        <v>4.4014740000000003</v>
      </c>
    </row>
    <row r="4282" spans="1:9" x14ac:dyDescent="0.25">
      <c r="A4282">
        <v>4281</v>
      </c>
      <c r="B4282">
        <v>56.195632000000003</v>
      </c>
      <c r="C4282">
        <v>4.4028939999999999</v>
      </c>
    </row>
    <row r="4283" spans="1:9" x14ac:dyDescent="0.25">
      <c r="A4283">
        <v>4282</v>
      </c>
      <c r="B4283">
        <v>56.218635000000006</v>
      </c>
      <c r="C4283">
        <v>4.4392630000000004</v>
      </c>
      <c r="H4283">
        <v>59.379215000000002</v>
      </c>
      <c r="I4283">
        <v>7.7262110000000002</v>
      </c>
    </row>
    <row r="4284" spans="1:9" x14ac:dyDescent="0.25">
      <c r="A4284">
        <v>4283</v>
      </c>
      <c r="B4284">
        <v>56.205161000000004</v>
      </c>
      <c r="C4284">
        <v>4.4814740000000004</v>
      </c>
      <c r="H4284">
        <v>59.359424000000004</v>
      </c>
      <c r="I4284">
        <v>7.7443160000000004</v>
      </c>
    </row>
    <row r="4285" spans="1:9" x14ac:dyDescent="0.25">
      <c r="A4285">
        <v>4284</v>
      </c>
      <c r="B4285">
        <v>56.201583000000007</v>
      </c>
      <c r="C4285">
        <v>4.438053</v>
      </c>
      <c r="H4285">
        <v>59.396423000000006</v>
      </c>
      <c r="I4285">
        <v>7.7476839999999996</v>
      </c>
    </row>
    <row r="4286" spans="1:9" x14ac:dyDescent="0.25">
      <c r="A4286">
        <v>4285</v>
      </c>
      <c r="F4286">
        <v>56.212688</v>
      </c>
      <c r="G4286">
        <v>3.8555259999999998</v>
      </c>
      <c r="H4286">
        <v>59.458949000000004</v>
      </c>
      <c r="I4286">
        <v>7.7392640000000004</v>
      </c>
    </row>
    <row r="4287" spans="1:9" x14ac:dyDescent="0.25">
      <c r="A4287">
        <v>4286</v>
      </c>
      <c r="F4287">
        <v>56.198898</v>
      </c>
      <c r="G4287">
        <v>3.826632</v>
      </c>
      <c r="H4287">
        <v>59.455581000000002</v>
      </c>
      <c r="I4287">
        <v>7.7262110000000002</v>
      </c>
    </row>
    <row r="4288" spans="1:9" x14ac:dyDescent="0.25">
      <c r="A4288">
        <v>4287</v>
      </c>
      <c r="F4288">
        <v>56.214000000000006</v>
      </c>
      <c r="G4288">
        <v>3.830263</v>
      </c>
      <c r="H4288">
        <v>59.421108000000004</v>
      </c>
      <c r="I4288">
        <v>7.7270000000000003</v>
      </c>
    </row>
    <row r="4289" spans="1:9" x14ac:dyDescent="0.25">
      <c r="A4289">
        <v>4288</v>
      </c>
      <c r="F4289">
        <v>56.200107000000003</v>
      </c>
      <c r="G4289">
        <v>3.8367900000000001</v>
      </c>
      <c r="H4289">
        <v>59.440055000000001</v>
      </c>
      <c r="I4289">
        <v>7.707789</v>
      </c>
    </row>
    <row r="4290" spans="1:9" x14ac:dyDescent="0.25">
      <c r="A4290">
        <v>4289</v>
      </c>
      <c r="F4290">
        <v>56.170215000000006</v>
      </c>
      <c r="G4290">
        <v>3.8157890000000001</v>
      </c>
      <c r="H4290">
        <v>59.375213000000002</v>
      </c>
      <c r="I4290">
        <v>7.7108420000000004</v>
      </c>
    </row>
    <row r="4291" spans="1:9" x14ac:dyDescent="0.25">
      <c r="A4291">
        <v>4290</v>
      </c>
      <c r="D4291">
        <v>40.122108000000004</v>
      </c>
      <c r="E4291">
        <v>6.2257899999999999</v>
      </c>
      <c r="F4291">
        <v>56.142002000000005</v>
      </c>
      <c r="G4291">
        <v>3.8026840000000002</v>
      </c>
      <c r="H4291">
        <v>59.379215000000002</v>
      </c>
      <c r="I4291">
        <v>7.7262110000000002</v>
      </c>
    </row>
    <row r="4292" spans="1:9" x14ac:dyDescent="0.25">
      <c r="A4292">
        <v>4291</v>
      </c>
      <c r="D4292">
        <v>40.145317000000006</v>
      </c>
      <c r="E4292">
        <v>6.1665789999999996</v>
      </c>
      <c r="F4292">
        <v>56.206317000000006</v>
      </c>
      <c r="G4292">
        <v>3.8176320000000001</v>
      </c>
    </row>
    <row r="4293" spans="1:9" x14ac:dyDescent="0.25">
      <c r="A4293">
        <v>4292</v>
      </c>
      <c r="D4293">
        <v>40.12453</v>
      </c>
      <c r="E4293">
        <v>6.2036319999999998</v>
      </c>
      <c r="F4293">
        <v>56.122688000000004</v>
      </c>
      <c r="G4293">
        <v>3.8464209999999999</v>
      </c>
    </row>
    <row r="4294" spans="1:9" x14ac:dyDescent="0.25">
      <c r="A4294">
        <v>4293</v>
      </c>
      <c r="D4294">
        <v>40.128055000000003</v>
      </c>
      <c r="E4294">
        <v>6.2024739999999996</v>
      </c>
      <c r="F4294">
        <v>56.212688</v>
      </c>
      <c r="G4294">
        <v>3.8555259999999998</v>
      </c>
    </row>
    <row r="4295" spans="1:9" x14ac:dyDescent="0.25">
      <c r="A4295">
        <v>4294</v>
      </c>
      <c r="D4295">
        <v>40.133476000000002</v>
      </c>
      <c r="E4295">
        <v>6.1939469999999996</v>
      </c>
    </row>
    <row r="4296" spans="1:9" x14ac:dyDescent="0.25">
      <c r="A4296">
        <v>4295</v>
      </c>
      <c r="D4296">
        <v>40.119373000000003</v>
      </c>
      <c r="E4296">
        <v>6.1662629999999998</v>
      </c>
    </row>
    <row r="4297" spans="1:9" x14ac:dyDescent="0.25">
      <c r="A4297">
        <v>4296</v>
      </c>
      <c r="D4297">
        <v>40.112743000000002</v>
      </c>
      <c r="E4297">
        <v>6.1546849999999997</v>
      </c>
    </row>
    <row r="4298" spans="1:9" x14ac:dyDescent="0.25">
      <c r="A4298">
        <v>4297</v>
      </c>
      <c r="D4298">
        <v>40.100269000000004</v>
      </c>
      <c r="E4298">
        <v>6.1607370000000001</v>
      </c>
    </row>
    <row r="4299" spans="1:9" x14ac:dyDescent="0.25">
      <c r="A4299">
        <v>4298</v>
      </c>
      <c r="D4299">
        <v>40.117847000000005</v>
      </c>
      <c r="E4299">
        <v>6.1488950000000004</v>
      </c>
    </row>
    <row r="4300" spans="1:9" x14ac:dyDescent="0.25">
      <c r="A4300">
        <v>4299</v>
      </c>
      <c r="D4300">
        <v>40.122108000000004</v>
      </c>
      <c r="E4300">
        <v>6.2257899999999999</v>
      </c>
    </row>
    <row r="4301" spans="1:9" x14ac:dyDescent="0.25">
      <c r="A4301">
        <v>4300</v>
      </c>
      <c r="B4301">
        <v>29.987371000000003</v>
      </c>
      <c r="C4301">
        <v>4.7798420000000004</v>
      </c>
    </row>
    <row r="4302" spans="1:9" x14ac:dyDescent="0.25">
      <c r="A4302">
        <v>4301</v>
      </c>
      <c r="B4302">
        <v>29.952477999999999</v>
      </c>
      <c r="C4302">
        <v>4.7913160000000001</v>
      </c>
    </row>
    <row r="4303" spans="1:9" x14ac:dyDescent="0.25">
      <c r="A4303">
        <v>4302</v>
      </c>
      <c r="B4303">
        <v>29.938265999999999</v>
      </c>
      <c r="C4303">
        <v>4.7608949999999997</v>
      </c>
    </row>
    <row r="4304" spans="1:9" x14ac:dyDescent="0.25">
      <c r="A4304">
        <v>4303</v>
      </c>
      <c r="B4304">
        <v>29.975898000000001</v>
      </c>
      <c r="C4304">
        <v>4.751474</v>
      </c>
    </row>
    <row r="4305" spans="1:11" x14ac:dyDescent="0.25">
      <c r="A4305">
        <v>4304</v>
      </c>
      <c r="B4305">
        <v>29.951793000000002</v>
      </c>
      <c r="C4305">
        <v>4.8228419999999996</v>
      </c>
    </row>
    <row r="4306" spans="1:11" x14ac:dyDescent="0.25">
      <c r="A4306">
        <v>4305</v>
      </c>
      <c r="B4306">
        <v>30.008319</v>
      </c>
      <c r="C4306">
        <v>4.762842</v>
      </c>
      <c r="H4306">
        <v>36.122215000000004</v>
      </c>
      <c r="I4306">
        <v>8.3930530000000001</v>
      </c>
    </row>
    <row r="4307" spans="1:11" x14ac:dyDescent="0.25">
      <c r="A4307">
        <v>4306</v>
      </c>
      <c r="B4307">
        <v>29.973003000000006</v>
      </c>
      <c r="C4307">
        <v>4.7793159999999997</v>
      </c>
      <c r="H4307">
        <v>36.082057000000006</v>
      </c>
      <c r="I4307">
        <v>8.3451579999999996</v>
      </c>
    </row>
    <row r="4308" spans="1:11" x14ac:dyDescent="0.25">
      <c r="A4308">
        <v>4307</v>
      </c>
      <c r="B4308">
        <v>29.993635000000005</v>
      </c>
      <c r="C4308">
        <v>4.8196839999999996</v>
      </c>
      <c r="H4308">
        <v>36.085584000000004</v>
      </c>
      <c r="I4308">
        <v>8.3607370000000003</v>
      </c>
    </row>
    <row r="4309" spans="1:11" x14ac:dyDescent="0.25">
      <c r="A4309">
        <v>4308</v>
      </c>
      <c r="B4309">
        <v>29.981214000000001</v>
      </c>
      <c r="C4309">
        <v>4.8324740000000004</v>
      </c>
      <c r="H4309">
        <v>36.121211000000002</v>
      </c>
      <c r="I4309">
        <v>8.3716840000000001</v>
      </c>
    </row>
    <row r="4310" spans="1:11" x14ac:dyDescent="0.25">
      <c r="A4310">
        <v>4309</v>
      </c>
      <c r="B4310">
        <v>29.987371000000003</v>
      </c>
      <c r="C4310">
        <v>4.7798420000000004</v>
      </c>
      <c r="H4310">
        <v>36.117319000000002</v>
      </c>
      <c r="I4310">
        <v>8.3759990000000002</v>
      </c>
    </row>
    <row r="4311" spans="1:11" x14ac:dyDescent="0.25">
      <c r="A4311">
        <v>4310</v>
      </c>
      <c r="F4311">
        <v>30.852319000000001</v>
      </c>
      <c r="G4311">
        <v>4.5206309999999998</v>
      </c>
      <c r="H4311">
        <v>36.118900000000004</v>
      </c>
      <c r="I4311">
        <v>8.3809480000000001</v>
      </c>
    </row>
    <row r="4312" spans="1:11" x14ac:dyDescent="0.25">
      <c r="A4312">
        <v>4311</v>
      </c>
      <c r="F4312">
        <v>30.852319000000001</v>
      </c>
      <c r="G4312">
        <v>4.5206309999999998</v>
      </c>
      <c r="H4312">
        <v>36.122215000000004</v>
      </c>
      <c r="I4312">
        <v>8.3930530000000001</v>
      </c>
      <c r="J4312">
        <v>39.078899</v>
      </c>
      <c r="K4312">
        <v>13.310684</v>
      </c>
    </row>
    <row r="4313" spans="1:11" x14ac:dyDescent="0.25">
      <c r="A4313">
        <v>4312</v>
      </c>
    </row>
    <row r="4314" spans="1:11" x14ac:dyDescent="0.25">
      <c r="A4314">
        <v>4313</v>
      </c>
    </row>
    <row r="4315" spans="1:11" x14ac:dyDescent="0.25">
      <c r="A4315">
        <v>4314</v>
      </c>
    </row>
    <row r="4316" spans="1:11" x14ac:dyDescent="0.25">
      <c r="A4316">
        <v>4315</v>
      </c>
    </row>
    <row r="4317" spans="1:11" x14ac:dyDescent="0.25">
      <c r="A4317">
        <v>4316</v>
      </c>
    </row>
    <row r="4318" spans="1:11" x14ac:dyDescent="0.25">
      <c r="A4318">
        <v>4317</v>
      </c>
    </row>
    <row r="4319" spans="1:11" x14ac:dyDescent="0.25">
      <c r="A4319">
        <v>4318</v>
      </c>
    </row>
    <row r="4320" spans="1:11" x14ac:dyDescent="0.25">
      <c r="A4320">
        <v>4319</v>
      </c>
    </row>
    <row r="4321" spans="1:1" x14ac:dyDescent="0.25">
      <c r="A4321">
        <v>4320</v>
      </c>
    </row>
    <row r="4322" spans="1:1" x14ac:dyDescent="0.25">
      <c r="A4322">
        <v>4321</v>
      </c>
    </row>
    <row r="4323" spans="1:1" x14ac:dyDescent="0.25">
      <c r="A4323">
        <v>4322</v>
      </c>
    </row>
    <row r="4324" spans="1:1" x14ac:dyDescent="0.25">
      <c r="A4324">
        <v>4323</v>
      </c>
    </row>
    <row r="4325" spans="1:1" x14ac:dyDescent="0.25">
      <c r="A4325">
        <v>4324</v>
      </c>
    </row>
    <row r="4326" spans="1:1" x14ac:dyDescent="0.25">
      <c r="A4326">
        <v>4325</v>
      </c>
    </row>
    <row r="4327" spans="1:1" x14ac:dyDescent="0.25">
      <c r="A4327">
        <v>4326</v>
      </c>
    </row>
    <row r="4328" spans="1:1" x14ac:dyDescent="0.25">
      <c r="A4328">
        <v>4327</v>
      </c>
    </row>
    <row r="4329" spans="1:1" x14ac:dyDescent="0.25">
      <c r="A4329">
        <v>4328</v>
      </c>
    </row>
    <row r="4330" spans="1:1" x14ac:dyDescent="0.25">
      <c r="A4330">
        <v>4329</v>
      </c>
    </row>
    <row r="4331" spans="1:1" x14ac:dyDescent="0.25">
      <c r="A4331">
        <v>4330</v>
      </c>
    </row>
    <row r="4332" spans="1:1" x14ac:dyDescent="0.25">
      <c r="A4332">
        <v>4331</v>
      </c>
    </row>
    <row r="4333" spans="1:1" x14ac:dyDescent="0.25">
      <c r="A4333">
        <v>4332</v>
      </c>
    </row>
    <row r="4334" spans="1:1" x14ac:dyDescent="0.25">
      <c r="A4334">
        <v>4333</v>
      </c>
    </row>
    <row r="4335" spans="1:1" x14ac:dyDescent="0.25">
      <c r="A4335">
        <v>4334</v>
      </c>
    </row>
    <row r="4336" spans="1:1" x14ac:dyDescent="0.25">
      <c r="A4336">
        <v>4335</v>
      </c>
    </row>
    <row r="4337" spans="1:11" x14ac:dyDescent="0.25">
      <c r="A4337">
        <v>4336</v>
      </c>
    </row>
    <row r="4338" spans="1:11" x14ac:dyDescent="0.25">
      <c r="A4338">
        <v>4337</v>
      </c>
    </row>
    <row r="4339" spans="1:11" x14ac:dyDescent="0.25">
      <c r="A4339">
        <v>4338</v>
      </c>
    </row>
    <row r="4340" spans="1:11" x14ac:dyDescent="0.25">
      <c r="A4340">
        <v>4339</v>
      </c>
    </row>
    <row r="4341" spans="1:11" x14ac:dyDescent="0.25">
      <c r="A4341">
        <v>4340</v>
      </c>
    </row>
    <row r="4342" spans="1:11" x14ac:dyDescent="0.25">
      <c r="A4342">
        <v>4341</v>
      </c>
    </row>
    <row r="4343" spans="1:11" x14ac:dyDescent="0.25">
      <c r="A4343">
        <v>4342</v>
      </c>
    </row>
    <row r="4344" spans="1:11" x14ac:dyDescent="0.25">
      <c r="A4344">
        <v>4343</v>
      </c>
    </row>
    <row r="4345" spans="1:11" x14ac:dyDescent="0.25">
      <c r="A4345">
        <v>4344</v>
      </c>
      <c r="J4345">
        <v>236.00370100000001</v>
      </c>
      <c r="K4345">
        <v>13.423512000000001</v>
      </c>
    </row>
    <row r="4346" spans="1:11" x14ac:dyDescent="0.25">
      <c r="A4346">
        <v>4345</v>
      </c>
      <c r="D4346">
        <v>236.812421</v>
      </c>
      <c r="E4346">
        <v>8.0133890000000001</v>
      </c>
    </row>
    <row r="4347" spans="1:11" x14ac:dyDescent="0.25">
      <c r="A4347">
        <v>4346</v>
      </c>
      <c r="D4347">
        <v>236.83154400000001</v>
      </c>
      <c r="E4347">
        <v>8.0220479999999998</v>
      </c>
    </row>
    <row r="4348" spans="1:11" x14ac:dyDescent="0.25">
      <c r="A4348">
        <v>4347</v>
      </c>
      <c r="D4348">
        <v>236.85566800000001</v>
      </c>
      <c r="E4348">
        <v>8.0161200000000008</v>
      </c>
    </row>
    <row r="4349" spans="1:11" x14ac:dyDescent="0.25">
      <c r="A4349">
        <v>4348</v>
      </c>
      <c r="D4349">
        <v>236.84927500000001</v>
      </c>
      <c r="E4349">
        <v>8.0250889999999995</v>
      </c>
    </row>
    <row r="4350" spans="1:11" x14ac:dyDescent="0.25">
      <c r="A4350">
        <v>4349</v>
      </c>
      <c r="D4350">
        <v>236.85515100000001</v>
      </c>
      <c r="E4350">
        <v>8.0369440000000001</v>
      </c>
    </row>
    <row r="4351" spans="1:11" x14ac:dyDescent="0.25">
      <c r="A4351">
        <v>4350</v>
      </c>
      <c r="B4351">
        <v>232.55563599999999</v>
      </c>
      <c r="C4351">
        <v>5.8654609999999998</v>
      </c>
      <c r="D4351">
        <v>236.86571800000002</v>
      </c>
      <c r="E4351">
        <v>8.0320470000000004</v>
      </c>
    </row>
    <row r="4352" spans="1:11" x14ac:dyDescent="0.25">
      <c r="A4352">
        <v>4351</v>
      </c>
      <c r="B4352">
        <v>232.50399099999998</v>
      </c>
      <c r="C4352">
        <v>5.8646880000000001</v>
      </c>
      <c r="D4352">
        <v>236.86509799999999</v>
      </c>
      <c r="E4352">
        <v>8.0186460000000004</v>
      </c>
    </row>
    <row r="4353" spans="1:9" x14ac:dyDescent="0.25">
      <c r="A4353">
        <v>4352</v>
      </c>
      <c r="B4353">
        <v>232.534144</v>
      </c>
      <c r="C4353">
        <v>5.8218040000000002</v>
      </c>
      <c r="D4353">
        <v>236.87448000000001</v>
      </c>
      <c r="E4353">
        <v>8.0291090000000001</v>
      </c>
    </row>
    <row r="4354" spans="1:9" x14ac:dyDescent="0.25">
      <c r="A4354">
        <v>4353</v>
      </c>
      <c r="B4354">
        <v>232.53239199999999</v>
      </c>
      <c r="C4354">
        <v>5.8080420000000004</v>
      </c>
      <c r="D4354">
        <v>236.84283199999999</v>
      </c>
      <c r="E4354">
        <v>8.0156050000000008</v>
      </c>
    </row>
    <row r="4355" spans="1:9" x14ac:dyDescent="0.25">
      <c r="A4355">
        <v>4354</v>
      </c>
      <c r="B4355">
        <v>232.56465800000001</v>
      </c>
      <c r="C4355">
        <v>5.8795840000000004</v>
      </c>
      <c r="D4355">
        <v>236.812421</v>
      </c>
      <c r="E4355">
        <v>8.0133890000000001</v>
      </c>
    </row>
    <row r="4356" spans="1:9" x14ac:dyDescent="0.25">
      <c r="A4356">
        <v>4355</v>
      </c>
      <c r="B4356">
        <v>232.55357599999999</v>
      </c>
      <c r="C4356">
        <v>5.8522150000000002</v>
      </c>
    </row>
    <row r="4357" spans="1:9" x14ac:dyDescent="0.25">
      <c r="A4357">
        <v>4356</v>
      </c>
      <c r="B4357">
        <v>232.52800999999999</v>
      </c>
      <c r="C4357">
        <v>5.8310810000000002</v>
      </c>
    </row>
    <row r="4358" spans="1:9" x14ac:dyDescent="0.25">
      <c r="A4358">
        <v>4357</v>
      </c>
      <c r="B4358">
        <v>232.48883699999999</v>
      </c>
      <c r="C4358">
        <v>5.8901510000000004</v>
      </c>
      <c r="F4358">
        <v>234.82453799999999</v>
      </c>
      <c r="G4358">
        <v>5.2429170000000003</v>
      </c>
      <c r="H4358">
        <v>234.174159</v>
      </c>
      <c r="I4358">
        <v>9.5433590000000006</v>
      </c>
    </row>
    <row r="4359" spans="1:9" x14ac:dyDescent="0.25">
      <c r="A4359">
        <v>4358</v>
      </c>
      <c r="B4359">
        <v>232.55563599999999</v>
      </c>
      <c r="C4359">
        <v>5.8654609999999998</v>
      </c>
      <c r="F4359">
        <v>234.803405</v>
      </c>
      <c r="G4359">
        <v>5.2987900000000003</v>
      </c>
      <c r="H4359">
        <v>234.06555700000001</v>
      </c>
      <c r="I4359">
        <v>9.5504200000000008</v>
      </c>
    </row>
    <row r="4360" spans="1:9" x14ac:dyDescent="0.25">
      <c r="A4360">
        <v>4359</v>
      </c>
      <c r="F4360">
        <v>234.84134</v>
      </c>
      <c r="G4360">
        <v>5.3154909999999997</v>
      </c>
      <c r="H4360">
        <v>234.08710199999999</v>
      </c>
      <c r="I4360">
        <v>9.5736670000000004</v>
      </c>
    </row>
    <row r="4361" spans="1:9" x14ac:dyDescent="0.25">
      <c r="A4361">
        <v>4360</v>
      </c>
      <c r="F4361">
        <v>234.91278</v>
      </c>
      <c r="G4361">
        <v>5.3018830000000001</v>
      </c>
      <c r="H4361">
        <v>234.08462800000001</v>
      </c>
      <c r="I4361">
        <v>9.5884590000000003</v>
      </c>
    </row>
    <row r="4362" spans="1:9" x14ac:dyDescent="0.25">
      <c r="A4362">
        <v>4361</v>
      </c>
      <c r="F4362">
        <v>234.87943200000001</v>
      </c>
      <c r="G4362">
        <v>5.3335819999999998</v>
      </c>
      <c r="H4362">
        <v>234.07169099999999</v>
      </c>
      <c r="I4362">
        <v>9.5858310000000007</v>
      </c>
    </row>
    <row r="4363" spans="1:9" x14ac:dyDescent="0.25">
      <c r="A4363">
        <v>4362</v>
      </c>
      <c r="F4363">
        <v>234.85556700000001</v>
      </c>
      <c r="G4363">
        <v>5.3084290000000003</v>
      </c>
      <c r="H4363">
        <v>234.12168800000001</v>
      </c>
      <c r="I4363">
        <v>9.5692850000000007</v>
      </c>
    </row>
    <row r="4364" spans="1:9" x14ac:dyDescent="0.25">
      <c r="A4364">
        <v>4363</v>
      </c>
      <c r="F4364">
        <v>234.85412300000002</v>
      </c>
      <c r="G4364">
        <v>5.2993059999999996</v>
      </c>
      <c r="H4364">
        <v>234.107924</v>
      </c>
      <c r="I4364">
        <v>9.5504200000000008</v>
      </c>
    </row>
    <row r="4365" spans="1:9" x14ac:dyDescent="0.25">
      <c r="A4365">
        <v>4364</v>
      </c>
      <c r="F4365">
        <v>234.82453799999999</v>
      </c>
      <c r="G4365">
        <v>5.2429170000000003</v>
      </c>
      <c r="H4365">
        <v>234.174159</v>
      </c>
      <c r="I4365">
        <v>9.5433590000000006</v>
      </c>
    </row>
    <row r="4366" spans="1:9" x14ac:dyDescent="0.25">
      <c r="A4366">
        <v>4365</v>
      </c>
    </row>
    <row r="4367" spans="1:9" x14ac:dyDescent="0.25">
      <c r="A4367">
        <v>4366</v>
      </c>
    </row>
    <row r="4368" spans="1:9" x14ac:dyDescent="0.25">
      <c r="A4368">
        <v>4367</v>
      </c>
    </row>
    <row r="4369" spans="1:9" x14ac:dyDescent="0.25">
      <c r="A4369">
        <v>4368</v>
      </c>
    </row>
    <row r="4370" spans="1:9" x14ac:dyDescent="0.25">
      <c r="A4370">
        <v>4369</v>
      </c>
    </row>
    <row r="4371" spans="1:9" x14ac:dyDescent="0.25">
      <c r="A4371">
        <v>4370</v>
      </c>
    </row>
    <row r="4372" spans="1:9" x14ac:dyDescent="0.25">
      <c r="A4372">
        <v>4371</v>
      </c>
    </row>
    <row r="4373" spans="1:9" x14ac:dyDescent="0.25">
      <c r="A4373">
        <v>4372</v>
      </c>
    </row>
    <row r="4374" spans="1:9" x14ac:dyDescent="0.25">
      <c r="A4374">
        <v>4373</v>
      </c>
    </row>
    <row r="4375" spans="1:9" x14ac:dyDescent="0.25">
      <c r="A4375">
        <v>4374</v>
      </c>
      <c r="B4375">
        <v>206.68908200000001</v>
      </c>
      <c r="C4375">
        <v>6.7923499999999999</v>
      </c>
    </row>
    <row r="4376" spans="1:9" x14ac:dyDescent="0.25">
      <c r="A4376">
        <v>4375</v>
      </c>
      <c r="B4376">
        <v>206.648673</v>
      </c>
      <c r="C4376">
        <v>6.7783199999999999</v>
      </c>
      <c r="D4376">
        <v>203.97381799999999</v>
      </c>
      <c r="E4376">
        <v>8.8796900000000001</v>
      </c>
    </row>
    <row r="4377" spans="1:9" x14ac:dyDescent="0.25">
      <c r="A4377">
        <v>4376</v>
      </c>
      <c r="B4377">
        <v>206.68087200000002</v>
      </c>
      <c r="C4377">
        <v>6.7778609999999997</v>
      </c>
      <c r="D4377">
        <v>203.98345800000001</v>
      </c>
      <c r="E4377">
        <v>8.8871900000000004</v>
      </c>
    </row>
    <row r="4378" spans="1:9" x14ac:dyDescent="0.25">
      <c r="A4378">
        <v>4377</v>
      </c>
      <c r="B4378">
        <v>206.726428</v>
      </c>
      <c r="C4378">
        <v>6.7826570000000004</v>
      </c>
      <c r="D4378">
        <v>203.94611600000002</v>
      </c>
      <c r="E4378">
        <v>8.9007620000000003</v>
      </c>
    </row>
    <row r="4379" spans="1:9" x14ac:dyDescent="0.25">
      <c r="A4379">
        <v>4378</v>
      </c>
      <c r="B4379">
        <v>206.66582</v>
      </c>
      <c r="C4379">
        <v>6.8740810000000003</v>
      </c>
      <c r="D4379">
        <v>203.94978600000002</v>
      </c>
      <c r="E4379">
        <v>8.9050969999999996</v>
      </c>
    </row>
    <row r="4380" spans="1:9" x14ac:dyDescent="0.25">
      <c r="A4380">
        <v>4379</v>
      </c>
      <c r="B4380">
        <v>206.68908200000001</v>
      </c>
      <c r="C4380">
        <v>6.7923499999999999</v>
      </c>
      <c r="D4380">
        <v>203.95825400000001</v>
      </c>
      <c r="E4380">
        <v>8.9192800000000005</v>
      </c>
    </row>
    <row r="4381" spans="1:9" x14ac:dyDescent="0.25">
      <c r="A4381">
        <v>4380</v>
      </c>
      <c r="D4381">
        <v>204.082583</v>
      </c>
      <c r="E4381">
        <v>8.9555539999999993</v>
      </c>
    </row>
    <row r="4382" spans="1:9" x14ac:dyDescent="0.25">
      <c r="A4382">
        <v>4381</v>
      </c>
      <c r="D4382">
        <v>203.97381799999999</v>
      </c>
      <c r="E4382">
        <v>8.8796900000000001</v>
      </c>
      <c r="F4382">
        <v>204.710871</v>
      </c>
      <c r="G4382">
        <v>5.1176919999999999</v>
      </c>
      <c r="H4382">
        <v>204.77030400000001</v>
      </c>
      <c r="I4382">
        <v>9.9566759999999999</v>
      </c>
    </row>
    <row r="4383" spans="1:9" x14ac:dyDescent="0.25">
      <c r="A4383">
        <v>4382</v>
      </c>
      <c r="F4383">
        <v>204.67484899999999</v>
      </c>
      <c r="G4383">
        <v>5.0987140000000002</v>
      </c>
      <c r="H4383">
        <v>204.778311</v>
      </c>
      <c r="I4383">
        <v>9.9564710000000005</v>
      </c>
    </row>
    <row r="4384" spans="1:9" x14ac:dyDescent="0.25">
      <c r="A4384">
        <v>4383</v>
      </c>
      <c r="F4384">
        <v>204.69245000000001</v>
      </c>
      <c r="G4384">
        <v>5.0780010000000004</v>
      </c>
      <c r="H4384">
        <v>204.751227</v>
      </c>
      <c r="I4384">
        <v>9.9665219999999994</v>
      </c>
    </row>
    <row r="4385" spans="1:9" x14ac:dyDescent="0.25">
      <c r="A4385">
        <v>4384</v>
      </c>
      <c r="F4385">
        <v>204.72500100000002</v>
      </c>
      <c r="G4385">
        <v>5.0908579999999999</v>
      </c>
      <c r="H4385">
        <v>204.806017</v>
      </c>
      <c r="I4385">
        <v>9.9467269999999992</v>
      </c>
    </row>
    <row r="4386" spans="1:9" x14ac:dyDescent="0.25">
      <c r="A4386">
        <v>4385</v>
      </c>
      <c r="F4386">
        <v>204.808772</v>
      </c>
      <c r="G4386">
        <v>5.1179990000000002</v>
      </c>
      <c r="H4386">
        <v>204.80050900000001</v>
      </c>
      <c r="I4386">
        <v>9.9878470000000004</v>
      </c>
    </row>
    <row r="4387" spans="1:9" x14ac:dyDescent="0.25">
      <c r="A4387">
        <v>4386</v>
      </c>
      <c r="F4387">
        <v>204.788363</v>
      </c>
      <c r="G4387">
        <v>5.1692710000000002</v>
      </c>
      <c r="H4387">
        <v>204.81061</v>
      </c>
      <c r="I4387">
        <v>9.9529499999999995</v>
      </c>
    </row>
    <row r="4388" spans="1:9" x14ac:dyDescent="0.25">
      <c r="A4388">
        <v>4387</v>
      </c>
      <c r="F4388">
        <v>204.710871</v>
      </c>
      <c r="G4388">
        <v>5.1176919999999999</v>
      </c>
      <c r="H4388">
        <v>204.72071700000001</v>
      </c>
      <c r="I4388">
        <v>9.9918270000000007</v>
      </c>
    </row>
    <row r="4389" spans="1:9" x14ac:dyDescent="0.25">
      <c r="A4389">
        <v>4388</v>
      </c>
      <c r="F4389">
        <v>204.710871</v>
      </c>
      <c r="G4389">
        <v>5.1176919999999999</v>
      </c>
      <c r="H4389">
        <v>204.77030400000001</v>
      </c>
      <c r="I4389">
        <v>9.9566759999999999</v>
      </c>
    </row>
    <row r="4390" spans="1:9" x14ac:dyDescent="0.25">
      <c r="A4390">
        <v>4389</v>
      </c>
    </row>
    <row r="4391" spans="1:9" x14ac:dyDescent="0.25">
      <c r="A4391">
        <v>4390</v>
      </c>
    </row>
    <row r="4392" spans="1:9" x14ac:dyDescent="0.25">
      <c r="A4392">
        <v>4391</v>
      </c>
    </row>
    <row r="4393" spans="1:9" x14ac:dyDescent="0.25">
      <c r="A4393">
        <v>4392</v>
      </c>
    </row>
    <row r="4394" spans="1:9" x14ac:dyDescent="0.25">
      <c r="A4394">
        <v>4393</v>
      </c>
    </row>
    <row r="4395" spans="1:9" x14ac:dyDescent="0.25">
      <c r="A4395">
        <v>4394</v>
      </c>
      <c r="B4395">
        <v>177.041954</v>
      </c>
      <c r="C4395">
        <v>7.5683299999999996</v>
      </c>
    </row>
    <row r="4396" spans="1:9" x14ac:dyDescent="0.25">
      <c r="A4396">
        <v>4395</v>
      </c>
      <c r="B4396">
        <v>177.06521800000002</v>
      </c>
      <c r="C4396">
        <v>7.5156799999999997</v>
      </c>
    </row>
    <row r="4397" spans="1:9" x14ac:dyDescent="0.25">
      <c r="A4397">
        <v>4396</v>
      </c>
      <c r="B4397">
        <v>177.096135</v>
      </c>
      <c r="C4397">
        <v>7.5157819999999997</v>
      </c>
    </row>
    <row r="4398" spans="1:9" x14ac:dyDescent="0.25">
      <c r="A4398">
        <v>4397</v>
      </c>
      <c r="B4398">
        <v>176.99700799999999</v>
      </c>
      <c r="C4398">
        <v>7.4901710000000001</v>
      </c>
      <c r="D4398">
        <v>172.868855</v>
      </c>
      <c r="E4398">
        <v>9.8283149999999999</v>
      </c>
    </row>
    <row r="4399" spans="1:9" x14ac:dyDescent="0.25">
      <c r="A4399">
        <v>4398</v>
      </c>
      <c r="B4399">
        <v>177.07108400000001</v>
      </c>
      <c r="C4399">
        <v>7.5019049999999998</v>
      </c>
      <c r="D4399">
        <v>172.83304100000001</v>
      </c>
      <c r="E4399">
        <v>9.8270900000000001</v>
      </c>
    </row>
    <row r="4400" spans="1:9" x14ac:dyDescent="0.25">
      <c r="A4400">
        <v>4399</v>
      </c>
      <c r="B4400">
        <v>177.041954</v>
      </c>
      <c r="C4400">
        <v>7.5683299999999996</v>
      </c>
      <c r="D4400">
        <v>172.83548999999999</v>
      </c>
      <c r="E4400">
        <v>9.8359670000000001</v>
      </c>
    </row>
    <row r="4401" spans="1:9" x14ac:dyDescent="0.25">
      <c r="A4401">
        <v>4400</v>
      </c>
      <c r="B4401">
        <v>177.041954</v>
      </c>
      <c r="C4401">
        <v>7.5683299999999996</v>
      </c>
      <c r="D4401">
        <v>172.85977400000002</v>
      </c>
      <c r="E4401">
        <v>9.8421400000000006</v>
      </c>
    </row>
    <row r="4402" spans="1:9" x14ac:dyDescent="0.25">
      <c r="A4402">
        <v>4401</v>
      </c>
      <c r="D4402">
        <v>172.85533600000002</v>
      </c>
      <c r="E4402">
        <v>9.8339780000000001</v>
      </c>
    </row>
    <row r="4403" spans="1:9" x14ac:dyDescent="0.25">
      <c r="A4403">
        <v>4402</v>
      </c>
      <c r="D4403">
        <v>172.833653</v>
      </c>
      <c r="E4403">
        <v>9.8260699999999996</v>
      </c>
    </row>
    <row r="4404" spans="1:9" x14ac:dyDescent="0.25">
      <c r="A4404">
        <v>4403</v>
      </c>
      <c r="D4404">
        <v>172.868855</v>
      </c>
      <c r="E4404">
        <v>9.8283149999999999</v>
      </c>
    </row>
    <row r="4405" spans="1:9" x14ac:dyDescent="0.25">
      <c r="A4405">
        <v>4404</v>
      </c>
      <c r="F4405">
        <v>170.88150999999999</v>
      </c>
      <c r="G4405">
        <v>5.9973409999999996</v>
      </c>
    </row>
    <row r="4406" spans="1:9" x14ac:dyDescent="0.25">
      <c r="A4406">
        <v>4405</v>
      </c>
      <c r="F4406">
        <v>170.862889</v>
      </c>
      <c r="G4406">
        <v>5.989433</v>
      </c>
      <c r="H4406">
        <v>170.37505800000002</v>
      </c>
      <c r="I4406">
        <v>10.642405999999999</v>
      </c>
    </row>
    <row r="4407" spans="1:9" x14ac:dyDescent="0.25">
      <c r="A4407">
        <v>4406</v>
      </c>
      <c r="F4407">
        <v>170.817126</v>
      </c>
      <c r="G4407">
        <v>5.993106</v>
      </c>
      <c r="H4407">
        <v>170.348322</v>
      </c>
      <c r="I4407">
        <v>10.543430000000001</v>
      </c>
    </row>
    <row r="4408" spans="1:9" x14ac:dyDescent="0.25">
      <c r="A4408">
        <v>4407</v>
      </c>
      <c r="F4408">
        <v>170.82289</v>
      </c>
      <c r="G4408">
        <v>5.9768309999999998</v>
      </c>
      <c r="H4408">
        <v>170.31026300000002</v>
      </c>
      <c r="I4408">
        <v>10.610875</v>
      </c>
    </row>
    <row r="4409" spans="1:9" x14ac:dyDescent="0.25">
      <c r="A4409">
        <v>4408</v>
      </c>
      <c r="F4409">
        <v>170.89176400000002</v>
      </c>
      <c r="G4409">
        <v>5.866174</v>
      </c>
      <c r="H4409">
        <v>170.40332100000001</v>
      </c>
      <c r="I4409">
        <v>10.647862999999999</v>
      </c>
    </row>
    <row r="4410" spans="1:9" x14ac:dyDescent="0.25">
      <c r="A4410">
        <v>4409</v>
      </c>
      <c r="F4410">
        <v>170.94997599999999</v>
      </c>
      <c r="G4410">
        <v>5.857348</v>
      </c>
      <c r="H4410">
        <v>170.36980299999999</v>
      </c>
      <c r="I4410">
        <v>10.691381</v>
      </c>
    </row>
    <row r="4411" spans="1:9" x14ac:dyDescent="0.25">
      <c r="A4411">
        <v>4410</v>
      </c>
      <c r="F4411">
        <v>170.88150999999999</v>
      </c>
      <c r="G4411">
        <v>5.9973409999999996</v>
      </c>
      <c r="H4411">
        <v>170.37740400000001</v>
      </c>
      <c r="I4411">
        <v>10.752145000000001</v>
      </c>
    </row>
    <row r="4412" spans="1:9" x14ac:dyDescent="0.25">
      <c r="A4412">
        <v>4411</v>
      </c>
      <c r="F4412">
        <v>170.86227700000001</v>
      </c>
      <c r="G4412">
        <v>5.9973409999999996</v>
      </c>
      <c r="H4412">
        <v>170.37505800000002</v>
      </c>
      <c r="I4412">
        <v>10.642405999999999</v>
      </c>
    </row>
    <row r="4413" spans="1:9" x14ac:dyDescent="0.25">
      <c r="A4413">
        <v>4412</v>
      </c>
    </row>
    <row r="4414" spans="1:9" x14ac:dyDescent="0.25">
      <c r="A4414">
        <v>4413</v>
      </c>
    </row>
    <row r="4415" spans="1:9" x14ac:dyDescent="0.25">
      <c r="A4415">
        <v>4414</v>
      </c>
    </row>
    <row r="4416" spans="1:9" x14ac:dyDescent="0.25">
      <c r="A4416">
        <v>4415</v>
      </c>
      <c r="B4416">
        <v>151.03081</v>
      </c>
      <c r="C4416">
        <v>7.8934660000000001</v>
      </c>
    </row>
    <row r="4417" spans="1:9" x14ac:dyDescent="0.25">
      <c r="A4417">
        <v>4416</v>
      </c>
      <c r="B4417">
        <v>151.03081</v>
      </c>
      <c r="C4417">
        <v>7.8934660000000001</v>
      </c>
    </row>
    <row r="4418" spans="1:9" x14ac:dyDescent="0.25">
      <c r="A4418">
        <v>4417</v>
      </c>
      <c r="B4418">
        <v>151.03081</v>
      </c>
      <c r="C4418">
        <v>7.8934660000000001</v>
      </c>
    </row>
    <row r="4419" spans="1:9" x14ac:dyDescent="0.25">
      <c r="A4419">
        <v>4418</v>
      </c>
      <c r="B4419">
        <v>151.03081</v>
      </c>
      <c r="C4419">
        <v>7.8934660000000001</v>
      </c>
      <c r="D4419">
        <v>134.79857100000001</v>
      </c>
      <c r="E4419">
        <v>8.2614570000000001</v>
      </c>
    </row>
    <row r="4420" spans="1:9" x14ac:dyDescent="0.25">
      <c r="A4420">
        <v>4419</v>
      </c>
      <c r="B4420">
        <v>151.03081</v>
      </c>
      <c r="C4420">
        <v>7.8934660000000001</v>
      </c>
      <c r="D4420">
        <v>134.79801400000002</v>
      </c>
      <c r="E4420">
        <v>8.2263570000000001</v>
      </c>
    </row>
    <row r="4421" spans="1:9" x14ac:dyDescent="0.25">
      <c r="A4421">
        <v>4420</v>
      </c>
      <c r="B4421">
        <v>151.03081</v>
      </c>
      <c r="C4421">
        <v>7.8934660000000001</v>
      </c>
      <c r="D4421">
        <v>134.783884</v>
      </c>
      <c r="E4421">
        <v>8.2200810000000004</v>
      </c>
    </row>
    <row r="4422" spans="1:9" x14ac:dyDescent="0.25">
      <c r="A4422">
        <v>4421</v>
      </c>
      <c r="B4422">
        <v>151.03081</v>
      </c>
      <c r="C4422">
        <v>7.8934660000000001</v>
      </c>
      <c r="D4422">
        <v>134.77944400000001</v>
      </c>
      <c r="E4422">
        <v>8.2486010000000007</v>
      </c>
    </row>
    <row r="4423" spans="1:9" x14ac:dyDescent="0.25">
      <c r="A4423">
        <v>4422</v>
      </c>
      <c r="B4423">
        <v>151.03081</v>
      </c>
      <c r="C4423">
        <v>7.8934660000000001</v>
      </c>
      <c r="D4423">
        <v>134.794802</v>
      </c>
      <c r="E4423">
        <v>8.2397749999999998</v>
      </c>
    </row>
    <row r="4424" spans="1:9" x14ac:dyDescent="0.25">
      <c r="A4424">
        <v>4423</v>
      </c>
      <c r="D4424">
        <v>134.80846600000001</v>
      </c>
      <c r="E4424">
        <v>8.2593150000000009</v>
      </c>
    </row>
    <row r="4425" spans="1:9" x14ac:dyDescent="0.25">
      <c r="A4425">
        <v>4424</v>
      </c>
      <c r="D4425">
        <v>134.79857100000001</v>
      </c>
      <c r="E4425">
        <v>8.2614570000000001</v>
      </c>
    </row>
    <row r="4426" spans="1:9" x14ac:dyDescent="0.25">
      <c r="A4426">
        <v>4425</v>
      </c>
    </row>
    <row r="4427" spans="1:9" x14ac:dyDescent="0.25">
      <c r="A4427">
        <v>4426</v>
      </c>
      <c r="F4427">
        <v>131.95147500000002</v>
      </c>
      <c r="G4427">
        <v>4.8572980000000001</v>
      </c>
      <c r="H4427">
        <v>131.74740400000002</v>
      </c>
      <c r="I4427">
        <v>9.2810980000000001</v>
      </c>
    </row>
    <row r="4428" spans="1:9" x14ac:dyDescent="0.25">
      <c r="A4428">
        <v>4427</v>
      </c>
      <c r="F4428">
        <v>131.95147500000002</v>
      </c>
      <c r="G4428">
        <v>4.8572980000000001</v>
      </c>
      <c r="H4428">
        <v>131.77623199999999</v>
      </c>
      <c r="I4428">
        <v>9.3319120000000009</v>
      </c>
    </row>
    <row r="4429" spans="1:9" x14ac:dyDescent="0.25">
      <c r="A4429">
        <v>4428</v>
      </c>
      <c r="F4429">
        <v>131.95147500000002</v>
      </c>
      <c r="G4429">
        <v>4.8572980000000001</v>
      </c>
      <c r="H4429">
        <v>131.80367900000002</v>
      </c>
      <c r="I4429">
        <v>9.3359930000000002</v>
      </c>
    </row>
    <row r="4430" spans="1:9" x14ac:dyDescent="0.25">
      <c r="A4430">
        <v>4429</v>
      </c>
      <c r="F4430">
        <v>131.95147500000002</v>
      </c>
      <c r="G4430">
        <v>4.8572980000000001</v>
      </c>
      <c r="H4430">
        <v>131.846281</v>
      </c>
      <c r="I4430">
        <v>9.3575739999999996</v>
      </c>
    </row>
    <row r="4431" spans="1:9" x14ac:dyDescent="0.25">
      <c r="A4431">
        <v>4430</v>
      </c>
      <c r="F4431">
        <v>131.95147500000002</v>
      </c>
      <c r="G4431">
        <v>4.8572980000000001</v>
      </c>
      <c r="H4431">
        <v>131.830511</v>
      </c>
      <c r="I4431">
        <v>9.3970099999999999</v>
      </c>
    </row>
    <row r="4432" spans="1:9" x14ac:dyDescent="0.25">
      <c r="A4432">
        <v>4431</v>
      </c>
      <c r="F4432">
        <v>131.95147500000002</v>
      </c>
      <c r="G4432">
        <v>4.8572980000000001</v>
      </c>
      <c r="H4432">
        <v>131.89719200000002</v>
      </c>
      <c r="I4432">
        <v>9.4645069999999993</v>
      </c>
    </row>
    <row r="4433" spans="1:9" x14ac:dyDescent="0.25">
      <c r="A4433">
        <v>4432</v>
      </c>
      <c r="F4433">
        <v>131.95147500000002</v>
      </c>
      <c r="G4433">
        <v>4.8572980000000001</v>
      </c>
      <c r="H4433">
        <v>131.74740400000002</v>
      </c>
      <c r="I4433">
        <v>9.2810980000000001</v>
      </c>
    </row>
    <row r="4434" spans="1:9" x14ac:dyDescent="0.25">
      <c r="A4434">
        <v>4433</v>
      </c>
      <c r="F4434">
        <v>131.95147500000002</v>
      </c>
      <c r="G4434">
        <v>4.8572980000000001</v>
      </c>
      <c r="H4434">
        <v>131.74740400000002</v>
      </c>
      <c r="I4434">
        <v>9.2810980000000001</v>
      </c>
    </row>
    <row r="4435" spans="1:9" x14ac:dyDescent="0.25">
      <c r="A4435">
        <v>4434</v>
      </c>
    </row>
    <row r="4436" spans="1:9" x14ac:dyDescent="0.25">
      <c r="A4436">
        <v>4435</v>
      </c>
    </row>
    <row r="4437" spans="1:9" x14ac:dyDescent="0.25">
      <c r="A4437">
        <v>4436</v>
      </c>
    </row>
    <row r="4438" spans="1:9" x14ac:dyDescent="0.25">
      <c r="A4438">
        <v>4437</v>
      </c>
    </row>
    <row r="4439" spans="1:9" x14ac:dyDescent="0.25">
      <c r="A4439">
        <v>4438</v>
      </c>
      <c r="B4439">
        <v>107.765085</v>
      </c>
      <c r="C4439">
        <v>6.7181199999999999</v>
      </c>
    </row>
    <row r="4440" spans="1:9" x14ac:dyDescent="0.25">
      <c r="A4440">
        <v>4439</v>
      </c>
      <c r="B4440">
        <v>107.71386200000001</v>
      </c>
      <c r="C4440">
        <v>6.6861309999999996</v>
      </c>
    </row>
    <row r="4441" spans="1:9" x14ac:dyDescent="0.25">
      <c r="A4441">
        <v>4440</v>
      </c>
      <c r="B4441">
        <v>107.68764000000002</v>
      </c>
      <c r="C4441">
        <v>6.6872530000000001</v>
      </c>
    </row>
    <row r="4442" spans="1:9" x14ac:dyDescent="0.25">
      <c r="A4442">
        <v>4441</v>
      </c>
      <c r="B4442">
        <v>107.67667200000001</v>
      </c>
      <c r="C4442">
        <v>6.7093439999999998</v>
      </c>
      <c r="D4442">
        <v>101.82207700000001</v>
      </c>
      <c r="E4442">
        <v>8.9747369999999993</v>
      </c>
    </row>
    <row r="4443" spans="1:9" x14ac:dyDescent="0.25">
      <c r="A4443">
        <v>4442</v>
      </c>
      <c r="B4443">
        <v>107.71871000000002</v>
      </c>
      <c r="C4443">
        <v>6.6810799999999997</v>
      </c>
      <c r="D4443">
        <v>101.81524300000001</v>
      </c>
      <c r="E4443">
        <v>8.9384630000000005</v>
      </c>
    </row>
    <row r="4444" spans="1:9" x14ac:dyDescent="0.25">
      <c r="A4444">
        <v>4443</v>
      </c>
      <c r="B4444">
        <v>107.66060100000001</v>
      </c>
      <c r="C4444">
        <v>6.7488830000000002</v>
      </c>
      <c r="D4444">
        <v>101.79616000000001</v>
      </c>
      <c r="E4444">
        <v>8.9697879999999994</v>
      </c>
    </row>
    <row r="4445" spans="1:9" x14ac:dyDescent="0.25">
      <c r="A4445">
        <v>4444</v>
      </c>
      <c r="B4445">
        <v>107.765085</v>
      </c>
      <c r="C4445">
        <v>6.7181199999999999</v>
      </c>
      <c r="D4445">
        <v>101.78131300000001</v>
      </c>
      <c r="E4445">
        <v>8.9676960000000001</v>
      </c>
    </row>
    <row r="4446" spans="1:9" x14ac:dyDescent="0.25">
      <c r="A4446">
        <v>4445</v>
      </c>
      <c r="D4446">
        <v>101.828711</v>
      </c>
      <c r="E4446">
        <v>8.96387</v>
      </c>
    </row>
    <row r="4447" spans="1:9" x14ac:dyDescent="0.25">
      <c r="A4447">
        <v>4446</v>
      </c>
      <c r="D4447">
        <v>101.814987</v>
      </c>
      <c r="E4447">
        <v>8.9516770000000001</v>
      </c>
    </row>
    <row r="4448" spans="1:9" x14ac:dyDescent="0.25">
      <c r="A4448">
        <v>4447</v>
      </c>
      <c r="D4448">
        <v>101.82207700000001</v>
      </c>
      <c r="E4448">
        <v>8.9747369999999993</v>
      </c>
    </row>
    <row r="4449" spans="1:9" x14ac:dyDescent="0.25">
      <c r="A4449">
        <v>4448</v>
      </c>
    </row>
    <row r="4450" spans="1:9" x14ac:dyDescent="0.25">
      <c r="A4450">
        <v>4449</v>
      </c>
      <c r="F4450">
        <v>98.395623999999998</v>
      </c>
      <c r="G4450">
        <v>4.9719860000000002</v>
      </c>
    </row>
    <row r="4451" spans="1:9" x14ac:dyDescent="0.25">
      <c r="A4451">
        <v>4450</v>
      </c>
      <c r="F4451">
        <v>98.376034000000004</v>
      </c>
      <c r="G4451">
        <v>5.0274929999999998</v>
      </c>
      <c r="H4451">
        <v>98.646530000000013</v>
      </c>
      <c r="I4451">
        <v>9.8165800000000001</v>
      </c>
    </row>
    <row r="4452" spans="1:9" x14ac:dyDescent="0.25">
      <c r="A4452">
        <v>4451</v>
      </c>
      <c r="F4452">
        <v>98.436133000000012</v>
      </c>
      <c r="G4452">
        <v>5.0307579999999996</v>
      </c>
      <c r="H4452">
        <v>98.600310000000007</v>
      </c>
      <c r="I4452">
        <v>9.7922949999999993</v>
      </c>
    </row>
    <row r="4453" spans="1:9" x14ac:dyDescent="0.25">
      <c r="A4453">
        <v>4452</v>
      </c>
      <c r="F4453">
        <v>98.403839000000005</v>
      </c>
      <c r="G4453">
        <v>5.0555019999999997</v>
      </c>
      <c r="H4453">
        <v>98.588369999999998</v>
      </c>
      <c r="I4453">
        <v>9.8009190000000004</v>
      </c>
    </row>
    <row r="4454" spans="1:9" x14ac:dyDescent="0.25">
      <c r="A4454">
        <v>4453</v>
      </c>
      <c r="F4454">
        <v>98.374453000000003</v>
      </c>
      <c r="G4454">
        <v>5.0530530000000002</v>
      </c>
      <c r="H4454">
        <v>98.600054</v>
      </c>
      <c r="I4454">
        <v>9.8839749999999995</v>
      </c>
    </row>
    <row r="4455" spans="1:9" x14ac:dyDescent="0.25">
      <c r="A4455">
        <v>4454</v>
      </c>
      <c r="F4455">
        <v>98.359808000000001</v>
      </c>
      <c r="G4455">
        <v>5.0453999999999999</v>
      </c>
      <c r="H4455">
        <v>98.615309000000011</v>
      </c>
      <c r="I4455">
        <v>9.8370899999999999</v>
      </c>
    </row>
    <row r="4456" spans="1:9" x14ac:dyDescent="0.25">
      <c r="A4456">
        <v>4455</v>
      </c>
      <c r="F4456">
        <v>98.379961000000009</v>
      </c>
      <c r="G4456">
        <v>5.0097899999999997</v>
      </c>
      <c r="H4456">
        <v>98.619337000000002</v>
      </c>
      <c r="I4456">
        <v>9.8005099999999992</v>
      </c>
    </row>
    <row r="4457" spans="1:9" x14ac:dyDescent="0.25">
      <c r="A4457">
        <v>4456</v>
      </c>
      <c r="F4457">
        <v>98.395623999999998</v>
      </c>
      <c r="G4457">
        <v>4.9719860000000002</v>
      </c>
      <c r="H4457">
        <v>98.630919000000006</v>
      </c>
      <c r="I4457">
        <v>9.8033680000000007</v>
      </c>
    </row>
    <row r="4458" spans="1:9" x14ac:dyDescent="0.25">
      <c r="A4458">
        <v>4457</v>
      </c>
      <c r="F4458">
        <v>98.395623999999998</v>
      </c>
      <c r="G4458">
        <v>4.9719860000000002</v>
      </c>
      <c r="H4458">
        <v>98.630919000000006</v>
      </c>
      <c r="I4458">
        <v>9.8033680000000007</v>
      </c>
    </row>
    <row r="4459" spans="1:9" x14ac:dyDescent="0.25">
      <c r="A4459">
        <v>4458</v>
      </c>
    </row>
    <row r="4460" spans="1:9" x14ac:dyDescent="0.25">
      <c r="A4460">
        <v>4459</v>
      </c>
    </row>
    <row r="4461" spans="1:9" x14ac:dyDescent="0.25">
      <c r="A4461">
        <v>4460</v>
      </c>
      <c r="D4461">
        <v>76.663747000000001</v>
      </c>
      <c r="E4461">
        <v>7.5982269999999996</v>
      </c>
    </row>
    <row r="4462" spans="1:9" x14ac:dyDescent="0.25">
      <c r="A4462">
        <v>4461</v>
      </c>
      <c r="D4462">
        <v>76.655482000000006</v>
      </c>
      <c r="E4462">
        <v>7.5670549999999999</v>
      </c>
    </row>
    <row r="4463" spans="1:9" x14ac:dyDescent="0.25">
      <c r="A4463">
        <v>4462</v>
      </c>
      <c r="D4463">
        <v>76.654462000000009</v>
      </c>
      <c r="E4463">
        <v>7.5581769999999997</v>
      </c>
    </row>
    <row r="4464" spans="1:9" x14ac:dyDescent="0.25">
      <c r="A4464">
        <v>4463</v>
      </c>
      <c r="D4464">
        <v>76.637524000000013</v>
      </c>
      <c r="E4464">
        <v>7.5642490000000002</v>
      </c>
    </row>
    <row r="4465" spans="1:9" x14ac:dyDescent="0.25">
      <c r="A4465">
        <v>4464</v>
      </c>
      <c r="B4465">
        <v>73.204488000000012</v>
      </c>
      <c r="C4465">
        <v>4.9334670000000003</v>
      </c>
      <c r="D4465">
        <v>76.674971000000014</v>
      </c>
      <c r="E4465">
        <v>7.5904720000000001</v>
      </c>
    </row>
    <row r="4466" spans="1:9" x14ac:dyDescent="0.25">
      <c r="A4466">
        <v>4465</v>
      </c>
      <c r="B4466">
        <v>73.164235000000005</v>
      </c>
      <c r="C4466">
        <v>4.9495889999999996</v>
      </c>
      <c r="D4466">
        <v>76.644462000000004</v>
      </c>
      <c r="E4466">
        <v>7.5808809999999998</v>
      </c>
    </row>
    <row r="4467" spans="1:9" x14ac:dyDescent="0.25">
      <c r="A4467">
        <v>4466</v>
      </c>
      <c r="B4467">
        <v>73.191428000000002</v>
      </c>
      <c r="C4467">
        <v>4.9420900000000003</v>
      </c>
      <c r="D4467">
        <v>76.689256</v>
      </c>
      <c r="E4467">
        <v>7.5606270000000002</v>
      </c>
    </row>
    <row r="4468" spans="1:9" x14ac:dyDescent="0.25">
      <c r="A4468">
        <v>4467</v>
      </c>
      <c r="B4468">
        <v>73.184336000000002</v>
      </c>
      <c r="C4468">
        <v>4.9202539999999999</v>
      </c>
      <c r="D4468">
        <v>76.663747000000001</v>
      </c>
      <c r="E4468">
        <v>7.5982269999999996</v>
      </c>
    </row>
    <row r="4469" spans="1:9" x14ac:dyDescent="0.25">
      <c r="A4469">
        <v>4468</v>
      </c>
      <c r="B4469">
        <v>73.163674</v>
      </c>
      <c r="C4469">
        <v>4.931222</v>
      </c>
    </row>
    <row r="4470" spans="1:9" x14ac:dyDescent="0.25">
      <c r="A4470">
        <v>4469</v>
      </c>
      <c r="B4470">
        <v>73.252853000000002</v>
      </c>
      <c r="C4470">
        <v>5.00678</v>
      </c>
    </row>
    <row r="4471" spans="1:9" x14ac:dyDescent="0.25">
      <c r="A4471">
        <v>4470</v>
      </c>
      <c r="B4471">
        <v>73.204488000000012</v>
      </c>
      <c r="C4471">
        <v>4.9334670000000003</v>
      </c>
    </row>
    <row r="4472" spans="1:9" x14ac:dyDescent="0.25">
      <c r="A4472">
        <v>4471</v>
      </c>
    </row>
    <row r="4473" spans="1:9" x14ac:dyDescent="0.25">
      <c r="A4473">
        <v>4472</v>
      </c>
      <c r="H4473">
        <v>70.939402000000001</v>
      </c>
      <c r="I4473">
        <v>8.3313009999999998</v>
      </c>
    </row>
    <row r="4474" spans="1:9" x14ac:dyDescent="0.25">
      <c r="A4474">
        <v>4473</v>
      </c>
      <c r="F4474">
        <v>71.050315000000012</v>
      </c>
      <c r="G4474">
        <v>4.2835520000000002</v>
      </c>
      <c r="H4474">
        <v>70.980625000000003</v>
      </c>
      <c r="I4474">
        <v>8.3436979999999998</v>
      </c>
    </row>
    <row r="4475" spans="1:9" x14ac:dyDescent="0.25">
      <c r="A4475">
        <v>4474</v>
      </c>
      <c r="F4475">
        <v>71.035316000000009</v>
      </c>
      <c r="G4475">
        <v>4.3315089999999996</v>
      </c>
      <c r="H4475">
        <v>70.972105000000013</v>
      </c>
      <c r="I4475">
        <v>8.4086940000000006</v>
      </c>
    </row>
    <row r="4476" spans="1:9" x14ac:dyDescent="0.25">
      <c r="A4476">
        <v>4475</v>
      </c>
      <c r="F4476">
        <v>71.049243000000004</v>
      </c>
      <c r="G4476">
        <v>4.3312030000000004</v>
      </c>
      <c r="H4476">
        <v>70.933484000000007</v>
      </c>
      <c r="I4476">
        <v>8.4168579999999995</v>
      </c>
    </row>
    <row r="4477" spans="1:9" x14ac:dyDescent="0.25">
      <c r="A4477">
        <v>4476</v>
      </c>
      <c r="F4477">
        <v>71.095568</v>
      </c>
      <c r="G4477">
        <v>4.2322800000000003</v>
      </c>
      <c r="H4477">
        <v>70.914965000000009</v>
      </c>
      <c r="I4477">
        <v>8.4127759999999991</v>
      </c>
    </row>
    <row r="4478" spans="1:9" x14ac:dyDescent="0.25">
      <c r="A4478">
        <v>4477</v>
      </c>
      <c r="F4478">
        <v>71.005266000000006</v>
      </c>
      <c r="G4478">
        <v>4.1922309999999996</v>
      </c>
      <c r="H4478">
        <v>70.922464000000005</v>
      </c>
      <c r="I4478">
        <v>8.3744110000000003</v>
      </c>
    </row>
    <row r="4479" spans="1:9" x14ac:dyDescent="0.25">
      <c r="A4479">
        <v>4478</v>
      </c>
      <c r="F4479">
        <v>71.004603000000003</v>
      </c>
      <c r="G4479">
        <v>4.191465</v>
      </c>
      <c r="H4479">
        <v>70.945116000000013</v>
      </c>
      <c r="I4479">
        <v>8.3736460000000008</v>
      </c>
    </row>
    <row r="4480" spans="1:9" x14ac:dyDescent="0.25">
      <c r="A4480">
        <v>4479</v>
      </c>
      <c r="F4480">
        <v>71.050315000000012</v>
      </c>
      <c r="G4480">
        <v>4.2835520000000002</v>
      </c>
      <c r="H4480">
        <v>70.939402000000001</v>
      </c>
      <c r="I4480">
        <v>8.3313009999999998</v>
      </c>
    </row>
    <row r="4481" spans="1:5" x14ac:dyDescent="0.25">
      <c r="A4481">
        <v>4480</v>
      </c>
      <c r="D4481">
        <v>50.821479000000004</v>
      </c>
      <c r="E4481">
        <v>6.2587900000000003</v>
      </c>
    </row>
    <row r="4482" spans="1:5" x14ac:dyDescent="0.25">
      <c r="A4482">
        <v>4481</v>
      </c>
      <c r="D4482">
        <v>50.804843000000005</v>
      </c>
      <c r="E4482">
        <v>6.2872630000000003</v>
      </c>
    </row>
    <row r="4483" spans="1:5" x14ac:dyDescent="0.25">
      <c r="A4483">
        <v>4482</v>
      </c>
      <c r="D4483">
        <v>50.809055000000001</v>
      </c>
      <c r="E4483">
        <v>6.3046319999999998</v>
      </c>
    </row>
    <row r="4484" spans="1:5" x14ac:dyDescent="0.25">
      <c r="A4484">
        <v>4483</v>
      </c>
      <c r="D4484">
        <v>50.782161000000002</v>
      </c>
      <c r="E4484">
        <v>6.2848949999999997</v>
      </c>
    </row>
    <row r="4485" spans="1:5" x14ac:dyDescent="0.25">
      <c r="A4485">
        <v>4484</v>
      </c>
      <c r="D4485">
        <v>50.788215000000001</v>
      </c>
      <c r="E4485">
        <v>6.2918419999999999</v>
      </c>
    </row>
    <row r="4486" spans="1:5" x14ac:dyDescent="0.25">
      <c r="A4486">
        <v>4485</v>
      </c>
      <c r="D4486">
        <v>50.792369000000001</v>
      </c>
      <c r="E4486">
        <v>6.2672109999999996</v>
      </c>
    </row>
    <row r="4487" spans="1:5" x14ac:dyDescent="0.25">
      <c r="A4487">
        <v>4486</v>
      </c>
      <c r="D4487">
        <v>50.777316000000006</v>
      </c>
      <c r="E4487">
        <v>6.2731060000000003</v>
      </c>
    </row>
    <row r="4488" spans="1:5" x14ac:dyDescent="0.25">
      <c r="A4488">
        <v>4487</v>
      </c>
      <c r="D4488">
        <v>50.821479000000004</v>
      </c>
      <c r="E4488">
        <v>6.2587900000000003</v>
      </c>
    </row>
    <row r="4489" spans="1:5" x14ac:dyDescent="0.25">
      <c r="A4489">
        <v>4488</v>
      </c>
      <c r="B4489">
        <v>41.155635000000004</v>
      </c>
      <c r="C4489">
        <v>4.3153680000000003</v>
      </c>
    </row>
    <row r="4490" spans="1:5" x14ac:dyDescent="0.25">
      <c r="A4490">
        <v>4489</v>
      </c>
      <c r="B4490">
        <v>41.121475000000004</v>
      </c>
      <c r="C4490">
        <v>4.2531049999999997</v>
      </c>
    </row>
    <row r="4491" spans="1:5" x14ac:dyDescent="0.25">
      <c r="A4491">
        <v>4490</v>
      </c>
      <c r="B4491">
        <v>41.126583000000004</v>
      </c>
      <c r="C4491">
        <v>4.2031049999999999</v>
      </c>
    </row>
    <row r="4492" spans="1:5" x14ac:dyDescent="0.25">
      <c r="A4492">
        <v>4491</v>
      </c>
      <c r="B4492">
        <v>41.164634000000007</v>
      </c>
      <c r="C4492">
        <v>4.2344739999999996</v>
      </c>
    </row>
    <row r="4493" spans="1:5" x14ac:dyDescent="0.25">
      <c r="A4493">
        <v>4492</v>
      </c>
      <c r="B4493">
        <v>41.166057000000002</v>
      </c>
      <c r="C4493">
        <v>4.1975790000000002</v>
      </c>
    </row>
    <row r="4494" spans="1:5" x14ac:dyDescent="0.25">
      <c r="A4494">
        <v>4493</v>
      </c>
      <c r="B4494">
        <v>41.165317000000002</v>
      </c>
      <c r="C4494">
        <v>4.2238420000000003</v>
      </c>
    </row>
    <row r="4495" spans="1:5" x14ac:dyDescent="0.25">
      <c r="A4495">
        <v>4494</v>
      </c>
      <c r="B4495">
        <v>41.135791000000005</v>
      </c>
      <c r="C4495">
        <v>4.3536840000000003</v>
      </c>
    </row>
    <row r="4496" spans="1:5" x14ac:dyDescent="0.25">
      <c r="A4496">
        <v>4495</v>
      </c>
      <c r="B4496">
        <v>41.155635000000004</v>
      </c>
      <c r="C4496">
        <v>4.3153680000000003</v>
      </c>
    </row>
    <row r="4497" spans="1:9" x14ac:dyDescent="0.25">
      <c r="A4497">
        <v>4496</v>
      </c>
      <c r="F4497">
        <v>40.024265</v>
      </c>
      <c r="G4497">
        <v>2.9295260000000001</v>
      </c>
      <c r="H4497">
        <v>40.736900000000006</v>
      </c>
      <c r="I4497">
        <v>7.4080529999999998</v>
      </c>
    </row>
    <row r="4498" spans="1:9" x14ac:dyDescent="0.25">
      <c r="A4498">
        <v>4497</v>
      </c>
      <c r="F4498">
        <v>40.068214000000005</v>
      </c>
      <c r="G4498">
        <v>2.9795259999999999</v>
      </c>
      <c r="H4498">
        <v>40.713161000000007</v>
      </c>
      <c r="I4498">
        <v>7.3443680000000002</v>
      </c>
    </row>
    <row r="4499" spans="1:9" x14ac:dyDescent="0.25">
      <c r="A4499">
        <v>4498</v>
      </c>
      <c r="F4499">
        <v>40.09637</v>
      </c>
      <c r="G4499">
        <v>2.9494739999999999</v>
      </c>
      <c r="H4499">
        <v>40.726055000000002</v>
      </c>
      <c r="I4499">
        <v>7.3442629999999998</v>
      </c>
    </row>
    <row r="4500" spans="1:9" x14ac:dyDescent="0.25">
      <c r="A4500">
        <v>4499</v>
      </c>
      <c r="F4500">
        <v>40.094425000000001</v>
      </c>
      <c r="G4500">
        <v>2.9538950000000002</v>
      </c>
      <c r="H4500">
        <v>40.748634000000003</v>
      </c>
      <c r="I4500">
        <v>7.3561059999999996</v>
      </c>
    </row>
    <row r="4501" spans="1:9" x14ac:dyDescent="0.25">
      <c r="A4501">
        <v>4500</v>
      </c>
      <c r="F4501">
        <v>40.075897000000005</v>
      </c>
      <c r="G4501">
        <v>2.934053</v>
      </c>
      <c r="H4501">
        <v>40.671112000000001</v>
      </c>
      <c r="I4501">
        <v>7.38</v>
      </c>
    </row>
    <row r="4502" spans="1:9" x14ac:dyDescent="0.25">
      <c r="A4502">
        <v>4501</v>
      </c>
      <c r="F4502">
        <v>40.068370000000002</v>
      </c>
      <c r="G4502">
        <v>2.9297900000000001</v>
      </c>
      <c r="H4502">
        <v>40.691635000000005</v>
      </c>
      <c r="I4502">
        <v>7.3680000000000003</v>
      </c>
    </row>
    <row r="4503" spans="1:9" x14ac:dyDescent="0.25">
      <c r="A4503">
        <v>4502</v>
      </c>
      <c r="D4503">
        <v>23.490266000000005</v>
      </c>
      <c r="E4503">
        <v>6.2460529999999999</v>
      </c>
      <c r="F4503">
        <v>40.046317000000002</v>
      </c>
      <c r="G4503">
        <v>2.9147889999999999</v>
      </c>
      <c r="H4503">
        <v>40.642845000000001</v>
      </c>
      <c r="I4503">
        <v>7.3334210000000004</v>
      </c>
    </row>
    <row r="4504" spans="1:9" x14ac:dyDescent="0.25">
      <c r="A4504">
        <v>4503</v>
      </c>
      <c r="D4504">
        <v>23.444425000000003</v>
      </c>
      <c r="E4504">
        <v>6.2110529999999997</v>
      </c>
      <c r="F4504">
        <v>40.024265</v>
      </c>
      <c r="G4504">
        <v>2.9295260000000001</v>
      </c>
      <c r="H4504">
        <v>40.736900000000006</v>
      </c>
      <c r="I4504">
        <v>7.4080529999999998</v>
      </c>
    </row>
    <row r="4505" spans="1:9" x14ac:dyDescent="0.25">
      <c r="A4505">
        <v>4504</v>
      </c>
      <c r="D4505">
        <v>23.504424</v>
      </c>
      <c r="E4505">
        <v>6.2526849999999996</v>
      </c>
      <c r="F4505">
        <v>40.024265</v>
      </c>
      <c r="G4505">
        <v>2.9295260000000001</v>
      </c>
    </row>
    <row r="4506" spans="1:9" x14ac:dyDescent="0.25">
      <c r="A4506">
        <v>4505</v>
      </c>
      <c r="D4506">
        <v>23.497476000000006</v>
      </c>
      <c r="E4506">
        <v>6.2360530000000001</v>
      </c>
    </row>
    <row r="4507" spans="1:9" x14ac:dyDescent="0.25">
      <c r="A4507">
        <v>4506</v>
      </c>
      <c r="D4507">
        <v>23.486688000000001</v>
      </c>
      <c r="E4507">
        <v>6.1746319999999999</v>
      </c>
    </row>
    <row r="4508" spans="1:9" x14ac:dyDescent="0.25">
      <c r="A4508">
        <v>4507</v>
      </c>
      <c r="D4508">
        <v>23.494319000000004</v>
      </c>
      <c r="E4508">
        <v>6.1993679999999998</v>
      </c>
    </row>
    <row r="4509" spans="1:9" x14ac:dyDescent="0.25">
      <c r="A4509">
        <v>4508</v>
      </c>
      <c r="D4509">
        <v>23.473110000000005</v>
      </c>
      <c r="E4509">
        <v>6.1921580000000001</v>
      </c>
    </row>
    <row r="4510" spans="1:9" x14ac:dyDescent="0.25">
      <c r="A4510">
        <v>4509</v>
      </c>
      <c r="B4510">
        <v>16.716530000000006</v>
      </c>
      <c r="C4510">
        <v>5.3986840000000003</v>
      </c>
      <c r="D4510">
        <v>23.413688000000008</v>
      </c>
      <c r="E4510">
        <v>6.1707369999999999</v>
      </c>
    </row>
    <row r="4511" spans="1:9" x14ac:dyDescent="0.25">
      <c r="A4511">
        <v>4510</v>
      </c>
      <c r="B4511">
        <v>16.699898000000005</v>
      </c>
      <c r="C4511">
        <v>5.3668950000000004</v>
      </c>
      <c r="D4511">
        <v>23.402898000000008</v>
      </c>
      <c r="E4511">
        <v>6.2344210000000002</v>
      </c>
    </row>
    <row r="4512" spans="1:9" x14ac:dyDescent="0.25">
      <c r="A4512">
        <v>4511</v>
      </c>
      <c r="B4512">
        <v>16.707740000000001</v>
      </c>
      <c r="C4512">
        <v>5.3829469999999997</v>
      </c>
      <c r="D4512">
        <v>23.490266000000005</v>
      </c>
      <c r="E4512">
        <v>6.2460529999999999</v>
      </c>
    </row>
    <row r="4513" spans="1:11" x14ac:dyDescent="0.25">
      <c r="A4513">
        <v>4512</v>
      </c>
      <c r="B4513">
        <v>16.705635000000001</v>
      </c>
      <c r="C4513">
        <v>5.3674210000000002</v>
      </c>
    </row>
    <row r="4514" spans="1:11" x14ac:dyDescent="0.25">
      <c r="A4514">
        <v>4513</v>
      </c>
      <c r="B4514">
        <v>16.745740000000005</v>
      </c>
      <c r="C4514">
        <v>5.3456320000000002</v>
      </c>
      <c r="J4514">
        <v>39.317005000000002</v>
      </c>
      <c r="K4514">
        <v>13.231474</v>
      </c>
    </row>
    <row r="4515" spans="1:11" x14ac:dyDescent="0.25">
      <c r="A4515">
        <v>4514</v>
      </c>
    </row>
    <row r="4516" spans="1:11" x14ac:dyDescent="0.25">
      <c r="A4516">
        <v>4515</v>
      </c>
    </row>
    <row r="4517" spans="1:11" x14ac:dyDescent="0.25">
      <c r="A4517">
        <v>4516</v>
      </c>
    </row>
    <row r="4518" spans="1:11" x14ac:dyDescent="0.25">
      <c r="A4518">
        <v>4517</v>
      </c>
    </row>
    <row r="4519" spans="1:11" x14ac:dyDescent="0.25">
      <c r="A4519">
        <v>4518</v>
      </c>
    </row>
    <row r="4520" spans="1:11" x14ac:dyDescent="0.25">
      <c r="A4520">
        <v>4519</v>
      </c>
    </row>
    <row r="4521" spans="1:11" x14ac:dyDescent="0.25">
      <c r="A4521">
        <v>4520</v>
      </c>
    </row>
    <row r="4522" spans="1:11" x14ac:dyDescent="0.25">
      <c r="A4522">
        <v>4521</v>
      </c>
    </row>
    <row r="4523" spans="1:11" x14ac:dyDescent="0.25">
      <c r="A4523">
        <v>4522</v>
      </c>
    </row>
    <row r="4524" spans="1:11" x14ac:dyDescent="0.25">
      <c r="A4524">
        <v>4523</v>
      </c>
    </row>
    <row r="4525" spans="1:11" x14ac:dyDescent="0.25">
      <c r="A4525">
        <v>4524</v>
      </c>
    </row>
    <row r="4526" spans="1:11" x14ac:dyDescent="0.25">
      <c r="A4526">
        <v>4525</v>
      </c>
    </row>
    <row r="4527" spans="1:11" x14ac:dyDescent="0.25">
      <c r="A4527">
        <v>4526</v>
      </c>
    </row>
    <row r="4528" spans="1:11" x14ac:dyDescent="0.25">
      <c r="A4528">
        <v>4527</v>
      </c>
    </row>
    <row r="4529" spans="1:1" x14ac:dyDescent="0.25">
      <c r="A4529">
        <v>4528</v>
      </c>
    </row>
    <row r="4530" spans="1:1" x14ac:dyDescent="0.25">
      <c r="A4530">
        <v>4529</v>
      </c>
    </row>
    <row r="4531" spans="1:1" x14ac:dyDescent="0.25">
      <c r="A4531">
        <v>4530</v>
      </c>
    </row>
    <row r="4532" spans="1:1" x14ac:dyDescent="0.25">
      <c r="A4532">
        <v>4531</v>
      </c>
    </row>
    <row r="4533" spans="1:1" x14ac:dyDescent="0.25">
      <c r="A4533">
        <v>4532</v>
      </c>
    </row>
    <row r="4534" spans="1:1" x14ac:dyDescent="0.25">
      <c r="A4534">
        <v>4533</v>
      </c>
    </row>
    <row r="4535" spans="1:1" x14ac:dyDescent="0.25">
      <c r="A4535">
        <v>4534</v>
      </c>
    </row>
    <row r="4536" spans="1:1" x14ac:dyDescent="0.25">
      <c r="A4536">
        <v>4535</v>
      </c>
    </row>
    <row r="4537" spans="1:1" x14ac:dyDescent="0.25">
      <c r="A4537">
        <v>4536</v>
      </c>
    </row>
    <row r="4538" spans="1:1" x14ac:dyDescent="0.25">
      <c r="A4538">
        <v>4537</v>
      </c>
    </row>
    <row r="4539" spans="1:1" x14ac:dyDescent="0.25">
      <c r="A4539">
        <v>4538</v>
      </c>
    </row>
    <row r="4540" spans="1:1" x14ac:dyDescent="0.25">
      <c r="A4540">
        <v>4539</v>
      </c>
    </row>
    <row r="4541" spans="1:1" x14ac:dyDescent="0.25">
      <c r="A4541">
        <v>4540</v>
      </c>
    </row>
    <row r="4542" spans="1:1" x14ac:dyDescent="0.25">
      <c r="A4542">
        <v>4541</v>
      </c>
    </row>
    <row r="4543" spans="1:1" x14ac:dyDescent="0.25">
      <c r="A4543">
        <v>4542</v>
      </c>
    </row>
    <row r="4544" spans="1:1" x14ac:dyDescent="0.25">
      <c r="A4544">
        <v>4543</v>
      </c>
    </row>
    <row r="4545" spans="1:11" x14ac:dyDescent="0.25">
      <c r="A4545">
        <v>4544</v>
      </c>
    </row>
    <row r="4546" spans="1:11" x14ac:dyDescent="0.25">
      <c r="A4546">
        <v>4545</v>
      </c>
    </row>
    <row r="4547" spans="1:11" x14ac:dyDescent="0.25">
      <c r="A4547">
        <v>4546</v>
      </c>
      <c r="J4547">
        <v>236.197711</v>
      </c>
      <c r="K4547">
        <v>13.462325999999999</v>
      </c>
    </row>
    <row r="4548" spans="1:11" x14ac:dyDescent="0.25">
      <c r="A4548">
        <v>4547</v>
      </c>
      <c r="D4548">
        <v>206.923205</v>
      </c>
      <c r="E4548">
        <v>6.5635870000000001</v>
      </c>
    </row>
    <row r="4549" spans="1:11" x14ac:dyDescent="0.25">
      <c r="A4549">
        <v>4548</v>
      </c>
      <c r="B4549">
        <v>205.019476</v>
      </c>
      <c r="C4549">
        <v>4.6545529999999999</v>
      </c>
      <c r="D4549">
        <v>207.02207800000002</v>
      </c>
      <c r="E4549">
        <v>6.5029769999999996</v>
      </c>
    </row>
    <row r="4550" spans="1:11" x14ac:dyDescent="0.25">
      <c r="A4550">
        <v>4549</v>
      </c>
      <c r="B4550">
        <v>205.04279200000002</v>
      </c>
      <c r="C4550">
        <v>4.6153209999999998</v>
      </c>
      <c r="D4550">
        <v>207.042124</v>
      </c>
      <c r="E4550">
        <v>6.4998659999999999</v>
      </c>
    </row>
    <row r="4551" spans="1:11" x14ac:dyDescent="0.25">
      <c r="A4551">
        <v>4550</v>
      </c>
      <c r="B4551">
        <v>205.06830100000002</v>
      </c>
      <c r="C4551">
        <v>4.5880270000000003</v>
      </c>
      <c r="D4551">
        <v>207.06156000000001</v>
      </c>
      <c r="E4551">
        <v>6.5258339999999997</v>
      </c>
    </row>
    <row r="4552" spans="1:11" x14ac:dyDescent="0.25">
      <c r="A4552">
        <v>4551</v>
      </c>
      <c r="B4552">
        <v>205.02575200000001</v>
      </c>
      <c r="C4552">
        <v>4.5874649999999999</v>
      </c>
      <c r="D4552">
        <v>207.09814299999999</v>
      </c>
      <c r="E4552">
        <v>6.5364459999999998</v>
      </c>
    </row>
    <row r="4553" spans="1:11" x14ac:dyDescent="0.25">
      <c r="A4553">
        <v>4552</v>
      </c>
      <c r="B4553">
        <v>205.070189</v>
      </c>
      <c r="C4553">
        <v>4.5919549999999996</v>
      </c>
      <c r="D4553">
        <v>206.948149</v>
      </c>
      <c r="E4553">
        <v>6.4541539999999999</v>
      </c>
    </row>
    <row r="4554" spans="1:11" x14ac:dyDescent="0.25">
      <c r="A4554">
        <v>4553</v>
      </c>
      <c r="B4554">
        <v>205.05937</v>
      </c>
      <c r="C4554">
        <v>4.5977709999999998</v>
      </c>
      <c r="D4554">
        <v>206.923205</v>
      </c>
      <c r="E4554">
        <v>6.5635870000000001</v>
      </c>
    </row>
    <row r="4555" spans="1:11" x14ac:dyDescent="0.25">
      <c r="A4555">
        <v>4554</v>
      </c>
      <c r="B4555">
        <v>205.070956</v>
      </c>
      <c r="C4555">
        <v>4.6226159999999998</v>
      </c>
    </row>
    <row r="4556" spans="1:11" x14ac:dyDescent="0.25">
      <c r="A4556">
        <v>4555</v>
      </c>
      <c r="B4556">
        <v>205.04279200000002</v>
      </c>
      <c r="C4556">
        <v>4.6153209999999998</v>
      </c>
      <c r="F4556">
        <v>205.40828200000001</v>
      </c>
      <c r="G4556">
        <v>3.755315</v>
      </c>
      <c r="H4556">
        <v>204.72831600000001</v>
      </c>
      <c r="I4556">
        <v>8.0919260000000008</v>
      </c>
    </row>
    <row r="4557" spans="1:11" x14ac:dyDescent="0.25">
      <c r="A4557">
        <v>4556</v>
      </c>
      <c r="F4557">
        <v>205.46578099999999</v>
      </c>
      <c r="G4557">
        <v>3.7577630000000002</v>
      </c>
      <c r="H4557">
        <v>204.758421</v>
      </c>
      <c r="I4557">
        <v>8.0038689999999999</v>
      </c>
    </row>
    <row r="4558" spans="1:11" x14ac:dyDescent="0.25">
      <c r="A4558">
        <v>4557</v>
      </c>
      <c r="F4558">
        <v>205.41211200000001</v>
      </c>
      <c r="G4558">
        <v>3.7480190000000002</v>
      </c>
      <c r="H4558">
        <v>204.77811300000002</v>
      </c>
      <c r="I4558">
        <v>8.0457029999999996</v>
      </c>
    </row>
    <row r="4559" spans="1:11" x14ac:dyDescent="0.25">
      <c r="A4559">
        <v>4558</v>
      </c>
      <c r="F4559">
        <v>205.401499</v>
      </c>
      <c r="G4559">
        <v>3.7347549999999998</v>
      </c>
      <c r="H4559">
        <v>204.738879</v>
      </c>
      <c r="I4559">
        <v>8.0540699999999994</v>
      </c>
    </row>
    <row r="4560" spans="1:11" x14ac:dyDescent="0.25">
      <c r="A4560">
        <v>4559</v>
      </c>
      <c r="F4560">
        <v>205.44027199999999</v>
      </c>
      <c r="G4560">
        <v>3.8090359999999999</v>
      </c>
      <c r="H4560">
        <v>204.752703</v>
      </c>
      <c r="I4560">
        <v>8.0876400000000004</v>
      </c>
    </row>
    <row r="4561" spans="1:9" x14ac:dyDescent="0.25">
      <c r="A4561">
        <v>4560</v>
      </c>
      <c r="F4561">
        <v>205.47853700000002</v>
      </c>
      <c r="G4561">
        <v>3.8191380000000001</v>
      </c>
      <c r="H4561">
        <v>204.79780400000001</v>
      </c>
      <c r="I4561">
        <v>8.1158020000000004</v>
      </c>
    </row>
    <row r="4562" spans="1:9" x14ac:dyDescent="0.25">
      <c r="A4562">
        <v>4561</v>
      </c>
      <c r="F4562">
        <v>205.40828200000001</v>
      </c>
      <c r="G4562">
        <v>3.755315</v>
      </c>
      <c r="H4562">
        <v>204.706637</v>
      </c>
      <c r="I4562">
        <v>8.079936</v>
      </c>
    </row>
    <row r="4563" spans="1:9" x14ac:dyDescent="0.25">
      <c r="A4563">
        <v>4562</v>
      </c>
      <c r="H4563">
        <v>204.72831600000001</v>
      </c>
      <c r="I4563">
        <v>8.0919260000000008</v>
      </c>
    </row>
    <row r="4564" spans="1:9" x14ac:dyDescent="0.25">
      <c r="A4564">
        <v>4563</v>
      </c>
    </row>
    <row r="4565" spans="1:9" x14ac:dyDescent="0.25">
      <c r="A4565">
        <v>4564</v>
      </c>
    </row>
    <row r="4566" spans="1:9" x14ac:dyDescent="0.25">
      <c r="A4566">
        <v>4565</v>
      </c>
    </row>
    <row r="4567" spans="1:9" x14ac:dyDescent="0.25">
      <c r="A4567">
        <v>4566</v>
      </c>
    </row>
    <row r="4568" spans="1:9" x14ac:dyDescent="0.25">
      <c r="A4568">
        <v>4567</v>
      </c>
      <c r="D4568">
        <v>178.805893</v>
      </c>
      <c r="E4568">
        <v>7.1131500000000001</v>
      </c>
    </row>
    <row r="4569" spans="1:9" x14ac:dyDescent="0.25">
      <c r="A4569">
        <v>4568</v>
      </c>
      <c r="D4569">
        <v>178.80594300000001</v>
      </c>
      <c r="E4569">
        <v>7.1058029999999999</v>
      </c>
    </row>
    <row r="4570" spans="1:9" x14ac:dyDescent="0.25">
      <c r="A4570">
        <v>4569</v>
      </c>
      <c r="D4570">
        <v>178.821709</v>
      </c>
      <c r="E4570">
        <v>7.1402910000000004</v>
      </c>
    </row>
    <row r="4571" spans="1:9" x14ac:dyDescent="0.25">
      <c r="A4571">
        <v>4570</v>
      </c>
      <c r="D4571">
        <v>178.77487200000002</v>
      </c>
      <c r="E4571">
        <v>7.0894779999999997</v>
      </c>
    </row>
    <row r="4572" spans="1:9" x14ac:dyDescent="0.25">
      <c r="A4572">
        <v>4571</v>
      </c>
      <c r="D4572">
        <v>178.77604700000001</v>
      </c>
      <c r="E4572">
        <v>7.091774</v>
      </c>
    </row>
    <row r="4573" spans="1:9" x14ac:dyDescent="0.25">
      <c r="A4573">
        <v>4572</v>
      </c>
      <c r="B4573">
        <v>172.59039899999999</v>
      </c>
      <c r="C4573">
        <v>4.9444879999999998</v>
      </c>
      <c r="D4573">
        <v>178.76217100000002</v>
      </c>
      <c r="E4573">
        <v>7.1045280000000002</v>
      </c>
    </row>
    <row r="4574" spans="1:9" x14ac:dyDescent="0.25">
      <c r="A4574">
        <v>4573</v>
      </c>
      <c r="B4574">
        <v>172.50576100000001</v>
      </c>
      <c r="C4574">
        <v>4.892398</v>
      </c>
      <c r="D4574">
        <v>178.80650600000001</v>
      </c>
      <c r="E4574">
        <v>7.1161589999999997</v>
      </c>
    </row>
    <row r="4575" spans="1:9" x14ac:dyDescent="0.25">
      <c r="A4575">
        <v>4574</v>
      </c>
      <c r="B4575">
        <v>172.498976</v>
      </c>
      <c r="C4575">
        <v>4.9097949999999999</v>
      </c>
      <c r="D4575">
        <v>178.805893</v>
      </c>
      <c r="E4575">
        <v>7.1131500000000001</v>
      </c>
    </row>
    <row r="4576" spans="1:9" x14ac:dyDescent="0.25">
      <c r="A4576">
        <v>4575</v>
      </c>
      <c r="B4576">
        <v>172.54530199999999</v>
      </c>
      <c r="C4576">
        <v>4.9198459999999997</v>
      </c>
    </row>
    <row r="4577" spans="1:9" x14ac:dyDescent="0.25">
      <c r="A4577">
        <v>4576</v>
      </c>
      <c r="B4577">
        <v>172.63687800000002</v>
      </c>
      <c r="C4577">
        <v>4.9022959999999998</v>
      </c>
    </row>
    <row r="4578" spans="1:9" x14ac:dyDescent="0.25">
      <c r="A4578">
        <v>4577</v>
      </c>
      <c r="B4578">
        <v>172.59039899999999</v>
      </c>
      <c r="C4578">
        <v>4.9444879999999998</v>
      </c>
    </row>
    <row r="4579" spans="1:9" x14ac:dyDescent="0.25">
      <c r="A4579">
        <v>4578</v>
      </c>
      <c r="B4579">
        <v>172.59039899999999</v>
      </c>
      <c r="C4579">
        <v>4.9444879999999998</v>
      </c>
      <c r="F4579">
        <v>172.80462299999999</v>
      </c>
      <c r="G4579">
        <v>4.3019699999999998</v>
      </c>
      <c r="H4579">
        <v>173.18088</v>
      </c>
      <c r="I4579">
        <v>8.7322489999999995</v>
      </c>
    </row>
    <row r="4580" spans="1:9" x14ac:dyDescent="0.25">
      <c r="A4580">
        <v>4579</v>
      </c>
      <c r="F4580">
        <v>172.80340000000001</v>
      </c>
      <c r="G4580">
        <v>4.3433960000000003</v>
      </c>
      <c r="H4580">
        <v>173.18985800000002</v>
      </c>
      <c r="I4580">
        <v>8.7185260000000007</v>
      </c>
    </row>
    <row r="4581" spans="1:9" x14ac:dyDescent="0.25">
      <c r="A4581">
        <v>4580</v>
      </c>
      <c r="F4581">
        <v>172.76978</v>
      </c>
      <c r="G4581">
        <v>4.3155910000000004</v>
      </c>
      <c r="H4581">
        <v>173.16914600000001</v>
      </c>
      <c r="I4581">
        <v>8.7317389999999993</v>
      </c>
    </row>
    <row r="4582" spans="1:9" x14ac:dyDescent="0.25">
      <c r="A4582">
        <v>4581</v>
      </c>
      <c r="F4582">
        <v>172.771973</v>
      </c>
      <c r="G4582">
        <v>4.3302339999999999</v>
      </c>
      <c r="H4582">
        <v>173.18919600000001</v>
      </c>
      <c r="I4582">
        <v>8.7502589999999998</v>
      </c>
    </row>
    <row r="4583" spans="1:9" x14ac:dyDescent="0.25">
      <c r="A4583">
        <v>4582</v>
      </c>
      <c r="F4583">
        <v>172.80365599999999</v>
      </c>
      <c r="G4583">
        <v>4.3056429999999999</v>
      </c>
      <c r="H4583">
        <v>173.23608100000001</v>
      </c>
      <c r="I4583">
        <v>8.7579619999999991</v>
      </c>
    </row>
    <row r="4584" spans="1:9" x14ac:dyDescent="0.25">
      <c r="A4584">
        <v>4583</v>
      </c>
      <c r="F4584">
        <v>172.785696</v>
      </c>
      <c r="G4584">
        <v>4.2749300000000003</v>
      </c>
      <c r="H4584">
        <v>173.21424500000001</v>
      </c>
      <c r="I4584">
        <v>8.8011739999999996</v>
      </c>
    </row>
    <row r="4585" spans="1:9" x14ac:dyDescent="0.25">
      <c r="A4585">
        <v>4584</v>
      </c>
      <c r="F4585">
        <v>172.80462299999999</v>
      </c>
      <c r="G4585">
        <v>4.3019699999999998</v>
      </c>
      <c r="H4585">
        <v>173.18088</v>
      </c>
      <c r="I4585">
        <v>8.7322489999999995</v>
      </c>
    </row>
    <row r="4586" spans="1:9" x14ac:dyDescent="0.25">
      <c r="A4586">
        <v>4585</v>
      </c>
    </row>
    <row r="4587" spans="1:9" x14ac:dyDescent="0.25">
      <c r="A4587">
        <v>4586</v>
      </c>
    </row>
    <row r="4588" spans="1:9" x14ac:dyDescent="0.25">
      <c r="A4588">
        <v>4587</v>
      </c>
    </row>
    <row r="4589" spans="1:9" x14ac:dyDescent="0.25">
      <c r="A4589">
        <v>4588</v>
      </c>
      <c r="D4589">
        <v>153.07386700000001</v>
      </c>
      <c r="E4589">
        <v>7.8744370000000004</v>
      </c>
    </row>
    <row r="4590" spans="1:9" x14ac:dyDescent="0.25">
      <c r="A4590">
        <v>4589</v>
      </c>
      <c r="D4590">
        <v>152.92152800000002</v>
      </c>
      <c r="E4590">
        <v>7.8689270000000002</v>
      </c>
    </row>
    <row r="4591" spans="1:9" x14ac:dyDescent="0.25">
      <c r="A4591">
        <v>4590</v>
      </c>
      <c r="D4591">
        <v>153.02963400000002</v>
      </c>
      <c r="E4591">
        <v>7.9059660000000003</v>
      </c>
    </row>
    <row r="4592" spans="1:9" x14ac:dyDescent="0.25">
      <c r="A4592">
        <v>4591</v>
      </c>
      <c r="D4592">
        <v>153.08784600000001</v>
      </c>
      <c r="E4592">
        <v>7.8736199999999998</v>
      </c>
    </row>
    <row r="4593" spans="1:9" x14ac:dyDescent="0.25">
      <c r="A4593">
        <v>4592</v>
      </c>
      <c r="D4593">
        <v>153.11095700000001</v>
      </c>
      <c r="E4593">
        <v>7.8865280000000002</v>
      </c>
    </row>
    <row r="4594" spans="1:9" x14ac:dyDescent="0.25">
      <c r="A4594">
        <v>4593</v>
      </c>
      <c r="D4594">
        <v>153.07861100000002</v>
      </c>
      <c r="E4594">
        <v>7.8149499999999996</v>
      </c>
    </row>
    <row r="4595" spans="1:9" x14ac:dyDescent="0.25">
      <c r="A4595">
        <v>4594</v>
      </c>
      <c r="B4595">
        <v>135.13850600000001</v>
      </c>
      <c r="C4595">
        <v>4.4172190000000002</v>
      </c>
      <c r="D4595">
        <v>153.07386700000001</v>
      </c>
      <c r="E4595">
        <v>7.8744370000000004</v>
      </c>
    </row>
    <row r="4596" spans="1:9" x14ac:dyDescent="0.25">
      <c r="A4596">
        <v>4595</v>
      </c>
      <c r="B4596">
        <v>135.15345200000002</v>
      </c>
      <c r="C4596">
        <v>4.418444</v>
      </c>
      <c r="D4596">
        <v>153.07386700000001</v>
      </c>
      <c r="E4596">
        <v>7.8744370000000004</v>
      </c>
    </row>
    <row r="4597" spans="1:9" x14ac:dyDescent="0.25">
      <c r="A4597">
        <v>4596</v>
      </c>
      <c r="B4597">
        <v>135.17380700000001</v>
      </c>
      <c r="C4597">
        <v>4.4324729999999999</v>
      </c>
    </row>
    <row r="4598" spans="1:9" x14ac:dyDescent="0.25">
      <c r="A4598">
        <v>4597</v>
      </c>
      <c r="B4598">
        <v>135.151263</v>
      </c>
      <c r="C4598">
        <v>4.4722160000000004</v>
      </c>
    </row>
    <row r="4599" spans="1:9" x14ac:dyDescent="0.25">
      <c r="A4599">
        <v>4598</v>
      </c>
      <c r="B4599">
        <v>135.13365400000001</v>
      </c>
      <c r="C4599">
        <v>4.4279840000000004</v>
      </c>
    </row>
    <row r="4600" spans="1:9" x14ac:dyDescent="0.25">
      <c r="A4600">
        <v>4599</v>
      </c>
      <c r="B4600">
        <v>135.13850600000001</v>
      </c>
      <c r="C4600">
        <v>4.4172190000000002</v>
      </c>
      <c r="H4600">
        <v>136.19478100000001</v>
      </c>
      <c r="I4600">
        <v>7.7830130000000004</v>
      </c>
    </row>
    <row r="4601" spans="1:9" x14ac:dyDescent="0.25">
      <c r="A4601">
        <v>4600</v>
      </c>
      <c r="H4601">
        <v>136.20997800000001</v>
      </c>
      <c r="I4601">
        <v>7.7880130000000003</v>
      </c>
    </row>
    <row r="4602" spans="1:9" x14ac:dyDescent="0.25">
      <c r="A4602">
        <v>4601</v>
      </c>
      <c r="F4602">
        <v>134.78500600000001</v>
      </c>
      <c r="G4602">
        <v>3.6270560000000001</v>
      </c>
      <c r="H4602">
        <v>136.24293700000001</v>
      </c>
      <c r="I4602">
        <v>7.7896970000000003</v>
      </c>
    </row>
    <row r="4603" spans="1:9" x14ac:dyDescent="0.25">
      <c r="A4603">
        <v>4602</v>
      </c>
      <c r="F4603">
        <v>134.78500600000001</v>
      </c>
      <c r="G4603">
        <v>3.6270560000000001</v>
      </c>
      <c r="H4603">
        <v>136.22921200000002</v>
      </c>
      <c r="I4603">
        <v>7.8277039999999998</v>
      </c>
    </row>
    <row r="4604" spans="1:9" x14ac:dyDescent="0.25">
      <c r="A4604">
        <v>4603</v>
      </c>
      <c r="F4604">
        <v>134.78500600000001</v>
      </c>
      <c r="G4604">
        <v>3.6270560000000001</v>
      </c>
      <c r="H4604">
        <v>136.346148</v>
      </c>
      <c r="I4604">
        <v>7.8664779999999999</v>
      </c>
    </row>
    <row r="4605" spans="1:9" x14ac:dyDescent="0.25">
      <c r="A4605">
        <v>4604</v>
      </c>
      <c r="F4605">
        <v>134.78500600000001</v>
      </c>
      <c r="G4605">
        <v>3.6270560000000001</v>
      </c>
      <c r="H4605">
        <v>136.27354600000001</v>
      </c>
      <c r="I4605">
        <v>7.8243369999999999</v>
      </c>
    </row>
    <row r="4606" spans="1:9" x14ac:dyDescent="0.25">
      <c r="A4606">
        <v>4605</v>
      </c>
      <c r="F4606">
        <v>134.78500600000001</v>
      </c>
      <c r="G4606">
        <v>3.6270560000000001</v>
      </c>
      <c r="H4606">
        <v>136.19478100000001</v>
      </c>
      <c r="I4606">
        <v>7.7830130000000004</v>
      </c>
    </row>
    <row r="4607" spans="1:9" x14ac:dyDescent="0.25">
      <c r="A4607">
        <v>4606</v>
      </c>
      <c r="F4607">
        <v>134.78500600000001</v>
      </c>
      <c r="G4607">
        <v>3.6270560000000001</v>
      </c>
    </row>
    <row r="4608" spans="1:9" x14ac:dyDescent="0.25">
      <c r="A4608">
        <v>4607</v>
      </c>
    </row>
    <row r="4609" spans="1:9" x14ac:dyDescent="0.25">
      <c r="A4609">
        <v>4608</v>
      </c>
    </row>
    <row r="4610" spans="1:9" x14ac:dyDescent="0.25">
      <c r="A4610">
        <v>4609</v>
      </c>
    </row>
    <row r="4611" spans="1:9" x14ac:dyDescent="0.25">
      <c r="A4611">
        <v>4610</v>
      </c>
    </row>
    <row r="4612" spans="1:9" x14ac:dyDescent="0.25">
      <c r="A4612">
        <v>4611</v>
      </c>
      <c r="D4612">
        <v>110.51381900000001</v>
      </c>
      <c r="E4612">
        <v>6.4443070000000002</v>
      </c>
    </row>
    <row r="4613" spans="1:9" x14ac:dyDescent="0.25">
      <c r="A4613">
        <v>4612</v>
      </c>
      <c r="D4613">
        <v>110.52795200000001</v>
      </c>
      <c r="E4613">
        <v>6.4380829999999998</v>
      </c>
    </row>
    <row r="4614" spans="1:9" x14ac:dyDescent="0.25">
      <c r="A4614">
        <v>4613</v>
      </c>
      <c r="D4614">
        <v>110.53534900000001</v>
      </c>
      <c r="E4614">
        <v>6.4591029999999998</v>
      </c>
    </row>
    <row r="4615" spans="1:9" x14ac:dyDescent="0.25">
      <c r="A4615">
        <v>4614</v>
      </c>
      <c r="D4615">
        <v>110.47101400000001</v>
      </c>
      <c r="E4615">
        <v>6.4558879999999998</v>
      </c>
    </row>
    <row r="4616" spans="1:9" x14ac:dyDescent="0.25">
      <c r="A4616">
        <v>4615</v>
      </c>
      <c r="D4616">
        <v>110.49810600000001</v>
      </c>
      <c r="E4616">
        <v>6.4488989999999999</v>
      </c>
    </row>
    <row r="4617" spans="1:9" x14ac:dyDescent="0.25">
      <c r="A4617">
        <v>4616</v>
      </c>
      <c r="D4617">
        <v>110.50912700000001</v>
      </c>
      <c r="E4617">
        <v>6.4659899999999997</v>
      </c>
    </row>
    <row r="4618" spans="1:9" x14ac:dyDescent="0.25">
      <c r="A4618">
        <v>4617</v>
      </c>
      <c r="B4618">
        <v>101.47592400000001</v>
      </c>
      <c r="C4618">
        <v>4.1941689999999996</v>
      </c>
      <c r="D4618">
        <v>110.50979100000001</v>
      </c>
      <c r="E4618">
        <v>6.4831310000000002</v>
      </c>
    </row>
    <row r="4619" spans="1:9" x14ac:dyDescent="0.25">
      <c r="A4619">
        <v>4618</v>
      </c>
      <c r="B4619">
        <v>101.466841</v>
      </c>
      <c r="C4619">
        <v>4.2481460000000002</v>
      </c>
      <c r="D4619">
        <v>110.51381900000001</v>
      </c>
      <c r="E4619">
        <v>6.4443070000000002</v>
      </c>
    </row>
    <row r="4620" spans="1:9" x14ac:dyDescent="0.25">
      <c r="A4620">
        <v>4619</v>
      </c>
      <c r="B4620">
        <v>101.47056400000001</v>
      </c>
      <c r="C4620">
        <v>4.203557</v>
      </c>
    </row>
    <row r="4621" spans="1:9" x14ac:dyDescent="0.25">
      <c r="A4621">
        <v>4620</v>
      </c>
      <c r="B4621">
        <v>101.464241</v>
      </c>
      <c r="C4621">
        <v>4.2527379999999999</v>
      </c>
    </row>
    <row r="4622" spans="1:9" x14ac:dyDescent="0.25">
      <c r="A4622">
        <v>4621</v>
      </c>
      <c r="B4622">
        <v>101.46796400000001</v>
      </c>
      <c r="C4622">
        <v>4.2033009999999997</v>
      </c>
    </row>
    <row r="4623" spans="1:9" x14ac:dyDescent="0.25">
      <c r="A4623">
        <v>4622</v>
      </c>
      <c r="B4623">
        <v>101.430823</v>
      </c>
      <c r="C4623">
        <v>4.2521760000000004</v>
      </c>
    </row>
    <row r="4624" spans="1:9" x14ac:dyDescent="0.25">
      <c r="A4624">
        <v>4623</v>
      </c>
      <c r="B4624">
        <v>101.47592400000001</v>
      </c>
      <c r="C4624">
        <v>4.1941689999999996</v>
      </c>
      <c r="H4624">
        <v>103.17772100000001</v>
      </c>
      <c r="I4624">
        <v>8.2298270000000002</v>
      </c>
    </row>
    <row r="4625" spans="1:9" x14ac:dyDescent="0.25">
      <c r="A4625">
        <v>4624</v>
      </c>
      <c r="F4625">
        <v>101.51806300000001</v>
      </c>
      <c r="G4625">
        <v>3.5756299999999999</v>
      </c>
      <c r="H4625">
        <v>103.154661</v>
      </c>
      <c r="I4625">
        <v>8.2524270000000008</v>
      </c>
    </row>
    <row r="4626" spans="1:9" x14ac:dyDescent="0.25">
      <c r="A4626">
        <v>4625</v>
      </c>
      <c r="F4626">
        <v>101.55704</v>
      </c>
      <c r="G4626">
        <v>3.5515500000000002</v>
      </c>
      <c r="H4626">
        <v>103.18945500000001</v>
      </c>
      <c r="I4626">
        <v>8.2783449999999998</v>
      </c>
    </row>
    <row r="4627" spans="1:9" x14ac:dyDescent="0.25">
      <c r="A4627">
        <v>4626</v>
      </c>
      <c r="F4627">
        <v>101.575051</v>
      </c>
      <c r="G4627">
        <v>3.5460400000000001</v>
      </c>
      <c r="H4627">
        <v>103.19961000000001</v>
      </c>
      <c r="I4627">
        <v>8.2285000000000004</v>
      </c>
    </row>
    <row r="4628" spans="1:9" x14ac:dyDescent="0.25">
      <c r="A4628">
        <v>4627</v>
      </c>
      <c r="F4628">
        <v>101.590203</v>
      </c>
      <c r="G4628">
        <v>3.5542029999999998</v>
      </c>
      <c r="H4628">
        <v>103.17711100000001</v>
      </c>
      <c r="I4628">
        <v>8.238194</v>
      </c>
    </row>
    <row r="4629" spans="1:9" x14ac:dyDescent="0.25">
      <c r="A4629">
        <v>4628</v>
      </c>
      <c r="F4629">
        <v>101.51643200000001</v>
      </c>
      <c r="G4629">
        <v>3.5341019999999999</v>
      </c>
      <c r="H4629">
        <v>103.14088700000001</v>
      </c>
      <c r="I4629">
        <v>8.210134</v>
      </c>
    </row>
    <row r="4630" spans="1:9" x14ac:dyDescent="0.25">
      <c r="A4630">
        <v>4629</v>
      </c>
      <c r="F4630">
        <v>101.62254700000001</v>
      </c>
      <c r="G4630">
        <v>3.6015470000000001</v>
      </c>
      <c r="H4630">
        <v>103.17772100000001</v>
      </c>
      <c r="I4630">
        <v>8.2298270000000002</v>
      </c>
    </row>
    <row r="4631" spans="1:9" x14ac:dyDescent="0.25">
      <c r="A4631">
        <v>4630</v>
      </c>
      <c r="F4631">
        <v>101.51806300000001</v>
      </c>
      <c r="G4631">
        <v>3.5756299999999999</v>
      </c>
    </row>
    <row r="4632" spans="1:9" x14ac:dyDescent="0.25">
      <c r="A4632">
        <v>4631</v>
      </c>
      <c r="D4632">
        <v>82.570785999999998</v>
      </c>
      <c r="E4632">
        <v>6.5522609999999997</v>
      </c>
    </row>
    <row r="4633" spans="1:9" x14ac:dyDescent="0.25">
      <c r="A4633">
        <v>4632</v>
      </c>
      <c r="D4633">
        <v>82.507320000000007</v>
      </c>
      <c r="E4633">
        <v>6.5175179999999999</v>
      </c>
    </row>
    <row r="4634" spans="1:9" x14ac:dyDescent="0.25">
      <c r="A4634">
        <v>4633</v>
      </c>
      <c r="D4634">
        <v>82.544308000000001</v>
      </c>
      <c r="E4634">
        <v>6.5462910000000001</v>
      </c>
    </row>
    <row r="4635" spans="1:9" x14ac:dyDescent="0.25">
      <c r="A4635">
        <v>4634</v>
      </c>
      <c r="D4635">
        <v>82.558897999999999</v>
      </c>
      <c r="E4635">
        <v>6.5629229999999996</v>
      </c>
    </row>
    <row r="4636" spans="1:9" x14ac:dyDescent="0.25">
      <c r="A4636">
        <v>4635</v>
      </c>
      <c r="D4636">
        <v>82.545940000000002</v>
      </c>
      <c r="E4636">
        <v>6.5708820000000001</v>
      </c>
    </row>
    <row r="4637" spans="1:9" x14ac:dyDescent="0.25">
      <c r="A4637">
        <v>4636</v>
      </c>
      <c r="D4637">
        <v>82.518952000000013</v>
      </c>
      <c r="E4637">
        <v>6.5816470000000002</v>
      </c>
    </row>
    <row r="4638" spans="1:9" x14ac:dyDescent="0.25">
      <c r="A4638">
        <v>4637</v>
      </c>
      <c r="D4638">
        <v>82.534053</v>
      </c>
      <c r="E4638">
        <v>6.5792489999999999</v>
      </c>
    </row>
    <row r="4639" spans="1:9" x14ac:dyDescent="0.25">
      <c r="A4639">
        <v>4638</v>
      </c>
      <c r="B4639">
        <v>75.67099300000001</v>
      </c>
      <c r="C4639">
        <v>4.9653530000000003</v>
      </c>
      <c r="D4639">
        <v>82.521605000000008</v>
      </c>
      <c r="E4639">
        <v>6.5755759999999999</v>
      </c>
    </row>
    <row r="4640" spans="1:9" x14ac:dyDescent="0.25">
      <c r="A4640">
        <v>4639</v>
      </c>
      <c r="B4640">
        <v>75.638494000000009</v>
      </c>
      <c r="C4640">
        <v>5.0133609999999997</v>
      </c>
      <c r="D4640">
        <v>82.570785999999998</v>
      </c>
      <c r="E4640">
        <v>6.5522609999999997</v>
      </c>
    </row>
    <row r="4641" spans="1:9" x14ac:dyDescent="0.25">
      <c r="A4641">
        <v>4640</v>
      </c>
      <c r="B4641">
        <v>75.651401000000007</v>
      </c>
      <c r="C4641">
        <v>4.9978009999999999</v>
      </c>
    </row>
    <row r="4642" spans="1:9" x14ac:dyDescent="0.25">
      <c r="A4642">
        <v>4641</v>
      </c>
      <c r="B4642">
        <v>75.624005000000011</v>
      </c>
      <c r="C4642">
        <v>4.9887189999999997</v>
      </c>
    </row>
    <row r="4643" spans="1:9" x14ac:dyDescent="0.25">
      <c r="A4643">
        <v>4642</v>
      </c>
      <c r="B4643">
        <v>75.613852000000009</v>
      </c>
      <c r="C4643">
        <v>5.0006579999999996</v>
      </c>
    </row>
    <row r="4644" spans="1:9" x14ac:dyDescent="0.25">
      <c r="A4644">
        <v>4643</v>
      </c>
      <c r="B4644">
        <v>75.626505000000009</v>
      </c>
      <c r="C4644">
        <v>5.0505019999999998</v>
      </c>
    </row>
    <row r="4645" spans="1:9" x14ac:dyDescent="0.25">
      <c r="A4645">
        <v>4644</v>
      </c>
      <c r="B4645">
        <v>75.637321</v>
      </c>
      <c r="C4645">
        <v>5.0413189999999997</v>
      </c>
    </row>
    <row r="4646" spans="1:9" x14ac:dyDescent="0.25">
      <c r="A4646">
        <v>4645</v>
      </c>
      <c r="B4646">
        <v>75.642831000000001</v>
      </c>
      <c r="C4646">
        <v>5.022748</v>
      </c>
      <c r="H4646">
        <v>77.310295000000011</v>
      </c>
      <c r="I4646">
        <v>8.0316729999999996</v>
      </c>
    </row>
    <row r="4647" spans="1:9" x14ac:dyDescent="0.25">
      <c r="A4647">
        <v>4646</v>
      </c>
      <c r="B4647">
        <v>75.67099300000001</v>
      </c>
      <c r="C4647">
        <v>4.9653530000000003</v>
      </c>
      <c r="H4647">
        <v>77.222493000000014</v>
      </c>
      <c r="I4647">
        <v>7.9933079999999999</v>
      </c>
    </row>
    <row r="4648" spans="1:9" x14ac:dyDescent="0.25">
      <c r="A4648">
        <v>4647</v>
      </c>
      <c r="F4648">
        <v>75.470595000000003</v>
      </c>
      <c r="G4648">
        <v>4.4175250000000004</v>
      </c>
      <c r="H4648">
        <v>77.212034000000003</v>
      </c>
      <c r="I4648">
        <v>7.9930529999999997</v>
      </c>
    </row>
    <row r="4649" spans="1:9" x14ac:dyDescent="0.25">
      <c r="A4649">
        <v>4648</v>
      </c>
      <c r="F4649">
        <v>75.477941000000001</v>
      </c>
      <c r="G4649">
        <v>4.4529310000000004</v>
      </c>
      <c r="H4649">
        <v>77.211371000000014</v>
      </c>
      <c r="I4649">
        <v>8.0316729999999996</v>
      </c>
    </row>
    <row r="4650" spans="1:9" x14ac:dyDescent="0.25">
      <c r="A4650">
        <v>4649</v>
      </c>
      <c r="F4650">
        <v>75.467024000000009</v>
      </c>
      <c r="G4650">
        <v>4.4481359999999999</v>
      </c>
      <c r="H4650">
        <v>77.229993000000007</v>
      </c>
      <c r="I4650">
        <v>8.0266730000000006</v>
      </c>
    </row>
    <row r="4651" spans="1:9" x14ac:dyDescent="0.25">
      <c r="A4651">
        <v>4650</v>
      </c>
      <c r="F4651">
        <v>75.426719000000006</v>
      </c>
      <c r="G4651">
        <v>4.4376259999999998</v>
      </c>
      <c r="H4651">
        <v>77.289326000000003</v>
      </c>
      <c r="I4651">
        <v>8.0481010000000008</v>
      </c>
    </row>
    <row r="4652" spans="1:9" x14ac:dyDescent="0.25">
      <c r="A4652">
        <v>4651</v>
      </c>
      <c r="D4652">
        <v>61.203266000000006</v>
      </c>
      <c r="E4652">
        <v>6.501684</v>
      </c>
      <c r="F4652">
        <v>75.431515000000005</v>
      </c>
      <c r="G4652">
        <v>4.3993120000000001</v>
      </c>
      <c r="H4652">
        <v>77.271062000000001</v>
      </c>
      <c r="I4652">
        <v>8.0156030000000005</v>
      </c>
    </row>
    <row r="4653" spans="1:9" x14ac:dyDescent="0.25">
      <c r="A4653">
        <v>4652</v>
      </c>
      <c r="D4653">
        <v>61.204795000000004</v>
      </c>
      <c r="E4653">
        <v>6.4693680000000002</v>
      </c>
      <c r="F4653">
        <v>75.449168</v>
      </c>
      <c r="G4653">
        <v>4.3817620000000002</v>
      </c>
      <c r="H4653">
        <v>77.310295000000011</v>
      </c>
      <c r="I4653">
        <v>8.0316729999999996</v>
      </c>
    </row>
    <row r="4654" spans="1:9" x14ac:dyDescent="0.25">
      <c r="A4654">
        <v>4653</v>
      </c>
      <c r="D4654">
        <v>61.199424</v>
      </c>
      <c r="E4654">
        <v>6.4701050000000002</v>
      </c>
      <c r="F4654">
        <v>75.44636100000001</v>
      </c>
      <c r="G4654">
        <v>4.4090049999999996</v>
      </c>
    </row>
    <row r="4655" spans="1:9" x14ac:dyDescent="0.25">
      <c r="A4655">
        <v>4654</v>
      </c>
      <c r="D4655">
        <v>61.204845000000006</v>
      </c>
      <c r="E4655">
        <v>6.4877890000000003</v>
      </c>
      <c r="F4655">
        <v>75.470595000000003</v>
      </c>
      <c r="G4655">
        <v>4.4175250000000004</v>
      </c>
    </row>
    <row r="4656" spans="1:9" x14ac:dyDescent="0.25">
      <c r="A4656">
        <v>4655</v>
      </c>
      <c r="D4656">
        <v>61.191951000000003</v>
      </c>
      <c r="E4656">
        <v>6.4879470000000001</v>
      </c>
      <c r="F4656">
        <v>75.470595000000003</v>
      </c>
      <c r="G4656">
        <v>4.4175250000000004</v>
      </c>
    </row>
    <row r="4657" spans="1:9" x14ac:dyDescent="0.25">
      <c r="A4657">
        <v>4656</v>
      </c>
      <c r="D4657">
        <v>61.180110000000006</v>
      </c>
      <c r="E4657">
        <v>6.4829470000000002</v>
      </c>
    </row>
    <row r="4658" spans="1:9" x14ac:dyDescent="0.25">
      <c r="A4658">
        <v>4657</v>
      </c>
      <c r="D4658">
        <v>61.186634000000005</v>
      </c>
      <c r="E4658">
        <v>6.4746309999999996</v>
      </c>
    </row>
    <row r="4659" spans="1:9" x14ac:dyDescent="0.25">
      <c r="A4659">
        <v>4658</v>
      </c>
      <c r="D4659">
        <v>61.182636000000002</v>
      </c>
      <c r="E4659">
        <v>6.4697370000000003</v>
      </c>
    </row>
    <row r="4660" spans="1:9" x14ac:dyDescent="0.25">
      <c r="A4660">
        <v>4659</v>
      </c>
      <c r="D4660">
        <v>61.160900000000005</v>
      </c>
      <c r="E4660">
        <v>6.4926839999999997</v>
      </c>
    </row>
    <row r="4661" spans="1:9" x14ac:dyDescent="0.25">
      <c r="A4661">
        <v>4660</v>
      </c>
      <c r="D4661">
        <v>61.231212000000006</v>
      </c>
      <c r="E4661">
        <v>6.5093680000000003</v>
      </c>
    </row>
    <row r="4662" spans="1:9" x14ac:dyDescent="0.25">
      <c r="A4662">
        <v>4661</v>
      </c>
      <c r="B4662">
        <v>51.954475000000002</v>
      </c>
      <c r="C4662">
        <v>5.738842</v>
      </c>
      <c r="D4662">
        <v>61.203266000000006</v>
      </c>
      <c r="E4662">
        <v>6.501684</v>
      </c>
    </row>
    <row r="4663" spans="1:9" x14ac:dyDescent="0.25">
      <c r="A4663">
        <v>4662</v>
      </c>
      <c r="B4663">
        <v>51.851264</v>
      </c>
      <c r="C4663">
        <v>5.7451049999999997</v>
      </c>
      <c r="D4663">
        <v>61.183425</v>
      </c>
      <c r="E4663">
        <v>6.521369</v>
      </c>
    </row>
    <row r="4664" spans="1:9" x14ac:dyDescent="0.25">
      <c r="A4664">
        <v>4663</v>
      </c>
      <c r="B4664">
        <v>51.871845</v>
      </c>
      <c r="C4664">
        <v>5.7240529999999996</v>
      </c>
    </row>
    <row r="4665" spans="1:9" x14ac:dyDescent="0.25">
      <c r="A4665">
        <v>4664</v>
      </c>
      <c r="B4665">
        <v>51.898635000000006</v>
      </c>
      <c r="C4665">
        <v>5.726737</v>
      </c>
    </row>
    <row r="4666" spans="1:9" x14ac:dyDescent="0.25">
      <c r="A4666">
        <v>4665</v>
      </c>
      <c r="B4666">
        <v>51.933158000000006</v>
      </c>
      <c r="C4666">
        <v>5.7125789999999999</v>
      </c>
    </row>
    <row r="4667" spans="1:9" x14ac:dyDescent="0.25">
      <c r="A4667">
        <v>4666</v>
      </c>
      <c r="B4667">
        <v>51.935424000000005</v>
      </c>
      <c r="C4667">
        <v>5.6935789999999997</v>
      </c>
      <c r="H4667">
        <v>57.696216</v>
      </c>
      <c r="I4667">
        <v>8.6492629999999995</v>
      </c>
    </row>
    <row r="4668" spans="1:9" x14ac:dyDescent="0.25">
      <c r="A4668">
        <v>4667</v>
      </c>
      <c r="B4668">
        <v>51.962425000000003</v>
      </c>
      <c r="C4668">
        <v>5.6919469999999999</v>
      </c>
      <c r="H4668">
        <v>57.647476000000005</v>
      </c>
      <c r="I4668">
        <v>8.6242629999999991</v>
      </c>
    </row>
    <row r="4669" spans="1:9" x14ac:dyDescent="0.25">
      <c r="A4669">
        <v>4668</v>
      </c>
      <c r="B4669">
        <v>51.946479000000004</v>
      </c>
      <c r="C4669">
        <v>5.7582110000000002</v>
      </c>
      <c r="H4669">
        <v>57.707633000000001</v>
      </c>
      <c r="I4669">
        <v>8.6193690000000007</v>
      </c>
    </row>
    <row r="4670" spans="1:9" x14ac:dyDescent="0.25">
      <c r="A4670">
        <v>4669</v>
      </c>
      <c r="B4670">
        <v>51.979793000000001</v>
      </c>
      <c r="C4670">
        <v>5.7875259999999997</v>
      </c>
      <c r="H4670">
        <v>57.711055000000002</v>
      </c>
      <c r="I4670">
        <v>8.6170530000000003</v>
      </c>
    </row>
    <row r="4671" spans="1:9" x14ac:dyDescent="0.25">
      <c r="A4671">
        <v>4670</v>
      </c>
      <c r="B4671">
        <v>51.971740000000004</v>
      </c>
      <c r="C4671">
        <v>5.7780519999999997</v>
      </c>
      <c r="H4671">
        <v>57.728633000000002</v>
      </c>
      <c r="I4671">
        <v>8.6169469999999997</v>
      </c>
    </row>
    <row r="4672" spans="1:9" x14ac:dyDescent="0.25">
      <c r="A4672">
        <v>4671</v>
      </c>
      <c r="B4672">
        <v>51.954475000000002</v>
      </c>
      <c r="C4672">
        <v>5.738842</v>
      </c>
      <c r="F4672">
        <v>53.030689000000002</v>
      </c>
      <c r="G4672">
        <v>4.6635790000000004</v>
      </c>
      <c r="H4672">
        <v>57.777900000000002</v>
      </c>
      <c r="I4672">
        <v>8.6042100000000001</v>
      </c>
    </row>
    <row r="4673" spans="1:9" x14ac:dyDescent="0.25">
      <c r="A4673">
        <v>4672</v>
      </c>
      <c r="F4673">
        <v>53.103897000000003</v>
      </c>
      <c r="G4673">
        <v>4.7064729999999999</v>
      </c>
      <c r="H4673">
        <v>57.779266</v>
      </c>
      <c r="I4673">
        <v>8.6023689999999995</v>
      </c>
    </row>
    <row r="4674" spans="1:9" x14ac:dyDescent="0.25">
      <c r="A4674">
        <v>4673</v>
      </c>
      <c r="F4674">
        <v>53.067108000000005</v>
      </c>
      <c r="G4674">
        <v>4.6628949999999998</v>
      </c>
      <c r="H4674">
        <v>57.742580000000004</v>
      </c>
      <c r="I4674">
        <v>8.5994740000000007</v>
      </c>
    </row>
    <row r="4675" spans="1:9" x14ac:dyDescent="0.25">
      <c r="A4675">
        <v>4674</v>
      </c>
      <c r="F4675">
        <v>53.059898000000004</v>
      </c>
      <c r="G4675">
        <v>4.6619999999999999</v>
      </c>
      <c r="H4675">
        <v>57.696216</v>
      </c>
      <c r="I4675">
        <v>8.6492629999999995</v>
      </c>
    </row>
    <row r="4676" spans="1:9" x14ac:dyDescent="0.25">
      <c r="A4676">
        <v>4675</v>
      </c>
      <c r="F4676">
        <v>53.047107000000004</v>
      </c>
      <c r="G4676">
        <v>4.6253690000000001</v>
      </c>
      <c r="H4676">
        <v>57.696216</v>
      </c>
      <c r="I4676">
        <v>8.6492629999999995</v>
      </c>
    </row>
    <row r="4677" spans="1:9" x14ac:dyDescent="0.25">
      <c r="A4677">
        <v>4676</v>
      </c>
      <c r="F4677">
        <v>53.034057000000004</v>
      </c>
      <c r="G4677">
        <v>4.6325789999999998</v>
      </c>
      <c r="H4677">
        <v>57.696216</v>
      </c>
      <c r="I4677">
        <v>8.6492629999999995</v>
      </c>
    </row>
    <row r="4678" spans="1:9" x14ac:dyDescent="0.25">
      <c r="A4678">
        <v>4677</v>
      </c>
      <c r="F4678">
        <v>53.037265000000005</v>
      </c>
      <c r="G4678">
        <v>4.6294740000000001</v>
      </c>
    </row>
    <row r="4679" spans="1:9" x14ac:dyDescent="0.25">
      <c r="A4679">
        <v>4678</v>
      </c>
      <c r="D4679">
        <v>37.194372000000001</v>
      </c>
      <c r="E4679">
        <v>7.6813159999999998</v>
      </c>
      <c r="F4679">
        <v>53.083057000000004</v>
      </c>
      <c r="G4679">
        <v>4.6543679999999998</v>
      </c>
    </row>
    <row r="4680" spans="1:9" x14ac:dyDescent="0.25">
      <c r="A4680">
        <v>4679</v>
      </c>
      <c r="D4680">
        <v>37.176372000000001</v>
      </c>
      <c r="E4680">
        <v>7.6894739999999997</v>
      </c>
      <c r="F4680">
        <v>53.104373000000002</v>
      </c>
      <c r="G4680">
        <v>4.6081580000000004</v>
      </c>
    </row>
    <row r="4681" spans="1:9" x14ac:dyDescent="0.25">
      <c r="A4681">
        <v>4680</v>
      </c>
      <c r="D4681">
        <v>37.141689</v>
      </c>
      <c r="E4681">
        <v>7.7004739999999998</v>
      </c>
      <c r="F4681">
        <v>52.946056000000006</v>
      </c>
      <c r="G4681">
        <v>4.5931579999999999</v>
      </c>
    </row>
    <row r="4682" spans="1:9" x14ac:dyDescent="0.25">
      <c r="A4682">
        <v>4681</v>
      </c>
      <c r="D4682">
        <v>37.113844999999998</v>
      </c>
      <c r="E4682">
        <v>7.7233159999999996</v>
      </c>
      <c r="F4682">
        <v>53.030689000000002</v>
      </c>
      <c r="G4682">
        <v>4.6635790000000004</v>
      </c>
    </row>
    <row r="4683" spans="1:9" x14ac:dyDescent="0.25">
      <c r="A4683">
        <v>4682</v>
      </c>
      <c r="D4683">
        <v>37.115581000000006</v>
      </c>
      <c r="E4683">
        <v>7.7280519999999999</v>
      </c>
    </row>
    <row r="4684" spans="1:9" x14ac:dyDescent="0.25">
      <c r="A4684">
        <v>4683</v>
      </c>
      <c r="D4684">
        <v>37.112159000000005</v>
      </c>
      <c r="E4684">
        <v>7.7181050000000004</v>
      </c>
    </row>
    <row r="4685" spans="1:9" x14ac:dyDescent="0.25">
      <c r="A4685">
        <v>4684</v>
      </c>
      <c r="D4685">
        <v>37.107318000000006</v>
      </c>
      <c r="E4685">
        <v>7.7195790000000004</v>
      </c>
    </row>
    <row r="4686" spans="1:9" x14ac:dyDescent="0.25">
      <c r="A4686">
        <v>4685</v>
      </c>
      <c r="D4686">
        <v>37.081738999999999</v>
      </c>
      <c r="E4686">
        <v>7.7263679999999999</v>
      </c>
    </row>
    <row r="4687" spans="1:9" x14ac:dyDescent="0.25">
      <c r="A4687">
        <v>4686</v>
      </c>
      <c r="D4687">
        <v>37.071792000000002</v>
      </c>
      <c r="E4687">
        <v>7.7287359999999996</v>
      </c>
    </row>
    <row r="4688" spans="1:9" x14ac:dyDescent="0.25">
      <c r="A4688">
        <v>4687</v>
      </c>
      <c r="D4688">
        <v>37.109056000000002</v>
      </c>
      <c r="E4688">
        <v>7.712053</v>
      </c>
    </row>
    <row r="4689" spans="1:11" x14ac:dyDescent="0.25">
      <c r="A4689">
        <v>4688</v>
      </c>
      <c r="B4689">
        <v>28.392319999999998</v>
      </c>
      <c r="C4689">
        <v>5.7376839999999998</v>
      </c>
      <c r="D4689">
        <v>37.194740000000003</v>
      </c>
      <c r="E4689">
        <v>7.7169999999999996</v>
      </c>
    </row>
    <row r="4690" spans="1:11" x14ac:dyDescent="0.25">
      <c r="A4690">
        <v>4689</v>
      </c>
      <c r="B4690">
        <v>28.322425000000003</v>
      </c>
      <c r="C4690">
        <v>5.7191580000000002</v>
      </c>
      <c r="D4690">
        <v>37.081792000000007</v>
      </c>
      <c r="E4690">
        <v>7.7655789999999998</v>
      </c>
    </row>
    <row r="4691" spans="1:11" x14ac:dyDescent="0.25">
      <c r="A4691">
        <v>4690</v>
      </c>
      <c r="B4691">
        <v>28.304214000000002</v>
      </c>
      <c r="C4691">
        <v>5.7216319999999996</v>
      </c>
    </row>
    <row r="4692" spans="1:11" x14ac:dyDescent="0.25">
      <c r="A4692">
        <v>4691</v>
      </c>
      <c r="B4692">
        <v>28.294582000000005</v>
      </c>
      <c r="C4692">
        <v>5.6929470000000002</v>
      </c>
      <c r="H4692">
        <v>36.913423000000002</v>
      </c>
      <c r="I4692">
        <v>8.9644739999999992</v>
      </c>
    </row>
    <row r="4693" spans="1:11" x14ac:dyDescent="0.25">
      <c r="A4693">
        <v>4692</v>
      </c>
      <c r="B4693">
        <v>28.319267000000004</v>
      </c>
      <c r="C4693">
        <v>5.695316</v>
      </c>
      <c r="H4693">
        <v>36.829265000000007</v>
      </c>
      <c r="I4693">
        <v>8.9432109999999998</v>
      </c>
    </row>
    <row r="4694" spans="1:11" x14ac:dyDescent="0.25">
      <c r="A4694">
        <v>4693</v>
      </c>
      <c r="B4694">
        <v>28.364372000000003</v>
      </c>
      <c r="C4694">
        <v>5.7370520000000003</v>
      </c>
      <c r="H4694">
        <v>36.845741000000004</v>
      </c>
      <c r="I4694">
        <v>8.9391569999999998</v>
      </c>
    </row>
    <row r="4695" spans="1:11" x14ac:dyDescent="0.25">
      <c r="A4695">
        <v>4694</v>
      </c>
      <c r="B4695">
        <v>28.393634000000006</v>
      </c>
      <c r="C4695">
        <v>5.700895</v>
      </c>
      <c r="H4695">
        <v>36.841688000000005</v>
      </c>
      <c r="I4695">
        <v>8.9654220000000002</v>
      </c>
    </row>
    <row r="4696" spans="1:11" x14ac:dyDescent="0.25">
      <c r="A4696">
        <v>4695</v>
      </c>
      <c r="B4696">
        <v>28.345792000000003</v>
      </c>
      <c r="C4696">
        <v>5.7099469999999997</v>
      </c>
      <c r="H4696">
        <v>36.853582000000003</v>
      </c>
      <c r="I4696">
        <v>8.9807369999999995</v>
      </c>
    </row>
    <row r="4697" spans="1:11" x14ac:dyDescent="0.25">
      <c r="A4697">
        <v>4696</v>
      </c>
      <c r="B4697">
        <v>28.342477000000002</v>
      </c>
      <c r="C4697">
        <v>5.7789999999999999</v>
      </c>
      <c r="F4697">
        <v>31.331003000000003</v>
      </c>
      <c r="G4697">
        <v>5.1095269999999999</v>
      </c>
      <c r="H4697">
        <v>36.855266</v>
      </c>
      <c r="I4697">
        <v>8.9616319999999998</v>
      </c>
    </row>
    <row r="4698" spans="1:11" x14ac:dyDescent="0.25">
      <c r="A4698">
        <v>4697</v>
      </c>
      <c r="B4698">
        <v>28.329845000000006</v>
      </c>
      <c r="C4698">
        <v>5.7357899999999997</v>
      </c>
      <c r="F4698">
        <v>31.331003000000003</v>
      </c>
      <c r="G4698">
        <v>5.1095269999999999</v>
      </c>
      <c r="H4698">
        <v>36.833846000000008</v>
      </c>
      <c r="I4698">
        <v>8.9665789999999994</v>
      </c>
    </row>
    <row r="4699" spans="1:11" x14ac:dyDescent="0.25">
      <c r="A4699">
        <v>4698</v>
      </c>
      <c r="B4699">
        <v>28.392319999999998</v>
      </c>
      <c r="C4699">
        <v>5.7376839999999998</v>
      </c>
      <c r="F4699">
        <v>31.331003000000003</v>
      </c>
      <c r="G4699">
        <v>5.1095269999999999</v>
      </c>
      <c r="H4699">
        <v>36.833846000000008</v>
      </c>
      <c r="I4699">
        <v>8.9889469999999996</v>
      </c>
    </row>
    <row r="4700" spans="1:11" x14ac:dyDescent="0.25">
      <c r="A4700">
        <v>4699</v>
      </c>
      <c r="F4700">
        <v>31.331003000000003</v>
      </c>
      <c r="G4700">
        <v>5.1095269999999999</v>
      </c>
      <c r="H4700">
        <v>36.913423000000002</v>
      </c>
      <c r="I4700">
        <v>8.9644739999999992</v>
      </c>
    </row>
    <row r="4701" spans="1:11" x14ac:dyDescent="0.25">
      <c r="A4701">
        <v>4700</v>
      </c>
      <c r="F4701">
        <v>31.331003000000003</v>
      </c>
      <c r="G4701">
        <v>5.1095269999999999</v>
      </c>
      <c r="H4701">
        <v>36.913423000000002</v>
      </c>
      <c r="I4701">
        <v>8.9644739999999992</v>
      </c>
      <c r="J4701">
        <v>39.039161</v>
      </c>
      <c r="K4701">
        <v>13.15221</v>
      </c>
    </row>
    <row r="4702" spans="1:11" x14ac:dyDescent="0.25">
      <c r="A4702">
        <v>4701</v>
      </c>
    </row>
    <row r="4703" spans="1:11" x14ac:dyDescent="0.25">
      <c r="A4703">
        <v>4702</v>
      </c>
    </row>
    <row r="4704" spans="1:11" x14ac:dyDescent="0.25">
      <c r="A4704">
        <v>4703</v>
      </c>
    </row>
    <row r="4705" spans="1:1" x14ac:dyDescent="0.25">
      <c r="A4705">
        <v>4704</v>
      </c>
    </row>
    <row r="4706" spans="1:1" x14ac:dyDescent="0.25">
      <c r="A4706">
        <v>4705</v>
      </c>
    </row>
    <row r="4707" spans="1:1" x14ac:dyDescent="0.25">
      <c r="A4707">
        <v>4706</v>
      </c>
    </row>
    <row r="4708" spans="1:1" x14ac:dyDescent="0.25">
      <c r="A4708">
        <v>4707</v>
      </c>
    </row>
    <row r="4709" spans="1:1" x14ac:dyDescent="0.25">
      <c r="A4709">
        <v>4708</v>
      </c>
    </row>
    <row r="4710" spans="1:1" x14ac:dyDescent="0.25">
      <c r="A4710">
        <v>4709</v>
      </c>
    </row>
    <row r="4711" spans="1:1" x14ac:dyDescent="0.25">
      <c r="A4711">
        <v>4710</v>
      </c>
    </row>
    <row r="4712" spans="1:1" x14ac:dyDescent="0.25">
      <c r="A4712">
        <v>4711</v>
      </c>
    </row>
    <row r="4713" spans="1:1" x14ac:dyDescent="0.25">
      <c r="A4713">
        <v>4712</v>
      </c>
    </row>
    <row r="4714" spans="1:1" x14ac:dyDescent="0.25">
      <c r="A4714">
        <v>4713</v>
      </c>
    </row>
    <row r="4715" spans="1:1" x14ac:dyDescent="0.25">
      <c r="A4715">
        <v>4714</v>
      </c>
    </row>
    <row r="4716" spans="1:1" x14ac:dyDescent="0.25">
      <c r="A4716">
        <v>4715</v>
      </c>
    </row>
    <row r="4717" spans="1:1" x14ac:dyDescent="0.25">
      <c r="A4717">
        <v>4716</v>
      </c>
    </row>
    <row r="4718" spans="1:1" x14ac:dyDescent="0.25">
      <c r="A4718">
        <v>4717</v>
      </c>
    </row>
    <row r="4719" spans="1:1" x14ac:dyDescent="0.25">
      <c r="A4719">
        <v>4718</v>
      </c>
    </row>
    <row r="4720" spans="1:1" x14ac:dyDescent="0.25">
      <c r="A4720">
        <v>4719</v>
      </c>
    </row>
    <row r="4721" spans="1:11" x14ac:dyDescent="0.25">
      <c r="A4721">
        <v>4720</v>
      </c>
    </row>
    <row r="4722" spans="1:11" x14ac:dyDescent="0.25">
      <c r="A4722">
        <v>4721</v>
      </c>
    </row>
    <row r="4723" spans="1:11" x14ac:dyDescent="0.25">
      <c r="A4723">
        <v>4722</v>
      </c>
    </row>
    <row r="4724" spans="1:11" x14ac:dyDescent="0.25">
      <c r="A4724">
        <v>4723</v>
      </c>
    </row>
    <row r="4725" spans="1:11" x14ac:dyDescent="0.25">
      <c r="A4725">
        <v>4724</v>
      </c>
    </row>
    <row r="4726" spans="1:11" x14ac:dyDescent="0.25">
      <c r="A4726">
        <v>4725</v>
      </c>
    </row>
    <row r="4727" spans="1:11" x14ac:dyDescent="0.25">
      <c r="A4727">
        <v>4726</v>
      </c>
    </row>
    <row r="4728" spans="1:11" x14ac:dyDescent="0.25">
      <c r="A4728">
        <v>4727</v>
      </c>
    </row>
    <row r="4729" spans="1:11" x14ac:dyDescent="0.25">
      <c r="A4729">
        <v>4728</v>
      </c>
    </row>
    <row r="4730" spans="1:11" x14ac:dyDescent="0.25">
      <c r="A4730">
        <v>4729</v>
      </c>
    </row>
    <row r="4731" spans="1:11" x14ac:dyDescent="0.25">
      <c r="A4731">
        <v>4730</v>
      </c>
    </row>
    <row r="4732" spans="1:11" x14ac:dyDescent="0.25">
      <c r="A4732">
        <v>4731</v>
      </c>
    </row>
    <row r="4733" spans="1:11" x14ac:dyDescent="0.25">
      <c r="A4733">
        <v>4732</v>
      </c>
    </row>
    <row r="4734" spans="1:11" x14ac:dyDescent="0.25">
      <c r="A4734">
        <v>4733</v>
      </c>
      <c r="J4734">
        <v>39.039161</v>
      </c>
      <c r="K4734">
        <v>13.15221</v>
      </c>
    </row>
    <row r="4735" spans="1:11" x14ac:dyDescent="0.25">
      <c r="A4735">
        <v>4734</v>
      </c>
      <c r="D4735">
        <v>28.733529000000004</v>
      </c>
      <c r="E4735">
        <v>7.0066319999999997</v>
      </c>
    </row>
    <row r="4736" spans="1:11" x14ac:dyDescent="0.25">
      <c r="A4736">
        <v>4735</v>
      </c>
      <c r="D4736">
        <v>28.736476000000003</v>
      </c>
      <c r="E4736">
        <v>7.0094209999999997</v>
      </c>
    </row>
    <row r="4737" spans="1:9" x14ac:dyDescent="0.25">
      <c r="A4737">
        <v>4736</v>
      </c>
      <c r="D4737">
        <v>28.709896999999998</v>
      </c>
      <c r="E4737">
        <v>6.9925269999999999</v>
      </c>
    </row>
    <row r="4738" spans="1:9" x14ac:dyDescent="0.25">
      <c r="A4738">
        <v>4737</v>
      </c>
      <c r="D4738">
        <v>28.719215000000005</v>
      </c>
      <c r="E4738">
        <v>7.0251049999999999</v>
      </c>
    </row>
    <row r="4739" spans="1:9" x14ac:dyDescent="0.25">
      <c r="A4739">
        <v>4738</v>
      </c>
      <c r="D4739">
        <v>28.719844000000002</v>
      </c>
      <c r="E4739">
        <v>7.0226309999999996</v>
      </c>
    </row>
    <row r="4740" spans="1:9" x14ac:dyDescent="0.25">
      <c r="A4740">
        <v>4739</v>
      </c>
      <c r="D4740">
        <v>28.709951000000004</v>
      </c>
      <c r="E4740">
        <v>7.0045789999999997</v>
      </c>
    </row>
    <row r="4741" spans="1:9" x14ac:dyDescent="0.25">
      <c r="A4741">
        <v>4740</v>
      </c>
      <c r="B4741">
        <v>34.306476000000004</v>
      </c>
      <c r="C4741">
        <v>8.8537890000000008</v>
      </c>
      <c r="D4741">
        <v>28.771107999999998</v>
      </c>
      <c r="E4741">
        <v>6.9850000000000003</v>
      </c>
    </row>
    <row r="4742" spans="1:9" x14ac:dyDescent="0.25">
      <c r="A4742">
        <v>4741</v>
      </c>
      <c r="B4742">
        <v>34.306476000000004</v>
      </c>
      <c r="C4742">
        <v>8.8537890000000008</v>
      </c>
      <c r="D4742">
        <v>28.784162000000002</v>
      </c>
      <c r="E4742">
        <v>7.0217900000000002</v>
      </c>
    </row>
    <row r="4743" spans="1:9" x14ac:dyDescent="0.25">
      <c r="A4743">
        <v>4742</v>
      </c>
      <c r="B4743">
        <v>34.356265000000008</v>
      </c>
      <c r="C4743">
        <v>8.6683679999999992</v>
      </c>
      <c r="D4743">
        <v>28.809843999999998</v>
      </c>
      <c r="E4743">
        <v>7.0659479999999997</v>
      </c>
    </row>
    <row r="4744" spans="1:9" x14ac:dyDescent="0.25">
      <c r="A4744">
        <v>4743</v>
      </c>
      <c r="B4744">
        <v>34.377476999999999</v>
      </c>
      <c r="C4744">
        <v>8.6772629999999999</v>
      </c>
      <c r="D4744">
        <v>28.825845000000001</v>
      </c>
      <c r="E4744">
        <v>7.0752629999999996</v>
      </c>
    </row>
    <row r="4745" spans="1:9" x14ac:dyDescent="0.25">
      <c r="A4745">
        <v>4744</v>
      </c>
      <c r="B4745">
        <v>34.375951000000001</v>
      </c>
      <c r="C4745">
        <v>8.6740530000000007</v>
      </c>
      <c r="D4745">
        <v>28.733529000000004</v>
      </c>
      <c r="E4745">
        <v>7.0066319999999997</v>
      </c>
    </row>
    <row r="4746" spans="1:9" x14ac:dyDescent="0.25">
      <c r="A4746">
        <v>4745</v>
      </c>
      <c r="B4746">
        <v>34.374689000000004</v>
      </c>
      <c r="C4746">
        <v>8.6677890000000009</v>
      </c>
    </row>
    <row r="4747" spans="1:9" x14ac:dyDescent="0.25">
      <c r="A4747">
        <v>4746</v>
      </c>
      <c r="B4747">
        <v>34.359791999999999</v>
      </c>
      <c r="C4747">
        <v>8.6708949999999998</v>
      </c>
    </row>
    <row r="4748" spans="1:9" x14ac:dyDescent="0.25">
      <c r="A4748">
        <v>4747</v>
      </c>
      <c r="B4748">
        <v>34.267845000000008</v>
      </c>
      <c r="C4748">
        <v>8.7608409999999992</v>
      </c>
      <c r="H4748">
        <v>30.302530000000004</v>
      </c>
      <c r="I4748">
        <v>6.4947900000000001</v>
      </c>
    </row>
    <row r="4749" spans="1:9" x14ac:dyDescent="0.25">
      <c r="A4749">
        <v>4748</v>
      </c>
      <c r="B4749">
        <v>34.185110000000002</v>
      </c>
      <c r="C4749">
        <v>8.867737</v>
      </c>
      <c r="F4749">
        <v>32.780475000000003</v>
      </c>
      <c r="G4749">
        <v>10.349736999999999</v>
      </c>
      <c r="H4749">
        <v>30.379478000000006</v>
      </c>
      <c r="I4749">
        <v>6.5419999999999998</v>
      </c>
    </row>
    <row r="4750" spans="1:9" x14ac:dyDescent="0.25">
      <c r="A4750">
        <v>4749</v>
      </c>
      <c r="B4750">
        <v>34.356265000000008</v>
      </c>
      <c r="C4750">
        <v>8.6683679999999992</v>
      </c>
      <c r="F4750">
        <v>32.861688000000001</v>
      </c>
      <c r="G4750">
        <v>10.405578999999999</v>
      </c>
      <c r="H4750">
        <v>30.372266000000003</v>
      </c>
      <c r="I4750">
        <v>6.5335789999999996</v>
      </c>
    </row>
    <row r="4751" spans="1:9" x14ac:dyDescent="0.25">
      <c r="A4751">
        <v>4750</v>
      </c>
      <c r="F4751">
        <v>32.788583000000003</v>
      </c>
      <c r="G4751">
        <v>10.391947999999999</v>
      </c>
      <c r="H4751">
        <v>30.321477000000002</v>
      </c>
      <c r="I4751">
        <v>6.4893159999999996</v>
      </c>
    </row>
    <row r="4752" spans="1:9" x14ac:dyDescent="0.25">
      <c r="A4752">
        <v>4751</v>
      </c>
      <c r="F4752">
        <v>32.826476</v>
      </c>
      <c r="G4752">
        <v>10.404104999999999</v>
      </c>
      <c r="H4752">
        <v>30.296792000000003</v>
      </c>
      <c r="I4752">
        <v>6.4988950000000001</v>
      </c>
    </row>
    <row r="4753" spans="1:9" x14ac:dyDescent="0.25">
      <c r="A4753">
        <v>4752</v>
      </c>
      <c r="F4753">
        <v>32.868688000000006</v>
      </c>
      <c r="G4753">
        <v>10.423736999999999</v>
      </c>
      <c r="H4753">
        <v>30.267793000000005</v>
      </c>
      <c r="I4753">
        <v>6.5707890000000004</v>
      </c>
    </row>
    <row r="4754" spans="1:9" x14ac:dyDescent="0.25">
      <c r="A4754">
        <v>4753</v>
      </c>
      <c r="F4754">
        <v>32.877689000000004</v>
      </c>
      <c r="G4754">
        <v>10.436316</v>
      </c>
      <c r="H4754">
        <v>30.288267000000005</v>
      </c>
      <c r="I4754">
        <v>6.554684</v>
      </c>
    </row>
    <row r="4755" spans="1:9" x14ac:dyDescent="0.25">
      <c r="A4755">
        <v>4754</v>
      </c>
      <c r="F4755">
        <v>32.895530000000008</v>
      </c>
      <c r="G4755">
        <v>10.487211</v>
      </c>
      <c r="H4755">
        <v>30.302530000000004</v>
      </c>
      <c r="I4755">
        <v>6.4947900000000001</v>
      </c>
    </row>
    <row r="4756" spans="1:9" x14ac:dyDescent="0.25">
      <c r="A4756">
        <v>4755</v>
      </c>
      <c r="F4756">
        <v>32.847373000000005</v>
      </c>
      <c r="G4756">
        <v>10.433737000000001</v>
      </c>
    </row>
    <row r="4757" spans="1:9" x14ac:dyDescent="0.25">
      <c r="A4757">
        <v>4756</v>
      </c>
      <c r="F4757">
        <v>32.780475000000003</v>
      </c>
      <c r="G4757">
        <v>10.349736999999999</v>
      </c>
    </row>
    <row r="4758" spans="1:9" x14ac:dyDescent="0.25">
      <c r="A4758">
        <v>4757</v>
      </c>
    </row>
    <row r="4759" spans="1:9" x14ac:dyDescent="0.25">
      <c r="A4759">
        <v>4758</v>
      </c>
    </row>
    <row r="4760" spans="1:9" x14ac:dyDescent="0.25">
      <c r="A4760">
        <v>4759</v>
      </c>
    </row>
    <row r="4761" spans="1:9" x14ac:dyDescent="0.25">
      <c r="A4761">
        <v>4760</v>
      </c>
    </row>
    <row r="4762" spans="1:9" x14ac:dyDescent="0.25">
      <c r="A4762">
        <v>4761</v>
      </c>
    </row>
    <row r="4763" spans="1:9" x14ac:dyDescent="0.25">
      <c r="A4763">
        <v>4762</v>
      </c>
    </row>
    <row r="4764" spans="1:9" x14ac:dyDescent="0.25">
      <c r="A4764">
        <v>4763</v>
      </c>
    </row>
    <row r="4765" spans="1:9" x14ac:dyDescent="0.25">
      <c r="A4765">
        <v>4764</v>
      </c>
    </row>
    <row r="4766" spans="1:9" x14ac:dyDescent="0.25">
      <c r="A4766">
        <v>4765</v>
      </c>
      <c r="B4766">
        <v>61.575317000000005</v>
      </c>
      <c r="C4766">
        <v>9.7117900000000006</v>
      </c>
      <c r="D4766">
        <v>62.475635000000004</v>
      </c>
      <c r="E4766">
        <v>7.9135790000000004</v>
      </c>
    </row>
    <row r="4767" spans="1:9" x14ac:dyDescent="0.25">
      <c r="A4767">
        <v>4766</v>
      </c>
      <c r="B4767">
        <v>61.612369000000001</v>
      </c>
      <c r="C4767">
        <v>9.7219470000000001</v>
      </c>
      <c r="D4767">
        <v>62.500949000000006</v>
      </c>
      <c r="E4767">
        <v>7.9432109999999998</v>
      </c>
    </row>
    <row r="4768" spans="1:9" x14ac:dyDescent="0.25">
      <c r="A4768">
        <v>4767</v>
      </c>
      <c r="B4768">
        <v>61.578369000000002</v>
      </c>
      <c r="C4768">
        <v>9.7371049999999997</v>
      </c>
      <c r="D4768">
        <v>62.555793000000001</v>
      </c>
      <c r="E4768">
        <v>7.9083690000000004</v>
      </c>
    </row>
    <row r="4769" spans="1:9" x14ac:dyDescent="0.25">
      <c r="A4769">
        <v>4768</v>
      </c>
      <c r="B4769">
        <v>61.573844000000001</v>
      </c>
      <c r="C4769">
        <v>9.7893150000000002</v>
      </c>
      <c r="D4769">
        <v>62.537006000000005</v>
      </c>
      <c r="E4769">
        <v>7.8656319999999997</v>
      </c>
    </row>
    <row r="4770" spans="1:9" x14ac:dyDescent="0.25">
      <c r="A4770">
        <v>4769</v>
      </c>
      <c r="B4770">
        <v>61.579055000000004</v>
      </c>
      <c r="C4770">
        <v>9.7825260000000007</v>
      </c>
      <c r="D4770">
        <v>62.554161000000001</v>
      </c>
      <c r="E4770">
        <v>7.880369</v>
      </c>
    </row>
    <row r="4771" spans="1:9" x14ac:dyDescent="0.25">
      <c r="A4771">
        <v>4770</v>
      </c>
      <c r="B4771">
        <v>61.593318000000004</v>
      </c>
      <c r="C4771">
        <v>9.7921580000000006</v>
      </c>
      <c r="D4771">
        <v>62.548736000000005</v>
      </c>
      <c r="E4771">
        <v>7.9118950000000003</v>
      </c>
    </row>
    <row r="4772" spans="1:9" x14ac:dyDescent="0.25">
      <c r="A4772">
        <v>4771</v>
      </c>
      <c r="B4772">
        <v>61.569637</v>
      </c>
      <c r="C4772">
        <v>9.7431570000000001</v>
      </c>
      <c r="D4772">
        <v>62.512058000000003</v>
      </c>
      <c r="E4772">
        <v>7.8882110000000001</v>
      </c>
    </row>
    <row r="4773" spans="1:9" x14ac:dyDescent="0.25">
      <c r="A4773">
        <v>4772</v>
      </c>
      <c r="B4773">
        <v>61.575317000000005</v>
      </c>
      <c r="C4773">
        <v>9.7117900000000006</v>
      </c>
      <c r="D4773">
        <v>62.475635000000004</v>
      </c>
      <c r="E4773">
        <v>7.9135790000000004</v>
      </c>
    </row>
    <row r="4774" spans="1:9" x14ac:dyDescent="0.25">
      <c r="A4774">
        <v>4773</v>
      </c>
      <c r="F4774">
        <v>63.276901000000002</v>
      </c>
      <c r="G4774">
        <v>11.263</v>
      </c>
      <c r="H4774">
        <v>63.707057000000006</v>
      </c>
      <c r="I4774">
        <v>6.716316</v>
      </c>
    </row>
    <row r="4775" spans="1:9" x14ac:dyDescent="0.25">
      <c r="A4775">
        <v>4774</v>
      </c>
      <c r="F4775">
        <v>63.298160000000003</v>
      </c>
      <c r="G4775">
        <v>11.245578999999999</v>
      </c>
      <c r="H4775">
        <v>63.773525000000006</v>
      </c>
      <c r="I4775">
        <v>6.6764210000000004</v>
      </c>
    </row>
    <row r="4776" spans="1:9" x14ac:dyDescent="0.25">
      <c r="A4776">
        <v>4775</v>
      </c>
      <c r="F4776">
        <v>63.319000000000003</v>
      </c>
      <c r="G4776">
        <v>11.248894999999999</v>
      </c>
      <c r="H4776">
        <v>63.761318000000003</v>
      </c>
      <c r="I4776">
        <v>6.7177369999999996</v>
      </c>
    </row>
    <row r="4777" spans="1:9" x14ac:dyDescent="0.25">
      <c r="A4777">
        <v>4776</v>
      </c>
      <c r="F4777">
        <v>63.361686000000006</v>
      </c>
      <c r="G4777">
        <v>11.240211</v>
      </c>
      <c r="H4777">
        <v>63.787582</v>
      </c>
      <c r="I4777">
        <v>6.7174740000000002</v>
      </c>
    </row>
    <row r="4778" spans="1:9" x14ac:dyDescent="0.25">
      <c r="A4778">
        <v>4777</v>
      </c>
      <c r="F4778">
        <v>63.337055000000007</v>
      </c>
      <c r="G4778">
        <v>11.247737000000001</v>
      </c>
      <c r="H4778">
        <v>63.769267000000006</v>
      </c>
      <c r="I4778">
        <v>6.6986840000000001</v>
      </c>
    </row>
    <row r="4779" spans="1:9" x14ac:dyDescent="0.25">
      <c r="A4779">
        <v>4778</v>
      </c>
      <c r="F4779">
        <v>63.314742000000003</v>
      </c>
      <c r="G4779">
        <v>11.274473</v>
      </c>
      <c r="H4779">
        <v>63.78342</v>
      </c>
      <c r="I4779">
        <v>6.7182110000000002</v>
      </c>
    </row>
    <row r="4780" spans="1:9" x14ac:dyDescent="0.25">
      <c r="A4780">
        <v>4779</v>
      </c>
      <c r="F4780">
        <v>63.317317000000003</v>
      </c>
      <c r="G4780">
        <v>11.258316000000001</v>
      </c>
      <c r="H4780">
        <v>63.744369000000006</v>
      </c>
      <c r="I4780">
        <v>6.6895259999999999</v>
      </c>
    </row>
    <row r="4781" spans="1:9" x14ac:dyDescent="0.25">
      <c r="A4781">
        <v>4780</v>
      </c>
      <c r="F4781">
        <v>63.277793000000003</v>
      </c>
      <c r="G4781">
        <v>11.210685</v>
      </c>
      <c r="H4781">
        <v>63.707057000000006</v>
      </c>
      <c r="I4781">
        <v>6.716316</v>
      </c>
    </row>
    <row r="4782" spans="1:9" x14ac:dyDescent="0.25">
      <c r="A4782">
        <v>4781</v>
      </c>
      <c r="F4782">
        <v>63.276901000000002</v>
      </c>
      <c r="G4782">
        <v>11.263</v>
      </c>
      <c r="H4782">
        <v>63.707057000000006</v>
      </c>
      <c r="I4782">
        <v>6.716316</v>
      </c>
    </row>
    <row r="4783" spans="1:9" x14ac:dyDescent="0.25">
      <c r="A4783">
        <v>4782</v>
      </c>
    </row>
    <row r="4784" spans="1:9" x14ac:dyDescent="0.25">
      <c r="A4784">
        <v>4783</v>
      </c>
    </row>
    <row r="4785" spans="1:9" x14ac:dyDescent="0.25">
      <c r="A4785">
        <v>4784</v>
      </c>
    </row>
    <row r="4786" spans="1:9" x14ac:dyDescent="0.25">
      <c r="A4786">
        <v>4785</v>
      </c>
      <c r="B4786">
        <v>83.533440000000013</v>
      </c>
      <c r="C4786">
        <v>8.9183629999999994</v>
      </c>
    </row>
    <row r="4787" spans="1:9" x14ac:dyDescent="0.25">
      <c r="A4787">
        <v>4786</v>
      </c>
      <c r="B4787">
        <v>83.552316000000005</v>
      </c>
      <c r="C4787">
        <v>8.9079040000000003</v>
      </c>
    </row>
    <row r="4788" spans="1:9" x14ac:dyDescent="0.25">
      <c r="A4788">
        <v>4787</v>
      </c>
      <c r="B4788">
        <v>83.545123000000004</v>
      </c>
      <c r="C4788">
        <v>8.9059650000000001</v>
      </c>
    </row>
    <row r="4789" spans="1:9" x14ac:dyDescent="0.25">
      <c r="A4789">
        <v>4788</v>
      </c>
      <c r="B4789">
        <v>83.551857000000012</v>
      </c>
      <c r="C4789">
        <v>8.9103010000000005</v>
      </c>
    </row>
    <row r="4790" spans="1:9" x14ac:dyDescent="0.25">
      <c r="A4790">
        <v>4789</v>
      </c>
      <c r="B4790">
        <v>83.53292900000001</v>
      </c>
      <c r="C4790">
        <v>8.9342279999999992</v>
      </c>
    </row>
    <row r="4791" spans="1:9" x14ac:dyDescent="0.25">
      <c r="A4791">
        <v>4790</v>
      </c>
      <c r="B4791">
        <v>83.550531000000007</v>
      </c>
      <c r="C4791">
        <v>8.9293809999999993</v>
      </c>
    </row>
    <row r="4792" spans="1:9" x14ac:dyDescent="0.25">
      <c r="A4792">
        <v>4791</v>
      </c>
      <c r="B4792">
        <v>83.572723000000011</v>
      </c>
      <c r="C4792">
        <v>8.9165759999999992</v>
      </c>
      <c r="D4792">
        <v>88.881886000000009</v>
      </c>
      <c r="E4792">
        <v>7.4133889999999996</v>
      </c>
    </row>
    <row r="4793" spans="1:9" x14ac:dyDescent="0.25">
      <c r="A4793">
        <v>4792</v>
      </c>
      <c r="B4793">
        <v>83.562570000000008</v>
      </c>
      <c r="C4793">
        <v>8.9562170000000005</v>
      </c>
      <c r="D4793">
        <v>88.873722000000015</v>
      </c>
      <c r="E4793">
        <v>7.3926249999999998</v>
      </c>
    </row>
    <row r="4794" spans="1:9" x14ac:dyDescent="0.25">
      <c r="A4794">
        <v>4793</v>
      </c>
      <c r="B4794">
        <v>83.533440000000013</v>
      </c>
      <c r="C4794">
        <v>8.9183629999999994</v>
      </c>
      <c r="D4794">
        <v>88.873722000000015</v>
      </c>
      <c r="E4794">
        <v>7.3884420000000004</v>
      </c>
    </row>
    <row r="4795" spans="1:9" x14ac:dyDescent="0.25">
      <c r="A4795">
        <v>4794</v>
      </c>
      <c r="D4795">
        <v>88.824438000000015</v>
      </c>
      <c r="E4795">
        <v>7.4003800000000002</v>
      </c>
    </row>
    <row r="4796" spans="1:9" x14ac:dyDescent="0.25">
      <c r="A4796">
        <v>4795</v>
      </c>
      <c r="D4796">
        <v>88.801226000000014</v>
      </c>
      <c r="E4796">
        <v>7.4186949999999996</v>
      </c>
    </row>
    <row r="4797" spans="1:9" x14ac:dyDescent="0.25">
      <c r="A4797">
        <v>4796</v>
      </c>
      <c r="D4797">
        <v>88.881886000000009</v>
      </c>
      <c r="E4797">
        <v>7.4133889999999996</v>
      </c>
      <c r="F4797">
        <v>86.791739000000007</v>
      </c>
      <c r="G4797">
        <v>10.714952</v>
      </c>
    </row>
    <row r="4798" spans="1:9" x14ac:dyDescent="0.25">
      <c r="A4798">
        <v>4797</v>
      </c>
      <c r="F4798">
        <v>86.792555000000007</v>
      </c>
      <c r="G4798">
        <v>10.754695</v>
      </c>
    </row>
    <row r="4799" spans="1:9" x14ac:dyDescent="0.25">
      <c r="A4799">
        <v>4798</v>
      </c>
      <c r="F4799">
        <v>86.78097600000001</v>
      </c>
      <c r="G4799">
        <v>10.764234999999999</v>
      </c>
      <c r="H4799">
        <v>89.895506000000012</v>
      </c>
      <c r="I4799">
        <v>6.5469039999999996</v>
      </c>
    </row>
    <row r="4800" spans="1:9" x14ac:dyDescent="0.25">
      <c r="A4800">
        <v>4799</v>
      </c>
      <c r="F4800">
        <v>86.740874000000005</v>
      </c>
      <c r="G4800">
        <v>10.732656</v>
      </c>
      <c r="H4800">
        <v>89.888823000000002</v>
      </c>
      <c r="I4800">
        <v>6.575933</v>
      </c>
    </row>
    <row r="4801" spans="1:9" x14ac:dyDescent="0.25">
      <c r="A4801">
        <v>4800</v>
      </c>
      <c r="F4801">
        <v>86.782301000000004</v>
      </c>
      <c r="G4801">
        <v>10.753981</v>
      </c>
      <c r="H4801">
        <v>89.872038000000003</v>
      </c>
      <c r="I4801">
        <v>6.5548120000000001</v>
      </c>
    </row>
    <row r="4802" spans="1:9" x14ac:dyDescent="0.25">
      <c r="A4802">
        <v>4801</v>
      </c>
      <c r="F4802">
        <v>86.816483000000005</v>
      </c>
      <c r="G4802">
        <v>10.747859</v>
      </c>
      <c r="H4802">
        <v>89.829541000000006</v>
      </c>
      <c r="I4802">
        <v>6.5853200000000003</v>
      </c>
    </row>
    <row r="4803" spans="1:9" x14ac:dyDescent="0.25">
      <c r="A4803">
        <v>4802</v>
      </c>
      <c r="F4803">
        <v>86.836176000000009</v>
      </c>
      <c r="G4803">
        <v>10.719187</v>
      </c>
      <c r="H4803">
        <v>89.86035600000001</v>
      </c>
      <c r="I4803">
        <v>6.5510359999999999</v>
      </c>
    </row>
    <row r="4804" spans="1:9" x14ac:dyDescent="0.25">
      <c r="A4804">
        <v>4803</v>
      </c>
      <c r="F4804">
        <v>86.791739000000007</v>
      </c>
      <c r="G4804">
        <v>10.714952</v>
      </c>
      <c r="H4804">
        <v>89.888058000000001</v>
      </c>
      <c r="I4804">
        <v>6.5268030000000001</v>
      </c>
    </row>
    <row r="4805" spans="1:9" x14ac:dyDescent="0.25">
      <c r="A4805">
        <v>4804</v>
      </c>
      <c r="H4805">
        <v>89.936678000000001</v>
      </c>
      <c r="I4805">
        <v>6.5109370000000002</v>
      </c>
    </row>
    <row r="4806" spans="1:9" x14ac:dyDescent="0.25">
      <c r="A4806">
        <v>4805</v>
      </c>
      <c r="H4806">
        <v>89.895506000000012</v>
      </c>
      <c r="I4806">
        <v>6.5469039999999996</v>
      </c>
    </row>
    <row r="4807" spans="1:9" x14ac:dyDescent="0.25">
      <c r="A4807">
        <v>4806</v>
      </c>
    </row>
    <row r="4808" spans="1:9" x14ac:dyDescent="0.25">
      <c r="A4808">
        <v>4807</v>
      </c>
      <c r="B4808">
        <v>110.76054200000002</v>
      </c>
      <c r="C4808">
        <v>9.2427329999999994</v>
      </c>
    </row>
    <row r="4809" spans="1:9" x14ac:dyDescent="0.25">
      <c r="A4809">
        <v>4808</v>
      </c>
      <c r="B4809">
        <v>110.75421700000001</v>
      </c>
      <c r="C4809">
        <v>9.1995719999999999</v>
      </c>
    </row>
    <row r="4810" spans="1:9" x14ac:dyDescent="0.25">
      <c r="A4810">
        <v>4809</v>
      </c>
      <c r="B4810">
        <v>110.74809500000001</v>
      </c>
      <c r="C4810">
        <v>9.2006940000000004</v>
      </c>
    </row>
    <row r="4811" spans="1:9" x14ac:dyDescent="0.25">
      <c r="A4811">
        <v>4810</v>
      </c>
      <c r="B4811">
        <v>110.77350100000001</v>
      </c>
      <c r="C4811">
        <v>9.2272750000000006</v>
      </c>
    </row>
    <row r="4812" spans="1:9" x14ac:dyDescent="0.25">
      <c r="A4812">
        <v>4811</v>
      </c>
      <c r="B4812">
        <v>110.75059300000001</v>
      </c>
      <c r="C4812">
        <v>9.2292129999999997</v>
      </c>
    </row>
    <row r="4813" spans="1:9" x14ac:dyDescent="0.25">
      <c r="A4813">
        <v>4812</v>
      </c>
      <c r="B4813">
        <v>110.77696800000001</v>
      </c>
      <c r="C4813">
        <v>9.2104900000000001</v>
      </c>
    </row>
    <row r="4814" spans="1:9" x14ac:dyDescent="0.25">
      <c r="A4814">
        <v>4813</v>
      </c>
      <c r="B4814">
        <v>110.80926400000001</v>
      </c>
      <c r="C4814">
        <v>9.2000309999999992</v>
      </c>
      <c r="D4814">
        <v>117.829611</v>
      </c>
      <c r="E4814">
        <v>7.4516020000000003</v>
      </c>
    </row>
    <row r="4815" spans="1:9" x14ac:dyDescent="0.25">
      <c r="A4815">
        <v>4814</v>
      </c>
      <c r="B4815">
        <v>110.77599900000001</v>
      </c>
      <c r="C4815">
        <v>9.2143669999999993</v>
      </c>
      <c r="D4815">
        <v>117.91098600000001</v>
      </c>
      <c r="E4815">
        <v>7.4843039999999998</v>
      </c>
    </row>
    <row r="4816" spans="1:9" x14ac:dyDescent="0.25">
      <c r="A4816">
        <v>4815</v>
      </c>
      <c r="B4816">
        <v>110.76054200000002</v>
      </c>
      <c r="C4816">
        <v>9.2427329999999994</v>
      </c>
      <c r="D4816">
        <v>117.90302500000001</v>
      </c>
      <c r="E4816">
        <v>7.4773649999999998</v>
      </c>
    </row>
    <row r="4817" spans="1:9" x14ac:dyDescent="0.25">
      <c r="A4817">
        <v>4816</v>
      </c>
      <c r="D4817">
        <v>117.88532500000001</v>
      </c>
      <c r="E4817">
        <v>7.4674170000000002</v>
      </c>
    </row>
    <row r="4818" spans="1:9" x14ac:dyDescent="0.25">
      <c r="A4818">
        <v>4817</v>
      </c>
      <c r="D4818">
        <v>117.86552600000002</v>
      </c>
      <c r="E4818">
        <v>7.428185</v>
      </c>
    </row>
    <row r="4819" spans="1:9" x14ac:dyDescent="0.25">
      <c r="A4819">
        <v>4818</v>
      </c>
      <c r="D4819">
        <v>117.88078100000001</v>
      </c>
      <c r="E4819">
        <v>7.4328779999999997</v>
      </c>
    </row>
    <row r="4820" spans="1:9" x14ac:dyDescent="0.25">
      <c r="A4820">
        <v>4819</v>
      </c>
      <c r="D4820">
        <v>117.94868700000001</v>
      </c>
      <c r="E4820">
        <v>7.4111960000000003</v>
      </c>
    </row>
    <row r="4821" spans="1:9" x14ac:dyDescent="0.25">
      <c r="A4821">
        <v>4820</v>
      </c>
      <c r="D4821">
        <v>117.829611</v>
      </c>
      <c r="E4821">
        <v>7.4516020000000003</v>
      </c>
      <c r="F4821">
        <v>115.60610400000002</v>
      </c>
      <c r="G4821">
        <v>9.7526550000000007</v>
      </c>
    </row>
    <row r="4822" spans="1:9" x14ac:dyDescent="0.25">
      <c r="A4822">
        <v>4821</v>
      </c>
      <c r="F4822">
        <v>115.567892</v>
      </c>
      <c r="G4822">
        <v>9.733473</v>
      </c>
    </row>
    <row r="4823" spans="1:9" x14ac:dyDescent="0.25">
      <c r="A4823">
        <v>4822</v>
      </c>
      <c r="F4823">
        <v>115.57702500000002</v>
      </c>
      <c r="G4823">
        <v>9.7416870000000007</v>
      </c>
      <c r="H4823">
        <v>119.666708</v>
      </c>
      <c r="I4823">
        <v>5.411861</v>
      </c>
    </row>
    <row r="4824" spans="1:9" x14ac:dyDescent="0.25">
      <c r="A4824">
        <v>4823</v>
      </c>
      <c r="F4824">
        <v>115.565291</v>
      </c>
      <c r="G4824">
        <v>9.7396969999999996</v>
      </c>
      <c r="H4824">
        <v>119.66237100000001</v>
      </c>
      <c r="I4824">
        <v>5.4881320000000002</v>
      </c>
    </row>
    <row r="4825" spans="1:9" x14ac:dyDescent="0.25">
      <c r="A4825">
        <v>4824</v>
      </c>
      <c r="F4825">
        <v>115.55702400000001</v>
      </c>
      <c r="G4825">
        <v>9.7148509999999995</v>
      </c>
      <c r="H4825">
        <v>119.68966900000001</v>
      </c>
      <c r="I4825">
        <v>5.4826740000000003</v>
      </c>
    </row>
    <row r="4826" spans="1:9" x14ac:dyDescent="0.25">
      <c r="A4826">
        <v>4825</v>
      </c>
      <c r="F4826">
        <v>115.57988200000001</v>
      </c>
      <c r="G4826">
        <v>9.6857199999999999</v>
      </c>
      <c r="H4826">
        <v>119.71614700000001</v>
      </c>
      <c r="I4826">
        <v>5.4530320000000003</v>
      </c>
    </row>
    <row r="4827" spans="1:9" x14ac:dyDescent="0.25">
      <c r="A4827">
        <v>4826</v>
      </c>
      <c r="F4827">
        <v>115.60610400000002</v>
      </c>
      <c r="G4827">
        <v>9.7526550000000007</v>
      </c>
      <c r="H4827">
        <v>119.703135</v>
      </c>
      <c r="I4827">
        <v>5.4457870000000002</v>
      </c>
    </row>
    <row r="4828" spans="1:9" x14ac:dyDescent="0.25">
      <c r="A4828">
        <v>4827</v>
      </c>
      <c r="H4828">
        <v>119.68772700000001</v>
      </c>
      <c r="I4828">
        <v>5.4356350000000004</v>
      </c>
    </row>
    <row r="4829" spans="1:9" x14ac:dyDescent="0.25">
      <c r="A4829">
        <v>4828</v>
      </c>
      <c r="H4829">
        <v>119.71028000000001</v>
      </c>
      <c r="I4829">
        <v>5.4293089999999999</v>
      </c>
    </row>
    <row r="4830" spans="1:9" x14ac:dyDescent="0.25">
      <c r="A4830">
        <v>4829</v>
      </c>
      <c r="H4830">
        <v>119.666708</v>
      </c>
      <c r="I4830">
        <v>5.411861</v>
      </c>
    </row>
    <row r="4831" spans="1:9" x14ac:dyDescent="0.25">
      <c r="A4831">
        <v>4830</v>
      </c>
      <c r="B4831">
        <v>136.527918</v>
      </c>
      <c r="C4831">
        <v>7.7703610000000003</v>
      </c>
    </row>
    <row r="4832" spans="1:9" x14ac:dyDescent="0.25">
      <c r="A4832">
        <v>4831</v>
      </c>
      <c r="B4832">
        <v>136.527918</v>
      </c>
      <c r="C4832">
        <v>7.7703610000000003</v>
      </c>
    </row>
    <row r="4833" spans="1:9" x14ac:dyDescent="0.25">
      <c r="A4833">
        <v>4832</v>
      </c>
      <c r="B4833">
        <v>136.527918</v>
      </c>
      <c r="C4833">
        <v>7.7703610000000003</v>
      </c>
    </row>
    <row r="4834" spans="1:9" x14ac:dyDescent="0.25">
      <c r="A4834">
        <v>4833</v>
      </c>
      <c r="B4834">
        <v>136.527918</v>
      </c>
      <c r="C4834">
        <v>7.7703610000000003</v>
      </c>
    </row>
    <row r="4835" spans="1:9" x14ac:dyDescent="0.25">
      <c r="A4835">
        <v>4834</v>
      </c>
      <c r="B4835">
        <v>136.527918</v>
      </c>
      <c r="C4835">
        <v>7.7703610000000003</v>
      </c>
    </row>
    <row r="4836" spans="1:9" x14ac:dyDescent="0.25">
      <c r="A4836">
        <v>4835</v>
      </c>
      <c r="B4836">
        <v>136.527918</v>
      </c>
      <c r="C4836">
        <v>7.7703610000000003</v>
      </c>
    </row>
    <row r="4837" spans="1:9" x14ac:dyDescent="0.25">
      <c r="A4837">
        <v>4836</v>
      </c>
      <c r="B4837">
        <v>136.527918</v>
      </c>
      <c r="C4837">
        <v>7.7703610000000003</v>
      </c>
    </row>
    <row r="4838" spans="1:9" x14ac:dyDescent="0.25">
      <c r="A4838">
        <v>4837</v>
      </c>
      <c r="B4838">
        <v>136.527918</v>
      </c>
      <c r="C4838">
        <v>7.7703610000000003</v>
      </c>
      <c r="D4838">
        <v>154.05703</v>
      </c>
      <c r="E4838">
        <v>8.0645279999999993</v>
      </c>
    </row>
    <row r="4839" spans="1:9" x14ac:dyDescent="0.25">
      <c r="A4839">
        <v>4838</v>
      </c>
      <c r="B4839">
        <v>136.527918</v>
      </c>
      <c r="C4839">
        <v>7.7703610000000003</v>
      </c>
      <c r="D4839">
        <v>154.04988700000001</v>
      </c>
      <c r="E4839">
        <v>8.0760579999999997</v>
      </c>
    </row>
    <row r="4840" spans="1:9" x14ac:dyDescent="0.25">
      <c r="A4840">
        <v>4839</v>
      </c>
      <c r="D4840">
        <v>154.11049600000001</v>
      </c>
      <c r="E4840">
        <v>8.0289180000000009</v>
      </c>
    </row>
    <row r="4841" spans="1:9" x14ac:dyDescent="0.25">
      <c r="A4841">
        <v>4840</v>
      </c>
      <c r="D4841">
        <v>154.11029200000002</v>
      </c>
      <c r="E4841">
        <v>7.9950939999999999</v>
      </c>
    </row>
    <row r="4842" spans="1:9" x14ac:dyDescent="0.25">
      <c r="A4842">
        <v>4841</v>
      </c>
      <c r="D4842">
        <v>154.18681900000001</v>
      </c>
      <c r="E4842">
        <v>7.9858599999999997</v>
      </c>
    </row>
    <row r="4843" spans="1:9" x14ac:dyDescent="0.25">
      <c r="A4843">
        <v>4842</v>
      </c>
      <c r="D4843">
        <v>154.186002</v>
      </c>
      <c r="E4843">
        <v>7.9287200000000002</v>
      </c>
    </row>
    <row r="4844" spans="1:9" x14ac:dyDescent="0.25">
      <c r="A4844">
        <v>4843</v>
      </c>
      <c r="D4844">
        <v>154.05703</v>
      </c>
      <c r="E4844">
        <v>8.0645279999999993</v>
      </c>
    </row>
    <row r="4845" spans="1:9" x14ac:dyDescent="0.25">
      <c r="A4845">
        <v>4844</v>
      </c>
      <c r="D4845">
        <v>154.05458100000001</v>
      </c>
      <c r="E4845">
        <v>8.0739669999999997</v>
      </c>
      <c r="F4845">
        <v>152.597973</v>
      </c>
      <c r="G4845">
        <v>10.483179</v>
      </c>
    </row>
    <row r="4846" spans="1:9" x14ac:dyDescent="0.25">
      <c r="A4846">
        <v>4845</v>
      </c>
      <c r="F4846">
        <v>152.597973</v>
      </c>
      <c r="G4846">
        <v>10.483179</v>
      </c>
    </row>
    <row r="4847" spans="1:9" x14ac:dyDescent="0.25">
      <c r="A4847">
        <v>4846</v>
      </c>
      <c r="F4847">
        <v>152.60577900000001</v>
      </c>
      <c r="G4847">
        <v>10.503890999999999</v>
      </c>
      <c r="H4847">
        <v>154.55634000000001</v>
      </c>
      <c r="I4847">
        <v>6.8332160000000002</v>
      </c>
    </row>
    <row r="4848" spans="1:9" x14ac:dyDescent="0.25">
      <c r="A4848">
        <v>4847</v>
      </c>
      <c r="F4848">
        <v>152.597973</v>
      </c>
      <c r="G4848">
        <v>10.483179</v>
      </c>
      <c r="H4848">
        <v>154.47777300000001</v>
      </c>
      <c r="I4848">
        <v>6.7927070000000001</v>
      </c>
    </row>
    <row r="4849" spans="1:9" x14ac:dyDescent="0.25">
      <c r="A4849">
        <v>4848</v>
      </c>
      <c r="F4849">
        <v>152.597973</v>
      </c>
      <c r="G4849">
        <v>10.483179</v>
      </c>
      <c r="H4849">
        <v>153.96963600000001</v>
      </c>
      <c r="I4849">
        <v>6.7643930000000001</v>
      </c>
    </row>
    <row r="4850" spans="1:9" x14ac:dyDescent="0.25">
      <c r="A4850">
        <v>4849</v>
      </c>
      <c r="F4850">
        <v>152.59858500000001</v>
      </c>
      <c r="G4850">
        <v>10.50282</v>
      </c>
      <c r="H4850">
        <v>154.39369600000001</v>
      </c>
      <c r="I4850">
        <v>6.7539340000000001</v>
      </c>
    </row>
    <row r="4851" spans="1:9" x14ac:dyDescent="0.25">
      <c r="A4851">
        <v>4850</v>
      </c>
      <c r="F4851">
        <v>152.59858500000001</v>
      </c>
      <c r="G4851">
        <v>10.50282</v>
      </c>
      <c r="H4851">
        <v>154.55634000000001</v>
      </c>
      <c r="I4851">
        <v>6.8332160000000002</v>
      </c>
    </row>
    <row r="4852" spans="1:9" x14ac:dyDescent="0.25">
      <c r="A4852">
        <v>4851</v>
      </c>
      <c r="H4852">
        <v>154.55634000000001</v>
      </c>
      <c r="I4852">
        <v>6.8332160000000002</v>
      </c>
    </row>
    <row r="4853" spans="1:9" x14ac:dyDescent="0.25">
      <c r="A4853">
        <v>4852</v>
      </c>
      <c r="H4853">
        <v>154.37660500000001</v>
      </c>
      <c r="I4853">
        <v>6.8349500000000001</v>
      </c>
    </row>
    <row r="4854" spans="1:9" x14ac:dyDescent="0.25">
      <c r="A4854">
        <v>4853</v>
      </c>
    </row>
    <row r="4855" spans="1:9" x14ac:dyDescent="0.25">
      <c r="A4855">
        <v>4854</v>
      </c>
    </row>
    <row r="4856" spans="1:9" x14ac:dyDescent="0.25">
      <c r="A4856">
        <v>4855</v>
      </c>
    </row>
    <row r="4857" spans="1:9" x14ac:dyDescent="0.25">
      <c r="A4857">
        <v>4856</v>
      </c>
    </row>
    <row r="4858" spans="1:9" x14ac:dyDescent="0.25">
      <c r="A4858">
        <v>4857</v>
      </c>
      <c r="B4858">
        <v>174.39515299999999</v>
      </c>
      <c r="C4858">
        <v>8.0583550000000006</v>
      </c>
    </row>
    <row r="4859" spans="1:9" x14ac:dyDescent="0.25">
      <c r="A4859">
        <v>4858</v>
      </c>
      <c r="B4859">
        <v>174.37097</v>
      </c>
      <c r="C4859">
        <v>8.0633549999999996</v>
      </c>
    </row>
    <row r="4860" spans="1:9" x14ac:dyDescent="0.25">
      <c r="A4860">
        <v>4859</v>
      </c>
      <c r="B4860">
        <v>174.41214200000002</v>
      </c>
      <c r="C4860">
        <v>8.1116689999999991</v>
      </c>
    </row>
    <row r="4861" spans="1:9" x14ac:dyDescent="0.25">
      <c r="A4861">
        <v>4860</v>
      </c>
      <c r="B4861">
        <v>174.43622300000001</v>
      </c>
      <c r="C4861">
        <v>8.1175370000000004</v>
      </c>
    </row>
    <row r="4862" spans="1:9" x14ac:dyDescent="0.25">
      <c r="A4862">
        <v>4861</v>
      </c>
      <c r="B4862">
        <v>174.41423500000002</v>
      </c>
      <c r="C4862">
        <v>8.0964659999999995</v>
      </c>
    </row>
    <row r="4863" spans="1:9" x14ac:dyDescent="0.25">
      <c r="A4863">
        <v>4862</v>
      </c>
      <c r="B4863">
        <v>174.42652900000002</v>
      </c>
      <c r="C4863">
        <v>8.081671</v>
      </c>
    </row>
    <row r="4864" spans="1:9" x14ac:dyDescent="0.25">
      <c r="A4864">
        <v>4863</v>
      </c>
      <c r="B4864">
        <v>174.41984600000001</v>
      </c>
      <c r="C4864">
        <v>8.0871809999999993</v>
      </c>
      <c r="D4864">
        <v>181.28775300000001</v>
      </c>
      <c r="E4864">
        <v>6.7604129999999998</v>
      </c>
    </row>
    <row r="4865" spans="1:9" x14ac:dyDescent="0.25">
      <c r="A4865">
        <v>4864</v>
      </c>
      <c r="B4865">
        <v>174.39750100000001</v>
      </c>
      <c r="C4865">
        <v>8.0942209999999992</v>
      </c>
      <c r="D4865">
        <v>181.23786000000001</v>
      </c>
      <c r="E4865">
        <v>6.7404650000000004</v>
      </c>
    </row>
    <row r="4866" spans="1:9" x14ac:dyDescent="0.25">
      <c r="A4866">
        <v>4865</v>
      </c>
      <c r="B4866">
        <v>174.39515299999999</v>
      </c>
      <c r="C4866">
        <v>8.0583550000000006</v>
      </c>
      <c r="D4866">
        <v>181.298418</v>
      </c>
      <c r="E4866">
        <v>6.7410259999999997</v>
      </c>
    </row>
    <row r="4867" spans="1:9" x14ac:dyDescent="0.25">
      <c r="A4867">
        <v>4866</v>
      </c>
      <c r="D4867">
        <v>181.34382099999999</v>
      </c>
      <c r="E4867">
        <v>6.7682190000000002</v>
      </c>
    </row>
    <row r="4868" spans="1:9" x14ac:dyDescent="0.25">
      <c r="A4868">
        <v>4867</v>
      </c>
      <c r="D4868">
        <v>181.27979500000001</v>
      </c>
      <c r="E4868">
        <v>6.7745449999999998</v>
      </c>
    </row>
    <row r="4869" spans="1:9" x14ac:dyDescent="0.25">
      <c r="A4869">
        <v>4868</v>
      </c>
      <c r="D4869">
        <v>181.27525200000002</v>
      </c>
      <c r="E4869">
        <v>6.7253129999999999</v>
      </c>
    </row>
    <row r="4870" spans="1:9" x14ac:dyDescent="0.25">
      <c r="A4870">
        <v>4869</v>
      </c>
      <c r="D4870">
        <v>181.28775300000001</v>
      </c>
      <c r="E4870">
        <v>6.7604129999999998</v>
      </c>
      <c r="F4870">
        <v>178.49437800000001</v>
      </c>
      <c r="G4870">
        <v>10.101361000000001</v>
      </c>
    </row>
    <row r="4871" spans="1:9" x14ac:dyDescent="0.25">
      <c r="A4871">
        <v>4870</v>
      </c>
      <c r="F4871">
        <v>178.527693</v>
      </c>
      <c r="G4871">
        <v>10.113963</v>
      </c>
      <c r="H4871">
        <v>181.186892</v>
      </c>
      <c r="I4871">
        <v>5.665419</v>
      </c>
    </row>
    <row r="4872" spans="1:9" x14ac:dyDescent="0.25">
      <c r="A4872">
        <v>4871</v>
      </c>
      <c r="F4872">
        <v>178.52851000000001</v>
      </c>
      <c r="G4872">
        <v>10.120442000000001</v>
      </c>
      <c r="H4872">
        <v>181.127657</v>
      </c>
      <c r="I4872">
        <v>5.7287319999999999</v>
      </c>
    </row>
    <row r="4873" spans="1:9" x14ac:dyDescent="0.25">
      <c r="A4873">
        <v>4872</v>
      </c>
      <c r="F4873">
        <v>178.52396800000002</v>
      </c>
      <c r="G4873">
        <v>10.135389999999999</v>
      </c>
      <c r="H4873">
        <v>181.17755400000001</v>
      </c>
      <c r="I4873">
        <v>5.7015909999999996</v>
      </c>
    </row>
    <row r="4874" spans="1:9" x14ac:dyDescent="0.25">
      <c r="A4874">
        <v>4873</v>
      </c>
      <c r="F4874">
        <v>178.51601099999999</v>
      </c>
      <c r="G4874">
        <v>10.140950999999999</v>
      </c>
      <c r="H4874">
        <v>181.183829</v>
      </c>
      <c r="I4874">
        <v>5.6939380000000002</v>
      </c>
    </row>
    <row r="4875" spans="1:9" x14ac:dyDescent="0.25">
      <c r="A4875">
        <v>4874</v>
      </c>
      <c r="F4875">
        <v>178.51406900000001</v>
      </c>
      <c r="G4875">
        <v>10.06269</v>
      </c>
      <c r="H4875">
        <v>181.173216</v>
      </c>
      <c r="I4875">
        <v>5.718019</v>
      </c>
    </row>
    <row r="4876" spans="1:9" x14ac:dyDescent="0.25">
      <c r="A4876">
        <v>4875</v>
      </c>
      <c r="F4876">
        <v>178.52050100000002</v>
      </c>
      <c r="G4876">
        <v>10.000194</v>
      </c>
      <c r="H4876">
        <v>181.16250500000001</v>
      </c>
      <c r="I4876">
        <v>5.7318439999999997</v>
      </c>
    </row>
    <row r="4877" spans="1:9" x14ac:dyDescent="0.25">
      <c r="A4877">
        <v>4876</v>
      </c>
      <c r="F4877">
        <v>178.49437800000001</v>
      </c>
      <c r="G4877">
        <v>10.101361000000001</v>
      </c>
      <c r="H4877">
        <v>181.13985300000002</v>
      </c>
      <c r="I4877">
        <v>5.7189880000000004</v>
      </c>
    </row>
    <row r="4878" spans="1:9" x14ac:dyDescent="0.25">
      <c r="A4878">
        <v>4877</v>
      </c>
      <c r="H4878">
        <v>181.186892</v>
      </c>
      <c r="I4878">
        <v>5.665419</v>
      </c>
    </row>
    <row r="4879" spans="1:9" x14ac:dyDescent="0.25">
      <c r="A4879">
        <v>4878</v>
      </c>
      <c r="H4879">
        <v>181.186892</v>
      </c>
      <c r="I4879">
        <v>5.665419</v>
      </c>
    </row>
    <row r="4880" spans="1:9" x14ac:dyDescent="0.25">
      <c r="A4880">
        <v>4879</v>
      </c>
    </row>
    <row r="4881" spans="1:7" x14ac:dyDescent="0.25">
      <c r="A4881">
        <v>4880</v>
      </c>
    </row>
    <row r="4882" spans="1:7" x14ac:dyDescent="0.25">
      <c r="A4882">
        <v>4881</v>
      </c>
      <c r="B4882">
        <v>203.00452999999999</v>
      </c>
      <c r="C4882">
        <v>8.4474169999999997</v>
      </c>
    </row>
    <row r="4883" spans="1:7" x14ac:dyDescent="0.25">
      <c r="A4883">
        <v>4882</v>
      </c>
      <c r="B4883">
        <v>202.967288</v>
      </c>
      <c r="C4883">
        <v>8.4405800000000006</v>
      </c>
    </row>
    <row r="4884" spans="1:7" x14ac:dyDescent="0.25">
      <c r="A4884">
        <v>4883</v>
      </c>
      <c r="B4884">
        <v>202.97851</v>
      </c>
      <c r="C4884">
        <v>8.4314999999999998</v>
      </c>
    </row>
    <row r="4885" spans="1:7" x14ac:dyDescent="0.25">
      <c r="A4885">
        <v>4884</v>
      </c>
      <c r="B4885">
        <v>202.99463500000002</v>
      </c>
      <c r="C4885">
        <v>8.4692019999999992</v>
      </c>
    </row>
    <row r="4886" spans="1:7" x14ac:dyDescent="0.25">
      <c r="A4886">
        <v>4885</v>
      </c>
      <c r="B4886">
        <v>203.00652200000002</v>
      </c>
      <c r="C4886">
        <v>8.4845579999999998</v>
      </c>
    </row>
    <row r="4887" spans="1:7" x14ac:dyDescent="0.25">
      <c r="A4887">
        <v>4886</v>
      </c>
      <c r="B4887">
        <v>203.00223</v>
      </c>
      <c r="C4887">
        <v>8.4589979999999994</v>
      </c>
    </row>
    <row r="4888" spans="1:7" x14ac:dyDescent="0.25">
      <c r="A4888">
        <v>4887</v>
      </c>
      <c r="B4888">
        <v>203.05100900000002</v>
      </c>
      <c r="C4888">
        <v>8.4646100000000004</v>
      </c>
      <c r="D4888">
        <v>209.46144000000001</v>
      </c>
      <c r="E4888">
        <v>6.8696929999999998</v>
      </c>
    </row>
    <row r="4889" spans="1:7" x14ac:dyDescent="0.25">
      <c r="A4889">
        <v>4888</v>
      </c>
      <c r="B4889">
        <v>203.012843</v>
      </c>
      <c r="C4889">
        <v>8.458437</v>
      </c>
      <c r="D4889">
        <v>209.53919100000002</v>
      </c>
      <c r="E4889">
        <v>6.8987740000000004</v>
      </c>
    </row>
    <row r="4890" spans="1:7" x14ac:dyDescent="0.25">
      <c r="A4890">
        <v>4889</v>
      </c>
      <c r="B4890">
        <v>203.00452999999999</v>
      </c>
      <c r="C4890">
        <v>8.4474169999999997</v>
      </c>
      <c r="D4890">
        <v>209.56796500000002</v>
      </c>
      <c r="E4890">
        <v>6.8500519999999998</v>
      </c>
    </row>
    <row r="4891" spans="1:7" x14ac:dyDescent="0.25">
      <c r="A4891">
        <v>4890</v>
      </c>
      <c r="D4891">
        <v>209.513476</v>
      </c>
      <c r="E4891">
        <v>6.8378069999999997</v>
      </c>
    </row>
    <row r="4892" spans="1:7" x14ac:dyDescent="0.25">
      <c r="A4892">
        <v>4891</v>
      </c>
      <c r="D4892">
        <v>209.50373300000001</v>
      </c>
      <c r="E4892">
        <v>6.8179100000000004</v>
      </c>
    </row>
    <row r="4893" spans="1:7" x14ac:dyDescent="0.25">
      <c r="A4893">
        <v>4892</v>
      </c>
      <c r="D4893">
        <v>209.49929300000002</v>
      </c>
      <c r="E4893">
        <v>6.868061</v>
      </c>
    </row>
    <row r="4894" spans="1:7" x14ac:dyDescent="0.25">
      <c r="A4894">
        <v>4893</v>
      </c>
      <c r="D4894">
        <v>209.45057200000002</v>
      </c>
      <c r="E4894">
        <v>6.8184199999999997</v>
      </c>
      <c r="F4894">
        <v>206.63566400000002</v>
      </c>
      <c r="G4894">
        <v>10.197225</v>
      </c>
    </row>
    <row r="4895" spans="1:7" x14ac:dyDescent="0.25">
      <c r="A4895">
        <v>4894</v>
      </c>
      <c r="D4895">
        <v>209.46144000000001</v>
      </c>
      <c r="E4895">
        <v>6.8696929999999998</v>
      </c>
      <c r="F4895">
        <v>206.675871</v>
      </c>
      <c r="G4895">
        <v>10.163603</v>
      </c>
    </row>
    <row r="4896" spans="1:7" x14ac:dyDescent="0.25">
      <c r="A4896">
        <v>4895</v>
      </c>
      <c r="F4896">
        <v>206.70280700000001</v>
      </c>
      <c r="G4896">
        <v>10.150186</v>
      </c>
    </row>
    <row r="4897" spans="1:9" x14ac:dyDescent="0.25">
      <c r="A4897">
        <v>4896</v>
      </c>
      <c r="F4897">
        <v>206.66326800000002</v>
      </c>
      <c r="G4897">
        <v>10.210336</v>
      </c>
      <c r="H4897">
        <v>210.252928</v>
      </c>
      <c r="I4897">
        <v>6.019279</v>
      </c>
    </row>
    <row r="4898" spans="1:9" x14ac:dyDescent="0.25">
      <c r="A4898">
        <v>4897</v>
      </c>
      <c r="F4898">
        <v>206.62934300000001</v>
      </c>
      <c r="G4898">
        <v>10.202070000000001</v>
      </c>
      <c r="H4898">
        <v>210.24578700000001</v>
      </c>
      <c r="I4898">
        <v>6.0084119999999999</v>
      </c>
    </row>
    <row r="4899" spans="1:9" x14ac:dyDescent="0.25">
      <c r="A4899">
        <v>4898</v>
      </c>
      <c r="F4899">
        <v>206.62653600000002</v>
      </c>
      <c r="G4899">
        <v>10.199265</v>
      </c>
      <c r="H4899">
        <v>210.26466200000002</v>
      </c>
      <c r="I4899">
        <v>6.0005550000000003</v>
      </c>
    </row>
    <row r="4900" spans="1:9" x14ac:dyDescent="0.25">
      <c r="A4900">
        <v>4899</v>
      </c>
      <c r="F4900">
        <v>206.66949299999999</v>
      </c>
      <c r="G4900">
        <v>10.157328</v>
      </c>
      <c r="H4900">
        <v>210.254355</v>
      </c>
      <c r="I4900">
        <v>5.9967280000000001</v>
      </c>
    </row>
    <row r="4901" spans="1:9" x14ac:dyDescent="0.25">
      <c r="A4901">
        <v>4900</v>
      </c>
      <c r="F4901">
        <v>206.63566400000002</v>
      </c>
      <c r="G4901">
        <v>10.197225</v>
      </c>
      <c r="H4901">
        <v>210.29088100000001</v>
      </c>
      <c r="I4901">
        <v>5.9643319999999997</v>
      </c>
    </row>
    <row r="4902" spans="1:9" x14ac:dyDescent="0.25">
      <c r="A4902">
        <v>4901</v>
      </c>
      <c r="F4902">
        <v>206.63566400000002</v>
      </c>
      <c r="G4902">
        <v>10.197225</v>
      </c>
      <c r="H4902">
        <v>210.29343600000001</v>
      </c>
      <c r="I4902">
        <v>5.9670870000000003</v>
      </c>
    </row>
    <row r="4903" spans="1:9" x14ac:dyDescent="0.25">
      <c r="A4903">
        <v>4902</v>
      </c>
      <c r="B4903">
        <v>225.87923899999998</v>
      </c>
      <c r="C4903">
        <v>9.3767700000000005</v>
      </c>
      <c r="H4903">
        <v>210.27001799999999</v>
      </c>
      <c r="I4903">
        <v>6.0078509999999996</v>
      </c>
    </row>
    <row r="4904" spans="1:9" x14ac:dyDescent="0.25">
      <c r="A4904">
        <v>4903</v>
      </c>
      <c r="B4904">
        <v>225.86748699999998</v>
      </c>
      <c r="C4904">
        <v>9.3319259999999993</v>
      </c>
      <c r="H4904">
        <v>210.31184999999999</v>
      </c>
      <c r="I4904">
        <v>6.0041770000000003</v>
      </c>
    </row>
    <row r="4905" spans="1:9" x14ac:dyDescent="0.25">
      <c r="A4905">
        <v>4904</v>
      </c>
      <c r="B4905">
        <v>225.860477</v>
      </c>
      <c r="C4905">
        <v>9.3434209999999993</v>
      </c>
      <c r="H4905">
        <v>210.252928</v>
      </c>
      <c r="I4905">
        <v>6.019279</v>
      </c>
    </row>
    <row r="4906" spans="1:9" x14ac:dyDescent="0.25">
      <c r="A4906">
        <v>4905</v>
      </c>
      <c r="B4906">
        <v>225.86630199999999</v>
      </c>
      <c r="C4906">
        <v>9.3528540000000007</v>
      </c>
    </row>
    <row r="4907" spans="1:9" x14ac:dyDescent="0.25">
      <c r="A4907">
        <v>4906</v>
      </c>
      <c r="B4907">
        <v>225.86063200000001</v>
      </c>
      <c r="C4907">
        <v>9.3666680000000007</v>
      </c>
    </row>
    <row r="4908" spans="1:9" x14ac:dyDescent="0.25">
      <c r="A4908">
        <v>4907</v>
      </c>
      <c r="B4908">
        <v>225.88496000000001</v>
      </c>
      <c r="C4908">
        <v>9.3836250000000003</v>
      </c>
    </row>
    <row r="4909" spans="1:9" x14ac:dyDescent="0.25">
      <c r="A4909">
        <v>4908</v>
      </c>
      <c r="B4909">
        <v>225.88964999999999</v>
      </c>
      <c r="C4909">
        <v>9.3854290000000002</v>
      </c>
    </row>
    <row r="4910" spans="1:9" x14ac:dyDescent="0.25">
      <c r="A4910">
        <v>4909</v>
      </c>
      <c r="B4910">
        <v>225.86264199999999</v>
      </c>
      <c r="C4910">
        <v>9.3855319999999995</v>
      </c>
    </row>
    <row r="4911" spans="1:9" x14ac:dyDescent="0.25">
      <c r="A4911">
        <v>4910</v>
      </c>
      <c r="B4911">
        <v>225.86429100000001</v>
      </c>
      <c r="C4911">
        <v>9.3541939999999997</v>
      </c>
      <c r="D4911">
        <v>232.79593399999999</v>
      </c>
      <c r="E4911">
        <v>6.9263839999999997</v>
      </c>
    </row>
    <row r="4912" spans="1:9" x14ac:dyDescent="0.25">
      <c r="A4912">
        <v>4911</v>
      </c>
      <c r="B4912">
        <v>225.88073399999999</v>
      </c>
      <c r="C4912">
        <v>9.3455860000000008</v>
      </c>
      <c r="D4912">
        <v>232.86160000000001</v>
      </c>
      <c r="E4912">
        <v>6.9116429999999998</v>
      </c>
    </row>
    <row r="4913" spans="1:9" x14ac:dyDescent="0.25">
      <c r="A4913">
        <v>4912</v>
      </c>
      <c r="B4913">
        <v>225.87923899999998</v>
      </c>
      <c r="C4913">
        <v>9.3767700000000005</v>
      </c>
      <c r="D4913">
        <v>232.85489899999999</v>
      </c>
      <c r="E4913">
        <v>6.9145799999999999</v>
      </c>
    </row>
    <row r="4914" spans="1:9" x14ac:dyDescent="0.25">
      <c r="A4914">
        <v>4913</v>
      </c>
      <c r="D4914">
        <v>232.83124100000001</v>
      </c>
      <c r="E4914">
        <v>6.9233440000000002</v>
      </c>
    </row>
    <row r="4915" spans="1:9" x14ac:dyDescent="0.25">
      <c r="A4915">
        <v>4914</v>
      </c>
      <c r="D4915">
        <v>232.81624099999999</v>
      </c>
      <c r="E4915">
        <v>6.9186009999999998</v>
      </c>
    </row>
    <row r="4916" spans="1:9" x14ac:dyDescent="0.25">
      <c r="A4916">
        <v>4915</v>
      </c>
      <c r="D4916">
        <v>232.81036699999999</v>
      </c>
      <c r="E4916">
        <v>6.9172609999999999</v>
      </c>
    </row>
    <row r="4917" spans="1:9" x14ac:dyDescent="0.25">
      <c r="A4917">
        <v>4916</v>
      </c>
      <c r="D4917">
        <v>232.861445</v>
      </c>
      <c r="E4917">
        <v>6.9421049999999997</v>
      </c>
      <c r="F4917">
        <v>228.46565000000001</v>
      </c>
      <c r="G4917">
        <v>10.134719</v>
      </c>
    </row>
    <row r="4918" spans="1:9" x14ac:dyDescent="0.25">
      <c r="A4918">
        <v>4917</v>
      </c>
      <c r="D4918">
        <v>232.83954</v>
      </c>
      <c r="E4918">
        <v>6.9464860000000002</v>
      </c>
      <c r="F4918">
        <v>228.517089</v>
      </c>
      <c r="G4918">
        <v>10.178943</v>
      </c>
    </row>
    <row r="4919" spans="1:9" x14ac:dyDescent="0.25">
      <c r="A4919">
        <v>4918</v>
      </c>
      <c r="D4919">
        <v>232.79593399999999</v>
      </c>
      <c r="E4919">
        <v>6.9263839999999997</v>
      </c>
      <c r="F4919">
        <v>228.474616</v>
      </c>
      <c r="G4919">
        <v>10.149407999999999</v>
      </c>
    </row>
    <row r="4920" spans="1:9" x14ac:dyDescent="0.25">
      <c r="A4920">
        <v>4919</v>
      </c>
      <c r="D4920">
        <v>232.79593399999999</v>
      </c>
      <c r="E4920">
        <v>6.9263839999999997</v>
      </c>
      <c r="F4920">
        <v>228.464564</v>
      </c>
      <c r="G4920">
        <v>10.140542999999999</v>
      </c>
    </row>
    <row r="4921" spans="1:9" x14ac:dyDescent="0.25">
      <c r="A4921">
        <v>4920</v>
      </c>
      <c r="F4921">
        <v>228.431062</v>
      </c>
      <c r="G4921">
        <v>10.104101999999999</v>
      </c>
    </row>
    <row r="4922" spans="1:9" x14ac:dyDescent="0.25">
      <c r="A4922">
        <v>4921</v>
      </c>
      <c r="F4922">
        <v>228.41204400000001</v>
      </c>
      <c r="G4922">
        <v>10.07333</v>
      </c>
      <c r="H4922">
        <v>233.39250100000001</v>
      </c>
      <c r="I4922">
        <v>5.9028309999999999</v>
      </c>
    </row>
    <row r="4923" spans="1:9" x14ac:dyDescent="0.25">
      <c r="A4923">
        <v>4922</v>
      </c>
      <c r="F4923">
        <v>228.43997899999999</v>
      </c>
      <c r="G4923">
        <v>10.054517000000001</v>
      </c>
      <c r="H4923">
        <v>233.354873</v>
      </c>
      <c r="I4923">
        <v>5.9022639999999997</v>
      </c>
    </row>
    <row r="4924" spans="1:9" x14ac:dyDescent="0.25">
      <c r="A4924">
        <v>4923</v>
      </c>
      <c r="F4924">
        <v>228.46565000000001</v>
      </c>
      <c r="G4924">
        <v>10.134719</v>
      </c>
      <c r="H4924">
        <v>233.35724400000001</v>
      </c>
      <c r="I4924">
        <v>5.895975</v>
      </c>
    </row>
    <row r="4925" spans="1:9" x14ac:dyDescent="0.25">
      <c r="A4925">
        <v>4924</v>
      </c>
      <c r="F4925">
        <v>228.46565000000001</v>
      </c>
      <c r="G4925">
        <v>10.134719</v>
      </c>
      <c r="H4925">
        <v>233.35642000000001</v>
      </c>
      <c r="I4925">
        <v>5.8991709999999999</v>
      </c>
    </row>
    <row r="4926" spans="1:9" x14ac:dyDescent="0.25">
      <c r="A4926">
        <v>4925</v>
      </c>
      <c r="B4926">
        <v>249.29320100000001</v>
      </c>
      <c r="C4926">
        <v>8.4897550000000006</v>
      </c>
      <c r="F4926">
        <v>228.46565000000001</v>
      </c>
      <c r="G4926">
        <v>10.134719</v>
      </c>
      <c r="H4926">
        <v>233.369666</v>
      </c>
      <c r="I4926">
        <v>5.8872640000000001</v>
      </c>
    </row>
    <row r="4927" spans="1:9" x14ac:dyDescent="0.25">
      <c r="A4927">
        <v>4926</v>
      </c>
      <c r="B4927">
        <v>249.27072799999999</v>
      </c>
      <c r="C4927">
        <v>8.4685190000000006</v>
      </c>
      <c r="H4927">
        <v>233.40667400000001</v>
      </c>
      <c r="I4927">
        <v>5.8674200000000001</v>
      </c>
    </row>
    <row r="4928" spans="1:9" x14ac:dyDescent="0.25">
      <c r="A4928">
        <v>4927</v>
      </c>
      <c r="B4928">
        <v>249.284335</v>
      </c>
      <c r="C4928">
        <v>8.4619210000000002</v>
      </c>
      <c r="H4928">
        <v>233.38610700000001</v>
      </c>
      <c r="I4928">
        <v>5.8854600000000001</v>
      </c>
    </row>
    <row r="4929" spans="1:9" x14ac:dyDescent="0.25">
      <c r="A4929">
        <v>4928</v>
      </c>
      <c r="B4929">
        <v>249.306602</v>
      </c>
      <c r="C4929">
        <v>8.4712510000000005</v>
      </c>
      <c r="H4929">
        <v>233.38260400000001</v>
      </c>
      <c r="I4929">
        <v>5.8633480000000002</v>
      </c>
    </row>
    <row r="4930" spans="1:9" x14ac:dyDescent="0.25">
      <c r="A4930">
        <v>4929</v>
      </c>
      <c r="B4930">
        <v>249.29521099999999</v>
      </c>
      <c r="C4930">
        <v>8.4747559999999993</v>
      </c>
      <c r="H4930">
        <v>233.39482000000001</v>
      </c>
      <c r="I4930">
        <v>5.8523690000000004</v>
      </c>
    </row>
    <row r="4931" spans="1:9" x14ac:dyDescent="0.25">
      <c r="A4931">
        <v>4930</v>
      </c>
      <c r="B4931">
        <v>249.28685999999999</v>
      </c>
      <c r="C4931">
        <v>8.4979510000000005</v>
      </c>
      <c r="H4931">
        <v>233.39250100000001</v>
      </c>
      <c r="I4931">
        <v>5.9028309999999999</v>
      </c>
    </row>
    <row r="4932" spans="1:9" x14ac:dyDescent="0.25">
      <c r="A4932">
        <v>4931</v>
      </c>
      <c r="B4932">
        <v>249.29969700000001</v>
      </c>
      <c r="C4932">
        <v>8.5022800000000007</v>
      </c>
      <c r="H4932">
        <v>233.39250100000001</v>
      </c>
      <c r="I4932">
        <v>5.9028309999999999</v>
      </c>
    </row>
    <row r="4933" spans="1:9" x14ac:dyDescent="0.25">
      <c r="A4933">
        <v>4932</v>
      </c>
      <c r="B4933">
        <v>249.28392300000002</v>
      </c>
      <c r="C4933">
        <v>8.4946509999999993</v>
      </c>
    </row>
    <row r="4934" spans="1:9" x14ac:dyDescent="0.25">
      <c r="A4934">
        <v>4933</v>
      </c>
      <c r="B4934">
        <v>249.297481</v>
      </c>
      <c r="C4934">
        <v>8.5133100000000006</v>
      </c>
    </row>
    <row r="4935" spans="1:9" x14ac:dyDescent="0.25">
      <c r="A4935">
        <v>4934</v>
      </c>
      <c r="B4935">
        <v>249.29866699999999</v>
      </c>
      <c r="C4935">
        <v>8.5176400000000001</v>
      </c>
    </row>
    <row r="4936" spans="1:9" x14ac:dyDescent="0.25">
      <c r="A4936">
        <v>4935</v>
      </c>
      <c r="B4936">
        <v>249.29665699999998</v>
      </c>
      <c r="C4936">
        <v>8.5226400000000009</v>
      </c>
    </row>
    <row r="4937" spans="1:9" x14ac:dyDescent="0.25">
      <c r="A4937">
        <v>4936</v>
      </c>
      <c r="B4937">
        <v>249.311553</v>
      </c>
      <c r="C4937">
        <v>8.4970230000000004</v>
      </c>
      <c r="D4937">
        <v>258.01887399999998</v>
      </c>
      <c r="E4937">
        <v>5.9362310000000003</v>
      </c>
    </row>
    <row r="4938" spans="1:9" x14ac:dyDescent="0.25">
      <c r="A4938">
        <v>4937</v>
      </c>
      <c r="B4938">
        <v>249.33593300000001</v>
      </c>
      <c r="C4938">
        <v>8.5185680000000001</v>
      </c>
      <c r="D4938">
        <v>258.09160099999997</v>
      </c>
      <c r="E4938">
        <v>5.9962280000000003</v>
      </c>
    </row>
    <row r="4939" spans="1:9" x14ac:dyDescent="0.25">
      <c r="A4939">
        <v>4938</v>
      </c>
      <c r="B4939">
        <v>249.29320100000001</v>
      </c>
      <c r="C4939">
        <v>8.4897550000000006</v>
      </c>
      <c r="D4939">
        <v>258.09124300000002</v>
      </c>
      <c r="E4939">
        <v>5.9721570000000002</v>
      </c>
    </row>
    <row r="4940" spans="1:9" x14ac:dyDescent="0.25">
      <c r="A4940">
        <v>4939</v>
      </c>
      <c r="D4940">
        <v>258.09665200000001</v>
      </c>
      <c r="E4940">
        <v>5.9369009999999998</v>
      </c>
    </row>
    <row r="4941" spans="1:9" x14ac:dyDescent="0.25">
      <c r="A4941">
        <v>4940</v>
      </c>
      <c r="D4941">
        <v>258.07175699999999</v>
      </c>
      <c r="E4941">
        <v>5.9193239999999996</v>
      </c>
      <c r="F4941">
        <v>249.52499299999999</v>
      </c>
      <c r="G4941">
        <v>10.33976</v>
      </c>
    </row>
    <row r="4942" spans="1:9" x14ac:dyDescent="0.25">
      <c r="A4942">
        <v>4941</v>
      </c>
      <c r="D4942">
        <v>258.04243000000002</v>
      </c>
      <c r="E4942">
        <v>5.9410759999999998</v>
      </c>
      <c r="F4942">
        <v>249.61096900000001</v>
      </c>
      <c r="G4942">
        <v>10.388881</v>
      </c>
    </row>
    <row r="4943" spans="1:9" x14ac:dyDescent="0.25">
      <c r="A4943">
        <v>4942</v>
      </c>
      <c r="D4943">
        <v>258.056758</v>
      </c>
      <c r="E4943">
        <v>5.9371590000000003</v>
      </c>
      <c r="F4943">
        <v>249.623389</v>
      </c>
      <c r="G4943">
        <v>10.379963999999999</v>
      </c>
    </row>
    <row r="4944" spans="1:9" x14ac:dyDescent="0.25">
      <c r="A4944">
        <v>4943</v>
      </c>
      <c r="D4944">
        <v>258.04397499999999</v>
      </c>
      <c r="E4944">
        <v>5.9396839999999997</v>
      </c>
      <c r="F4944">
        <v>249.61318499999999</v>
      </c>
      <c r="G4944">
        <v>10.413003</v>
      </c>
    </row>
    <row r="4945" spans="1:11" x14ac:dyDescent="0.25">
      <c r="A4945">
        <v>4944</v>
      </c>
      <c r="D4945">
        <v>258.056758</v>
      </c>
      <c r="E4945">
        <v>5.9361790000000001</v>
      </c>
      <c r="F4945">
        <v>249.61426800000001</v>
      </c>
      <c r="G4945">
        <v>10.399756</v>
      </c>
    </row>
    <row r="4946" spans="1:11" x14ac:dyDescent="0.25">
      <c r="A4946">
        <v>4945</v>
      </c>
      <c r="D4946">
        <v>258.04783900000001</v>
      </c>
      <c r="E4946">
        <v>5.9480339999999998</v>
      </c>
      <c r="F4946">
        <v>249.630866</v>
      </c>
      <c r="G4946">
        <v>10.391458</v>
      </c>
    </row>
    <row r="4947" spans="1:11" x14ac:dyDescent="0.25">
      <c r="A4947">
        <v>4946</v>
      </c>
      <c r="D4947">
        <v>258.048564</v>
      </c>
      <c r="E4947">
        <v>5.975765</v>
      </c>
      <c r="F4947">
        <v>249.60653600000001</v>
      </c>
      <c r="G4947">
        <v>10.382025000000001</v>
      </c>
    </row>
    <row r="4948" spans="1:11" x14ac:dyDescent="0.25">
      <c r="A4948">
        <v>4947</v>
      </c>
      <c r="D4948">
        <v>258.08149600000002</v>
      </c>
      <c r="E4948">
        <v>5.9681879999999996</v>
      </c>
      <c r="F4948">
        <v>249.56313599999999</v>
      </c>
      <c r="G4948">
        <v>10.358006</v>
      </c>
    </row>
    <row r="4949" spans="1:11" x14ac:dyDescent="0.25">
      <c r="A4949">
        <v>4948</v>
      </c>
      <c r="D4949">
        <v>258.13953700000002</v>
      </c>
      <c r="E4949">
        <v>6.0459160000000001</v>
      </c>
      <c r="F4949">
        <v>249.551436</v>
      </c>
      <c r="G4949">
        <v>10.348471</v>
      </c>
    </row>
    <row r="4950" spans="1:11" x14ac:dyDescent="0.25">
      <c r="A4950">
        <v>4949</v>
      </c>
      <c r="D4950">
        <v>258.01887399999998</v>
      </c>
      <c r="E4950">
        <v>5.9362310000000003</v>
      </c>
      <c r="F4950">
        <v>249.52499299999999</v>
      </c>
      <c r="G4950">
        <v>10.33976</v>
      </c>
      <c r="H4950">
        <v>256.27097600000002</v>
      </c>
      <c r="I4950">
        <v>5.8326279999999997</v>
      </c>
    </row>
    <row r="4951" spans="1:11" x14ac:dyDescent="0.25">
      <c r="A4951">
        <v>4950</v>
      </c>
      <c r="F4951">
        <v>249.52499299999999</v>
      </c>
      <c r="G4951">
        <v>10.33976</v>
      </c>
      <c r="H4951">
        <v>256.27097600000002</v>
      </c>
      <c r="I4951">
        <v>5.8326279999999997</v>
      </c>
    </row>
    <row r="4952" spans="1:11" x14ac:dyDescent="0.25">
      <c r="A4952">
        <v>4951</v>
      </c>
      <c r="F4952">
        <v>249.52499299999999</v>
      </c>
      <c r="G4952">
        <v>10.33976</v>
      </c>
      <c r="H4952">
        <v>256.27097600000002</v>
      </c>
      <c r="I4952">
        <v>5.8326279999999997</v>
      </c>
      <c r="J4952">
        <v>236.197711</v>
      </c>
      <c r="K4952">
        <v>13.384701</v>
      </c>
    </row>
    <row r="4953" spans="1:11" x14ac:dyDescent="0.25">
      <c r="A4953">
        <v>4952</v>
      </c>
    </row>
    <row r="4954" spans="1:11" x14ac:dyDescent="0.25">
      <c r="A4954">
        <v>4953</v>
      </c>
    </row>
    <row r="4955" spans="1:11" x14ac:dyDescent="0.25">
      <c r="A4955">
        <v>4954</v>
      </c>
    </row>
    <row r="4956" spans="1:11" x14ac:dyDescent="0.25">
      <c r="A4956">
        <v>4955</v>
      </c>
    </row>
    <row r="4957" spans="1:11" x14ac:dyDescent="0.25">
      <c r="A4957">
        <v>4956</v>
      </c>
    </row>
    <row r="4958" spans="1:11" x14ac:dyDescent="0.25">
      <c r="A4958">
        <v>4957</v>
      </c>
    </row>
    <row r="4959" spans="1:11" x14ac:dyDescent="0.25">
      <c r="A4959">
        <v>4958</v>
      </c>
    </row>
    <row r="4960" spans="1:11" x14ac:dyDescent="0.25">
      <c r="A4960">
        <v>4959</v>
      </c>
    </row>
    <row r="4961" spans="1:1" x14ac:dyDescent="0.25">
      <c r="A4961">
        <v>4960</v>
      </c>
    </row>
    <row r="4962" spans="1:1" x14ac:dyDescent="0.25">
      <c r="A4962">
        <v>4961</v>
      </c>
    </row>
    <row r="4963" spans="1:1" x14ac:dyDescent="0.25">
      <c r="A4963">
        <v>4962</v>
      </c>
    </row>
    <row r="4964" spans="1:1" x14ac:dyDescent="0.25">
      <c r="A4964">
        <v>4963</v>
      </c>
    </row>
    <row r="4965" spans="1:1" x14ac:dyDescent="0.25">
      <c r="A4965">
        <v>4964</v>
      </c>
    </row>
    <row r="4966" spans="1:1" x14ac:dyDescent="0.25">
      <c r="A4966">
        <v>4965</v>
      </c>
    </row>
    <row r="4967" spans="1:1" x14ac:dyDescent="0.25">
      <c r="A4967">
        <v>4966</v>
      </c>
    </row>
    <row r="4968" spans="1:1" x14ac:dyDescent="0.25">
      <c r="A4968">
        <v>4967</v>
      </c>
    </row>
    <row r="4969" spans="1:1" x14ac:dyDescent="0.25">
      <c r="A4969">
        <v>4968</v>
      </c>
    </row>
    <row r="4970" spans="1:1" x14ac:dyDescent="0.25">
      <c r="A4970">
        <v>4969</v>
      </c>
    </row>
    <row r="4971" spans="1:1" x14ac:dyDescent="0.25">
      <c r="A4971">
        <v>4970</v>
      </c>
    </row>
    <row r="4972" spans="1:1" x14ac:dyDescent="0.25">
      <c r="A4972">
        <v>4971</v>
      </c>
    </row>
    <row r="4973" spans="1:1" x14ac:dyDescent="0.25">
      <c r="A4973">
        <v>4972</v>
      </c>
    </row>
    <row r="4974" spans="1:1" x14ac:dyDescent="0.25">
      <c r="A4974">
        <v>4973</v>
      </c>
    </row>
    <row r="4975" spans="1:1" x14ac:dyDescent="0.25">
      <c r="A4975">
        <v>4974</v>
      </c>
    </row>
    <row r="4976" spans="1:1" x14ac:dyDescent="0.25">
      <c r="A4976">
        <v>4975</v>
      </c>
    </row>
    <row r="4977" spans="1:11" x14ac:dyDescent="0.25">
      <c r="A4977">
        <v>4976</v>
      </c>
    </row>
    <row r="4978" spans="1:11" x14ac:dyDescent="0.25">
      <c r="A4978">
        <v>4977</v>
      </c>
    </row>
    <row r="4979" spans="1:11" x14ac:dyDescent="0.25">
      <c r="A4979">
        <v>4978</v>
      </c>
    </row>
    <row r="4980" spans="1:11" x14ac:dyDescent="0.25">
      <c r="A4980">
        <v>4979</v>
      </c>
    </row>
    <row r="4981" spans="1:11" x14ac:dyDescent="0.25">
      <c r="A4981">
        <v>4980</v>
      </c>
    </row>
    <row r="4982" spans="1:11" x14ac:dyDescent="0.25">
      <c r="A4982">
        <v>4981</v>
      </c>
    </row>
    <row r="4983" spans="1:11" x14ac:dyDescent="0.25">
      <c r="A4983">
        <v>4982</v>
      </c>
    </row>
    <row r="4984" spans="1:11" x14ac:dyDescent="0.25">
      <c r="A4984">
        <v>4983</v>
      </c>
    </row>
    <row r="4985" spans="1:11" x14ac:dyDescent="0.25">
      <c r="A4985">
        <v>4984</v>
      </c>
      <c r="J4985">
        <v>39.237636000000002</v>
      </c>
      <c r="K4985">
        <v>13.469158</v>
      </c>
    </row>
    <row r="4986" spans="1:11" x14ac:dyDescent="0.25">
      <c r="A4986">
        <v>4985</v>
      </c>
      <c r="B4986">
        <v>32.181739000000007</v>
      </c>
      <c r="C4986">
        <v>7.2952630000000003</v>
      </c>
    </row>
    <row r="4987" spans="1:11" x14ac:dyDescent="0.25">
      <c r="A4987">
        <v>4986</v>
      </c>
      <c r="B4987">
        <v>32.128056999999998</v>
      </c>
      <c r="C4987">
        <v>7.2563690000000003</v>
      </c>
    </row>
    <row r="4988" spans="1:11" x14ac:dyDescent="0.25">
      <c r="A4988">
        <v>4987</v>
      </c>
      <c r="B4988">
        <v>32.143003000000007</v>
      </c>
      <c r="C4988">
        <v>7.2606320000000002</v>
      </c>
    </row>
    <row r="4989" spans="1:11" x14ac:dyDescent="0.25">
      <c r="A4989">
        <v>4988</v>
      </c>
      <c r="B4989">
        <v>32.134529000000001</v>
      </c>
      <c r="C4989">
        <v>7.265263</v>
      </c>
      <c r="D4989">
        <v>35.211425000000006</v>
      </c>
      <c r="E4989">
        <v>5.6335790000000001</v>
      </c>
    </row>
    <row r="4990" spans="1:11" x14ac:dyDescent="0.25">
      <c r="A4990">
        <v>4989</v>
      </c>
      <c r="B4990">
        <v>32.133687000000002</v>
      </c>
      <c r="C4990">
        <v>7.2744210000000002</v>
      </c>
      <c r="D4990">
        <v>35.221477000000007</v>
      </c>
      <c r="E4990">
        <v>5.6242099999999997</v>
      </c>
    </row>
    <row r="4991" spans="1:11" x14ac:dyDescent="0.25">
      <c r="A4991">
        <v>4990</v>
      </c>
      <c r="B4991">
        <v>32.124952000000008</v>
      </c>
      <c r="C4991">
        <v>7.2423159999999998</v>
      </c>
      <c r="D4991">
        <v>35.174005000000008</v>
      </c>
      <c r="E4991">
        <v>5.6337900000000003</v>
      </c>
    </row>
    <row r="4992" spans="1:11" x14ac:dyDescent="0.25">
      <c r="A4992">
        <v>4991</v>
      </c>
      <c r="B4992">
        <v>32.145583999999999</v>
      </c>
      <c r="C4992">
        <v>7.246632</v>
      </c>
      <c r="D4992">
        <v>35.203108999999998</v>
      </c>
      <c r="E4992">
        <v>5.6376309999999998</v>
      </c>
    </row>
    <row r="4993" spans="1:9" x14ac:dyDescent="0.25">
      <c r="A4993">
        <v>4992</v>
      </c>
      <c r="B4993">
        <v>32.158636000000001</v>
      </c>
      <c r="C4993">
        <v>7.2217370000000001</v>
      </c>
      <c r="D4993">
        <v>35.225688000000005</v>
      </c>
      <c r="E4993">
        <v>5.6362629999999996</v>
      </c>
    </row>
    <row r="4994" spans="1:9" x14ac:dyDescent="0.25">
      <c r="A4994">
        <v>4993</v>
      </c>
      <c r="B4994">
        <v>32.111476000000003</v>
      </c>
      <c r="C4994">
        <v>7.2077369999999998</v>
      </c>
      <c r="D4994">
        <v>35.203423999999998</v>
      </c>
      <c r="E4994">
        <v>5.647316</v>
      </c>
    </row>
    <row r="4995" spans="1:9" x14ac:dyDescent="0.25">
      <c r="A4995">
        <v>4994</v>
      </c>
      <c r="B4995">
        <v>32.181739000000007</v>
      </c>
      <c r="C4995">
        <v>7.2952630000000003</v>
      </c>
      <c r="D4995">
        <v>35.210424000000003</v>
      </c>
      <c r="E4995">
        <v>5.6188419999999999</v>
      </c>
    </row>
    <row r="4996" spans="1:9" x14ac:dyDescent="0.25">
      <c r="A4996">
        <v>4995</v>
      </c>
      <c r="D4996">
        <v>35.153634000000004</v>
      </c>
      <c r="E4996">
        <v>5.5650529999999998</v>
      </c>
    </row>
    <row r="4997" spans="1:9" x14ac:dyDescent="0.25">
      <c r="A4997">
        <v>4996</v>
      </c>
      <c r="D4997">
        <v>35.249160000000003</v>
      </c>
      <c r="E4997">
        <v>5.5817889999999997</v>
      </c>
      <c r="F4997">
        <v>33.576791</v>
      </c>
      <c r="G4997">
        <v>8.3861059999999998</v>
      </c>
      <c r="H4997">
        <v>33.883214000000002</v>
      </c>
      <c r="I4997">
        <v>4.3078419999999999</v>
      </c>
    </row>
    <row r="4998" spans="1:9" x14ac:dyDescent="0.25">
      <c r="A4998">
        <v>4997</v>
      </c>
      <c r="D4998">
        <v>35.211425000000006</v>
      </c>
      <c r="E4998">
        <v>5.6335790000000001</v>
      </c>
      <c r="F4998">
        <v>33.660583000000003</v>
      </c>
      <c r="G4998">
        <v>8.4397359999999999</v>
      </c>
      <c r="H4998">
        <v>33.795162000000005</v>
      </c>
      <c r="I4998">
        <v>4.2691049999999997</v>
      </c>
    </row>
    <row r="4999" spans="1:9" x14ac:dyDescent="0.25">
      <c r="A4999">
        <v>4998</v>
      </c>
      <c r="F4999">
        <v>33.608266</v>
      </c>
      <c r="G4999">
        <v>8.3901579999999996</v>
      </c>
      <c r="H4999">
        <v>33.910370999999998</v>
      </c>
      <c r="I4999">
        <v>4.2814740000000002</v>
      </c>
    </row>
    <row r="5000" spans="1:9" x14ac:dyDescent="0.25">
      <c r="A5000">
        <v>4999</v>
      </c>
      <c r="F5000">
        <v>33.604581000000003</v>
      </c>
      <c r="G5000">
        <v>8.4163680000000003</v>
      </c>
      <c r="H5000">
        <v>33.884844999999999</v>
      </c>
      <c r="I5000">
        <v>4.2633679999999998</v>
      </c>
    </row>
    <row r="5001" spans="1:9" x14ac:dyDescent="0.25">
      <c r="A5001">
        <v>5000</v>
      </c>
      <c r="F5001">
        <v>33.576320000000003</v>
      </c>
      <c r="G5001">
        <v>8.4194739999999992</v>
      </c>
      <c r="H5001">
        <v>33.890107999999998</v>
      </c>
      <c r="I5001">
        <v>4.272316</v>
      </c>
    </row>
    <row r="5002" spans="1:9" x14ac:dyDescent="0.25">
      <c r="A5002">
        <v>5001</v>
      </c>
      <c r="F5002">
        <v>33.572265000000002</v>
      </c>
      <c r="G5002">
        <v>8.4222629999999992</v>
      </c>
      <c r="H5002">
        <v>33.908897000000003</v>
      </c>
      <c r="I5002">
        <v>4.2837899999999998</v>
      </c>
    </row>
    <row r="5003" spans="1:9" x14ac:dyDescent="0.25">
      <c r="A5003">
        <v>5002</v>
      </c>
      <c r="F5003">
        <v>33.567951000000008</v>
      </c>
      <c r="G5003">
        <v>8.4424729999999997</v>
      </c>
      <c r="H5003">
        <v>33.876371000000006</v>
      </c>
      <c r="I5003">
        <v>4.2813679999999996</v>
      </c>
    </row>
    <row r="5004" spans="1:9" x14ac:dyDescent="0.25">
      <c r="A5004">
        <v>5003</v>
      </c>
      <c r="F5004">
        <v>33.459003000000003</v>
      </c>
      <c r="G5004">
        <v>8.3472629999999999</v>
      </c>
      <c r="H5004">
        <v>33.871530000000007</v>
      </c>
      <c r="I5004">
        <v>4.2717900000000002</v>
      </c>
    </row>
    <row r="5005" spans="1:9" x14ac:dyDescent="0.25">
      <c r="A5005">
        <v>5004</v>
      </c>
      <c r="F5005">
        <v>33.411687000000001</v>
      </c>
      <c r="G5005">
        <v>8.3896850000000001</v>
      </c>
      <c r="H5005">
        <v>33.925268000000003</v>
      </c>
      <c r="I5005">
        <v>4.2428949999999999</v>
      </c>
    </row>
    <row r="5006" spans="1:9" x14ac:dyDescent="0.25">
      <c r="A5006">
        <v>5005</v>
      </c>
      <c r="F5006">
        <v>33.576791</v>
      </c>
      <c r="G5006">
        <v>8.3861059999999998</v>
      </c>
      <c r="H5006">
        <v>33.908004000000005</v>
      </c>
      <c r="I5006">
        <v>4.25</v>
      </c>
    </row>
    <row r="5007" spans="1:9" x14ac:dyDescent="0.25">
      <c r="A5007">
        <v>5006</v>
      </c>
    </row>
    <row r="5008" spans="1:9" x14ac:dyDescent="0.25">
      <c r="A5008">
        <v>5007</v>
      </c>
    </row>
    <row r="5009" spans="1:5" x14ac:dyDescent="0.25">
      <c r="A5009">
        <v>5008</v>
      </c>
    </row>
    <row r="5010" spans="1:5" x14ac:dyDescent="0.25">
      <c r="A5010">
        <v>5009</v>
      </c>
    </row>
    <row r="5011" spans="1:5" x14ac:dyDescent="0.25">
      <c r="A5011">
        <v>5010</v>
      </c>
    </row>
    <row r="5012" spans="1:5" x14ac:dyDescent="0.25">
      <c r="A5012">
        <v>5011</v>
      </c>
    </row>
    <row r="5013" spans="1:5" x14ac:dyDescent="0.25">
      <c r="A5013">
        <v>5012</v>
      </c>
    </row>
    <row r="5014" spans="1:5" x14ac:dyDescent="0.25">
      <c r="A5014">
        <v>5013</v>
      </c>
    </row>
    <row r="5015" spans="1:5" x14ac:dyDescent="0.25">
      <c r="A5015">
        <v>5014</v>
      </c>
      <c r="D5015">
        <v>61.481265</v>
      </c>
      <c r="E5015">
        <v>6.2194209999999996</v>
      </c>
    </row>
    <row r="5016" spans="1:5" x14ac:dyDescent="0.25">
      <c r="A5016">
        <v>5015</v>
      </c>
      <c r="D5016">
        <v>61.494056</v>
      </c>
      <c r="E5016">
        <v>6.2258950000000004</v>
      </c>
    </row>
    <row r="5017" spans="1:5" x14ac:dyDescent="0.25">
      <c r="A5017">
        <v>5016</v>
      </c>
      <c r="B5017">
        <v>64.419264999999996</v>
      </c>
      <c r="C5017">
        <v>8.4971580000000007</v>
      </c>
      <c r="D5017">
        <v>61.483371000000005</v>
      </c>
      <c r="E5017">
        <v>6.198105</v>
      </c>
    </row>
    <row r="5018" spans="1:5" x14ac:dyDescent="0.25">
      <c r="A5018">
        <v>5017</v>
      </c>
      <c r="B5018">
        <v>64.46231800000001</v>
      </c>
      <c r="C5018">
        <v>8.4672630000000009</v>
      </c>
      <c r="D5018">
        <v>61.498844000000005</v>
      </c>
      <c r="E5018">
        <v>6.1921049999999997</v>
      </c>
    </row>
    <row r="5019" spans="1:5" x14ac:dyDescent="0.25">
      <c r="A5019">
        <v>5018</v>
      </c>
      <c r="B5019">
        <v>64.424526</v>
      </c>
      <c r="C5019">
        <v>8.4705790000000007</v>
      </c>
      <c r="D5019">
        <v>61.492160000000005</v>
      </c>
      <c r="E5019">
        <v>6.1824209999999997</v>
      </c>
    </row>
    <row r="5020" spans="1:5" x14ac:dyDescent="0.25">
      <c r="A5020">
        <v>5019</v>
      </c>
      <c r="B5020">
        <v>64.439368999999999</v>
      </c>
      <c r="C5020">
        <v>8.4695789999999995</v>
      </c>
      <c r="D5020">
        <v>61.469848000000006</v>
      </c>
      <c r="E5020">
        <v>6.185263</v>
      </c>
    </row>
    <row r="5021" spans="1:5" x14ac:dyDescent="0.25">
      <c r="A5021">
        <v>5020</v>
      </c>
      <c r="B5021">
        <v>64.440685000000002</v>
      </c>
      <c r="C5021">
        <v>8.4745259999999991</v>
      </c>
      <c r="D5021">
        <v>61.481265</v>
      </c>
      <c r="E5021">
        <v>6.2194209999999996</v>
      </c>
    </row>
    <row r="5022" spans="1:5" x14ac:dyDescent="0.25">
      <c r="A5022">
        <v>5021</v>
      </c>
      <c r="B5022">
        <v>64.415999999999997</v>
      </c>
      <c r="C5022">
        <v>8.492737</v>
      </c>
      <c r="D5022">
        <v>61.481265</v>
      </c>
      <c r="E5022">
        <v>6.2194209999999996</v>
      </c>
    </row>
    <row r="5023" spans="1:5" x14ac:dyDescent="0.25">
      <c r="A5023">
        <v>5022</v>
      </c>
      <c r="B5023">
        <v>64.407477999999998</v>
      </c>
      <c r="C5023">
        <v>8.5380540000000007</v>
      </c>
    </row>
    <row r="5024" spans="1:5" x14ac:dyDescent="0.25">
      <c r="A5024">
        <v>5023</v>
      </c>
      <c r="B5024">
        <v>64.375106000000002</v>
      </c>
      <c r="C5024">
        <v>8.4803160000000002</v>
      </c>
    </row>
    <row r="5025" spans="1:9" x14ac:dyDescent="0.25">
      <c r="A5025">
        <v>5024</v>
      </c>
      <c r="B5025">
        <v>64.419264999999996</v>
      </c>
      <c r="C5025">
        <v>8.4971580000000007</v>
      </c>
      <c r="F5025">
        <v>64.417631999999998</v>
      </c>
      <c r="G5025">
        <v>9.1894209999999994</v>
      </c>
      <c r="H5025">
        <v>65.505947000000006</v>
      </c>
      <c r="I5025">
        <v>5.1014210000000002</v>
      </c>
    </row>
    <row r="5026" spans="1:9" x14ac:dyDescent="0.25">
      <c r="A5026">
        <v>5025</v>
      </c>
      <c r="F5026">
        <v>64.433479000000005</v>
      </c>
      <c r="G5026">
        <v>9.1513159999999996</v>
      </c>
      <c r="H5026">
        <v>65.455635000000001</v>
      </c>
      <c r="I5026">
        <v>5.1509999999999998</v>
      </c>
    </row>
    <row r="5027" spans="1:9" x14ac:dyDescent="0.25">
      <c r="A5027">
        <v>5026</v>
      </c>
      <c r="F5027">
        <v>64.579420999999996</v>
      </c>
      <c r="G5027">
        <v>9.2924740000000003</v>
      </c>
      <c r="H5027">
        <v>65.508105999999998</v>
      </c>
      <c r="I5027">
        <v>5.1282629999999996</v>
      </c>
    </row>
    <row r="5028" spans="1:9" x14ac:dyDescent="0.25">
      <c r="A5028">
        <v>5027</v>
      </c>
      <c r="F5028">
        <v>64.587055000000007</v>
      </c>
      <c r="G5028">
        <v>9.2714210000000001</v>
      </c>
      <c r="H5028">
        <v>65.534685999999994</v>
      </c>
      <c r="I5028">
        <v>5.1247369999999997</v>
      </c>
    </row>
    <row r="5029" spans="1:9" x14ac:dyDescent="0.25">
      <c r="A5029">
        <v>5028</v>
      </c>
      <c r="F5029">
        <v>64.555053000000001</v>
      </c>
      <c r="G5029">
        <v>9.2852110000000003</v>
      </c>
      <c r="H5029">
        <v>65.510894000000008</v>
      </c>
      <c r="I5029">
        <v>5.1173159999999998</v>
      </c>
    </row>
    <row r="5030" spans="1:9" x14ac:dyDescent="0.25">
      <c r="A5030">
        <v>5029</v>
      </c>
      <c r="F5030">
        <v>64.600371999999993</v>
      </c>
      <c r="G5030">
        <v>9.3067890000000002</v>
      </c>
      <c r="H5030">
        <v>65.506584000000004</v>
      </c>
      <c r="I5030">
        <v>5.0872109999999999</v>
      </c>
    </row>
    <row r="5031" spans="1:9" x14ac:dyDescent="0.25">
      <c r="A5031">
        <v>5030</v>
      </c>
      <c r="F5031">
        <v>64.591525000000004</v>
      </c>
      <c r="G5031">
        <v>9.3099480000000003</v>
      </c>
      <c r="H5031">
        <v>65.480898999999994</v>
      </c>
      <c r="I5031">
        <v>5.1075790000000003</v>
      </c>
    </row>
    <row r="5032" spans="1:9" x14ac:dyDescent="0.25">
      <c r="A5032">
        <v>5031</v>
      </c>
      <c r="F5032">
        <v>64.590530000000001</v>
      </c>
      <c r="G5032">
        <v>9.2490520000000007</v>
      </c>
      <c r="H5032">
        <v>65.505947000000006</v>
      </c>
      <c r="I5032">
        <v>5.1014210000000002</v>
      </c>
    </row>
    <row r="5033" spans="1:9" x14ac:dyDescent="0.25">
      <c r="A5033">
        <v>5032</v>
      </c>
      <c r="D5033">
        <v>80.508292000000012</v>
      </c>
      <c r="E5033">
        <v>7.7702580000000001</v>
      </c>
      <c r="F5033">
        <v>64.417631999999998</v>
      </c>
      <c r="G5033">
        <v>9.1894209999999994</v>
      </c>
      <c r="H5033">
        <v>65.505947000000006</v>
      </c>
      <c r="I5033">
        <v>5.1014210000000002</v>
      </c>
    </row>
    <row r="5034" spans="1:9" x14ac:dyDescent="0.25">
      <c r="A5034">
        <v>5033</v>
      </c>
      <c r="D5034">
        <v>80.513597000000004</v>
      </c>
      <c r="E5034">
        <v>7.7754120000000002</v>
      </c>
      <c r="F5034">
        <v>64.417631999999998</v>
      </c>
      <c r="G5034">
        <v>9.1894209999999994</v>
      </c>
    </row>
    <row r="5035" spans="1:9" x14ac:dyDescent="0.25">
      <c r="A5035">
        <v>5034</v>
      </c>
      <c r="D5035">
        <v>80.488190000000003</v>
      </c>
      <c r="E5035">
        <v>7.7469440000000001</v>
      </c>
    </row>
    <row r="5036" spans="1:9" x14ac:dyDescent="0.25">
      <c r="A5036">
        <v>5035</v>
      </c>
      <c r="D5036">
        <v>80.520230000000012</v>
      </c>
      <c r="E5036">
        <v>7.7642899999999999</v>
      </c>
    </row>
    <row r="5037" spans="1:9" x14ac:dyDescent="0.25">
      <c r="A5037">
        <v>5036</v>
      </c>
      <c r="D5037">
        <v>80.507424</v>
      </c>
      <c r="E5037">
        <v>7.7502589999999998</v>
      </c>
    </row>
    <row r="5038" spans="1:9" x14ac:dyDescent="0.25">
      <c r="A5038">
        <v>5037</v>
      </c>
      <c r="D5038">
        <v>80.501046000000002</v>
      </c>
      <c r="E5038">
        <v>7.7573509999999999</v>
      </c>
    </row>
    <row r="5039" spans="1:9" x14ac:dyDescent="0.25">
      <c r="A5039">
        <v>5038</v>
      </c>
      <c r="D5039">
        <v>80.541147000000009</v>
      </c>
      <c r="E5039">
        <v>7.777298</v>
      </c>
    </row>
    <row r="5040" spans="1:9" x14ac:dyDescent="0.25">
      <c r="A5040">
        <v>5039</v>
      </c>
      <c r="D5040">
        <v>80.501200000000011</v>
      </c>
      <c r="E5040">
        <v>7.7654629999999996</v>
      </c>
    </row>
    <row r="5041" spans="1:9" x14ac:dyDescent="0.25">
      <c r="A5041">
        <v>5040</v>
      </c>
      <c r="B5041">
        <v>87.104632000000009</v>
      </c>
      <c r="C5041">
        <v>9.8610170000000004</v>
      </c>
      <c r="D5041">
        <v>80.622112000000001</v>
      </c>
      <c r="E5041">
        <v>7.7696459999999998</v>
      </c>
    </row>
    <row r="5042" spans="1:9" x14ac:dyDescent="0.25">
      <c r="A5042">
        <v>5041</v>
      </c>
      <c r="B5042">
        <v>87.173455000000004</v>
      </c>
      <c r="C5042">
        <v>9.8450489999999995</v>
      </c>
      <c r="D5042">
        <v>80.508292000000012</v>
      </c>
      <c r="E5042">
        <v>7.7702580000000001</v>
      </c>
    </row>
    <row r="5043" spans="1:9" x14ac:dyDescent="0.25">
      <c r="A5043">
        <v>5042</v>
      </c>
      <c r="B5043">
        <v>87.167280000000005</v>
      </c>
      <c r="C5043">
        <v>9.8547930000000008</v>
      </c>
    </row>
    <row r="5044" spans="1:9" x14ac:dyDescent="0.25">
      <c r="A5044">
        <v>5043</v>
      </c>
      <c r="B5044">
        <v>87.135395000000003</v>
      </c>
      <c r="C5044">
        <v>9.8759150000000009</v>
      </c>
    </row>
    <row r="5045" spans="1:9" x14ac:dyDescent="0.25">
      <c r="A5045">
        <v>5044</v>
      </c>
      <c r="B5045">
        <v>87.150904000000011</v>
      </c>
      <c r="C5045">
        <v>9.8806080000000005</v>
      </c>
    </row>
    <row r="5046" spans="1:9" x14ac:dyDescent="0.25">
      <c r="A5046">
        <v>5045</v>
      </c>
      <c r="B5046">
        <v>87.102131000000014</v>
      </c>
      <c r="C5046">
        <v>9.9159629999999996</v>
      </c>
      <c r="H5046">
        <v>83.891584000000009</v>
      </c>
      <c r="I5046">
        <v>6.4250740000000004</v>
      </c>
    </row>
    <row r="5047" spans="1:9" x14ac:dyDescent="0.25">
      <c r="A5047">
        <v>5046</v>
      </c>
      <c r="B5047">
        <v>87.098202000000015</v>
      </c>
      <c r="C5047">
        <v>9.9317790000000006</v>
      </c>
      <c r="H5047">
        <v>83.901941000000008</v>
      </c>
      <c r="I5047">
        <v>6.4477260000000003</v>
      </c>
    </row>
    <row r="5048" spans="1:9" x14ac:dyDescent="0.25">
      <c r="A5048">
        <v>5047</v>
      </c>
      <c r="B5048">
        <v>87.104632000000009</v>
      </c>
      <c r="C5048">
        <v>9.8610170000000004</v>
      </c>
      <c r="F5048">
        <v>85.688124000000002</v>
      </c>
      <c r="G5048">
        <v>10.332523</v>
      </c>
      <c r="H5048">
        <v>83.854954000000006</v>
      </c>
      <c r="I5048">
        <v>6.4648680000000001</v>
      </c>
    </row>
    <row r="5049" spans="1:9" x14ac:dyDescent="0.25">
      <c r="A5049">
        <v>5048</v>
      </c>
      <c r="F5049">
        <v>85.82413600000001</v>
      </c>
      <c r="G5049">
        <v>10.344053000000001</v>
      </c>
      <c r="H5049">
        <v>83.884340000000009</v>
      </c>
      <c r="I5049">
        <v>6.4316550000000001</v>
      </c>
    </row>
    <row r="5050" spans="1:9" x14ac:dyDescent="0.25">
      <c r="A5050">
        <v>5049</v>
      </c>
      <c r="F5050">
        <v>85.723530000000011</v>
      </c>
      <c r="G5050">
        <v>10.360887999999999</v>
      </c>
      <c r="H5050">
        <v>83.868882000000013</v>
      </c>
      <c r="I5050">
        <v>6.4415009999999997</v>
      </c>
    </row>
    <row r="5051" spans="1:9" x14ac:dyDescent="0.25">
      <c r="A5051">
        <v>5050</v>
      </c>
      <c r="F5051">
        <v>85.732765000000001</v>
      </c>
      <c r="G5051">
        <v>10.367011</v>
      </c>
      <c r="H5051">
        <v>83.816027000000005</v>
      </c>
      <c r="I5051">
        <v>6.4885400000000004</v>
      </c>
    </row>
    <row r="5052" spans="1:9" x14ac:dyDescent="0.25">
      <c r="A5052">
        <v>5051</v>
      </c>
      <c r="F5052">
        <v>85.710162000000011</v>
      </c>
      <c r="G5052">
        <v>10.371041</v>
      </c>
      <c r="H5052">
        <v>83.801384000000013</v>
      </c>
      <c r="I5052">
        <v>6.4974679999999996</v>
      </c>
    </row>
    <row r="5053" spans="1:9" x14ac:dyDescent="0.25">
      <c r="A5053">
        <v>5052</v>
      </c>
      <c r="F5053">
        <v>85.702970000000008</v>
      </c>
      <c r="G5053">
        <v>10.358950999999999</v>
      </c>
      <c r="H5053">
        <v>83.931736000000001</v>
      </c>
      <c r="I5053">
        <v>6.4928759999999999</v>
      </c>
    </row>
    <row r="5054" spans="1:9" x14ac:dyDescent="0.25">
      <c r="A5054">
        <v>5053</v>
      </c>
      <c r="F5054">
        <v>85.689399000000009</v>
      </c>
      <c r="G5054">
        <v>10.319157000000001</v>
      </c>
      <c r="H5054">
        <v>83.891584000000009</v>
      </c>
      <c r="I5054">
        <v>6.4250740000000004</v>
      </c>
    </row>
    <row r="5055" spans="1:9" x14ac:dyDescent="0.25">
      <c r="A5055">
        <v>5054</v>
      </c>
      <c r="F5055">
        <v>85.685316</v>
      </c>
      <c r="G5055">
        <v>10.369614</v>
      </c>
    </row>
    <row r="5056" spans="1:9" x14ac:dyDescent="0.25">
      <c r="A5056">
        <v>5055</v>
      </c>
      <c r="F5056">
        <v>85.688124000000002</v>
      </c>
      <c r="G5056">
        <v>10.332523</v>
      </c>
    </row>
    <row r="5057" spans="1:9" x14ac:dyDescent="0.25">
      <c r="A5057">
        <v>5056</v>
      </c>
    </row>
    <row r="5058" spans="1:9" x14ac:dyDescent="0.25">
      <c r="A5058">
        <v>5057</v>
      </c>
    </row>
    <row r="5059" spans="1:9" x14ac:dyDescent="0.25">
      <c r="A5059">
        <v>5058</v>
      </c>
      <c r="D5059">
        <v>107.00298100000001</v>
      </c>
      <c r="E5059">
        <v>7.3942579999999998</v>
      </c>
    </row>
    <row r="5060" spans="1:9" x14ac:dyDescent="0.25">
      <c r="A5060">
        <v>5059</v>
      </c>
      <c r="D5060">
        <v>107.003287</v>
      </c>
      <c r="E5060">
        <v>7.4518570000000004</v>
      </c>
    </row>
    <row r="5061" spans="1:9" x14ac:dyDescent="0.25">
      <c r="A5061">
        <v>5060</v>
      </c>
      <c r="D5061">
        <v>106.94507800000001</v>
      </c>
      <c r="E5061">
        <v>7.4027779999999996</v>
      </c>
    </row>
    <row r="5062" spans="1:9" x14ac:dyDescent="0.25">
      <c r="A5062">
        <v>5061</v>
      </c>
      <c r="D5062">
        <v>106.99344100000002</v>
      </c>
      <c r="E5062">
        <v>7.4011959999999997</v>
      </c>
    </row>
    <row r="5063" spans="1:9" x14ac:dyDescent="0.25">
      <c r="A5063">
        <v>5062</v>
      </c>
      <c r="D5063">
        <v>106.99114800000001</v>
      </c>
      <c r="E5063">
        <v>7.3980839999999999</v>
      </c>
    </row>
    <row r="5064" spans="1:9" x14ac:dyDescent="0.25">
      <c r="A5064">
        <v>5063</v>
      </c>
      <c r="D5064">
        <v>107.03823300000002</v>
      </c>
      <c r="E5064">
        <v>7.4091040000000001</v>
      </c>
    </row>
    <row r="5065" spans="1:9" x14ac:dyDescent="0.25">
      <c r="A5065">
        <v>5064</v>
      </c>
      <c r="D5065">
        <v>107.03160300000002</v>
      </c>
      <c r="E5065">
        <v>7.3934920000000002</v>
      </c>
    </row>
    <row r="5066" spans="1:9" x14ac:dyDescent="0.25">
      <c r="A5066">
        <v>5065</v>
      </c>
      <c r="B5066">
        <v>114.914816</v>
      </c>
      <c r="C5066">
        <v>8.9176470000000005</v>
      </c>
      <c r="D5066">
        <v>107.14333200000002</v>
      </c>
      <c r="E5066">
        <v>7.4248690000000002</v>
      </c>
    </row>
    <row r="5067" spans="1:9" x14ac:dyDescent="0.25">
      <c r="A5067">
        <v>5066</v>
      </c>
      <c r="B5067">
        <v>114.95078100000001</v>
      </c>
      <c r="C5067">
        <v>8.8640279999999994</v>
      </c>
      <c r="D5067">
        <v>107.12006600000001</v>
      </c>
      <c r="E5067">
        <v>7.4747120000000002</v>
      </c>
    </row>
    <row r="5068" spans="1:9" x14ac:dyDescent="0.25">
      <c r="A5068">
        <v>5067</v>
      </c>
      <c r="B5068">
        <v>114.91104000000001</v>
      </c>
      <c r="C5068">
        <v>8.8638750000000002</v>
      </c>
      <c r="D5068">
        <v>107.00298100000001</v>
      </c>
      <c r="E5068">
        <v>7.3942579999999998</v>
      </c>
    </row>
    <row r="5069" spans="1:9" x14ac:dyDescent="0.25">
      <c r="A5069">
        <v>5068</v>
      </c>
      <c r="B5069">
        <v>114.88445900000001</v>
      </c>
      <c r="C5069">
        <v>8.8682619999999996</v>
      </c>
    </row>
    <row r="5070" spans="1:9" x14ac:dyDescent="0.25">
      <c r="A5070">
        <v>5069</v>
      </c>
      <c r="B5070">
        <v>114.89399900000001</v>
      </c>
      <c r="C5070">
        <v>8.8636710000000001</v>
      </c>
    </row>
    <row r="5071" spans="1:9" x14ac:dyDescent="0.25">
      <c r="A5071">
        <v>5070</v>
      </c>
      <c r="B5071">
        <v>114.92588600000002</v>
      </c>
      <c r="C5071">
        <v>8.8804560000000006</v>
      </c>
      <c r="H5071">
        <v>111.23429300000001</v>
      </c>
      <c r="I5071">
        <v>5.6731230000000004</v>
      </c>
    </row>
    <row r="5072" spans="1:9" x14ac:dyDescent="0.25">
      <c r="A5072">
        <v>5071</v>
      </c>
      <c r="B5072">
        <v>114.93205900000001</v>
      </c>
      <c r="C5072">
        <v>8.8870369999999994</v>
      </c>
      <c r="H5072">
        <v>111.24087400000002</v>
      </c>
      <c r="I5072">
        <v>5.6889390000000004</v>
      </c>
    </row>
    <row r="5073" spans="1:9" x14ac:dyDescent="0.25">
      <c r="A5073">
        <v>5072</v>
      </c>
      <c r="B5073">
        <v>114.914816</v>
      </c>
      <c r="C5073">
        <v>8.9176470000000005</v>
      </c>
      <c r="F5073">
        <v>114.16515900000002</v>
      </c>
      <c r="G5073">
        <v>9.8737720000000007</v>
      </c>
      <c r="H5073">
        <v>111.22260900000001</v>
      </c>
      <c r="I5073">
        <v>5.6772039999999997</v>
      </c>
    </row>
    <row r="5074" spans="1:9" x14ac:dyDescent="0.25">
      <c r="A5074">
        <v>5073</v>
      </c>
      <c r="B5074">
        <v>114.914816</v>
      </c>
      <c r="C5074">
        <v>8.9176470000000005</v>
      </c>
      <c r="F5074">
        <v>114.14444600000002</v>
      </c>
      <c r="G5074">
        <v>9.9164220000000007</v>
      </c>
      <c r="H5074">
        <v>111.23158900000001</v>
      </c>
      <c r="I5074">
        <v>5.6558279999999996</v>
      </c>
    </row>
    <row r="5075" spans="1:9" x14ac:dyDescent="0.25">
      <c r="A5075">
        <v>5074</v>
      </c>
      <c r="F5075">
        <v>114.21760800000001</v>
      </c>
      <c r="G5075">
        <v>9.9128509999999999</v>
      </c>
      <c r="H5075">
        <v>111.25975300000002</v>
      </c>
      <c r="I5075">
        <v>5.6813880000000001</v>
      </c>
    </row>
    <row r="5076" spans="1:9" x14ac:dyDescent="0.25">
      <c r="A5076">
        <v>5075</v>
      </c>
      <c r="F5076">
        <v>114.23755500000001</v>
      </c>
      <c r="G5076">
        <v>9.9623889999999999</v>
      </c>
      <c r="H5076">
        <v>111.25490400000001</v>
      </c>
      <c r="I5076">
        <v>5.6768980000000004</v>
      </c>
    </row>
    <row r="5077" spans="1:9" x14ac:dyDescent="0.25">
      <c r="A5077">
        <v>5076</v>
      </c>
      <c r="F5077">
        <v>114.20832300000001</v>
      </c>
      <c r="G5077">
        <v>9.9564210000000006</v>
      </c>
      <c r="H5077">
        <v>111.25439300000001</v>
      </c>
      <c r="I5077">
        <v>5.6939380000000002</v>
      </c>
    </row>
    <row r="5078" spans="1:9" x14ac:dyDescent="0.25">
      <c r="A5078">
        <v>5077</v>
      </c>
      <c r="F5078">
        <v>114.26994900000001</v>
      </c>
      <c r="G5078">
        <v>9.966011</v>
      </c>
      <c r="H5078">
        <v>111.26903800000001</v>
      </c>
      <c r="I5078">
        <v>5.707662</v>
      </c>
    </row>
    <row r="5079" spans="1:9" x14ac:dyDescent="0.25">
      <c r="A5079">
        <v>5078</v>
      </c>
      <c r="F5079">
        <v>114.24520700000001</v>
      </c>
      <c r="G5079">
        <v>9.9582049999999995</v>
      </c>
      <c r="H5079">
        <v>111.23429300000001</v>
      </c>
      <c r="I5079">
        <v>5.6731230000000004</v>
      </c>
    </row>
    <row r="5080" spans="1:9" x14ac:dyDescent="0.25">
      <c r="A5080">
        <v>5079</v>
      </c>
      <c r="F5080">
        <v>114.206332</v>
      </c>
      <c r="G5080">
        <v>9.9670310000000004</v>
      </c>
      <c r="H5080">
        <v>111.23429300000001</v>
      </c>
      <c r="I5080">
        <v>5.6731230000000004</v>
      </c>
    </row>
    <row r="5081" spans="1:9" x14ac:dyDescent="0.25">
      <c r="A5081">
        <v>5080</v>
      </c>
      <c r="D5081">
        <v>131.65578300000001</v>
      </c>
      <c r="E5081">
        <v>6.3359459999999999</v>
      </c>
      <c r="F5081">
        <v>114.16515900000002</v>
      </c>
      <c r="G5081">
        <v>9.8737720000000007</v>
      </c>
    </row>
    <row r="5082" spans="1:9" x14ac:dyDescent="0.25">
      <c r="A5082">
        <v>5081</v>
      </c>
      <c r="D5082">
        <v>131.65578300000001</v>
      </c>
      <c r="E5082">
        <v>6.3359459999999999</v>
      </c>
      <c r="F5082">
        <v>114.15056800000001</v>
      </c>
      <c r="G5082">
        <v>9.8546910000000008</v>
      </c>
    </row>
    <row r="5083" spans="1:9" x14ac:dyDescent="0.25">
      <c r="A5083">
        <v>5082</v>
      </c>
      <c r="D5083">
        <v>131.65578300000001</v>
      </c>
      <c r="E5083">
        <v>6.3359459999999999</v>
      </c>
    </row>
    <row r="5084" spans="1:9" x14ac:dyDescent="0.25">
      <c r="A5084">
        <v>5083</v>
      </c>
      <c r="D5084">
        <v>131.65578300000001</v>
      </c>
      <c r="E5084">
        <v>6.3359459999999999</v>
      </c>
    </row>
    <row r="5085" spans="1:9" x14ac:dyDescent="0.25">
      <c r="A5085">
        <v>5084</v>
      </c>
      <c r="D5085">
        <v>131.65578300000001</v>
      </c>
      <c r="E5085">
        <v>6.3359459999999999</v>
      </c>
    </row>
    <row r="5086" spans="1:9" x14ac:dyDescent="0.25">
      <c r="A5086">
        <v>5085</v>
      </c>
      <c r="D5086">
        <v>131.65578300000001</v>
      </c>
      <c r="E5086">
        <v>6.3359459999999999</v>
      </c>
    </row>
    <row r="5087" spans="1:9" x14ac:dyDescent="0.25">
      <c r="A5087">
        <v>5086</v>
      </c>
      <c r="D5087">
        <v>131.65578300000001</v>
      </c>
      <c r="E5087">
        <v>6.3359459999999999</v>
      </c>
    </row>
    <row r="5088" spans="1:9" x14ac:dyDescent="0.25">
      <c r="A5088">
        <v>5087</v>
      </c>
      <c r="D5088">
        <v>131.65578300000001</v>
      </c>
      <c r="E5088">
        <v>6.3359459999999999</v>
      </c>
    </row>
    <row r="5089" spans="1:9" x14ac:dyDescent="0.25">
      <c r="A5089">
        <v>5088</v>
      </c>
      <c r="B5089">
        <v>150.14075400000002</v>
      </c>
      <c r="C5089">
        <v>9.3758890000000008</v>
      </c>
      <c r="D5089">
        <v>131.65578300000001</v>
      </c>
      <c r="E5089">
        <v>6.3359459999999999</v>
      </c>
    </row>
    <row r="5090" spans="1:9" x14ac:dyDescent="0.25">
      <c r="A5090">
        <v>5089</v>
      </c>
      <c r="B5090">
        <v>150.14075400000002</v>
      </c>
      <c r="C5090">
        <v>9.3758890000000008</v>
      </c>
      <c r="D5090">
        <v>131.65578300000001</v>
      </c>
      <c r="E5090">
        <v>6.3359459999999999</v>
      </c>
    </row>
    <row r="5091" spans="1:9" x14ac:dyDescent="0.25">
      <c r="A5091">
        <v>5090</v>
      </c>
      <c r="B5091">
        <v>150.14075400000002</v>
      </c>
      <c r="C5091">
        <v>9.3758890000000008</v>
      </c>
    </row>
    <row r="5092" spans="1:9" x14ac:dyDescent="0.25">
      <c r="A5092">
        <v>5091</v>
      </c>
      <c r="B5092">
        <v>150.14075400000002</v>
      </c>
      <c r="C5092">
        <v>9.3758890000000008</v>
      </c>
    </row>
    <row r="5093" spans="1:9" x14ac:dyDescent="0.25">
      <c r="A5093">
        <v>5092</v>
      </c>
      <c r="B5093">
        <v>150.14075400000002</v>
      </c>
      <c r="C5093">
        <v>9.3758890000000008</v>
      </c>
    </row>
    <row r="5094" spans="1:9" x14ac:dyDescent="0.25">
      <c r="A5094">
        <v>5093</v>
      </c>
      <c r="B5094">
        <v>150.14075400000002</v>
      </c>
      <c r="C5094">
        <v>9.3758890000000008</v>
      </c>
      <c r="H5094">
        <v>134.963053</v>
      </c>
      <c r="I5094">
        <v>4.1687620000000001</v>
      </c>
    </row>
    <row r="5095" spans="1:9" x14ac:dyDescent="0.25">
      <c r="A5095">
        <v>5094</v>
      </c>
      <c r="B5095">
        <v>150.14075400000002</v>
      </c>
      <c r="C5095">
        <v>9.3758890000000008</v>
      </c>
      <c r="H5095">
        <v>134.963053</v>
      </c>
      <c r="I5095">
        <v>4.1687620000000001</v>
      </c>
    </row>
    <row r="5096" spans="1:9" x14ac:dyDescent="0.25">
      <c r="A5096">
        <v>5095</v>
      </c>
      <c r="B5096">
        <v>150.14075400000002</v>
      </c>
      <c r="C5096">
        <v>9.3758890000000008</v>
      </c>
      <c r="H5096">
        <v>134.963053</v>
      </c>
      <c r="I5096">
        <v>4.1687620000000001</v>
      </c>
    </row>
    <row r="5097" spans="1:9" x14ac:dyDescent="0.25">
      <c r="A5097">
        <v>5096</v>
      </c>
      <c r="B5097">
        <v>150.14075400000002</v>
      </c>
      <c r="C5097">
        <v>9.3758890000000008</v>
      </c>
      <c r="H5097">
        <v>134.963053</v>
      </c>
      <c r="I5097">
        <v>4.1687620000000001</v>
      </c>
    </row>
    <row r="5098" spans="1:9" x14ac:dyDescent="0.25">
      <c r="A5098">
        <v>5097</v>
      </c>
      <c r="F5098">
        <v>136.578936</v>
      </c>
      <c r="G5098">
        <v>7.9297399999999998</v>
      </c>
      <c r="H5098">
        <v>134.963053</v>
      </c>
      <c r="I5098">
        <v>4.1687620000000001</v>
      </c>
    </row>
    <row r="5099" spans="1:9" x14ac:dyDescent="0.25">
      <c r="A5099">
        <v>5098</v>
      </c>
      <c r="F5099">
        <v>136.578936</v>
      </c>
      <c r="G5099">
        <v>7.9297399999999998</v>
      </c>
      <c r="H5099">
        <v>134.963053</v>
      </c>
      <c r="I5099">
        <v>4.1687620000000001</v>
      </c>
    </row>
    <row r="5100" spans="1:9" x14ac:dyDescent="0.25">
      <c r="A5100">
        <v>5099</v>
      </c>
      <c r="F5100">
        <v>136.578936</v>
      </c>
      <c r="G5100">
        <v>7.9297399999999998</v>
      </c>
      <c r="H5100">
        <v>134.963053</v>
      </c>
      <c r="I5100">
        <v>4.1687620000000001</v>
      </c>
    </row>
    <row r="5101" spans="1:9" x14ac:dyDescent="0.25">
      <c r="A5101">
        <v>5100</v>
      </c>
      <c r="F5101">
        <v>136.578936</v>
      </c>
      <c r="G5101">
        <v>7.9297399999999998</v>
      </c>
      <c r="H5101">
        <v>134.963053</v>
      </c>
      <c r="I5101">
        <v>4.1687620000000001</v>
      </c>
    </row>
    <row r="5102" spans="1:9" x14ac:dyDescent="0.25">
      <c r="A5102">
        <v>5101</v>
      </c>
      <c r="F5102">
        <v>136.578936</v>
      </c>
      <c r="G5102">
        <v>7.9297399999999998</v>
      </c>
      <c r="H5102">
        <v>134.94381900000002</v>
      </c>
      <c r="I5102">
        <v>4.1687620000000001</v>
      </c>
    </row>
    <row r="5103" spans="1:9" x14ac:dyDescent="0.25">
      <c r="A5103">
        <v>5102</v>
      </c>
      <c r="F5103">
        <v>136.578936</v>
      </c>
      <c r="G5103">
        <v>7.9297399999999998</v>
      </c>
    </row>
    <row r="5104" spans="1:9" x14ac:dyDescent="0.25">
      <c r="A5104">
        <v>5103</v>
      </c>
      <c r="F5104">
        <v>136.578936</v>
      </c>
      <c r="G5104">
        <v>7.9297399999999998</v>
      </c>
    </row>
    <row r="5105" spans="1:9" x14ac:dyDescent="0.25">
      <c r="A5105">
        <v>5104</v>
      </c>
    </row>
    <row r="5106" spans="1:9" x14ac:dyDescent="0.25">
      <c r="A5106">
        <v>5105</v>
      </c>
      <c r="D5106">
        <v>165.15517700000001</v>
      </c>
      <c r="E5106">
        <v>7.9944309999999996</v>
      </c>
    </row>
    <row r="5107" spans="1:9" x14ac:dyDescent="0.25">
      <c r="A5107">
        <v>5106</v>
      </c>
      <c r="D5107">
        <v>165.11038100000002</v>
      </c>
      <c r="E5107">
        <v>7.9822379999999997</v>
      </c>
    </row>
    <row r="5108" spans="1:9" x14ac:dyDescent="0.25">
      <c r="A5108">
        <v>5107</v>
      </c>
      <c r="D5108">
        <v>165.07257700000002</v>
      </c>
      <c r="E5108">
        <v>7.944178</v>
      </c>
    </row>
    <row r="5109" spans="1:9" x14ac:dyDescent="0.25">
      <c r="A5109">
        <v>5108</v>
      </c>
      <c r="D5109">
        <v>165.08880300000001</v>
      </c>
      <c r="E5109">
        <v>7.9996340000000004</v>
      </c>
    </row>
    <row r="5110" spans="1:9" x14ac:dyDescent="0.25">
      <c r="A5110">
        <v>5109</v>
      </c>
      <c r="D5110">
        <v>165.11757700000001</v>
      </c>
      <c r="E5110">
        <v>7.9967269999999999</v>
      </c>
    </row>
    <row r="5111" spans="1:9" x14ac:dyDescent="0.25">
      <c r="A5111">
        <v>5110</v>
      </c>
      <c r="D5111">
        <v>165.16252200000002</v>
      </c>
      <c r="E5111">
        <v>8.0013690000000004</v>
      </c>
    </row>
    <row r="5112" spans="1:9" x14ac:dyDescent="0.25">
      <c r="A5112">
        <v>5111</v>
      </c>
      <c r="D5112">
        <v>165.190583</v>
      </c>
      <c r="E5112">
        <v>8.0119810000000005</v>
      </c>
    </row>
    <row r="5113" spans="1:9" x14ac:dyDescent="0.25">
      <c r="A5113">
        <v>5112</v>
      </c>
      <c r="D5113">
        <v>165.24149700000001</v>
      </c>
      <c r="E5113">
        <v>8.085191</v>
      </c>
    </row>
    <row r="5114" spans="1:9" x14ac:dyDescent="0.25">
      <c r="A5114">
        <v>5113</v>
      </c>
      <c r="B5114">
        <v>171.97818599999999</v>
      </c>
      <c r="C5114">
        <v>9.8978520000000003</v>
      </c>
      <c r="D5114">
        <v>165.15517700000001</v>
      </c>
      <c r="E5114">
        <v>7.9944309999999996</v>
      </c>
    </row>
    <row r="5115" spans="1:9" x14ac:dyDescent="0.25">
      <c r="A5115">
        <v>5114</v>
      </c>
      <c r="B5115">
        <v>171.95461700000001</v>
      </c>
      <c r="C5115">
        <v>9.8563229999999997</v>
      </c>
      <c r="D5115">
        <v>165.15517700000001</v>
      </c>
      <c r="E5115">
        <v>7.9944309999999996</v>
      </c>
    </row>
    <row r="5116" spans="1:9" x14ac:dyDescent="0.25">
      <c r="A5116">
        <v>5115</v>
      </c>
      <c r="B5116">
        <v>171.94120100000001</v>
      </c>
      <c r="C5116">
        <v>9.8716790000000003</v>
      </c>
    </row>
    <row r="5117" spans="1:9" x14ac:dyDescent="0.25">
      <c r="A5117">
        <v>5116</v>
      </c>
      <c r="B5117">
        <v>171.92563899999999</v>
      </c>
      <c r="C5117">
        <v>9.8794850000000007</v>
      </c>
    </row>
    <row r="5118" spans="1:9" x14ac:dyDescent="0.25">
      <c r="A5118">
        <v>5117</v>
      </c>
      <c r="B5118">
        <v>171.93502699999999</v>
      </c>
      <c r="C5118">
        <v>9.8901479999999999</v>
      </c>
      <c r="H5118">
        <v>168.325367</v>
      </c>
      <c r="I5118">
        <v>6.0982539999999998</v>
      </c>
    </row>
    <row r="5119" spans="1:9" x14ac:dyDescent="0.25">
      <c r="A5119">
        <v>5118</v>
      </c>
      <c r="B5119">
        <v>171.95966800000002</v>
      </c>
      <c r="C5119">
        <v>9.8874949999999995</v>
      </c>
      <c r="H5119">
        <v>168.35985600000001</v>
      </c>
      <c r="I5119">
        <v>6.1462110000000001</v>
      </c>
    </row>
    <row r="5120" spans="1:9" x14ac:dyDescent="0.25">
      <c r="A5120">
        <v>5119</v>
      </c>
      <c r="B5120">
        <v>171.83788700000002</v>
      </c>
      <c r="C5120">
        <v>9.9046880000000002</v>
      </c>
      <c r="H5120">
        <v>168.36424299999999</v>
      </c>
      <c r="I5120">
        <v>6.1605460000000001</v>
      </c>
    </row>
    <row r="5121" spans="1:9" x14ac:dyDescent="0.25">
      <c r="A5121">
        <v>5120</v>
      </c>
      <c r="B5121">
        <v>171.97818599999999</v>
      </c>
      <c r="C5121">
        <v>9.8978520000000003</v>
      </c>
      <c r="F5121">
        <v>170.754424</v>
      </c>
      <c r="G5121">
        <v>10.50282</v>
      </c>
      <c r="H5121">
        <v>168.43469900000002</v>
      </c>
      <c r="I5121">
        <v>6.1065699999999996</v>
      </c>
    </row>
    <row r="5122" spans="1:9" x14ac:dyDescent="0.25">
      <c r="A5122">
        <v>5121</v>
      </c>
      <c r="F5122">
        <v>170.78100599999999</v>
      </c>
      <c r="G5122">
        <v>10.543991999999999</v>
      </c>
      <c r="H5122">
        <v>168.27975900000001</v>
      </c>
      <c r="I5122">
        <v>6.077286</v>
      </c>
    </row>
    <row r="5123" spans="1:9" x14ac:dyDescent="0.25">
      <c r="A5123">
        <v>5122</v>
      </c>
      <c r="F5123">
        <v>170.793147</v>
      </c>
      <c r="G5123">
        <v>10.547511999999999</v>
      </c>
      <c r="H5123">
        <v>168.30557300000001</v>
      </c>
      <c r="I5123">
        <v>6.1133550000000003</v>
      </c>
    </row>
    <row r="5124" spans="1:9" x14ac:dyDescent="0.25">
      <c r="A5124">
        <v>5123</v>
      </c>
      <c r="F5124">
        <v>170.79126000000002</v>
      </c>
      <c r="G5124">
        <v>10.541185</v>
      </c>
      <c r="H5124">
        <v>168.22022100000001</v>
      </c>
      <c r="I5124">
        <v>6.1908510000000003</v>
      </c>
    </row>
    <row r="5125" spans="1:9" x14ac:dyDescent="0.25">
      <c r="A5125">
        <v>5124</v>
      </c>
      <c r="F5125">
        <v>170.805136</v>
      </c>
      <c r="G5125">
        <v>10.558123999999999</v>
      </c>
      <c r="H5125">
        <v>168.29281900000001</v>
      </c>
      <c r="I5125">
        <v>6.1484550000000002</v>
      </c>
    </row>
    <row r="5126" spans="1:9" x14ac:dyDescent="0.25">
      <c r="A5126">
        <v>5125</v>
      </c>
      <c r="F5126">
        <v>170.67851100000001</v>
      </c>
      <c r="G5126">
        <v>10.514759</v>
      </c>
      <c r="H5126">
        <v>168.325367</v>
      </c>
      <c r="I5126">
        <v>6.0982539999999998</v>
      </c>
    </row>
    <row r="5127" spans="1:9" x14ac:dyDescent="0.25">
      <c r="A5127">
        <v>5126</v>
      </c>
      <c r="F5127">
        <v>170.703202</v>
      </c>
      <c r="G5127">
        <v>10.514400999999999</v>
      </c>
    </row>
    <row r="5128" spans="1:9" x14ac:dyDescent="0.25">
      <c r="A5128">
        <v>5127</v>
      </c>
      <c r="F5128">
        <v>170.754424</v>
      </c>
      <c r="G5128">
        <v>10.50282</v>
      </c>
    </row>
    <row r="5129" spans="1:9" x14ac:dyDescent="0.25">
      <c r="A5129">
        <v>5128</v>
      </c>
    </row>
    <row r="5130" spans="1:9" x14ac:dyDescent="0.25">
      <c r="A5130">
        <v>5129</v>
      </c>
      <c r="D5130">
        <v>191.52227300000001</v>
      </c>
      <c r="E5130">
        <v>7.841939</v>
      </c>
    </row>
    <row r="5131" spans="1:9" x14ac:dyDescent="0.25">
      <c r="A5131">
        <v>5130</v>
      </c>
      <c r="D5131">
        <v>191.555689</v>
      </c>
      <c r="E5131">
        <v>7.8797940000000004</v>
      </c>
    </row>
    <row r="5132" spans="1:9" x14ac:dyDescent="0.25">
      <c r="A5132">
        <v>5131</v>
      </c>
      <c r="D5132">
        <v>191.51614599999999</v>
      </c>
      <c r="E5132">
        <v>7.852754</v>
      </c>
    </row>
    <row r="5133" spans="1:9" x14ac:dyDescent="0.25">
      <c r="A5133">
        <v>5132</v>
      </c>
      <c r="D5133">
        <v>191.51599400000001</v>
      </c>
      <c r="E5133">
        <v>7.8502029999999996</v>
      </c>
    </row>
    <row r="5134" spans="1:9" x14ac:dyDescent="0.25">
      <c r="A5134">
        <v>5133</v>
      </c>
      <c r="D5134">
        <v>191.56369599999999</v>
      </c>
      <c r="E5134">
        <v>7.8529580000000001</v>
      </c>
    </row>
    <row r="5135" spans="1:9" x14ac:dyDescent="0.25">
      <c r="A5135">
        <v>5134</v>
      </c>
      <c r="D5135">
        <v>191.56180800000001</v>
      </c>
      <c r="E5135">
        <v>7.8594879999999998</v>
      </c>
    </row>
    <row r="5136" spans="1:9" x14ac:dyDescent="0.25">
      <c r="A5136">
        <v>5135</v>
      </c>
      <c r="D5136">
        <v>191.55267600000002</v>
      </c>
      <c r="E5136">
        <v>7.8680599999999998</v>
      </c>
    </row>
    <row r="5137" spans="1:9" x14ac:dyDescent="0.25">
      <c r="A5137">
        <v>5136</v>
      </c>
      <c r="D5137">
        <v>191.61583899999999</v>
      </c>
      <c r="E5137">
        <v>7.8846400000000001</v>
      </c>
    </row>
    <row r="5138" spans="1:9" x14ac:dyDescent="0.25">
      <c r="A5138">
        <v>5137</v>
      </c>
      <c r="B5138">
        <v>199.58756500000001</v>
      </c>
      <c r="C5138">
        <v>9.7464300000000001</v>
      </c>
      <c r="D5138">
        <v>191.52227300000001</v>
      </c>
      <c r="E5138">
        <v>7.841939</v>
      </c>
    </row>
    <row r="5139" spans="1:9" x14ac:dyDescent="0.25">
      <c r="A5139">
        <v>5138</v>
      </c>
      <c r="B5139">
        <v>199.562872</v>
      </c>
      <c r="C5139">
        <v>9.7475020000000008</v>
      </c>
      <c r="D5139">
        <v>191.52227300000001</v>
      </c>
      <c r="E5139">
        <v>7.841939</v>
      </c>
    </row>
    <row r="5140" spans="1:9" x14ac:dyDescent="0.25">
      <c r="A5140">
        <v>5139</v>
      </c>
      <c r="B5140">
        <v>199.56741600000001</v>
      </c>
      <c r="C5140">
        <v>9.7454110000000007</v>
      </c>
    </row>
    <row r="5141" spans="1:9" x14ac:dyDescent="0.25">
      <c r="A5141">
        <v>5140</v>
      </c>
      <c r="B5141">
        <v>199.561598</v>
      </c>
      <c r="C5141">
        <v>9.7494929999999993</v>
      </c>
    </row>
    <row r="5142" spans="1:9" x14ac:dyDescent="0.25">
      <c r="A5142">
        <v>5141</v>
      </c>
      <c r="B5142">
        <v>199.55256900000001</v>
      </c>
      <c r="C5142">
        <v>9.7818369999999994</v>
      </c>
    </row>
    <row r="5143" spans="1:9" x14ac:dyDescent="0.25">
      <c r="A5143">
        <v>5142</v>
      </c>
      <c r="B5143">
        <v>199.58756500000001</v>
      </c>
      <c r="C5143">
        <v>9.789847</v>
      </c>
      <c r="H5143">
        <v>196.163355</v>
      </c>
      <c r="I5143">
        <v>6.0427470000000003</v>
      </c>
    </row>
    <row r="5144" spans="1:9" x14ac:dyDescent="0.25">
      <c r="A5144">
        <v>5143</v>
      </c>
      <c r="B5144">
        <v>199.60185100000001</v>
      </c>
      <c r="C5144">
        <v>9.791582</v>
      </c>
      <c r="H5144">
        <v>196.265849</v>
      </c>
      <c r="I5144">
        <v>6.0750409999999997</v>
      </c>
    </row>
    <row r="5145" spans="1:9" x14ac:dyDescent="0.25">
      <c r="A5145">
        <v>5144</v>
      </c>
      <c r="B5145">
        <v>199.58756500000001</v>
      </c>
      <c r="C5145">
        <v>9.7464300000000001</v>
      </c>
      <c r="H5145">
        <v>196.288096</v>
      </c>
      <c r="I5145">
        <v>6.0813670000000002</v>
      </c>
    </row>
    <row r="5146" spans="1:9" x14ac:dyDescent="0.25">
      <c r="A5146">
        <v>5145</v>
      </c>
      <c r="B5146">
        <v>199.58756500000001</v>
      </c>
      <c r="C5146">
        <v>9.7464300000000001</v>
      </c>
      <c r="F5146">
        <v>199.288702</v>
      </c>
      <c r="G5146">
        <v>10.229722000000001</v>
      </c>
      <c r="H5146">
        <v>196.304621</v>
      </c>
      <c r="I5146">
        <v>6.0160640000000001</v>
      </c>
    </row>
    <row r="5147" spans="1:9" x14ac:dyDescent="0.25">
      <c r="A5147">
        <v>5146</v>
      </c>
      <c r="F5147">
        <v>199.342322</v>
      </c>
      <c r="G5147">
        <v>10.236865</v>
      </c>
      <c r="H5147">
        <v>196.32574299999999</v>
      </c>
      <c r="I5147">
        <v>6.0215230000000002</v>
      </c>
    </row>
    <row r="5148" spans="1:9" x14ac:dyDescent="0.25">
      <c r="A5148">
        <v>5147</v>
      </c>
      <c r="F5148">
        <v>199.36385200000001</v>
      </c>
      <c r="G5148">
        <v>10.228039000000001</v>
      </c>
      <c r="H5148">
        <v>196.34345100000002</v>
      </c>
      <c r="I5148">
        <v>6.0443280000000001</v>
      </c>
    </row>
    <row r="5149" spans="1:9" x14ac:dyDescent="0.25">
      <c r="A5149">
        <v>5148</v>
      </c>
      <c r="F5149">
        <v>199.32625100000001</v>
      </c>
      <c r="G5149">
        <v>10.251048000000001</v>
      </c>
      <c r="H5149">
        <v>196.32681500000001</v>
      </c>
      <c r="I5149">
        <v>6.0499910000000003</v>
      </c>
    </row>
    <row r="5150" spans="1:9" x14ac:dyDescent="0.25">
      <c r="A5150">
        <v>5149</v>
      </c>
      <c r="F5150">
        <v>199.332427</v>
      </c>
      <c r="G5150">
        <v>10.259568</v>
      </c>
      <c r="H5150">
        <v>196.33941900000002</v>
      </c>
      <c r="I5150">
        <v>6.0714689999999996</v>
      </c>
    </row>
    <row r="5151" spans="1:9" x14ac:dyDescent="0.25">
      <c r="A5151">
        <v>5150</v>
      </c>
      <c r="F5151">
        <v>199.393801</v>
      </c>
      <c r="G5151">
        <v>10.243803</v>
      </c>
      <c r="H5151">
        <v>196.163355</v>
      </c>
      <c r="I5151">
        <v>6.0427470000000003</v>
      </c>
    </row>
    <row r="5152" spans="1:9" x14ac:dyDescent="0.25">
      <c r="A5152">
        <v>5151</v>
      </c>
      <c r="D5152">
        <v>215.33350999999999</v>
      </c>
      <c r="E5152">
        <v>7.6797459999999997</v>
      </c>
      <c r="F5152">
        <v>199.34053700000001</v>
      </c>
      <c r="G5152">
        <v>10.271250999999999</v>
      </c>
    </row>
    <row r="5153" spans="1:9" x14ac:dyDescent="0.25">
      <c r="A5153">
        <v>5152</v>
      </c>
      <c r="D5153">
        <v>215.34304599999999</v>
      </c>
      <c r="E5153">
        <v>7.6806739999999998</v>
      </c>
      <c r="F5153">
        <v>199.314414</v>
      </c>
      <c r="G5153">
        <v>10.273342</v>
      </c>
    </row>
    <row r="5154" spans="1:9" x14ac:dyDescent="0.25">
      <c r="A5154">
        <v>5153</v>
      </c>
      <c r="D5154">
        <v>215.32701599999999</v>
      </c>
      <c r="E5154">
        <v>7.6741279999999996</v>
      </c>
      <c r="F5154">
        <v>199.288702</v>
      </c>
      <c r="G5154">
        <v>10.229722000000001</v>
      </c>
    </row>
    <row r="5155" spans="1:9" x14ac:dyDescent="0.25">
      <c r="A5155">
        <v>5154</v>
      </c>
      <c r="D5155">
        <v>215.39835199999999</v>
      </c>
      <c r="E5155">
        <v>7.694591</v>
      </c>
    </row>
    <row r="5156" spans="1:9" x14ac:dyDescent="0.25">
      <c r="A5156">
        <v>5155</v>
      </c>
      <c r="D5156">
        <v>215.385209</v>
      </c>
      <c r="E5156">
        <v>7.6608299999999998</v>
      </c>
    </row>
    <row r="5157" spans="1:9" x14ac:dyDescent="0.25">
      <c r="A5157">
        <v>5156</v>
      </c>
      <c r="D5157">
        <v>215.339902</v>
      </c>
      <c r="E5157">
        <v>7.6418609999999996</v>
      </c>
    </row>
    <row r="5158" spans="1:9" x14ac:dyDescent="0.25">
      <c r="A5158">
        <v>5157</v>
      </c>
      <c r="D5158">
        <v>215.393507</v>
      </c>
      <c r="E5158">
        <v>7.66784</v>
      </c>
    </row>
    <row r="5159" spans="1:9" x14ac:dyDescent="0.25">
      <c r="A5159">
        <v>5158</v>
      </c>
      <c r="D5159">
        <v>215.381497</v>
      </c>
      <c r="E5159">
        <v>7.6882510000000002</v>
      </c>
    </row>
    <row r="5160" spans="1:9" x14ac:dyDescent="0.25">
      <c r="A5160">
        <v>5159</v>
      </c>
      <c r="D5160">
        <v>215.387373</v>
      </c>
      <c r="E5160">
        <v>7.6205740000000004</v>
      </c>
    </row>
    <row r="5161" spans="1:9" x14ac:dyDescent="0.25">
      <c r="A5161">
        <v>5160</v>
      </c>
      <c r="D5161">
        <v>215.33350999999999</v>
      </c>
      <c r="E5161">
        <v>7.6797459999999997</v>
      </c>
    </row>
    <row r="5162" spans="1:9" x14ac:dyDescent="0.25">
      <c r="A5162">
        <v>5161</v>
      </c>
      <c r="B5162">
        <v>222.97279599999999</v>
      </c>
      <c r="C5162">
        <v>9.5053710000000002</v>
      </c>
      <c r="D5162">
        <v>215.33350999999999</v>
      </c>
      <c r="E5162">
        <v>7.6797459999999997</v>
      </c>
    </row>
    <row r="5163" spans="1:9" x14ac:dyDescent="0.25">
      <c r="A5163">
        <v>5162</v>
      </c>
      <c r="B5163">
        <v>223.027174</v>
      </c>
      <c r="C5163">
        <v>9.5335660000000004</v>
      </c>
    </row>
    <row r="5164" spans="1:9" x14ac:dyDescent="0.25">
      <c r="A5164">
        <v>5163</v>
      </c>
      <c r="B5164">
        <v>223.024081</v>
      </c>
      <c r="C5164">
        <v>9.555059</v>
      </c>
    </row>
    <row r="5165" spans="1:9" x14ac:dyDescent="0.25">
      <c r="A5165">
        <v>5164</v>
      </c>
      <c r="B5165">
        <v>223.00217499999999</v>
      </c>
      <c r="C5165">
        <v>9.5265050000000002</v>
      </c>
      <c r="H5165">
        <v>218.02723399999999</v>
      </c>
      <c r="I5165">
        <v>5.7833009999999998</v>
      </c>
    </row>
    <row r="5166" spans="1:9" x14ac:dyDescent="0.25">
      <c r="A5166">
        <v>5165</v>
      </c>
      <c r="B5166">
        <v>222.995372</v>
      </c>
      <c r="C5166">
        <v>9.554646</v>
      </c>
      <c r="H5166">
        <v>218.010378</v>
      </c>
      <c r="I5166">
        <v>5.7679919999999996</v>
      </c>
    </row>
    <row r="5167" spans="1:9" x14ac:dyDescent="0.25">
      <c r="A5167">
        <v>5166</v>
      </c>
      <c r="B5167">
        <v>222.97630100000001</v>
      </c>
      <c r="C5167">
        <v>9.5538229999999995</v>
      </c>
      <c r="H5167">
        <v>217.98656499999998</v>
      </c>
      <c r="I5167">
        <v>5.8050009999999999</v>
      </c>
    </row>
    <row r="5168" spans="1:9" x14ac:dyDescent="0.25">
      <c r="A5168">
        <v>5167</v>
      </c>
      <c r="B5168">
        <v>222.97207499999999</v>
      </c>
      <c r="C5168">
        <v>9.5205760000000001</v>
      </c>
      <c r="H5168">
        <v>217.96063899999999</v>
      </c>
      <c r="I5168">
        <v>5.8118559999999997</v>
      </c>
    </row>
    <row r="5169" spans="1:9" x14ac:dyDescent="0.25">
      <c r="A5169">
        <v>5168</v>
      </c>
      <c r="B5169">
        <v>222.87841900000001</v>
      </c>
      <c r="C5169">
        <v>9.5403179999999992</v>
      </c>
      <c r="H5169">
        <v>217.95404099999999</v>
      </c>
      <c r="I5169">
        <v>5.8330919999999997</v>
      </c>
    </row>
    <row r="5170" spans="1:9" x14ac:dyDescent="0.25">
      <c r="A5170">
        <v>5169</v>
      </c>
      <c r="B5170">
        <v>222.97279599999999</v>
      </c>
      <c r="C5170">
        <v>9.5053710000000002</v>
      </c>
      <c r="F5170">
        <v>222.05418499999999</v>
      </c>
      <c r="G5170">
        <v>9.788036</v>
      </c>
      <c r="H5170">
        <v>217.95878300000001</v>
      </c>
      <c r="I5170">
        <v>5.8088150000000001</v>
      </c>
    </row>
    <row r="5171" spans="1:9" x14ac:dyDescent="0.25">
      <c r="A5171">
        <v>5170</v>
      </c>
      <c r="F5171">
        <v>222.133253</v>
      </c>
      <c r="G5171">
        <v>9.8597850000000005</v>
      </c>
      <c r="H5171">
        <v>217.97615400000001</v>
      </c>
      <c r="I5171">
        <v>5.7869089999999996</v>
      </c>
    </row>
    <row r="5172" spans="1:9" x14ac:dyDescent="0.25">
      <c r="A5172">
        <v>5171</v>
      </c>
      <c r="F5172">
        <v>222.06748300000001</v>
      </c>
      <c r="G5172">
        <v>9.8179309999999997</v>
      </c>
      <c r="H5172">
        <v>217.98512199999999</v>
      </c>
      <c r="I5172">
        <v>5.8132479999999997</v>
      </c>
    </row>
    <row r="5173" spans="1:9" x14ac:dyDescent="0.25">
      <c r="A5173">
        <v>5172</v>
      </c>
      <c r="F5173">
        <v>222.062431</v>
      </c>
      <c r="G5173">
        <v>9.8416409999999992</v>
      </c>
      <c r="H5173">
        <v>218.03213</v>
      </c>
      <c r="I5173">
        <v>5.8025260000000003</v>
      </c>
    </row>
    <row r="5174" spans="1:9" x14ac:dyDescent="0.25">
      <c r="A5174">
        <v>5173</v>
      </c>
      <c r="F5174">
        <v>222.06799799999999</v>
      </c>
      <c r="G5174">
        <v>9.8324160000000003</v>
      </c>
      <c r="H5174">
        <v>218.02723399999999</v>
      </c>
      <c r="I5174">
        <v>5.7833009999999998</v>
      </c>
    </row>
    <row r="5175" spans="1:9" x14ac:dyDescent="0.25">
      <c r="A5175">
        <v>5174</v>
      </c>
      <c r="D5175">
        <v>237.04287199999999</v>
      </c>
      <c r="E5175">
        <v>7.2299759999999997</v>
      </c>
      <c r="F5175">
        <v>221.99527</v>
      </c>
      <c r="G5175">
        <v>9.8022109999999998</v>
      </c>
    </row>
    <row r="5176" spans="1:9" x14ac:dyDescent="0.25">
      <c r="A5176">
        <v>5175</v>
      </c>
      <c r="D5176">
        <v>237.125033</v>
      </c>
      <c r="E5176">
        <v>7.2931689999999998</v>
      </c>
      <c r="F5176">
        <v>222.00423799999999</v>
      </c>
      <c r="G5176">
        <v>9.7820060000000009</v>
      </c>
    </row>
    <row r="5177" spans="1:9" x14ac:dyDescent="0.25">
      <c r="A5177">
        <v>5176</v>
      </c>
      <c r="D5177">
        <v>237.07091199999999</v>
      </c>
      <c r="E5177">
        <v>7.2654389999999998</v>
      </c>
      <c r="F5177">
        <v>221.99810500000001</v>
      </c>
      <c r="G5177">
        <v>9.7447400000000002</v>
      </c>
    </row>
    <row r="5178" spans="1:9" x14ac:dyDescent="0.25">
      <c r="A5178">
        <v>5177</v>
      </c>
      <c r="D5178">
        <v>237.04808</v>
      </c>
      <c r="E5178">
        <v>7.23142</v>
      </c>
      <c r="F5178">
        <v>221.987281</v>
      </c>
      <c r="G5178">
        <v>9.8264879999999994</v>
      </c>
    </row>
    <row r="5179" spans="1:9" x14ac:dyDescent="0.25">
      <c r="A5179">
        <v>5178</v>
      </c>
      <c r="D5179">
        <v>237.07251099999999</v>
      </c>
      <c r="E5179">
        <v>7.2462119999999999</v>
      </c>
      <c r="F5179">
        <v>222.05418499999999</v>
      </c>
      <c r="G5179">
        <v>9.788036</v>
      </c>
    </row>
    <row r="5180" spans="1:9" x14ac:dyDescent="0.25">
      <c r="A5180">
        <v>5179</v>
      </c>
      <c r="D5180">
        <v>237.063851</v>
      </c>
      <c r="E5180">
        <v>7.242553</v>
      </c>
    </row>
    <row r="5181" spans="1:9" x14ac:dyDescent="0.25">
      <c r="A5181">
        <v>5180</v>
      </c>
      <c r="D5181">
        <v>237.068851</v>
      </c>
      <c r="E5181">
        <v>7.2280689999999996</v>
      </c>
    </row>
    <row r="5182" spans="1:9" x14ac:dyDescent="0.25">
      <c r="A5182">
        <v>5181</v>
      </c>
      <c r="D5182">
        <v>237.036946</v>
      </c>
      <c r="E5182">
        <v>7.2333270000000001</v>
      </c>
    </row>
    <row r="5183" spans="1:9" x14ac:dyDescent="0.25">
      <c r="A5183">
        <v>5182</v>
      </c>
      <c r="D5183">
        <v>237.07673700000001</v>
      </c>
      <c r="E5183">
        <v>7.2428109999999997</v>
      </c>
    </row>
    <row r="5184" spans="1:9" x14ac:dyDescent="0.25">
      <c r="A5184">
        <v>5183</v>
      </c>
      <c r="D5184">
        <v>237.07142899999999</v>
      </c>
      <c r="E5184">
        <v>7.251728</v>
      </c>
    </row>
    <row r="5185" spans="1:9" x14ac:dyDescent="0.25">
      <c r="A5185">
        <v>5184</v>
      </c>
      <c r="D5185">
        <v>237.117818</v>
      </c>
      <c r="E5185">
        <v>7.2922419999999999</v>
      </c>
    </row>
    <row r="5186" spans="1:9" x14ac:dyDescent="0.25">
      <c r="A5186">
        <v>5185</v>
      </c>
      <c r="D5186">
        <v>237.04287199999999</v>
      </c>
      <c r="E5186">
        <v>7.2299759999999997</v>
      </c>
    </row>
    <row r="5187" spans="1:9" x14ac:dyDescent="0.25">
      <c r="A5187">
        <v>5186</v>
      </c>
      <c r="B5187">
        <v>247.57190199999999</v>
      </c>
      <c r="C5187">
        <v>9.2357460000000007</v>
      </c>
      <c r="D5187">
        <v>237.04287199999999</v>
      </c>
      <c r="E5187">
        <v>7.2299759999999997</v>
      </c>
    </row>
    <row r="5188" spans="1:9" x14ac:dyDescent="0.25">
      <c r="A5188">
        <v>5187</v>
      </c>
      <c r="B5188">
        <v>247.57736499999999</v>
      </c>
      <c r="C5188">
        <v>9.2514149999999997</v>
      </c>
    </row>
    <row r="5189" spans="1:9" x14ac:dyDescent="0.25">
      <c r="A5189">
        <v>5188</v>
      </c>
      <c r="B5189">
        <v>247.59458100000001</v>
      </c>
      <c r="C5189">
        <v>9.2631160000000001</v>
      </c>
    </row>
    <row r="5190" spans="1:9" x14ac:dyDescent="0.25">
      <c r="A5190">
        <v>5189</v>
      </c>
      <c r="B5190">
        <v>247.59020100000001</v>
      </c>
      <c r="C5190">
        <v>9.2446120000000001</v>
      </c>
      <c r="H5190">
        <v>239.03699599999999</v>
      </c>
      <c r="I5190">
        <v>5.2927600000000004</v>
      </c>
    </row>
    <row r="5191" spans="1:9" x14ac:dyDescent="0.25">
      <c r="A5191">
        <v>5190</v>
      </c>
      <c r="B5191">
        <v>247.587726</v>
      </c>
      <c r="C5191">
        <v>9.2586320000000004</v>
      </c>
      <c r="H5191">
        <v>239.070807</v>
      </c>
      <c r="I5191">
        <v>5.2700810000000002</v>
      </c>
    </row>
    <row r="5192" spans="1:9" x14ac:dyDescent="0.25">
      <c r="A5192">
        <v>5191</v>
      </c>
      <c r="B5192">
        <v>247.59287899999998</v>
      </c>
      <c r="C5192">
        <v>9.2710019999999993</v>
      </c>
      <c r="H5192">
        <v>239.06060300000001</v>
      </c>
      <c r="I5192">
        <v>5.2620399999999998</v>
      </c>
    </row>
    <row r="5193" spans="1:9" x14ac:dyDescent="0.25">
      <c r="A5193">
        <v>5192</v>
      </c>
      <c r="B5193">
        <v>247.60329300000001</v>
      </c>
      <c r="C5193">
        <v>9.2707440000000005</v>
      </c>
      <c r="H5193">
        <v>239.067508</v>
      </c>
      <c r="I5193">
        <v>5.2478660000000001</v>
      </c>
    </row>
    <row r="5194" spans="1:9" x14ac:dyDescent="0.25">
      <c r="A5194">
        <v>5193</v>
      </c>
      <c r="B5194">
        <v>247.59633500000001</v>
      </c>
      <c r="C5194">
        <v>9.2684250000000006</v>
      </c>
      <c r="H5194">
        <v>239.06482800000001</v>
      </c>
      <c r="I5194">
        <v>5.2281240000000002</v>
      </c>
    </row>
    <row r="5195" spans="1:9" x14ac:dyDescent="0.25">
      <c r="A5195">
        <v>5194</v>
      </c>
      <c r="B5195">
        <v>247.574016</v>
      </c>
      <c r="C5195">
        <v>9.2871349999999993</v>
      </c>
      <c r="H5195">
        <v>239.03931299999999</v>
      </c>
      <c r="I5195">
        <v>5.2620909999999999</v>
      </c>
    </row>
    <row r="5196" spans="1:9" x14ac:dyDescent="0.25">
      <c r="A5196">
        <v>5195</v>
      </c>
      <c r="B5196">
        <v>247.60710399999999</v>
      </c>
      <c r="C5196">
        <v>9.2919809999999998</v>
      </c>
      <c r="F5196">
        <v>244.28655900000001</v>
      </c>
      <c r="G5196">
        <v>9.1711620000000007</v>
      </c>
      <c r="H5196">
        <v>239.034932</v>
      </c>
      <c r="I5196">
        <v>5.2534830000000001</v>
      </c>
    </row>
    <row r="5197" spans="1:9" x14ac:dyDescent="0.25">
      <c r="A5197">
        <v>5196</v>
      </c>
      <c r="B5197">
        <v>247.57190199999999</v>
      </c>
      <c r="C5197">
        <v>9.2357460000000007</v>
      </c>
      <c r="F5197">
        <v>244.33140499999999</v>
      </c>
      <c r="G5197">
        <v>9.1336899999999996</v>
      </c>
      <c r="H5197">
        <v>239.07724999999999</v>
      </c>
      <c r="I5197">
        <v>5.2737400000000001</v>
      </c>
    </row>
    <row r="5198" spans="1:9" x14ac:dyDescent="0.25">
      <c r="A5198">
        <v>5197</v>
      </c>
      <c r="F5198">
        <v>244.37263799999999</v>
      </c>
      <c r="G5198">
        <v>9.1661110000000008</v>
      </c>
      <c r="H5198">
        <v>239.03699599999999</v>
      </c>
      <c r="I5198">
        <v>5.2927600000000004</v>
      </c>
    </row>
    <row r="5199" spans="1:9" x14ac:dyDescent="0.25">
      <c r="A5199">
        <v>5198</v>
      </c>
      <c r="F5199">
        <v>244.35660799999999</v>
      </c>
      <c r="G5199">
        <v>9.1795120000000008</v>
      </c>
      <c r="H5199">
        <v>239.03699599999999</v>
      </c>
      <c r="I5199">
        <v>5.2927600000000004</v>
      </c>
    </row>
    <row r="5200" spans="1:9" x14ac:dyDescent="0.25">
      <c r="A5200">
        <v>5199</v>
      </c>
      <c r="D5200">
        <v>260.08685600000001</v>
      </c>
      <c r="E5200">
        <v>7.3682679999999996</v>
      </c>
      <c r="F5200">
        <v>244.36124699999999</v>
      </c>
      <c r="G5200">
        <v>9.1862130000000004</v>
      </c>
      <c r="H5200">
        <v>239.03699599999999</v>
      </c>
      <c r="I5200">
        <v>5.2927600000000004</v>
      </c>
    </row>
    <row r="5201" spans="1:11" x14ac:dyDescent="0.25">
      <c r="A5201">
        <v>5200</v>
      </c>
      <c r="D5201">
        <v>260.13943</v>
      </c>
      <c r="E5201">
        <v>7.4326460000000001</v>
      </c>
      <c r="F5201">
        <v>244.36609200000001</v>
      </c>
      <c r="G5201">
        <v>9.1773989999999994</v>
      </c>
    </row>
    <row r="5202" spans="1:11" x14ac:dyDescent="0.25">
      <c r="A5202">
        <v>5201</v>
      </c>
      <c r="D5202">
        <v>260.15757300000001</v>
      </c>
      <c r="E5202">
        <v>7.3983179999999997</v>
      </c>
      <c r="F5202">
        <v>244.37248499999998</v>
      </c>
      <c r="G5202">
        <v>9.2025520000000007</v>
      </c>
    </row>
    <row r="5203" spans="1:11" x14ac:dyDescent="0.25">
      <c r="A5203">
        <v>5202</v>
      </c>
      <c r="D5203">
        <v>260.088504</v>
      </c>
      <c r="E5203">
        <v>7.3892980000000001</v>
      </c>
      <c r="F5203">
        <v>244.378207</v>
      </c>
      <c r="G5203">
        <v>9.2172420000000006</v>
      </c>
    </row>
    <row r="5204" spans="1:11" x14ac:dyDescent="0.25">
      <c r="A5204">
        <v>5203</v>
      </c>
      <c r="D5204">
        <v>260.08557000000002</v>
      </c>
      <c r="E5204">
        <v>7.3830609999999997</v>
      </c>
      <c r="F5204">
        <v>244.39464900000002</v>
      </c>
      <c r="G5204">
        <v>9.228942</v>
      </c>
    </row>
    <row r="5205" spans="1:11" x14ac:dyDescent="0.25">
      <c r="A5205">
        <v>5204</v>
      </c>
      <c r="D5205">
        <v>260.09309300000001</v>
      </c>
      <c r="E5205">
        <v>7.3865660000000002</v>
      </c>
      <c r="F5205">
        <v>244.441295</v>
      </c>
      <c r="G5205">
        <v>9.1852330000000002</v>
      </c>
    </row>
    <row r="5206" spans="1:11" x14ac:dyDescent="0.25">
      <c r="A5206">
        <v>5205</v>
      </c>
      <c r="D5206">
        <v>260.08587599999998</v>
      </c>
      <c r="E5206">
        <v>7.3808449999999999</v>
      </c>
      <c r="F5206">
        <v>244.468253</v>
      </c>
      <c r="G5206">
        <v>9.1530690000000003</v>
      </c>
    </row>
    <row r="5207" spans="1:11" x14ac:dyDescent="0.25">
      <c r="A5207">
        <v>5206</v>
      </c>
      <c r="D5207">
        <v>260.09664800000002</v>
      </c>
      <c r="E5207">
        <v>7.3602280000000002</v>
      </c>
      <c r="F5207">
        <v>244.28655900000001</v>
      </c>
      <c r="G5207">
        <v>9.1711620000000007</v>
      </c>
    </row>
    <row r="5208" spans="1:11" x14ac:dyDescent="0.25">
      <c r="A5208">
        <v>5207</v>
      </c>
      <c r="D5208">
        <v>260.10164900000001</v>
      </c>
      <c r="E5208">
        <v>7.3466719999999999</v>
      </c>
    </row>
    <row r="5209" spans="1:11" x14ac:dyDescent="0.25">
      <c r="A5209">
        <v>5208</v>
      </c>
      <c r="D5209">
        <v>260.08989600000001</v>
      </c>
      <c r="E5209">
        <v>7.3400740000000004</v>
      </c>
    </row>
    <row r="5210" spans="1:11" x14ac:dyDescent="0.25">
      <c r="A5210">
        <v>5209</v>
      </c>
      <c r="D5210">
        <v>260.118247</v>
      </c>
      <c r="E5210">
        <v>7.3679589999999999</v>
      </c>
    </row>
    <row r="5211" spans="1:11" x14ac:dyDescent="0.25">
      <c r="A5211">
        <v>5210</v>
      </c>
      <c r="D5211">
        <v>260.15664600000002</v>
      </c>
      <c r="E5211">
        <v>7.3753299999999999</v>
      </c>
    </row>
    <row r="5212" spans="1:11" x14ac:dyDescent="0.25">
      <c r="A5212">
        <v>5211</v>
      </c>
      <c r="D5212">
        <v>260.184325</v>
      </c>
      <c r="E5212">
        <v>7.3572379999999997</v>
      </c>
    </row>
    <row r="5213" spans="1:11" x14ac:dyDescent="0.25">
      <c r="A5213">
        <v>5212</v>
      </c>
      <c r="B5213">
        <v>269.35023000000001</v>
      </c>
      <c r="C5213">
        <v>8.4314079999999993</v>
      </c>
      <c r="D5213">
        <v>260.08685600000001</v>
      </c>
      <c r="E5213">
        <v>7.3682679999999996</v>
      </c>
    </row>
    <row r="5214" spans="1:11" x14ac:dyDescent="0.25">
      <c r="A5214">
        <v>5213</v>
      </c>
      <c r="B5214">
        <v>269.35023000000001</v>
      </c>
      <c r="C5214">
        <v>8.4314079999999993</v>
      </c>
      <c r="D5214">
        <v>260.08685600000001</v>
      </c>
      <c r="E5214">
        <v>7.3682679999999996</v>
      </c>
    </row>
    <row r="5215" spans="1:11" x14ac:dyDescent="0.25">
      <c r="A5215">
        <v>5214</v>
      </c>
      <c r="B5215">
        <v>269.35023000000001</v>
      </c>
      <c r="C5215">
        <v>8.4314079999999993</v>
      </c>
      <c r="H5215">
        <v>260.06123600000001</v>
      </c>
      <c r="I5215">
        <v>5.343788</v>
      </c>
    </row>
    <row r="5216" spans="1:11" x14ac:dyDescent="0.25">
      <c r="A5216">
        <v>5215</v>
      </c>
      <c r="B5216">
        <v>269.29477200000002</v>
      </c>
      <c r="C5216">
        <v>8.4110479999999992</v>
      </c>
      <c r="H5216">
        <v>260.06123600000001</v>
      </c>
      <c r="I5216">
        <v>5.343788</v>
      </c>
      <c r="J5216">
        <v>236.58573200000001</v>
      </c>
      <c r="K5216">
        <v>13.811482</v>
      </c>
    </row>
    <row r="5217" spans="1:1" x14ac:dyDescent="0.25">
      <c r="A5217">
        <v>5216</v>
      </c>
    </row>
    <row r="5218" spans="1:1" x14ac:dyDescent="0.25">
      <c r="A5218">
        <v>5217</v>
      </c>
    </row>
    <row r="5219" spans="1:1" x14ac:dyDescent="0.25">
      <c r="A5219">
        <v>5218</v>
      </c>
    </row>
    <row r="5220" spans="1:1" x14ac:dyDescent="0.25">
      <c r="A5220">
        <v>5219</v>
      </c>
    </row>
    <row r="5221" spans="1:1" x14ac:dyDescent="0.25">
      <c r="A5221">
        <v>5220</v>
      </c>
    </row>
    <row r="5222" spans="1:1" x14ac:dyDescent="0.25">
      <c r="A5222">
        <v>5221</v>
      </c>
    </row>
    <row r="5223" spans="1:1" x14ac:dyDescent="0.25">
      <c r="A5223">
        <v>5222</v>
      </c>
    </row>
    <row r="5224" spans="1:1" x14ac:dyDescent="0.25">
      <c r="A5224">
        <v>5223</v>
      </c>
    </row>
    <row r="5225" spans="1:1" x14ac:dyDescent="0.25">
      <c r="A5225">
        <v>5224</v>
      </c>
    </row>
    <row r="5226" spans="1:1" x14ac:dyDescent="0.25">
      <c r="A5226">
        <v>5225</v>
      </c>
    </row>
    <row r="5227" spans="1:1" x14ac:dyDescent="0.25">
      <c r="A5227">
        <v>5226</v>
      </c>
    </row>
    <row r="5228" spans="1:1" x14ac:dyDescent="0.25">
      <c r="A5228">
        <v>5227</v>
      </c>
    </row>
    <row r="5229" spans="1:1" x14ac:dyDescent="0.25">
      <c r="A5229">
        <v>5228</v>
      </c>
    </row>
    <row r="5230" spans="1:1" x14ac:dyDescent="0.25">
      <c r="A5230">
        <v>5229</v>
      </c>
    </row>
    <row r="5231" spans="1:1" x14ac:dyDescent="0.25">
      <c r="A5231">
        <v>5230</v>
      </c>
    </row>
    <row r="5232" spans="1:1" x14ac:dyDescent="0.25">
      <c r="A5232">
        <v>5231</v>
      </c>
    </row>
    <row r="5233" spans="1:1" x14ac:dyDescent="0.25">
      <c r="A5233">
        <v>5232</v>
      </c>
    </row>
    <row r="5234" spans="1:1" x14ac:dyDescent="0.25">
      <c r="A5234">
        <v>5233</v>
      </c>
    </row>
    <row r="5235" spans="1:1" x14ac:dyDescent="0.25">
      <c r="A5235">
        <v>5234</v>
      </c>
    </row>
    <row r="5236" spans="1:1" x14ac:dyDescent="0.25">
      <c r="A5236">
        <v>5235</v>
      </c>
    </row>
    <row r="5237" spans="1:1" x14ac:dyDescent="0.25">
      <c r="A5237">
        <v>5236</v>
      </c>
    </row>
    <row r="5238" spans="1:1" x14ac:dyDescent="0.25">
      <c r="A5238">
        <v>5237</v>
      </c>
    </row>
    <row r="5239" spans="1:1" x14ac:dyDescent="0.25">
      <c r="A5239">
        <v>5238</v>
      </c>
    </row>
    <row r="5240" spans="1:1" x14ac:dyDescent="0.25">
      <c r="A5240">
        <v>5239</v>
      </c>
    </row>
    <row r="5241" spans="1:1" x14ac:dyDescent="0.25">
      <c r="A5241">
        <v>5240</v>
      </c>
    </row>
    <row r="5242" spans="1:1" x14ac:dyDescent="0.25">
      <c r="A5242">
        <v>5241</v>
      </c>
    </row>
    <row r="5243" spans="1:1" x14ac:dyDescent="0.25">
      <c r="A5243">
        <v>5242</v>
      </c>
    </row>
    <row r="5244" spans="1:1" x14ac:dyDescent="0.25">
      <c r="A5244">
        <v>5243</v>
      </c>
    </row>
    <row r="5245" spans="1:1" x14ac:dyDescent="0.25">
      <c r="A5245">
        <v>5244</v>
      </c>
    </row>
    <row r="5246" spans="1:1" x14ac:dyDescent="0.25">
      <c r="A5246">
        <v>5245</v>
      </c>
    </row>
    <row r="5247" spans="1:1" x14ac:dyDescent="0.25">
      <c r="A5247">
        <v>5246</v>
      </c>
    </row>
    <row r="5248" spans="1:1" x14ac:dyDescent="0.25">
      <c r="A5248">
        <v>5247</v>
      </c>
    </row>
    <row r="5249" spans="1:11" x14ac:dyDescent="0.25">
      <c r="A5249">
        <v>5248</v>
      </c>
      <c r="J5249">
        <v>236.08132699999999</v>
      </c>
      <c r="K5249">
        <v>13.307126999999999</v>
      </c>
    </row>
    <row r="5250" spans="1:11" x14ac:dyDescent="0.25">
      <c r="A5250">
        <v>5249</v>
      </c>
      <c r="B5250">
        <v>244.41624400000001</v>
      </c>
      <c r="C5250">
        <v>5.6060420000000004</v>
      </c>
    </row>
    <row r="5251" spans="1:11" x14ac:dyDescent="0.25">
      <c r="A5251">
        <v>5250</v>
      </c>
      <c r="B5251">
        <v>244.359443</v>
      </c>
      <c r="C5251">
        <v>5.6216600000000003</v>
      </c>
    </row>
    <row r="5252" spans="1:11" x14ac:dyDescent="0.25">
      <c r="A5252">
        <v>5251</v>
      </c>
      <c r="B5252">
        <v>244.390368</v>
      </c>
      <c r="C5252">
        <v>5.6243400000000001</v>
      </c>
    </row>
    <row r="5253" spans="1:11" x14ac:dyDescent="0.25">
      <c r="A5253">
        <v>5252</v>
      </c>
      <c r="B5253">
        <v>244.38299799999999</v>
      </c>
      <c r="C5253">
        <v>5.6108880000000001</v>
      </c>
    </row>
    <row r="5254" spans="1:11" x14ac:dyDescent="0.25">
      <c r="A5254">
        <v>5253</v>
      </c>
      <c r="B5254">
        <v>244.45773600000001</v>
      </c>
      <c r="C5254">
        <v>5.5886209999999998</v>
      </c>
    </row>
    <row r="5255" spans="1:11" x14ac:dyDescent="0.25">
      <c r="A5255">
        <v>5254</v>
      </c>
      <c r="B5255">
        <v>244.435676</v>
      </c>
      <c r="C5255">
        <v>5.6060420000000004</v>
      </c>
    </row>
    <row r="5256" spans="1:11" x14ac:dyDescent="0.25">
      <c r="A5256">
        <v>5255</v>
      </c>
      <c r="B5256">
        <v>244.41124600000001</v>
      </c>
      <c r="C5256">
        <v>5.6073310000000003</v>
      </c>
    </row>
    <row r="5257" spans="1:11" x14ac:dyDescent="0.25">
      <c r="A5257">
        <v>5256</v>
      </c>
      <c r="B5257">
        <v>244.39789500000001</v>
      </c>
      <c r="C5257">
        <v>5.6080009999999998</v>
      </c>
      <c r="D5257">
        <v>238.44867600000001</v>
      </c>
      <c r="E5257">
        <v>7.4328000000000003</v>
      </c>
    </row>
    <row r="5258" spans="1:11" x14ac:dyDescent="0.25">
      <c r="A5258">
        <v>5257</v>
      </c>
      <c r="B5258">
        <v>244.385165</v>
      </c>
      <c r="C5258">
        <v>5.6107329999999997</v>
      </c>
      <c r="D5258">
        <v>238.46156200000001</v>
      </c>
      <c r="E5258">
        <v>7.409503</v>
      </c>
    </row>
    <row r="5259" spans="1:11" x14ac:dyDescent="0.25">
      <c r="A5259">
        <v>5258</v>
      </c>
      <c r="B5259">
        <v>244.38119399999999</v>
      </c>
      <c r="C5259">
        <v>5.5874350000000002</v>
      </c>
      <c r="D5259">
        <v>238.46372700000001</v>
      </c>
      <c r="E5259">
        <v>7.4212040000000004</v>
      </c>
    </row>
    <row r="5260" spans="1:11" x14ac:dyDescent="0.25">
      <c r="A5260">
        <v>5259</v>
      </c>
      <c r="B5260">
        <v>244.36006499999999</v>
      </c>
      <c r="C5260">
        <v>5.5932079999999997</v>
      </c>
      <c r="D5260">
        <v>238.41986199999999</v>
      </c>
      <c r="E5260">
        <v>7.4254300000000004</v>
      </c>
    </row>
    <row r="5261" spans="1:11" x14ac:dyDescent="0.25">
      <c r="A5261">
        <v>5260</v>
      </c>
      <c r="B5261">
        <v>244.41624400000001</v>
      </c>
      <c r="C5261">
        <v>5.6060420000000004</v>
      </c>
      <c r="D5261">
        <v>238.45594299999999</v>
      </c>
      <c r="E5261">
        <v>7.4457380000000004</v>
      </c>
    </row>
    <row r="5262" spans="1:11" x14ac:dyDescent="0.25">
      <c r="A5262">
        <v>5261</v>
      </c>
      <c r="D5262">
        <v>238.45408700000002</v>
      </c>
      <c r="E5262">
        <v>7.4693449999999997</v>
      </c>
    </row>
    <row r="5263" spans="1:11" x14ac:dyDescent="0.25">
      <c r="A5263">
        <v>5262</v>
      </c>
      <c r="D5263">
        <v>238.45800299999999</v>
      </c>
      <c r="E5263">
        <v>7.4621810000000002</v>
      </c>
      <c r="F5263">
        <v>243.146365</v>
      </c>
      <c r="G5263">
        <v>4.0902469999999997</v>
      </c>
    </row>
    <row r="5264" spans="1:11" x14ac:dyDescent="0.25">
      <c r="A5264">
        <v>5263</v>
      </c>
      <c r="D5264">
        <v>238.46310700000001</v>
      </c>
      <c r="E5264">
        <v>7.4770250000000003</v>
      </c>
      <c r="F5264">
        <v>243.168475</v>
      </c>
      <c r="G5264">
        <v>4.0103020000000003</v>
      </c>
    </row>
    <row r="5265" spans="1:9" x14ac:dyDescent="0.25">
      <c r="A5265">
        <v>5264</v>
      </c>
      <c r="D5265">
        <v>238.44867600000001</v>
      </c>
      <c r="E5265">
        <v>7.4328000000000003</v>
      </c>
      <c r="F5265">
        <v>243.15780699999999</v>
      </c>
      <c r="G5265">
        <v>4.0340119999999997</v>
      </c>
      <c r="H5265">
        <v>240.02420899999998</v>
      </c>
      <c r="I5265">
        <v>8.3220829999999992</v>
      </c>
    </row>
    <row r="5266" spans="1:9" x14ac:dyDescent="0.25">
      <c r="A5266">
        <v>5265</v>
      </c>
      <c r="F5266">
        <v>243.14327</v>
      </c>
      <c r="G5266">
        <v>4.0076219999999996</v>
      </c>
      <c r="H5266">
        <v>239.91936799999999</v>
      </c>
      <c r="I5266">
        <v>8.1684839999999994</v>
      </c>
    </row>
    <row r="5267" spans="1:9" x14ac:dyDescent="0.25">
      <c r="A5267">
        <v>5266</v>
      </c>
      <c r="F5267">
        <v>243.12285900000001</v>
      </c>
      <c r="G5267">
        <v>3.9994269999999998</v>
      </c>
      <c r="H5267">
        <v>239.94282200000001</v>
      </c>
      <c r="I5267">
        <v>8.2791990000000002</v>
      </c>
    </row>
    <row r="5268" spans="1:9" x14ac:dyDescent="0.25">
      <c r="A5268">
        <v>5267</v>
      </c>
      <c r="F5268">
        <v>243.132035</v>
      </c>
      <c r="G5268">
        <v>4.0103540000000004</v>
      </c>
      <c r="H5268">
        <v>239.99199400000001</v>
      </c>
      <c r="I5268">
        <v>8.3392990000000005</v>
      </c>
    </row>
    <row r="5269" spans="1:9" x14ac:dyDescent="0.25">
      <c r="A5269">
        <v>5268</v>
      </c>
      <c r="F5269">
        <v>243.160642</v>
      </c>
      <c r="G5269">
        <v>3.9863339999999998</v>
      </c>
      <c r="H5269">
        <v>240.008229</v>
      </c>
      <c r="I5269">
        <v>8.3288349999999998</v>
      </c>
    </row>
    <row r="5270" spans="1:9" x14ac:dyDescent="0.25">
      <c r="A5270">
        <v>5269</v>
      </c>
      <c r="F5270">
        <v>243.162395</v>
      </c>
      <c r="G5270">
        <v>3.9909219999999999</v>
      </c>
      <c r="H5270">
        <v>240.03121999999999</v>
      </c>
      <c r="I5270">
        <v>8.327909</v>
      </c>
    </row>
    <row r="5271" spans="1:9" x14ac:dyDescent="0.25">
      <c r="A5271">
        <v>5270</v>
      </c>
      <c r="F5271">
        <v>243.146365</v>
      </c>
      <c r="G5271">
        <v>4.0902469999999997</v>
      </c>
      <c r="H5271">
        <v>240.01544699999999</v>
      </c>
      <c r="I5271">
        <v>8.3294540000000001</v>
      </c>
    </row>
    <row r="5272" spans="1:9" x14ac:dyDescent="0.25">
      <c r="A5272">
        <v>5271</v>
      </c>
      <c r="H5272">
        <v>240.01467199999999</v>
      </c>
      <c r="I5272">
        <v>8.2827029999999997</v>
      </c>
    </row>
    <row r="5273" spans="1:9" x14ac:dyDescent="0.25">
      <c r="A5273">
        <v>5272</v>
      </c>
      <c r="H5273">
        <v>240.02420899999998</v>
      </c>
      <c r="I5273">
        <v>8.3220829999999992</v>
      </c>
    </row>
    <row r="5274" spans="1:9" x14ac:dyDescent="0.25">
      <c r="A5274">
        <v>5273</v>
      </c>
    </row>
    <row r="5275" spans="1:9" x14ac:dyDescent="0.25">
      <c r="A5275">
        <v>5274</v>
      </c>
    </row>
    <row r="5276" spans="1:9" x14ac:dyDescent="0.25">
      <c r="A5276">
        <v>5275</v>
      </c>
    </row>
    <row r="5277" spans="1:9" x14ac:dyDescent="0.25">
      <c r="A5277">
        <v>5276</v>
      </c>
    </row>
    <row r="5278" spans="1:9" x14ac:dyDescent="0.25">
      <c r="A5278">
        <v>5277</v>
      </c>
    </row>
    <row r="5279" spans="1:9" x14ac:dyDescent="0.25">
      <c r="A5279">
        <v>5278</v>
      </c>
    </row>
    <row r="5280" spans="1:9" x14ac:dyDescent="0.25">
      <c r="A5280">
        <v>5279</v>
      </c>
      <c r="B5280">
        <v>213.66714300000001</v>
      </c>
      <c r="C5280">
        <v>5.8723979999999996</v>
      </c>
    </row>
    <row r="5281" spans="1:9" x14ac:dyDescent="0.25">
      <c r="A5281">
        <v>5280</v>
      </c>
      <c r="B5281">
        <v>214.90142</v>
      </c>
      <c r="C5281">
        <v>5.9237570000000002</v>
      </c>
    </row>
    <row r="5282" spans="1:9" x14ac:dyDescent="0.25">
      <c r="A5282">
        <v>5281</v>
      </c>
      <c r="B5282">
        <v>214.86704</v>
      </c>
      <c r="C5282">
        <v>5.9295819999999999</v>
      </c>
    </row>
    <row r="5283" spans="1:9" x14ac:dyDescent="0.25">
      <c r="A5283">
        <v>5282</v>
      </c>
      <c r="B5283">
        <v>214.89379099999999</v>
      </c>
      <c r="C5283">
        <v>5.9480339999999998</v>
      </c>
      <c r="D5283">
        <v>213.11548400000001</v>
      </c>
      <c r="E5283">
        <v>7.730156</v>
      </c>
    </row>
    <row r="5284" spans="1:9" x14ac:dyDescent="0.25">
      <c r="A5284">
        <v>5283</v>
      </c>
      <c r="B5284">
        <v>214.89631700000001</v>
      </c>
      <c r="C5284">
        <v>5.9621570000000004</v>
      </c>
      <c r="D5284">
        <v>213.01579799999999</v>
      </c>
      <c r="E5284">
        <v>7.7241770000000001</v>
      </c>
    </row>
    <row r="5285" spans="1:9" x14ac:dyDescent="0.25">
      <c r="A5285">
        <v>5284</v>
      </c>
      <c r="B5285">
        <v>214.90353300000001</v>
      </c>
      <c r="C5285">
        <v>5.9491170000000002</v>
      </c>
      <c r="D5285">
        <v>213.03770399999999</v>
      </c>
      <c r="E5285">
        <v>7.7281459999999997</v>
      </c>
    </row>
    <row r="5286" spans="1:9" x14ac:dyDescent="0.25">
      <c r="A5286">
        <v>5285</v>
      </c>
      <c r="B5286">
        <v>214.91832600000001</v>
      </c>
      <c r="C5286">
        <v>5.9556630000000004</v>
      </c>
      <c r="D5286">
        <v>213.064559</v>
      </c>
      <c r="E5286">
        <v>7.7117040000000001</v>
      </c>
    </row>
    <row r="5287" spans="1:9" x14ac:dyDescent="0.25">
      <c r="A5287">
        <v>5286</v>
      </c>
      <c r="B5287">
        <v>214.923326</v>
      </c>
      <c r="C5287">
        <v>5.9196340000000003</v>
      </c>
      <c r="D5287">
        <v>213.09862899999999</v>
      </c>
      <c r="E5287">
        <v>7.7761329999999997</v>
      </c>
    </row>
    <row r="5288" spans="1:9" x14ac:dyDescent="0.25">
      <c r="A5288">
        <v>5287</v>
      </c>
      <c r="B5288">
        <v>214.86492699999999</v>
      </c>
      <c r="C5288">
        <v>5.8732959999999999</v>
      </c>
      <c r="D5288">
        <v>213.07388800000001</v>
      </c>
      <c r="E5288">
        <v>7.787369</v>
      </c>
    </row>
    <row r="5289" spans="1:9" x14ac:dyDescent="0.25">
      <c r="A5289">
        <v>5288</v>
      </c>
      <c r="B5289">
        <v>214.90142</v>
      </c>
      <c r="C5289">
        <v>5.9237570000000002</v>
      </c>
      <c r="D5289">
        <v>213.08466100000001</v>
      </c>
      <c r="E5289">
        <v>7.7912350000000004</v>
      </c>
    </row>
    <row r="5290" spans="1:9" x14ac:dyDescent="0.25">
      <c r="A5290">
        <v>5289</v>
      </c>
      <c r="D5290">
        <v>213.05301299999999</v>
      </c>
      <c r="E5290">
        <v>7.7797409999999996</v>
      </c>
      <c r="F5290">
        <v>213.411911</v>
      </c>
      <c r="G5290">
        <v>4.0970500000000003</v>
      </c>
    </row>
    <row r="5291" spans="1:9" x14ac:dyDescent="0.25">
      <c r="A5291">
        <v>5290</v>
      </c>
      <c r="D5291">
        <v>213.11548400000001</v>
      </c>
      <c r="E5291">
        <v>7.730156</v>
      </c>
      <c r="F5291">
        <v>213.42211699999999</v>
      </c>
      <c r="G5291">
        <v>4.2737420000000004</v>
      </c>
      <c r="H5291">
        <v>212.619067</v>
      </c>
      <c r="I5291">
        <v>8.6500559999999993</v>
      </c>
    </row>
    <row r="5292" spans="1:9" x14ac:dyDescent="0.25">
      <c r="A5292">
        <v>5291</v>
      </c>
      <c r="F5292">
        <v>213.42541600000001</v>
      </c>
      <c r="G5292">
        <v>4.2152909999999997</v>
      </c>
      <c r="H5292">
        <v>212.66313700000001</v>
      </c>
      <c r="I5292">
        <v>8.6260370000000002</v>
      </c>
    </row>
    <row r="5293" spans="1:9" x14ac:dyDescent="0.25">
      <c r="A5293">
        <v>5292</v>
      </c>
      <c r="F5293">
        <v>213.425622</v>
      </c>
      <c r="G5293">
        <v>4.1456559999999998</v>
      </c>
      <c r="H5293">
        <v>212.621386</v>
      </c>
      <c r="I5293">
        <v>8.6645389999999995</v>
      </c>
    </row>
    <row r="5294" spans="1:9" x14ac:dyDescent="0.25">
      <c r="A5294">
        <v>5293</v>
      </c>
      <c r="F5294">
        <v>213.46701099999999</v>
      </c>
      <c r="G5294">
        <v>4.1183889999999996</v>
      </c>
      <c r="H5294">
        <v>212.65035399999999</v>
      </c>
      <c r="I5294">
        <v>8.6887139999999992</v>
      </c>
    </row>
    <row r="5295" spans="1:9" x14ac:dyDescent="0.25">
      <c r="A5295">
        <v>5294</v>
      </c>
      <c r="F5295">
        <v>213.450311</v>
      </c>
      <c r="G5295">
        <v>4.0724119999999999</v>
      </c>
      <c r="H5295">
        <v>212.57716199999999</v>
      </c>
      <c r="I5295">
        <v>8.7343290000000007</v>
      </c>
    </row>
    <row r="5296" spans="1:9" x14ac:dyDescent="0.25">
      <c r="A5296">
        <v>5295</v>
      </c>
      <c r="F5296">
        <v>213.519689</v>
      </c>
      <c r="G5296">
        <v>4.0137039999999997</v>
      </c>
      <c r="H5296">
        <v>212.67576500000001</v>
      </c>
      <c r="I5296">
        <v>8.7765439999999995</v>
      </c>
    </row>
    <row r="5297" spans="1:9" x14ac:dyDescent="0.25">
      <c r="A5297">
        <v>5296</v>
      </c>
      <c r="F5297">
        <v>213.44928099999998</v>
      </c>
      <c r="G5297">
        <v>4.0148380000000001</v>
      </c>
      <c r="H5297">
        <v>212.63870499999999</v>
      </c>
      <c r="I5297">
        <v>8.7591730000000005</v>
      </c>
    </row>
    <row r="5298" spans="1:9" x14ac:dyDescent="0.25">
      <c r="A5298">
        <v>5297</v>
      </c>
      <c r="F5298">
        <v>213.411911</v>
      </c>
      <c r="G5298">
        <v>4.0970500000000003</v>
      </c>
      <c r="H5298">
        <v>212.59468699999999</v>
      </c>
      <c r="I5298">
        <v>8.7589159999999993</v>
      </c>
    </row>
    <row r="5299" spans="1:9" x14ac:dyDescent="0.25">
      <c r="A5299">
        <v>5298</v>
      </c>
      <c r="H5299">
        <v>212.619067</v>
      </c>
      <c r="I5299">
        <v>8.6500559999999993</v>
      </c>
    </row>
    <row r="5300" spans="1:9" x14ac:dyDescent="0.25">
      <c r="A5300">
        <v>5299</v>
      </c>
      <c r="H5300">
        <v>212.619067</v>
      </c>
      <c r="I5300">
        <v>8.6500559999999993</v>
      </c>
    </row>
    <row r="5301" spans="1:9" x14ac:dyDescent="0.25">
      <c r="A5301">
        <v>5300</v>
      </c>
      <c r="B5301">
        <v>191.896128</v>
      </c>
      <c r="C5301">
        <v>6.9050989999999999</v>
      </c>
    </row>
    <row r="5302" spans="1:9" x14ac:dyDescent="0.25">
      <c r="A5302">
        <v>5301</v>
      </c>
      <c r="B5302">
        <v>191.89638400000001</v>
      </c>
      <c r="C5302">
        <v>6.8863760000000003</v>
      </c>
    </row>
    <row r="5303" spans="1:9" x14ac:dyDescent="0.25">
      <c r="A5303">
        <v>5302</v>
      </c>
      <c r="B5303">
        <v>191.93429</v>
      </c>
      <c r="C5303">
        <v>6.9065279999999998</v>
      </c>
    </row>
    <row r="5304" spans="1:9" x14ac:dyDescent="0.25">
      <c r="A5304">
        <v>5303</v>
      </c>
      <c r="B5304">
        <v>191.923678</v>
      </c>
      <c r="C5304">
        <v>6.889335</v>
      </c>
    </row>
    <row r="5305" spans="1:9" x14ac:dyDescent="0.25">
      <c r="A5305">
        <v>5304</v>
      </c>
      <c r="B5305">
        <v>191.916335</v>
      </c>
      <c r="C5305">
        <v>6.8851509999999996</v>
      </c>
    </row>
    <row r="5306" spans="1:9" x14ac:dyDescent="0.25">
      <c r="A5306">
        <v>5305</v>
      </c>
      <c r="B5306">
        <v>191.90750700000001</v>
      </c>
      <c r="C5306">
        <v>6.876938</v>
      </c>
    </row>
    <row r="5307" spans="1:9" x14ac:dyDescent="0.25">
      <c r="A5307">
        <v>5306</v>
      </c>
      <c r="B5307">
        <v>191.91954700000002</v>
      </c>
      <c r="C5307">
        <v>6.9283130000000002</v>
      </c>
    </row>
    <row r="5308" spans="1:9" x14ac:dyDescent="0.25">
      <c r="A5308">
        <v>5307</v>
      </c>
      <c r="B5308">
        <v>191.91842100000002</v>
      </c>
      <c r="C5308">
        <v>6.9401999999999999</v>
      </c>
      <c r="D5308">
        <v>184.96154300000001</v>
      </c>
      <c r="E5308">
        <v>9.1409520000000004</v>
      </c>
    </row>
    <row r="5309" spans="1:9" x14ac:dyDescent="0.25">
      <c r="A5309">
        <v>5308</v>
      </c>
      <c r="B5309">
        <v>191.89868000000001</v>
      </c>
      <c r="C5309">
        <v>6.9481080000000004</v>
      </c>
      <c r="D5309">
        <v>184.94435000000001</v>
      </c>
      <c r="E5309">
        <v>9.099577</v>
      </c>
    </row>
    <row r="5310" spans="1:9" x14ac:dyDescent="0.25">
      <c r="A5310">
        <v>5309</v>
      </c>
      <c r="B5310">
        <v>191.896128</v>
      </c>
      <c r="C5310">
        <v>6.9050989999999999</v>
      </c>
      <c r="D5310">
        <v>184.938075</v>
      </c>
      <c r="E5310">
        <v>9.1218719999999998</v>
      </c>
    </row>
    <row r="5311" spans="1:9" x14ac:dyDescent="0.25">
      <c r="A5311">
        <v>5310</v>
      </c>
      <c r="B5311">
        <v>191.896128</v>
      </c>
      <c r="C5311">
        <v>6.9050989999999999</v>
      </c>
      <c r="D5311">
        <v>184.92481100000001</v>
      </c>
      <c r="E5311">
        <v>9.1255450000000007</v>
      </c>
    </row>
    <row r="5312" spans="1:9" x14ac:dyDescent="0.25">
      <c r="A5312">
        <v>5311</v>
      </c>
      <c r="D5312">
        <v>184.93169600000002</v>
      </c>
      <c r="E5312">
        <v>9.1473809999999993</v>
      </c>
    </row>
    <row r="5313" spans="1:9" x14ac:dyDescent="0.25">
      <c r="A5313">
        <v>5312</v>
      </c>
      <c r="D5313">
        <v>184.947665</v>
      </c>
      <c r="E5313">
        <v>9.1554409999999997</v>
      </c>
    </row>
    <row r="5314" spans="1:9" x14ac:dyDescent="0.25">
      <c r="A5314">
        <v>5313</v>
      </c>
      <c r="D5314">
        <v>184.95241000000001</v>
      </c>
      <c r="E5314">
        <v>9.1398810000000008</v>
      </c>
      <c r="F5314">
        <v>188.61583899999999</v>
      </c>
      <c r="G5314">
        <v>5.7596489999999996</v>
      </c>
    </row>
    <row r="5315" spans="1:9" x14ac:dyDescent="0.25">
      <c r="A5315">
        <v>5314</v>
      </c>
      <c r="D5315">
        <v>184.917258</v>
      </c>
      <c r="E5315">
        <v>9.1311060000000008</v>
      </c>
      <c r="F5315">
        <v>188.64211499999999</v>
      </c>
      <c r="G5315">
        <v>5.8057689999999997</v>
      </c>
    </row>
    <row r="5316" spans="1:9" x14ac:dyDescent="0.25">
      <c r="A5316">
        <v>5315</v>
      </c>
      <c r="D5316">
        <v>184.96154300000001</v>
      </c>
      <c r="E5316">
        <v>9.1409520000000004</v>
      </c>
      <c r="F5316">
        <v>188.61828800000001</v>
      </c>
      <c r="G5316">
        <v>5.7479149999999999</v>
      </c>
    </row>
    <row r="5317" spans="1:9" x14ac:dyDescent="0.25">
      <c r="A5317">
        <v>5316</v>
      </c>
      <c r="F5317">
        <v>188.630022</v>
      </c>
      <c r="G5317">
        <v>5.7602099999999998</v>
      </c>
      <c r="H5317">
        <v>185.103781</v>
      </c>
      <c r="I5317">
        <v>10.197225</v>
      </c>
    </row>
    <row r="5318" spans="1:9" x14ac:dyDescent="0.25">
      <c r="A5318">
        <v>5317</v>
      </c>
      <c r="F5318">
        <v>188.737414</v>
      </c>
      <c r="G5318">
        <v>5.7241410000000004</v>
      </c>
      <c r="H5318">
        <v>185.01878200000002</v>
      </c>
      <c r="I5318">
        <v>10.173755999999999</v>
      </c>
    </row>
    <row r="5319" spans="1:9" x14ac:dyDescent="0.25">
      <c r="A5319">
        <v>5318</v>
      </c>
      <c r="F5319">
        <v>188.74307900000002</v>
      </c>
      <c r="G5319">
        <v>5.7830659999999998</v>
      </c>
      <c r="H5319">
        <v>185.00046800000001</v>
      </c>
      <c r="I5319">
        <v>10.246506999999999</v>
      </c>
    </row>
    <row r="5320" spans="1:9" x14ac:dyDescent="0.25">
      <c r="A5320">
        <v>5319</v>
      </c>
      <c r="F5320">
        <v>188.75843700000001</v>
      </c>
      <c r="G5320">
        <v>5.7849029999999999</v>
      </c>
      <c r="H5320">
        <v>185.008017</v>
      </c>
      <c r="I5320">
        <v>10.257374</v>
      </c>
    </row>
    <row r="5321" spans="1:9" x14ac:dyDescent="0.25">
      <c r="A5321">
        <v>5320</v>
      </c>
      <c r="F5321">
        <v>188.66038</v>
      </c>
      <c r="G5321">
        <v>5.8154620000000001</v>
      </c>
      <c r="H5321">
        <v>185.01434599999999</v>
      </c>
      <c r="I5321">
        <v>10.261965999999999</v>
      </c>
    </row>
    <row r="5322" spans="1:9" x14ac:dyDescent="0.25">
      <c r="A5322">
        <v>5321</v>
      </c>
      <c r="F5322">
        <v>188.61583899999999</v>
      </c>
      <c r="G5322">
        <v>5.7596489999999996</v>
      </c>
      <c r="H5322">
        <v>185.00393500000001</v>
      </c>
      <c r="I5322">
        <v>10.268547</v>
      </c>
    </row>
    <row r="5323" spans="1:9" x14ac:dyDescent="0.25">
      <c r="A5323">
        <v>5322</v>
      </c>
      <c r="H5323">
        <v>185.02939500000002</v>
      </c>
      <c r="I5323">
        <v>10.309361000000001</v>
      </c>
    </row>
    <row r="5324" spans="1:9" x14ac:dyDescent="0.25">
      <c r="A5324">
        <v>5323</v>
      </c>
      <c r="H5324">
        <v>185.03669200000002</v>
      </c>
      <c r="I5324">
        <v>10.330686999999999</v>
      </c>
    </row>
    <row r="5325" spans="1:9" x14ac:dyDescent="0.25">
      <c r="A5325">
        <v>5324</v>
      </c>
      <c r="B5325">
        <v>167.72402199999999</v>
      </c>
      <c r="C5325">
        <v>7.6322049999999999</v>
      </c>
      <c r="H5325">
        <v>185.103781</v>
      </c>
      <c r="I5325">
        <v>10.197225</v>
      </c>
    </row>
    <row r="5326" spans="1:9" x14ac:dyDescent="0.25">
      <c r="A5326">
        <v>5325</v>
      </c>
      <c r="B5326">
        <v>167.731675</v>
      </c>
      <c r="C5326">
        <v>7.5967469999999997</v>
      </c>
    </row>
    <row r="5327" spans="1:9" x14ac:dyDescent="0.25">
      <c r="A5327">
        <v>5326</v>
      </c>
      <c r="B5327">
        <v>167.71147000000002</v>
      </c>
      <c r="C5327">
        <v>7.6260310000000002</v>
      </c>
    </row>
    <row r="5328" spans="1:9" x14ac:dyDescent="0.25">
      <c r="A5328">
        <v>5327</v>
      </c>
      <c r="B5328">
        <v>167.833405</v>
      </c>
      <c r="C5328">
        <v>7.6087879999999997</v>
      </c>
    </row>
    <row r="5329" spans="1:9" x14ac:dyDescent="0.25">
      <c r="A5329">
        <v>5328</v>
      </c>
      <c r="B5329">
        <v>167.862381</v>
      </c>
      <c r="C5329">
        <v>7.5422099999999999</v>
      </c>
    </row>
    <row r="5330" spans="1:9" x14ac:dyDescent="0.25">
      <c r="A5330">
        <v>5329</v>
      </c>
      <c r="B5330">
        <v>167.87482900000001</v>
      </c>
      <c r="C5330">
        <v>7.5578209999999997</v>
      </c>
    </row>
    <row r="5331" spans="1:9" x14ac:dyDescent="0.25">
      <c r="A5331">
        <v>5330</v>
      </c>
      <c r="B5331">
        <v>167.81631100000001</v>
      </c>
      <c r="C5331">
        <v>7.5964919999999996</v>
      </c>
    </row>
    <row r="5332" spans="1:9" x14ac:dyDescent="0.25">
      <c r="A5332">
        <v>5331</v>
      </c>
      <c r="B5332">
        <v>167.79917</v>
      </c>
      <c r="C5332">
        <v>7.6388369999999997</v>
      </c>
      <c r="D5332">
        <v>161.32471200000001</v>
      </c>
      <c r="E5332">
        <v>9.1381969999999999</v>
      </c>
    </row>
    <row r="5333" spans="1:9" x14ac:dyDescent="0.25">
      <c r="A5333">
        <v>5332</v>
      </c>
      <c r="B5333">
        <v>167.68285</v>
      </c>
      <c r="C5333">
        <v>7.6591930000000001</v>
      </c>
      <c r="D5333">
        <v>161.32159899999999</v>
      </c>
      <c r="E5333">
        <v>9.1908469999999998</v>
      </c>
    </row>
    <row r="5334" spans="1:9" x14ac:dyDescent="0.25">
      <c r="A5334">
        <v>5333</v>
      </c>
      <c r="B5334">
        <v>167.72402199999999</v>
      </c>
      <c r="C5334">
        <v>7.6322049999999999</v>
      </c>
      <c r="D5334">
        <v>161.29124400000001</v>
      </c>
      <c r="E5334">
        <v>9.1273820000000008</v>
      </c>
    </row>
    <row r="5335" spans="1:9" x14ac:dyDescent="0.25">
      <c r="A5335">
        <v>5334</v>
      </c>
      <c r="D5335">
        <v>161.313998</v>
      </c>
      <c r="E5335">
        <v>9.1445740000000004</v>
      </c>
    </row>
    <row r="5336" spans="1:9" x14ac:dyDescent="0.25">
      <c r="A5336">
        <v>5335</v>
      </c>
      <c r="D5336">
        <v>161.33573200000001</v>
      </c>
      <c r="E5336">
        <v>9.1326879999999999</v>
      </c>
    </row>
    <row r="5337" spans="1:9" x14ac:dyDescent="0.25">
      <c r="A5337">
        <v>5336</v>
      </c>
      <c r="D5337">
        <v>161.36118900000002</v>
      </c>
      <c r="E5337">
        <v>9.1341160000000006</v>
      </c>
    </row>
    <row r="5338" spans="1:9" x14ac:dyDescent="0.25">
      <c r="A5338">
        <v>5337</v>
      </c>
      <c r="D5338">
        <v>161.34578200000001</v>
      </c>
      <c r="E5338">
        <v>9.1108010000000004</v>
      </c>
    </row>
    <row r="5339" spans="1:9" x14ac:dyDescent="0.25">
      <c r="A5339">
        <v>5338</v>
      </c>
      <c r="D5339">
        <v>161.29277500000001</v>
      </c>
      <c r="E5339">
        <v>9.1096789999999999</v>
      </c>
      <c r="F5339">
        <v>164.60903000000002</v>
      </c>
      <c r="G5339">
        <v>6.3343129999999999</v>
      </c>
    </row>
    <row r="5340" spans="1:9" x14ac:dyDescent="0.25">
      <c r="A5340">
        <v>5339</v>
      </c>
      <c r="D5340">
        <v>161.27507200000002</v>
      </c>
      <c r="E5340">
        <v>9.1386570000000003</v>
      </c>
      <c r="F5340">
        <v>164.613113</v>
      </c>
      <c r="G5340">
        <v>6.3826270000000003</v>
      </c>
    </row>
    <row r="5341" spans="1:9" x14ac:dyDescent="0.25">
      <c r="A5341">
        <v>5340</v>
      </c>
      <c r="D5341">
        <v>161.32471200000001</v>
      </c>
      <c r="E5341">
        <v>9.1381969999999999</v>
      </c>
      <c r="F5341">
        <v>164.65214</v>
      </c>
      <c r="G5341">
        <v>6.3648220000000002</v>
      </c>
    </row>
    <row r="5342" spans="1:9" x14ac:dyDescent="0.25">
      <c r="A5342">
        <v>5341</v>
      </c>
      <c r="F5342">
        <v>164.60836700000002</v>
      </c>
      <c r="G5342">
        <v>6.3412509999999997</v>
      </c>
      <c r="H5342">
        <v>160.96401600000002</v>
      </c>
      <c r="I5342">
        <v>10.120442000000001</v>
      </c>
    </row>
    <row r="5343" spans="1:9" x14ac:dyDescent="0.25">
      <c r="A5343">
        <v>5342</v>
      </c>
      <c r="F5343">
        <v>164.65382500000001</v>
      </c>
      <c r="G5343">
        <v>6.3343639999999999</v>
      </c>
      <c r="H5343">
        <v>161.008351</v>
      </c>
      <c r="I5343">
        <v>10.124064000000001</v>
      </c>
    </row>
    <row r="5344" spans="1:9" x14ac:dyDescent="0.25">
      <c r="A5344">
        <v>5343</v>
      </c>
      <c r="F5344">
        <v>164.70800400000002</v>
      </c>
      <c r="G5344">
        <v>6.3444659999999997</v>
      </c>
      <c r="H5344">
        <v>160.99064800000002</v>
      </c>
      <c r="I5344">
        <v>10.091412999999999</v>
      </c>
    </row>
    <row r="5345" spans="1:9" x14ac:dyDescent="0.25">
      <c r="A5345">
        <v>5344</v>
      </c>
      <c r="F5345">
        <v>164.762595</v>
      </c>
      <c r="G5345">
        <v>6.3128339999999996</v>
      </c>
      <c r="H5345">
        <v>160.94743600000001</v>
      </c>
      <c r="I5345">
        <v>10.099474000000001</v>
      </c>
    </row>
    <row r="5346" spans="1:9" x14ac:dyDescent="0.25">
      <c r="A5346">
        <v>5345</v>
      </c>
      <c r="F5346">
        <v>164.60903000000002</v>
      </c>
      <c r="G5346">
        <v>6.3343129999999999</v>
      </c>
      <c r="H5346">
        <v>160.958405</v>
      </c>
      <c r="I5346">
        <v>10.085597</v>
      </c>
    </row>
    <row r="5347" spans="1:9" x14ac:dyDescent="0.25">
      <c r="A5347">
        <v>5346</v>
      </c>
      <c r="H5347">
        <v>160.97677100000001</v>
      </c>
      <c r="I5347">
        <v>10.103809999999999</v>
      </c>
    </row>
    <row r="5348" spans="1:9" x14ac:dyDescent="0.25">
      <c r="A5348">
        <v>5347</v>
      </c>
      <c r="B5348">
        <v>136.39415200000002</v>
      </c>
      <c r="C5348">
        <v>5.730467</v>
      </c>
      <c r="H5348">
        <v>160.953711</v>
      </c>
      <c r="I5348">
        <v>10.087076</v>
      </c>
    </row>
    <row r="5349" spans="1:9" x14ac:dyDescent="0.25">
      <c r="A5349">
        <v>5348</v>
      </c>
      <c r="B5349">
        <v>136.39415200000002</v>
      </c>
      <c r="C5349">
        <v>5.730467</v>
      </c>
      <c r="H5349">
        <v>161.043451</v>
      </c>
      <c r="I5349">
        <v>10.206713000000001</v>
      </c>
    </row>
    <row r="5350" spans="1:9" x14ac:dyDescent="0.25">
      <c r="A5350">
        <v>5349</v>
      </c>
      <c r="B5350">
        <v>136.39415200000002</v>
      </c>
      <c r="C5350">
        <v>5.730467</v>
      </c>
      <c r="H5350">
        <v>161.011718</v>
      </c>
      <c r="I5350">
        <v>10.231712</v>
      </c>
    </row>
    <row r="5351" spans="1:9" x14ac:dyDescent="0.25">
      <c r="A5351">
        <v>5350</v>
      </c>
      <c r="B5351">
        <v>136.39415200000002</v>
      </c>
      <c r="C5351">
        <v>5.730467</v>
      </c>
      <c r="H5351">
        <v>160.96401600000002</v>
      </c>
      <c r="I5351">
        <v>10.120442000000001</v>
      </c>
    </row>
    <row r="5352" spans="1:9" x14ac:dyDescent="0.25">
      <c r="A5352">
        <v>5351</v>
      </c>
      <c r="B5352">
        <v>136.39415200000002</v>
      </c>
      <c r="C5352">
        <v>5.730467</v>
      </c>
    </row>
    <row r="5353" spans="1:9" x14ac:dyDescent="0.25">
      <c r="A5353">
        <v>5352</v>
      </c>
      <c r="B5353">
        <v>136.39415200000002</v>
      </c>
      <c r="C5353">
        <v>5.730467</v>
      </c>
    </row>
    <row r="5354" spans="1:9" x14ac:dyDescent="0.25">
      <c r="A5354">
        <v>5353</v>
      </c>
      <c r="B5354">
        <v>136.39415200000002</v>
      </c>
      <c r="C5354">
        <v>5.730467</v>
      </c>
    </row>
    <row r="5355" spans="1:9" x14ac:dyDescent="0.25">
      <c r="A5355">
        <v>5354</v>
      </c>
      <c r="B5355">
        <v>136.39415200000002</v>
      </c>
      <c r="C5355">
        <v>5.730467</v>
      </c>
    </row>
    <row r="5356" spans="1:9" x14ac:dyDescent="0.25">
      <c r="A5356">
        <v>5355</v>
      </c>
      <c r="B5356">
        <v>136.39415200000002</v>
      </c>
      <c r="C5356">
        <v>5.730467</v>
      </c>
    </row>
    <row r="5357" spans="1:9" x14ac:dyDescent="0.25">
      <c r="A5357">
        <v>5356</v>
      </c>
      <c r="B5357">
        <v>136.39415200000002</v>
      </c>
      <c r="C5357">
        <v>5.730467</v>
      </c>
      <c r="D5357">
        <v>130.77495800000003</v>
      </c>
      <c r="E5357">
        <v>7.4455809999999998</v>
      </c>
    </row>
    <row r="5358" spans="1:9" x14ac:dyDescent="0.25">
      <c r="A5358">
        <v>5357</v>
      </c>
      <c r="B5358">
        <v>136.39415200000002</v>
      </c>
      <c r="C5358">
        <v>5.730467</v>
      </c>
      <c r="D5358">
        <v>130.78898800000002</v>
      </c>
      <c r="E5358">
        <v>7.4287450000000002</v>
      </c>
    </row>
    <row r="5359" spans="1:9" x14ac:dyDescent="0.25">
      <c r="A5359">
        <v>5358</v>
      </c>
      <c r="B5359">
        <v>136.39415200000002</v>
      </c>
      <c r="C5359">
        <v>5.730467</v>
      </c>
      <c r="D5359">
        <v>130.74582500000002</v>
      </c>
      <c r="E5359">
        <v>7.4187969999999996</v>
      </c>
    </row>
    <row r="5360" spans="1:9" x14ac:dyDescent="0.25">
      <c r="A5360">
        <v>5359</v>
      </c>
      <c r="D5360">
        <v>130.745058</v>
      </c>
      <c r="E5360">
        <v>7.45451</v>
      </c>
    </row>
    <row r="5361" spans="1:9" x14ac:dyDescent="0.25">
      <c r="A5361">
        <v>5360</v>
      </c>
      <c r="D5361">
        <v>130.762766</v>
      </c>
      <c r="E5361">
        <v>7.4716519999999997</v>
      </c>
    </row>
    <row r="5362" spans="1:9" x14ac:dyDescent="0.25">
      <c r="A5362">
        <v>5361</v>
      </c>
      <c r="D5362">
        <v>130.790819</v>
      </c>
      <c r="E5362">
        <v>7.4657340000000003</v>
      </c>
      <c r="F5362">
        <v>134.82928700000002</v>
      </c>
      <c r="G5362">
        <v>4.1939140000000004</v>
      </c>
    </row>
    <row r="5363" spans="1:9" x14ac:dyDescent="0.25">
      <c r="A5363">
        <v>5362</v>
      </c>
      <c r="D5363">
        <v>130.79745300000002</v>
      </c>
      <c r="E5363">
        <v>7.5024150000000001</v>
      </c>
      <c r="F5363">
        <v>134.82928700000002</v>
      </c>
      <c r="G5363">
        <v>4.1939140000000004</v>
      </c>
    </row>
    <row r="5364" spans="1:9" x14ac:dyDescent="0.25">
      <c r="A5364">
        <v>5363</v>
      </c>
      <c r="D5364">
        <v>130.80357600000002</v>
      </c>
      <c r="E5364">
        <v>7.5382800000000003</v>
      </c>
      <c r="F5364">
        <v>134.82928700000002</v>
      </c>
      <c r="G5364">
        <v>4.1939140000000004</v>
      </c>
    </row>
    <row r="5365" spans="1:9" x14ac:dyDescent="0.25">
      <c r="A5365">
        <v>5364</v>
      </c>
      <c r="D5365">
        <v>130.77495800000003</v>
      </c>
      <c r="E5365">
        <v>7.4455809999999998</v>
      </c>
      <c r="F5365">
        <v>134.82928700000002</v>
      </c>
      <c r="G5365">
        <v>4.1939140000000004</v>
      </c>
    </row>
    <row r="5366" spans="1:9" x14ac:dyDescent="0.25">
      <c r="A5366">
        <v>5365</v>
      </c>
      <c r="F5366">
        <v>134.82928700000002</v>
      </c>
      <c r="G5366">
        <v>4.1939140000000004</v>
      </c>
      <c r="H5366">
        <v>130.76302200000001</v>
      </c>
      <c r="I5366">
        <v>8.2039600000000004</v>
      </c>
    </row>
    <row r="5367" spans="1:9" x14ac:dyDescent="0.25">
      <c r="A5367">
        <v>5366</v>
      </c>
      <c r="F5367">
        <v>134.82928700000002</v>
      </c>
      <c r="G5367">
        <v>4.1939140000000004</v>
      </c>
      <c r="H5367">
        <v>130.68746000000002</v>
      </c>
      <c r="I5367">
        <v>8.185594</v>
      </c>
    </row>
    <row r="5368" spans="1:9" x14ac:dyDescent="0.25">
      <c r="A5368">
        <v>5367</v>
      </c>
      <c r="F5368">
        <v>134.82928700000002</v>
      </c>
      <c r="G5368">
        <v>4.1939140000000004</v>
      </c>
      <c r="H5368">
        <v>130.76072100000002</v>
      </c>
      <c r="I5368">
        <v>8.2568149999999996</v>
      </c>
    </row>
    <row r="5369" spans="1:9" x14ac:dyDescent="0.25">
      <c r="A5369">
        <v>5368</v>
      </c>
      <c r="F5369">
        <v>134.82928700000002</v>
      </c>
      <c r="G5369">
        <v>4.1939140000000004</v>
      </c>
      <c r="H5369">
        <v>130.82148599999999</v>
      </c>
      <c r="I5369">
        <v>8.2799770000000006</v>
      </c>
    </row>
    <row r="5370" spans="1:9" x14ac:dyDescent="0.25">
      <c r="A5370">
        <v>5369</v>
      </c>
      <c r="F5370">
        <v>134.82928700000002</v>
      </c>
      <c r="G5370">
        <v>4.1939140000000004</v>
      </c>
      <c r="H5370">
        <v>130.82286300000001</v>
      </c>
      <c r="I5370">
        <v>8.2881389999999993</v>
      </c>
    </row>
    <row r="5371" spans="1:9" x14ac:dyDescent="0.25">
      <c r="A5371">
        <v>5370</v>
      </c>
      <c r="H5371">
        <v>130.84566700000002</v>
      </c>
      <c r="I5371">
        <v>8.2708449999999996</v>
      </c>
    </row>
    <row r="5372" spans="1:9" x14ac:dyDescent="0.25">
      <c r="A5372">
        <v>5371</v>
      </c>
      <c r="H5372">
        <v>130.882654</v>
      </c>
      <c r="I5372">
        <v>8.3039559999999994</v>
      </c>
    </row>
    <row r="5373" spans="1:9" x14ac:dyDescent="0.25">
      <c r="A5373">
        <v>5372</v>
      </c>
      <c r="H5373">
        <v>130.76302200000001</v>
      </c>
      <c r="I5373">
        <v>8.2039600000000004</v>
      </c>
    </row>
    <row r="5374" spans="1:9" x14ac:dyDescent="0.25">
      <c r="A5374">
        <v>5373</v>
      </c>
      <c r="H5374">
        <v>130.76302200000001</v>
      </c>
      <c r="I5374">
        <v>8.2039600000000004</v>
      </c>
    </row>
    <row r="5375" spans="1:9" x14ac:dyDescent="0.25">
      <c r="A5375">
        <v>5374</v>
      </c>
      <c r="B5375">
        <v>113.31137700000001</v>
      </c>
      <c r="C5375">
        <v>5.6157789999999999</v>
      </c>
    </row>
    <row r="5376" spans="1:9" x14ac:dyDescent="0.25">
      <c r="A5376">
        <v>5375</v>
      </c>
      <c r="B5376">
        <v>113.30178700000002</v>
      </c>
      <c r="C5376">
        <v>5.5945549999999997</v>
      </c>
    </row>
    <row r="5377" spans="1:9" x14ac:dyDescent="0.25">
      <c r="A5377">
        <v>5376</v>
      </c>
      <c r="B5377">
        <v>113.32795900000001</v>
      </c>
      <c r="C5377">
        <v>5.6204720000000004</v>
      </c>
    </row>
    <row r="5378" spans="1:9" x14ac:dyDescent="0.25">
      <c r="A5378">
        <v>5377</v>
      </c>
      <c r="B5378">
        <v>113.32979400000001</v>
      </c>
      <c r="C5378">
        <v>5.6090450000000001</v>
      </c>
    </row>
    <row r="5379" spans="1:9" x14ac:dyDescent="0.25">
      <c r="A5379">
        <v>5378</v>
      </c>
      <c r="B5379">
        <v>113.33581800000002</v>
      </c>
      <c r="C5379">
        <v>5.6127180000000001</v>
      </c>
    </row>
    <row r="5380" spans="1:9" x14ac:dyDescent="0.25">
      <c r="A5380">
        <v>5379</v>
      </c>
      <c r="B5380">
        <v>113.32086800000002</v>
      </c>
      <c r="C5380">
        <v>5.6123089999999998</v>
      </c>
    </row>
    <row r="5381" spans="1:9" x14ac:dyDescent="0.25">
      <c r="A5381">
        <v>5380</v>
      </c>
      <c r="B5381">
        <v>113.32693700000002</v>
      </c>
      <c r="C5381">
        <v>5.6387879999999999</v>
      </c>
    </row>
    <row r="5382" spans="1:9" x14ac:dyDescent="0.25">
      <c r="A5382">
        <v>5381</v>
      </c>
      <c r="B5382">
        <v>113.24510400000001</v>
      </c>
      <c r="C5382">
        <v>5.7083250000000003</v>
      </c>
    </row>
    <row r="5383" spans="1:9" x14ac:dyDescent="0.25">
      <c r="A5383">
        <v>5382</v>
      </c>
      <c r="B5383">
        <v>113.24112500000001</v>
      </c>
      <c r="C5383">
        <v>5.6610319999999996</v>
      </c>
      <c r="D5383">
        <v>104.828963</v>
      </c>
      <c r="E5383">
        <v>6.9164260000000004</v>
      </c>
    </row>
    <row r="5384" spans="1:9" x14ac:dyDescent="0.25">
      <c r="A5384">
        <v>5383</v>
      </c>
      <c r="B5384">
        <v>113.31137700000001</v>
      </c>
      <c r="C5384">
        <v>5.6157789999999999</v>
      </c>
      <c r="D5384">
        <v>104.86345100000001</v>
      </c>
      <c r="E5384">
        <v>6.9072930000000001</v>
      </c>
    </row>
    <row r="5385" spans="1:9" x14ac:dyDescent="0.25">
      <c r="A5385">
        <v>5384</v>
      </c>
      <c r="D5385">
        <v>104.82207700000001</v>
      </c>
      <c r="E5385">
        <v>6.9538219999999997</v>
      </c>
    </row>
    <row r="5386" spans="1:9" x14ac:dyDescent="0.25">
      <c r="A5386">
        <v>5385</v>
      </c>
      <c r="D5386">
        <v>104.81264</v>
      </c>
      <c r="E5386">
        <v>6.9524949999999999</v>
      </c>
    </row>
    <row r="5387" spans="1:9" x14ac:dyDescent="0.25">
      <c r="A5387">
        <v>5386</v>
      </c>
      <c r="D5387">
        <v>104.807997</v>
      </c>
      <c r="E5387">
        <v>6.9688210000000002</v>
      </c>
    </row>
    <row r="5388" spans="1:9" x14ac:dyDescent="0.25">
      <c r="A5388">
        <v>5387</v>
      </c>
      <c r="D5388">
        <v>104.804423</v>
      </c>
      <c r="E5388">
        <v>6.9400979999999999</v>
      </c>
      <c r="F5388">
        <v>109.28153800000001</v>
      </c>
      <c r="G5388">
        <v>3.9775990000000001</v>
      </c>
    </row>
    <row r="5389" spans="1:9" x14ac:dyDescent="0.25">
      <c r="A5389">
        <v>5388</v>
      </c>
      <c r="D5389">
        <v>104.828146</v>
      </c>
      <c r="E5389">
        <v>6.941986</v>
      </c>
      <c r="F5389">
        <v>109.27526300000001</v>
      </c>
      <c r="G5389">
        <v>4.0669310000000003</v>
      </c>
    </row>
    <row r="5390" spans="1:9" x14ac:dyDescent="0.25">
      <c r="A5390">
        <v>5389</v>
      </c>
      <c r="D5390">
        <v>104.828963</v>
      </c>
      <c r="E5390">
        <v>6.9164260000000004</v>
      </c>
      <c r="F5390">
        <v>109.20368400000001</v>
      </c>
      <c r="G5390">
        <v>4.0454530000000002</v>
      </c>
    </row>
    <row r="5391" spans="1:9" x14ac:dyDescent="0.25">
      <c r="A5391">
        <v>5390</v>
      </c>
      <c r="F5391">
        <v>109.24301700000001</v>
      </c>
      <c r="G5391">
        <v>4.0212190000000003</v>
      </c>
      <c r="H5391">
        <v>104.48173700000001</v>
      </c>
      <c r="I5391">
        <v>7.9550450000000001</v>
      </c>
    </row>
    <row r="5392" spans="1:9" x14ac:dyDescent="0.25">
      <c r="A5392">
        <v>5391</v>
      </c>
      <c r="F5392">
        <v>109.27321800000001</v>
      </c>
      <c r="G5392">
        <v>4.0067300000000001</v>
      </c>
      <c r="H5392">
        <v>104.435259</v>
      </c>
      <c r="I5392">
        <v>7.92821</v>
      </c>
    </row>
    <row r="5393" spans="1:9" x14ac:dyDescent="0.25">
      <c r="A5393">
        <v>5392</v>
      </c>
      <c r="F5393">
        <v>109.23082600000001</v>
      </c>
      <c r="G5393">
        <v>3.9328560000000001</v>
      </c>
      <c r="H5393">
        <v>104.37857700000001</v>
      </c>
      <c r="I5393">
        <v>7.9762680000000001</v>
      </c>
    </row>
    <row r="5394" spans="1:9" x14ac:dyDescent="0.25">
      <c r="A5394">
        <v>5393</v>
      </c>
      <c r="F5394">
        <v>109.28153800000001</v>
      </c>
      <c r="G5394">
        <v>3.9775990000000001</v>
      </c>
      <c r="H5394">
        <v>104.40827</v>
      </c>
      <c r="I5394">
        <v>7.9938180000000001</v>
      </c>
    </row>
    <row r="5395" spans="1:9" x14ac:dyDescent="0.25">
      <c r="A5395">
        <v>5394</v>
      </c>
      <c r="F5395">
        <v>109.28153800000001</v>
      </c>
      <c r="G5395">
        <v>3.9775990000000001</v>
      </c>
      <c r="H5395">
        <v>104.414393</v>
      </c>
      <c r="I5395">
        <v>8.0037669999999999</v>
      </c>
    </row>
    <row r="5396" spans="1:9" x14ac:dyDescent="0.25">
      <c r="A5396">
        <v>5395</v>
      </c>
      <c r="F5396">
        <v>109.28153800000001</v>
      </c>
      <c r="G5396">
        <v>3.9775990000000001</v>
      </c>
      <c r="H5396">
        <v>104.43485100000001</v>
      </c>
      <c r="I5396">
        <v>7.9971860000000001</v>
      </c>
    </row>
    <row r="5397" spans="1:9" x14ac:dyDescent="0.25">
      <c r="A5397">
        <v>5396</v>
      </c>
      <c r="H5397">
        <v>104.42546300000001</v>
      </c>
      <c r="I5397">
        <v>8.0115730000000003</v>
      </c>
    </row>
    <row r="5398" spans="1:9" x14ac:dyDescent="0.25">
      <c r="A5398">
        <v>5397</v>
      </c>
      <c r="H5398">
        <v>104.463267</v>
      </c>
      <c r="I5398">
        <v>8.0113690000000002</v>
      </c>
    </row>
    <row r="5399" spans="1:9" x14ac:dyDescent="0.25">
      <c r="A5399">
        <v>5398</v>
      </c>
      <c r="H5399">
        <v>104.48173700000001</v>
      </c>
      <c r="I5399">
        <v>7.9550450000000001</v>
      </c>
    </row>
    <row r="5400" spans="1:9" x14ac:dyDescent="0.25">
      <c r="A5400">
        <v>5399</v>
      </c>
      <c r="B5400">
        <v>85.838064000000003</v>
      </c>
      <c r="C5400">
        <v>5.1376910000000002</v>
      </c>
      <c r="H5400">
        <v>104.48173700000001</v>
      </c>
      <c r="I5400">
        <v>7.9550450000000001</v>
      </c>
    </row>
    <row r="5401" spans="1:9" x14ac:dyDescent="0.25">
      <c r="A5401">
        <v>5400</v>
      </c>
      <c r="B5401">
        <v>85.851279000000005</v>
      </c>
      <c r="C5401">
        <v>5.1422319999999999</v>
      </c>
    </row>
    <row r="5402" spans="1:9" x14ac:dyDescent="0.25">
      <c r="A5402">
        <v>5401</v>
      </c>
      <c r="B5402">
        <v>85.85352300000001</v>
      </c>
      <c r="C5402">
        <v>5.1338650000000001</v>
      </c>
    </row>
    <row r="5403" spans="1:9" x14ac:dyDescent="0.25">
      <c r="A5403">
        <v>5402</v>
      </c>
      <c r="B5403">
        <v>85.878164000000012</v>
      </c>
      <c r="C5403">
        <v>5.0995809999999997</v>
      </c>
    </row>
    <row r="5404" spans="1:9" x14ac:dyDescent="0.25">
      <c r="A5404">
        <v>5403</v>
      </c>
      <c r="B5404">
        <v>85.833729000000005</v>
      </c>
      <c r="C5404">
        <v>5.1314159999999998</v>
      </c>
    </row>
    <row r="5405" spans="1:9" x14ac:dyDescent="0.25">
      <c r="A5405">
        <v>5404</v>
      </c>
      <c r="B5405">
        <v>85.84724700000001</v>
      </c>
      <c r="C5405">
        <v>5.1219270000000003</v>
      </c>
    </row>
    <row r="5406" spans="1:9" x14ac:dyDescent="0.25">
      <c r="A5406">
        <v>5405</v>
      </c>
      <c r="B5406">
        <v>85.825362000000013</v>
      </c>
      <c r="C5406">
        <v>5.1337630000000001</v>
      </c>
    </row>
    <row r="5407" spans="1:9" x14ac:dyDescent="0.25">
      <c r="A5407">
        <v>5406</v>
      </c>
      <c r="B5407">
        <v>85.835260000000005</v>
      </c>
      <c r="C5407">
        <v>5.1240189999999997</v>
      </c>
    </row>
    <row r="5408" spans="1:9" x14ac:dyDescent="0.25">
      <c r="A5408">
        <v>5407</v>
      </c>
      <c r="B5408">
        <v>85.813219000000004</v>
      </c>
      <c r="C5408">
        <v>5.1575879999999996</v>
      </c>
      <c r="D5408">
        <v>79.295854000000006</v>
      </c>
      <c r="E5408">
        <v>6.7883709999999997</v>
      </c>
    </row>
    <row r="5409" spans="1:9" x14ac:dyDescent="0.25">
      <c r="A5409">
        <v>5408</v>
      </c>
      <c r="B5409">
        <v>85.850412000000006</v>
      </c>
      <c r="C5409">
        <v>5.2170240000000003</v>
      </c>
      <c r="D5409">
        <v>79.22065400000001</v>
      </c>
      <c r="E5409">
        <v>6.760669</v>
      </c>
    </row>
    <row r="5410" spans="1:9" x14ac:dyDescent="0.25">
      <c r="A5410">
        <v>5409</v>
      </c>
      <c r="B5410">
        <v>85.838064000000003</v>
      </c>
      <c r="C5410">
        <v>5.1376910000000002</v>
      </c>
      <c r="D5410">
        <v>79.264375999999999</v>
      </c>
      <c r="E5410">
        <v>6.7401590000000002</v>
      </c>
    </row>
    <row r="5411" spans="1:9" x14ac:dyDescent="0.25">
      <c r="A5411">
        <v>5410</v>
      </c>
      <c r="D5411">
        <v>79.273458000000005</v>
      </c>
      <c r="E5411">
        <v>6.7712289999999999</v>
      </c>
    </row>
    <row r="5412" spans="1:9" x14ac:dyDescent="0.25">
      <c r="A5412">
        <v>5411</v>
      </c>
      <c r="D5412">
        <v>79.259325000000004</v>
      </c>
      <c r="E5412">
        <v>6.7779129999999999</v>
      </c>
    </row>
    <row r="5413" spans="1:9" x14ac:dyDescent="0.25">
      <c r="A5413">
        <v>5412</v>
      </c>
      <c r="D5413">
        <v>79.263867000000005</v>
      </c>
      <c r="E5413">
        <v>6.7658719999999999</v>
      </c>
      <c r="F5413">
        <v>83.334011000000004</v>
      </c>
      <c r="G5413">
        <v>3.8246989999999998</v>
      </c>
    </row>
    <row r="5414" spans="1:9" x14ac:dyDescent="0.25">
      <c r="A5414">
        <v>5413</v>
      </c>
      <c r="D5414">
        <v>79.26774300000001</v>
      </c>
      <c r="E5414">
        <v>6.750464</v>
      </c>
      <c r="F5414">
        <v>83.343398000000008</v>
      </c>
      <c r="G5414">
        <v>3.827607</v>
      </c>
    </row>
    <row r="5415" spans="1:9" x14ac:dyDescent="0.25">
      <c r="A5415">
        <v>5414</v>
      </c>
      <c r="D5415">
        <v>79.259377000000001</v>
      </c>
      <c r="E5415">
        <v>6.7507200000000003</v>
      </c>
      <c r="F5415">
        <v>83.315798000000001</v>
      </c>
      <c r="G5415">
        <v>3.8555640000000002</v>
      </c>
    </row>
    <row r="5416" spans="1:9" x14ac:dyDescent="0.25">
      <c r="A5416">
        <v>5415</v>
      </c>
      <c r="D5416">
        <v>79.295854000000006</v>
      </c>
      <c r="E5416">
        <v>6.7883709999999997</v>
      </c>
      <c r="F5416">
        <v>83.378804000000002</v>
      </c>
      <c r="G5416">
        <v>3.7791399999999999</v>
      </c>
    </row>
    <row r="5417" spans="1:9" x14ac:dyDescent="0.25">
      <c r="A5417">
        <v>5416</v>
      </c>
      <c r="D5417">
        <v>79.295854000000006</v>
      </c>
      <c r="E5417">
        <v>6.7883709999999997</v>
      </c>
      <c r="F5417">
        <v>83.397936000000001</v>
      </c>
      <c r="G5417">
        <v>3.7643960000000001</v>
      </c>
      <c r="H5417">
        <v>79.156831000000011</v>
      </c>
      <c r="I5417">
        <v>7.8153579999999998</v>
      </c>
    </row>
    <row r="5418" spans="1:9" x14ac:dyDescent="0.25">
      <c r="A5418">
        <v>5417</v>
      </c>
      <c r="F5418">
        <v>83.406304000000006</v>
      </c>
      <c r="G5418">
        <v>3.7819970000000001</v>
      </c>
      <c r="H5418">
        <v>79.080815000000001</v>
      </c>
      <c r="I5418">
        <v>7.7814819999999996</v>
      </c>
    </row>
    <row r="5419" spans="1:9" x14ac:dyDescent="0.25">
      <c r="A5419">
        <v>5418</v>
      </c>
      <c r="F5419">
        <v>83.430231000000006</v>
      </c>
      <c r="G5419">
        <v>3.8016899999999998</v>
      </c>
      <c r="H5419">
        <v>79.076478000000009</v>
      </c>
      <c r="I5419">
        <v>7.7872479999999999</v>
      </c>
    </row>
    <row r="5420" spans="1:9" x14ac:dyDescent="0.25">
      <c r="A5420">
        <v>5419</v>
      </c>
      <c r="F5420">
        <v>83.371305000000007</v>
      </c>
      <c r="G5420">
        <v>3.8412799999999998</v>
      </c>
      <c r="H5420">
        <v>79.058367000000004</v>
      </c>
      <c r="I5420">
        <v>7.7966350000000002</v>
      </c>
    </row>
    <row r="5421" spans="1:9" x14ac:dyDescent="0.25">
      <c r="A5421">
        <v>5420</v>
      </c>
      <c r="F5421">
        <v>83.334011000000004</v>
      </c>
      <c r="G5421">
        <v>3.8246989999999998</v>
      </c>
      <c r="H5421">
        <v>79.033317000000011</v>
      </c>
      <c r="I5421">
        <v>7.8084199999999999</v>
      </c>
    </row>
    <row r="5422" spans="1:9" x14ac:dyDescent="0.25">
      <c r="A5422">
        <v>5421</v>
      </c>
      <c r="B5422">
        <v>66.313899000000006</v>
      </c>
      <c r="C5422">
        <v>4.899</v>
      </c>
      <c r="H5422">
        <v>79.035664000000011</v>
      </c>
      <c r="I5422">
        <v>7.8136749999999999</v>
      </c>
    </row>
    <row r="5423" spans="1:9" x14ac:dyDescent="0.25">
      <c r="A5423">
        <v>5422</v>
      </c>
      <c r="B5423">
        <v>66.359111000000013</v>
      </c>
      <c r="C5423">
        <v>4.8685790000000004</v>
      </c>
      <c r="H5423">
        <v>79.043317000000002</v>
      </c>
      <c r="I5423">
        <v>7.8284190000000002</v>
      </c>
    </row>
    <row r="5424" spans="1:9" x14ac:dyDescent="0.25">
      <c r="A5424">
        <v>5423</v>
      </c>
      <c r="B5424">
        <v>66.35594900000001</v>
      </c>
      <c r="C5424">
        <v>4.8805269999999998</v>
      </c>
      <c r="H5424">
        <v>79.095763000000005</v>
      </c>
      <c r="I5424">
        <v>7.8478060000000003</v>
      </c>
    </row>
    <row r="5425" spans="1:9" x14ac:dyDescent="0.25">
      <c r="A5425">
        <v>5424</v>
      </c>
      <c r="B5425">
        <v>66.346419999999995</v>
      </c>
      <c r="C5425">
        <v>4.8695789999999999</v>
      </c>
      <c r="H5425">
        <v>79.118058000000005</v>
      </c>
      <c r="I5425">
        <v>7.8584680000000002</v>
      </c>
    </row>
    <row r="5426" spans="1:9" x14ac:dyDescent="0.25">
      <c r="A5426">
        <v>5425</v>
      </c>
      <c r="B5426">
        <v>66.340053000000012</v>
      </c>
      <c r="C5426">
        <v>4.8686309999999997</v>
      </c>
      <c r="H5426">
        <v>79.156831000000011</v>
      </c>
      <c r="I5426">
        <v>7.8153579999999998</v>
      </c>
    </row>
    <row r="5427" spans="1:9" x14ac:dyDescent="0.25">
      <c r="A5427">
        <v>5426</v>
      </c>
      <c r="B5427">
        <v>66.361739999999998</v>
      </c>
      <c r="C5427">
        <v>4.8775259999999996</v>
      </c>
      <c r="H5427">
        <v>79.156831000000011</v>
      </c>
      <c r="I5427">
        <v>7.8153579999999998</v>
      </c>
    </row>
    <row r="5428" spans="1:9" x14ac:dyDescent="0.25">
      <c r="A5428">
        <v>5427</v>
      </c>
      <c r="B5428">
        <v>66.334426000000008</v>
      </c>
      <c r="C5428">
        <v>4.8874740000000001</v>
      </c>
    </row>
    <row r="5429" spans="1:9" x14ac:dyDescent="0.25">
      <c r="A5429">
        <v>5428</v>
      </c>
      <c r="B5429">
        <v>66.362369000000001</v>
      </c>
      <c r="C5429">
        <v>4.903105</v>
      </c>
    </row>
    <row r="5430" spans="1:9" x14ac:dyDescent="0.25">
      <c r="A5430">
        <v>5429</v>
      </c>
      <c r="B5430">
        <v>66.346632999999997</v>
      </c>
      <c r="C5430">
        <v>4.9219470000000003</v>
      </c>
    </row>
    <row r="5431" spans="1:9" x14ac:dyDescent="0.25">
      <c r="A5431">
        <v>5430</v>
      </c>
      <c r="B5431">
        <v>66.384212000000005</v>
      </c>
      <c r="C5431">
        <v>4.9323160000000001</v>
      </c>
    </row>
    <row r="5432" spans="1:9" x14ac:dyDescent="0.25">
      <c r="A5432">
        <v>5431</v>
      </c>
      <c r="B5432">
        <v>66.313899000000006</v>
      </c>
      <c r="C5432">
        <v>4.899</v>
      </c>
      <c r="D5432">
        <v>58.139530000000001</v>
      </c>
      <c r="E5432">
        <v>7.2576320000000001</v>
      </c>
    </row>
    <row r="5433" spans="1:9" x14ac:dyDescent="0.25">
      <c r="A5433">
        <v>5432</v>
      </c>
      <c r="B5433">
        <v>66.313899000000006</v>
      </c>
      <c r="C5433">
        <v>4.899</v>
      </c>
      <c r="D5433">
        <v>58.169898000000003</v>
      </c>
      <c r="E5433">
        <v>7.2426310000000003</v>
      </c>
    </row>
    <row r="5434" spans="1:9" x14ac:dyDescent="0.25">
      <c r="A5434">
        <v>5433</v>
      </c>
      <c r="D5434">
        <v>58.169265000000003</v>
      </c>
      <c r="E5434">
        <v>7.2486309999999996</v>
      </c>
    </row>
    <row r="5435" spans="1:9" x14ac:dyDescent="0.25">
      <c r="A5435">
        <v>5434</v>
      </c>
      <c r="D5435">
        <v>58.176055000000005</v>
      </c>
      <c r="E5435">
        <v>7.2442640000000003</v>
      </c>
    </row>
    <row r="5436" spans="1:9" x14ac:dyDescent="0.25">
      <c r="A5436">
        <v>5435</v>
      </c>
      <c r="D5436">
        <v>58.199268000000004</v>
      </c>
      <c r="E5436">
        <v>7.250737</v>
      </c>
      <c r="F5436">
        <v>65.001266000000001</v>
      </c>
      <c r="G5436">
        <v>3.7167370000000002</v>
      </c>
    </row>
    <row r="5437" spans="1:9" x14ac:dyDescent="0.25">
      <c r="A5437">
        <v>5436</v>
      </c>
      <c r="D5437">
        <v>58.181896000000002</v>
      </c>
      <c r="E5437">
        <v>7.2420530000000003</v>
      </c>
      <c r="F5437">
        <v>65.050632000000007</v>
      </c>
      <c r="G5437">
        <v>3.7152630000000002</v>
      </c>
    </row>
    <row r="5438" spans="1:9" x14ac:dyDescent="0.25">
      <c r="A5438">
        <v>5437</v>
      </c>
      <c r="D5438">
        <v>58.176109000000004</v>
      </c>
      <c r="E5438">
        <v>7.2255789999999998</v>
      </c>
      <c r="F5438">
        <v>65.020422999999994</v>
      </c>
      <c r="G5438">
        <v>3.7673160000000001</v>
      </c>
    </row>
    <row r="5439" spans="1:9" x14ac:dyDescent="0.25">
      <c r="A5439">
        <v>5438</v>
      </c>
      <c r="D5439">
        <v>58.203266000000006</v>
      </c>
      <c r="E5439">
        <v>7.232316</v>
      </c>
      <c r="F5439">
        <v>65.01258</v>
      </c>
      <c r="G5439">
        <v>3.7522630000000001</v>
      </c>
    </row>
    <row r="5440" spans="1:9" x14ac:dyDescent="0.25">
      <c r="A5440">
        <v>5439</v>
      </c>
      <c r="D5440">
        <v>58.209529000000003</v>
      </c>
      <c r="E5440">
        <v>7.2194739999999999</v>
      </c>
      <c r="F5440">
        <v>65.025794000000005</v>
      </c>
      <c r="G5440">
        <v>3.7265790000000001</v>
      </c>
    </row>
    <row r="5441" spans="1:9" x14ac:dyDescent="0.25">
      <c r="A5441">
        <v>5440</v>
      </c>
      <c r="D5441">
        <v>58.231105000000007</v>
      </c>
      <c r="E5441">
        <v>7.2203679999999997</v>
      </c>
      <c r="F5441">
        <v>65.032527000000002</v>
      </c>
      <c r="G5441">
        <v>3.7370000000000001</v>
      </c>
    </row>
    <row r="5442" spans="1:9" x14ac:dyDescent="0.25">
      <c r="A5442">
        <v>5441</v>
      </c>
      <c r="D5442">
        <v>58.139530000000001</v>
      </c>
      <c r="E5442">
        <v>7.2576320000000001</v>
      </c>
      <c r="F5442">
        <v>65.028582999999998</v>
      </c>
      <c r="G5442">
        <v>3.7506840000000001</v>
      </c>
      <c r="H5442">
        <v>59.061531000000002</v>
      </c>
      <c r="I5442">
        <v>7.5850520000000001</v>
      </c>
    </row>
    <row r="5443" spans="1:9" x14ac:dyDescent="0.25">
      <c r="A5443">
        <v>5442</v>
      </c>
      <c r="F5443">
        <v>65.052841000000001</v>
      </c>
      <c r="G5443">
        <v>3.7965789999999999</v>
      </c>
      <c r="H5443">
        <v>59.102001000000001</v>
      </c>
      <c r="I5443">
        <v>7.5107889999999999</v>
      </c>
    </row>
    <row r="5444" spans="1:9" x14ac:dyDescent="0.25">
      <c r="A5444">
        <v>5443</v>
      </c>
      <c r="F5444">
        <v>65.029636000000011</v>
      </c>
      <c r="G5444">
        <v>3.7928419999999998</v>
      </c>
      <c r="H5444">
        <v>59.092056000000007</v>
      </c>
      <c r="I5444">
        <v>7.5013690000000004</v>
      </c>
    </row>
    <row r="5445" spans="1:9" x14ac:dyDescent="0.25">
      <c r="A5445">
        <v>5444</v>
      </c>
      <c r="F5445">
        <v>65.001266000000001</v>
      </c>
      <c r="G5445">
        <v>3.7167370000000002</v>
      </c>
      <c r="H5445">
        <v>59.090267000000004</v>
      </c>
      <c r="I5445">
        <v>7.5151050000000001</v>
      </c>
    </row>
    <row r="5446" spans="1:9" x14ac:dyDescent="0.25">
      <c r="A5446">
        <v>5445</v>
      </c>
      <c r="F5446">
        <v>65.001266000000001</v>
      </c>
      <c r="G5446">
        <v>3.7167370000000002</v>
      </c>
      <c r="H5446">
        <v>59.078319</v>
      </c>
      <c r="I5446">
        <v>7.5293679999999998</v>
      </c>
    </row>
    <row r="5447" spans="1:9" x14ac:dyDescent="0.25">
      <c r="A5447">
        <v>5446</v>
      </c>
      <c r="B5447">
        <v>44.024059000000001</v>
      </c>
      <c r="C5447">
        <v>5.3964210000000001</v>
      </c>
      <c r="H5447">
        <v>59.110897000000001</v>
      </c>
      <c r="I5447">
        <v>7.5529469999999996</v>
      </c>
    </row>
    <row r="5448" spans="1:9" x14ac:dyDescent="0.25">
      <c r="A5448">
        <v>5447</v>
      </c>
      <c r="B5448">
        <v>43.954948000000002</v>
      </c>
      <c r="C5448">
        <v>5.4969999999999999</v>
      </c>
      <c r="H5448">
        <v>59.157424000000006</v>
      </c>
      <c r="I5448">
        <v>7.5817889999999997</v>
      </c>
    </row>
    <row r="5449" spans="1:9" x14ac:dyDescent="0.25">
      <c r="A5449">
        <v>5448</v>
      </c>
      <c r="B5449">
        <v>43.996688000000006</v>
      </c>
      <c r="C5449">
        <v>5.4649470000000004</v>
      </c>
      <c r="H5449">
        <v>59.187000000000005</v>
      </c>
      <c r="I5449">
        <v>7.562684</v>
      </c>
    </row>
    <row r="5450" spans="1:9" x14ac:dyDescent="0.25">
      <c r="A5450">
        <v>5449</v>
      </c>
      <c r="B5450">
        <v>44.029792</v>
      </c>
      <c r="C5450">
        <v>5.4334210000000001</v>
      </c>
      <c r="H5450">
        <v>59.179950000000005</v>
      </c>
      <c r="I5450">
        <v>7.5321569999999998</v>
      </c>
    </row>
    <row r="5451" spans="1:9" x14ac:dyDescent="0.25">
      <c r="A5451">
        <v>5450</v>
      </c>
      <c r="B5451">
        <v>44.010108000000002</v>
      </c>
      <c r="C5451">
        <v>5.3937900000000001</v>
      </c>
      <c r="H5451">
        <v>59.061531000000002</v>
      </c>
      <c r="I5451">
        <v>7.5850520000000001</v>
      </c>
    </row>
    <row r="5452" spans="1:9" x14ac:dyDescent="0.25">
      <c r="A5452">
        <v>5451</v>
      </c>
      <c r="B5452">
        <v>44.044689000000005</v>
      </c>
      <c r="C5452">
        <v>5.3651580000000001</v>
      </c>
      <c r="H5452">
        <v>59.061531000000002</v>
      </c>
      <c r="I5452">
        <v>7.5850520000000001</v>
      </c>
    </row>
    <row r="5453" spans="1:9" x14ac:dyDescent="0.25">
      <c r="A5453">
        <v>5452</v>
      </c>
      <c r="B5453">
        <v>44.089847000000006</v>
      </c>
      <c r="C5453">
        <v>5.3451579999999996</v>
      </c>
      <c r="H5453">
        <v>59.061531000000002</v>
      </c>
      <c r="I5453">
        <v>7.5850520000000001</v>
      </c>
    </row>
    <row r="5454" spans="1:9" x14ac:dyDescent="0.25">
      <c r="A5454">
        <v>5453</v>
      </c>
      <c r="B5454">
        <v>44.079109000000003</v>
      </c>
      <c r="C5454">
        <v>5.3639469999999996</v>
      </c>
    </row>
    <row r="5455" spans="1:9" x14ac:dyDescent="0.25">
      <c r="A5455">
        <v>5454</v>
      </c>
      <c r="B5455">
        <v>44.077003000000005</v>
      </c>
      <c r="C5455">
        <v>5.4074739999999997</v>
      </c>
    </row>
    <row r="5456" spans="1:9" x14ac:dyDescent="0.25">
      <c r="A5456">
        <v>5455</v>
      </c>
      <c r="B5456">
        <v>44.052055000000003</v>
      </c>
      <c r="C5456">
        <v>5.4465789999999998</v>
      </c>
    </row>
    <row r="5457" spans="1:9" x14ac:dyDescent="0.25">
      <c r="A5457">
        <v>5456</v>
      </c>
      <c r="B5457">
        <v>44.013004000000002</v>
      </c>
      <c r="C5457">
        <v>5.4802629999999999</v>
      </c>
    </row>
    <row r="5458" spans="1:9" x14ac:dyDescent="0.25">
      <c r="A5458">
        <v>5457</v>
      </c>
      <c r="B5458">
        <v>44.055320000000002</v>
      </c>
      <c r="C5458">
        <v>5.5412100000000004</v>
      </c>
    </row>
    <row r="5459" spans="1:9" x14ac:dyDescent="0.25">
      <c r="A5459">
        <v>5458</v>
      </c>
      <c r="B5459">
        <v>44.024059000000001</v>
      </c>
      <c r="C5459">
        <v>5.3964210000000001</v>
      </c>
    </row>
    <row r="5460" spans="1:9" x14ac:dyDescent="0.25">
      <c r="A5460">
        <v>5459</v>
      </c>
      <c r="D5460">
        <v>34.323267999999999</v>
      </c>
      <c r="E5460">
        <v>7.7035790000000004</v>
      </c>
    </row>
    <row r="5461" spans="1:9" x14ac:dyDescent="0.25">
      <c r="A5461">
        <v>5460</v>
      </c>
      <c r="D5461">
        <v>34.306739000000007</v>
      </c>
      <c r="E5461">
        <v>7.6824209999999997</v>
      </c>
      <c r="F5461">
        <v>43.941162000000006</v>
      </c>
      <c r="G5461">
        <v>4.3998419999999996</v>
      </c>
    </row>
    <row r="5462" spans="1:9" x14ac:dyDescent="0.25">
      <c r="A5462">
        <v>5461</v>
      </c>
      <c r="D5462">
        <v>34.298635000000004</v>
      </c>
      <c r="E5462">
        <v>7.6864210000000002</v>
      </c>
      <c r="F5462">
        <v>43.929267000000003</v>
      </c>
      <c r="G5462">
        <v>4.3569469999999999</v>
      </c>
    </row>
    <row r="5463" spans="1:9" x14ac:dyDescent="0.25">
      <c r="A5463">
        <v>5462</v>
      </c>
      <c r="D5463">
        <v>34.323003</v>
      </c>
      <c r="E5463">
        <v>7.7100010000000001</v>
      </c>
      <c r="F5463">
        <v>43.947479000000001</v>
      </c>
      <c r="G5463">
        <v>4.3877370000000004</v>
      </c>
    </row>
    <row r="5464" spans="1:9" x14ac:dyDescent="0.25">
      <c r="A5464">
        <v>5463</v>
      </c>
      <c r="D5464">
        <v>34.327688000000002</v>
      </c>
      <c r="E5464">
        <v>7.707789</v>
      </c>
      <c r="F5464">
        <v>43.939845000000005</v>
      </c>
      <c r="G5464">
        <v>4.3795789999999997</v>
      </c>
    </row>
    <row r="5465" spans="1:9" x14ac:dyDescent="0.25">
      <c r="A5465">
        <v>5464</v>
      </c>
      <c r="D5465">
        <v>34.310738999999998</v>
      </c>
      <c r="E5465">
        <v>7.715579</v>
      </c>
      <c r="F5465">
        <v>43.961845000000004</v>
      </c>
      <c r="G5465">
        <v>4.3944210000000004</v>
      </c>
    </row>
    <row r="5466" spans="1:9" x14ac:dyDescent="0.25">
      <c r="A5466">
        <v>5465</v>
      </c>
      <c r="D5466">
        <v>34.297161000000003</v>
      </c>
      <c r="E5466">
        <v>7.6957360000000001</v>
      </c>
      <c r="F5466">
        <v>43.968791000000003</v>
      </c>
      <c r="G5466">
        <v>4.3745789999999998</v>
      </c>
    </row>
    <row r="5467" spans="1:9" x14ac:dyDescent="0.25">
      <c r="A5467">
        <v>5466</v>
      </c>
      <c r="D5467">
        <v>34.295425000000002</v>
      </c>
      <c r="E5467">
        <v>7.6848419999999997</v>
      </c>
      <c r="F5467">
        <v>43.964740000000006</v>
      </c>
      <c r="G5467">
        <v>4.3609999999999998</v>
      </c>
    </row>
    <row r="5468" spans="1:9" x14ac:dyDescent="0.25">
      <c r="A5468">
        <v>5467</v>
      </c>
      <c r="D5468">
        <v>34.285634000000002</v>
      </c>
      <c r="E5468">
        <v>7.6576839999999997</v>
      </c>
      <c r="F5468">
        <v>43.951476</v>
      </c>
      <c r="G5468">
        <v>4.3561050000000003</v>
      </c>
    </row>
    <row r="5469" spans="1:9" x14ac:dyDescent="0.25">
      <c r="A5469">
        <v>5468</v>
      </c>
      <c r="D5469">
        <v>34.306425000000004</v>
      </c>
      <c r="E5469">
        <v>7.6679469999999998</v>
      </c>
      <c r="F5469">
        <v>43.972633000000002</v>
      </c>
      <c r="G5469">
        <v>4.3739480000000004</v>
      </c>
    </row>
    <row r="5470" spans="1:9" x14ac:dyDescent="0.25">
      <c r="A5470">
        <v>5469</v>
      </c>
      <c r="D5470">
        <v>34.323267999999999</v>
      </c>
      <c r="E5470">
        <v>7.7035790000000004</v>
      </c>
      <c r="F5470">
        <v>43.95</v>
      </c>
      <c r="G5470">
        <v>4.3895790000000003</v>
      </c>
    </row>
    <row r="5471" spans="1:9" x14ac:dyDescent="0.25">
      <c r="A5471">
        <v>5470</v>
      </c>
      <c r="D5471">
        <v>34.323267999999999</v>
      </c>
      <c r="E5471">
        <v>7.7035790000000004</v>
      </c>
      <c r="F5471">
        <v>43.932159000000006</v>
      </c>
      <c r="G5471">
        <v>4.4050529999999997</v>
      </c>
    </row>
    <row r="5472" spans="1:9" x14ac:dyDescent="0.25">
      <c r="A5472">
        <v>5471</v>
      </c>
      <c r="F5472">
        <v>43.941162000000006</v>
      </c>
      <c r="G5472">
        <v>4.3998419999999996</v>
      </c>
      <c r="H5472">
        <v>35.153793000000007</v>
      </c>
      <c r="I5472">
        <v>8.2664209999999994</v>
      </c>
    </row>
    <row r="5473" spans="1:9" x14ac:dyDescent="0.25">
      <c r="A5473">
        <v>5472</v>
      </c>
      <c r="H5473">
        <v>35.048320000000004</v>
      </c>
      <c r="I5473">
        <v>8.2504740000000005</v>
      </c>
    </row>
    <row r="5474" spans="1:9" x14ac:dyDescent="0.25">
      <c r="A5474">
        <v>5473</v>
      </c>
      <c r="H5474">
        <v>35.064899000000004</v>
      </c>
      <c r="I5474">
        <v>8.2465270000000004</v>
      </c>
    </row>
    <row r="5475" spans="1:9" x14ac:dyDescent="0.25">
      <c r="A5475">
        <v>5474</v>
      </c>
      <c r="B5475">
        <v>22.372108000000004</v>
      </c>
      <c r="C5475">
        <v>6.0742640000000003</v>
      </c>
      <c r="H5475">
        <v>35.060636000000002</v>
      </c>
      <c r="I5475">
        <v>8.2491579999999995</v>
      </c>
    </row>
    <row r="5476" spans="1:9" x14ac:dyDescent="0.25">
      <c r="A5476">
        <v>5475</v>
      </c>
      <c r="B5476">
        <v>22.368530000000007</v>
      </c>
      <c r="C5476">
        <v>6.0679999999999996</v>
      </c>
      <c r="H5476">
        <v>35.072265000000002</v>
      </c>
      <c r="I5476">
        <v>8.2536319999999996</v>
      </c>
    </row>
    <row r="5477" spans="1:9" x14ac:dyDescent="0.25">
      <c r="A5477">
        <v>5476</v>
      </c>
      <c r="B5477">
        <v>22.401319000000001</v>
      </c>
      <c r="C5477">
        <v>6.0495789999999996</v>
      </c>
      <c r="H5477">
        <v>35.094951000000002</v>
      </c>
      <c r="I5477">
        <v>8.2578949999999995</v>
      </c>
    </row>
    <row r="5478" spans="1:9" x14ac:dyDescent="0.25">
      <c r="A5478">
        <v>5477</v>
      </c>
      <c r="B5478">
        <v>22.376951000000005</v>
      </c>
      <c r="C5478">
        <v>6.0880000000000001</v>
      </c>
      <c r="H5478">
        <v>35.099740000000004</v>
      </c>
      <c r="I5478">
        <v>8.2583680000000008</v>
      </c>
    </row>
    <row r="5479" spans="1:9" x14ac:dyDescent="0.25">
      <c r="A5479">
        <v>5478</v>
      </c>
      <c r="B5479">
        <v>22.373581999999999</v>
      </c>
      <c r="C5479">
        <v>6.0887890000000002</v>
      </c>
      <c r="H5479">
        <v>35.078372000000002</v>
      </c>
      <c r="I5479">
        <v>8.2772100000000002</v>
      </c>
    </row>
    <row r="5480" spans="1:9" x14ac:dyDescent="0.25">
      <c r="A5480">
        <v>5479</v>
      </c>
      <c r="B5480">
        <v>22.352739</v>
      </c>
      <c r="C5480">
        <v>6.0849469999999997</v>
      </c>
      <c r="H5480">
        <v>35.097162000000004</v>
      </c>
      <c r="I5480">
        <v>8.2750529999999998</v>
      </c>
    </row>
    <row r="5481" spans="1:9" x14ac:dyDescent="0.25">
      <c r="A5481">
        <v>5480</v>
      </c>
      <c r="B5481">
        <v>22.366424000000002</v>
      </c>
      <c r="C5481">
        <v>6.0739470000000004</v>
      </c>
      <c r="H5481">
        <v>35.093213000000006</v>
      </c>
      <c r="I5481">
        <v>8.2851060000000007</v>
      </c>
    </row>
    <row r="5482" spans="1:9" x14ac:dyDescent="0.25">
      <c r="A5482">
        <v>5481</v>
      </c>
      <c r="B5482">
        <v>22.378635000000003</v>
      </c>
      <c r="C5482">
        <v>6.05</v>
      </c>
      <c r="H5482">
        <v>35.098792000000003</v>
      </c>
      <c r="I5482">
        <v>8.2976310000000009</v>
      </c>
    </row>
    <row r="5483" spans="1:9" x14ac:dyDescent="0.25">
      <c r="A5483">
        <v>5482</v>
      </c>
      <c r="B5483">
        <v>22.381425000000007</v>
      </c>
      <c r="C5483">
        <v>6.0141049999999998</v>
      </c>
      <c r="H5483">
        <v>35.011583000000002</v>
      </c>
      <c r="I5483">
        <v>8.2511050000000008</v>
      </c>
    </row>
    <row r="5484" spans="1:9" x14ac:dyDescent="0.25">
      <c r="A5484">
        <v>5483</v>
      </c>
      <c r="B5484">
        <v>22.391266999999999</v>
      </c>
      <c r="C5484">
        <v>6.0421060000000004</v>
      </c>
      <c r="H5484">
        <v>35.153793000000007</v>
      </c>
      <c r="I5484">
        <v>8.2664209999999994</v>
      </c>
    </row>
    <row r="5485" spans="1:9" x14ac:dyDescent="0.25">
      <c r="A5485">
        <v>5484</v>
      </c>
      <c r="B5485">
        <v>22.403581000000003</v>
      </c>
      <c r="C5485">
        <v>6.0519999999999996</v>
      </c>
    </row>
    <row r="5486" spans="1:9" x14ac:dyDescent="0.25">
      <c r="A5486">
        <v>5485</v>
      </c>
      <c r="B5486">
        <v>22.434476000000004</v>
      </c>
      <c r="C5486">
        <v>6.0411049999999999</v>
      </c>
    </row>
    <row r="5487" spans="1:9" x14ac:dyDescent="0.25">
      <c r="A5487">
        <v>5486</v>
      </c>
      <c r="B5487">
        <v>22.413003000000003</v>
      </c>
      <c r="C5487">
        <v>6.0762099999999997</v>
      </c>
    </row>
    <row r="5488" spans="1:9" x14ac:dyDescent="0.25">
      <c r="A5488">
        <v>5487</v>
      </c>
      <c r="B5488">
        <v>22.386529000000003</v>
      </c>
      <c r="C5488">
        <v>6.0721579999999999</v>
      </c>
    </row>
    <row r="5489" spans="1:11" x14ac:dyDescent="0.25">
      <c r="A5489">
        <v>5488</v>
      </c>
      <c r="B5489">
        <v>22.418004000000003</v>
      </c>
      <c r="C5489">
        <v>6.0875789999999999</v>
      </c>
    </row>
    <row r="5490" spans="1:11" x14ac:dyDescent="0.25">
      <c r="A5490">
        <v>5489</v>
      </c>
      <c r="B5490">
        <v>22.372108000000004</v>
      </c>
      <c r="C5490">
        <v>6.0742640000000003</v>
      </c>
      <c r="D5490">
        <v>14.246582000000004</v>
      </c>
      <c r="E5490">
        <v>7.9407360000000002</v>
      </c>
      <c r="F5490">
        <v>23.334320000000005</v>
      </c>
      <c r="G5490">
        <v>4.6762629999999996</v>
      </c>
    </row>
    <row r="5491" spans="1:11" x14ac:dyDescent="0.25">
      <c r="A5491">
        <v>5490</v>
      </c>
      <c r="D5491">
        <v>14.246582000000004</v>
      </c>
      <c r="E5491">
        <v>7.9407360000000002</v>
      </c>
      <c r="F5491">
        <v>23.334320000000005</v>
      </c>
      <c r="G5491">
        <v>4.6762629999999996</v>
      </c>
    </row>
    <row r="5492" spans="1:11" x14ac:dyDescent="0.25">
      <c r="A5492">
        <v>5491</v>
      </c>
      <c r="D5492">
        <v>14.246582000000004</v>
      </c>
      <c r="E5492">
        <v>7.9407360000000002</v>
      </c>
      <c r="F5492">
        <v>23.334320000000005</v>
      </c>
      <c r="G5492">
        <v>4.6762629999999996</v>
      </c>
      <c r="J5492">
        <v>38.801055000000005</v>
      </c>
      <c r="K5492">
        <v>13.191841999999999</v>
      </c>
    </row>
    <row r="5493" spans="1:11" x14ac:dyDescent="0.25">
      <c r="A5493">
        <v>5492</v>
      </c>
    </row>
    <row r="5494" spans="1:11" x14ac:dyDescent="0.25">
      <c r="A5494">
        <v>5493</v>
      </c>
    </row>
    <row r="5495" spans="1:11" x14ac:dyDescent="0.25">
      <c r="A5495">
        <v>5494</v>
      </c>
    </row>
    <row r="5496" spans="1:11" x14ac:dyDescent="0.25">
      <c r="A5496">
        <v>5495</v>
      </c>
    </row>
    <row r="5497" spans="1:11" x14ac:dyDescent="0.25">
      <c r="A5497">
        <v>5496</v>
      </c>
    </row>
    <row r="5498" spans="1:11" x14ac:dyDescent="0.25">
      <c r="A5498">
        <v>5497</v>
      </c>
    </row>
    <row r="5499" spans="1:11" x14ac:dyDescent="0.25">
      <c r="A5499">
        <v>5498</v>
      </c>
    </row>
    <row r="5500" spans="1:11" x14ac:dyDescent="0.25">
      <c r="A5500">
        <v>5499</v>
      </c>
    </row>
    <row r="5501" spans="1:11" x14ac:dyDescent="0.25">
      <c r="A5501">
        <v>5500</v>
      </c>
    </row>
    <row r="5502" spans="1:11" x14ac:dyDescent="0.25">
      <c r="A5502">
        <v>5501</v>
      </c>
    </row>
    <row r="5503" spans="1:11" x14ac:dyDescent="0.25">
      <c r="A5503">
        <v>5502</v>
      </c>
    </row>
    <row r="5504" spans="1:11" x14ac:dyDescent="0.25">
      <c r="A5504">
        <v>5503</v>
      </c>
    </row>
    <row r="5505" spans="1:1" x14ac:dyDescent="0.25">
      <c r="A5505">
        <v>5504</v>
      </c>
    </row>
    <row r="5506" spans="1:1" x14ac:dyDescent="0.25">
      <c r="A5506">
        <v>5505</v>
      </c>
    </row>
    <row r="5507" spans="1:1" x14ac:dyDescent="0.25">
      <c r="A5507">
        <v>5506</v>
      </c>
    </row>
    <row r="5508" spans="1:1" x14ac:dyDescent="0.25">
      <c r="A5508">
        <v>5507</v>
      </c>
    </row>
    <row r="5509" spans="1:1" x14ac:dyDescent="0.25">
      <c r="A5509">
        <v>5508</v>
      </c>
    </row>
    <row r="5510" spans="1:1" x14ac:dyDescent="0.25">
      <c r="A5510">
        <v>5509</v>
      </c>
    </row>
    <row r="5511" spans="1:1" x14ac:dyDescent="0.25">
      <c r="A5511">
        <v>5510</v>
      </c>
    </row>
    <row r="5512" spans="1:1" x14ac:dyDescent="0.25">
      <c r="A5512">
        <v>5511</v>
      </c>
    </row>
    <row r="5513" spans="1:1" x14ac:dyDescent="0.25">
      <c r="A5513">
        <v>5512</v>
      </c>
    </row>
    <row r="5514" spans="1:1" x14ac:dyDescent="0.25">
      <c r="A5514">
        <v>5513</v>
      </c>
    </row>
    <row r="5515" spans="1:1" x14ac:dyDescent="0.25">
      <c r="A5515">
        <v>5514</v>
      </c>
    </row>
    <row r="5516" spans="1:1" x14ac:dyDescent="0.25">
      <c r="A5516">
        <v>5515</v>
      </c>
    </row>
    <row r="5517" spans="1:1" x14ac:dyDescent="0.25">
      <c r="A5517">
        <v>5516</v>
      </c>
    </row>
    <row r="5518" spans="1:1" x14ac:dyDescent="0.25">
      <c r="A5518">
        <v>5517</v>
      </c>
    </row>
    <row r="5519" spans="1:1" x14ac:dyDescent="0.25">
      <c r="A5519">
        <v>5518</v>
      </c>
    </row>
    <row r="5520" spans="1:1" x14ac:dyDescent="0.25">
      <c r="A5520">
        <v>5519</v>
      </c>
    </row>
    <row r="5521" spans="1:11" x14ac:dyDescent="0.25">
      <c r="A5521">
        <v>5520</v>
      </c>
    </row>
    <row r="5522" spans="1:11" x14ac:dyDescent="0.25">
      <c r="A5522">
        <v>5521</v>
      </c>
    </row>
    <row r="5523" spans="1:11" x14ac:dyDescent="0.25">
      <c r="A5523">
        <v>5522</v>
      </c>
    </row>
    <row r="5524" spans="1:11" x14ac:dyDescent="0.25">
      <c r="A5524">
        <v>5523</v>
      </c>
    </row>
    <row r="5525" spans="1:11" x14ac:dyDescent="0.25">
      <c r="A5525">
        <v>5524</v>
      </c>
      <c r="J5525">
        <v>236.197711</v>
      </c>
      <c r="K5525">
        <v>13.617523</v>
      </c>
    </row>
    <row r="5526" spans="1:11" x14ac:dyDescent="0.25">
      <c r="A5526">
        <v>5525</v>
      </c>
      <c r="B5526">
        <v>233.52182300000001</v>
      </c>
      <c r="C5526">
        <v>5.1715289999999996</v>
      </c>
    </row>
    <row r="5527" spans="1:11" x14ac:dyDescent="0.25">
      <c r="A5527">
        <v>5526</v>
      </c>
      <c r="B5527">
        <v>233.44940299999999</v>
      </c>
      <c r="C5527">
        <v>5.1614779999999998</v>
      </c>
    </row>
    <row r="5528" spans="1:11" x14ac:dyDescent="0.25">
      <c r="A5528">
        <v>5527</v>
      </c>
      <c r="B5528">
        <v>233.46455900000001</v>
      </c>
      <c r="C5528">
        <v>5.1441080000000001</v>
      </c>
    </row>
    <row r="5529" spans="1:11" x14ac:dyDescent="0.25">
      <c r="A5529">
        <v>5528</v>
      </c>
      <c r="B5529">
        <v>233.47631000000001</v>
      </c>
      <c r="C5529">
        <v>5.1396240000000004</v>
      </c>
      <c r="D5529">
        <v>230.002421</v>
      </c>
      <c r="E5529">
        <v>7.0362749999999998</v>
      </c>
    </row>
    <row r="5530" spans="1:11" x14ac:dyDescent="0.25">
      <c r="A5530">
        <v>5529</v>
      </c>
      <c r="B5530">
        <v>233.47228899999999</v>
      </c>
      <c r="C5530">
        <v>5.1058110000000001</v>
      </c>
      <c r="D5530">
        <v>229.98804200000001</v>
      </c>
      <c r="E5530">
        <v>7.0434910000000004</v>
      </c>
    </row>
    <row r="5531" spans="1:11" x14ac:dyDescent="0.25">
      <c r="A5531">
        <v>5530</v>
      </c>
      <c r="B5531">
        <v>233.46234200000001</v>
      </c>
      <c r="C5531">
        <v>5.1305519999999998</v>
      </c>
      <c r="D5531">
        <v>229.998864</v>
      </c>
      <c r="E5531">
        <v>6.9835469999999997</v>
      </c>
    </row>
    <row r="5532" spans="1:11" x14ac:dyDescent="0.25">
      <c r="A5532">
        <v>5531</v>
      </c>
      <c r="B5532">
        <v>233.48131100000001</v>
      </c>
      <c r="C5532">
        <v>5.1286959999999997</v>
      </c>
      <c r="D5532">
        <v>230.005979</v>
      </c>
      <c r="E5532">
        <v>7.0378740000000004</v>
      </c>
    </row>
    <row r="5533" spans="1:11" x14ac:dyDescent="0.25">
      <c r="A5533">
        <v>5532</v>
      </c>
      <c r="B5533">
        <v>233.49151499999999</v>
      </c>
      <c r="C5533">
        <v>5.1359640000000004</v>
      </c>
      <c r="D5533">
        <v>230.00066899999999</v>
      </c>
      <c r="E5533">
        <v>7.0594190000000001</v>
      </c>
    </row>
    <row r="5534" spans="1:11" x14ac:dyDescent="0.25">
      <c r="A5534">
        <v>5533</v>
      </c>
      <c r="B5534">
        <v>233.42533399999999</v>
      </c>
      <c r="C5534">
        <v>5.1630760000000002</v>
      </c>
      <c r="D5534">
        <v>229.99432999999999</v>
      </c>
      <c r="E5534">
        <v>7.0609650000000004</v>
      </c>
    </row>
    <row r="5535" spans="1:11" x14ac:dyDescent="0.25">
      <c r="A5535">
        <v>5534</v>
      </c>
      <c r="B5535">
        <v>233.52182300000001</v>
      </c>
      <c r="C5535">
        <v>5.1715289999999996</v>
      </c>
      <c r="D5535">
        <v>229.98340300000001</v>
      </c>
      <c r="E5535">
        <v>7.0798300000000003</v>
      </c>
    </row>
    <row r="5536" spans="1:11" x14ac:dyDescent="0.25">
      <c r="A5536">
        <v>5535</v>
      </c>
      <c r="D5536">
        <v>230.00433100000001</v>
      </c>
      <c r="E5536">
        <v>7.0151940000000002</v>
      </c>
    </row>
    <row r="5537" spans="1:9" x14ac:dyDescent="0.25">
      <c r="A5537">
        <v>5536</v>
      </c>
      <c r="D5537">
        <v>229.90242899999998</v>
      </c>
      <c r="E5537">
        <v>7.0551919999999999</v>
      </c>
      <c r="F5537">
        <v>231.87077600000001</v>
      </c>
      <c r="G5537">
        <v>4.1870969999999996</v>
      </c>
    </row>
    <row r="5538" spans="1:9" x14ac:dyDescent="0.25">
      <c r="A5538">
        <v>5537</v>
      </c>
      <c r="D5538">
        <v>230.002421</v>
      </c>
      <c r="E5538">
        <v>7.0362749999999998</v>
      </c>
      <c r="F5538">
        <v>231.85417999999999</v>
      </c>
      <c r="G5538">
        <v>4.1353470000000003</v>
      </c>
      <c r="H5538">
        <v>230.03262599999999</v>
      </c>
      <c r="I5538">
        <v>8.3804309999999997</v>
      </c>
    </row>
    <row r="5539" spans="1:9" x14ac:dyDescent="0.25">
      <c r="A5539">
        <v>5538</v>
      </c>
      <c r="F5539">
        <v>231.86840699999999</v>
      </c>
      <c r="G5539">
        <v>4.1530779999999998</v>
      </c>
      <c r="H5539">
        <v>229.961961</v>
      </c>
      <c r="I5539">
        <v>8.3227010000000003</v>
      </c>
    </row>
    <row r="5540" spans="1:9" x14ac:dyDescent="0.25">
      <c r="A5540">
        <v>5539</v>
      </c>
      <c r="F5540">
        <v>231.84304700000001</v>
      </c>
      <c r="G5540">
        <v>4.1075650000000001</v>
      </c>
      <c r="H5540">
        <v>229.96861000000001</v>
      </c>
      <c r="I5540">
        <v>8.3390409999999999</v>
      </c>
    </row>
    <row r="5541" spans="1:9" x14ac:dyDescent="0.25">
      <c r="A5541">
        <v>5540</v>
      </c>
      <c r="F5541">
        <v>231.89788899999999</v>
      </c>
      <c r="G5541">
        <v>4.0994210000000004</v>
      </c>
      <c r="H5541">
        <v>229.92345699999998</v>
      </c>
      <c r="I5541">
        <v>8.36538</v>
      </c>
    </row>
    <row r="5542" spans="1:9" x14ac:dyDescent="0.25">
      <c r="A5542">
        <v>5541</v>
      </c>
      <c r="F5542">
        <v>231.879333</v>
      </c>
      <c r="G5542">
        <v>4.1062250000000002</v>
      </c>
      <c r="H5542">
        <v>229.94546600000001</v>
      </c>
      <c r="I5542">
        <v>8.3938319999999997</v>
      </c>
    </row>
    <row r="5543" spans="1:9" x14ac:dyDescent="0.25">
      <c r="A5543">
        <v>5542</v>
      </c>
      <c r="F5543">
        <v>231.90701200000001</v>
      </c>
      <c r="G5543">
        <v>4.081226</v>
      </c>
      <c r="H5543">
        <v>229.98278500000001</v>
      </c>
      <c r="I5543">
        <v>8.4348089999999996</v>
      </c>
    </row>
    <row r="5544" spans="1:9" x14ac:dyDescent="0.25">
      <c r="A5544">
        <v>5543</v>
      </c>
      <c r="F5544">
        <v>231.901704</v>
      </c>
      <c r="G5544">
        <v>4.1122560000000004</v>
      </c>
      <c r="H5544">
        <v>229.985929</v>
      </c>
      <c r="I5544">
        <v>8.434552</v>
      </c>
    </row>
    <row r="5545" spans="1:9" x14ac:dyDescent="0.25">
      <c r="A5545">
        <v>5544</v>
      </c>
      <c r="F5545">
        <v>231.88314700000001</v>
      </c>
      <c r="G5545">
        <v>4.1160180000000004</v>
      </c>
      <c r="H5545">
        <v>229.99051600000001</v>
      </c>
      <c r="I5545">
        <v>8.4153260000000003</v>
      </c>
    </row>
    <row r="5546" spans="1:9" x14ac:dyDescent="0.25">
      <c r="A5546">
        <v>5545</v>
      </c>
      <c r="F5546">
        <v>231.87077600000001</v>
      </c>
      <c r="G5546">
        <v>4.1870969999999996</v>
      </c>
      <c r="H5546">
        <v>230.02061800000001</v>
      </c>
      <c r="I5546">
        <v>8.4482619999999997</v>
      </c>
    </row>
    <row r="5547" spans="1:9" x14ac:dyDescent="0.25">
      <c r="A5547">
        <v>5546</v>
      </c>
      <c r="H5547">
        <v>229.99953600000001</v>
      </c>
      <c r="I5547">
        <v>8.4223870000000005</v>
      </c>
    </row>
    <row r="5548" spans="1:9" x14ac:dyDescent="0.25">
      <c r="A5548">
        <v>5547</v>
      </c>
      <c r="H5548">
        <v>230.03262599999999</v>
      </c>
      <c r="I5548">
        <v>8.3804309999999997</v>
      </c>
    </row>
    <row r="5549" spans="1:9" x14ac:dyDescent="0.25">
      <c r="A5549">
        <v>5548</v>
      </c>
    </row>
    <row r="5550" spans="1:9" x14ac:dyDescent="0.25">
      <c r="A5550">
        <v>5549</v>
      </c>
    </row>
    <row r="5551" spans="1:9" x14ac:dyDescent="0.25">
      <c r="A5551">
        <v>5550</v>
      </c>
    </row>
    <row r="5552" spans="1:9" x14ac:dyDescent="0.25">
      <c r="A5552">
        <v>5551</v>
      </c>
      <c r="B5552">
        <v>212.18012099999999</v>
      </c>
      <c r="C5552">
        <v>6.6822220000000003</v>
      </c>
    </row>
    <row r="5553" spans="1:9" x14ac:dyDescent="0.25">
      <c r="A5553">
        <v>5552</v>
      </c>
      <c r="B5553">
        <v>212.18012099999999</v>
      </c>
      <c r="C5553">
        <v>6.6822220000000003</v>
      </c>
    </row>
    <row r="5554" spans="1:9" x14ac:dyDescent="0.25">
      <c r="A5554">
        <v>5553</v>
      </c>
      <c r="B5554">
        <v>212.182389</v>
      </c>
      <c r="C5554">
        <v>6.6554190000000002</v>
      </c>
    </row>
    <row r="5555" spans="1:9" x14ac:dyDescent="0.25">
      <c r="A5555">
        <v>5554</v>
      </c>
      <c r="B5555">
        <v>212.20877899999999</v>
      </c>
      <c r="C5555">
        <v>6.6392350000000002</v>
      </c>
    </row>
    <row r="5556" spans="1:9" x14ac:dyDescent="0.25">
      <c r="A5556">
        <v>5555</v>
      </c>
      <c r="B5556">
        <v>212.21073799999999</v>
      </c>
      <c r="C5556">
        <v>6.648358</v>
      </c>
    </row>
    <row r="5557" spans="1:9" x14ac:dyDescent="0.25">
      <c r="A5557">
        <v>5556</v>
      </c>
      <c r="B5557">
        <v>212.20218199999999</v>
      </c>
      <c r="C5557">
        <v>6.6325859999999999</v>
      </c>
    </row>
    <row r="5558" spans="1:9" x14ac:dyDescent="0.25">
      <c r="A5558">
        <v>5557</v>
      </c>
      <c r="B5558">
        <v>212.204656</v>
      </c>
      <c r="C5558">
        <v>6.6475850000000003</v>
      </c>
      <c r="D5558">
        <v>206.52577400000001</v>
      </c>
      <c r="E5558">
        <v>7.8564780000000001</v>
      </c>
    </row>
    <row r="5559" spans="1:9" x14ac:dyDescent="0.25">
      <c r="A5559">
        <v>5558</v>
      </c>
      <c r="B5559">
        <v>212.223882</v>
      </c>
      <c r="C5559">
        <v>6.7062929999999996</v>
      </c>
      <c r="D5559">
        <v>206.571078</v>
      </c>
      <c r="E5559">
        <v>7.8302560000000003</v>
      </c>
    </row>
    <row r="5560" spans="1:9" x14ac:dyDescent="0.25">
      <c r="A5560">
        <v>5559</v>
      </c>
      <c r="B5560">
        <v>212.222129</v>
      </c>
      <c r="C5560">
        <v>6.6775310000000001</v>
      </c>
      <c r="D5560">
        <v>206.56536700000001</v>
      </c>
      <c r="E5560">
        <v>7.8337760000000003</v>
      </c>
    </row>
    <row r="5561" spans="1:9" x14ac:dyDescent="0.25">
      <c r="A5561">
        <v>5560</v>
      </c>
      <c r="B5561">
        <v>212.18012099999999</v>
      </c>
      <c r="C5561">
        <v>6.6822220000000003</v>
      </c>
      <c r="D5561">
        <v>206.56281100000001</v>
      </c>
      <c r="E5561">
        <v>7.8353570000000001</v>
      </c>
    </row>
    <row r="5562" spans="1:9" x14ac:dyDescent="0.25">
      <c r="A5562">
        <v>5561</v>
      </c>
      <c r="B5562">
        <v>212.18012099999999</v>
      </c>
      <c r="C5562">
        <v>6.6822220000000003</v>
      </c>
      <c r="D5562">
        <v>206.56853000000001</v>
      </c>
      <c r="E5562">
        <v>7.8339800000000004</v>
      </c>
      <c r="F5562">
        <v>212.46443600000001</v>
      </c>
      <c r="G5562">
        <v>4.9523650000000004</v>
      </c>
    </row>
    <row r="5563" spans="1:9" x14ac:dyDescent="0.25">
      <c r="A5563">
        <v>5562</v>
      </c>
      <c r="D5563">
        <v>206.584498</v>
      </c>
      <c r="E5563">
        <v>7.8416829999999997</v>
      </c>
      <c r="F5563">
        <v>212.39103800000001</v>
      </c>
      <c r="G5563">
        <v>5.0069499999999998</v>
      </c>
    </row>
    <row r="5564" spans="1:9" x14ac:dyDescent="0.25">
      <c r="A5564">
        <v>5563</v>
      </c>
      <c r="D5564">
        <v>206.60679100000002</v>
      </c>
      <c r="E5564">
        <v>7.8914770000000001</v>
      </c>
      <c r="F5564">
        <v>212.40124299999999</v>
      </c>
      <c r="G5564">
        <v>5.0001980000000001</v>
      </c>
    </row>
    <row r="5565" spans="1:9" x14ac:dyDescent="0.25">
      <c r="A5565">
        <v>5564</v>
      </c>
      <c r="D5565">
        <v>206.641177</v>
      </c>
      <c r="E5565">
        <v>7.8093380000000003</v>
      </c>
      <c r="F5565">
        <v>212.41170700000001</v>
      </c>
      <c r="G5565">
        <v>4.9783949999999999</v>
      </c>
      <c r="H5565">
        <v>208.66183699999999</v>
      </c>
      <c r="I5565">
        <v>8.9167290000000001</v>
      </c>
    </row>
    <row r="5566" spans="1:9" x14ac:dyDescent="0.25">
      <c r="A5566">
        <v>5565</v>
      </c>
      <c r="D5566">
        <v>206.60882800000002</v>
      </c>
      <c r="E5566">
        <v>7.8819369999999997</v>
      </c>
      <c r="F5566">
        <v>212.45211699999999</v>
      </c>
      <c r="G5566">
        <v>5.0276709999999998</v>
      </c>
      <c r="H5566">
        <v>208.61398600000001</v>
      </c>
      <c r="I5566">
        <v>8.8500490000000003</v>
      </c>
    </row>
    <row r="5567" spans="1:9" x14ac:dyDescent="0.25">
      <c r="A5567">
        <v>5566</v>
      </c>
      <c r="D5567">
        <v>206.52577400000001</v>
      </c>
      <c r="E5567">
        <v>7.8564780000000001</v>
      </c>
      <c r="F5567">
        <v>212.40608800000001</v>
      </c>
      <c r="G5567">
        <v>4.9915900000000004</v>
      </c>
      <c r="H5567">
        <v>208.600157</v>
      </c>
      <c r="I5567">
        <v>8.8366319999999998</v>
      </c>
    </row>
    <row r="5568" spans="1:9" x14ac:dyDescent="0.25">
      <c r="A5568">
        <v>5567</v>
      </c>
      <c r="F5568">
        <v>212.52334999999999</v>
      </c>
      <c r="G5568">
        <v>4.8791219999999997</v>
      </c>
      <c r="H5568">
        <v>208.60872900000001</v>
      </c>
      <c r="I5568">
        <v>8.8542830000000006</v>
      </c>
    </row>
    <row r="5569" spans="1:9" x14ac:dyDescent="0.25">
      <c r="A5569">
        <v>5568</v>
      </c>
      <c r="F5569">
        <v>212.46443600000001</v>
      </c>
      <c r="G5569">
        <v>4.9523650000000004</v>
      </c>
      <c r="H5569">
        <v>208.634387</v>
      </c>
      <c r="I5569">
        <v>8.8773440000000008</v>
      </c>
    </row>
    <row r="5570" spans="1:9" x14ac:dyDescent="0.25">
      <c r="A5570">
        <v>5569</v>
      </c>
      <c r="F5570">
        <v>212.46443600000001</v>
      </c>
      <c r="G5570">
        <v>4.9523650000000004</v>
      </c>
      <c r="H5570">
        <v>208.63535899999999</v>
      </c>
      <c r="I5570">
        <v>8.8921899999999994</v>
      </c>
    </row>
    <row r="5571" spans="1:9" x14ac:dyDescent="0.25">
      <c r="A5571">
        <v>5570</v>
      </c>
      <c r="F5571">
        <v>212.46443600000001</v>
      </c>
      <c r="G5571">
        <v>4.9523650000000004</v>
      </c>
      <c r="H5571">
        <v>208.66133000000002</v>
      </c>
      <c r="I5571">
        <v>8.9360660000000003</v>
      </c>
    </row>
    <row r="5572" spans="1:9" x14ac:dyDescent="0.25">
      <c r="A5572">
        <v>5571</v>
      </c>
      <c r="F5572">
        <v>212.46443600000001</v>
      </c>
      <c r="G5572">
        <v>4.9523650000000004</v>
      </c>
      <c r="H5572">
        <v>208.66244700000001</v>
      </c>
      <c r="I5572">
        <v>8.9424930000000007</v>
      </c>
    </row>
    <row r="5573" spans="1:9" x14ac:dyDescent="0.25">
      <c r="A5573">
        <v>5572</v>
      </c>
      <c r="H5573">
        <v>208.63933800000001</v>
      </c>
      <c r="I5573">
        <v>8.9257589999999993</v>
      </c>
    </row>
    <row r="5574" spans="1:9" x14ac:dyDescent="0.25">
      <c r="A5574">
        <v>5573</v>
      </c>
      <c r="H5574">
        <v>208.64612400000001</v>
      </c>
      <c r="I5574">
        <v>8.9042820000000003</v>
      </c>
    </row>
    <row r="5575" spans="1:9" x14ac:dyDescent="0.25">
      <c r="A5575">
        <v>5574</v>
      </c>
      <c r="H5575">
        <v>208.66183699999999</v>
      </c>
      <c r="I5575">
        <v>8.9167290000000001</v>
      </c>
    </row>
    <row r="5576" spans="1:9" x14ac:dyDescent="0.25">
      <c r="A5576">
        <v>5575</v>
      </c>
    </row>
    <row r="5577" spans="1:9" x14ac:dyDescent="0.25">
      <c r="A5577">
        <v>5576</v>
      </c>
    </row>
    <row r="5578" spans="1:9" x14ac:dyDescent="0.25">
      <c r="A5578">
        <v>5577</v>
      </c>
    </row>
    <row r="5579" spans="1:9" x14ac:dyDescent="0.25">
      <c r="A5579">
        <v>5578</v>
      </c>
    </row>
    <row r="5580" spans="1:9" x14ac:dyDescent="0.25">
      <c r="A5580">
        <v>5579</v>
      </c>
    </row>
    <row r="5581" spans="1:9" x14ac:dyDescent="0.25">
      <c r="A5581">
        <v>5580</v>
      </c>
    </row>
    <row r="5582" spans="1:9" x14ac:dyDescent="0.25">
      <c r="A5582">
        <v>5581</v>
      </c>
      <c r="D5582">
        <v>184.14949300000001</v>
      </c>
      <c r="E5582">
        <v>9.6819950000000006</v>
      </c>
    </row>
    <row r="5583" spans="1:9" x14ac:dyDescent="0.25">
      <c r="A5583">
        <v>5582</v>
      </c>
      <c r="D5583">
        <v>184.103117</v>
      </c>
      <c r="E5583">
        <v>9.6802609999999998</v>
      </c>
    </row>
    <row r="5584" spans="1:9" x14ac:dyDescent="0.25">
      <c r="A5584">
        <v>5583</v>
      </c>
      <c r="D5584">
        <v>184.108473</v>
      </c>
      <c r="E5584">
        <v>9.6959739999999996</v>
      </c>
    </row>
    <row r="5585" spans="1:9" x14ac:dyDescent="0.25">
      <c r="A5585">
        <v>5584</v>
      </c>
      <c r="B5585">
        <v>181.882723</v>
      </c>
      <c r="C5585">
        <v>7.3081389999999997</v>
      </c>
      <c r="D5585">
        <v>184.108935</v>
      </c>
      <c r="E5585">
        <v>9.7120960000000007</v>
      </c>
    </row>
    <row r="5586" spans="1:9" x14ac:dyDescent="0.25">
      <c r="A5586">
        <v>5585</v>
      </c>
      <c r="B5586">
        <v>181.80976700000002</v>
      </c>
      <c r="C5586">
        <v>7.2780899999999997</v>
      </c>
      <c r="D5586">
        <v>184.155055</v>
      </c>
      <c r="E5586">
        <v>9.7172990000000006</v>
      </c>
    </row>
    <row r="5587" spans="1:9" x14ac:dyDescent="0.25">
      <c r="A5587">
        <v>5586</v>
      </c>
      <c r="B5587">
        <v>181.83512400000001</v>
      </c>
      <c r="C5587">
        <v>7.2266640000000004</v>
      </c>
      <c r="D5587">
        <v>184.12913700000001</v>
      </c>
      <c r="E5587">
        <v>9.7159220000000008</v>
      </c>
    </row>
    <row r="5588" spans="1:9" x14ac:dyDescent="0.25">
      <c r="A5588">
        <v>5587</v>
      </c>
      <c r="B5588">
        <v>181.924147</v>
      </c>
      <c r="C5588">
        <v>7.3169659999999999</v>
      </c>
      <c r="D5588">
        <v>184.133318</v>
      </c>
      <c r="E5588">
        <v>9.7306670000000004</v>
      </c>
    </row>
    <row r="5589" spans="1:9" x14ac:dyDescent="0.25">
      <c r="A5589">
        <v>5588</v>
      </c>
      <c r="B5589">
        <v>181.831908</v>
      </c>
      <c r="C5589">
        <v>7.225441</v>
      </c>
      <c r="D5589">
        <v>184.111739</v>
      </c>
      <c r="E5589">
        <v>9.7245950000000008</v>
      </c>
    </row>
    <row r="5590" spans="1:9" x14ac:dyDescent="0.25">
      <c r="A5590">
        <v>5589</v>
      </c>
      <c r="B5590">
        <v>181.80599100000001</v>
      </c>
      <c r="C5590">
        <v>7.2480919999999998</v>
      </c>
      <c r="D5590">
        <v>184.10689000000002</v>
      </c>
      <c r="E5590">
        <v>9.6998010000000008</v>
      </c>
    </row>
    <row r="5591" spans="1:9" x14ac:dyDescent="0.25">
      <c r="A5591">
        <v>5590</v>
      </c>
      <c r="B5591">
        <v>181.86277200000001</v>
      </c>
      <c r="C5591">
        <v>7.2202359999999999</v>
      </c>
      <c r="D5591">
        <v>184.14949300000001</v>
      </c>
      <c r="E5591">
        <v>9.6819950000000006</v>
      </c>
    </row>
    <row r="5592" spans="1:9" x14ac:dyDescent="0.25">
      <c r="A5592">
        <v>5591</v>
      </c>
      <c r="B5592">
        <v>181.86302800000001</v>
      </c>
      <c r="C5592">
        <v>7.2749779999999999</v>
      </c>
    </row>
    <row r="5593" spans="1:9" x14ac:dyDescent="0.25">
      <c r="A5593">
        <v>5592</v>
      </c>
      <c r="B5593">
        <v>181.94481100000002</v>
      </c>
      <c r="C5593">
        <v>7.3477810000000003</v>
      </c>
      <c r="H5593">
        <v>183.39141699999999</v>
      </c>
      <c r="I5593">
        <v>10.719747999999999</v>
      </c>
    </row>
    <row r="5594" spans="1:9" x14ac:dyDescent="0.25">
      <c r="A5594">
        <v>5593</v>
      </c>
      <c r="B5594">
        <v>181.882723</v>
      </c>
      <c r="C5594">
        <v>7.3081389999999997</v>
      </c>
      <c r="F5594">
        <v>182.74864400000001</v>
      </c>
      <c r="G5594">
        <v>6.0276459999999998</v>
      </c>
      <c r="H5594">
        <v>183.33790100000002</v>
      </c>
      <c r="I5594">
        <v>10.645975999999999</v>
      </c>
    </row>
    <row r="5595" spans="1:9" x14ac:dyDescent="0.25">
      <c r="A5595">
        <v>5594</v>
      </c>
      <c r="F5595">
        <v>182.995318</v>
      </c>
      <c r="G5595">
        <v>6.1105489999999998</v>
      </c>
      <c r="H5595">
        <v>183.33290300000002</v>
      </c>
      <c r="I5595">
        <v>10.651945</v>
      </c>
    </row>
    <row r="5596" spans="1:9" x14ac:dyDescent="0.25">
      <c r="A5596">
        <v>5595</v>
      </c>
      <c r="F5596">
        <v>182.72885000000002</v>
      </c>
      <c r="G5596">
        <v>6.0385629999999999</v>
      </c>
      <c r="H5596">
        <v>183.36631600000001</v>
      </c>
      <c r="I5596">
        <v>10.693218999999999</v>
      </c>
    </row>
    <row r="5597" spans="1:9" x14ac:dyDescent="0.25">
      <c r="A5597">
        <v>5596</v>
      </c>
      <c r="F5597">
        <v>182.75711699999999</v>
      </c>
      <c r="G5597">
        <v>6.0188699999999997</v>
      </c>
      <c r="H5597">
        <v>183.385909</v>
      </c>
      <c r="I5597">
        <v>10.728013000000001</v>
      </c>
    </row>
    <row r="5598" spans="1:9" x14ac:dyDescent="0.25">
      <c r="A5598">
        <v>5597</v>
      </c>
      <c r="F5598">
        <v>182.745024</v>
      </c>
      <c r="G5598">
        <v>6.0110140000000003</v>
      </c>
      <c r="H5598">
        <v>183.415144</v>
      </c>
      <c r="I5598">
        <v>10.710463000000001</v>
      </c>
    </row>
    <row r="5599" spans="1:9" x14ac:dyDescent="0.25">
      <c r="A5599">
        <v>5598</v>
      </c>
      <c r="F5599">
        <v>182.72752600000001</v>
      </c>
      <c r="G5599">
        <v>6.0309100000000004</v>
      </c>
      <c r="H5599">
        <v>183.40417300000001</v>
      </c>
      <c r="I5599">
        <v>10.722094999999999</v>
      </c>
    </row>
    <row r="5600" spans="1:9" x14ac:dyDescent="0.25">
      <c r="A5600">
        <v>5599</v>
      </c>
      <c r="F5600">
        <v>182.68686500000001</v>
      </c>
      <c r="G5600">
        <v>5.9901470000000003</v>
      </c>
      <c r="H5600">
        <v>183.39851200000001</v>
      </c>
      <c r="I5600">
        <v>10.718472</v>
      </c>
    </row>
    <row r="5601" spans="1:9" x14ac:dyDescent="0.25">
      <c r="A5601">
        <v>5600</v>
      </c>
      <c r="F5601">
        <v>182.84017</v>
      </c>
      <c r="G5601">
        <v>5.9388740000000002</v>
      </c>
      <c r="H5601">
        <v>183.377184</v>
      </c>
      <c r="I5601">
        <v>10.737042000000001</v>
      </c>
    </row>
    <row r="5602" spans="1:9" x14ac:dyDescent="0.25">
      <c r="A5602">
        <v>5601</v>
      </c>
      <c r="F5602">
        <v>182.74864400000001</v>
      </c>
      <c r="G5602">
        <v>6.0276459999999998</v>
      </c>
      <c r="H5602">
        <v>183.39141699999999</v>
      </c>
      <c r="I5602">
        <v>10.719747999999999</v>
      </c>
    </row>
    <row r="5603" spans="1:9" x14ac:dyDescent="0.25">
      <c r="A5603">
        <v>5602</v>
      </c>
      <c r="F5603">
        <v>182.74864400000001</v>
      </c>
      <c r="G5603">
        <v>6.0276459999999998</v>
      </c>
      <c r="H5603">
        <v>183.39141699999999</v>
      </c>
      <c r="I5603">
        <v>10.719747999999999</v>
      </c>
    </row>
    <row r="5604" spans="1:9" x14ac:dyDescent="0.25">
      <c r="A5604">
        <v>5603</v>
      </c>
      <c r="D5604">
        <v>165.25537500000002</v>
      </c>
      <c r="E5604">
        <v>7.9501470000000003</v>
      </c>
    </row>
    <row r="5605" spans="1:9" x14ac:dyDescent="0.25">
      <c r="A5605">
        <v>5604</v>
      </c>
      <c r="D5605">
        <v>165.19752</v>
      </c>
      <c r="E5605">
        <v>7.9401469999999996</v>
      </c>
    </row>
    <row r="5606" spans="1:9" x14ac:dyDescent="0.25">
      <c r="A5606">
        <v>5605</v>
      </c>
      <c r="D5606">
        <v>165.24011999999999</v>
      </c>
      <c r="E5606">
        <v>7.9774409999999998</v>
      </c>
    </row>
    <row r="5607" spans="1:9" x14ac:dyDescent="0.25">
      <c r="A5607">
        <v>5606</v>
      </c>
      <c r="D5607">
        <v>165.20971300000002</v>
      </c>
      <c r="E5607">
        <v>7.9916239999999998</v>
      </c>
    </row>
    <row r="5608" spans="1:9" x14ac:dyDescent="0.25">
      <c r="A5608">
        <v>5607</v>
      </c>
      <c r="D5608">
        <v>165.24083400000001</v>
      </c>
      <c r="E5608">
        <v>7.984788</v>
      </c>
    </row>
    <row r="5609" spans="1:9" x14ac:dyDescent="0.25">
      <c r="A5609">
        <v>5608</v>
      </c>
      <c r="D5609">
        <v>165.235375</v>
      </c>
      <c r="E5609">
        <v>7.9624930000000003</v>
      </c>
    </row>
    <row r="5610" spans="1:9" x14ac:dyDescent="0.25">
      <c r="A5610">
        <v>5609</v>
      </c>
      <c r="D5610">
        <v>165.23517100000001</v>
      </c>
      <c r="E5610">
        <v>7.9420869999999999</v>
      </c>
    </row>
    <row r="5611" spans="1:9" x14ac:dyDescent="0.25">
      <c r="A5611">
        <v>5610</v>
      </c>
      <c r="D5611">
        <v>165.20226500000001</v>
      </c>
      <c r="E5611">
        <v>7.9621360000000001</v>
      </c>
    </row>
    <row r="5612" spans="1:9" x14ac:dyDescent="0.25">
      <c r="A5612">
        <v>5611</v>
      </c>
      <c r="D5612">
        <v>165.22318100000001</v>
      </c>
      <c r="E5612">
        <v>7.9533610000000001</v>
      </c>
    </row>
    <row r="5613" spans="1:9" x14ac:dyDescent="0.25">
      <c r="A5613">
        <v>5612</v>
      </c>
      <c r="D5613">
        <v>165.25537500000002</v>
      </c>
      <c r="E5613">
        <v>7.9501470000000003</v>
      </c>
    </row>
    <row r="5614" spans="1:9" x14ac:dyDescent="0.25">
      <c r="A5614">
        <v>5613</v>
      </c>
      <c r="B5614">
        <v>157.80408</v>
      </c>
      <c r="C5614">
        <v>6.4722650000000002</v>
      </c>
    </row>
    <row r="5615" spans="1:9" x14ac:dyDescent="0.25">
      <c r="A5615">
        <v>5614</v>
      </c>
      <c r="B5615">
        <v>157.74132700000001</v>
      </c>
      <c r="C5615">
        <v>6.5303740000000001</v>
      </c>
    </row>
    <row r="5616" spans="1:9" x14ac:dyDescent="0.25">
      <c r="A5616">
        <v>5615</v>
      </c>
      <c r="B5616">
        <v>157.80408</v>
      </c>
      <c r="C5616">
        <v>6.4722650000000002</v>
      </c>
    </row>
    <row r="5617" spans="1:9" x14ac:dyDescent="0.25">
      <c r="A5617">
        <v>5616</v>
      </c>
      <c r="B5617">
        <v>157.69760600000001</v>
      </c>
      <c r="C5617">
        <v>6.4596119999999999</v>
      </c>
      <c r="H5617">
        <v>162.567556</v>
      </c>
      <c r="I5617">
        <v>9.5458300000000005</v>
      </c>
    </row>
    <row r="5618" spans="1:9" x14ac:dyDescent="0.25">
      <c r="A5618">
        <v>5617</v>
      </c>
      <c r="B5618">
        <v>157.79571300000001</v>
      </c>
      <c r="C5618">
        <v>6.4488479999999999</v>
      </c>
      <c r="H5618">
        <v>162.49516199999999</v>
      </c>
      <c r="I5618">
        <v>9.5208820000000003</v>
      </c>
    </row>
    <row r="5619" spans="1:9" x14ac:dyDescent="0.25">
      <c r="A5619">
        <v>5618</v>
      </c>
      <c r="B5619">
        <v>157.874279</v>
      </c>
      <c r="C5619">
        <v>6.4287979999999996</v>
      </c>
      <c r="H5619">
        <v>162.47189800000001</v>
      </c>
      <c r="I5619">
        <v>9.5138420000000004</v>
      </c>
    </row>
    <row r="5620" spans="1:9" x14ac:dyDescent="0.25">
      <c r="A5620">
        <v>5619</v>
      </c>
      <c r="B5620">
        <v>157.90734</v>
      </c>
      <c r="C5620">
        <v>6.4111459999999996</v>
      </c>
      <c r="H5620">
        <v>162.49771200000001</v>
      </c>
      <c r="I5620">
        <v>9.4994029999999992</v>
      </c>
    </row>
    <row r="5621" spans="1:9" x14ac:dyDescent="0.25">
      <c r="A5621">
        <v>5620</v>
      </c>
      <c r="B5621">
        <v>157.80408</v>
      </c>
      <c r="C5621">
        <v>6.4722650000000002</v>
      </c>
      <c r="F5621">
        <v>159.10758300000001</v>
      </c>
      <c r="G5621">
        <v>6.003514</v>
      </c>
      <c r="H5621">
        <v>162.51822100000001</v>
      </c>
      <c r="I5621">
        <v>9.5192490000000003</v>
      </c>
    </row>
    <row r="5622" spans="1:9" x14ac:dyDescent="0.25">
      <c r="A5622">
        <v>5621</v>
      </c>
      <c r="F5622">
        <v>159.12518399999999</v>
      </c>
      <c r="G5622">
        <v>6.0328489999999997</v>
      </c>
      <c r="H5622">
        <v>162.59408400000001</v>
      </c>
      <c r="I5622">
        <v>9.5269019999999998</v>
      </c>
    </row>
    <row r="5623" spans="1:9" x14ac:dyDescent="0.25">
      <c r="A5623">
        <v>5622</v>
      </c>
      <c r="F5623">
        <v>159.062534</v>
      </c>
      <c r="G5623">
        <v>6.0480520000000002</v>
      </c>
      <c r="H5623">
        <v>162.576739</v>
      </c>
      <c r="I5623">
        <v>9.5007809999999999</v>
      </c>
    </row>
    <row r="5624" spans="1:9" x14ac:dyDescent="0.25">
      <c r="A5624">
        <v>5623</v>
      </c>
      <c r="F5624">
        <v>159.088808</v>
      </c>
      <c r="G5624">
        <v>6.0022380000000002</v>
      </c>
      <c r="H5624">
        <v>162.58857499999999</v>
      </c>
      <c r="I5624">
        <v>9.5730719999999998</v>
      </c>
    </row>
    <row r="5625" spans="1:9" x14ac:dyDescent="0.25">
      <c r="A5625">
        <v>5624</v>
      </c>
      <c r="F5625">
        <v>159.07023800000002</v>
      </c>
      <c r="G5625">
        <v>6.0168809999999997</v>
      </c>
      <c r="H5625">
        <v>162.567556</v>
      </c>
      <c r="I5625">
        <v>9.5458300000000005</v>
      </c>
    </row>
    <row r="5626" spans="1:9" x14ac:dyDescent="0.25">
      <c r="A5626">
        <v>5625</v>
      </c>
      <c r="F5626">
        <v>159.08355399999999</v>
      </c>
      <c r="G5626">
        <v>6.0142790000000002</v>
      </c>
    </row>
    <row r="5627" spans="1:9" x14ac:dyDescent="0.25">
      <c r="A5627">
        <v>5626</v>
      </c>
      <c r="F5627">
        <v>159.044321</v>
      </c>
      <c r="G5627">
        <v>6.0037690000000001</v>
      </c>
    </row>
    <row r="5628" spans="1:9" x14ac:dyDescent="0.25">
      <c r="A5628">
        <v>5627</v>
      </c>
      <c r="F5628">
        <v>158.99172200000001</v>
      </c>
      <c r="G5628">
        <v>5.9957079999999996</v>
      </c>
    </row>
    <row r="5629" spans="1:9" x14ac:dyDescent="0.25">
      <c r="A5629">
        <v>5628</v>
      </c>
      <c r="D5629">
        <v>133.62307200000001</v>
      </c>
      <c r="E5629">
        <v>6.5144570000000002</v>
      </c>
      <c r="F5629">
        <v>159.10758300000001</v>
      </c>
      <c r="G5629">
        <v>6.003514</v>
      </c>
    </row>
    <row r="5630" spans="1:9" x14ac:dyDescent="0.25">
      <c r="A5630">
        <v>5629</v>
      </c>
      <c r="D5630">
        <v>133.681387</v>
      </c>
      <c r="E5630">
        <v>6.5280279999999999</v>
      </c>
    </row>
    <row r="5631" spans="1:9" x14ac:dyDescent="0.25">
      <c r="A5631">
        <v>5630</v>
      </c>
      <c r="D5631">
        <v>133.670725</v>
      </c>
      <c r="E5631">
        <v>6.5325170000000004</v>
      </c>
    </row>
    <row r="5632" spans="1:9" x14ac:dyDescent="0.25">
      <c r="A5632">
        <v>5631</v>
      </c>
      <c r="D5632">
        <v>133.71082900000002</v>
      </c>
      <c r="E5632">
        <v>6.5588930000000003</v>
      </c>
    </row>
    <row r="5633" spans="1:9" x14ac:dyDescent="0.25">
      <c r="A5633">
        <v>5632</v>
      </c>
      <c r="D5633">
        <v>133.788679</v>
      </c>
      <c r="E5633">
        <v>6.5429240000000002</v>
      </c>
    </row>
    <row r="5634" spans="1:9" x14ac:dyDescent="0.25">
      <c r="A5634">
        <v>5633</v>
      </c>
      <c r="D5634">
        <v>133.85306400000002</v>
      </c>
      <c r="E5634">
        <v>6.5632299999999999</v>
      </c>
    </row>
    <row r="5635" spans="1:9" x14ac:dyDescent="0.25">
      <c r="A5635">
        <v>5634</v>
      </c>
      <c r="D5635">
        <v>133.70710200000002</v>
      </c>
      <c r="E5635">
        <v>6.515936</v>
      </c>
    </row>
    <row r="5636" spans="1:9" x14ac:dyDescent="0.25">
      <c r="A5636">
        <v>5635</v>
      </c>
      <c r="D5636">
        <v>133.73108100000002</v>
      </c>
      <c r="E5636">
        <v>6.5840449999999997</v>
      </c>
    </row>
    <row r="5637" spans="1:9" x14ac:dyDescent="0.25">
      <c r="A5637">
        <v>5636</v>
      </c>
      <c r="D5637">
        <v>133.62307200000001</v>
      </c>
      <c r="E5637">
        <v>6.5144570000000002</v>
      </c>
    </row>
    <row r="5638" spans="1:9" x14ac:dyDescent="0.25">
      <c r="A5638">
        <v>5637</v>
      </c>
      <c r="B5638">
        <v>125.54150600000001</v>
      </c>
      <c r="C5638">
        <v>4.5895570000000001</v>
      </c>
    </row>
    <row r="5639" spans="1:9" x14ac:dyDescent="0.25">
      <c r="A5639">
        <v>5638</v>
      </c>
      <c r="B5639">
        <v>125.53283500000001</v>
      </c>
      <c r="C5639">
        <v>4.6113920000000004</v>
      </c>
    </row>
    <row r="5640" spans="1:9" x14ac:dyDescent="0.25">
      <c r="A5640">
        <v>5639</v>
      </c>
      <c r="B5640">
        <v>125.554564</v>
      </c>
      <c r="C5640">
        <v>4.6007809999999996</v>
      </c>
    </row>
    <row r="5641" spans="1:9" x14ac:dyDescent="0.25">
      <c r="A5641">
        <v>5640</v>
      </c>
      <c r="B5641">
        <v>125.56242200000001</v>
      </c>
      <c r="C5641">
        <v>4.6001180000000002</v>
      </c>
      <c r="H5641">
        <v>131.08784700000001</v>
      </c>
      <c r="I5641">
        <v>7.6044</v>
      </c>
    </row>
    <row r="5642" spans="1:9" x14ac:dyDescent="0.25">
      <c r="A5642">
        <v>5641</v>
      </c>
      <c r="B5642">
        <v>125.56119800000002</v>
      </c>
      <c r="C5642">
        <v>4.5617520000000003</v>
      </c>
      <c r="H5642">
        <v>131.13779300000002</v>
      </c>
      <c r="I5642">
        <v>7.6381740000000002</v>
      </c>
    </row>
    <row r="5643" spans="1:9" x14ac:dyDescent="0.25">
      <c r="A5643">
        <v>5642</v>
      </c>
      <c r="B5643">
        <v>125.55716500000001</v>
      </c>
      <c r="C5643">
        <v>4.6151679999999997</v>
      </c>
      <c r="H5643">
        <v>131.16009000000003</v>
      </c>
      <c r="I5643">
        <v>7.6589879999999999</v>
      </c>
    </row>
    <row r="5644" spans="1:9" x14ac:dyDescent="0.25">
      <c r="A5644">
        <v>5643</v>
      </c>
      <c r="B5644">
        <v>125.57441200000001</v>
      </c>
      <c r="C5644">
        <v>4.6306770000000004</v>
      </c>
      <c r="H5644">
        <v>131.175398</v>
      </c>
      <c r="I5644">
        <v>7.6611830000000003</v>
      </c>
    </row>
    <row r="5645" spans="1:9" x14ac:dyDescent="0.25">
      <c r="A5645">
        <v>5644</v>
      </c>
      <c r="B5645">
        <v>125.54150600000001</v>
      </c>
      <c r="C5645">
        <v>4.5895570000000001</v>
      </c>
      <c r="F5645">
        <v>127.11422900000001</v>
      </c>
      <c r="G5645">
        <v>3.6780740000000001</v>
      </c>
      <c r="H5645">
        <v>131.297529</v>
      </c>
      <c r="I5645">
        <v>7.685416</v>
      </c>
    </row>
    <row r="5646" spans="1:9" x14ac:dyDescent="0.25">
      <c r="A5646">
        <v>5645</v>
      </c>
      <c r="F5646">
        <v>127.16239000000002</v>
      </c>
      <c r="G5646">
        <v>3.6669520000000002</v>
      </c>
      <c r="H5646">
        <v>131.23202700000002</v>
      </c>
      <c r="I5646">
        <v>7.5730750000000002</v>
      </c>
    </row>
    <row r="5647" spans="1:9" x14ac:dyDescent="0.25">
      <c r="A5647">
        <v>5646</v>
      </c>
      <c r="F5647">
        <v>127.14427800000001</v>
      </c>
      <c r="G5647">
        <v>3.688685</v>
      </c>
      <c r="H5647">
        <v>131.222994</v>
      </c>
      <c r="I5647">
        <v>7.6389389999999997</v>
      </c>
    </row>
    <row r="5648" spans="1:9" x14ac:dyDescent="0.25">
      <c r="A5648">
        <v>5647</v>
      </c>
      <c r="F5648">
        <v>127.15902500000001</v>
      </c>
      <c r="G5648">
        <v>3.6387900000000002</v>
      </c>
      <c r="H5648">
        <v>131.08784700000001</v>
      </c>
      <c r="I5648">
        <v>7.6044</v>
      </c>
    </row>
    <row r="5649" spans="1:9" x14ac:dyDescent="0.25">
      <c r="A5649">
        <v>5648</v>
      </c>
      <c r="F5649">
        <v>127.19560100000001</v>
      </c>
      <c r="G5649">
        <v>3.6119539999999999</v>
      </c>
      <c r="H5649">
        <v>131.08784700000001</v>
      </c>
      <c r="I5649">
        <v>7.6044</v>
      </c>
    </row>
    <row r="5650" spans="1:9" x14ac:dyDescent="0.25">
      <c r="A5650">
        <v>5649</v>
      </c>
      <c r="F5650">
        <v>127.38677100000001</v>
      </c>
      <c r="G5650">
        <v>3.5967509999999998</v>
      </c>
    </row>
    <row r="5651" spans="1:9" x14ac:dyDescent="0.25">
      <c r="A5651">
        <v>5650</v>
      </c>
      <c r="F5651">
        <v>127.32411800000001</v>
      </c>
      <c r="G5651">
        <v>3.5870579999999999</v>
      </c>
    </row>
    <row r="5652" spans="1:9" x14ac:dyDescent="0.25">
      <c r="A5652">
        <v>5651</v>
      </c>
      <c r="F5652">
        <v>127.11422900000001</v>
      </c>
      <c r="G5652">
        <v>3.6780740000000001</v>
      </c>
    </row>
    <row r="5653" spans="1:9" x14ac:dyDescent="0.25">
      <c r="A5653">
        <v>5652</v>
      </c>
    </row>
    <row r="5654" spans="1:9" x14ac:dyDescent="0.25">
      <c r="A5654">
        <v>5653</v>
      </c>
    </row>
    <row r="5655" spans="1:9" x14ac:dyDescent="0.25">
      <c r="A5655">
        <v>5654</v>
      </c>
      <c r="D5655">
        <v>105.068442</v>
      </c>
      <c r="E5655">
        <v>6.3875250000000001</v>
      </c>
    </row>
    <row r="5656" spans="1:9" x14ac:dyDescent="0.25">
      <c r="A5656">
        <v>5655</v>
      </c>
      <c r="D5656">
        <v>105.05267600000001</v>
      </c>
      <c r="E5656">
        <v>6.334721</v>
      </c>
    </row>
    <row r="5657" spans="1:9" x14ac:dyDescent="0.25">
      <c r="A5657">
        <v>5656</v>
      </c>
      <c r="D5657">
        <v>105.061808</v>
      </c>
      <c r="E5657">
        <v>6.3396699999999999</v>
      </c>
    </row>
    <row r="5658" spans="1:9" x14ac:dyDescent="0.25">
      <c r="A5658">
        <v>5657</v>
      </c>
      <c r="D5658">
        <v>105.06053</v>
      </c>
      <c r="E5658">
        <v>6.3456390000000003</v>
      </c>
    </row>
    <row r="5659" spans="1:9" x14ac:dyDescent="0.25">
      <c r="A5659">
        <v>5658</v>
      </c>
      <c r="D5659">
        <v>105.05282800000001</v>
      </c>
      <c r="E5659">
        <v>6.3370170000000003</v>
      </c>
    </row>
    <row r="5660" spans="1:9" x14ac:dyDescent="0.25">
      <c r="A5660">
        <v>5659</v>
      </c>
      <c r="D5660">
        <v>105.065123</v>
      </c>
      <c r="E5660">
        <v>6.3365070000000001</v>
      </c>
    </row>
    <row r="5661" spans="1:9" x14ac:dyDescent="0.25">
      <c r="A5661">
        <v>5660</v>
      </c>
      <c r="D5661">
        <v>105.03176000000001</v>
      </c>
      <c r="E5661">
        <v>6.3688520000000004</v>
      </c>
    </row>
    <row r="5662" spans="1:9" x14ac:dyDescent="0.25">
      <c r="A5662">
        <v>5661</v>
      </c>
      <c r="D5662">
        <v>104.996199</v>
      </c>
      <c r="E5662">
        <v>6.3454350000000002</v>
      </c>
    </row>
    <row r="5663" spans="1:9" x14ac:dyDescent="0.25">
      <c r="A5663">
        <v>5662</v>
      </c>
      <c r="B5663">
        <v>95.888459000000012</v>
      </c>
      <c r="C5663">
        <v>5.0481550000000004</v>
      </c>
      <c r="D5663">
        <v>105.068442</v>
      </c>
      <c r="E5663">
        <v>6.3875250000000001</v>
      </c>
    </row>
    <row r="5664" spans="1:9" x14ac:dyDescent="0.25">
      <c r="A5664">
        <v>5663</v>
      </c>
      <c r="B5664">
        <v>95.882899000000009</v>
      </c>
      <c r="C5664">
        <v>4.9977499999999999</v>
      </c>
    </row>
    <row r="5665" spans="1:9" x14ac:dyDescent="0.25">
      <c r="A5665">
        <v>5664</v>
      </c>
      <c r="B5665">
        <v>95.915804000000009</v>
      </c>
      <c r="C5665">
        <v>4.9793830000000003</v>
      </c>
    </row>
    <row r="5666" spans="1:9" x14ac:dyDescent="0.25">
      <c r="A5666">
        <v>5665</v>
      </c>
      <c r="B5666">
        <v>95.928711000000007</v>
      </c>
      <c r="C5666">
        <v>5.0334120000000002</v>
      </c>
      <c r="H5666">
        <v>101.80330500000001</v>
      </c>
      <c r="I5666">
        <v>8.6813850000000006</v>
      </c>
    </row>
    <row r="5667" spans="1:9" x14ac:dyDescent="0.25">
      <c r="A5667">
        <v>5666</v>
      </c>
      <c r="B5667">
        <v>95.899428</v>
      </c>
      <c r="C5667">
        <v>5.0323399999999996</v>
      </c>
      <c r="H5667">
        <v>101.708054</v>
      </c>
      <c r="I5667">
        <v>8.7006189999999997</v>
      </c>
    </row>
    <row r="5668" spans="1:9" x14ac:dyDescent="0.25">
      <c r="A5668">
        <v>5667</v>
      </c>
      <c r="B5668">
        <v>95.895142000000007</v>
      </c>
      <c r="C5668">
        <v>5.0612159999999999</v>
      </c>
      <c r="H5668">
        <v>101.72733700000001</v>
      </c>
      <c r="I5668">
        <v>8.7225549999999998</v>
      </c>
    </row>
    <row r="5669" spans="1:9" x14ac:dyDescent="0.25">
      <c r="A5669">
        <v>5668</v>
      </c>
      <c r="B5669">
        <v>95.792496</v>
      </c>
      <c r="C5669">
        <v>5.116009</v>
      </c>
      <c r="H5669">
        <v>101.744889</v>
      </c>
      <c r="I5669">
        <v>8.7098519999999997</v>
      </c>
    </row>
    <row r="5670" spans="1:9" x14ac:dyDescent="0.25">
      <c r="A5670">
        <v>5669</v>
      </c>
      <c r="B5670">
        <v>95.888459000000012</v>
      </c>
      <c r="C5670">
        <v>5.0481550000000004</v>
      </c>
      <c r="F5670">
        <v>97.049879000000004</v>
      </c>
      <c r="G5670">
        <v>4.7998010000000004</v>
      </c>
      <c r="H5670">
        <v>101.75896900000001</v>
      </c>
      <c r="I5670">
        <v>8.6687829999999995</v>
      </c>
    </row>
    <row r="5671" spans="1:9" x14ac:dyDescent="0.25">
      <c r="A5671">
        <v>5670</v>
      </c>
      <c r="F5671">
        <v>97.049673000000013</v>
      </c>
      <c r="G5671">
        <v>4.7918419999999999</v>
      </c>
      <c r="H5671">
        <v>101.75621600000001</v>
      </c>
      <c r="I5671">
        <v>8.6930680000000002</v>
      </c>
    </row>
    <row r="5672" spans="1:9" x14ac:dyDescent="0.25">
      <c r="A5672">
        <v>5671</v>
      </c>
      <c r="F5672">
        <v>97.058550000000011</v>
      </c>
      <c r="G5672">
        <v>4.7617419999999999</v>
      </c>
      <c r="H5672">
        <v>101.778763</v>
      </c>
      <c r="I5672">
        <v>8.6790889999999994</v>
      </c>
    </row>
    <row r="5673" spans="1:9" x14ac:dyDescent="0.25">
      <c r="A5673">
        <v>5672</v>
      </c>
      <c r="F5673">
        <v>97.041714000000013</v>
      </c>
      <c r="G5673">
        <v>4.7860259999999997</v>
      </c>
      <c r="H5673">
        <v>101.80330500000001</v>
      </c>
      <c r="I5673">
        <v>8.6813850000000006</v>
      </c>
    </row>
    <row r="5674" spans="1:9" x14ac:dyDescent="0.25">
      <c r="A5674">
        <v>5673</v>
      </c>
      <c r="F5674">
        <v>97.122273000000007</v>
      </c>
      <c r="G5674">
        <v>4.818473</v>
      </c>
    </row>
    <row r="5675" spans="1:9" x14ac:dyDescent="0.25">
      <c r="A5675">
        <v>5674</v>
      </c>
      <c r="F5675">
        <v>97.029879000000008</v>
      </c>
      <c r="G5675">
        <v>4.7992400000000002</v>
      </c>
    </row>
    <row r="5676" spans="1:9" x14ac:dyDescent="0.25">
      <c r="A5676">
        <v>5675</v>
      </c>
      <c r="D5676">
        <v>81.23447800000001</v>
      </c>
      <c r="E5676">
        <v>7.298038</v>
      </c>
      <c r="F5676">
        <v>97.010239000000013</v>
      </c>
      <c r="G5676">
        <v>4.7741899999999999</v>
      </c>
    </row>
    <row r="5677" spans="1:9" x14ac:dyDescent="0.25">
      <c r="A5677">
        <v>5676</v>
      </c>
      <c r="D5677">
        <v>81.241314000000003</v>
      </c>
      <c r="E5677">
        <v>7.2249809999999997</v>
      </c>
      <c r="F5677">
        <v>97.049879000000004</v>
      </c>
      <c r="G5677">
        <v>4.7998010000000004</v>
      </c>
    </row>
    <row r="5678" spans="1:9" x14ac:dyDescent="0.25">
      <c r="A5678">
        <v>5677</v>
      </c>
      <c r="D5678">
        <v>81.200092000000012</v>
      </c>
      <c r="E5678">
        <v>7.250642</v>
      </c>
    </row>
    <row r="5679" spans="1:9" x14ac:dyDescent="0.25">
      <c r="A5679">
        <v>5678</v>
      </c>
      <c r="D5679">
        <v>81.203867000000002</v>
      </c>
      <c r="E5679">
        <v>7.2566119999999996</v>
      </c>
    </row>
    <row r="5680" spans="1:9" x14ac:dyDescent="0.25">
      <c r="A5680">
        <v>5679</v>
      </c>
      <c r="D5680">
        <v>81.206571000000011</v>
      </c>
      <c r="E5680">
        <v>7.2591109999999999</v>
      </c>
    </row>
    <row r="5681" spans="1:9" x14ac:dyDescent="0.25">
      <c r="A5681">
        <v>5680</v>
      </c>
      <c r="D5681">
        <v>81.196010000000001</v>
      </c>
      <c r="E5681">
        <v>7.2823760000000002</v>
      </c>
    </row>
    <row r="5682" spans="1:9" x14ac:dyDescent="0.25">
      <c r="A5682">
        <v>5681</v>
      </c>
      <c r="D5682">
        <v>81.196317000000008</v>
      </c>
      <c r="E5682">
        <v>7.306457</v>
      </c>
    </row>
    <row r="5683" spans="1:9" x14ac:dyDescent="0.25">
      <c r="A5683">
        <v>5682</v>
      </c>
      <c r="D5683">
        <v>81.181623999999999</v>
      </c>
      <c r="E5683">
        <v>7.2390619999999997</v>
      </c>
    </row>
    <row r="5684" spans="1:9" x14ac:dyDescent="0.25">
      <c r="A5684">
        <v>5683</v>
      </c>
      <c r="D5684">
        <v>81.23447800000001</v>
      </c>
      <c r="E5684">
        <v>7.298038</v>
      </c>
    </row>
    <row r="5685" spans="1:9" x14ac:dyDescent="0.25">
      <c r="A5685">
        <v>5684</v>
      </c>
      <c r="D5685">
        <v>81.23447800000001</v>
      </c>
      <c r="E5685">
        <v>7.298038</v>
      </c>
    </row>
    <row r="5686" spans="1:9" x14ac:dyDescent="0.25">
      <c r="A5686">
        <v>5685</v>
      </c>
      <c r="B5686">
        <v>73.402284000000009</v>
      </c>
      <c r="C5686">
        <v>5.6667969999999999</v>
      </c>
    </row>
    <row r="5687" spans="1:9" x14ac:dyDescent="0.25">
      <c r="A5687">
        <v>5686</v>
      </c>
      <c r="B5687">
        <v>73.353205000000003</v>
      </c>
      <c r="C5687">
        <v>5.5856789999999998</v>
      </c>
    </row>
    <row r="5688" spans="1:9" x14ac:dyDescent="0.25">
      <c r="A5688">
        <v>5687</v>
      </c>
      <c r="B5688">
        <v>73.391009000000011</v>
      </c>
      <c r="C5688">
        <v>5.6241969999999997</v>
      </c>
    </row>
    <row r="5689" spans="1:9" x14ac:dyDescent="0.25">
      <c r="A5689">
        <v>5688</v>
      </c>
      <c r="B5689">
        <v>73.389325000000014</v>
      </c>
      <c r="C5689">
        <v>5.6105239999999998</v>
      </c>
      <c r="H5689">
        <v>78.586810000000014</v>
      </c>
      <c r="I5689">
        <v>9.2933430000000001</v>
      </c>
    </row>
    <row r="5690" spans="1:9" x14ac:dyDescent="0.25">
      <c r="A5690">
        <v>5689</v>
      </c>
      <c r="B5690">
        <v>73.395193000000006</v>
      </c>
      <c r="C5690">
        <v>5.6324620000000003</v>
      </c>
      <c r="H5690">
        <v>78.53441500000001</v>
      </c>
      <c r="I5690">
        <v>9.2695170000000005</v>
      </c>
    </row>
    <row r="5691" spans="1:9" x14ac:dyDescent="0.25">
      <c r="A5691">
        <v>5690</v>
      </c>
      <c r="B5691">
        <v>73.374888000000013</v>
      </c>
      <c r="C5691">
        <v>5.644298</v>
      </c>
      <c r="H5691">
        <v>78.509466000000003</v>
      </c>
      <c r="I5691">
        <v>9.2419670000000007</v>
      </c>
    </row>
    <row r="5692" spans="1:9" x14ac:dyDescent="0.25">
      <c r="A5692">
        <v>5691</v>
      </c>
      <c r="B5692">
        <v>73.432027000000005</v>
      </c>
      <c r="C5692">
        <v>5.6544499999999998</v>
      </c>
      <c r="H5692">
        <v>78.538955000000001</v>
      </c>
      <c r="I5692">
        <v>9.2526299999999999</v>
      </c>
    </row>
    <row r="5693" spans="1:9" x14ac:dyDescent="0.25">
      <c r="A5693">
        <v>5692</v>
      </c>
      <c r="B5693">
        <v>73.366980000000012</v>
      </c>
      <c r="C5693">
        <v>5.6877139999999997</v>
      </c>
      <c r="H5693">
        <v>78.564924000000005</v>
      </c>
      <c r="I5693">
        <v>9.2944139999999997</v>
      </c>
    </row>
    <row r="5694" spans="1:9" x14ac:dyDescent="0.25">
      <c r="A5694">
        <v>5693</v>
      </c>
      <c r="B5694">
        <v>73.402284000000009</v>
      </c>
      <c r="C5694">
        <v>5.6667969999999999</v>
      </c>
      <c r="F5694">
        <v>74.268055000000004</v>
      </c>
      <c r="G5694">
        <v>5.7688319999999997</v>
      </c>
      <c r="H5694">
        <v>78.575943000000009</v>
      </c>
      <c r="I5694">
        <v>9.2681900000000006</v>
      </c>
    </row>
    <row r="5695" spans="1:9" x14ac:dyDescent="0.25">
      <c r="A5695">
        <v>5694</v>
      </c>
      <c r="F5695">
        <v>74.252189000000001</v>
      </c>
      <c r="G5695">
        <v>5.8896930000000003</v>
      </c>
      <c r="H5695">
        <v>78.584004000000007</v>
      </c>
      <c r="I5695">
        <v>9.261711</v>
      </c>
    </row>
    <row r="5696" spans="1:9" x14ac:dyDescent="0.25">
      <c r="A5696">
        <v>5695</v>
      </c>
      <c r="F5696">
        <v>74.249536000000006</v>
      </c>
      <c r="G5696">
        <v>5.8519909999999999</v>
      </c>
      <c r="H5696">
        <v>78.586810000000014</v>
      </c>
      <c r="I5696">
        <v>9.2933430000000001</v>
      </c>
    </row>
    <row r="5697" spans="1:9" x14ac:dyDescent="0.25">
      <c r="A5697">
        <v>5696</v>
      </c>
      <c r="F5697">
        <v>74.264739000000006</v>
      </c>
      <c r="G5697">
        <v>5.8360729999999998</v>
      </c>
    </row>
    <row r="5698" spans="1:9" x14ac:dyDescent="0.25">
      <c r="A5698">
        <v>5697</v>
      </c>
      <c r="D5698">
        <v>59.786582000000003</v>
      </c>
      <c r="E5698">
        <v>7.1975259999999999</v>
      </c>
      <c r="F5698">
        <v>74.235251000000005</v>
      </c>
      <c r="G5698">
        <v>5.7942390000000001</v>
      </c>
    </row>
    <row r="5699" spans="1:9" x14ac:dyDescent="0.25">
      <c r="A5699">
        <v>5698</v>
      </c>
      <c r="D5699">
        <v>59.817531000000002</v>
      </c>
      <c r="E5699">
        <v>7.1383159999999997</v>
      </c>
      <c r="F5699">
        <v>74.246628000000001</v>
      </c>
      <c r="G5699">
        <v>5.7969939999999998</v>
      </c>
    </row>
    <row r="5700" spans="1:9" x14ac:dyDescent="0.25">
      <c r="A5700">
        <v>5699</v>
      </c>
      <c r="D5700">
        <v>59.796474000000003</v>
      </c>
      <c r="E5700">
        <v>7.1812630000000004</v>
      </c>
      <c r="F5700">
        <v>74.233669000000006</v>
      </c>
      <c r="G5700">
        <v>5.7684749999999996</v>
      </c>
    </row>
    <row r="5701" spans="1:9" x14ac:dyDescent="0.25">
      <c r="A5701">
        <v>5700</v>
      </c>
      <c r="D5701">
        <v>59.787475000000001</v>
      </c>
      <c r="E5701">
        <v>7.1857369999999996</v>
      </c>
      <c r="F5701">
        <v>74.197549000000009</v>
      </c>
      <c r="G5701">
        <v>5.8107689999999996</v>
      </c>
    </row>
    <row r="5702" spans="1:9" x14ac:dyDescent="0.25">
      <c r="A5702">
        <v>5701</v>
      </c>
      <c r="D5702">
        <v>59.806896000000002</v>
      </c>
      <c r="E5702">
        <v>7.2061580000000003</v>
      </c>
      <c r="F5702">
        <v>74.268055000000004</v>
      </c>
      <c r="G5702">
        <v>5.7688319999999997</v>
      </c>
    </row>
    <row r="5703" spans="1:9" x14ac:dyDescent="0.25">
      <c r="A5703">
        <v>5702</v>
      </c>
      <c r="D5703">
        <v>59.815158000000004</v>
      </c>
      <c r="E5703">
        <v>7.1721579999999996</v>
      </c>
    </row>
    <row r="5704" spans="1:9" x14ac:dyDescent="0.25">
      <c r="A5704">
        <v>5703</v>
      </c>
      <c r="D5704">
        <v>59.807739000000005</v>
      </c>
      <c r="E5704">
        <v>7.1948420000000004</v>
      </c>
    </row>
    <row r="5705" spans="1:9" x14ac:dyDescent="0.25">
      <c r="A5705">
        <v>5704</v>
      </c>
      <c r="D5705">
        <v>59.802902000000003</v>
      </c>
      <c r="E5705">
        <v>7.1811049999999996</v>
      </c>
    </row>
    <row r="5706" spans="1:9" x14ac:dyDescent="0.25">
      <c r="A5706">
        <v>5705</v>
      </c>
      <c r="D5706">
        <v>59.808162000000003</v>
      </c>
      <c r="E5706">
        <v>7.161473</v>
      </c>
    </row>
    <row r="5707" spans="1:9" x14ac:dyDescent="0.25">
      <c r="A5707">
        <v>5706</v>
      </c>
      <c r="D5707">
        <v>59.798210000000005</v>
      </c>
      <c r="E5707">
        <v>7.1792109999999996</v>
      </c>
    </row>
    <row r="5708" spans="1:9" x14ac:dyDescent="0.25">
      <c r="A5708">
        <v>5707</v>
      </c>
      <c r="D5708">
        <v>59.729579000000001</v>
      </c>
      <c r="E5708">
        <v>7.1418419999999996</v>
      </c>
    </row>
    <row r="5709" spans="1:9" x14ac:dyDescent="0.25">
      <c r="A5709">
        <v>5708</v>
      </c>
      <c r="D5709">
        <v>59.786582000000003</v>
      </c>
      <c r="E5709">
        <v>7.1975259999999999</v>
      </c>
    </row>
    <row r="5710" spans="1:9" x14ac:dyDescent="0.25">
      <c r="A5710">
        <v>5709</v>
      </c>
    </row>
    <row r="5711" spans="1:9" x14ac:dyDescent="0.25">
      <c r="A5711">
        <v>5710</v>
      </c>
    </row>
    <row r="5712" spans="1:9" x14ac:dyDescent="0.25">
      <c r="A5712">
        <v>5711</v>
      </c>
      <c r="B5712">
        <v>48.096527000000002</v>
      </c>
      <c r="C5712">
        <v>5.8244210000000001</v>
      </c>
      <c r="H5712">
        <v>58.504898000000004</v>
      </c>
      <c r="I5712">
        <v>9.0744209999999992</v>
      </c>
    </row>
    <row r="5713" spans="1:9" x14ac:dyDescent="0.25">
      <c r="A5713">
        <v>5712</v>
      </c>
      <c r="B5713">
        <v>48.072582000000004</v>
      </c>
      <c r="C5713">
        <v>5.7777370000000001</v>
      </c>
      <c r="H5713">
        <v>58.471321000000003</v>
      </c>
      <c r="I5713">
        <v>9.1389469999999999</v>
      </c>
    </row>
    <row r="5714" spans="1:9" x14ac:dyDescent="0.25">
      <c r="A5714">
        <v>5713</v>
      </c>
      <c r="B5714">
        <v>48.092266000000002</v>
      </c>
      <c r="C5714">
        <v>5.7763689999999999</v>
      </c>
      <c r="H5714">
        <v>58.468952000000002</v>
      </c>
      <c r="I5714">
        <v>9.1249470000000006</v>
      </c>
    </row>
    <row r="5715" spans="1:9" x14ac:dyDescent="0.25">
      <c r="A5715">
        <v>5714</v>
      </c>
      <c r="B5715">
        <v>48.102264000000005</v>
      </c>
      <c r="C5715">
        <v>5.7648419999999998</v>
      </c>
      <c r="H5715">
        <v>58.480792000000001</v>
      </c>
      <c r="I5715">
        <v>9.130369</v>
      </c>
    </row>
    <row r="5716" spans="1:9" x14ac:dyDescent="0.25">
      <c r="A5716">
        <v>5715</v>
      </c>
      <c r="B5716">
        <v>48.105110000000003</v>
      </c>
      <c r="C5716">
        <v>5.7423690000000001</v>
      </c>
      <c r="H5716">
        <v>58.495899000000001</v>
      </c>
      <c r="I5716">
        <v>9.1351580000000006</v>
      </c>
    </row>
    <row r="5717" spans="1:9" x14ac:dyDescent="0.25">
      <c r="A5717">
        <v>5716</v>
      </c>
      <c r="B5717">
        <v>48.128055000000003</v>
      </c>
      <c r="C5717">
        <v>5.7581049999999996</v>
      </c>
      <c r="H5717">
        <v>58.488738000000005</v>
      </c>
      <c r="I5717">
        <v>9.1598419999999994</v>
      </c>
    </row>
    <row r="5718" spans="1:9" x14ac:dyDescent="0.25">
      <c r="A5718">
        <v>5717</v>
      </c>
      <c r="B5718">
        <v>48.108055</v>
      </c>
      <c r="C5718">
        <v>5.7842630000000002</v>
      </c>
      <c r="H5718">
        <v>58.503951000000001</v>
      </c>
      <c r="I5718">
        <v>9.1170530000000003</v>
      </c>
    </row>
    <row r="5719" spans="1:9" x14ac:dyDescent="0.25">
      <c r="A5719">
        <v>5718</v>
      </c>
      <c r="B5719">
        <v>48.122844000000001</v>
      </c>
      <c r="C5719">
        <v>5.8001579999999997</v>
      </c>
      <c r="H5719">
        <v>58.519741000000003</v>
      </c>
      <c r="I5719">
        <v>9.0682109999999998</v>
      </c>
    </row>
    <row r="5720" spans="1:9" x14ac:dyDescent="0.25">
      <c r="A5720">
        <v>5719</v>
      </c>
      <c r="B5720">
        <v>48.158580000000001</v>
      </c>
      <c r="C5720">
        <v>5.8152629999999998</v>
      </c>
      <c r="H5720">
        <v>58.452793</v>
      </c>
      <c r="I5720">
        <v>9.0648420000000005</v>
      </c>
    </row>
    <row r="5721" spans="1:9" x14ac:dyDescent="0.25">
      <c r="A5721">
        <v>5720</v>
      </c>
      <c r="B5721">
        <v>48.096527000000002</v>
      </c>
      <c r="C5721">
        <v>5.8244210000000001</v>
      </c>
      <c r="H5721">
        <v>58.504898000000004</v>
      </c>
      <c r="I5721">
        <v>9.0744209999999992</v>
      </c>
    </row>
    <row r="5722" spans="1:9" x14ac:dyDescent="0.25">
      <c r="A5722">
        <v>5721</v>
      </c>
      <c r="B5722">
        <v>48.096527000000002</v>
      </c>
      <c r="C5722">
        <v>5.8244210000000001</v>
      </c>
      <c r="F5722">
        <v>49.86853</v>
      </c>
      <c r="G5722">
        <v>5.2789999999999999</v>
      </c>
      <c r="H5722">
        <v>58.504898000000004</v>
      </c>
      <c r="I5722">
        <v>9.0744209999999992</v>
      </c>
    </row>
    <row r="5723" spans="1:9" x14ac:dyDescent="0.25">
      <c r="A5723">
        <v>5722</v>
      </c>
      <c r="F5723">
        <v>49.815582000000006</v>
      </c>
      <c r="G5723">
        <v>5.2421579999999999</v>
      </c>
    </row>
    <row r="5724" spans="1:9" x14ac:dyDescent="0.25">
      <c r="A5724">
        <v>5723</v>
      </c>
      <c r="D5724">
        <v>36.023109000000005</v>
      </c>
      <c r="E5724">
        <v>7.0471050000000002</v>
      </c>
      <c r="F5724">
        <v>49.861579000000006</v>
      </c>
      <c r="G5724">
        <v>5.2729470000000003</v>
      </c>
    </row>
    <row r="5725" spans="1:9" x14ac:dyDescent="0.25">
      <c r="A5725">
        <v>5724</v>
      </c>
      <c r="D5725">
        <v>36.010317999999998</v>
      </c>
      <c r="E5725">
        <v>7.021579</v>
      </c>
      <c r="F5725">
        <v>49.805107</v>
      </c>
      <c r="G5725">
        <v>5.2547899999999998</v>
      </c>
    </row>
    <row r="5726" spans="1:9" x14ac:dyDescent="0.25">
      <c r="A5726">
        <v>5725</v>
      </c>
      <c r="D5726">
        <v>36.051214000000002</v>
      </c>
      <c r="E5726">
        <v>7.0326310000000003</v>
      </c>
      <c r="F5726">
        <v>49.847583</v>
      </c>
      <c r="G5726">
        <v>5.270105</v>
      </c>
    </row>
    <row r="5727" spans="1:9" x14ac:dyDescent="0.25">
      <c r="A5727">
        <v>5726</v>
      </c>
      <c r="D5727">
        <v>36.009897000000002</v>
      </c>
      <c r="E5727">
        <v>7.0486849999999999</v>
      </c>
      <c r="F5727">
        <v>49.832687</v>
      </c>
      <c r="G5727">
        <v>5.2518419999999999</v>
      </c>
    </row>
    <row r="5728" spans="1:9" x14ac:dyDescent="0.25">
      <c r="A5728">
        <v>5727</v>
      </c>
      <c r="D5728">
        <v>36.003529999999998</v>
      </c>
      <c r="E5728">
        <v>7.0490000000000004</v>
      </c>
      <c r="F5728">
        <v>49.807582000000004</v>
      </c>
      <c r="G5728">
        <v>5.2464209999999998</v>
      </c>
    </row>
    <row r="5729" spans="1:9" x14ac:dyDescent="0.25">
      <c r="A5729">
        <v>5728</v>
      </c>
      <c r="D5729">
        <v>36.019109</v>
      </c>
      <c r="E5729">
        <v>7.044842</v>
      </c>
      <c r="F5729">
        <v>49.825687000000002</v>
      </c>
      <c r="G5729">
        <v>5.2606840000000004</v>
      </c>
    </row>
    <row r="5730" spans="1:9" x14ac:dyDescent="0.25">
      <c r="A5730">
        <v>5729</v>
      </c>
      <c r="D5730">
        <v>35.998004000000002</v>
      </c>
      <c r="E5730">
        <v>7.0295269999999999</v>
      </c>
      <c r="F5730">
        <v>49.835685000000005</v>
      </c>
      <c r="G5730">
        <v>5.2796320000000003</v>
      </c>
    </row>
    <row r="5731" spans="1:9" x14ac:dyDescent="0.25">
      <c r="A5731">
        <v>5730</v>
      </c>
      <c r="D5731">
        <v>36.024320000000003</v>
      </c>
      <c r="E5731">
        <v>7.0258419999999999</v>
      </c>
      <c r="F5731">
        <v>49.836475</v>
      </c>
      <c r="G5731">
        <v>5.306737</v>
      </c>
    </row>
    <row r="5732" spans="1:9" x14ac:dyDescent="0.25">
      <c r="A5732">
        <v>5731</v>
      </c>
      <c r="D5732">
        <v>35.999689000000004</v>
      </c>
      <c r="E5732">
        <v>7.0159469999999997</v>
      </c>
      <c r="F5732">
        <v>49.800636000000004</v>
      </c>
      <c r="G5732">
        <v>5.2880000000000003</v>
      </c>
    </row>
    <row r="5733" spans="1:9" x14ac:dyDescent="0.25">
      <c r="A5733">
        <v>5732</v>
      </c>
      <c r="D5733">
        <v>35.990581000000006</v>
      </c>
      <c r="E5733">
        <v>7.0187369999999998</v>
      </c>
      <c r="F5733">
        <v>49.755268000000001</v>
      </c>
      <c r="G5733">
        <v>5.2181579999999999</v>
      </c>
    </row>
    <row r="5734" spans="1:9" x14ac:dyDescent="0.25">
      <c r="A5734">
        <v>5733</v>
      </c>
      <c r="D5734">
        <v>35.983215000000001</v>
      </c>
      <c r="E5734">
        <v>7.0148419999999998</v>
      </c>
      <c r="F5734">
        <v>49.86853</v>
      </c>
      <c r="G5734">
        <v>5.2789999999999999</v>
      </c>
    </row>
    <row r="5735" spans="1:9" x14ac:dyDescent="0.25">
      <c r="A5735">
        <v>5734</v>
      </c>
      <c r="D5735">
        <v>35.995426000000002</v>
      </c>
      <c r="E5735">
        <v>7.0082110000000002</v>
      </c>
    </row>
    <row r="5736" spans="1:9" x14ac:dyDescent="0.25">
      <c r="A5736">
        <v>5735</v>
      </c>
      <c r="D5736">
        <v>36.002319</v>
      </c>
      <c r="E5736">
        <v>6.9872110000000003</v>
      </c>
    </row>
    <row r="5737" spans="1:9" x14ac:dyDescent="0.25">
      <c r="A5737">
        <v>5736</v>
      </c>
      <c r="D5737">
        <v>36.023109000000005</v>
      </c>
      <c r="E5737">
        <v>7.0471050000000002</v>
      </c>
    </row>
    <row r="5738" spans="1:9" x14ac:dyDescent="0.25">
      <c r="A5738">
        <v>5737</v>
      </c>
      <c r="D5738">
        <v>36.023109000000005</v>
      </c>
      <c r="E5738">
        <v>7.0471050000000002</v>
      </c>
    </row>
    <row r="5739" spans="1:9" x14ac:dyDescent="0.25">
      <c r="A5739">
        <v>5738</v>
      </c>
    </row>
    <row r="5740" spans="1:9" x14ac:dyDescent="0.25">
      <c r="A5740">
        <v>5739</v>
      </c>
      <c r="B5740">
        <v>25.024740000000001</v>
      </c>
      <c r="C5740">
        <v>5.6989470000000004</v>
      </c>
      <c r="H5740">
        <v>36.341373000000004</v>
      </c>
      <c r="I5740">
        <v>8.5046839999999992</v>
      </c>
    </row>
    <row r="5741" spans="1:9" x14ac:dyDescent="0.25">
      <c r="A5741">
        <v>5740</v>
      </c>
      <c r="B5741">
        <v>25.016372000000004</v>
      </c>
      <c r="C5741">
        <v>5.6194730000000002</v>
      </c>
      <c r="H5741">
        <v>36.278741000000004</v>
      </c>
      <c r="I5741">
        <v>8.4767890000000001</v>
      </c>
    </row>
    <row r="5742" spans="1:9" x14ac:dyDescent="0.25">
      <c r="A5742">
        <v>5741</v>
      </c>
      <c r="B5742">
        <v>25.024846000000004</v>
      </c>
      <c r="C5742">
        <v>5.6109479999999996</v>
      </c>
      <c r="H5742">
        <v>36.285476000000003</v>
      </c>
      <c r="I5742">
        <v>8.484159</v>
      </c>
    </row>
    <row r="5743" spans="1:9" x14ac:dyDescent="0.25">
      <c r="A5743">
        <v>5742</v>
      </c>
      <c r="B5743">
        <v>24.988319000000004</v>
      </c>
      <c r="C5743">
        <v>5.6917369999999998</v>
      </c>
      <c r="H5743">
        <v>36.265846000000003</v>
      </c>
      <c r="I5743">
        <v>8.5031049999999997</v>
      </c>
    </row>
    <row r="5744" spans="1:9" x14ac:dyDescent="0.25">
      <c r="A5744">
        <v>5743</v>
      </c>
      <c r="B5744">
        <v>25.012582000000002</v>
      </c>
      <c r="C5744">
        <v>5.6983680000000003</v>
      </c>
      <c r="H5744">
        <v>36.271583000000007</v>
      </c>
      <c r="I5744">
        <v>8.5040519999999997</v>
      </c>
    </row>
    <row r="5745" spans="1:9" x14ac:dyDescent="0.25">
      <c r="A5745">
        <v>5744</v>
      </c>
      <c r="B5745">
        <v>24.987846000000005</v>
      </c>
      <c r="C5745">
        <v>5.6728420000000002</v>
      </c>
      <c r="H5745">
        <v>36.305950000000003</v>
      </c>
      <c r="I5745">
        <v>8.524737</v>
      </c>
    </row>
    <row r="5746" spans="1:9" x14ac:dyDescent="0.25">
      <c r="A5746">
        <v>5745</v>
      </c>
      <c r="B5746">
        <v>25.046951000000007</v>
      </c>
      <c r="C5746">
        <v>5.6247369999999997</v>
      </c>
      <c r="H5746">
        <v>36.348792000000003</v>
      </c>
      <c r="I5746">
        <v>8.5242109999999993</v>
      </c>
    </row>
    <row r="5747" spans="1:9" x14ac:dyDescent="0.25">
      <c r="A5747">
        <v>5746</v>
      </c>
      <c r="B5747">
        <v>25.012426000000005</v>
      </c>
      <c r="C5747">
        <v>5.6295789999999997</v>
      </c>
      <c r="H5747">
        <v>36.343425000000003</v>
      </c>
      <c r="I5747">
        <v>8.5456310000000002</v>
      </c>
    </row>
    <row r="5748" spans="1:9" x14ac:dyDescent="0.25">
      <c r="A5748">
        <v>5747</v>
      </c>
      <c r="B5748">
        <v>25.009529000000001</v>
      </c>
      <c r="C5748">
        <v>5.6165260000000004</v>
      </c>
      <c r="H5748">
        <v>36.336055000000002</v>
      </c>
      <c r="I5748">
        <v>8.5688949999999995</v>
      </c>
    </row>
    <row r="5749" spans="1:9" x14ac:dyDescent="0.25">
      <c r="A5749">
        <v>5748</v>
      </c>
      <c r="B5749">
        <v>25.041634999999999</v>
      </c>
      <c r="C5749">
        <v>5.6306320000000003</v>
      </c>
      <c r="H5749">
        <v>36.371688000000006</v>
      </c>
      <c r="I5749">
        <v>8.5652640000000009</v>
      </c>
    </row>
    <row r="5750" spans="1:9" x14ac:dyDescent="0.25">
      <c r="A5750">
        <v>5749</v>
      </c>
      <c r="B5750">
        <v>25.025897000000001</v>
      </c>
      <c r="C5750">
        <v>5.6108950000000002</v>
      </c>
      <c r="H5750">
        <v>36.340110000000003</v>
      </c>
      <c r="I5750">
        <v>8.5697899999999994</v>
      </c>
    </row>
    <row r="5751" spans="1:9" x14ac:dyDescent="0.25">
      <c r="A5751">
        <v>5750</v>
      </c>
      <c r="B5751">
        <v>25.033844999999999</v>
      </c>
      <c r="C5751">
        <v>5.6746840000000001</v>
      </c>
      <c r="H5751">
        <v>36.294160000000005</v>
      </c>
      <c r="I5751">
        <v>8.491263</v>
      </c>
    </row>
    <row r="5752" spans="1:9" x14ac:dyDescent="0.25">
      <c r="A5752">
        <v>5751</v>
      </c>
      <c r="B5752">
        <v>25.038898000000003</v>
      </c>
      <c r="C5752">
        <v>5.6883689999999998</v>
      </c>
      <c r="H5752">
        <v>36.341373000000004</v>
      </c>
      <c r="I5752">
        <v>8.5046839999999992</v>
      </c>
    </row>
    <row r="5753" spans="1:9" x14ac:dyDescent="0.25">
      <c r="A5753">
        <v>5752</v>
      </c>
      <c r="B5753">
        <v>24.980161000000003</v>
      </c>
      <c r="C5753">
        <v>5.7083159999999999</v>
      </c>
    </row>
    <row r="5754" spans="1:9" x14ac:dyDescent="0.25">
      <c r="A5754">
        <v>5753</v>
      </c>
      <c r="B5754">
        <v>25.012319000000005</v>
      </c>
      <c r="C5754">
        <v>5.7510519999999996</v>
      </c>
    </row>
    <row r="5755" spans="1:9" x14ac:dyDescent="0.25">
      <c r="A5755">
        <v>5754</v>
      </c>
      <c r="B5755">
        <v>25.024740000000001</v>
      </c>
      <c r="C5755">
        <v>5.6989470000000004</v>
      </c>
      <c r="D5755">
        <v>16.737583000000001</v>
      </c>
      <c r="E5755">
        <v>7.1836310000000001</v>
      </c>
    </row>
    <row r="5756" spans="1:9" x14ac:dyDescent="0.25">
      <c r="A5756">
        <v>5755</v>
      </c>
      <c r="D5756">
        <v>16.737583000000001</v>
      </c>
      <c r="E5756">
        <v>7.1836310000000001</v>
      </c>
      <c r="F5756">
        <v>26.087318000000003</v>
      </c>
      <c r="G5756">
        <v>5.0621049999999999</v>
      </c>
    </row>
    <row r="5757" spans="1:9" x14ac:dyDescent="0.25">
      <c r="A5757">
        <v>5756</v>
      </c>
      <c r="D5757">
        <v>16.737583000000001</v>
      </c>
      <c r="E5757">
        <v>7.1836310000000001</v>
      </c>
      <c r="F5757">
        <v>26.110371999999998</v>
      </c>
      <c r="G5757">
        <v>5.1204210000000003</v>
      </c>
    </row>
    <row r="5758" spans="1:9" x14ac:dyDescent="0.25">
      <c r="A5758">
        <v>5757</v>
      </c>
      <c r="D5758">
        <v>16.737583000000001</v>
      </c>
      <c r="E5758">
        <v>7.1836310000000001</v>
      </c>
      <c r="F5758">
        <v>26.119899000000004</v>
      </c>
      <c r="G5758">
        <v>5.075895</v>
      </c>
    </row>
    <row r="5759" spans="1:9" x14ac:dyDescent="0.25">
      <c r="A5759">
        <v>5758</v>
      </c>
      <c r="D5759">
        <v>16.731951000000002</v>
      </c>
      <c r="E5759">
        <v>7.1776850000000003</v>
      </c>
      <c r="F5759">
        <v>26.126846</v>
      </c>
      <c r="G5759">
        <v>5.0945260000000001</v>
      </c>
    </row>
    <row r="5760" spans="1:9" x14ac:dyDescent="0.25">
      <c r="A5760">
        <v>5759</v>
      </c>
      <c r="D5760">
        <v>16.729793000000001</v>
      </c>
      <c r="E5760">
        <v>7.1894210000000003</v>
      </c>
      <c r="F5760">
        <v>26.150794000000005</v>
      </c>
      <c r="G5760">
        <v>5.1022109999999996</v>
      </c>
    </row>
    <row r="5761" spans="1:11" x14ac:dyDescent="0.25">
      <c r="A5761">
        <v>5760</v>
      </c>
      <c r="D5761">
        <v>16.761689000000004</v>
      </c>
      <c r="E5761">
        <v>7.1958950000000002</v>
      </c>
      <c r="F5761">
        <v>26.169530000000002</v>
      </c>
      <c r="G5761">
        <v>5.1307369999999999</v>
      </c>
    </row>
    <row r="5762" spans="1:11" x14ac:dyDescent="0.25">
      <c r="A5762">
        <v>5761</v>
      </c>
      <c r="D5762">
        <v>16.763530000000003</v>
      </c>
      <c r="E5762">
        <v>7.2023149999999996</v>
      </c>
      <c r="F5762">
        <v>26.171846000000002</v>
      </c>
      <c r="G5762">
        <v>5.143421</v>
      </c>
    </row>
    <row r="5763" spans="1:11" x14ac:dyDescent="0.25">
      <c r="A5763">
        <v>5762</v>
      </c>
      <c r="D5763">
        <v>16.781530000000004</v>
      </c>
      <c r="E5763">
        <v>7.2623150000000001</v>
      </c>
      <c r="F5763">
        <v>26.173318000000002</v>
      </c>
      <c r="G5763">
        <v>5.1307900000000002</v>
      </c>
    </row>
    <row r="5764" spans="1:11" x14ac:dyDescent="0.25">
      <c r="A5764">
        <v>5763</v>
      </c>
      <c r="D5764">
        <v>16.838846000000004</v>
      </c>
      <c r="E5764">
        <v>7.2527889999999999</v>
      </c>
      <c r="F5764">
        <v>26.128004000000004</v>
      </c>
      <c r="G5764">
        <v>5.1467369999999999</v>
      </c>
    </row>
    <row r="5765" spans="1:11" x14ac:dyDescent="0.25">
      <c r="A5765">
        <v>5764</v>
      </c>
      <c r="D5765">
        <v>16.778583000000005</v>
      </c>
      <c r="E5765">
        <v>7.2403149999999998</v>
      </c>
      <c r="F5765">
        <v>26.095686999999998</v>
      </c>
      <c r="G5765">
        <v>5.122789</v>
      </c>
    </row>
    <row r="5766" spans="1:11" x14ac:dyDescent="0.25">
      <c r="A5766">
        <v>5765</v>
      </c>
      <c r="D5766">
        <v>16.758004</v>
      </c>
      <c r="E5766">
        <v>7.2194739999999999</v>
      </c>
      <c r="F5766">
        <v>26.128371999999999</v>
      </c>
      <c r="G5766">
        <v>5.0953679999999997</v>
      </c>
    </row>
    <row r="5767" spans="1:11" x14ac:dyDescent="0.25">
      <c r="A5767">
        <v>5766</v>
      </c>
      <c r="D5767">
        <v>16.736108999999999</v>
      </c>
      <c r="E5767">
        <v>7.1857899999999999</v>
      </c>
      <c r="F5767">
        <v>26.071897000000007</v>
      </c>
      <c r="G5767">
        <v>5.0787370000000003</v>
      </c>
    </row>
    <row r="5768" spans="1:11" x14ac:dyDescent="0.25">
      <c r="A5768">
        <v>5767</v>
      </c>
      <c r="D5768">
        <v>16.724530000000001</v>
      </c>
      <c r="E5768">
        <v>7.1843159999999999</v>
      </c>
      <c r="F5768">
        <v>26.040267</v>
      </c>
      <c r="G5768">
        <v>5.0590000000000002</v>
      </c>
    </row>
    <row r="5769" spans="1:11" x14ac:dyDescent="0.25">
      <c r="A5769">
        <v>5768</v>
      </c>
      <c r="D5769">
        <v>16.721793000000005</v>
      </c>
      <c r="E5769">
        <v>7.1382110000000001</v>
      </c>
      <c r="F5769">
        <v>26.087318000000003</v>
      </c>
      <c r="G5769">
        <v>5.0621049999999999</v>
      </c>
    </row>
    <row r="5770" spans="1:11" x14ac:dyDescent="0.25">
      <c r="A5770">
        <v>5769</v>
      </c>
      <c r="D5770">
        <v>16.794161000000003</v>
      </c>
      <c r="E5770">
        <v>7.0901579999999997</v>
      </c>
      <c r="F5770">
        <v>26.087318000000003</v>
      </c>
      <c r="G5770">
        <v>5.0621049999999999</v>
      </c>
    </row>
    <row r="5771" spans="1:11" x14ac:dyDescent="0.25">
      <c r="A5771">
        <v>5770</v>
      </c>
      <c r="D5771">
        <v>16.737583000000001</v>
      </c>
      <c r="E5771">
        <v>7.1836310000000001</v>
      </c>
    </row>
    <row r="5772" spans="1:11" x14ac:dyDescent="0.25">
      <c r="A5772">
        <v>5771</v>
      </c>
      <c r="B5772">
        <v>9.0771090000000072</v>
      </c>
      <c r="C5772">
        <v>5.6213680000000004</v>
      </c>
      <c r="D5772">
        <v>16.737583000000001</v>
      </c>
      <c r="E5772">
        <v>7.1836310000000001</v>
      </c>
    </row>
    <row r="5773" spans="1:11" x14ac:dyDescent="0.25">
      <c r="A5773">
        <v>5772</v>
      </c>
      <c r="B5773">
        <v>9.0771090000000072</v>
      </c>
      <c r="C5773">
        <v>5.6213680000000004</v>
      </c>
      <c r="H5773">
        <v>17.671319000000004</v>
      </c>
      <c r="I5773">
        <v>7.7944209999999998</v>
      </c>
    </row>
    <row r="5774" spans="1:11" x14ac:dyDescent="0.25">
      <c r="A5774">
        <v>5773</v>
      </c>
      <c r="B5774">
        <v>9.0771090000000072</v>
      </c>
      <c r="C5774">
        <v>5.6213680000000004</v>
      </c>
      <c r="H5774">
        <v>17.671319000000004</v>
      </c>
      <c r="I5774">
        <v>7.7944209999999998</v>
      </c>
      <c r="J5774">
        <v>38.840740000000004</v>
      </c>
      <c r="K5774">
        <v>13.310684</v>
      </c>
    </row>
    <row r="5775" spans="1:11" x14ac:dyDescent="0.25">
      <c r="A5775">
        <v>5774</v>
      </c>
    </row>
    <row r="5776" spans="1:11" x14ac:dyDescent="0.25">
      <c r="A5776">
        <v>5775</v>
      </c>
    </row>
    <row r="5777" spans="1:1" x14ac:dyDescent="0.25">
      <c r="A5777">
        <v>5776</v>
      </c>
    </row>
    <row r="5778" spans="1:1" x14ac:dyDescent="0.25">
      <c r="A5778">
        <v>5777</v>
      </c>
    </row>
    <row r="5779" spans="1:1" x14ac:dyDescent="0.25">
      <c r="A5779">
        <v>5778</v>
      </c>
    </row>
    <row r="5780" spans="1:1" x14ac:dyDescent="0.25">
      <c r="A5780">
        <v>5779</v>
      </c>
    </row>
    <row r="5781" spans="1:1" x14ac:dyDescent="0.25">
      <c r="A5781">
        <v>5780</v>
      </c>
    </row>
    <row r="5782" spans="1:1" x14ac:dyDescent="0.25">
      <c r="A5782">
        <v>5781</v>
      </c>
    </row>
    <row r="5783" spans="1:1" x14ac:dyDescent="0.25">
      <c r="A5783">
        <v>5782</v>
      </c>
    </row>
    <row r="5784" spans="1:1" x14ac:dyDescent="0.25">
      <c r="A5784">
        <v>5783</v>
      </c>
    </row>
    <row r="5785" spans="1:1" x14ac:dyDescent="0.25">
      <c r="A5785">
        <v>5784</v>
      </c>
    </row>
    <row r="5786" spans="1:1" x14ac:dyDescent="0.25">
      <c r="A5786">
        <v>5785</v>
      </c>
    </row>
    <row r="5787" spans="1:1" x14ac:dyDescent="0.25">
      <c r="A5787">
        <v>5786</v>
      </c>
    </row>
    <row r="5788" spans="1:1" x14ac:dyDescent="0.25">
      <c r="A5788">
        <v>5787</v>
      </c>
    </row>
    <row r="5789" spans="1:1" x14ac:dyDescent="0.25">
      <c r="A5789">
        <v>5788</v>
      </c>
    </row>
    <row r="5790" spans="1:1" x14ac:dyDescent="0.25">
      <c r="A5790">
        <v>5789</v>
      </c>
    </row>
    <row r="5791" spans="1:1" x14ac:dyDescent="0.25">
      <c r="A5791">
        <v>5790</v>
      </c>
    </row>
    <row r="5792" spans="1:1" x14ac:dyDescent="0.25">
      <c r="A5792">
        <v>5791</v>
      </c>
    </row>
    <row r="5793" spans="1:11" x14ac:dyDescent="0.25">
      <c r="A5793">
        <v>5792</v>
      </c>
    </row>
    <row r="5794" spans="1:11" x14ac:dyDescent="0.25">
      <c r="A5794">
        <v>5793</v>
      </c>
    </row>
    <row r="5795" spans="1:11" x14ac:dyDescent="0.25">
      <c r="A5795">
        <v>5794</v>
      </c>
    </row>
    <row r="5796" spans="1:11" x14ac:dyDescent="0.25">
      <c r="A5796">
        <v>5795</v>
      </c>
    </row>
    <row r="5797" spans="1:11" x14ac:dyDescent="0.25">
      <c r="A5797">
        <v>5796</v>
      </c>
    </row>
    <row r="5798" spans="1:11" x14ac:dyDescent="0.25">
      <c r="A5798">
        <v>5797</v>
      </c>
    </row>
    <row r="5799" spans="1:11" x14ac:dyDescent="0.25">
      <c r="A5799">
        <v>5798</v>
      </c>
    </row>
    <row r="5800" spans="1:11" x14ac:dyDescent="0.25">
      <c r="A5800">
        <v>5799</v>
      </c>
    </row>
    <row r="5801" spans="1:11" x14ac:dyDescent="0.25">
      <c r="A5801">
        <v>5800</v>
      </c>
    </row>
    <row r="5802" spans="1:11" x14ac:dyDescent="0.25">
      <c r="A5802">
        <v>5801</v>
      </c>
    </row>
    <row r="5803" spans="1:11" x14ac:dyDescent="0.25">
      <c r="A5803">
        <v>5802</v>
      </c>
    </row>
    <row r="5804" spans="1:11" x14ac:dyDescent="0.25">
      <c r="A5804">
        <v>5803</v>
      </c>
    </row>
    <row r="5805" spans="1:11" x14ac:dyDescent="0.25">
      <c r="A5805">
        <v>5804</v>
      </c>
    </row>
    <row r="5806" spans="1:11" x14ac:dyDescent="0.25">
      <c r="A5806">
        <v>5805</v>
      </c>
    </row>
    <row r="5807" spans="1:11" x14ac:dyDescent="0.25">
      <c r="A5807">
        <v>5806</v>
      </c>
      <c r="J5807">
        <v>236.15889999999999</v>
      </c>
      <c r="K5807">
        <v>13.423512000000001</v>
      </c>
    </row>
    <row r="5808" spans="1:11" x14ac:dyDescent="0.25">
      <c r="A5808">
        <v>5807</v>
      </c>
      <c r="D5808">
        <v>239.64897300000001</v>
      </c>
      <c r="E5808">
        <v>8.0586950000000002</v>
      </c>
      <c r="F5808">
        <v>251.60777200000001</v>
      </c>
      <c r="G5808">
        <v>5.190239</v>
      </c>
    </row>
    <row r="5809" spans="1:9" x14ac:dyDescent="0.25">
      <c r="A5809">
        <v>5808</v>
      </c>
      <c r="D5809">
        <v>239.578666</v>
      </c>
      <c r="E5809">
        <v>8.0612209999999997</v>
      </c>
      <c r="F5809">
        <v>251.66746000000001</v>
      </c>
      <c r="G5809">
        <v>5.1634880000000001</v>
      </c>
    </row>
    <row r="5810" spans="1:9" x14ac:dyDescent="0.25">
      <c r="A5810">
        <v>5809</v>
      </c>
      <c r="D5810">
        <v>239.615005</v>
      </c>
      <c r="E5810">
        <v>8.0699830000000006</v>
      </c>
      <c r="F5810">
        <v>251.67575399999998</v>
      </c>
      <c r="G5810">
        <v>5.1679209999999998</v>
      </c>
    </row>
    <row r="5811" spans="1:9" x14ac:dyDescent="0.25">
      <c r="A5811">
        <v>5810</v>
      </c>
      <c r="D5811">
        <v>239.64737400000001</v>
      </c>
      <c r="E5811">
        <v>8.0713749999999997</v>
      </c>
      <c r="F5811">
        <v>251.64081099999999</v>
      </c>
      <c r="G5811">
        <v>5.1635910000000003</v>
      </c>
    </row>
    <row r="5812" spans="1:9" x14ac:dyDescent="0.25">
      <c r="A5812">
        <v>5811</v>
      </c>
      <c r="D5812">
        <v>239.631137</v>
      </c>
      <c r="E5812">
        <v>8.0924049999999994</v>
      </c>
      <c r="F5812">
        <v>251.63153399999999</v>
      </c>
      <c r="G5812">
        <v>5.16988</v>
      </c>
    </row>
    <row r="5813" spans="1:9" x14ac:dyDescent="0.25">
      <c r="A5813">
        <v>5812</v>
      </c>
      <c r="D5813">
        <v>239.58701600000001</v>
      </c>
      <c r="E5813">
        <v>8.0693649999999995</v>
      </c>
      <c r="F5813">
        <v>251.63766799999999</v>
      </c>
      <c r="G5813">
        <v>5.1664779999999997</v>
      </c>
    </row>
    <row r="5814" spans="1:9" x14ac:dyDescent="0.25">
      <c r="A5814">
        <v>5813</v>
      </c>
      <c r="D5814">
        <v>239.570008</v>
      </c>
      <c r="E5814">
        <v>8.0840549999999993</v>
      </c>
      <c r="F5814">
        <v>251.639419</v>
      </c>
      <c r="G5814">
        <v>5.2053419999999999</v>
      </c>
    </row>
    <row r="5815" spans="1:9" x14ac:dyDescent="0.25">
      <c r="A5815">
        <v>5814</v>
      </c>
      <c r="D5815">
        <v>239.55134899999999</v>
      </c>
      <c r="E5815">
        <v>8.111167</v>
      </c>
      <c r="F5815">
        <v>251.65498600000001</v>
      </c>
      <c r="G5815">
        <v>5.251989</v>
      </c>
    </row>
    <row r="5816" spans="1:9" x14ac:dyDescent="0.25">
      <c r="A5816">
        <v>5815</v>
      </c>
      <c r="D5816">
        <v>239.55779200000001</v>
      </c>
      <c r="E5816">
        <v>8.0876110000000008</v>
      </c>
      <c r="F5816">
        <v>251.641738</v>
      </c>
      <c r="G5816">
        <v>5.1931770000000004</v>
      </c>
    </row>
    <row r="5817" spans="1:9" x14ac:dyDescent="0.25">
      <c r="A5817">
        <v>5816</v>
      </c>
      <c r="D5817">
        <v>239.545007</v>
      </c>
      <c r="E5817">
        <v>8.1008580000000006</v>
      </c>
      <c r="F5817">
        <v>251.60730599999999</v>
      </c>
      <c r="G5817">
        <v>5.1896209999999998</v>
      </c>
    </row>
    <row r="5818" spans="1:9" x14ac:dyDescent="0.25">
      <c r="A5818">
        <v>5817</v>
      </c>
      <c r="D5818">
        <v>239.56634600000001</v>
      </c>
      <c r="E5818">
        <v>8.0672510000000006</v>
      </c>
      <c r="F5818">
        <v>251.593852</v>
      </c>
      <c r="G5818">
        <v>5.2145169999999998</v>
      </c>
    </row>
    <row r="5819" spans="1:9" x14ac:dyDescent="0.25">
      <c r="A5819">
        <v>5818</v>
      </c>
      <c r="D5819">
        <v>239.59721999999999</v>
      </c>
      <c r="E5819">
        <v>8.0318930000000002</v>
      </c>
      <c r="F5819">
        <v>251.51478499999999</v>
      </c>
      <c r="G5819">
        <v>5.1451900000000004</v>
      </c>
    </row>
    <row r="5820" spans="1:9" x14ac:dyDescent="0.25">
      <c r="A5820">
        <v>5819</v>
      </c>
      <c r="D5820">
        <v>239.60134600000001</v>
      </c>
      <c r="E5820">
        <v>8.0251409999999996</v>
      </c>
      <c r="F5820">
        <v>251.60777200000001</v>
      </c>
      <c r="G5820">
        <v>5.190239</v>
      </c>
    </row>
    <row r="5821" spans="1:9" x14ac:dyDescent="0.25">
      <c r="A5821">
        <v>5820</v>
      </c>
      <c r="D5821">
        <v>239.64897300000001</v>
      </c>
      <c r="E5821">
        <v>8.0586950000000002</v>
      </c>
    </row>
    <row r="5822" spans="1:9" x14ac:dyDescent="0.25">
      <c r="A5822">
        <v>5821</v>
      </c>
      <c r="D5822">
        <v>239.64897300000001</v>
      </c>
      <c r="E5822">
        <v>8.0586950000000002</v>
      </c>
    </row>
    <row r="5823" spans="1:9" x14ac:dyDescent="0.25">
      <c r="A5823">
        <v>5822</v>
      </c>
      <c r="H5823">
        <v>240.62598299999999</v>
      </c>
      <c r="I5823">
        <v>8.3118259999999999</v>
      </c>
    </row>
    <row r="5824" spans="1:9" x14ac:dyDescent="0.25">
      <c r="A5824">
        <v>5823</v>
      </c>
      <c r="B5824">
        <v>228.77094</v>
      </c>
      <c r="C5824">
        <v>6.397392</v>
      </c>
      <c r="H5824">
        <v>240.56650300000001</v>
      </c>
      <c r="I5824">
        <v>8.2708490000000001</v>
      </c>
    </row>
    <row r="5825" spans="1:9" x14ac:dyDescent="0.25">
      <c r="A5825">
        <v>5824</v>
      </c>
      <c r="B5825">
        <v>228.77094</v>
      </c>
      <c r="C5825">
        <v>6.397392</v>
      </c>
      <c r="H5825">
        <v>240.572892</v>
      </c>
      <c r="I5825">
        <v>8.277291</v>
      </c>
    </row>
    <row r="5826" spans="1:9" x14ac:dyDescent="0.25">
      <c r="A5826">
        <v>5825</v>
      </c>
      <c r="B5826">
        <v>228.825164</v>
      </c>
      <c r="C5826">
        <v>6.3422400000000003</v>
      </c>
      <c r="H5826">
        <v>240.552119</v>
      </c>
      <c r="I5826">
        <v>8.2695080000000001</v>
      </c>
    </row>
    <row r="5827" spans="1:9" x14ac:dyDescent="0.25">
      <c r="A5827">
        <v>5826</v>
      </c>
      <c r="B5827">
        <v>228.752591</v>
      </c>
      <c r="C5827">
        <v>6.3612599999999997</v>
      </c>
      <c r="H5827">
        <v>240.567069</v>
      </c>
      <c r="I5827">
        <v>8.2488390000000003</v>
      </c>
    </row>
    <row r="5828" spans="1:9" x14ac:dyDescent="0.25">
      <c r="A5828">
        <v>5827</v>
      </c>
      <c r="B5828">
        <v>228.71981099999999</v>
      </c>
      <c r="C5828">
        <v>6.3449720000000003</v>
      </c>
      <c r="H5828">
        <v>240.572686</v>
      </c>
      <c r="I5828">
        <v>8.2801279999999995</v>
      </c>
    </row>
    <row r="5829" spans="1:9" x14ac:dyDescent="0.25">
      <c r="A5829">
        <v>5828</v>
      </c>
      <c r="B5829">
        <v>228.75784999999999</v>
      </c>
      <c r="C5829">
        <v>6.3679600000000001</v>
      </c>
      <c r="H5829">
        <v>240.57433599999999</v>
      </c>
      <c r="I5829">
        <v>8.2554879999999997</v>
      </c>
    </row>
    <row r="5830" spans="1:9" x14ac:dyDescent="0.25">
      <c r="A5830">
        <v>5829</v>
      </c>
      <c r="B5830">
        <v>228.72578899999999</v>
      </c>
      <c r="C5830">
        <v>6.3803830000000001</v>
      </c>
      <c r="H5830">
        <v>240.57016099999998</v>
      </c>
      <c r="I5830">
        <v>8.2505410000000001</v>
      </c>
    </row>
    <row r="5831" spans="1:9" x14ac:dyDescent="0.25">
      <c r="A5831">
        <v>5830</v>
      </c>
      <c r="B5831">
        <v>228.749448</v>
      </c>
      <c r="C5831">
        <v>6.3704349999999996</v>
      </c>
      <c r="H5831">
        <v>240.59969599999999</v>
      </c>
      <c r="I5831">
        <v>8.2665199999999999</v>
      </c>
    </row>
    <row r="5832" spans="1:9" x14ac:dyDescent="0.25">
      <c r="A5832">
        <v>5831</v>
      </c>
      <c r="B5832">
        <v>228.74078800000001</v>
      </c>
      <c r="C5832">
        <v>6.356363</v>
      </c>
      <c r="H5832">
        <v>240.63180600000001</v>
      </c>
      <c r="I5832">
        <v>8.2898169999999993</v>
      </c>
    </row>
    <row r="5833" spans="1:9" x14ac:dyDescent="0.25">
      <c r="A5833">
        <v>5832</v>
      </c>
      <c r="B5833">
        <v>228.73465400000001</v>
      </c>
      <c r="C5833">
        <v>6.3390449999999996</v>
      </c>
      <c r="H5833">
        <v>240.604693</v>
      </c>
      <c r="I5833">
        <v>8.2880129999999994</v>
      </c>
    </row>
    <row r="5834" spans="1:9" x14ac:dyDescent="0.25">
      <c r="A5834">
        <v>5833</v>
      </c>
      <c r="B5834">
        <v>228.72346999999999</v>
      </c>
      <c r="C5834">
        <v>6.339302</v>
      </c>
      <c r="H5834">
        <v>240.624539</v>
      </c>
      <c r="I5834">
        <v>8.1879659999999994</v>
      </c>
    </row>
    <row r="5835" spans="1:9" x14ac:dyDescent="0.25">
      <c r="A5835">
        <v>5834</v>
      </c>
      <c r="B5835">
        <v>228.711253</v>
      </c>
      <c r="C5835">
        <v>6.3607440000000004</v>
      </c>
      <c r="H5835">
        <v>240.62598299999999</v>
      </c>
      <c r="I5835">
        <v>8.3118259999999999</v>
      </c>
    </row>
    <row r="5836" spans="1:9" x14ac:dyDescent="0.25">
      <c r="A5836">
        <v>5835</v>
      </c>
      <c r="B5836">
        <v>228.686204</v>
      </c>
      <c r="C5836">
        <v>6.3948660000000004</v>
      </c>
      <c r="H5836">
        <v>240.62598299999999</v>
      </c>
      <c r="I5836">
        <v>8.2925489999999993</v>
      </c>
    </row>
    <row r="5837" spans="1:9" x14ac:dyDescent="0.25">
      <c r="A5837">
        <v>5836</v>
      </c>
      <c r="B5837">
        <v>228.81032099999999</v>
      </c>
      <c r="C5837">
        <v>6.333272</v>
      </c>
    </row>
    <row r="5838" spans="1:9" x14ac:dyDescent="0.25">
      <c r="A5838">
        <v>5837</v>
      </c>
      <c r="B5838">
        <v>228.77094</v>
      </c>
      <c r="C5838">
        <v>6.397392</v>
      </c>
    </row>
    <row r="5839" spans="1:9" x14ac:dyDescent="0.25">
      <c r="A5839">
        <v>5838</v>
      </c>
      <c r="F5839">
        <v>229.750632</v>
      </c>
      <c r="G5839">
        <v>5.3567770000000001</v>
      </c>
    </row>
    <row r="5840" spans="1:9" x14ac:dyDescent="0.25">
      <c r="A5840">
        <v>5839</v>
      </c>
      <c r="F5840">
        <v>229.80150499999999</v>
      </c>
      <c r="G5840">
        <v>5.3690439999999997</v>
      </c>
    </row>
    <row r="5841" spans="1:7" x14ac:dyDescent="0.25">
      <c r="A5841">
        <v>5840</v>
      </c>
      <c r="F5841">
        <v>229.79666</v>
      </c>
      <c r="G5841">
        <v>5.3627560000000001</v>
      </c>
    </row>
    <row r="5842" spans="1:7" x14ac:dyDescent="0.25">
      <c r="A5842">
        <v>5841</v>
      </c>
      <c r="F5842">
        <v>229.77357000000001</v>
      </c>
      <c r="G5842">
        <v>5.3589419999999999</v>
      </c>
    </row>
    <row r="5843" spans="1:7" x14ac:dyDescent="0.25">
      <c r="A5843">
        <v>5842</v>
      </c>
      <c r="D5843">
        <v>218.44185099999999</v>
      </c>
      <c r="E5843">
        <v>7.6661390000000003</v>
      </c>
      <c r="F5843">
        <v>229.749909</v>
      </c>
      <c r="G5843">
        <v>5.337809</v>
      </c>
    </row>
    <row r="5844" spans="1:7" x14ac:dyDescent="0.25">
      <c r="A5844">
        <v>5843</v>
      </c>
      <c r="D5844">
        <v>218.39226600000001</v>
      </c>
      <c r="E5844">
        <v>7.6287690000000001</v>
      </c>
      <c r="F5844">
        <v>229.769599</v>
      </c>
      <c r="G5844">
        <v>5.3804869999999996</v>
      </c>
    </row>
    <row r="5845" spans="1:7" x14ac:dyDescent="0.25">
      <c r="A5845">
        <v>5844</v>
      </c>
      <c r="D5845">
        <v>218.40159499999999</v>
      </c>
      <c r="E5845">
        <v>7.6685610000000004</v>
      </c>
      <c r="F5845">
        <v>229.774495</v>
      </c>
      <c r="G5845">
        <v>5.3587360000000004</v>
      </c>
    </row>
    <row r="5846" spans="1:7" x14ac:dyDescent="0.25">
      <c r="A5846">
        <v>5845</v>
      </c>
      <c r="D5846">
        <v>218.47154</v>
      </c>
      <c r="E5846">
        <v>7.6591290000000001</v>
      </c>
      <c r="F5846">
        <v>229.77929</v>
      </c>
      <c r="G5846">
        <v>5.3509010000000004</v>
      </c>
    </row>
    <row r="5847" spans="1:7" x14ac:dyDescent="0.25">
      <c r="A5847">
        <v>5846</v>
      </c>
      <c r="D5847">
        <v>218.46133399999999</v>
      </c>
      <c r="E5847">
        <v>7.6558809999999999</v>
      </c>
      <c r="F5847">
        <v>229.73898199999999</v>
      </c>
      <c r="G5847">
        <v>5.3765179999999999</v>
      </c>
    </row>
    <row r="5848" spans="1:7" x14ac:dyDescent="0.25">
      <c r="A5848">
        <v>5847</v>
      </c>
      <c r="D5848">
        <v>218.47870399999999</v>
      </c>
      <c r="E5848">
        <v>7.6691279999999997</v>
      </c>
      <c r="F5848">
        <v>229.72913600000001</v>
      </c>
      <c r="G5848">
        <v>5.3453350000000004</v>
      </c>
    </row>
    <row r="5849" spans="1:7" x14ac:dyDescent="0.25">
      <c r="A5849">
        <v>5848</v>
      </c>
      <c r="D5849">
        <v>218.456695</v>
      </c>
      <c r="E5849">
        <v>7.6782000000000004</v>
      </c>
      <c r="F5849">
        <v>229.67692500000001</v>
      </c>
      <c r="G5849">
        <v>5.4057440000000003</v>
      </c>
    </row>
    <row r="5850" spans="1:7" x14ac:dyDescent="0.25">
      <c r="A5850">
        <v>5849</v>
      </c>
      <c r="D5850">
        <v>218.48932199999999</v>
      </c>
      <c r="E5850">
        <v>7.6773759999999998</v>
      </c>
      <c r="F5850">
        <v>229.66723300000001</v>
      </c>
      <c r="G5850">
        <v>5.4586790000000001</v>
      </c>
    </row>
    <row r="5851" spans="1:7" x14ac:dyDescent="0.25">
      <c r="A5851">
        <v>5850</v>
      </c>
      <c r="D5851">
        <v>218.46679800000001</v>
      </c>
      <c r="E5851">
        <v>7.6810859999999996</v>
      </c>
      <c r="F5851">
        <v>229.750632</v>
      </c>
      <c r="G5851">
        <v>5.3567770000000001</v>
      </c>
    </row>
    <row r="5852" spans="1:7" x14ac:dyDescent="0.25">
      <c r="A5852">
        <v>5851</v>
      </c>
      <c r="D5852">
        <v>218.46623</v>
      </c>
      <c r="E5852">
        <v>7.6328930000000001</v>
      </c>
    </row>
    <row r="5853" spans="1:7" x14ac:dyDescent="0.25">
      <c r="A5853">
        <v>5852</v>
      </c>
      <c r="D5853">
        <v>218.46287999999998</v>
      </c>
      <c r="E5853">
        <v>7.6308319999999998</v>
      </c>
    </row>
    <row r="5854" spans="1:7" x14ac:dyDescent="0.25">
      <c r="A5854">
        <v>5853</v>
      </c>
      <c r="D5854">
        <v>218.45726199999999</v>
      </c>
      <c r="E5854">
        <v>7.6227390000000002</v>
      </c>
    </row>
    <row r="5855" spans="1:7" x14ac:dyDescent="0.25">
      <c r="A5855">
        <v>5854</v>
      </c>
      <c r="D5855">
        <v>218.44185099999999</v>
      </c>
      <c r="E5855">
        <v>7.6661390000000003</v>
      </c>
    </row>
    <row r="5856" spans="1:7" x14ac:dyDescent="0.25">
      <c r="A5856">
        <v>5855</v>
      </c>
      <c r="D5856">
        <v>218.44185099999999</v>
      </c>
      <c r="E5856">
        <v>7.6661390000000003</v>
      </c>
    </row>
    <row r="5857" spans="1:9" x14ac:dyDescent="0.25">
      <c r="A5857">
        <v>5856</v>
      </c>
      <c r="H5857">
        <v>218.95893599999999</v>
      </c>
      <c r="I5857">
        <v>8.5973780000000009</v>
      </c>
    </row>
    <row r="5858" spans="1:9" x14ac:dyDescent="0.25">
      <c r="A5858">
        <v>5857</v>
      </c>
      <c r="H5858">
        <v>218.80925400000001</v>
      </c>
      <c r="I5858">
        <v>8.5821210000000008</v>
      </c>
    </row>
    <row r="5859" spans="1:9" x14ac:dyDescent="0.25">
      <c r="A5859">
        <v>5858</v>
      </c>
      <c r="B5859">
        <v>208.33001899999999</v>
      </c>
      <c r="C5859">
        <v>6.6202160000000001</v>
      </c>
      <c r="H5859">
        <v>218.88193000000001</v>
      </c>
      <c r="I5859">
        <v>8.5572250000000007</v>
      </c>
    </row>
    <row r="5860" spans="1:9" x14ac:dyDescent="0.25">
      <c r="A5860">
        <v>5859</v>
      </c>
      <c r="B5860">
        <v>208.257777</v>
      </c>
      <c r="C5860">
        <v>6.6097580000000002</v>
      </c>
      <c r="H5860">
        <v>218.937288</v>
      </c>
      <c r="I5860">
        <v>8.5777409999999996</v>
      </c>
    </row>
    <row r="5861" spans="1:9" x14ac:dyDescent="0.25">
      <c r="A5861">
        <v>5860</v>
      </c>
      <c r="B5861">
        <v>208.29889900000001</v>
      </c>
      <c r="C5861">
        <v>6.6220530000000002</v>
      </c>
      <c r="H5861">
        <v>218.90960899999999</v>
      </c>
      <c r="I5861">
        <v>8.5726370000000003</v>
      </c>
    </row>
    <row r="5862" spans="1:9" x14ac:dyDescent="0.25">
      <c r="A5862">
        <v>5861</v>
      </c>
      <c r="B5862">
        <v>208.29930300000001</v>
      </c>
      <c r="C5862">
        <v>6.5880749999999999</v>
      </c>
      <c r="H5862">
        <v>218.86249799999999</v>
      </c>
      <c r="I5862">
        <v>8.5780499999999993</v>
      </c>
    </row>
    <row r="5863" spans="1:9" x14ac:dyDescent="0.25">
      <c r="A5863">
        <v>5862</v>
      </c>
      <c r="B5863">
        <v>208.30665100000002</v>
      </c>
      <c r="C5863">
        <v>6.5857289999999997</v>
      </c>
      <c r="H5863">
        <v>218.888373</v>
      </c>
      <c r="I5863">
        <v>8.6012950000000004</v>
      </c>
    </row>
    <row r="5864" spans="1:9" x14ac:dyDescent="0.25">
      <c r="A5864">
        <v>5863</v>
      </c>
      <c r="B5864">
        <v>208.328337</v>
      </c>
      <c r="C5864">
        <v>6.5973090000000001</v>
      </c>
      <c r="H5864">
        <v>218.88744499999999</v>
      </c>
      <c r="I5864">
        <v>8.6025320000000001</v>
      </c>
    </row>
    <row r="5865" spans="1:9" x14ac:dyDescent="0.25">
      <c r="A5865">
        <v>5864</v>
      </c>
      <c r="B5865">
        <v>208.33313200000001</v>
      </c>
      <c r="C5865">
        <v>6.5751679999999997</v>
      </c>
      <c r="H5865">
        <v>218.905022</v>
      </c>
      <c r="I5865">
        <v>8.6329429999999991</v>
      </c>
    </row>
    <row r="5866" spans="1:9" x14ac:dyDescent="0.25">
      <c r="A5866">
        <v>5865</v>
      </c>
      <c r="B5866">
        <v>208.316092</v>
      </c>
      <c r="C5866">
        <v>6.6238390000000003</v>
      </c>
      <c r="H5866">
        <v>218.8826</v>
      </c>
      <c r="I5866">
        <v>8.6029959999999992</v>
      </c>
    </row>
    <row r="5867" spans="1:9" x14ac:dyDescent="0.25">
      <c r="A5867">
        <v>5866</v>
      </c>
      <c r="B5867">
        <v>208.32486600000001</v>
      </c>
      <c r="C5867">
        <v>6.6439389999999996</v>
      </c>
      <c r="H5867">
        <v>218.95605</v>
      </c>
      <c r="I5867">
        <v>8.5492880000000007</v>
      </c>
    </row>
    <row r="5868" spans="1:9" x14ac:dyDescent="0.25">
      <c r="A5868">
        <v>5867</v>
      </c>
      <c r="B5868">
        <v>208.33001899999999</v>
      </c>
      <c r="C5868">
        <v>6.6202160000000001</v>
      </c>
      <c r="H5868">
        <v>218.95893599999999</v>
      </c>
      <c r="I5868">
        <v>8.5973780000000009</v>
      </c>
    </row>
    <row r="5869" spans="1:9" x14ac:dyDescent="0.25">
      <c r="A5869">
        <v>5868</v>
      </c>
      <c r="B5869">
        <v>208.33001899999999</v>
      </c>
      <c r="C5869">
        <v>6.6202160000000001</v>
      </c>
    </row>
    <row r="5870" spans="1:9" x14ac:dyDescent="0.25">
      <c r="A5870">
        <v>5869</v>
      </c>
    </row>
    <row r="5871" spans="1:9" x14ac:dyDescent="0.25">
      <c r="A5871">
        <v>5870</v>
      </c>
      <c r="F5871">
        <v>209.071257</v>
      </c>
      <c r="G5871">
        <v>6.5635870000000001</v>
      </c>
    </row>
    <row r="5872" spans="1:9" x14ac:dyDescent="0.25">
      <c r="A5872">
        <v>5871</v>
      </c>
      <c r="F5872">
        <v>208.96441900000002</v>
      </c>
      <c r="G5872">
        <v>6.4710910000000004</v>
      </c>
    </row>
    <row r="5873" spans="1:9" x14ac:dyDescent="0.25">
      <c r="A5873">
        <v>5872</v>
      </c>
      <c r="F5873">
        <v>209.002329</v>
      </c>
      <c r="G5873">
        <v>6.5008860000000004</v>
      </c>
    </row>
    <row r="5874" spans="1:9" x14ac:dyDescent="0.25">
      <c r="A5874">
        <v>5873</v>
      </c>
      <c r="D5874">
        <v>196.527163</v>
      </c>
      <c r="E5874">
        <v>8.1587080000000007</v>
      </c>
      <c r="F5874">
        <v>209.06018299999999</v>
      </c>
      <c r="G5874">
        <v>6.493233</v>
      </c>
    </row>
    <row r="5875" spans="1:9" x14ac:dyDescent="0.25">
      <c r="A5875">
        <v>5874</v>
      </c>
      <c r="D5875">
        <v>196.49706500000002</v>
      </c>
      <c r="E5875">
        <v>8.1409529999999997</v>
      </c>
      <c r="F5875">
        <v>209.11125000000001</v>
      </c>
      <c r="G5875">
        <v>6.5289450000000002</v>
      </c>
    </row>
    <row r="5876" spans="1:9" x14ac:dyDescent="0.25">
      <c r="A5876">
        <v>5875</v>
      </c>
      <c r="D5876">
        <v>196.488799</v>
      </c>
      <c r="E5876">
        <v>8.162433</v>
      </c>
      <c r="F5876">
        <v>209.11380600000001</v>
      </c>
      <c r="G5876">
        <v>6.5496080000000001</v>
      </c>
    </row>
    <row r="5877" spans="1:9" x14ac:dyDescent="0.25">
      <c r="A5877">
        <v>5876</v>
      </c>
      <c r="D5877">
        <v>196.48145099999999</v>
      </c>
      <c r="E5877">
        <v>8.1512080000000005</v>
      </c>
      <c r="F5877">
        <v>209.07161200000002</v>
      </c>
      <c r="G5877">
        <v>6.5172629999999998</v>
      </c>
    </row>
    <row r="5878" spans="1:9" x14ac:dyDescent="0.25">
      <c r="A5878">
        <v>5877</v>
      </c>
      <c r="D5878">
        <v>196.48425500000002</v>
      </c>
      <c r="E5878">
        <v>8.1581469999999996</v>
      </c>
      <c r="F5878">
        <v>209.02110500000001</v>
      </c>
      <c r="G5878">
        <v>6.5152729999999996</v>
      </c>
    </row>
    <row r="5879" spans="1:9" x14ac:dyDescent="0.25">
      <c r="A5879">
        <v>5878</v>
      </c>
      <c r="D5879">
        <v>196.51747</v>
      </c>
      <c r="E5879">
        <v>8.1687580000000004</v>
      </c>
      <c r="F5879">
        <v>209.04789199999999</v>
      </c>
      <c r="G5879">
        <v>6.5148640000000002</v>
      </c>
    </row>
    <row r="5880" spans="1:9" x14ac:dyDescent="0.25">
      <c r="A5880">
        <v>5879</v>
      </c>
      <c r="D5880">
        <v>196.519305</v>
      </c>
      <c r="E5880">
        <v>8.1783490000000008</v>
      </c>
      <c r="F5880">
        <v>209.071257</v>
      </c>
      <c r="G5880">
        <v>6.5635870000000001</v>
      </c>
    </row>
    <row r="5881" spans="1:9" x14ac:dyDescent="0.25">
      <c r="A5881">
        <v>5880</v>
      </c>
      <c r="D5881">
        <v>196.50104400000001</v>
      </c>
      <c r="E5881">
        <v>8.1742170000000005</v>
      </c>
      <c r="F5881">
        <v>209.071257</v>
      </c>
      <c r="G5881">
        <v>6.5635870000000001</v>
      </c>
    </row>
    <row r="5882" spans="1:9" x14ac:dyDescent="0.25">
      <c r="A5882">
        <v>5881</v>
      </c>
      <c r="D5882">
        <v>196.527163</v>
      </c>
      <c r="E5882">
        <v>8.1587080000000007</v>
      </c>
    </row>
    <row r="5883" spans="1:9" x14ac:dyDescent="0.25">
      <c r="A5883">
        <v>5882</v>
      </c>
      <c r="D5883">
        <v>196.527163</v>
      </c>
      <c r="E5883">
        <v>8.1587080000000007</v>
      </c>
    </row>
    <row r="5884" spans="1:9" x14ac:dyDescent="0.25">
      <c r="A5884">
        <v>5883</v>
      </c>
      <c r="D5884">
        <v>196.527163</v>
      </c>
      <c r="E5884">
        <v>8.1587080000000007</v>
      </c>
    </row>
    <row r="5885" spans="1:9" x14ac:dyDescent="0.25">
      <c r="A5885">
        <v>5884</v>
      </c>
    </row>
    <row r="5886" spans="1:9" x14ac:dyDescent="0.25">
      <c r="A5886">
        <v>5885</v>
      </c>
    </row>
    <row r="5887" spans="1:9" x14ac:dyDescent="0.25">
      <c r="A5887">
        <v>5886</v>
      </c>
      <c r="H5887">
        <v>196.32437000000002</v>
      </c>
      <c r="I5887">
        <v>8.89316</v>
      </c>
    </row>
    <row r="5888" spans="1:9" x14ac:dyDescent="0.25">
      <c r="A5888">
        <v>5887</v>
      </c>
      <c r="B5888">
        <v>183.218569</v>
      </c>
      <c r="C5888">
        <v>6.4161450000000002</v>
      </c>
      <c r="H5888">
        <v>196.251261</v>
      </c>
      <c r="I5888">
        <v>8.8681599999999996</v>
      </c>
    </row>
    <row r="5889" spans="1:9" x14ac:dyDescent="0.25">
      <c r="A5889">
        <v>5888</v>
      </c>
      <c r="B5889">
        <v>183.19714200000001</v>
      </c>
      <c r="C5889">
        <v>6.4055850000000003</v>
      </c>
      <c r="H5889">
        <v>196.30176800000001</v>
      </c>
      <c r="I5889">
        <v>8.8426010000000002</v>
      </c>
    </row>
    <row r="5890" spans="1:9" x14ac:dyDescent="0.25">
      <c r="A5890">
        <v>5889</v>
      </c>
      <c r="B5890">
        <v>183.16168400000001</v>
      </c>
      <c r="C5890">
        <v>6.3503829999999999</v>
      </c>
      <c r="H5890">
        <v>196.35763</v>
      </c>
      <c r="I5890">
        <v>8.8945369999999997</v>
      </c>
    </row>
    <row r="5891" spans="1:9" x14ac:dyDescent="0.25">
      <c r="A5891">
        <v>5890</v>
      </c>
      <c r="B5891">
        <v>183.23229500000002</v>
      </c>
      <c r="C5891">
        <v>6.4118089999999999</v>
      </c>
      <c r="H5891">
        <v>196.365286</v>
      </c>
      <c r="I5891">
        <v>8.8931079999999998</v>
      </c>
    </row>
    <row r="5892" spans="1:9" x14ac:dyDescent="0.25">
      <c r="A5892">
        <v>5891</v>
      </c>
      <c r="B5892">
        <v>183.24479500000001</v>
      </c>
      <c r="C5892">
        <v>6.3624239999999999</v>
      </c>
      <c r="H5892">
        <v>196.34498100000002</v>
      </c>
      <c r="I5892">
        <v>8.8550489999999993</v>
      </c>
    </row>
    <row r="5893" spans="1:9" x14ac:dyDescent="0.25">
      <c r="A5893">
        <v>5892</v>
      </c>
      <c r="B5893">
        <v>183.21403000000001</v>
      </c>
      <c r="C5893">
        <v>6.343394</v>
      </c>
      <c r="H5893">
        <v>196.287634</v>
      </c>
      <c r="I5893">
        <v>8.8316320000000008</v>
      </c>
    </row>
    <row r="5894" spans="1:9" x14ac:dyDescent="0.25">
      <c r="A5894">
        <v>5893</v>
      </c>
      <c r="B5894">
        <v>183.245406</v>
      </c>
      <c r="C5894">
        <v>6.3761469999999996</v>
      </c>
      <c r="H5894">
        <v>196.27513400000001</v>
      </c>
      <c r="I5894">
        <v>8.7870930000000005</v>
      </c>
    </row>
    <row r="5895" spans="1:9" x14ac:dyDescent="0.25">
      <c r="A5895">
        <v>5894</v>
      </c>
      <c r="B5895">
        <v>183.21418199999999</v>
      </c>
      <c r="C5895">
        <v>6.4091560000000003</v>
      </c>
      <c r="H5895">
        <v>196.32437000000002</v>
      </c>
      <c r="I5895">
        <v>8.89316</v>
      </c>
    </row>
    <row r="5896" spans="1:9" x14ac:dyDescent="0.25">
      <c r="A5896">
        <v>5895</v>
      </c>
      <c r="B5896">
        <v>183.18158199999999</v>
      </c>
      <c r="C5896">
        <v>6.4521129999999998</v>
      </c>
    </row>
    <row r="5897" spans="1:9" x14ac:dyDescent="0.25">
      <c r="A5897">
        <v>5896</v>
      </c>
      <c r="B5897">
        <v>183.218569</v>
      </c>
      <c r="C5897">
        <v>6.4161450000000002</v>
      </c>
    </row>
    <row r="5898" spans="1:9" x14ac:dyDescent="0.25">
      <c r="A5898">
        <v>5897</v>
      </c>
      <c r="B5898">
        <v>183.218569</v>
      </c>
      <c r="C5898">
        <v>6.4161450000000002</v>
      </c>
    </row>
    <row r="5899" spans="1:9" x14ac:dyDescent="0.25">
      <c r="A5899">
        <v>5898</v>
      </c>
      <c r="F5899">
        <v>184.22148000000001</v>
      </c>
      <c r="G5899">
        <v>6.0410630000000003</v>
      </c>
    </row>
    <row r="5900" spans="1:9" x14ac:dyDescent="0.25">
      <c r="A5900">
        <v>5899</v>
      </c>
      <c r="F5900">
        <v>184.224997</v>
      </c>
      <c r="G5900">
        <v>5.9907589999999997</v>
      </c>
    </row>
    <row r="5901" spans="1:9" x14ac:dyDescent="0.25">
      <c r="A5901">
        <v>5900</v>
      </c>
      <c r="D5901">
        <v>170.45255300000002</v>
      </c>
      <c r="E5901">
        <v>7.7028639999999999</v>
      </c>
      <c r="F5901">
        <v>184.24943400000001</v>
      </c>
      <c r="G5901">
        <v>6.0108090000000001</v>
      </c>
    </row>
    <row r="5902" spans="1:9" x14ac:dyDescent="0.25">
      <c r="A5902">
        <v>5901</v>
      </c>
      <c r="D5902">
        <v>170.445256</v>
      </c>
      <c r="E5902">
        <v>7.74526</v>
      </c>
      <c r="F5902">
        <v>184.247038</v>
      </c>
      <c r="G5902">
        <v>6.0191759999999999</v>
      </c>
    </row>
    <row r="5903" spans="1:9" x14ac:dyDescent="0.25">
      <c r="A5903">
        <v>5902</v>
      </c>
      <c r="D5903">
        <v>170.452248</v>
      </c>
      <c r="E5903">
        <v>7.6794469999999997</v>
      </c>
      <c r="F5903">
        <v>184.23316</v>
      </c>
      <c r="G5903">
        <v>6.030043</v>
      </c>
    </row>
    <row r="5904" spans="1:9" x14ac:dyDescent="0.25">
      <c r="A5904">
        <v>5903</v>
      </c>
      <c r="D5904">
        <v>170.47474500000001</v>
      </c>
      <c r="E5904">
        <v>7.7560750000000001</v>
      </c>
      <c r="F5904">
        <v>184.22764800000002</v>
      </c>
      <c r="G5904">
        <v>6.0397879999999997</v>
      </c>
    </row>
    <row r="5905" spans="1:9" x14ac:dyDescent="0.25">
      <c r="A5905">
        <v>5904</v>
      </c>
      <c r="D5905">
        <v>170.434697</v>
      </c>
      <c r="E5905">
        <v>7.750311</v>
      </c>
      <c r="F5905">
        <v>184.17959400000001</v>
      </c>
      <c r="G5905">
        <v>5.996626</v>
      </c>
    </row>
    <row r="5906" spans="1:9" x14ac:dyDescent="0.25">
      <c r="A5906">
        <v>5905</v>
      </c>
      <c r="D5906">
        <v>170.45076599999999</v>
      </c>
      <c r="E5906">
        <v>7.7284750000000004</v>
      </c>
      <c r="F5906">
        <v>184.14194000000001</v>
      </c>
      <c r="G5906">
        <v>6.0309100000000004</v>
      </c>
    </row>
    <row r="5907" spans="1:9" x14ac:dyDescent="0.25">
      <c r="A5907">
        <v>5906</v>
      </c>
      <c r="D5907">
        <v>170.41413700000001</v>
      </c>
      <c r="E5907">
        <v>7.7249549999999996</v>
      </c>
      <c r="F5907">
        <v>184.22148000000001</v>
      </c>
      <c r="G5907">
        <v>6.0410630000000003</v>
      </c>
    </row>
    <row r="5908" spans="1:9" x14ac:dyDescent="0.25">
      <c r="A5908">
        <v>5907</v>
      </c>
      <c r="D5908">
        <v>170.450613</v>
      </c>
      <c r="E5908">
        <v>7.6866919999999999</v>
      </c>
    </row>
    <row r="5909" spans="1:9" x14ac:dyDescent="0.25">
      <c r="A5909">
        <v>5908</v>
      </c>
      <c r="D5909">
        <v>170.401892</v>
      </c>
      <c r="E5909">
        <v>7.7202109999999999</v>
      </c>
    </row>
    <row r="5910" spans="1:9" x14ac:dyDescent="0.25">
      <c r="A5910">
        <v>5909</v>
      </c>
      <c r="D5910">
        <v>170.46178700000002</v>
      </c>
      <c r="E5910">
        <v>7.6293990000000003</v>
      </c>
    </row>
    <row r="5911" spans="1:9" x14ac:dyDescent="0.25">
      <c r="A5911">
        <v>5910</v>
      </c>
      <c r="D5911">
        <v>170.45255300000002</v>
      </c>
      <c r="E5911">
        <v>7.7028639999999999</v>
      </c>
    </row>
    <row r="5912" spans="1:9" x14ac:dyDescent="0.25">
      <c r="A5912">
        <v>5911</v>
      </c>
    </row>
    <row r="5913" spans="1:9" x14ac:dyDescent="0.25">
      <c r="A5913">
        <v>5912</v>
      </c>
    </row>
    <row r="5914" spans="1:9" x14ac:dyDescent="0.25">
      <c r="A5914">
        <v>5913</v>
      </c>
      <c r="H5914">
        <v>169.18608699999999</v>
      </c>
      <c r="I5914">
        <v>8.7911239999999999</v>
      </c>
    </row>
    <row r="5915" spans="1:9" x14ac:dyDescent="0.25">
      <c r="A5915">
        <v>5914</v>
      </c>
      <c r="B5915">
        <v>159.21319</v>
      </c>
      <c r="C5915">
        <v>6.5860849999999997</v>
      </c>
      <c r="H5915">
        <v>169.11884700000002</v>
      </c>
      <c r="I5915">
        <v>8.7941850000000006</v>
      </c>
    </row>
    <row r="5916" spans="1:9" x14ac:dyDescent="0.25">
      <c r="A5916">
        <v>5915</v>
      </c>
      <c r="B5916">
        <v>159.20181300000002</v>
      </c>
      <c r="C5916">
        <v>6.5665969999999998</v>
      </c>
      <c r="H5916">
        <v>169.09216500000002</v>
      </c>
      <c r="I5916">
        <v>8.810511</v>
      </c>
    </row>
    <row r="5917" spans="1:9" x14ac:dyDescent="0.25">
      <c r="A5917">
        <v>5916</v>
      </c>
      <c r="B5917">
        <v>159.22395399999999</v>
      </c>
      <c r="C5917">
        <v>6.5498120000000002</v>
      </c>
      <c r="H5917">
        <v>169.135989</v>
      </c>
      <c r="I5917">
        <v>8.7634209999999992</v>
      </c>
    </row>
    <row r="5918" spans="1:9" x14ac:dyDescent="0.25">
      <c r="A5918">
        <v>5917</v>
      </c>
      <c r="B5918">
        <v>159.199262</v>
      </c>
      <c r="C5918">
        <v>6.5346590000000004</v>
      </c>
      <c r="H5918">
        <v>169.22174899999999</v>
      </c>
      <c r="I5918">
        <v>8.7946439999999999</v>
      </c>
    </row>
    <row r="5919" spans="1:9" x14ac:dyDescent="0.25">
      <c r="A5919">
        <v>5918</v>
      </c>
      <c r="B5919">
        <v>159.20160800000002</v>
      </c>
      <c r="C5919">
        <v>6.558128</v>
      </c>
      <c r="H5919">
        <v>169.24720600000001</v>
      </c>
      <c r="I5919">
        <v>8.806991</v>
      </c>
    </row>
    <row r="5920" spans="1:9" x14ac:dyDescent="0.25">
      <c r="A5920">
        <v>5919</v>
      </c>
      <c r="B5920">
        <v>159.186915</v>
      </c>
      <c r="C5920">
        <v>6.5444550000000001</v>
      </c>
      <c r="H5920">
        <v>169.30393800000002</v>
      </c>
      <c r="I5920">
        <v>8.9089229999999997</v>
      </c>
    </row>
    <row r="5921" spans="1:9" x14ac:dyDescent="0.25">
      <c r="A5921">
        <v>5920</v>
      </c>
      <c r="B5921">
        <v>159.20344499999999</v>
      </c>
      <c r="C5921">
        <v>6.5755759999999999</v>
      </c>
      <c r="H5921">
        <v>169.26016700000002</v>
      </c>
      <c r="I5921">
        <v>8.8893330000000006</v>
      </c>
    </row>
    <row r="5922" spans="1:9" x14ac:dyDescent="0.25">
      <c r="A5922">
        <v>5921</v>
      </c>
      <c r="B5922">
        <v>159.20217000000002</v>
      </c>
      <c r="C5922">
        <v>6.5803209999999996</v>
      </c>
      <c r="H5922">
        <v>169.18608699999999</v>
      </c>
      <c r="I5922">
        <v>8.7911239999999999</v>
      </c>
    </row>
    <row r="5923" spans="1:9" x14ac:dyDescent="0.25">
      <c r="A5923">
        <v>5922</v>
      </c>
      <c r="B5923">
        <v>159.21319</v>
      </c>
      <c r="C5923">
        <v>6.5860849999999997</v>
      </c>
    </row>
    <row r="5924" spans="1:9" x14ac:dyDescent="0.25">
      <c r="A5924">
        <v>5923</v>
      </c>
      <c r="B5924">
        <v>159.21319</v>
      </c>
      <c r="C5924">
        <v>6.5860849999999997</v>
      </c>
    </row>
    <row r="5925" spans="1:9" x14ac:dyDescent="0.25">
      <c r="A5925">
        <v>5924</v>
      </c>
      <c r="F5925">
        <v>159.94187600000001</v>
      </c>
      <c r="G5925">
        <v>6.6011870000000004</v>
      </c>
    </row>
    <row r="5926" spans="1:9" x14ac:dyDescent="0.25">
      <c r="A5926">
        <v>5925</v>
      </c>
      <c r="F5926">
        <v>159.86080900000002</v>
      </c>
      <c r="G5926">
        <v>6.6005229999999999</v>
      </c>
    </row>
    <row r="5927" spans="1:9" x14ac:dyDescent="0.25">
      <c r="A5927">
        <v>5926</v>
      </c>
      <c r="F5927">
        <v>159.93565100000001</v>
      </c>
      <c r="G5927">
        <v>6.6120029999999996</v>
      </c>
    </row>
    <row r="5928" spans="1:9" x14ac:dyDescent="0.25">
      <c r="A5928">
        <v>5927</v>
      </c>
      <c r="D5928">
        <v>149.98652800000002</v>
      </c>
      <c r="E5928">
        <v>8.3201269999999994</v>
      </c>
      <c r="F5928">
        <v>159.945753</v>
      </c>
      <c r="G5928">
        <v>6.6154719999999996</v>
      </c>
    </row>
    <row r="5929" spans="1:9" x14ac:dyDescent="0.25">
      <c r="A5929">
        <v>5928</v>
      </c>
      <c r="D5929">
        <v>149.98652800000002</v>
      </c>
      <c r="E5929">
        <v>8.3201269999999994</v>
      </c>
      <c r="F5929">
        <v>159.95952800000001</v>
      </c>
      <c r="G5929">
        <v>6.6456229999999996</v>
      </c>
    </row>
    <row r="5930" spans="1:9" x14ac:dyDescent="0.25">
      <c r="A5930">
        <v>5929</v>
      </c>
      <c r="D5930">
        <v>149.98652800000002</v>
      </c>
      <c r="E5930">
        <v>8.3201269999999994</v>
      </c>
      <c r="F5930">
        <v>159.90626600000002</v>
      </c>
      <c r="G5930">
        <v>6.5594539999999997</v>
      </c>
    </row>
    <row r="5931" spans="1:9" x14ac:dyDescent="0.25">
      <c r="A5931">
        <v>5930</v>
      </c>
      <c r="D5931">
        <v>149.98652800000002</v>
      </c>
      <c r="E5931">
        <v>8.3201269999999994</v>
      </c>
      <c r="F5931">
        <v>159.94187600000001</v>
      </c>
      <c r="G5931">
        <v>6.6011870000000004</v>
      </c>
    </row>
    <row r="5932" spans="1:9" x14ac:dyDescent="0.25">
      <c r="A5932">
        <v>5931</v>
      </c>
      <c r="D5932">
        <v>149.98652800000002</v>
      </c>
      <c r="E5932">
        <v>8.3201269999999994</v>
      </c>
      <c r="F5932">
        <v>159.94187600000001</v>
      </c>
      <c r="G5932">
        <v>6.6011870000000004</v>
      </c>
    </row>
    <row r="5933" spans="1:9" x14ac:dyDescent="0.25">
      <c r="A5933">
        <v>5932</v>
      </c>
      <c r="D5933">
        <v>149.98652800000002</v>
      </c>
      <c r="E5933">
        <v>8.3201269999999994</v>
      </c>
    </row>
    <row r="5934" spans="1:9" x14ac:dyDescent="0.25">
      <c r="A5934">
        <v>5933</v>
      </c>
      <c r="D5934">
        <v>149.98652800000002</v>
      </c>
      <c r="E5934">
        <v>8.3201269999999994</v>
      </c>
    </row>
    <row r="5935" spans="1:9" x14ac:dyDescent="0.25">
      <c r="A5935">
        <v>5934</v>
      </c>
      <c r="D5935">
        <v>149.98652800000002</v>
      </c>
      <c r="E5935">
        <v>8.3201269999999994</v>
      </c>
    </row>
    <row r="5936" spans="1:9" x14ac:dyDescent="0.25">
      <c r="A5936">
        <v>5935</v>
      </c>
      <c r="D5936">
        <v>149.98652800000002</v>
      </c>
      <c r="E5936">
        <v>8.3201269999999994</v>
      </c>
    </row>
    <row r="5937" spans="1:9" x14ac:dyDescent="0.25">
      <c r="A5937">
        <v>5936</v>
      </c>
    </row>
    <row r="5938" spans="1:9" x14ac:dyDescent="0.25">
      <c r="A5938">
        <v>5937</v>
      </c>
    </row>
    <row r="5939" spans="1:9" x14ac:dyDescent="0.25">
      <c r="A5939">
        <v>5938</v>
      </c>
    </row>
    <row r="5940" spans="1:9" x14ac:dyDescent="0.25">
      <c r="A5940">
        <v>5939</v>
      </c>
    </row>
    <row r="5941" spans="1:9" x14ac:dyDescent="0.25">
      <c r="A5941">
        <v>5940</v>
      </c>
      <c r="B5941">
        <v>124.91419100000002</v>
      </c>
      <c r="C5941">
        <v>6.2403890000000004</v>
      </c>
      <c r="H5941">
        <v>136.233294</v>
      </c>
      <c r="I5941">
        <v>8.2610489999999999</v>
      </c>
    </row>
    <row r="5942" spans="1:9" x14ac:dyDescent="0.25">
      <c r="A5942">
        <v>5941</v>
      </c>
      <c r="B5942">
        <v>124.95760900000002</v>
      </c>
      <c r="C5942">
        <v>6.2301339999999996</v>
      </c>
      <c r="H5942">
        <v>136.233294</v>
      </c>
      <c r="I5942">
        <v>8.2610489999999999</v>
      </c>
    </row>
    <row r="5943" spans="1:9" x14ac:dyDescent="0.25">
      <c r="A5943">
        <v>5942</v>
      </c>
      <c r="B5943">
        <v>124.880572</v>
      </c>
      <c r="C5943">
        <v>6.2453890000000003</v>
      </c>
      <c r="H5943">
        <v>136.233294</v>
      </c>
      <c r="I5943">
        <v>8.2610489999999999</v>
      </c>
    </row>
    <row r="5944" spans="1:9" x14ac:dyDescent="0.25">
      <c r="A5944">
        <v>5943</v>
      </c>
      <c r="B5944">
        <v>124.90848000000001</v>
      </c>
      <c r="C5944">
        <v>6.2273290000000001</v>
      </c>
      <c r="H5944">
        <v>136.233294</v>
      </c>
      <c r="I5944">
        <v>8.2610489999999999</v>
      </c>
    </row>
    <row r="5945" spans="1:9" x14ac:dyDescent="0.25">
      <c r="A5945">
        <v>5944</v>
      </c>
      <c r="B5945">
        <v>124.91092500000002</v>
      </c>
      <c r="C5945">
        <v>6.2364610000000003</v>
      </c>
      <c r="H5945">
        <v>136.233294</v>
      </c>
      <c r="I5945">
        <v>8.2610489999999999</v>
      </c>
    </row>
    <row r="5946" spans="1:9" x14ac:dyDescent="0.25">
      <c r="A5946">
        <v>5945</v>
      </c>
      <c r="B5946">
        <v>124.915514</v>
      </c>
      <c r="C5946">
        <v>6.2477359999999997</v>
      </c>
      <c r="H5946">
        <v>136.233294</v>
      </c>
      <c r="I5946">
        <v>8.2610489999999999</v>
      </c>
    </row>
    <row r="5947" spans="1:9" x14ac:dyDescent="0.25">
      <c r="A5947">
        <v>5946</v>
      </c>
      <c r="B5947">
        <v>124.93959600000001</v>
      </c>
      <c r="C5947">
        <v>6.2533479999999999</v>
      </c>
      <c r="H5947">
        <v>136.233294</v>
      </c>
      <c r="I5947">
        <v>8.2610489999999999</v>
      </c>
    </row>
    <row r="5948" spans="1:9" x14ac:dyDescent="0.25">
      <c r="A5948">
        <v>5947</v>
      </c>
      <c r="B5948">
        <v>124.89195100000001</v>
      </c>
      <c r="C5948">
        <v>6.269215</v>
      </c>
    </row>
    <row r="5949" spans="1:9" x14ac:dyDescent="0.25">
      <c r="A5949">
        <v>5948</v>
      </c>
      <c r="B5949">
        <v>124.84669300000002</v>
      </c>
      <c r="C5949">
        <v>6.2855910000000002</v>
      </c>
    </row>
    <row r="5950" spans="1:9" x14ac:dyDescent="0.25">
      <c r="A5950">
        <v>5949</v>
      </c>
      <c r="B5950">
        <v>124.91419100000002</v>
      </c>
      <c r="C5950">
        <v>6.2403890000000004</v>
      </c>
    </row>
    <row r="5951" spans="1:9" x14ac:dyDescent="0.25">
      <c r="A5951">
        <v>5950</v>
      </c>
    </row>
    <row r="5952" spans="1:9" x14ac:dyDescent="0.25">
      <c r="A5952">
        <v>5951</v>
      </c>
      <c r="F5952">
        <v>125.36085</v>
      </c>
      <c r="G5952">
        <v>6.1639140000000001</v>
      </c>
    </row>
    <row r="5953" spans="1:9" x14ac:dyDescent="0.25">
      <c r="A5953">
        <v>5952</v>
      </c>
      <c r="D5953">
        <v>113.58264000000001</v>
      </c>
      <c r="E5953">
        <v>8.5159850000000006</v>
      </c>
      <c r="F5953">
        <v>125.35130900000001</v>
      </c>
      <c r="G5953">
        <v>6.1894739999999997</v>
      </c>
    </row>
    <row r="5954" spans="1:9" x14ac:dyDescent="0.25">
      <c r="A5954">
        <v>5953</v>
      </c>
      <c r="D5954">
        <v>113.58075200000002</v>
      </c>
      <c r="E5954">
        <v>8.5135349999999992</v>
      </c>
      <c r="F5954">
        <v>125.38682</v>
      </c>
      <c r="G5954">
        <v>6.1816680000000002</v>
      </c>
    </row>
    <row r="5955" spans="1:9" x14ac:dyDescent="0.25">
      <c r="A5955">
        <v>5954</v>
      </c>
      <c r="D5955">
        <v>113.597689</v>
      </c>
      <c r="E5955">
        <v>8.5032820000000005</v>
      </c>
      <c r="F5955">
        <v>125.438502</v>
      </c>
      <c r="G5955">
        <v>6.2441639999999996</v>
      </c>
    </row>
    <row r="5956" spans="1:9" x14ac:dyDescent="0.25">
      <c r="A5956">
        <v>5955</v>
      </c>
      <c r="D5956">
        <v>113.574477</v>
      </c>
      <c r="E5956">
        <v>8.4895580000000006</v>
      </c>
      <c r="F5956">
        <v>125.41421300000002</v>
      </c>
      <c r="G5956">
        <v>6.2814079999999999</v>
      </c>
    </row>
    <row r="5957" spans="1:9" x14ac:dyDescent="0.25">
      <c r="A5957">
        <v>5956</v>
      </c>
      <c r="D5957">
        <v>113.587332</v>
      </c>
      <c r="E5957">
        <v>8.4935880000000008</v>
      </c>
      <c r="F5957">
        <v>125.48957300000001</v>
      </c>
      <c r="G5957">
        <v>6.2315120000000004</v>
      </c>
    </row>
    <row r="5958" spans="1:9" x14ac:dyDescent="0.25">
      <c r="A5958">
        <v>5957</v>
      </c>
      <c r="D5958">
        <v>113.62085200000001</v>
      </c>
      <c r="E5958">
        <v>8.5049650000000003</v>
      </c>
      <c r="F5958">
        <v>125.53716900000001</v>
      </c>
      <c r="G5958">
        <v>6.2351859999999997</v>
      </c>
    </row>
    <row r="5959" spans="1:9" x14ac:dyDescent="0.25">
      <c r="A5959">
        <v>5958</v>
      </c>
      <c r="D5959">
        <v>113.59085300000001</v>
      </c>
      <c r="E5959">
        <v>8.5069540000000003</v>
      </c>
      <c r="F5959">
        <v>125.36085</v>
      </c>
      <c r="G5959">
        <v>6.1639140000000001</v>
      </c>
    </row>
    <row r="5960" spans="1:9" x14ac:dyDescent="0.25">
      <c r="A5960">
        <v>5959</v>
      </c>
      <c r="D5960">
        <v>113.57738300000001</v>
      </c>
      <c r="E5960">
        <v>8.5111889999999999</v>
      </c>
    </row>
    <row r="5961" spans="1:9" x14ac:dyDescent="0.25">
      <c r="A5961">
        <v>5960</v>
      </c>
      <c r="D5961">
        <v>113.63993300000001</v>
      </c>
      <c r="E5961">
        <v>8.4719060000000006</v>
      </c>
    </row>
    <row r="5962" spans="1:9" x14ac:dyDescent="0.25">
      <c r="A5962">
        <v>5961</v>
      </c>
      <c r="D5962">
        <v>113.58264000000001</v>
      </c>
      <c r="E5962">
        <v>8.5159850000000006</v>
      </c>
    </row>
    <row r="5963" spans="1:9" x14ac:dyDescent="0.25">
      <c r="A5963">
        <v>5962</v>
      </c>
    </row>
    <row r="5964" spans="1:9" x14ac:dyDescent="0.25">
      <c r="A5964">
        <v>5963</v>
      </c>
      <c r="H5964">
        <v>112.62110700000001</v>
      </c>
      <c r="I5964">
        <v>8.7962260000000008</v>
      </c>
    </row>
    <row r="5965" spans="1:9" x14ac:dyDescent="0.25">
      <c r="A5965">
        <v>5964</v>
      </c>
      <c r="H5965">
        <v>112.5805</v>
      </c>
      <c r="I5965">
        <v>8.7975019999999997</v>
      </c>
    </row>
    <row r="5966" spans="1:9" x14ac:dyDescent="0.25">
      <c r="A5966">
        <v>5965</v>
      </c>
      <c r="H5966">
        <v>112.56473400000002</v>
      </c>
      <c r="I5966">
        <v>8.7741860000000003</v>
      </c>
    </row>
    <row r="5967" spans="1:9" x14ac:dyDescent="0.25">
      <c r="A5967">
        <v>5966</v>
      </c>
      <c r="H5967">
        <v>112.540346</v>
      </c>
      <c r="I5967">
        <v>8.7649000000000008</v>
      </c>
    </row>
    <row r="5968" spans="1:9" x14ac:dyDescent="0.25">
      <c r="A5968">
        <v>5967</v>
      </c>
      <c r="B5968">
        <v>98.474396000000013</v>
      </c>
      <c r="C5968">
        <v>7.4215520000000001</v>
      </c>
      <c r="H5968">
        <v>112.559122</v>
      </c>
      <c r="I5968">
        <v>8.7565849999999994</v>
      </c>
    </row>
    <row r="5969" spans="1:9" x14ac:dyDescent="0.25">
      <c r="A5969">
        <v>5968</v>
      </c>
      <c r="B5969">
        <v>98.539290000000008</v>
      </c>
      <c r="C5969">
        <v>7.3743100000000004</v>
      </c>
      <c r="H5969">
        <v>112.622893</v>
      </c>
      <c r="I5969">
        <v>8.8066840000000006</v>
      </c>
    </row>
    <row r="5970" spans="1:9" x14ac:dyDescent="0.25">
      <c r="A5970">
        <v>5969</v>
      </c>
      <c r="B5970">
        <v>98.543013000000002</v>
      </c>
      <c r="C5970">
        <v>7.3501779999999997</v>
      </c>
      <c r="H5970">
        <v>112.63845300000001</v>
      </c>
      <c r="I5970">
        <v>8.7343410000000006</v>
      </c>
    </row>
    <row r="5971" spans="1:9" x14ac:dyDescent="0.25">
      <c r="A5971">
        <v>5970</v>
      </c>
      <c r="B5971">
        <v>98.565106000000014</v>
      </c>
      <c r="C5971">
        <v>7.3281390000000002</v>
      </c>
      <c r="H5971">
        <v>112.60962900000001</v>
      </c>
      <c r="I5971">
        <v>8.7048020000000008</v>
      </c>
    </row>
    <row r="5972" spans="1:9" x14ac:dyDescent="0.25">
      <c r="A5972">
        <v>5971</v>
      </c>
      <c r="B5972">
        <v>98.548167000000007</v>
      </c>
      <c r="C5972">
        <v>7.3131899999999996</v>
      </c>
      <c r="H5972">
        <v>112.62110700000001</v>
      </c>
      <c r="I5972">
        <v>8.7962260000000008</v>
      </c>
    </row>
    <row r="5973" spans="1:9" x14ac:dyDescent="0.25">
      <c r="A5973">
        <v>5972</v>
      </c>
      <c r="B5973">
        <v>98.493067000000011</v>
      </c>
      <c r="C5973">
        <v>7.3681869999999998</v>
      </c>
      <c r="H5973">
        <v>112.62110700000001</v>
      </c>
      <c r="I5973">
        <v>8.7962260000000008</v>
      </c>
    </row>
    <row r="5974" spans="1:9" x14ac:dyDescent="0.25">
      <c r="A5974">
        <v>5973</v>
      </c>
      <c r="B5974">
        <v>98.570870000000014</v>
      </c>
      <c r="C5974">
        <v>7.3569639999999996</v>
      </c>
    </row>
    <row r="5975" spans="1:9" x14ac:dyDescent="0.25">
      <c r="A5975">
        <v>5974</v>
      </c>
      <c r="B5975">
        <v>98.606278000000003</v>
      </c>
      <c r="C5975">
        <v>7.3725240000000003</v>
      </c>
    </row>
    <row r="5976" spans="1:9" x14ac:dyDescent="0.25">
      <c r="A5976">
        <v>5975</v>
      </c>
      <c r="B5976">
        <v>98.591328000000004</v>
      </c>
      <c r="C5976">
        <v>7.2921199999999997</v>
      </c>
    </row>
    <row r="5977" spans="1:9" x14ac:dyDescent="0.25">
      <c r="A5977">
        <v>5976</v>
      </c>
      <c r="B5977">
        <v>98.591328000000004</v>
      </c>
      <c r="C5977">
        <v>7.2921199999999997</v>
      </c>
    </row>
    <row r="5978" spans="1:9" x14ac:dyDescent="0.25">
      <c r="A5978">
        <v>5977</v>
      </c>
    </row>
    <row r="5979" spans="1:9" x14ac:dyDescent="0.25">
      <c r="A5979">
        <v>5978</v>
      </c>
      <c r="D5979">
        <v>86.955200000000005</v>
      </c>
      <c r="E5979">
        <v>8.4260409999999997</v>
      </c>
      <c r="F5979">
        <v>98.271702000000005</v>
      </c>
      <c r="G5979">
        <v>6.1322830000000002</v>
      </c>
    </row>
    <row r="5980" spans="1:9" x14ac:dyDescent="0.25">
      <c r="A5980">
        <v>5979</v>
      </c>
      <c r="D5980">
        <v>86.927599000000015</v>
      </c>
      <c r="E5980">
        <v>8.4770079999999997</v>
      </c>
      <c r="F5980">
        <v>98.306599000000006</v>
      </c>
      <c r="G5980">
        <v>6.1335069999999998</v>
      </c>
    </row>
    <row r="5981" spans="1:9" x14ac:dyDescent="0.25">
      <c r="A5981">
        <v>5980</v>
      </c>
      <c r="D5981">
        <v>86.94918100000001</v>
      </c>
      <c r="E5981">
        <v>8.4396620000000002</v>
      </c>
      <c r="F5981">
        <v>98.281803000000011</v>
      </c>
      <c r="G5981">
        <v>6.1467210000000003</v>
      </c>
    </row>
    <row r="5982" spans="1:9" x14ac:dyDescent="0.25">
      <c r="A5982">
        <v>5981</v>
      </c>
      <c r="D5982">
        <v>86.94836500000001</v>
      </c>
      <c r="E5982">
        <v>8.4413459999999993</v>
      </c>
      <c r="F5982">
        <v>98.303843000000001</v>
      </c>
      <c r="G5982">
        <v>6.1476389999999999</v>
      </c>
    </row>
    <row r="5983" spans="1:9" x14ac:dyDescent="0.25">
      <c r="A5983">
        <v>5982</v>
      </c>
      <c r="D5983">
        <v>86.926478000000003</v>
      </c>
      <c r="E5983">
        <v>8.4419070000000005</v>
      </c>
      <c r="F5983">
        <v>98.291447000000005</v>
      </c>
      <c r="G5983">
        <v>6.2068199999999996</v>
      </c>
    </row>
    <row r="5984" spans="1:9" x14ac:dyDescent="0.25">
      <c r="A5984">
        <v>5983</v>
      </c>
      <c r="D5984">
        <v>86.940609000000009</v>
      </c>
      <c r="E5984">
        <v>8.4639980000000001</v>
      </c>
      <c r="F5984">
        <v>98.293589000000011</v>
      </c>
      <c r="G5984">
        <v>6.3089060000000003</v>
      </c>
    </row>
    <row r="5985" spans="1:9" x14ac:dyDescent="0.25">
      <c r="A5985">
        <v>5984</v>
      </c>
      <c r="D5985">
        <v>86.943262000000004</v>
      </c>
      <c r="E5985">
        <v>8.4649160000000006</v>
      </c>
      <c r="F5985">
        <v>98.269612000000009</v>
      </c>
      <c r="G5985">
        <v>6.2919679999999998</v>
      </c>
    </row>
    <row r="5986" spans="1:9" x14ac:dyDescent="0.25">
      <c r="A5986">
        <v>5985</v>
      </c>
      <c r="D5986">
        <v>86.939793000000009</v>
      </c>
      <c r="E5986">
        <v>8.4495090000000008</v>
      </c>
      <c r="F5986">
        <v>98.290272000000002</v>
      </c>
      <c r="G5986">
        <v>6.2646230000000003</v>
      </c>
    </row>
    <row r="5987" spans="1:9" x14ac:dyDescent="0.25">
      <c r="A5987">
        <v>5986</v>
      </c>
      <c r="D5987">
        <v>86.910305000000008</v>
      </c>
      <c r="E5987">
        <v>8.3660440000000005</v>
      </c>
      <c r="F5987">
        <v>98.271702000000005</v>
      </c>
      <c r="G5987">
        <v>6.1322830000000002</v>
      </c>
    </row>
    <row r="5988" spans="1:9" x14ac:dyDescent="0.25">
      <c r="A5988">
        <v>5987</v>
      </c>
      <c r="D5988">
        <v>86.955200000000005</v>
      </c>
      <c r="E5988">
        <v>8.4260409999999997</v>
      </c>
    </row>
    <row r="5989" spans="1:9" x14ac:dyDescent="0.25">
      <c r="A5989">
        <v>5988</v>
      </c>
    </row>
    <row r="5990" spans="1:9" x14ac:dyDescent="0.25">
      <c r="A5990">
        <v>5989</v>
      </c>
    </row>
    <row r="5991" spans="1:9" x14ac:dyDescent="0.25">
      <c r="A5991">
        <v>5990</v>
      </c>
      <c r="H5991">
        <v>87.131161000000006</v>
      </c>
      <c r="I5991">
        <v>8.8028069999999996</v>
      </c>
    </row>
    <row r="5992" spans="1:9" x14ac:dyDescent="0.25">
      <c r="A5992">
        <v>5991</v>
      </c>
      <c r="H5992">
        <v>87.098151999999999</v>
      </c>
      <c r="I5992">
        <v>8.775461</v>
      </c>
    </row>
    <row r="5993" spans="1:9" x14ac:dyDescent="0.25">
      <c r="A5993">
        <v>5992</v>
      </c>
      <c r="H5993">
        <v>87.074887000000004</v>
      </c>
      <c r="I5993">
        <v>8.7590339999999998</v>
      </c>
    </row>
    <row r="5994" spans="1:9" x14ac:dyDescent="0.25">
      <c r="A5994">
        <v>5993</v>
      </c>
      <c r="B5994">
        <v>75.25504500000001</v>
      </c>
      <c r="C5994">
        <v>6.6739889999999997</v>
      </c>
      <c r="H5994">
        <v>87.108866000000006</v>
      </c>
      <c r="I5994">
        <v>8.7723999999999993</v>
      </c>
    </row>
    <row r="5995" spans="1:9" x14ac:dyDescent="0.25">
      <c r="A5995">
        <v>5994</v>
      </c>
      <c r="B5995">
        <v>75.25504500000001</v>
      </c>
      <c r="C5995">
        <v>6.6739889999999997</v>
      </c>
      <c r="H5995">
        <v>87.120344000000003</v>
      </c>
      <c r="I5995">
        <v>8.7699510000000007</v>
      </c>
    </row>
    <row r="5996" spans="1:9" x14ac:dyDescent="0.25">
      <c r="A5996">
        <v>5995</v>
      </c>
      <c r="B5996">
        <v>75.267646000000013</v>
      </c>
      <c r="C5996">
        <v>6.6657760000000001</v>
      </c>
      <c r="H5996">
        <v>87.121825000000001</v>
      </c>
      <c r="I5996">
        <v>8.7706660000000003</v>
      </c>
    </row>
    <row r="5997" spans="1:9" x14ac:dyDescent="0.25">
      <c r="A5997">
        <v>5996</v>
      </c>
      <c r="B5997">
        <v>75.286114000000012</v>
      </c>
      <c r="C5997">
        <v>6.6477659999999998</v>
      </c>
      <c r="H5997">
        <v>87.130751000000004</v>
      </c>
      <c r="I5997">
        <v>8.7906650000000006</v>
      </c>
    </row>
    <row r="5998" spans="1:9" x14ac:dyDescent="0.25">
      <c r="A5998">
        <v>5997</v>
      </c>
      <c r="B5998">
        <v>75.269738000000004</v>
      </c>
      <c r="C5998">
        <v>6.6350110000000004</v>
      </c>
      <c r="H5998">
        <v>87.119630999999998</v>
      </c>
      <c r="I5998">
        <v>8.7784200000000006</v>
      </c>
    </row>
    <row r="5999" spans="1:9" x14ac:dyDescent="0.25">
      <c r="A5999">
        <v>5998</v>
      </c>
      <c r="B5999">
        <v>75.263768000000013</v>
      </c>
      <c r="C5999">
        <v>6.6486330000000002</v>
      </c>
      <c r="H5999">
        <v>87.131161000000006</v>
      </c>
      <c r="I5999">
        <v>8.8028069999999996</v>
      </c>
    </row>
    <row r="6000" spans="1:9" x14ac:dyDescent="0.25">
      <c r="A6000">
        <v>5999</v>
      </c>
      <c r="B6000">
        <v>75.275298000000006</v>
      </c>
      <c r="C6000">
        <v>6.6463890000000001</v>
      </c>
    </row>
    <row r="6001" spans="1:9" x14ac:dyDescent="0.25">
      <c r="A6001">
        <v>6000</v>
      </c>
      <c r="B6001">
        <v>75.259840000000011</v>
      </c>
      <c r="C6001">
        <v>6.6388379999999998</v>
      </c>
    </row>
    <row r="6002" spans="1:9" x14ac:dyDescent="0.25">
      <c r="A6002">
        <v>6001</v>
      </c>
      <c r="B6002">
        <v>75.329224000000011</v>
      </c>
      <c r="C6002">
        <v>6.630471</v>
      </c>
    </row>
    <row r="6003" spans="1:9" x14ac:dyDescent="0.25">
      <c r="A6003">
        <v>6002</v>
      </c>
      <c r="B6003">
        <v>75.298614000000001</v>
      </c>
      <c r="C6003">
        <v>6.6367459999999996</v>
      </c>
    </row>
    <row r="6004" spans="1:9" x14ac:dyDescent="0.25">
      <c r="A6004">
        <v>6003</v>
      </c>
      <c r="B6004">
        <v>75.360702000000003</v>
      </c>
      <c r="C6004">
        <v>6.6646530000000004</v>
      </c>
    </row>
    <row r="6005" spans="1:9" x14ac:dyDescent="0.25">
      <c r="A6005">
        <v>6004</v>
      </c>
      <c r="B6005">
        <v>75.25504500000001</v>
      </c>
      <c r="C6005">
        <v>6.6739889999999997</v>
      </c>
      <c r="D6005">
        <v>65.797531000000006</v>
      </c>
      <c r="E6005">
        <v>7.6573159999999998</v>
      </c>
    </row>
    <row r="6006" spans="1:9" x14ac:dyDescent="0.25">
      <c r="A6006">
        <v>6005</v>
      </c>
      <c r="D6006">
        <v>65.845686999999998</v>
      </c>
      <c r="E6006">
        <v>7.6429479999999996</v>
      </c>
    </row>
    <row r="6007" spans="1:9" x14ac:dyDescent="0.25">
      <c r="A6007">
        <v>6006</v>
      </c>
      <c r="D6007">
        <v>65.821055999999999</v>
      </c>
      <c r="E6007">
        <v>7.6525790000000002</v>
      </c>
      <c r="F6007">
        <v>74.862004000000013</v>
      </c>
      <c r="G6007">
        <v>5.679602</v>
      </c>
    </row>
    <row r="6008" spans="1:9" x14ac:dyDescent="0.25">
      <c r="A6008">
        <v>6007</v>
      </c>
      <c r="D6008">
        <v>65.81621100000001</v>
      </c>
      <c r="E6008">
        <v>7.6555790000000004</v>
      </c>
      <c r="F6008">
        <v>74.888431000000011</v>
      </c>
      <c r="G6008">
        <v>5.7196509999999998</v>
      </c>
    </row>
    <row r="6009" spans="1:9" x14ac:dyDescent="0.25">
      <c r="A6009">
        <v>6008</v>
      </c>
      <c r="D6009">
        <v>65.809005000000013</v>
      </c>
      <c r="E6009">
        <v>7.6347899999999997</v>
      </c>
      <c r="F6009">
        <v>74.944908000000012</v>
      </c>
      <c r="G6009">
        <v>5.7108249999999998</v>
      </c>
    </row>
    <row r="6010" spans="1:9" x14ac:dyDescent="0.25">
      <c r="A6010">
        <v>6009</v>
      </c>
      <c r="D6010">
        <v>65.835318999999998</v>
      </c>
      <c r="E6010">
        <v>7.6393680000000002</v>
      </c>
      <c r="F6010">
        <v>74.883890000000008</v>
      </c>
      <c r="G6010">
        <v>5.7355179999999999</v>
      </c>
    </row>
    <row r="6011" spans="1:9" x14ac:dyDescent="0.25">
      <c r="A6011">
        <v>6010</v>
      </c>
      <c r="D6011">
        <v>65.826530000000005</v>
      </c>
      <c r="E6011">
        <v>7.6519469999999998</v>
      </c>
      <c r="F6011">
        <v>74.907257000000001</v>
      </c>
      <c r="G6011">
        <v>5.7078150000000001</v>
      </c>
    </row>
    <row r="6012" spans="1:9" x14ac:dyDescent="0.25">
      <c r="A6012">
        <v>6011</v>
      </c>
      <c r="D6012">
        <v>65.832160000000002</v>
      </c>
      <c r="E6012">
        <v>7.6507370000000003</v>
      </c>
      <c r="F6012">
        <v>74.882360000000006</v>
      </c>
      <c r="G6012">
        <v>5.730416</v>
      </c>
    </row>
    <row r="6013" spans="1:9" x14ac:dyDescent="0.25">
      <c r="A6013">
        <v>6012</v>
      </c>
      <c r="D6013">
        <v>65.809532000000004</v>
      </c>
      <c r="E6013">
        <v>7.6040000000000001</v>
      </c>
      <c r="F6013">
        <v>74.845168000000001</v>
      </c>
      <c r="G6013">
        <v>5.746283</v>
      </c>
    </row>
    <row r="6014" spans="1:9" x14ac:dyDescent="0.25">
      <c r="A6014">
        <v>6013</v>
      </c>
      <c r="D6014">
        <v>65.797531000000006</v>
      </c>
      <c r="E6014">
        <v>7.6573159999999998</v>
      </c>
      <c r="F6014">
        <v>74.836291000000003</v>
      </c>
      <c r="G6014">
        <v>5.7126619999999999</v>
      </c>
    </row>
    <row r="6015" spans="1:9" x14ac:dyDescent="0.25">
      <c r="A6015">
        <v>6014</v>
      </c>
      <c r="F6015">
        <v>74.862004000000013</v>
      </c>
      <c r="G6015">
        <v>5.679602</v>
      </c>
    </row>
    <row r="6016" spans="1:9" x14ac:dyDescent="0.25">
      <c r="A6016">
        <v>6015</v>
      </c>
      <c r="H6016">
        <v>66.539741000000006</v>
      </c>
      <c r="I6016">
        <v>7.9274740000000001</v>
      </c>
    </row>
    <row r="6017" spans="1:9" x14ac:dyDescent="0.25">
      <c r="A6017">
        <v>6016</v>
      </c>
      <c r="H6017">
        <v>66.575691000000006</v>
      </c>
      <c r="I6017">
        <v>7.9211580000000001</v>
      </c>
    </row>
    <row r="6018" spans="1:9" x14ac:dyDescent="0.25">
      <c r="A6018">
        <v>6017</v>
      </c>
      <c r="H6018">
        <v>66.594474000000005</v>
      </c>
      <c r="I6018">
        <v>7.912369</v>
      </c>
    </row>
    <row r="6019" spans="1:9" x14ac:dyDescent="0.25">
      <c r="A6019">
        <v>6018</v>
      </c>
      <c r="B6019">
        <v>52.464740000000006</v>
      </c>
      <c r="C6019">
        <v>5.1609999999999996</v>
      </c>
      <c r="H6019">
        <v>66.605373</v>
      </c>
      <c r="I6019">
        <v>7.9487370000000004</v>
      </c>
    </row>
    <row r="6020" spans="1:9" x14ac:dyDescent="0.25">
      <c r="A6020">
        <v>6019</v>
      </c>
      <c r="B6020">
        <v>52.382057000000003</v>
      </c>
      <c r="C6020">
        <v>5.2188420000000004</v>
      </c>
      <c r="H6020">
        <v>66.617110999999994</v>
      </c>
      <c r="I6020">
        <v>7.9524210000000002</v>
      </c>
    </row>
    <row r="6021" spans="1:9" x14ac:dyDescent="0.25">
      <c r="A6021">
        <v>6020</v>
      </c>
      <c r="B6021">
        <v>52.442687000000006</v>
      </c>
      <c r="C6021">
        <v>5.2130000000000001</v>
      </c>
      <c r="H6021">
        <v>66.610106999999999</v>
      </c>
      <c r="I6021">
        <v>7.9218419999999998</v>
      </c>
    </row>
    <row r="6022" spans="1:9" x14ac:dyDescent="0.25">
      <c r="A6022">
        <v>6021</v>
      </c>
      <c r="B6022">
        <v>52.420741</v>
      </c>
      <c r="C6022">
        <v>5.2162110000000004</v>
      </c>
      <c r="H6022">
        <v>66.578577999999993</v>
      </c>
      <c r="I6022">
        <v>7.9216839999999999</v>
      </c>
    </row>
    <row r="6023" spans="1:9" x14ac:dyDescent="0.25">
      <c r="A6023">
        <v>6022</v>
      </c>
      <c r="B6023">
        <v>52.424369000000006</v>
      </c>
      <c r="C6023">
        <v>5.179316</v>
      </c>
      <c r="H6023">
        <v>66.556529000000012</v>
      </c>
      <c r="I6023">
        <v>7.9215260000000001</v>
      </c>
    </row>
    <row r="6024" spans="1:9" x14ac:dyDescent="0.25">
      <c r="A6024">
        <v>6023</v>
      </c>
      <c r="B6024">
        <v>52.453845000000001</v>
      </c>
      <c r="C6024">
        <v>5.1534740000000001</v>
      </c>
      <c r="H6024">
        <v>66.598632000000009</v>
      </c>
      <c r="I6024">
        <v>7.9337900000000001</v>
      </c>
    </row>
    <row r="6025" spans="1:9" x14ac:dyDescent="0.25">
      <c r="A6025">
        <v>6024</v>
      </c>
      <c r="B6025">
        <v>52.452266000000002</v>
      </c>
      <c r="C6025">
        <v>5.1507889999999996</v>
      </c>
      <c r="H6025">
        <v>66.598632000000009</v>
      </c>
      <c r="I6025">
        <v>7.9337900000000001</v>
      </c>
    </row>
    <row r="6026" spans="1:9" x14ac:dyDescent="0.25">
      <c r="A6026">
        <v>6025</v>
      </c>
      <c r="B6026">
        <v>52.447791000000002</v>
      </c>
      <c r="C6026">
        <v>5.1895790000000002</v>
      </c>
    </row>
    <row r="6027" spans="1:9" x14ac:dyDescent="0.25">
      <c r="A6027">
        <v>6026</v>
      </c>
      <c r="B6027">
        <v>52.441162000000006</v>
      </c>
      <c r="C6027">
        <v>5.1942630000000003</v>
      </c>
    </row>
    <row r="6028" spans="1:9" x14ac:dyDescent="0.25">
      <c r="A6028">
        <v>6027</v>
      </c>
      <c r="B6028">
        <v>52.444740000000003</v>
      </c>
      <c r="C6028">
        <v>5.2441050000000002</v>
      </c>
    </row>
    <row r="6029" spans="1:9" x14ac:dyDescent="0.25">
      <c r="A6029">
        <v>6028</v>
      </c>
      <c r="B6029">
        <v>52.465583000000002</v>
      </c>
      <c r="C6029">
        <v>5.24979</v>
      </c>
    </row>
    <row r="6030" spans="1:9" x14ac:dyDescent="0.25">
      <c r="A6030">
        <v>6029</v>
      </c>
      <c r="B6030">
        <v>52.464740000000006</v>
      </c>
      <c r="C6030">
        <v>5.1609999999999996</v>
      </c>
    </row>
    <row r="6031" spans="1:9" x14ac:dyDescent="0.25">
      <c r="A6031">
        <v>6030</v>
      </c>
    </row>
    <row r="6032" spans="1:9" x14ac:dyDescent="0.25">
      <c r="A6032">
        <v>6031</v>
      </c>
      <c r="D6032">
        <v>41.083106000000001</v>
      </c>
      <c r="E6032">
        <v>6.3582109999999998</v>
      </c>
    </row>
    <row r="6033" spans="1:9" x14ac:dyDescent="0.25">
      <c r="A6033">
        <v>6032</v>
      </c>
      <c r="D6033">
        <v>41.067581000000004</v>
      </c>
      <c r="E6033">
        <v>6.354895</v>
      </c>
      <c r="F6033">
        <v>52.226371</v>
      </c>
      <c r="G6033">
        <v>3.6386319999999999</v>
      </c>
    </row>
    <row r="6034" spans="1:9" x14ac:dyDescent="0.25">
      <c r="A6034">
        <v>6033</v>
      </c>
      <c r="D6034">
        <v>41.050792000000001</v>
      </c>
      <c r="E6034">
        <v>6.3603160000000001</v>
      </c>
      <c r="F6034">
        <v>52.200740000000003</v>
      </c>
      <c r="G6034">
        <v>3.6124740000000002</v>
      </c>
    </row>
    <row r="6035" spans="1:9" x14ac:dyDescent="0.25">
      <c r="A6035">
        <v>6034</v>
      </c>
      <c r="D6035">
        <v>41.044845000000002</v>
      </c>
      <c r="E6035">
        <v>6.3724210000000001</v>
      </c>
      <c r="F6035">
        <v>52.194896</v>
      </c>
      <c r="G6035">
        <v>3.5852110000000001</v>
      </c>
    </row>
    <row r="6036" spans="1:9" x14ac:dyDescent="0.25">
      <c r="A6036">
        <v>6035</v>
      </c>
      <c r="D6036">
        <v>41.052898000000006</v>
      </c>
      <c r="E6036">
        <v>6.3877370000000004</v>
      </c>
      <c r="F6036">
        <v>52.189216000000002</v>
      </c>
      <c r="G6036">
        <v>3.581947</v>
      </c>
    </row>
    <row r="6037" spans="1:9" x14ac:dyDescent="0.25">
      <c r="A6037">
        <v>6036</v>
      </c>
      <c r="D6037">
        <v>41.046005000000001</v>
      </c>
      <c r="E6037">
        <v>6.3632629999999999</v>
      </c>
      <c r="F6037">
        <v>52.198951000000001</v>
      </c>
      <c r="G6037">
        <v>3.5888949999999999</v>
      </c>
    </row>
    <row r="6038" spans="1:9" x14ac:dyDescent="0.25">
      <c r="A6038">
        <v>6037</v>
      </c>
      <c r="D6038">
        <v>41.040161000000005</v>
      </c>
      <c r="E6038">
        <v>6.3539469999999998</v>
      </c>
      <c r="F6038">
        <v>52.203216000000005</v>
      </c>
      <c r="G6038">
        <v>3.6006320000000001</v>
      </c>
    </row>
    <row r="6039" spans="1:9" x14ac:dyDescent="0.25">
      <c r="A6039">
        <v>6038</v>
      </c>
      <c r="D6039">
        <v>41.00732</v>
      </c>
      <c r="E6039">
        <v>6.3351050000000004</v>
      </c>
      <c r="F6039">
        <v>52.236686000000006</v>
      </c>
      <c r="G6039">
        <v>3.6341049999999999</v>
      </c>
    </row>
    <row r="6040" spans="1:9" x14ac:dyDescent="0.25">
      <c r="A6040">
        <v>6039</v>
      </c>
      <c r="D6040">
        <v>41.010688000000002</v>
      </c>
      <c r="E6040">
        <v>6.3296840000000003</v>
      </c>
      <c r="F6040">
        <v>52.168529000000007</v>
      </c>
      <c r="G6040">
        <v>3.6261060000000001</v>
      </c>
    </row>
    <row r="6041" spans="1:9" x14ac:dyDescent="0.25">
      <c r="A6041">
        <v>6040</v>
      </c>
      <c r="D6041">
        <v>41.046317000000002</v>
      </c>
      <c r="E6041">
        <v>6.3037900000000002</v>
      </c>
      <c r="F6041">
        <v>52.076896000000005</v>
      </c>
      <c r="G6041">
        <v>3.6762630000000001</v>
      </c>
    </row>
    <row r="6042" spans="1:9" x14ac:dyDescent="0.25">
      <c r="A6042">
        <v>6041</v>
      </c>
      <c r="D6042">
        <v>41.065948000000006</v>
      </c>
      <c r="E6042">
        <v>6.2451049999999997</v>
      </c>
      <c r="F6042">
        <v>52.226371</v>
      </c>
      <c r="G6042">
        <v>3.6386319999999999</v>
      </c>
    </row>
    <row r="6043" spans="1:9" x14ac:dyDescent="0.25">
      <c r="A6043">
        <v>6042</v>
      </c>
      <c r="D6043">
        <v>41.083106000000001</v>
      </c>
      <c r="E6043">
        <v>6.3582109999999998</v>
      </c>
    </row>
    <row r="6044" spans="1:9" x14ac:dyDescent="0.25">
      <c r="A6044">
        <v>6043</v>
      </c>
    </row>
    <row r="6045" spans="1:9" x14ac:dyDescent="0.25">
      <c r="A6045">
        <v>6044</v>
      </c>
      <c r="B6045">
        <v>29.277109000000003</v>
      </c>
      <c r="C6045">
        <v>4.8388419999999996</v>
      </c>
    </row>
    <row r="6046" spans="1:9" x14ac:dyDescent="0.25">
      <c r="A6046">
        <v>6045</v>
      </c>
      <c r="B6046">
        <v>29.285741000000002</v>
      </c>
      <c r="C6046">
        <v>4.8434739999999996</v>
      </c>
      <c r="H6046">
        <v>41.432319</v>
      </c>
      <c r="I6046">
        <v>6.5676319999999997</v>
      </c>
    </row>
    <row r="6047" spans="1:9" x14ac:dyDescent="0.25">
      <c r="A6047">
        <v>6046</v>
      </c>
      <c r="B6047">
        <v>29.241582000000008</v>
      </c>
      <c r="C6047">
        <v>4.8562099999999999</v>
      </c>
      <c r="H6047">
        <v>41.395793000000005</v>
      </c>
      <c r="I6047">
        <v>6.535158</v>
      </c>
    </row>
    <row r="6048" spans="1:9" x14ac:dyDescent="0.25">
      <c r="A6048">
        <v>6047</v>
      </c>
      <c r="B6048">
        <v>29.215476000000002</v>
      </c>
      <c r="C6048">
        <v>4.8132630000000001</v>
      </c>
      <c r="H6048">
        <v>41.374214000000002</v>
      </c>
      <c r="I6048">
        <v>6.5318420000000001</v>
      </c>
    </row>
    <row r="6049" spans="1:9" x14ac:dyDescent="0.25">
      <c r="A6049">
        <v>6048</v>
      </c>
      <c r="B6049">
        <v>29.257530000000003</v>
      </c>
      <c r="C6049">
        <v>4.842263</v>
      </c>
      <c r="H6049">
        <v>41.459739000000006</v>
      </c>
      <c r="I6049">
        <v>6.5302100000000003</v>
      </c>
    </row>
    <row r="6050" spans="1:9" x14ac:dyDescent="0.25">
      <c r="A6050">
        <v>6049</v>
      </c>
      <c r="B6050">
        <v>29.263739999999999</v>
      </c>
      <c r="C6050">
        <v>4.8681580000000002</v>
      </c>
      <c r="H6050">
        <v>41.444106000000005</v>
      </c>
      <c r="I6050">
        <v>6.5520519999999998</v>
      </c>
    </row>
    <row r="6051" spans="1:9" x14ac:dyDescent="0.25">
      <c r="A6051">
        <v>6050</v>
      </c>
      <c r="B6051">
        <v>29.292898000000008</v>
      </c>
      <c r="C6051">
        <v>4.8410000000000002</v>
      </c>
      <c r="H6051">
        <v>41.492687000000004</v>
      </c>
      <c r="I6051">
        <v>6.624053</v>
      </c>
    </row>
    <row r="6052" spans="1:9" x14ac:dyDescent="0.25">
      <c r="A6052">
        <v>6051</v>
      </c>
      <c r="B6052">
        <v>29.279636000000004</v>
      </c>
      <c r="C6052">
        <v>4.8259470000000002</v>
      </c>
      <c r="H6052">
        <v>41.501686000000007</v>
      </c>
      <c r="I6052">
        <v>6.6180519999999996</v>
      </c>
    </row>
    <row r="6053" spans="1:9" x14ac:dyDescent="0.25">
      <c r="A6053">
        <v>6052</v>
      </c>
      <c r="B6053">
        <v>29.272002999999998</v>
      </c>
      <c r="C6053">
        <v>4.8142100000000001</v>
      </c>
      <c r="H6053">
        <v>41.500423000000005</v>
      </c>
      <c r="I6053">
        <v>6.5913690000000003</v>
      </c>
    </row>
    <row r="6054" spans="1:9" x14ac:dyDescent="0.25">
      <c r="A6054">
        <v>6053</v>
      </c>
      <c r="B6054">
        <v>29.261268000000001</v>
      </c>
      <c r="C6054">
        <v>4.7950530000000002</v>
      </c>
      <c r="H6054">
        <v>41.432319</v>
      </c>
      <c r="I6054">
        <v>6.5676319999999997</v>
      </c>
    </row>
    <row r="6055" spans="1:9" x14ac:dyDescent="0.25">
      <c r="A6055">
        <v>6054</v>
      </c>
      <c r="B6055">
        <v>29.261056000000004</v>
      </c>
      <c r="C6055">
        <v>4.824211</v>
      </c>
      <c r="H6055">
        <v>41.432319</v>
      </c>
      <c r="I6055">
        <v>6.5676319999999997</v>
      </c>
    </row>
    <row r="6056" spans="1:9" x14ac:dyDescent="0.25">
      <c r="A6056">
        <v>6055</v>
      </c>
      <c r="B6056">
        <v>29.306055999999998</v>
      </c>
      <c r="C6056">
        <v>4.9315259999999999</v>
      </c>
      <c r="H6056">
        <v>41.432319</v>
      </c>
      <c r="I6056">
        <v>6.5676319999999997</v>
      </c>
    </row>
    <row r="6057" spans="1:9" x14ac:dyDescent="0.25">
      <c r="A6057">
        <v>6056</v>
      </c>
      <c r="B6057">
        <v>29.283740000000002</v>
      </c>
      <c r="C6057">
        <v>4.9114740000000001</v>
      </c>
    </row>
    <row r="6058" spans="1:9" x14ac:dyDescent="0.25">
      <c r="A6058">
        <v>6057</v>
      </c>
      <c r="B6058">
        <v>29.358373</v>
      </c>
      <c r="C6058">
        <v>4.930053</v>
      </c>
    </row>
    <row r="6059" spans="1:9" x14ac:dyDescent="0.25">
      <c r="A6059">
        <v>6058</v>
      </c>
      <c r="B6059">
        <v>29.277109000000003</v>
      </c>
      <c r="C6059">
        <v>4.8388419999999996</v>
      </c>
      <c r="D6059">
        <v>19.927583000000006</v>
      </c>
      <c r="E6059">
        <v>7.2756309999999997</v>
      </c>
      <c r="F6059">
        <v>30.093108999999998</v>
      </c>
      <c r="G6059">
        <v>3.9729999999999999</v>
      </c>
    </row>
    <row r="6060" spans="1:9" x14ac:dyDescent="0.25">
      <c r="A6060">
        <v>6059</v>
      </c>
      <c r="D6060">
        <v>19.938215</v>
      </c>
      <c r="E6060">
        <v>7.2321580000000001</v>
      </c>
      <c r="F6060">
        <v>30.225530000000006</v>
      </c>
      <c r="G6060">
        <v>3.956474</v>
      </c>
    </row>
    <row r="6061" spans="1:9" x14ac:dyDescent="0.25">
      <c r="A6061">
        <v>6060</v>
      </c>
      <c r="D6061">
        <v>19.923952</v>
      </c>
      <c r="E6061">
        <v>7.249263</v>
      </c>
      <c r="F6061">
        <v>30.123002</v>
      </c>
      <c r="G6061">
        <v>3.957789</v>
      </c>
    </row>
    <row r="6062" spans="1:9" x14ac:dyDescent="0.25">
      <c r="A6062">
        <v>6061</v>
      </c>
      <c r="D6062">
        <v>19.947635000000005</v>
      </c>
      <c r="E6062">
        <v>7.2622099999999996</v>
      </c>
      <c r="F6062">
        <v>30.112791999999999</v>
      </c>
      <c r="G6062">
        <v>3.9706320000000002</v>
      </c>
    </row>
    <row r="6063" spans="1:9" x14ac:dyDescent="0.25">
      <c r="A6063">
        <v>6062</v>
      </c>
      <c r="D6063">
        <v>19.955319000000003</v>
      </c>
      <c r="E6063">
        <v>7.2682630000000001</v>
      </c>
      <c r="F6063">
        <v>30.099477000000007</v>
      </c>
      <c r="G6063">
        <v>3.9795259999999999</v>
      </c>
    </row>
    <row r="6064" spans="1:9" x14ac:dyDescent="0.25">
      <c r="A6064">
        <v>6063</v>
      </c>
      <c r="D6064">
        <v>19.937424000000007</v>
      </c>
      <c r="E6064">
        <v>7.2504210000000002</v>
      </c>
      <c r="F6064">
        <v>30.088056000000002</v>
      </c>
      <c r="G6064">
        <v>3.9755790000000002</v>
      </c>
    </row>
    <row r="6065" spans="1:11" x14ac:dyDescent="0.25">
      <c r="A6065">
        <v>6064</v>
      </c>
      <c r="D6065">
        <v>19.966424000000004</v>
      </c>
      <c r="E6065">
        <v>7.2573160000000003</v>
      </c>
      <c r="F6065">
        <v>30.066003000000002</v>
      </c>
      <c r="G6065">
        <v>3.9760529999999998</v>
      </c>
    </row>
    <row r="6066" spans="1:11" x14ac:dyDescent="0.25">
      <c r="A6066">
        <v>6065</v>
      </c>
      <c r="D6066">
        <v>19.938265999999999</v>
      </c>
      <c r="E6066">
        <v>7.2921579999999997</v>
      </c>
      <c r="F6066">
        <v>30.061002000000002</v>
      </c>
      <c r="G6066">
        <v>3.99979</v>
      </c>
    </row>
    <row r="6067" spans="1:11" x14ac:dyDescent="0.25">
      <c r="A6067">
        <v>6066</v>
      </c>
      <c r="D6067">
        <v>19.923740000000002</v>
      </c>
      <c r="E6067">
        <v>7.2783160000000002</v>
      </c>
      <c r="F6067">
        <v>30.047687000000003</v>
      </c>
      <c r="G6067">
        <v>4.0107889999999999</v>
      </c>
    </row>
    <row r="6068" spans="1:11" x14ac:dyDescent="0.25">
      <c r="A6068">
        <v>6067</v>
      </c>
      <c r="D6068">
        <v>19.942004000000004</v>
      </c>
      <c r="E6068">
        <v>7.2472110000000001</v>
      </c>
      <c r="F6068">
        <v>30.093108999999998</v>
      </c>
      <c r="G6068">
        <v>3.9729999999999999</v>
      </c>
    </row>
    <row r="6069" spans="1:11" x14ac:dyDescent="0.25">
      <c r="A6069">
        <v>6068</v>
      </c>
      <c r="D6069">
        <v>19.931266000000001</v>
      </c>
      <c r="E6069">
        <v>7.2346310000000003</v>
      </c>
      <c r="F6069">
        <v>30.093108999999998</v>
      </c>
      <c r="G6069">
        <v>3.9729999999999999</v>
      </c>
    </row>
    <row r="6070" spans="1:11" x14ac:dyDescent="0.25">
      <c r="A6070">
        <v>6069</v>
      </c>
      <c r="D6070">
        <v>19.946530000000003</v>
      </c>
      <c r="E6070">
        <v>7.2358419999999999</v>
      </c>
      <c r="F6070">
        <v>30.093108999999998</v>
      </c>
      <c r="G6070">
        <v>3.9729999999999999</v>
      </c>
    </row>
    <row r="6071" spans="1:11" x14ac:dyDescent="0.25">
      <c r="A6071">
        <v>6070</v>
      </c>
      <c r="D6071">
        <v>19.918846000000002</v>
      </c>
      <c r="E6071">
        <v>7.2045779999999997</v>
      </c>
      <c r="F6071">
        <v>30.093108999999998</v>
      </c>
      <c r="G6071">
        <v>3.9729999999999999</v>
      </c>
    </row>
    <row r="6072" spans="1:11" x14ac:dyDescent="0.25">
      <c r="A6072">
        <v>6071</v>
      </c>
      <c r="D6072">
        <v>19.901267000000004</v>
      </c>
      <c r="E6072">
        <v>7.1986319999999999</v>
      </c>
      <c r="F6072">
        <v>30.093108999999998</v>
      </c>
      <c r="G6072">
        <v>3.9729999999999999</v>
      </c>
    </row>
    <row r="6073" spans="1:11" x14ac:dyDescent="0.25">
      <c r="A6073">
        <v>6072</v>
      </c>
      <c r="D6073">
        <v>19.882583000000004</v>
      </c>
      <c r="E6073">
        <v>7.1708949999999998</v>
      </c>
      <c r="F6073">
        <v>30.093108999999998</v>
      </c>
      <c r="G6073">
        <v>3.9729999999999999</v>
      </c>
    </row>
    <row r="6074" spans="1:11" x14ac:dyDescent="0.25">
      <c r="A6074">
        <v>6073</v>
      </c>
      <c r="D6074">
        <v>19.955266000000002</v>
      </c>
      <c r="E6074">
        <v>7.1776309999999999</v>
      </c>
    </row>
    <row r="6075" spans="1:11" x14ac:dyDescent="0.25">
      <c r="A6075">
        <v>6074</v>
      </c>
      <c r="B6075">
        <v>11.932898000000002</v>
      </c>
      <c r="C6075">
        <v>6.254632</v>
      </c>
      <c r="D6075">
        <v>19.927583000000006</v>
      </c>
      <c r="E6075">
        <v>7.2756309999999997</v>
      </c>
    </row>
    <row r="6076" spans="1:11" x14ac:dyDescent="0.25">
      <c r="A6076">
        <v>6075</v>
      </c>
      <c r="B6076">
        <v>11.922425000000004</v>
      </c>
      <c r="C6076">
        <v>6.2488950000000001</v>
      </c>
      <c r="H6076">
        <v>21.158425000000001</v>
      </c>
      <c r="I6076">
        <v>7.7556839999999996</v>
      </c>
    </row>
    <row r="6077" spans="1:11" x14ac:dyDescent="0.25">
      <c r="A6077">
        <v>6076</v>
      </c>
      <c r="B6077">
        <v>11.924109000000001</v>
      </c>
      <c r="C6077">
        <v>6.2257899999999999</v>
      </c>
      <c r="H6077">
        <v>21.158425000000001</v>
      </c>
      <c r="I6077">
        <v>7.7556839999999996</v>
      </c>
      <c r="J6077">
        <v>38.483581000000001</v>
      </c>
      <c r="K6077">
        <v>13.469158</v>
      </c>
    </row>
    <row r="6078" spans="1:11" x14ac:dyDescent="0.25">
      <c r="A6078">
        <v>6077</v>
      </c>
    </row>
    <row r="6079" spans="1:11" x14ac:dyDescent="0.25">
      <c r="A6079">
        <v>6078</v>
      </c>
    </row>
    <row r="6080" spans="1:11" x14ac:dyDescent="0.25">
      <c r="A6080">
        <v>6079</v>
      </c>
    </row>
    <row r="6081" spans="1:1" x14ac:dyDescent="0.25">
      <c r="A6081">
        <v>6080</v>
      </c>
    </row>
    <row r="6082" spans="1:1" x14ac:dyDescent="0.25">
      <c r="A6082">
        <v>6081</v>
      </c>
    </row>
    <row r="6083" spans="1:1" x14ac:dyDescent="0.25">
      <c r="A6083">
        <v>6082</v>
      </c>
    </row>
    <row r="6084" spans="1:1" x14ac:dyDescent="0.25">
      <c r="A6084">
        <v>6083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4670B-1C6D-4725-9F1E-9B89E1CAC568}">
  <dimension ref="A1:DV5304"/>
  <sheetViews>
    <sheetView workbookViewId="0">
      <selection activeCell="BO10" sqref="BO10:BQ12"/>
    </sheetView>
  </sheetViews>
  <sheetFormatPr defaultRowHeight="15" x14ac:dyDescent="0.25"/>
  <cols>
    <col min="1" max="1" width="5" bestFit="1" customWidth="1"/>
    <col min="2" max="5" width="2" bestFit="1" customWidth="1"/>
    <col min="6" max="6" width="11.140625" bestFit="1" customWidth="1"/>
    <col min="10" max="10" width="24.140625" bestFit="1" customWidth="1"/>
    <col min="11" max="11" width="12" bestFit="1" customWidth="1"/>
    <col min="13" max="13" width="18.140625" bestFit="1" customWidth="1"/>
    <col min="14" max="14" width="8.140625" bestFit="1" customWidth="1"/>
    <col min="15" max="15" width="12" bestFit="1" customWidth="1"/>
    <col min="18" max="18" width="17.5703125" bestFit="1" customWidth="1"/>
    <col min="19" max="20" width="12" bestFit="1" customWidth="1"/>
    <col min="22" max="22" width="8.85546875" bestFit="1" customWidth="1"/>
    <col min="23" max="23" width="5.42578125" bestFit="1" customWidth="1"/>
    <col min="24" max="25" width="12" bestFit="1" customWidth="1"/>
    <col min="26" max="26" width="5.140625" bestFit="1" customWidth="1"/>
    <col min="27" max="28" width="12" bestFit="1" customWidth="1"/>
    <col min="29" max="29" width="5.42578125" bestFit="1" customWidth="1"/>
    <col min="30" max="31" width="12" bestFit="1" customWidth="1"/>
    <col min="32" max="32" width="5.28515625" bestFit="1" customWidth="1"/>
    <col min="33" max="34" width="12" bestFit="1" customWidth="1"/>
    <col min="36" max="36" width="12.5703125" bestFit="1" customWidth="1"/>
    <col min="37" max="37" width="9.5703125" bestFit="1" customWidth="1"/>
    <col min="38" max="39" width="12" bestFit="1" customWidth="1"/>
    <col min="40" max="40" width="9.28515625" bestFit="1" customWidth="1"/>
    <col min="41" max="42" width="12" bestFit="1" customWidth="1"/>
    <col min="43" max="43" width="9.5703125" bestFit="1" customWidth="1"/>
    <col min="44" max="45" width="12" bestFit="1" customWidth="1"/>
    <col min="46" max="46" width="9.42578125" bestFit="1" customWidth="1"/>
    <col min="47" max="48" width="12" bestFit="1" customWidth="1"/>
    <col min="50" max="50" width="23.5703125" bestFit="1" customWidth="1"/>
    <col min="51" max="52" width="12" bestFit="1" customWidth="1"/>
    <col min="53" max="53" width="23.28515625" bestFit="1" customWidth="1"/>
    <col min="54" max="55" width="12" bestFit="1" customWidth="1"/>
    <col min="56" max="56" width="23.7109375" bestFit="1" customWidth="1"/>
    <col min="57" max="58" width="12" bestFit="1" customWidth="1"/>
    <col min="59" max="59" width="23.42578125" bestFit="1" customWidth="1"/>
    <col min="60" max="61" width="12" bestFit="1" customWidth="1"/>
    <col min="63" max="63" width="19.140625" bestFit="1" customWidth="1"/>
    <col min="64" max="65" width="12" bestFit="1" customWidth="1"/>
    <col min="67" max="67" width="17.42578125" bestFit="1" customWidth="1"/>
    <col min="68" max="69" width="12" bestFit="1" customWidth="1"/>
    <col min="71" max="71" width="12.42578125" bestFit="1" customWidth="1"/>
    <col min="72" max="72" width="8" bestFit="1" customWidth="1"/>
    <col min="73" max="73" width="12" bestFit="1" customWidth="1"/>
    <col min="74" max="74" width="7" bestFit="1" customWidth="1"/>
    <col min="76" max="76" width="14.5703125" bestFit="1" customWidth="1"/>
    <col min="77" max="78" width="12" bestFit="1" customWidth="1"/>
    <col min="79" max="79" width="14.28515625" bestFit="1" customWidth="1"/>
    <col min="80" max="81" width="12" bestFit="1" customWidth="1"/>
    <col min="82" max="82" width="14.5703125" bestFit="1" customWidth="1"/>
    <col min="83" max="84" width="12" bestFit="1" customWidth="1"/>
    <col min="85" max="85" width="14.42578125" bestFit="1" customWidth="1"/>
    <col min="86" max="87" width="12" bestFit="1" customWidth="1"/>
    <col min="89" max="89" width="15.28515625" bestFit="1" customWidth="1"/>
    <col min="90" max="91" width="12" bestFit="1" customWidth="1"/>
    <col min="92" max="92" width="15" bestFit="1" customWidth="1"/>
    <col min="93" max="94" width="12" bestFit="1" customWidth="1"/>
    <col min="95" max="95" width="15.28515625" bestFit="1" customWidth="1"/>
    <col min="96" max="97" width="12" bestFit="1" customWidth="1"/>
    <col min="98" max="98" width="15.140625" bestFit="1" customWidth="1"/>
    <col min="99" max="100" width="12" bestFit="1" customWidth="1"/>
    <col min="102" max="102" width="15.42578125" bestFit="1" customWidth="1"/>
    <col min="103" max="104" width="12" bestFit="1" customWidth="1"/>
    <col min="105" max="105" width="15.140625" bestFit="1" customWidth="1"/>
    <col min="106" max="107" width="12" bestFit="1" customWidth="1"/>
    <col min="108" max="108" width="15.42578125" bestFit="1" customWidth="1"/>
    <col min="109" max="110" width="12" bestFit="1" customWidth="1"/>
    <col min="111" max="111" width="15.28515625" bestFit="1" customWidth="1"/>
    <col min="112" max="113" width="12" bestFit="1" customWidth="1"/>
    <col min="115" max="115" width="16.140625" bestFit="1" customWidth="1"/>
    <col min="116" max="117" width="12" bestFit="1" customWidth="1"/>
    <col min="118" max="118" width="15.85546875" bestFit="1" customWidth="1"/>
    <col min="119" max="120" width="12" bestFit="1" customWidth="1"/>
    <col min="121" max="121" width="16.140625" bestFit="1" customWidth="1"/>
    <col min="122" max="123" width="12" bestFit="1" customWidth="1"/>
    <col min="124" max="124" width="16" bestFit="1" customWidth="1"/>
    <col min="125" max="126" width="12" bestFit="1" customWidth="1"/>
  </cols>
  <sheetData>
    <row r="1" spans="1:126" x14ac:dyDescent="0.25">
      <c r="A1">
        <v>200</v>
      </c>
      <c r="F1" t="s">
        <v>9</v>
      </c>
      <c r="J1" t="s">
        <v>312</v>
      </c>
      <c r="K1">
        <v>94.647201946472009</v>
      </c>
      <c r="M1" t="s">
        <v>240</v>
      </c>
      <c r="N1" t="s">
        <v>241</v>
      </c>
      <c r="O1" t="s">
        <v>242</v>
      </c>
      <c r="S1" t="s">
        <v>30</v>
      </c>
      <c r="T1" t="s">
        <v>31</v>
      </c>
      <c r="V1" t="s">
        <v>220</v>
      </c>
      <c r="W1" t="s">
        <v>215</v>
      </c>
      <c r="X1" t="s">
        <v>30</v>
      </c>
      <c r="Y1" t="s">
        <v>31</v>
      </c>
      <c r="Z1" t="s">
        <v>216</v>
      </c>
      <c r="AA1" t="s">
        <v>30</v>
      </c>
      <c r="AB1" t="s">
        <v>31</v>
      </c>
      <c r="AC1" t="s">
        <v>217</v>
      </c>
      <c r="AD1" t="s">
        <v>30</v>
      </c>
      <c r="AE1" t="s">
        <v>31</v>
      </c>
      <c r="AF1" t="s">
        <v>218</v>
      </c>
      <c r="AG1" t="s">
        <v>30</v>
      </c>
      <c r="AH1" t="s">
        <v>31</v>
      </c>
      <c r="AJ1" t="s">
        <v>327</v>
      </c>
      <c r="AK1" t="s">
        <v>215</v>
      </c>
      <c r="AL1" t="s">
        <v>30</v>
      </c>
      <c r="AM1" t="s">
        <v>31</v>
      </c>
      <c r="AN1" t="s">
        <v>216</v>
      </c>
      <c r="AO1" t="s">
        <v>30</v>
      </c>
      <c r="AP1" t="s">
        <v>31</v>
      </c>
      <c r="AQ1" t="s">
        <v>217</v>
      </c>
      <c r="AR1" t="s">
        <v>30</v>
      </c>
      <c r="AS1" t="s">
        <v>31</v>
      </c>
      <c r="AT1" t="s">
        <v>218</v>
      </c>
      <c r="AU1" t="s">
        <v>30</v>
      </c>
      <c r="AV1" t="s">
        <v>31</v>
      </c>
      <c r="AX1" t="s">
        <v>99</v>
      </c>
      <c r="AY1" t="s">
        <v>30</v>
      </c>
      <c r="AZ1" t="s">
        <v>31</v>
      </c>
      <c r="BA1" t="s">
        <v>100</v>
      </c>
      <c r="BB1" t="s">
        <v>30</v>
      </c>
      <c r="BC1" t="s">
        <v>31</v>
      </c>
      <c r="BD1" t="s">
        <v>101</v>
      </c>
      <c r="BE1" t="s">
        <v>30</v>
      </c>
      <c r="BF1" t="s">
        <v>31</v>
      </c>
      <c r="BG1" t="s">
        <v>102</v>
      </c>
      <c r="BH1" t="s">
        <v>30</v>
      </c>
      <c r="BI1" t="s">
        <v>31</v>
      </c>
      <c r="BK1" t="s">
        <v>325</v>
      </c>
      <c r="BL1" t="s">
        <v>30</v>
      </c>
      <c r="BM1" t="s">
        <v>31</v>
      </c>
      <c r="BO1" t="s">
        <v>29</v>
      </c>
      <c r="BP1" t="s">
        <v>30</v>
      </c>
      <c r="BQ1" t="s">
        <v>31</v>
      </c>
      <c r="BS1" t="s">
        <v>212</v>
      </c>
      <c r="BT1" t="s">
        <v>213</v>
      </c>
      <c r="BU1" t="s">
        <v>214</v>
      </c>
      <c r="BV1" t="e">
        <v>#N/A</v>
      </c>
      <c r="BX1" t="s">
        <v>164</v>
      </c>
      <c r="BY1" t="s">
        <v>30</v>
      </c>
      <c r="BZ1" t="s">
        <v>31</v>
      </c>
      <c r="CA1" t="s">
        <v>165</v>
      </c>
      <c r="CB1" t="s">
        <v>30</v>
      </c>
      <c r="CC1" t="s">
        <v>31</v>
      </c>
      <c r="CD1" t="s">
        <v>166</v>
      </c>
      <c r="CE1" t="s">
        <v>30</v>
      </c>
      <c r="CF1" t="s">
        <v>31</v>
      </c>
      <c r="CG1" t="s">
        <v>167</v>
      </c>
      <c r="CH1" t="s">
        <v>30</v>
      </c>
      <c r="CI1" t="s">
        <v>31</v>
      </c>
      <c r="CK1" t="s">
        <v>168</v>
      </c>
      <c r="CL1" t="s">
        <v>30</v>
      </c>
      <c r="CM1" t="s">
        <v>31</v>
      </c>
      <c r="CN1" t="s">
        <v>169</v>
      </c>
      <c r="CO1" t="s">
        <v>30</v>
      </c>
      <c r="CP1" t="s">
        <v>31</v>
      </c>
      <c r="CQ1" t="s">
        <v>170</v>
      </c>
      <c r="CR1" t="s">
        <v>30</v>
      </c>
      <c r="CS1" t="s">
        <v>31</v>
      </c>
      <c r="CT1" t="s">
        <v>171</v>
      </c>
      <c r="CU1" t="s">
        <v>30</v>
      </c>
      <c r="CV1" t="s">
        <v>31</v>
      </c>
      <c r="CX1" t="s">
        <v>172</v>
      </c>
      <c r="CY1" t="s">
        <v>30</v>
      </c>
      <c r="CZ1" t="s">
        <v>31</v>
      </c>
      <c r="DA1" t="s">
        <v>173</v>
      </c>
      <c r="DB1" t="s">
        <v>30</v>
      </c>
      <c r="DC1" t="s">
        <v>31</v>
      </c>
      <c r="DD1" t="s">
        <v>174</v>
      </c>
      <c r="DE1" t="s">
        <v>30</v>
      </c>
      <c r="DF1" t="s">
        <v>31</v>
      </c>
      <c r="DG1" t="s">
        <v>175</v>
      </c>
      <c r="DH1" t="s">
        <v>30</v>
      </c>
      <c r="DI1" t="s">
        <v>31</v>
      </c>
      <c r="DK1" t="s">
        <v>188</v>
      </c>
      <c r="DL1" t="s">
        <v>30</v>
      </c>
      <c r="DM1" t="s">
        <v>31</v>
      </c>
      <c r="DN1" t="s">
        <v>189</v>
      </c>
      <c r="DO1" t="s">
        <v>30</v>
      </c>
      <c r="DP1" t="s">
        <v>31</v>
      </c>
      <c r="DQ1" t="s">
        <v>190</v>
      </c>
      <c r="DR1" t="s">
        <v>30</v>
      </c>
      <c r="DS1" t="s">
        <v>31</v>
      </c>
      <c r="DT1" t="s">
        <v>191</v>
      </c>
      <c r="DU1" t="s">
        <v>30</v>
      </c>
      <c r="DV1" t="s">
        <v>31</v>
      </c>
    </row>
    <row r="2" spans="1:126" x14ac:dyDescent="0.25">
      <c r="A2">
        <v>1</v>
      </c>
      <c r="J2" t="s">
        <v>313</v>
      </c>
      <c r="K2">
        <v>94.222222222222214</v>
      </c>
      <c r="M2" t="s">
        <v>311</v>
      </c>
      <c r="N2">
        <v>822</v>
      </c>
      <c r="R2" t="s">
        <v>236</v>
      </c>
      <c r="S2">
        <v>8.9063260340632555E-2</v>
      </c>
      <c r="T2">
        <v>2.0557951434643937E-2</v>
      </c>
      <c r="W2" t="s">
        <v>221</v>
      </c>
      <c r="X2">
        <f>AVERAGE(Coordination!AT:AT)</f>
        <v>0.56787148276805377</v>
      </c>
      <c r="Y2">
        <f>STDEV(Coordination!AT:AT)</f>
        <v>0.21262203478249292</v>
      </c>
      <c r="Z2" t="s">
        <v>224</v>
      </c>
      <c r="AA2">
        <f>AVERAGE(Coordination!AW:AW)</f>
        <v>0.41755900222279907</v>
      </c>
      <c r="AB2">
        <f>STDEV(Coordination!AW:AW)</f>
        <v>0.20936326649523218</v>
      </c>
      <c r="AC2" t="s">
        <v>227</v>
      </c>
      <c r="AD2">
        <f>AVERAGE(Coordination!AZ:AZ)</f>
        <v>0.63193521406934738</v>
      </c>
      <c r="AE2">
        <f>STDEV(Coordination!AZ:AZ)</f>
        <v>0.10298484494241973</v>
      </c>
      <c r="AF2" t="s">
        <v>230</v>
      </c>
      <c r="AG2">
        <f>AVERAGE(Coordination!BC:BC)</f>
        <v>0.65119527050237236</v>
      </c>
      <c r="AH2">
        <f>STDEV(Coordination!BC:BC)</f>
        <v>0.25447657371677623</v>
      </c>
      <c r="AK2" t="s">
        <v>328</v>
      </c>
      <c r="AL2">
        <f>AVERAGE(Coordination!BQ:BQ)</f>
        <v>0.30381933921461829</v>
      </c>
      <c r="AM2">
        <f>STDEV(Coordination!BQ:BQ)</f>
        <v>0.10566050903695894</v>
      </c>
      <c r="AN2" t="s">
        <v>331</v>
      </c>
      <c r="AO2">
        <f>AVERAGE(Coordination!BT:BT)</f>
        <v>0.30100167774138364</v>
      </c>
      <c r="AP2">
        <f>STDEV(Coordination!BT:BT)</f>
        <v>0.10421582664056016</v>
      </c>
      <c r="AQ2" t="s">
        <v>334</v>
      </c>
      <c r="AR2">
        <f>AVERAGE(Coordination!BW:BW)</f>
        <v>0.35075381764570751</v>
      </c>
      <c r="AS2">
        <f>STDEV(Coordination!BW:BW)</f>
        <v>7.5586998878888409E-2</v>
      </c>
      <c r="AT2" t="s">
        <v>337</v>
      </c>
      <c r="AU2">
        <f>AVERAGE(Coordination!BZ:BZ)</f>
        <v>0.23039968868574232</v>
      </c>
      <c r="AV2">
        <f>STDEV(Coordination!BZ:BZ)</f>
        <v>0.12117083214321685</v>
      </c>
      <c r="AX2" t="s">
        <v>103</v>
      </c>
      <c r="AY2">
        <f>AVERAGE(Cycle!$CL:$CL)</f>
        <v>9.0092165898617509</v>
      </c>
      <c r="AZ2">
        <f>STDEV(Cycle!$CL:$CL)</f>
        <v>2.0525295671848292</v>
      </c>
      <c r="BA2" t="s">
        <v>104</v>
      </c>
      <c r="BB2">
        <f>AVERAGE(Cycle!$CP:$CP)</f>
        <v>9.44</v>
      </c>
      <c r="BC2">
        <f>STDEV(Cycle!$CP:$CP)</f>
        <v>1.9904235012392986</v>
      </c>
      <c r="BD2" t="s">
        <v>105</v>
      </c>
      <c r="BE2">
        <f>AVERAGE(Cycle!$CT:$CT)</f>
        <v>8.7932692307692299</v>
      </c>
      <c r="BF2">
        <f>STDEV(Cycle!$CT:$CT)</f>
        <v>1.5851219141505095</v>
      </c>
      <c r="BG2" t="s">
        <v>106</v>
      </c>
      <c r="BH2">
        <f>AVERAGE(Cycle!$CX:$CX)</f>
        <v>8.8883495145631066</v>
      </c>
      <c r="BI2">
        <f>STDEV(Cycle!$CX:$CX)</f>
        <v>1.3941201243602019</v>
      </c>
      <c r="BK2" t="s">
        <v>326</v>
      </c>
      <c r="BL2">
        <f>AVERAGE(Cycle!AO:AR)</f>
        <v>236.10459819426501</v>
      </c>
      <c r="BM2">
        <f>STDEV(Cycle!AO:AR)</f>
        <v>51.495405728158552</v>
      </c>
      <c r="BO2" t="s">
        <v>32</v>
      </c>
      <c r="BP2">
        <f>AVERAGE(Cycle!BF:BF)</f>
        <v>1.776149741071428</v>
      </c>
      <c r="BQ2">
        <f>STDEV(Cycle!BF:BF)</f>
        <v>0.60497548597836626</v>
      </c>
      <c r="BS2" t="s">
        <v>206</v>
      </c>
      <c r="BT2">
        <v>362</v>
      </c>
      <c r="BU2">
        <v>6.9295558958652377</v>
      </c>
      <c r="BV2">
        <v>1.81</v>
      </c>
      <c r="BX2" t="s">
        <v>140</v>
      </c>
      <c r="BY2">
        <f>AVERAGE(Cycle!DC:DC)</f>
        <v>51.950707785410131</v>
      </c>
      <c r="BZ2">
        <f>STDEV(Cycle!DC:DC)</f>
        <v>18.824124038333451</v>
      </c>
      <c r="CA2" t="s">
        <v>143</v>
      </c>
      <c r="CB2">
        <f>AVERAGE(Cycle!DF:DF)</f>
        <v>55.901182580749136</v>
      </c>
      <c r="CC2">
        <f>STDEV(Cycle!DF:DF)</f>
        <v>19.811954555120032</v>
      </c>
      <c r="CD2" t="s">
        <v>146</v>
      </c>
      <c r="CE2">
        <f>AVERAGE(Cycle!DI:DI)</f>
        <v>46.457055284514183</v>
      </c>
      <c r="CF2">
        <f>STDEV(Cycle!DI:DI)</f>
        <v>13.539486886400329</v>
      </c>
      <c r="CG2" t="s">
        <v>149</v>
      </c>
      <c r="CH2">
        <f>AVERAGE(Cycle!DL:DL)</f>
        <v>63.655506279049106</v>
      </c>
      <c r="CI2">
        <f>STDEV(Cycle!DL:DL)</f>
        <v>15.517181449694656</v>
      </c>
      <c r="CK2" t="s">
        <v>152</v>
      </c>
      <c r="CL2">
        <f>AVERAGE(Cycle!DP:DP)</f>
        <v>28.04652784491493</v>
      </c>
      <c r="CM2">
        <f>STDEV(Cycle!DP:DP)</f>
        <v>21.216731287381805</v>
      </c>
      <c r="CN2" t="s">
        <v>155</v>
      </c>
      <c r="CO2">
        <f>AVERAGE(Cycle!DS:DS)</f>
        <v>27.039669952415046</v>
      </c>
      <c r="CP2">
        <f>STDEV(Cycle!DS:DS)</f>
        <v>20.998738224555272</v>
      </c>
      <c r="CQ2" t="s">
        <v>158</v>
      </c>
      <c r="CR2">
        <f>AVERAGE(Cycle!DV:DV)</f>
        <v>8.1579584944969508</v>
      </c>
      <c r="CS2">
        <f>STDEV(Cycle!DV:DV)</f>
        <v>9.9787329137950689</v>
      </c>
      <c r="CT2" t="s">
        <v>161</v>
      </c>
      <c r="CU2">
        <f>AVERAGE(Cycle!DY:DY)</f>
        <v>35.857521658492537</v>
      </c>
      <c r="CV2">
        <f>STDEV(Cycle!DY:DY)</f>
        <v>30.061689775918218</v>
      </c>
      <c r="CX2" t="s">
        <v>176</v>
      </c>
      <c r="CY2">
        <f>AVERAGE(Cycle!BV:BV)/200</f>
        <v>3.9285714285714285E-2</v>
      </c>
      <c r="CZ2">
        <f>STDEV(Cycle!BV:BV)/200</f>
        <v>1.5562303491371937E-2</v>
      </c>
      <c r="DA2" t="s">
        <v>177</v>
      </c>
      <c r="DB2">
        <f>AVERAGE(Cycle!BZ:BZ)/200</f>
        <v>3.9726368159203981E-2</v>
      </c>
      <c r="DC2">
        <f>STDEV(Cycle!BZ:BZ)/200</f>
        <v>1.5453146968943938E-2</v>
      </c>
      <c r="DD2" t="s">
        <v>178</v>
      </c>
      <c r="DE2">
        <f>AVERAGE(Cycle!CD:CD)/200</f>
        <v>3.5923076923076926E-2</v>
      </c>
      <c r="DF2">
        <f>STDEV(Cycle!CD:CD)/200</f>
        <v>1.1639748410556934E-2</v>
      </c>
      <c r="DG2" t="s">
        <v>179</v>
      </c>
      <c r="DH2">
        <f>AVERAGE(Cycle!CH:CH)/200</f>
        <v>4.8239795918367349E-2</v>
      </c>
      <c r="DI2">
        <f>STDEV(Cycle!CH:CH)/200</f>
        <v>1.379664202768878E-2</v>
      </c>
      <c r="DK2" t="s">
        <v>192</v>
      </c>
      <c r="DL2">
        <f>AVERAGE(Cycle!CM:CM)/200</f>
        <v>1.1774193548387097E-2</v>
      </c>
      <c r="DM2">
        <f>STDEV(Cycle!CM:CM)/200</f>
        <v>8.7114057535570208E-3</v>
      </c>
      <c r="DN2" t="s">
        <v>193</v>
      </c>
      <c r="DO2">
        <f>AVERAGE(Cycle!CQ:CQ)/200</f>
        <v>1.1777777777777778E-2</v>
      </c>
      <c r="DP2">
        <f>STDEV(Cycle!CQ:CQ)/200</f>
        <v>8.5012837499300904E-3</v>
      </c>
      <c r="DQ2" t="s">
        <v>194</v>
      </c>
      <c r="DR2">
        <f>AVERAGE(Cycle!CU:CU)/200</f>
        <v>3.5817307692307693E-3</v>
      </c>
      <c r="DS2">
        <f>STDEV(Cycle!CU:CU)/200</f>
        <v>4.4540653833595569E-3</v>
      </c>
      <c r="DT2" t="s">
        <v>195</v>
      </c>
      <c r="DU2">
        <f>AVERAGE(Cycle!CY:CY)/200</f>
        <v>1.7111650485436895E-2</v>
      </c>
      <c r="DV2">
        <f>STDEV(Cycle!CY:CY)/200</f>
        <v>1.6215986096056189E-2</v>
      </c>
    </row>
    <row r="3" spans="1:126" x14ac:dyDescent="0.25">
      <c r="A3">
        <v>2</v>
      </c>
      <c r="J3" t="s">
        <v>314</v>
      </c>
      <c r="K3">
        <v>97.368421052631575</v>
      </c>
      <c r="M3" t="s">
        <v>305</v>
      </c>
      <c r="N3">
        <v>190</v>
      </c>
      <c r="O3">
        <f t="shared" ref="O3:O9" si="0" xml:space="preserve"> (N3/N$2)*100</f>
        <v>23.114355231143552</v>
      </c>
      <c r="R3" t="s">
        <v>239</v>
      </c>
      <c r="S3">
        <v>31.314285714285713</v>
      </c>
      <c r="W3" t="s">
        <v>222</v>
      </c>
      <c r="X3">
        <f>AVERAGE(Coordination!AU:AU)</f>
        <v>0.36558431452772777</v>
      </c>
      <c r="Y3">
        <f>STDEV(Coordination!AU:AU)</f>
        <v>9.7597754367126463E-2</v>
      </c>
      <c r="Z3" t="s">
        <v>225</v>
      </c>
      <c r="AA3">
        <f>AVERAGE(Coordination!AX:AX)</f>
        <v>0.52177846378929016</v>
      </c>
      <c r="AB3">
        <f>STDEV(Coordination!AX:AX)</f>
        <v>0.22967622624687078</v>
      </c>
      <c r="AC3" t="s">
        <v>228</v>
      </c>
      <c r="AD3">
        <f>AVERAGE(Coordination!BA:BA)</f>
        <v>0.45605129533981215</v>
      </c>
      <c r="AE3">
        <f>STDEV(Coordination!BA:BA)</f>
        <v>0.22589245435374183</v>
      </c>
      <c r="AF3" t="s">
        <v>231</v>
      </c>
      <c r="AG3">
        <f>AVERAGE(Coordination!BD:BD)</f>
        <v>0.52596488420349663</v>
      </c>
      <c r="AH3">
        <f>STDEV(Coordination!BD:BD)</f>
        <v>0.1091171463015391</v>
      </c>
      <c r="AK3" t="s">
        <v>329</v>
      </c>
      <c r="AL3">
        <f>AVERAGE(Coordination!BR:BR)</f>
        <v>0.35348576736344167</v>
      </c>
      <c r="AM3">
        <f>STDEV(Coordination!BR:BR)</f>
        <v>7.8164261870012422E-2</v>
      </c>
      <c r="AN3" t="s">
        <v>332</v>
      </c>
      <c r="AO3">
        <f>AVERAGE(Coordination!BU:BU)</f>
        <v>0.30913455361247455</v>
      </c>
      <c r="AP3">
        <f>STDEV(Coordination!BU:BU)</f>
        <v>0.12890335595948513</v>
      </c>
      <c r="AQ3" t="s">
        <v>335</v>
      </c>
      <c r="AR3">
        <f>AVERAGE(Coordination!BX:BX)</f>
        <v>0.30853772865252538</v>
      </c>
      <c r="AS3">
        <f>STDEV(Coordination!BX:BX)</f>
        <v>0.12697997149508991</v>
      </c>
      <c r="AT3" t="s">
        <v>338</v>
      </c>
      <c r="AU3">
        <f>AVERAGE(Coordination!CA:CA)</f>
        <v>0.4084806717194332</v>
      </c>
      <c r="AV3">
        <f>STDEV(Coordination!CA:CA)</f>
        <v>6.4540250482908887E-2</v>
      </c>
      <c r="AX3" t="s">
        <v>107</v>
      </c>
      <c r="AY3">
        <f>AVERAGE(Cycle!$BU:$BU)</f>
        <v>15.054187192118226</v>
      </c>
      <c r="AZ3">
        <f>STDEV(Cycle!$BU:$BU)</f>
        <v>2.0372811683331942</v>
      </c>
      <c r="BA3" t="s">
        <v>108</v>
      </c>
      <c r="BB3">
        <f>AVERAGE(Cycle!$BY:$BY)</f>
        <v>14.199004975124378</v>
      </c>
      <c r="BC3">
        <f>STDEV(Cycle!$BY:$BY)</f>
        <v>2.1237229115341556</v>
      </c>
      <c r="BD3" t="s">
        <v>109</v>
      </c>
      <c r="BE3">
        <f>AVERAGE(Cycle!$CC:$CC)</f>
        <v>15.4</v>
      </c>
      <c r="BF3">
        <f>STDEV(Cycle!$CC:$CC)</f>
        <v>1.6509915795897638</v>
      </c>
      <c r="BG3" t="s">
        <v>110</v>
      </c>
      <c r="BH3">
        <f>AVERAGE(Cycle!$CG:$CG)</f>
        <v>15.096938775510203</v>
      </c>
      <c r="BI3">
        <f>STDEV(Cycle!$CG:$CG)</f>
        <v>1.6063306861152225</v>
      </c>
      <c r="BK3" t="s">
        <v>322</v>
      </c>
      <c r="BL3">
        <v>232.79621952219409</v>
      </c>
      <c r="BO3" t="s">
        <v>33</v>
      </c>
      <c r="BP3">
        <f>AVERAGE(Cycle!BG:BG)</f>
        <v>4.0508450645161291</v>
      </c>
      <c r="BQ3">
        <f>STDEV(Cycle!BG:BG)</f>
        <v>0.6450806755792986</v>
      </c>
      <c r="BS3" t="s">
        <v>207</v>
      </c>
      <c r="BT3">
        <v>2057</v>
      </c>
      <c r="BU3">
        <v>39.37595712098009</v>
      </c>
      <c r="BV3">
        <v>10.285</v>
      </c>
      <c r="BX3" t="s">
        <v>141</v>
      </c>
      <c r="BY3">
        <f>AVERAGE(Cycle!DD:DD)</f>
        <v>46.125305680047042</v>
      </c>
      <c r="BZ3">
        <f>STDEV(Cycle!DD:DD)</f>
        <v>12.522199081946603</v>
      </c>
      <c r="CA3" t="s">
        <v>144</v>
      </c>
      <c r="CB3">
        <f>AVERAGE(Cycle!DG:DG)</f>
        <v>53.988025438801714</v>
      </c>
      <c r="CC3">
        <f>STDEV(Cycle!DG:DG)</f>
        <v>16.989204295726601</v>
      </c>
      <c r="CD3" t="s">
        <v>147</v>
      </c>
      <c r="CE3">
        <f>AVERAGE(Cycle!DJ:DJ)</f>
        <v>53.129736983928467</v>
      </c>
      <c r="CF3">
        <f>STDEV(Cycle!DJ:DJ)</f>
        <v>14.238933311524301</v>
      </c>
      <c r="CG3" t="s">
        <v>150</v>
      </c>
      <c r="CH3">
        <f>AVERAGE(Cycle!DM:DM)</f>
        <v>39.420492435454989</v>
      </c>
      <c r="CI3">
        <f>STDEV(Cycle!DM:DM)</f>
        <v>12.327078051029114</v>
      </c>
      <c r="CK3" t="s">
        <v>153</v>
      </c>
      <c r="CL3">
        <f>AVERAGE(Cycle!DQ:DQ)</f>
        <v>8.5313860486671516</v>
      </c>
      <c r="CM3">
        <f>STDEV(Cycle!DQ:DQ)</f>
        <v>10.475057261101561</v>
      </c>
      <c r="CN3" t="s">
        <v>156</v>
      </c>
      <c r="CO3">
        <f>AVERAGE(Cycle!DT:DT)</f>
        <v>21.371529958784862</v>
      </c>
      <c r="CP3">
        <f>STDEV(Cycle!DT:DT)</f>
        <v>26.121248053746832</v>
      </c>
      <c r="CQ3" t="s">
        <v>159</v>
      </c>
      <c r="CR3">
        <f>AVERAGE(Cycle!DW:DW)</f>
        <v>24.715798357625278</v>
      </c>
      <c r="CS3">
        <f>STDEV(Cycle!DW:DW)</f>
        <v>29.234879585259137</v>
      </c>
      <c r="CT3" t="s">
        <v>162</v>
      </c>
      <c r="CU3">
        <f>AVERAGE(Cycle!DZ:DZ)</f>
        <v>3.5434091259333971</v>
      </c>
      <c r="CV3">
        <f>STDEV(Cycle!DZ:DZ)</f>
        <v>7.9436663660098414</v>
      </c>
      <c r="CX3" t="s">
        <v>180</v>
      </c>
      <c r="CY3">
        <f>AVERAGE(Cycle!BW:BW)/200</f>
        <v>3.5320197044334971E-2</v>
      </c>
      <c r="CZ3">
        <f>STDEV(Cycle!BW:BW)/200</f>
        <v>1.2348926115197424E-2</v>
      </c>
      <c r="DA3" t="s">
        <v>181</v>
      </c>
      <c r="DB3">
        <f>AVERAGE(Cycle!CA:CA)/200</f>
        <v>3.9029850746268656E-2</v>
      </c>
      <c r="DC3">
        <f>STDEV(Cycle!CA:CA)/200</f>
        <v>1.5400620262756039E-2</v>
      </c>
      <c r="DD3" t="s">
        <v>182</v>
      </c>
      <c r="DE3">
        <f>AVERAGE(Cycle!CE:CE)/200</f>
        <v>4.1410256410256412E-2</v>
      </c>
      <c r="DF3">
        <f>STDEV(Cycle!CE:CE)/200</f>
        <v>1.3732942463172321E-2</v>
      </c>
      <c r="DG3" t="s">
        <v>183</v>
      </c>
      <c r="DH3">
        <f>AVERAGE(Cycle!CI:CI)/200</f>
        <v>0.03</v>
      </c>
      <c r="DI3">
        <f>STDEV(Cycle!CI:CI)/200</f>
        <v>1.0585427816166998E-2</v>
      </c>
      <c r="DK3" t="s">
        <v>196</v>
      </c>
      <c r="DL3">
        <f>AVERAGE(Cycle!CN:CN)/200</f>
        <v>3.6866359447004608E-3</v>
      </c>
      <c r="DM3">
        <f>STDEV(Cycle!CN:CN)/200</f>
        <v>4.4879938829840219E-3</v>
      </c>
      <c r="DN3" t="s">
        <v>197</v>
      </c>
      <c r="DO3">
        <f>AVERAGE(Cycle!CR:CR)/200</f>
        <v>1.1755555555555554E-2</v>
      </c>
      <c r="DP3">
        <f>STDEV(Cycle!CR:CR)/200</f>
        <v>1.6329688611811621E-2</v>
      </c>
      <c r="DQ3" t="s">
        <v>198</v>
      </c>
      <c r="DR3">
        <f>AVERAGE(Cycle!CV:CV)/200</f>
        <v>1.2403846153846154E-2</v>
      </c>
      <c r="DS3">
        <f>STDEV(Cycle!CV:CV)/200</f>
        <v>1.6462235647898546E-2</v>
      </c>
      <c r="DT3" t="s">
        <v>199</v>
      </c>
      <c r="DU3">
        <f>AVERAGE(Cycle!CZ:CZ)/200</f>
        <v>1.5776699029126215E-3</v>
      </c>
      <c r="DV3">
        <f>STDEV(Cycle!CZ:CZ)/200</f>
        <v>3.5353664601533957E-3</v>
      </c>
    </row>
    <row r="4" spans="1:126" x14ac:dyDescent="0.25">
      <c r="A4">
        <v>3</v>
      </c>
      <c r="F4" t="s">
        <v>22</v>
      </c>
      <c r="J4" t="s">
        <v>315</v>
      </c>
      <c r="K4">
        <v>0</v>
      </c>
      <c r="M4" t="s">
        <v>306</v>
      </c>
      <c r="N4">
        <v>20</v>
      </c>
      <c r="O4">
        <f t="shared" si="0"/>
        <v>2.4330900243309004</v>
      </c>
      <c r="W4" t="s">
        <v>223</v>
      </c>
      <c r="X4">
        <f>AVERAGE(Coordination!AV:AV)</f>
        <v>0.3152420581547723</v>
      </c>
      <c r="Y4">
        <f>STDEV(Coordination!AV:AV)</f>
        <v>0.22222111759766525</v>
      </c>
      <c r="Z4" t="s">
        <v>226</v>
      </c>
      <c r="AA4">
        <f>AVERAGE(Coordination!AY:AY)</f>
        <v>0.47062517364433398</v>
      </c>
      <c r="AB4">
        <f>STDEV(Coordination!AY:AY)</f>
        <v>0.11092876877912171</v>
      </c>
      <c r="AC4" t="s">
        <v>229</v>
      </c>
      <c r="AD4">
        <f>AVERAGE(Coordination!BB:BB)</f>
        <v>0.58124565686635732</v>
      </c>
      <c r="AE4">
        <f>STDEV(Coordination!BB:BB)</f>
        <v>0.38326051422501062</v>
      </c>
      <c r="AF4" t="s">
        <v>232</v>
      </c>
      <c r="AG4">
        <f>AVERAGE(Coordination!BE:BE)</f>
        <v>0.28685095298087054</v>
      </c>
      <c r="AH4">
        <f>STDEV(Coordination!BE:BE)</f>
        <v>0.3271555306922892</v>
      </c>
      <c r="AK4" t="s">
        <v>330</v>
      </c>
      <c r="AL4">
        <f>AVERAGE(Coordination!BS:BS)</f>
        <v>0.23794724222787197</v>
      </c>
      <c r="AM4">
        <f>STDEV(Coordination!BS:BS)</f>
        <v>0.12113378377379697</v>
      </c>
      <c r="AN4" t="s">
        <v>333</v>
      </c>
      <c r="AO4">
        <f>AVERAGE(Coordination!BV:BV)</f>
        <v>0.41001138682795868</v>
      </c>
      <c r="AP4">
        <f>STDEV(Coordination!BV:BV)</f>
        <v>7.0950308774973242E-2</v>
      </c>
      <c r="AQ4" t="s">
        <v>336</v>
      </c>
      <c r="AR4">
        <f>AVERAGE(Coordination!BY:BY)</f>
        <v>0.12691985125617761</v>
      </c>
      <c r="AS4">
        <f>STDEV(Coordination!BY:BY)</f>
        <v>0.11680884038999252</v>
      </c>
      <c r="AT4" t="s">
        <v>339</v>
      </c>
      <c r="AU4">
        <f>AVERAGE(Coordination!CB:CB)</f>
        <v>0.13015338405304264</v>
      </c>
      <c r="AV4">
        <f>STDEV(Coordination!CB:CB)</f>
        <v>0.12328197342047081</v>
      </c>
      <c r="AX4" t="s">
        <v>112</v>
      </c>
      <c r="AY4">
        <f>AVERAGE(Cycle!$K$2:$K$258)</f>
        <v>7.5270935960591159E-2</v>
      </c>
      <c r="AZ4">
        <f>STDEV(Cycle!$K$2:$K$258)</f>
        <v>1.0186405841665658E-2</v>
      </c>
      <c r="BA4" t="s">
        <v>113</v>
      </c>
      <c r="BB4">
        <f>AVERAGE(Cycle!$L$2:$L$258)</f>
        <v>7.0995024875621912E-2</v>
      </c>
      <c r="BC4">
        <f>STDEV(Cycle!$L$2:$L$258)</f>
        <v>1.0618614557670807E-2</v>
      </c>
      <c r="BD4" t="s">
        <v>114</v>
      </c>
      <c r="BE4">
        <f>AVERAGE(Cycle!$M$2:$M$258)</f>
        <v>7.7000000000000068E-2</v>
      </c>
      <c r="BF4">
        <f>STDEV(Cycle!$M$2:$M$258)</f>
        <v>8.2549578979488024E-3</v>
      </c>
      <c r="BG4" t="s">
        <v>115</v>
      </c>
      <c r="BH4">
        <f>AVERAGE(Cycle!$N$2:$N$258)</f>
        <v>7.5484693877551051E-2</v>
      </c>
      <c r="BI4">
        <f>STDEV(Cycle!$N$2:$N$258)</f>
        <v>8.0316534305761387E-3</v>
      </c>
      <c r="BO4" t="s">
        <v>36</v>
      </c>
      <c r="BS4" t="s">
        <v>208</v>
      </c>
      <c r="BT4">
        <v>2582</v>
      </c>
      <c r="BU4">
        <v>49.42572741194487</v>
      </c>
      <c r="BV4">
        <v>12.91</v>
      </c>
      <c r="BX4" t="s">
        <v>142</v>
      </c>
      <c r="BY4">
        <f>AVERAGE(Cycle!DE:DE)</f>
        <v>63.301997753870388</v>
      </c>
      <c r="BZ4">
        <f>STDEV(Cycle!DE:DE)</f>
        <v>16.818209846941457</v>
      </c>
      <c r="CA4" t="s">
        <v>145</v>
      </c>
      <c r="CB4">
        <f>AVERAGE(Cycle!DH:DH)</f>
        <v>39.268865358174978</v>
      </c>
      <c r="CC4">
        <f>STDEV(Cycle!DH:DH)</f>
        <v>10.560899190154226</v>
      </c>
      <c r="CD4" t="s">
        <v>148</v>
      </c>
      <c r="CE4">
        <f>AVERAGE(Cycle!DK:DK)</f>
        <v>79.391524059897492</v>
      </c>
      <c r="CF4">
        <f>STDEV(Cycle!DK:DK)</f>
        <v>17.953790612946626</v>
      </c>
      <c r="CG4" t="s">
        <v>151</v>
      </c>
      <c r="CH4">
        <f>AVERAGE(Cycle!DN:DN)</f>
        <v>81.230937598675496</v>
      </c>
      <c r="CI4">
        <f>STDEV(Cycle!DN:DN)</f>
        <v>19.046071347240296</v>
      </c>
      <c r="CK4" t="s">
        <v>154</v>
      </c>
      <c r="CL4">
        <f>AVERAGE(Cycle!DR:DR)</f>
        <v>36.213655775867771</v>
      </c>
      <c r="CM4">
        <f>STDEV(Cycle!DR:DR)</f>
        <v>28.709750205557267</v>
      </c>
      <c r="CN4" t="s">
        <v>157</v>
      </c>
      <c r="CO4">
        <f>AVERAGE(Cycle!DU:DU)</f>
        <v>3.0733932733932718</v>
      </c>
      <c r="CP4">
        <f>STDEV(Cycle!DU:DU)</f>
        <v>7.2003286163407436</v>
      </c>
      <c r="CQ4" t="s">
        <v>160</v>
      </c>
      <c r="CR4">
        <f>AVERAGE(Cycle!DX:DX)</f>
        <v>67.549313667102055</v>
      </c>
      <c r="CS4">
        <f>STDEV(Cycle!DX:DX)</f>
        <v>29.764875233485672</v>
      </c>
      <c r="CT4" t="s">
        <v>163</v>
      </c>
      <c r="CU4">
        <f>AVERAGE(Cycle!EA:EA)</f>
        <v>66.706099994934874</v>
      </c>
      <c r="CV4">
        <f>STDEV(Cycle!EA:EA)</f>
        <v>28.668270158889204</v>
      </c>
      <c r="CX4" t="s">
        <v>184</v>
      </c>
      <c r="CY4">
        <f>AVERAGE(Cycle!BX:BX)/200</f>
        <v>4.8054187192118229E-2</v>
      </c>
      <c r="CZ4">
        <f>STDEV(Cycle!BX:BX)/200</f>
        <v>1.5230311741621174E-2</v>
      </c>
      <c r="DA4" t="s">
        <v>185</v>
      </c>
      <c r="DB4">
        <f>AVERAGE(Cycle!CB:CB)/200</f>
        <v>2.8407960199004975E-2</v>
      </c>
      <c r="DC4">
        <f>STDEV(Cycle!CB:CB)/200</f>
        <v>1.0377992884869786E-2</v>
      </c>
      <c r="DD4" t="s">
        <v>186</v>
      </c>
      <c r="DE4">
        <f>AVERAGE(Cycle!CF:CF)/200</f>
        <v>6.0794871794871794E-2</v>
      </c>
      <c r="DF4">
        <f>STDEV(Cycle!CF:CF)/200</f>
        <v>1.4305538339195775E-2</v>
      </c>
      <c r="DG4" t="s">
        <v>187</v>
      </c>
      <c r="DH4">
        <f>AVERAGE(Cycle!CJ:CJ)/200</f>
        <v>6.0765306122448987E-2</v>
      </c>
      <c r="DI4">
        <f>STDEV(Cycle!CJ:CJ)/200</f>
        <v>1.4265828650495411E-2</v>
      </c>
      <c r="DK4" t="s">
        <v>200</v>
      </c>
      <c r="DL4">
        <f>AVERAGE(Cycle!CO:CO)/200</f>
        <v>1.7442396313364056E-2</v>
      </c>
      <c r="DM4">
        <f>STDEV(Cycle!CO:CO)/200</f>
        <v>1.6123873769730665E-2</v>
      </c>
      <c r="DN4" t="s">
        <v>201</v>
      </c>
      <c r="DO4">
        <f>AVERAGE(Cycle!CS:CS)/200</f>
        <v>1.4666666666666667E-3</v>
      </c>
      <c r="DP4">
        <f>STDEV(Cycle!CS:CS)/200</f>
        <v>3.4173924896873389E-3</v>
      </c>
      <c r="DQ4" t="s">
        <v>202</v>
      </c>
      <c r="DR4">
        <f>AVERAGE(Cycle!CW:CW)/200</f>
        <v>2.8221153846153847E-2</v>
      </c>
      <c r="DS4">
        <f>STDEV(Cycle!CW:CW)/200</f>
        <v>1.2096996657468597E-2</v>
      </c>
      <c r="DT4" t="s">
        <v>203</v>
      </c>
      <c r="DU4">
        <f>AVERAGE(Cycle!DA:DA)/200</f>
        <v>2.8495145631067961E-2</v>
      </c>
      <c r="DV4">
        <f>STDEV(Cycle!DA:DA)/200</f>
        <v>1.1828756845724465E-2</v>
      </c>
    </row>
    <row r="5" spans="1:126" x14ac:dyDescent="0.25">
      <c r="A5">
        <v>4</v>
      </c>
      <c r="C5" s="2">
        <v>2</v>
      </c>
      <c r="D5" s="3">
        <v>3</v>
      </c>
      <c r="J5" t="s">
        <v>316</v>
      </c>
      <c r="K5">
        <v>0</v>
      </c>
      <c r="M5" t="s">
        <v>307</v>
      </c>
      <c r="N5">
        <v>5</v>
      </c>
      <c r="O5">
        <f t="shared" si="0"/>
        <v>0.6082725060827251</v>
      </c>
      <c r="AX5" t="s">
        <v>116</v>
      </c>
      <c r="AY5">
        <f>AVERAGE(Cycle!$P$2:$P$258)</f>
        <v>4.5046082949308765E-2</v>
      </c>
      <c r="AZ5">
        <f>STDEV(Cycle!$P$2:$P$258)</f>
        <v>1.0262647835924005E-2</v>
      </c>
      <c r="BA5" t="s">
        <v>117</v>
      </c>
      <c r="BB5">
        <f>AVERAGE(Cycle!$Q$2:$Q$259)</f>
        <v>4.7200000000000006E-2</v>
      </c>
      <c r="BC5">
        <f>STDEV(Cycle!$Q$2:$Q$259)</f>
        <v>9.9521175061963608E-3</v>
      </c>
      <c r="BD5" t="s">
        <v>118</v>
      </c>
      <c r="BE5">
        <f>AVERAGE(Cycle!$R$2:$R$259)</f>
        <v>4.3966346153846106E-2</v>
      </c>
      <c r="BF5">
        <f>STDEV(Cycle!$R$2:$R$259)</f>
        <v>7.9256095707526154E-3</v>
      </c>
      <c r="BG5" t="s">
        <v>119</v>
      </c>
      <c r="BH5">
        <f>AVERAGE(Cycle!$S$2:$S$258)</f>
        <v>4.4441747572815514E-2</v>
      </c>
      <c r="BI5">
        <f>STDEV(Cycle!$S$2:$S$258)</f>
        <v>6.9706006218009228E-3</v>
      </c>
      <c r="BO5" t="s">
        <v>32</v>
      </c>
      <c r="BP5">
        <f>AVERAGE(Cycle!BI:BI)</f>
        <v>2.5710176923076924</v>
      </c>
      <c r="BQ5">
        <f>STDEV(Cycle!BI:BI)</f>
        <v>0.66889095971763601</v>
      </c>
      <c r="BS5" t="s">
        <v>209</v>
      </c>
      <c r="BT5">
        <v>223</v>
      </c>
      <c r="BU5">
        <v>4.2687595712098005</v>
      </c>
      <c r="BV5">
        <v>1.115</v>
      </c>
    </row>
    <row r="6" spans="1:126" x14ac:dyDescent="0.25">
      <c r="A6">
        <v>5</v>
      </c>
      <c r="C6" s="2">
        <v>2</v>
      </c>
      <c r="D6" s="3">
        <v>3</v>
      </c>
      <c r="J6" t="s">
        <v>317</v>
      </c>
      <c r="K6">
        <v>0</v>
      </c>
      <c r="M6" t="s">
        <v>308</v>
      </c>
      <c r="N6">
        <v>476</v>
      </c>
      <c r="O6">
        <f t="shared" si="0"/>
        <v>57.907542579075425</v>
      </c>
      <c r="AX6" t="s">
        <v>120</v>
      </c>
      <c r="AY6">
        <f>AVERAGE(Cycle!$U$2:$U$258)</f>
        <v>0.11938423645320201</v>
      </c>
      <c r="AZ6">
        <f>STDEV(Cycle!$U$2:$U$258)</f>
        <v>1.4358912359292325E-2</v>
      </c>
      <c r="BA6" t="s">
        <v>121</v>
      </c>
      <c r="BB6">
        <f>AVERAGE(Cycle!$V$2:$V$258)</f>
        <v>0.1166169154228856</v>
      </c>
      <c r="BC6">
        <f>STDEV(Cycle!$V$2:$V$258)</f>
        <v>1.5182144526970691E-2</v>
      </c>
      <c r="BD6" t="s">
        <v>122</v>
      </c>
      <c r="BE6">
        <f>AVERAGE(Cycle!$W$2:$W$258)</f>
        <v>0.12035897435897432</v>
      </c>
      <c r="BF6">
        <f>STDEV(Cycle!$W$2:$W$258)</f>
        <v>1.1436708801966965E-2</v>
      </c>
      <c r="BG6" t="s">
        <v>123</v>
      </c>
      <c r="BH6">
        <f>AVERAGE(Cycle!$X$2:$X$258)</f>
        <v>0.11984693877551018</v>
      </c>
      <c r="BI6">
        <f>STDEV(Cycle!$X$2:$X$258)</f>
        <v>1.25259542168414E-2</v>
      </c>
      <c r="BO6" t="s">
        <v>33</v>
      </c>
      <c r="BP6">
        <f>AVERAGE(Cycle!BJ:BJ)</f>
        <v>2.6230539999999993</v>
      </c>
      <c r="BQ6">
        <f>STDEV(Cycle!BJ:BJ)</f>
        <v>0.78596170547037592</v>
      </c>
      <c r="BS6" t="s">
        <v>210</v>
      </c>
      <c r="BT6">
        <v>0</v>
      </c>
      <c r="BU6">
        <v>0</v>
      </c>
      <c r="BV6">
        <v>0</v>
      </c>
    </row>
    <row r="7" spans="1:126" x14ac:dyDescent="0.25">
      <c r="A7">
        <v>6</v>
      </c>
      <c r="C7" s="2">
        <v>2</v>
      </c>
      <c r="D7" s="3">
        <v>3</v>
      </c>
      <c r="M7" t="s">
        <v>309</v>
      </c>
      <c r="N7">
        <v>10</v>
      </c>
      <c r="O7">
        <f t="shared" si="0"/>
        <v>1.2165450121654502</v>
      </c>
      <c r="AX7" t="s">
        <v>23</v>
      </c>
      <c r="AY7">
        <f>AVERAGE(Cycle!Z:Z)</f>
        <v>27.688645460824308</v>
      </c>
      <c r="AZ7">
        <f>STDEV(Cycle!Z:Z)</f>
        <v>5.1838668685085976</v>
      </c>
      <c r="BA7" t="s">
        <v>24</v>
      </c>
      <c r="BB7">
        <f>AVERAGE(Cycle!AA:AA)</f>
        <v>27.303146703362522</v>
      </c>
      <c r="BC7">
        <f>STDEV(Cycle!AA:AA)</f>
        <v>4.8670396947613277</v>
      </c>
      <c r="BD7" t="s">
        <v>25</v>
      </c>
      <c r="BE7">
        <f>AVERAGE(Cycle!AB:AB)</f>
        <v>28.02160809046374</v>
      </c>
      <c r="BF7">
        <f>STDEV(Cycle!AB:AB)</f>
        <v>5.1368085992636159</v>
      </c>
      <c r="BG7" t="s">
        <v>26</v>
      </c>
      <c r="BH7">
        <f>AVERAGE(Cycle!AC:AC)</f>
        <v>27.845556841424493</v>
      </c>
      <c r="BI7">
        <f>STDEV(Cycle!AC:AC)</f>
        <v>5.0562262956742767</v>
      </c>
      <c r="BO7" t="s">
        <v>39</v>
      </c>
      <c r="BS7" t="s">
        <v>211</v>
      </c>
      <c r="BT7">
        <v>5224</v>
      </c>
    </row>
    <row r="8" spans="1:126" x14ac:dyDescent="0.25">
      <c r="A8">
        <v>7</v>
      </c>
      <c r="C8" s="2">
        <v>2</v>
      </c>
      <c r="D8" s="3">
        <v>3</v>
      </c>
      <c r="M8" t="s">
        <v>310</v>
      </c>
      <c r="N8">
        <v>77</v>
      </c>
      <c r="O8">
        <f t="shared" si="0"/>
        <v>9.3673965936739663</v>
      </c>
      <c r="AX8" t="s">
        <v>136</v>
      </c>
      <c r="AY8">
        <f>AVERAGE(Cycle!$AJ$2:$AJ$258)</f>
        <v>8.4862041587118497</v>
      </c>
      <c r="AZ8">
        <f>STDEV(Cycle!$AJ$2:$AJ$258)</f>
        <v>0.93047137097841948</v>
      </c>
      <c r="BA8" t="s">
        <v>137</v>
      </c>
      <c r="BB8">
        <f>AVERAGE(Cycle!$AK$2:$AK$258)</f>
        <v>8.7120670921396623</v>
      </c>
      <c r="BC8">
        <f>STDEV(Cycle!$AK$2:$AK$258)</f>
        <v>1.0718736622261977</v>
      </c>
      <c r="BD8" t="s">
        <v>138</v>
      </c>
      <c r="BE8">
        <f>AVERAGE(Cycle!$AL$2:$AL$258)</f>
        <v>8.3781808008631931</v>
      </c>
      <c r="BF8">
        <f>STDEV(Cycle!$AL$2:$AL$258)</f>
        <v>0.74632062920062292</v>
      </c>
      <c r="BG8" t="s">
        <v>139</v>
      </c>
      <c r="BH8">
        <f>AVERAGE(Cycle!$AM$2:$AM$258)</f>
        <v>8.4289716956528249</v>
      </c>
      <c r="BI8">
        <f>STDEV(Cycle!$AM$2:$AM$258)</f>
        <v>0.83059957155398634</v>
      </c>
      <c r="BO8" t="s">
        <v>40</v>
      </c>
      <c r="BP8">
        <f>AVERAGE(Cycle!BL:BL)</f>
        <v>2.2977552373683552</v>
      </c>
      <c r="BQ8">
        <f>STDEV(Cycle!BL:BL)</f>
        <v>2.2768856527171599</v>
      </c>
    </row>
    <row r="9" spans="1:126" x14ac:dyDescent="0.25">
      <c r="A9">
        <v>8</v>
      </c>
      <c r="C9" s="2">
        <v>2</v>
      </c>
      <c r="D9" s="3">
        <v>3</v>
      </c>
      <c r="M9" t="s">
        <v>299</v>
      </c>
      <c r="N9">
        <v>44</v>
      </c>
      <c r="O9">
        <f t="shared" si="0"/>
        <v>5.3527980535279802</v>
      </c>
      <c r="AX9" t="s">
        <v>128</v>
      </c>
      <c r="AY9">
        <v>8.2191780821917817</v>
      </c>
      <c r="BA9" t="s">
        <v>129</v>
      </c>
      <c r="BB9">
        <v>8.0357142857142847</v>
      </c>
      <c r="BD9" t="s">
        <v>130</v>
      </c>
      <c r="BE9">
        <v>8.2568807339449535</v>
      </c>
      <c r="BG9" t="s">
        <v>131</v>
      </c>
      <c r="BH9">
        <v>8.0808080808080813</v>
      </c>
      <c r="BO9" t="s">
        <v>41</v>
      </c>
      <c r="BP9">
        <f>AVERAGE(Cycle!BM:BM)</f>
        <v>3.6751739346081354</v>
      </c>
      <c r="BQ9">
        <f>STDEV(Cycle!BM:BM)</f>
        <v>2.9643721230442872</v>
      </c>
    </row>
    <row r="10" spans="1:126" x14ac:dyDescent="0.25">
      <c r="A10">
        <v>9</v>
      </c>
      <c r="C10" s="2">
        <v>2</v>
      </c>
      <c r="D10" s="3">
        <v>3</v>
      </c>
      <c r="AX10" t="s">
        <v>91</v>
      </c>
      <c r="AY10">
        <f>AVERAGE(Cycle!$AV$2:$AV$257)</f>
        <v>63.169320382856085</v>
      </c>
      <c r="AZ10">
        <f>STDEV(Cycle!$AV$2:$AV$257)</f>
        <v>5.5117526912511297</v>
      </c>
      <c r="BA10" t="s">
        <v>92</v>
      </c>
      <c r="BB10">
        <f>AVERAGE(Cycle!$AW$2:$AW$257)</f>
        <v>60.892459990426801</v>
      </c>
      <c r="BC10">
        <f>STDEV(Cycle!$AW$2:$AW$257)</f>
        <v>4.7313007387071027</v>
      </c>
      <c r="BD10" t="s">
        <v>93</v>
      </c>
      <c r="BE10">
        <f>AVERAGE(Cycle!$AX$2:$AX$257)</f>
        <v>64.030281380452692</v>
      </c>
      <c r="BF10">
        <f>STDEV(Cycle!$AX$2:$AX$257)</f>
        <v>4.2865242477696297</v>
      </c>
      <c r="BG10" t="s">
        <v>94</v>
      </c>
      <c r="BH10">
        <f>AVERAGE(Cycle!$AY$2:$AY$257)</f>
        <v>63.04411001039432</v>
      </c>
      <c r="BI10">
        <f>STDEV(Cycle!$AY$2:$AY$257)</f>
        <v>3.2850276016689661</v>
      </c>
      <c r="BO10" t="s">
        <v>342</v>
      </c>
    </row>
    <row r="11" spans="1:126" x14ac:dyDescent="0.25">
      <c r="A11">
        <v>10</v>
      </c>
      <c r="C11" s="2">
        <v>2</v>
      </c>
      <c r="D11" s="3">
        <v>3</v>
      </c>
      <c r="AX11" t="s">
        <v>95</v>
      </c>
      <c r="AY11">
        <f>AVERAGE(Cycle!$BA$2:$BA$257)</f>
        <v>36.830679617143865</v>
      </c>
      <c r="AZ11">
        <f>STDEV(Cycle!$BA$2:$BA$257)</f>
        <v>5.5117526912511376</v>
      </c>
      <c r="BA11" t="s">
        <v>96</v>
      </c>
      <c r="BB11">
        <f>AVERAGE(Cycle!$BB$2:$BB$257)</f>
        <v>39.107540009573135</v>
      </c>
      <c r="BC11">
        <f>STDEV(Cycle!$BB$2:$BB$257)</f>
        <v>4.7313007387071915</v>
      </c>
      <c r="BD11" t="s">
        <v>97</v>
      </c>
      <c r="BE11">
        <f>AVERAGE(Cycle!$BC$2:$BC$257)</f>
        <v>35.96971861954728</v>
      </c>
      <c r="BF11">
        <f>STDEV(Cycle!$BC$2:$BC$257)</f>
        <v>4.286524247769683</v>
      </c>
      <c r="BG11" t="s">
        <v>98</v>
      </c>
      <c r="BH11">
        <f>AVERAGE(Cycle!$BD$2:$BD$257)</f>
        <v>36.955889989605637</v>
      </c>
      <c r="BI11">
        <f>STDEV(Cycle!$BD$2:$BD$257)</f>
        <v>3.2850276016689675</v>
      </c>
      <c r="BO11" t="s">
        <v>343</v>
      </c>
      <c r="BP11" t="e">
        <f>AVERAGE(Cycle!$BR:$BR)</f>
        <v>#DIV/0!</v>
      </c>
      <c r="BQ11" t="e">
        <f>STDEV(Cycle!$BR:$BR)</f>
        <v>#DIV/0!</v>
      </c>
    </row>
    <row r="12" spans="1:126" x14ac:dyDescent="0.25">
      <c r="A12">
        <v>11</v>
      </c>
      <c r="C12" s="2">
        <v>2</v>
      </c>
      <c r="D12" s="3">
        <v>3</v>
      </c>
      <c r="BO12" t="s">
        <v>344</v>
      </c>
      <c r="BP12" t="e">
        <f>AVERAGE(Cycle!$BS:$BS)</f>
        <v>#DIV/0!</v>
      </c>
      <c r="BQ12" t="e">
        <f>STDEV(Cycle!$BS:$BS)</f>
        <v>#DIV/0!</v>
      </c>
    </row>
    <row r="13" spans="1:126" x14ac:dyDescent="0.25">
      <c r="A13">
        <v>12</v>
      </c>
      <c r="C13" s="2">
        <v>2</v>
      </c>
      <c r="D13" s="3">
        <v>3</v>
      </c>
      <c r="BO13" t="s">
        <v>44</v>
      </c>
    </row>
    <row r="14" spans="1:126" x14ac:dyDescent="0.25">
      <c r="A14">
        <v>13</v>
      </c>
      <c r="C14" s="2">
        <v>2</v>
      </c>
      <c r="D14" s="3">
        <v>3</v>
      </c>
      <c r="BO14" t="s">
        <v>45</v>
      </c>
      <c r="BP14">
        <f>AVERAGE(Cycle!BO:BO)</f>
        <v>7.1806882564001402</v>
      </c>
      <c r="BQ14">
        <f>STDEV(Cycle!BO:BO)</f>
        <v>4.665565294482553</v>
      </c>
    </row>
    <row r="15" spans="1:126" x14ac:dyDescent="0.25">
      <c r="A15">
        <v>14</v>
      </c>
      <c r="C15" s="2">
        <v>2</v>
      </c>
      <c r="D15" s="3">
        <v>3</v>
      </c>
      <c r="BO15" t="s">
        <v>46</v>
      </c>
      <c r="BP15">
        <f>AVERAGE(Cycle!BP:BP)</f>
        <v>7.2786166087821238</v>
      </c>
      <c r="BQ15">
        <f>STDEV(Cycle!BP:BP)</f>
        <v>3.2827073342471174</v>
      </c>
    </row>
    <row r="16" spans="1:126" x14ac:dyDescent="0.25">
      <c r="A16">
        <v>15</v>
      </c>
      <c r="C16" s="2">
        <v>2</v>
      </c>
      <c r="D16" s="3">
        <v>3</v>
      </c>
    </row>
    <row r="17" spans="1:5" x14ac:dyDescent="0.25">
      <c r="A17">
        <v>16</v>
      </c>
      <c r="C17" s="2">
        <v>2</v>
      </c>
      <c r="D17" s="3">
        <v>3</v>
      </c>
    </row>
    <row r="18" spans="1:5" x14ac:dyDescent="0.25">
      <c r="A18">
        <v>17</v>
      </c>
      <c r="B18" s="4">
        <v>1</v>
      </c>
      <c r="C18" s="2">
        <v>2</v>
      </c>
    </row>
    <row r="19" spans="1:5" x14ac:dyDescent="0.25">
      <c r="A19">
        <v>18</v>
      </c>
      <c r="B19" s="4">
        <v>1</v>
      </c>
      <c r="C19" s="2">
        <v>2</v>
      </c>
    </row>
    <row r="20" spans="1:5" x14ac:dyDescent="0.25">
      <c r="A20">
        <v>19</v>
      </c>
      <c r="B20" s="4">
        <v>1</v>
      </c>
    </row>
    <row r="21" spans="1:5" x14ac:dyDescent="0.25">
      <c r="A21">
        <v>20</v>
      </c>
      <c r="B21" s="4">
        <v>1</v>
      </c>
    </row>
    <row r="22" spans="1:5" x14ac:dyDescent="0.25">
      <c r="A22">
        <v>21</v>
      </c>
      <c r="B22" s="4">
        <v>1</v>
      </c>
      <c r="E22" s="5">
        <v>4</v>
      </c>
    </row>
    <row r="23" spans="1:5" x14ac:dyDescent="0.25">
      <c r="A23">
        <v>22</v>
      </c>
      <c r="B23" s="4">
        <v>1</v>
      </c>
      <c r="E23" s="5">
        <v>4</v>
      </c>
    </row>
    <row r="24" spans="1:5" x14ac:dyDescent="0.25">
      <c r="A24">
        <v>23</v>
      </c>
      <c r="B24" s="4">
        <v>1</v>
      </c>
      <c r="E24" s="5">
        <v>4</v>
      </c>
    </row>
    <row r="25" spans="1:5" x14ac:dyDescent="0.25">
      <c r="A25">
        <v>24</v>
      </c>
      <c r="B25" s="4">
        <v>1</v>
      </c>
      <c r="E25" s="5">
        <v>4</v>
      </c>
    </row>
    <row r="26" spans="1:5" x14ac:dyDescent="0.25">
      <c r="A26">
        <v>25</v>
      </c>
      <c r="B26" s="4">
        <v>1</v>
      </c>
      <c r="E26" s="5">
        <v>4</v>
      </c>
    </row>
    <row r="27" spans="1:5" x14ac:dyDescent="0.25">
      <c r="A27">
        <v>26</v>
      </c>
      <c r="B27" s="4">
        <v>1</v>
      </c>
      <c r="E27" s="5">
        <v>4</v>
      </c>
    </row>
    <row r="28" spans="1:5" x14ac:dyDescent="0.25">
      <c r="A28">
        <v>27</v>
      </c>
      <c r="B28" s="4">
        <v>1</v>
      </c>
      <c r="E28" s="5">
        <v>4</v>
      </c>
    </row>
    <row r="29" spans="1:5" x14ac:dyDescent="0.25">
      <c r="A29">
        <v>28</v>
      </c>
      <c r="B29" s="4">
        <v>1</v>
      </c>
      <c r="E29" s="5">
        <v>4</v>
      </c>
    </row>
    <row r="30" spans="1:5" x14ac:dyDescent="0.25">
      <c r="A30">
        <v>29</v>
      </c>
      <c r="B30" s="4">
        <v>1</v>
      </c>
      <c r="E30" s="5">
        <v>4</v>
      </c>
    </row>
    <row r="31" spans="1:5" x14ac:dyDescent="0.25">
      <c r="A31">
        <v>30</v>
      </c>
      <c r="B31" s="4">
        <v>1</v>
      </c>
      <c r="E31" s="5">
        <v>4</v>
      </c>
    </row>
    <row r="32" spans="1:5" x14ac:dyDescent="0.25">
      <c r="A32">
        <v>31</v>
      </c>
      <c r="B32" s="4">
        <v>1</v>
      </c>
      <c r="E32" s="5">
        <v>4</v>
      </c>
    </row>
    <row r="33" spans="1:5" x14ac:dyDescent="0.25">
      <c r="A33">
        <v>32</v>
      </c>
      <c r="B33" s="4">
        <v>1</v>
      </c>
      <c r="E33" s="5">
        <v>4</v>
      </c>
    </row>
    <row r="34" spans="1:5" x14ac:dyDescent="0.25">
      <c r="A34">
        <v>33</v>
      </c>
      <c r="D34" s="3">
        <v>3</v>
      </c>
      <c r="E34" s="5">
        <v>4</v>
      </c>
    </row>
    <row r="35" spans="1:5" x14ac:dyDescent="0.25">
      <c r="A35">
        <v>34</v>
      </c>
      <c r="C35" s="2">
        <v>2</v>
      </c>
      <c r="D35" s="3">
        <v>3</v>
      </c>
    </row>
    <row r="36" spans="1:5" x14ac:dyDescent="0.25">
      <c r="A36">
        <v>35</v>
      </c>
      <c r="C36" s="2">
        <v>2</v>
      </c>
      <c r="D36" s="3">
        <v>3</v>
      </c>
    </row>
    <row r="37" spans="1:5" x14ac:dyDescent="0.25">
      <c r="A37">
        <v>36</v>
      </c>
      <c r="C37" s="2">
        <v>2</v>
      </c>
      <c r="D37" s="3">
        <v>3</v>
      </c>
    </row>
    <row r="38" spans="1:5" x14ac:dyDescent="0.25">
      <c r="A38">
        <v>37</v>
      </c>
      <c r="C38" s="2">
        <v>2</v>
      </c>
      <c r="D38" s="3">
        <v>3</v>
      </c>
    </row>
    <row r="39" spans="1:5" x14ac:dyDescent="0.25">
      <c r="A39">
        <v>38</v>
      </c>
      <c r="C39" s="2">
        <v>2</v>
      </c>
      <c r="D39" s="3">
        <v>3</v>
      </c>
    </row>
    <row r="40" spans="1:5" x14ac:dyDescent="0.25">
      <c r="A40">
        <v>39</v>
      </c>
      <c r="C40" s="2">
        <v>2</v>
      </c>
      <c r="D40" s="3">
        <v>3</v>
      </c>
    </row>
    <row r="41" spans="1:5" x14ac:dyDescent="0.25">
      <c r="A41">
        <v>40</v>
      </c>
      <c r="C41" s="2">
        <v>2</v>
      </c>
      <c r="D41" s="3">
        <v>3</v>
      </c>
    </row>
    <row r="42" spans="1:5" x14ac:dyDescent="0.25">
      <c r="A42">
        <v>41</v>
      </c>
      <c r="C42" s="2">
        <v>2</v>
      </c>
      <c r="D42" s="3">
        <v>3</v>
      </c>
    </row>
    <row r="43" spans="1:5" x14ac:dyDescent="0.25">
      <c r="A43">
        <v>42</v>
      </c>
      <c r="C43" s="2">
        <v>2</v>
      </c>
      <c r="D43" s="3">
        <v>3</v>
      </c>
    </row>
    <row r="44" spans="1:5" x14ac:dyDescent="0.25">
      <c r="A44">
        <v>43</v>
      </c>
      <c r="C44" s="2">
        <v>2</v>
      </c>
      <c r="D44" s="3">
        <v>3</v>
      </c>
    </row>
    <row r="45" spans="1:5" x14ac:dyDescent="0.25">
      <c r="A45">
        <v>44</v>
      </c>
      <c r="C45" s="2">
        <v>2</v>
      </c>
      <c r="D45" s="3">
        <v>3</v>
      </c>
    </row>
    <row r="46" spans="1:5" x14ac:dyDescent="0.25">
      <c r="A46">
        <v>45</v>
      </c>
      <c r="C46" s="2">
        <v>2</v>
      </c>
    </row>
    <row r="47" spans="1:5" x14ac:dyDescent="0.25">
      <c r="A47">
        <v>46</v>
      </c>
      <c r="C47" s="2">
        <v>2</v>
      </c>
    </row>
    <row r="48" spans="1:5" x14ac:dyDescent="0.25">
      <c r="A48">
        <v>47</v>
      </c>
      <c r="C48" s="2">
        <v>2</v>
      </c>
    </row>
    <row r="49" spans="1:5" x14ac:dyDescent="0.25">
      <c r="A49">
        <v>48</v>
      </c>
      <c r="B49" s="4">
        <v>1</v>
      </c>
    </row>
    <row r="50" spans="1:5" x14ac:dyDescent="0.25">
      <c r="A50">
        <v>49</v>
      </c>
      <c r="B50" s="4">
        <v>1</v>
      </c>
      <c r="E50" s="5">
        <v>4</v>
      </c>
    </row>
    <row r="51" spans="1:5" x14ac:dyDescent="0.25">
      <c r="A51">
        <v>50</v>
      </c>
      <c r="B51" s="4">
        <v>1</v>
      </c>
      <c r="E51" s="5">
        <v>4</v>
      </c>
    </row>
    <row r="52" spans="1:5" x14ac:dyDescent="0.25">
      <c r="A52">
        <v>51</v>
      </c>
      <c r="B52" s="4">
        <v>1</v>
      </c>
      <c r="E52" s="5">
        <v>4</v>
      </c>
    </row>
    <row r="53" spans="1:5" x14ac:dyDescent="0.25">
      <c r="A53">
        <v>52</v>
      </c>
      <c r="B53" s="4">
        <v>1</v>
      </c>
      <c r="E53" s="5">
        <v>4</v>
      </c>
    </row>
    <row r="54" spans="1:5" x14ac:dyDescent="0.25">
      <c r="A54">
        <v>53</v>
      </c>
      <c r="B54" s="4">
        <v>1</v>
      </c>
      <c r="E54" s="5">
        <v>4</v>
      </c>
    </row>
    <row r="55" spans="1:5" x14ac:dyDescent="0.25">
      <c r="A55">
        <v>54</v>
      </c>
      <c r="B55" s="4">
        <v>1</v>
      </c>
      <c r="E55" s="5">
        <v>4</v>
      </c>
    </row>
    <row r="56" spans="1:5" x14ac:dyDescent="0.25">
      <c r="A56">
        <v>55</v>
      </c>
      <c r="B56" s="4">
        <v>1</v>
      </c>
      <c r="E56" s="5">
        <v>4</v>
      </c>
    </row>
    <row r="57" spans="1:5" x14ac:dyDescent="0.25">
      <c r="A57">
        <v>56</v>
      </c>
      <c r="B57" s="4">
        <v>1</v>
      </c>
      <c r="E57" s="5">
        <v>4</v>
      </c>
    </row>
    <row r="58" spans="1:5" x14ac:dyDescent="0.25">
      <c r="A58">
        <v>57</v>
      </c>
      <c r="B58" s="4">
        <v>1</v>
      </c>
      <c r="E58" s="5">
        <v>4</v>
      </c>
    </row>
    <row r="59" spans="1:5" x14ac:dyDescent="0.25">
      <c r="A59">
        <v>58</v>
      </c>
      <c r="B59" s="4">
        <v>1</v>
      </c>
      <c r="E59" s="5">
        <v>4</v>
      </c>
    </row>
    <row r="60" spans="1:5" x14ac:dyDescent="0.25">
      <c r="A60">
        <v>59</v>
      </c>
      <c r="B60" s="4">
        <v>1</v>
      </c>
      <c r="E60" s="5">
        <v>4</v>
      </c>
    </row>
    <row r="61" spans="1:5" x14ac:dyDescent="0.25">
      <c r="A61">
        <v>60</v>
      </c>
      <c r="D61" s="3">
        <v>3</v>
      </c>
    </row>
    <row r="62" spans="1:5" x14ac:dyDescent="0.25">
      <c r="A62">
        <v>61</v>
      </c>
      <c r="D62" s="3">
        <v>3</v>
      </c>
    </row>
    <row r="63" spans="1:5" x14ac:dyDescent="0.25">
      <c r="A63">
        <v>62</v>
      </c>
      <c r="D63" s="3">
        <v>3</v>
      </c>
    </row>
    <row r="64" spans="1:5" x14ac:dyDescent="0.25">
      <c r="A64">
        <v>63</v>
      </c>
      <c r="D64" s="3">
        <v>3</v>
      </c>
    </row>
    <row r="65" spans="1:5" x14ac:dyDescent="0.25">
      <c r="A65">
        <v>64</v>
      </c>
      <c r="C65" s="2">
        <v>2</v>
      </c>
      <c r="D65" s="3">
        <v>3</v>
      </c>
    </row>
    <row r="66" spans="1:5" x14ac:dyDescent="0.25">
      <c r="A66">
        <v>65</v>
      </c>
      <c r="C66" s="2">
        <v>2</v>
      </c>
      <c r="D66" s="3">
        <v>3</v>
      </c>
    </row>
    <row r="67" spans="1:5" x14ac:dyDescent="0.25">
      <c r="A67">
        <v>66</v>
      </c>
      <c r="C67" s="2">
        <v>2</v>
      </c>
      <c r="D67" s="3">
        <v>3</v>
      </c>
    </row>
    <row r="68" spans="1:5" x14ac:dyDescent="0.25">
      <c r="A68">
        <v>67</v>
      </c>
      <c r="C68" s="2">
        <v>2</v>
      </c>
      <c r="D68" s="3">
        <v>3</v>
      </c>
    </row>
    <row r="69" spans="1:5" x14ac:dyDescent="0.25">
      <c r="A69">
        <v>68</v>
      </c>
      <c r="C69" s="2">
        <v>2</v>
      </c>
      <c r="D69" s="3">
        <v>3</v>
      </c>
    </row>
    <row r="70" spans="1:5" x14ac:dyDescent="0.25">
      <c r="A70">
        <v>69</v>
      </c>
      <c r="C70" s="2">
        <v>2</v>
      </c>
      <c r="D70" s="3">
        <v>3</v>
      </c>
    </row>
    <row r="71" spans="1:5" x14ac:dyDescent="0.25">
      <c r="A71">
        <v>70</v>
      </c>
      <c r="C71" s="2">
        <v>2</v>
      </c>
    </row>
    <row r="72" spans="1:5" x14ac:dyDescent="0.25">
      <c r="A72">
        <v>71</v>
      </c>
      <c r="C72" s="2">
        <v>2</v>
      </c>
    </row>
    <row r="73" spans="1:5" x14ac:dyDescent="0.25">
      <c r="A73">
        <v>72</v>
      </c>
      <c r="C73" s="2">
        <v>2</v>
      </c>
    </row>
    <row r="74" spans="1:5" x14ac:dyDescent="0.25">
      <c r="A74">
        <v>73</v>
      </c>
      <c r="C74" s="2">
        <v>2</v>
      </c>
    </row>
    <row r="75" spans="1:5" x14ac:dyDescent="0.25">
      <c r="A75">
        <v>74</v>
      </c>
      <c r="C75" s="2">
        <v>2</v>
      </c>
    </row>
    <row r="76" spans="1:5" x14ac:dyDescent="0.25">
      <c r="A76">
        <v>75</v>
      </c>
      <c r="B76" s="4">
        <v>1</v>
      </c>
    </row>
    <row r="77" spans="1:5" x14ac:dyDescent="0.25">
      <c r="A77">
        <v>76</v>
      </c>
      <c r="B77" s="4">
        <v>1</v>
      </c>
      <c r="E77" s="5">
        <v>4</v>
      </c>
    </row>
    <row r="78" spans="1:5" x14ac:dyDescent="0.25">
      <c r="A78">
        <v>77</v>
      </c>
      <c r="B78" s="4">
        <v>1</v>
      </c>
      <c r="E78" s="5">
        <v>4</v>
      </c>
    </row>
    <row r="79" spans="1:5" x14ac:dyDescent="0.25">
      <c r="A79">
        <v>78</v>
      </c>
      <c r="B79" s="4">
        <v>1</v>
      </c>
      <c r="E79" s="5">
        <v>4</v>
      </c>
    </row>
    <row r="80" spans="1:5" x14ac:dyDescent="0.25">
      <c r="A80">
        <v>79</v>
      </c>
      <c r="B80" s="4">
        <v>1</v>
      </c>
      <c r="E80" s="5">
        <v>4</v>
      </c>
    </row>
    <row r="81" spans="1:5" x14ac:dyDescent="0.25">
      <c r="A81">
        <v>80</v>
      </c>
      <c r="B81" s="4">
        <v>1</v>
      </c>
      <c r="E81" s="5">
        <v>4</v>
      </c>
    </row>
    <row r="82" spans="1:5" x14ac:dyDescent="0.25">
      <c r="A82">
        <v>81</v>
      </c>
      <c r="B82" s="4">
        <v>1</v>
      </c>
      <c r="E82" s="5">
        <v>4</v>
      </c>
    </row>
    <row r="83" spans="1:5" x14ac:dyDescent="0.25">
      <c r="A83">
        <v>82</v>
      </c>
      <c r="B83" s="4">
        <v>1</v>
      </c>
      <c r="E83" s="5">
        <v>4</v>
      </c>
    </row>
    <row r="84" spans="1:5" x14ac:dyDescent="0.25">
      <c r="A84">
        <v>83</v>
      </c>
      <c r="B84" s="4">
        <v>1</v>
      </c>
      <c r="E84" s="5">
        <v>4</v>
      </c>
    </row>
    <row r="85" spans="1:5" x14ac:dyDescent="0.25">
      <c r="A85">
        <v>84</v>
      </c>
      <c r="B85" s="4">
        <v>1</v>
      </c>
      <c r="E85" s="5">
        <v>4</v>
      </c>
    </row>
    <row r="86" spans="1:5" x14ac:dyDescent="0.25">
      <c r="A86">
        <v>85</v>
      </c>
      <c r="E86" s="5">
        <v>4</v>
      </c>
    </row>
    <row r="87" spans="1:5" x14ac:dyDescent="0.25">
      <c r="A87">
        <v>86</v>
      </c>
      <c r="D87" s="3">
        <v>3</v>
      </c>
    </row>
    <row r="88" spans="1:5" x14ac:dyDescent="0.25">
      <c r="A88">
        <v>87</v>
      </c>
      <c r="D88" s="3">
        <v>3</v>
      </c>
    </row>
    <row r="89" spans="1:5" x14ac:dyDescent="0.25">
      <c r="A89">
        <v>88</v>
      </c>
      <c r="C89" s="2">
        <v>2</v>
      </c>
      <c r="D89" s="3">
        <v>3</v>
      </c>
    </row>
    <row r="90" spans="1:5" x14ac:dyDescent="0.25">
      <c r="A90">
        <v>89</v>
      </c>
      <c r="C90" s="2">
        <v>2</v>
      </c>
      <c r="D90" s="3">
        <v>3</v>
      </c>
    </row>
    <row r="91" spans="1:5" x14ac:dyDescent="0.25">
      <c r="A91">
        <v>90</v>
      </c>
      <c r="C91" s="2">
        <v>2</v>
      </c>
      <c r="D91" s="3">
        <v>3</v>
      </c>
    </row>
    <row r="92" spans="1:5" x14ac:dyDescent="0.25">
      <c r="A92">
        <v>91</v>
      </c>
      <c r="C92" s="2">
        <v>2</v>
      </c>
      <c r="D92" s="3">
        <v>3</v>
      </c>
    </row>
    <row r="93" spans="1:5" x14ac:dyDescent="0.25">
      <c r="A93">
        <v>92</v>
      </c>
      <c r="C93" s="2">
        <v>2</v>
      </c>
      <c r="D93" s="3">
        <v>3</v>
      </c>
    </row>
    <row r="94" spans="1:5" x14ac:dyDescent="0.25">
      <c r="A94">
        <v>93</v>
      </c>
      <c r="C94" s="2">
        <v>2</v>
      </c>
      <c r="D94" s="3">
        <v>3</v>
      </c>
    </row>
    <row r="95" spans="1:5" x14ac:dyDescent="0.25">
      <c r="A95">
        <v>94</v>
      </c>
      <c r="C95" s="2">
        <v>2</v>
      </c>
      <c r="D95" s="3">
        <v>3</v>
      </c>
    </row>
    <row r="96" spans="1:5" x14ac:dyDescent="0.25">
      <c r="A96">
        <v>95</v>
      </c>
      <c r="C96" s="2">
        <v>2</v>
      </c>
      <c r="D96" s="3">
        <v>3</v>
      </c>
    </row>
    <row r="97" spans="1:5" x14ac:dyDescent="0.25">
      <c r="A97">
        <v>96</v>
      </c>
      <c r="C97" s="2">
        <v>2</v>
      </c>
    </row>
    <row r="98" spans="1:5" x14ac:dyDescent="0.25">
      <c r="A98">
        <v>97</v>
      </c>
      <c r="C98" s="2">
        <v>2</v>
      </c>
    </row>
    <row r="99" spans="1:5" x14ac:dyDescent="0.25">
      <c r="A99">
        <v>98</v>
      </c>
      <c r="C99" s="2">
        <v>2</v>
      </c>
    </row>
    <row r="100" spans="1:5" x14ac:dyDescent="0.25">
      <c r="A100">
        <v>99</v>
      </c>
      <c r="C100" s="2">
        <v>2</v>
      </c>
    </row>
    <row r="101" spans="1:5" x14ac:dyDescent="0.25">
      <c r="A101">
        <v>100</v>
      </c>
      <c r="B101" s="4">
        <v>1</v>
      </c>
    </row>
    <row r="102" spans="1:5" x14ac:dyDescent="0.25">
      <c r="A102">
        <v>101</v>
      </c>
      <c r="B102" s="4">
        <v>1</v>
      </c>
    </row>
    <row r="103" spans="1:5" x14ac:dyDescent="0.25">
      <c r="A103">
        <v>102</v>
      </c>
      <c r="B103" s="4">
        <v>1</v>
      </c>
      <c r="E103" s="5">
        <v>4</v>
      </c>
    </row>
    <row r="104" spans="1:5" x14ac:dyDescent="0.25">
      <c r="A104">
        <v>103</v>
      </c>
      <c r="B104" s="4">
        <v>1</v>
      </c>
      <c r="E104" s="5">
        <v>4</v>
      </c>
    </row>
    <row r="105" spans="1:5" x14ac:dyDescent="0.25">
      <c r="A105">
        <v>104</v>
      </c>
      <c r="B105" s="4">
        <v>1</v>
      </c>
      <c r="E105" s="5">
        <v>4</v>
      </c>
    </row>
    <row r="106" spans="1:5" x14ac:dyDescent="0.25">
      <c r="A106">
        <v>105</v>
      </c>
      <c r="B106" s="4">
        <v>1</v>
      </c>
      <c r="E106" s="5">
        <v>4</v>
      </c>
    </row>
    <row r="107" spans="1:5" x14ac:dyDescent="0.25">
      <c r="A107">
        <v>106</v>
      </c>
      <c r="B107" s="4">
        <v>1</v>
      </c>
      <c r="E107" s="5">
        <v>4</v>
      </c>
    </row>
    <row r="108" spans="1:5" x14ac:dyDescent="0.25">
      <c r="A108">
        <v>107</v>
      </c>
      <c r="B108" s="4">
        <v>1</v>
      </c>
      <c r="E108" s="5">
        <v>4</v>
      </c>
    </row>
    <row r="109" spans="1:5" x14ac:dyDescent="0.25">
      <c r="A109">
        <v>108</v>
      </c>
      <c r="B109" s="4">
        <v>1</v>
      </c>
      <c r="E109" s="5">
        <v>4</v>
      </c>
    </row>
    <row r="110" spans="1:5" x14ac:dyDescent="0.25">
      <c r="A110">
        <v>109</v>
      </c>
      <c r="B110" s="4">
        <v>1</v>
      </c>
      <c r="E110" s="5">
        <v>4</v>
      </c>
    </row>
    <row r="111" spans="1:5" x14ac:dyDescent="0.25">
      <c r="A111">
        <v>110</v>
      </c>
      <c r="B111" s="4">
        <v>1</v>
      </c>
      <c r="E111" s="5">
        <v>4</v>
      </c>
    </row>
    <row r="112" spans="1:5" x14ac:dyDescent="0.25">
      <c r="A112">
        <v>111</v>
      </c>
      <c r="D112" s="3">
        <v>3</v>
      </c>
    </row>
    <row r="113" spans="1:5" x14ac:dyDescent="0.25">
      <c r="A113">
        <v>112</v>
      </c>
      <c r="D113" s="3">
        <v>3</v>
      </c>
    </row>
    <row r="114" spans="1:5" x14ac:dyDescent="0.25">
      <c r="A114">
        <v>113</v>
      </c>
      <c r="D114" s="3">
        <v>3</v>
      </c>
    </row>
    <row r="115" spans="1:5" x14ac:dyDescent="0.25">
      <c r="A115">
        <v>114</v>
      </c>
      <c r="C115" s="2">
        <v>2</v>
      </c>
      <c r="D115" s="3">
        <v>3</v>
      </c>
    </row>
    <row r="116" spans="1:5" x14ac:dyDescent="0.25">
      <c r="A116">
        <v>115</v>
      </c>
      <c r="C116" s="2">
        <v>2</v>
      </c>
      <c r="D116" s="3">
        <v>3</v>
      </c>
    </row>
    <row r="117" spans="1:5" x14ac:dyDescent="0.25">
      <c r="A117">
        <v>116</v>
      </c>
      <c r="C117" s="2">
        <v>2</v>
      </c>
      <c r="D117" s="3">
        <v>3</v>
      </c>
    </row>
    <row r="118" spans="1:5" x14ac:dyDescent="0.25">
      <c r="A118">
        <v>117</v>
      </c>
      <c r="C118" s="2">
        <v>2</v>
      </c>
      <c r="D118" s="3">
        <v>3</v>
      </c>
    </row>
    <row r="119" spans="1:5" x14ac:dyDescent="0.25">
      <c r="A119">
        <v>118</v>
      </c>
      <c r="C119" s="2">
        <v>2</v>
      </c>
      <c r="D119" s="3">
        <v>3</v>
      </c>
    </row>
    <row r="120" spans="1:5" x14ac:dyDescent="0.25">
      <c r="A120">
        <v>119</v>
      </c>
      <c r="C120" s="2">
        <v>2</v>
      </c>
      <c r="D120" s="3">
        <v>3</v>
      </c>
    </row>
    <row r="121" spans="1:5" x14ac:dyDescent="0.25">
      <c r="A121">
        <v>120</v>
      </c>
      <c r="C121" s="2">
        <v>2</v>
      </c>
    </row>
    <row r="122" spans="1:5" x14ac:dyDescent="0.25">
      <c r="A122">
        <v>121</v>
      </c>
      <c r="C122" s="2">
        <v>2</v>
      </c>
    </row>
    <row r="123" spans="1:5" x14ac:dyDescent="0.25">
      <c r="A123">
        <v>122</v>
      </c>
      <c r="C123" s="2">
        <v>2</v>
      </c>
    </row>
    <row r="124" spans="1:5" x14ac:dyDescent="0.25">
      <c r="A124">
        <v>123</v>
      </c>
      <c r="C124" s="2">
        <v>2</v>
      </c>
    </row>
    <row r="125" spans="1:5" x14ac:dyDescent="0.25">
      <c r="A125">
        <v>124</v>
      </c>
      <c r="C125" s="2">
        <v>2</v>
      </c>
    </row>
    <row r="126" spans="1:5" x14ac:dyDescent="0.25">
      <c r="A126">
        <v>125</v>
      </c>
    </row>
    <row r="127" spans="1:5" x14ac:dyDescent="0.25">
      <c r="A127">
        <v>126</v>
      </c>
      <c r="B127" s="4">
        <v>1</v>
      </c>
      <c r="E127" s="5">
        <v>4</v>
      </c>
    </row>
    <row r="128" spans="1:5" x14ac:dyDescent="0.25">
      <c r="A128">
        <v>127</v>
      </c>
      <c r="B128" s="4">
        <v>1</v>
      </c>
      <c r="E128" s="5">
        <v>4</v>
      </c>
    </row>
    <row r="129" spans="1:5" x14ac:dyDescent="0.25">
      <c r="A129">
        <v>128</v>
      </c>
      <c r="B129" s="4">
        <v>1</v>
      </c>
      <c r="E129" s="5">
        <v>4</v>
      </c>
    </row>
    <row r="130" spans="1:5" x14ac:dyDescent="0.25">
      <c r="A130">
        <v>129</v>
      </c>
      <c r="B130" s="4">
        <v>1</v>
      </c>
      <c r="E130" s="5">
        <v>4</v>
      </c>
    </row>
    <row r="131" spans="1:5" x14ac:dyDescent="0.25">
      <c r="A131">
        <v>130</v>
      </c>
      <c r="B131" s="4">
        <v>1</v>
      </c>
      <c r="E131" s="5">
        <v>4</v>
      </c>
    </row>
    <row r="132" spans="1:5" x14ac:dyDescent="0.25">
      <c r="A132">
        <v>131</v>
      </c>
      <c r="B132" s="4">
        <v>1</v>
      </c>
      <c r="E132" s="5">
        <v>4</v>
      </c>
    </row>
    <row r="133" spans="1:5" x14ac:dyDescent="0.25">
      <c r="A133">
        <v>132</v>
      </c>
      <c r="B133" s="4">
        <v>1</v>
      </c>
      <c r="E133" s="5">
        <v>4</v>
      </c>
    </row>
    <row r="134" spans="1:5" x14ac:dyDescent="0.25">
      <c r="A134">
        <v>133</v>
      </c>
      <c r="B134" s="4">
        <v>1</v>
      </c>
      <c r="D134" s="3">
        <v>3</v>
      </c>
      <c r="E134" s="5">
        <v>4</v>
      </c>
    </row>
    <row r="135" spans="1:5" x14ac:dyDescent="0.25">
      <c r="A135">
        <v>134</v>
      </c>
      <c r="B135" s="4">
        <v>1</v>
      </c>
      <c r="D135" s="3">
        <v>3</v>
      </c>
      <c r="E135" s="5">
        <v>4</v>
      </c>
    </row>
    <row r="136" spans="1:5" x14ac:dyDescent="0.25">
      <c r="A136">
        <v>135</v>
      </c>
      <c r="D136" s="3">
        <v>3</v>
      </c>
      <c r="E136" s="5">
        <v>4</v>
      </c>
    </row>
    <row r="137" spans="1:5" x14ac:dyDescent="0.25">
      <c r="A137">
        <v>136</v>
      </c>
      <c r="D137" s="3">
        <v>3</v>
      </c>
    </row>
    <row r="138" spans="1:5" x14ac:dyDescent="0.25">
      <c r="A138">
        <v>137</v>
      </c>
      <c r="D138" s="3">
        <v>3</v>
      </c>
    </row>
    <row r="139" spans="1:5" x14ac:dyDescent="0.25">
      <c r="A139">
        <v>138</v>
      </c>
      <c r="D139" s="3">
        <v>3</v>
      </c>
    </row>
    <row r="140" spans="1:5" x14ac:dyDescent="0.25">
      <c r="A140">
        <v>139</v>
      </c>
      <c r="C140" s="2">
        <v>2</v>
      </c>
      <c r="D140" s="3">
        <v>3</v>
      </c>
    </row>
    <row r="141" spans="1:5" x14ac:dyDescent="0.25">
      <c r="A141">
        <v>140</v>
      </c>
      <c r="C141" s="2">
        <v>2</v>
      </c>
      <c r="D141" s="3">
        <v>3</v>
      </c>
    </row>
    <row r="142" spans="1:5" x14ac:dyDescent="0.25">
      <c r="A142">
        <v>141</v>
      </c>
      <c r="C142" s="2">
        <v>2</v>
      </c>
      <c r="D142" s="3">
        <v>3</v>
      </c>
    </row>
    <row r="143" spans="1:5" x14ac:dyDescent="0.25">
      <c r="A143">
        <v>142</v>
      </c>
      <c r="C143" s="2">
        <v>2</v>
      </c>
    </row>
    <row r="144" spans="1:5" x14ac:dyDescent="0.25">
      <c r="A144">
        <v>143</v>
      </c>
      <c r="C144" s="2">
        <v>2</v>
      </c>
    </row>
    <row r="145" spans="1:5" x14ac:dyDescent="0.25">
      <c r="A145">
        <v>144</v>
      </c>
      <c r="C145" s="2">
        <v>2</v>
      </c>
    </row>
    <row r="146" spans="1:5" x14ac:dyDescent="0.25">
      <c r="A146">
        <v>145</v>
      </c>
      <c r="C146" s="2">
        <v>2</v>
      </c>
    </row>
    <row r="147" spans="1:5" x14ac:dyDescent="0.25">
      <c r="A147">
        <v>146</v>
      </c>
      <c r="C147" s="2">
        <v>2</v>
      </c>
    </row>
    <row r="148" spans="1:5" x14ac:dyDescent="0.25">
      <c r="A148">
        <v>147</v>
      </c>
      <c r="B148" s="4">
        <v>1</v>
      </c>
      <c r="C148" s="2">
        <v>2</v>
      </c>
    </row>
    <row r="149" spans="1:5" x14ac:dyDescent="0.25">
      <c r="A149">
        <v>148</v>
      </c>
      <c r="B149" s="4">
        <v>1</v>
      </c>
    </row>
    <row r="150" spans="1:5" x14ac:dyDescent="0.25">
      <c r="A150">
        <v>149</v>
      </c>
      <c r="B150" s="4">
        <v>1</v>
      </c>
    </row>
    <row r="151" spans="1:5" x14ac:dyDescent="0.25">
      <c r="A151">
        <v>150</v>
      </c>
      <c r="B151" s="4">
        <v>1</v>
      </c>
      <c r="E151" s="5">
        <v>4</v>
      </c>
    </row>
    <row r="152" spans="1:5" x14ac:dyDescent="0.25">
      <c r="A152">
        <v>151</v>
      </c>
      <c r="B152" s="4">
        <v>1</v>
      </c>
      <c r="E152" s="5">
        <v>4</v>
      </c>
    </row>
    <row r="153" spans="1:5" x14ac:dyDescent="0.25">
      <c r="A153">
        <v>152</v>
      </c>
      <c r="B153" s="4">
        <v>1</v>
      </c>
      <c r="E153" s="5">
        <v>4</v>
      </c>
    </row>
    <row r="154" spans="1:5" x14ac:dyDescent="0.25">
      <c r="A154">
        <v>153</v>
      </c>
      <c r="B154" s="4">
        <v>1</v>
      </c>
      <c r="D154" s="3">
        <v>3</v>
      </c>
      <c r="E154" s="5">
        <v>4</v>
      </c>
    </row>
    <row r="155" spans="1:5" x14ac:dyDescent="0.25">
      <c r="A155">
        <v>154</v>
      </c>
      <c r="D155" s="3">
        <v>3</v>
      </c>
      <c r="E155" s="5">
        <v>4</v>
      </c>
    </row>
    <row r="156" spans="1:5" x14ac:dyDescent="0.25">
      <c r="A156">
        <v>155</v>
      </c>
      <c r="D156" s="3">
        <v>3</v>
      </c>
      <c r="E156" s="5">
        <v>4</v>
      </c>
    </row>
    <row r="157" spans="1:5" x14ac:dyDescent="0.25">
      <c r="A157">
        <v>156</v>
      </c>
      <c r="D157" s="3">
        <v>3</v>
      </c>
      <c r="E157" s="5">
        <v>4</v>
      </c>
    </row>
    <row r="158" spans="1:5" x14ac:dyDescent="0.25">
      <c r="A158">
        <v>157</v>
      </c>
      <c r="D158" s="3">
        <v>3</v>
      </c>
      <c r="E158" s="5">
        <v>4</v>
      </c>
    </row>
    <row r="159" spans="1:5" x14ac:dyDescent="0.25">
      <c r="A159">
        <v>158</v>
      </c>
      <c r="D159" s="3">
        <v>3</v>
      </c>
      <c r="E159" s="5">
        <v>4</v>
      </c>
    </row>
    <row r="160" spans="1:5" x14ac:dyDescent="0.25">
      <c r="A160">
        <v>159</v>
      </c>
      <c r="D160" s="3">
        <v>3</v>
      </c>
    </row>
    <row r="161" spans="1:5" x14ac:dyDescent="0.25">
      <c r="A161">
        <v>160</v>
      </c>
      <c r="D161" s="3">
        <v>3</v>
      </c>
    </row>
    <row r="162" spans="1:5" x14ac:dyDescent="0.25">
      <c r="A162">
        <v>161</v>
      </c>
    </row>
    <row r="163" spans="1:5" x14ac:dyDescent="0.25">
      <c r="A163">
        <v>162</v>
      </c>
    </row>
    <row r="164" spans="1:5" x14ac:dyDescent="0.25">
      <c r="A164">
        <v>163</v>
      </c>
    </row>
    <row r="165" spans="1:5" x14ac:dyDescent="0.25">
      <c r="A165">
        <v>164</v>
      </c>
    </row>
    <row r="166" spans="1:5" x14ac:dyDescent="0.25">
      <c r="A166">
        <v>165</v>
      </c>
      <c r="C166" s="2">
        <v>2</v>
      </c>
    </row>
    <row r="167" spans="1:5" x14ac:dyDescent="0.25">
      <c r="A167">
        <v>166</v>
      </c>
      <c r="C167" s="2">
        <v>2</v>
      </c>
    </row>
    <row r="168" spans="1:5" x14ac:dyDescent="0.25">
      <c r="A168">
        <v>167</v>
      </c>
      <c r="C168" s="2">
        <v>2</v>
      </c>
    </row>
    <row r="169" spans="1:5" x14ac:dyDescent="0.25">
      <c r="A169">
        <v>168</v>
      </c>
      <c r="C169" s="2">
        <v>2</v>
      </c>
    </row>
    <row r="170" spans="1:5" x14ac:dyDescent="0.25">
      <c r="A170">
        <v>169</v>
      </c>
      <c r="C170" s="2">
        <v>2</v>
      </c>
    </row>
    <row r="171" spans="1:5" x14ac:dyDescent="0.25">
      <c r="A171">
        <v>170</v>
      </c>
      <c r="C171" s="2">
        <v>2</v>
      </c>
    </row>
    <row r="172" spans="1:5" x14ac:dyDescent="0.25">
      <c r="A172">
        <v>171</v>
      </c>
      <c r="B172" s="4">
        <v>1</v>
      </c>
      <c r="C172" s="2">
        <v>2</v>
      </c>
    </row>
    <row r="173" spans="1:5" x14ac:dyDescent="0.25">
      <c r="A173">
        <v>172</v>
      </c>
      <c r="B173" s="4">
        <v>1</v>
      </c>
      <c r="C173" s="2">
        <v>2</v>
      </c>
    </row>
    <row r="174" spans="1:5" x14ac:dyDescent="0.25">
      <c r="A174">
        <v>173</v>
      </c>
      <c r="B174" s="4">
        <v>1</v>
      </c>
    </row>
    <row r="175" spans="1:5" x14ac:dyDescent="0.25">
      <c r="A175">
        <v>174</v>
      </c>
      <c r="B175" s="4">
        <v>1</v>
      </c>
      <c r="E175" s="5">
        <v>4</v>
      </c>
    </row>
    <row r="176" spans="1:5" x14ac:dyDescent="0.25">
      <c r="A176">
        <v>175</v>
      </c>
      <c r="B176" s="4">
        <v>1</v>
      </c>
      <c r="E176" s="5">
        <v>4</v>
      </c>
    </row>
    <row r="177" spans="1:5" x14ac:dyDescent="0.25">
      <c r="A177">
        <v>176</v>
      </c>
      <c r="B177" s="4">
        <v>1</v>
      </c>
      <c r="E177" s="5">
        <v>4</v>
      </c>
    </row>
    <row r="178" spans="1:5" x14ac:dyDescent="0.25">
      <c r="A178">
        <v>177</v>
      </c>
      <c r="B178" s="4">
        <v>1</v>
      </c>
      <c r="D178" s="3">
        <v>3</v>
      </c>
      <c r="E178" s="5">
        <v>4</v>
      </c>
    </row>
    <row r="179" spans="1:5" x14ac:dyDescent="0.25">
      <c r="A179">
        <v>178</v>
      </c>
      <c r="B179" s="4">
        <v>1</v>
      </c>
      <c r="D179" s="3">
        <v>3</v>
      </c>
      <c r="E179" s="5">
        <v>4</v>
      </c>
    </row>
    <row r="180" spans="1:5" x14ac:dyDescent="0.25">
      <c r="A180">
        <v>179</v>
      </c>
      <c r="D180" s="3">
        <v>3</v>
      </c>
      <c r="E180" s="5">
        <v>4</v>
      </c>
    </row>
    <row r="181" spans="1:5" x14ac:dyDescent="0.25">
      <c r="A181">
        <v>180</v>
      </c>
      <c r="D181" s="3">
        <v>3</v>
      </c>
      <c r="E181" s="5">
        <v>4</v>
      </c>
    </row>
    <row r="182" spans="1:5" x14ac:dyDescent="0.25">
      <c r="A182">
        <v>181</v>
      </c>
      <c r="D182" s="3">
        <v>3</v>
      </c>
      <c r="E182" s="5">
        <v>4</v>
      </c>
    </row>
    <row r="183" spans="1:5" x14ac:dyDescent="0.25">
      <c r="A183">
        <v>182</v>
      </c>
      <c r="D183" s="3">
        <v>3</v>
      </c>
    </row>
    <row r="184" spans="1:5" x14ac:dyDescent="0.25">
      <c r="A184">
        <v>183</v>
      </c>
      <c r="D184" s="3">
        <v>3</v>
      </c>
    </row>
    <row r="185" spans="1:5" x14ac:dyDescent="0.25">
      <c r="A185">
        <v>184</v>
      </c>
      <c r="D185" s="3">
        <v>3</v>
      </c>
    </row>
    <row r="186" spans="1:5" x14ac:dyDescent="0.25">
      <c r="A186">
        <v>185</v>
      </c>
    </row>
    <row r="187" spans="1:5" x14ac:dyDescent="0.25">
      <c r="A187">
        <v>186</v>
      </c>
      <c r="C187" s="2">
        <v>2</v>
      </c>
    </row>
    <row r="188" spans="1:5" x14ac:dyDescent="0.25">
      <c r="A188">
        <v>187</v>
      </c>
      <c r="C188" s="2">
        <v>2</v>
      </c>
    </row>
    <row r="189" spans="1:5" x14ac:dyDescent="0.25">
      <c r="A189">
        <v>188</v>
      </c>
      <c r="C189" s="2">
        <v>2</v>
      </c>
    </row>
    <row r="190" spans="1:5" x14ac:dyDescent="0.25">
      <c r="A190">
        <v>189</v>
      </c>
      <c r="C190" s="2">
        <v>2</v>
      </c>
    </row>
    <row r="191" spans="1:5" x14ac:dyDescent="0.25">
      <c r="A191">
        <v>190</v>
      </c>
      <c r="C191" s="2">
        <v>2</v>
      </c>
    </row>
    <row r="192" spans="1:5" x14ac:dyDescent="0.25">
      <c r="A192">
        <v>191</v>
      </c>
      <c r="C192" s="2">
        <v>2</v>
      </c>
    </row>
    <row r="193" spans="1:5" x14ac:dyDescent="0.25">
      <c r="A193">
        <v>192</v>
      </c>
      <c r="C193" s="2">
        <v>2</v>
      </c>
    </row>
    <row r="194" spans="1:5" x14ac:dyDescent="0.25">
      <c r="A194">
        <v>193</v>
      </c>
      <c r="C194" s="2">
        <v>2</v>
      </c>
    </row>
    <row r="195" spans="1:5" x14ac:dyDescent="0.25">
      <c r="A195">
        <v>194</v>
      </c>
      <c r="B195" s="4">
        <v>1</v>
      </c>
    </row>
    <row r="196" spans="1:5" x14ac:dyDescent="0.25">
      <c r="A196">
        <v>195</v>
      </c>
      <c r="B196" s="4">
        <v>1</v>
      </c>
    </row>
    <row r="197" spans="1:5" x14ac:dyDescent="0.25">
      <c r="A197">
        <v>196</v>
      </c>
      <c r="B197" s="4">
        <v>1</v>
      </c>
      <c r="E197" s="5">
        <v>4</v>
      </c>
    </row>
    <row r="198" spans="1:5" x14ac:dyDescent="0.25">
      <c r="A198">
        <v>197</v>
      </c>
      <c r="B198" s="4">
        <v>1</v>
      </c>
      <c r="E198" s="5">
        <v>4</v>
      </c>
    </row>
    <row r="199" spans="1:5" x14ac:dyDescent="0.25">
      <c r="A199">
        <v>198</v>
      </c>
      <c r="B199" s="4">
        <v>1</v>
      </c>
      <c r="E199" s="5">
        <v>4</v>
      </c>
    </row>
    <row r="200" spans="1:5" x14ac:dyDescent="0.25">
      <c r="A200">
        <v>199</v>
      </c>
      <c r="B200" s="4">
        <v>1</v>
      </c>
      <c r="E200" s="5">
        <v>4</v>
      </c>
    </row>
    <row r="201" spans="1:5" x14ac:dyDescent="0.25">
      <c r="A201">
        <v>200</v>
      </c>
      <c r="B201" s="4">
        <v>1</v>
      </c>
      <c r="D201" s="3">
        <v>3</v>
      </c>
      <c r="E201" s="5">
        <v>4</v>
      </c>
    </row>
    <row r="202" spans="1:5" x14ac:dyDescent="0.25">
      <c r="A202">
        <v>201</v>
      </c>
      <c r="D202" s="3">
        <v>3</v>
      </c>
      <c r="E202" s="5">
        <v>4</v>
      </c>
    </row>
    <row r="203" spans="1:5" x14ac:dyDescent="0.25">
      <c r="A203">
        <v>202</v>
      </c>
      <c r="D203" s="3">
        <v>3</v>
      </c>
      <c r="E203" s="5">
        <v>4</v>
      </c>
    </row>
    <row r="204" spans="1:5" x14ac:dyDescent="0.25">
      <c r="A204">
        <v>203</v>
      </c>
      <c r="D204" s="3">
        <v>3</v>
      </c>
      <c r="E204" s="5">
        <v>4</v>
      </c>
    </row>
    <row r="205" spans="1:5" x14ac:dyDescent="0.25">
      <c r="A205">
        <v>204</v>
      </c>
      <c r="D205" s="3">
        <v>3</v>
      </c>
    </row>
    <row r="206" spans="1:5" x14ac:dyDescent="0.25">
      <c r="A206">
        <v>205</v>
      </c>
      <c r="C206" s="2">
        <v>2</v>
      </c>
      <c r="D206" s="3">
        <v>3</v>
      </c>
    </row>
    <row r="207" spans="1:5" x14ac:dyDescent="0.25">
      <c r="A207">
        <v>206</v>
      </c>
      <c r="C207" s="2">
        <v>2</v>
      </c>
      <c r="D207" s="3">
        <v>3</v>
      </c>
    </row>
    <row r="208" spans="1:5" x14ac:dyDescent="0.25">
      <c r="A208">
        <v>207</v>
      </c>
      <c r="C208" s="2">
        <v>2</v>
      </c>
      <c r="D208" s="3">
        <v>3</v>
      </c>
    </row>
    <row r="209" spans="1:5" x14ac:dyDescent="0.25">
      <c r="A209">
        <v>208</v>
      </c>
      <c r="C209" s="2">
        <v>2</v>
      </c>
    </row>
    <row r="210" spans="1:5" x14ac:dyDescent="0.25">
      <c r="A210">
        <v>209</v>
      </c>
      <c r="C210" s="2">
        <v>2</v>
      </c>
    </row>
    <row r="211" spans="1:5" x14ac:dyDescent="0.25">
      <c r="A211">
        <v>210</v>
      </c>
      <c r="C211" s="2">
        <v>2</v>
      </c>
    </row>
    <row r="212" spans="1:5" x14ac:dyDescent="0.25">
      <c r="A212">
        <v>211</v>
      </c>
      <c r="C212" s="2">
        <v>2</v>
      </c>
    </row>
    <row r="213" spans="1:5" x14ac:dyDescent="0.25">
      <c r="A213">
        <v>212</v>
      </c>
      <c r="C213" s="2">
        <v>2</v>
      </c>
    </row>
    <row r="214" spans="1:5" x14ac:dyDescent="0.25">
      <c r="A214">
        <v>213</v>
      </c>
      <c r="C214" s="2">
        <v>2</v>
      </c>
    </row>
    <row r="215" spans="1:5" x14ac:dyDescent="0.25">
      <c r="A215">
        <v>214</v>
      </c>
    </row>
    <row r="216" spans="1:5" x14ac:dyDescent="0.25">
      <c r="A216">
        <v>215</v>
      </c>
      <c r="B216" s="4">
        <v>1</v>
      </c>
    </row>
    <row r="217" spans="1:5" x14ac:dyDescent="0.25">
      <c r="A217">
        <v>216</v>
      </c>
      <c r="B217" s="4">
        <v>1</v>
      </c>
    </row>
    <row r="218" spans="1:5" x14ac:dyDescent="0.25">
      <c r="A218">
        <v>217</v>
      </c>
      <c r="B218" s="4">
        <v>1</v>
      </c>
    </row>
    <row r="219" spans="1:5" x14ac:dyDescent="0.25">
      <c r="A219">
        <v>218</v>
      </c>
      <c r="B219" s="4">
        <v>1</v>
      </c>
    </row>
    <row r="220" spans="1:5" x14ac:dyDescent="0.25">
      <c r="A220">
        <v>219</v>
      </c>
      <c r="B220" s="4">
        <v>1</v>
      </c>
      <c r="E220" s="5">
        <v>4</v>
      </c>
    </row>
    <row r="221" spans="1:5" x14ac:dyDescent="0.25">
      <c r="A221">
        <v>220</v>
      </c>
      <c r="B221" s="4">
        <v>1</v>
      </c>
      <c r="E221" s="5">
        <v>4</v>
      </c>
    </row>
    <row r="222" spans="1:5" x14ac:dyDescent="0.25">
      <c r="A222">
        <v>221</v>
      </c>
      <c r="B222" s="4">
        <v>1</v>
      </c>
      <c r="E222" s="5">
        <v>4</v>
      </c>
    </row>
    <row r="223" spans="1:5" x14ac:dyDescent="0.25">
      <c r="A223">
        <v>222</v>
      </c>
      <c r="B223" s="4">
        <v>1</v>
      </c>
      <c r="D223" s="3">
        <v>3</v>
      </c>
      <c r="E223" s="5">
        <v>4</v>
      </c>
    </row>
    <row r="224" spans="1:5" x14ac:dyDescent="0.25">
      <c r="A224">
        <v>223</v>
      </c>
      <c r="B224" s="4">
        <v>1</v>
      </c>
      <c r="D224" s="3">
        <v>3</v>
      </c>
      <c r="E224" s="5">
        <v>4</v>
      </c>
    </row>
    <row r="225" spans="1:6" x14ac:dyDescent="0.25">
      <c r="A225">
        <v>224</v>
      </c>
      <c r="D225" s="3">
        <v>3</v>
      </c>
      <c r="E225" s="5">
        <v>4</v>
      </c>
    </row>
    <row r="226" spans="1:6" x14ac:dyDescent="0.25">
      <c r="A226">
        <v>225</v>
      </c>
      <c r="D226" s="3">
        <v>3</v>
      </c>
      <c r="E226" s="5">
        <v>4</v>
      </c>
    </row>
    <row r="227" spans="1:6" x14ac:dyDescent="0.25">
      <c r="A227">
        <v>226</v>
      </c>
      <c r="D227" s="3">
        <v>3</v>
      </c>
      <c r="E227" s="5">
        <v>4</v>
      </c>
    </row>
    <row r="228" spans="1:6" x14ac:dyDescent="0.25">
      <c r="A228">
        <v>227</v>
      </c>
      <c r="D228" s="3">
        <v>3</v>
      </c>
    </row>
    <row r="229" spans="1:6" x14ac:dyDescent="0.25">
      <c r="A229">
        <v>228</v>
      </c>
      <c r="C229" s="2">
        <v>2</v>
      </c>
      <c r="D229" s="3">
        <v>3</v>
      </c>
    </row>
    <row r="230" spans="1:6" x14ac:dyDescent="0.25">
      <c r="A230">
        <v>229</v>
      </c>
      <c r="C230" s="2">
        <v>2</v>
      </c>
      <c r="D230" s="3">
        <v>3</v>
      </c>
    </row>
    <row r="231" spans="1:6" x14ac:dyDescent="0.25">
      <c r="A231">
        <v>230</v>
      </c>
      <c r="C231" s="2">
        <v>2</v>
      </c>
      <c r="D231" s="3">
        <v>3</v>
      </c>
    </row>
    <row r="232" spans="1:6" x14ac:dyDescent="0.25">
      <c r="A232">
        <v>231</v>
      </c>
      <c r="C232" s="2">
        <v>2</v>
      </c>
    </row>
    <row r="233" spans="1:6" x14ac:dyDescent="0.25">
      <c r="A233">
        <v>232</v>
      </c>
      <c r="C233" s="2">
        <v>2</v>
      </c>
    </row>
    <row r="234" spans="1:6" x14ac:dyDescent="0.25">
      <c r="A234">
        <v>233</v>
      </c>
      <c r="C234" s="2">
        <v>2</v>
      </c>
    </row>
    <row r="235" spans="1:6" x14ac:dyDescent="0.25">
      <c r="A235">
        <v>234</v>
      </c>
      <c r="C235" s="2">
        <v>2</v>
      </c>
    </row>
    <row r="236" spans="1:6" x14ac:dyDescent="0.25">
      <c r="A236">
        <v>235</v>
      </c>
      <c r="C236" s="2">
        <v>2</v>
      </c>
    </row>
    <row r="237" spans="1:6" x14ac:dyDescent="0.25">
      <c r="A237">
        <v>236</v>
      </c>
      <c r="B237" s="4">
        <v>1</v>
      </c>
      <c r="C237" s="2">
        <v>2</v>
      </c>
    </row>
    <row r="238" spans="1:6" x14ac:dyDescent="0.25">
      <c r="A238">
        <v>237</v>
      </c>
      <c r="B238" s="4">
        <v>1</v>
      </c>
    </row>
    <row r="239" spans="1:6" x14ac:dyDescent="0.25">
      <c r="A239">
        <v>238</v>
      </c>
      <c r="B239" s="4">
        <v>1</v>
      </c>
      <c r="F239" t="s">
        <v>22</v>
      </c>
    </row>
    <row r="240" spans="1:6" x14ac:dyDescent="0.25">
      <c r="A240">
        <v>239</v>
      </c>
    </row>
    <row r="241" spans="1:6" x14ac:dyDescent="0.25">
      <c r="A241">
        <v>240</v>
      </c>
      <c r="F241" t="s">
        <v>22</v>
      </c>
    </row>
    <row r="242" spans="1:6" x14ac:dyDescent="0.25">
      <c r="A242">
        <v>241</v>
      </c>
      <c r="B242" s="4">
        <v>1</v>
      </c>
    </row>
    <row r="243" spans="1:6" x14ac:dyDescent="0.25">
      <c r="A243">
        <v>242</v>
      </c>
      <c r="B243" s="4">
        <v>1</v>
      </c>
    </row>
    <row r="244" spans="1:6" x14ac:dyDescent="0.25">
      <c r="A244">
        <v>243</v>
      </c>
      <c r="B244" s="4">
        <v>1</v>
      </c>
      <c r="E244" s="5">
        <v>4</v>
      </c>
    </row>
    <row r="245" spans="1:6" x14ac:dyDescent="0.25">
      <c r="A245">
        <v>244</v>
      </c>
      <c r="B245" s="4">
        <v>1</v>
      </c>
      <c r="E245" s="5">
        <v>4</v>
      </c>
    </row>
    <row r="246" spans="1:6" x14ac:dyDescent="0.25">
      <c r="A246">
        <v>245</v>
      </c>
      <c r="B246" s="4">
        <v>1</v>
      </c>
      <c r="E246" s="5">
        <v>4</v>
      </c>
    </row>
    <row r="247" spans="1:6" x14ac:dyDescent="0.25">
      <c r="A247">
        <v>246</v>
      </c>
      <c r="B247" s="4">
        <v>1</v>
      </c>
      <c r="E247" s="5">
        <v>4</v>
      </c>
    </row>
    <row r="248" spans="1:6" x14ac:dyDescent="0.25">
      <c r="A248">
        <v>247</v>
      </c>
      <c r="B248" s="4">
        <v>1</v>
      </c>
      <c r="E248" s="5">
        <v>4</v>
      </c>
    </row>
    <row r="249" spans="1:6" x14ac:dyDescent="0.25">
      <c r="A249">
        <v>248</v>
      </c>
      <c r="B249" s="4">
        <v>1</v>
      </c>
      <c r="E249" s="5">
        <v>4</v>
      </c>
    </row>
    <row r="250" spans="1:6" x14ac:dyDescent="0.25">
      <c r="A250">
        <v>249</v>
      </c>
      <c r="B250" s="4">
        <v>1</v>
      </c>
      <c r="E250" s="5">
        <v>4</v>
      </c>
    </row>
    <row r="251" spans="1:6" x14ac:dyDescent="0.25">
      <c r="A251">
        <v>250</v>
      </c>
      <c r="B251" s="4">
        <v>1</v>
      </c>
      <c r="E251" s="5">
        <v>4</v>
      </c>
    </row>
    <row r="252" spans="1:6" x14ac:dyDescent="0.25">
      <c r="A252">
        <v>251</v>
      </c>
      <c r="D252" s="3">
        <v>3</v>
      </c>
      <c r="E252" s="5">
        <v>4</v>
      </c>
    </row>
    <row r="253" spans="1:6" x14ac:dyDescent="0.25">
      <c r="A253">
        <v>252</v>
      </c>
      <c r="D253" s="3">
        <v>3</v>
      </c>
      <c r="E253" s="5">
        <v>4</v>
      </c>
    </row>
    <row r="254" spans="1:6" x14ac:dyDescent="0.25">
      <c r="A254">
        <v>253</v>
      </c>
      <c r="D254" s="3">
        <v>3</v>
      </c>
    </row>
    <row r="255" spans="1:6" x14ac:dyDescent="0.25">
      <c r="A255">
        <v>254</v>
      </c>
      <c r="D255" s="3">
        <v>3</v>
      </c>
    </row>
    <row r="256" spans="1:6" x14ac:dyDescent="0.25">
      <c r="A256">
        <v>255</v>
      </c>
      <c r="D256" s="3">
        <v>3</v>
      </c>
    </row>
    <row r="257" spans="1:5" x14ac:dyDescent="0.25">
      <c r="A257">
        <v>256</v>
      </c>
      <c r="C257" s="2">
        <v>2</v>
      </c>
      <c r="D257" s="3">
        <v>3</v>
      </c>
    </row>
    <row r="258" spans="1:5" x14ac:dyDescent="0.25">
      <c r="A258">
        <v>257</v>
      </c>
      <c r="C258" s="2">
        <v>2</v>
      </c>
      <c r="D258" s="3">
        <v>3</v>
      </c>
    </row>
    <row r="259" spans="1:5" x14ac:dyDescent="0.25">
      <c r="A259">
        <v>258</v>
      </c>
      <c r="C259" s="2">
        <v>2</v>
      </c>
      <c r="D259" s="3">
        <v>3</v>
      </c>
    </row>
    <row r="260" spans="1:5" x14ac:dyDescent="0.25">
      <c r="A260">
        <v>259</v>
      </c>
      <c r="C260" s="2">
        <v>2</v>
      </c>
    </row>
    <row r="261" spans="1:5" x14ac:dyDescent="0.25">
      <c r="A261">
        <v>260</v>
      </c>
      <c r="C261" s="2">
        <v>2</v>
      </c>
    </row>
    <row r="262" spans="1:5" x14ac:dyDescent="0.25">
      <c r="A262">
        <v>261</v>
      </c>
      <c r="C262" s="2">
        <v>2</v>
      </c>
    </row>
    <row r="263" spans="1:5" x14ac:dyDescent="0.25">
      <c r="A263">
        <v>262</v>
      </c>
      <c r="C263" s="2">
        <v>2</v>
      </c>
    </row>
    <row r="264" spans="1:5" x14ac:dyDescent="0.25">
      <c r="A264">
        <v>263</v>
      </c>
      <c r="C264" s="2">
        <v>2</v>
      </c>
    </row>
    <row r="265" spans="1:5" x14ac:dyDescent="0.25">
      <c r="A265">
        <v>264</v>
      </c>
      <c r="C265" s="2">
        <v>2</v>
      </c>
    </row>
    <row r="266" spans="1:5" x14ac:dyDescent="0.25">
      <c r="A266">
        <v>265</v>
      </c>
      <c r="B266" s="4">
        <v>1</v>
      </c>
      <c r="C266" s="2">
        <v>2</v>
      </c>
    </row>
    <row r="267" spans="1:5" x14ac:dyDescent="0.25">
      <c r="A267">
        <v>266</v>
      </c>
      <c r="B267" s="4">
        <v>1</v>
      </c>
    </row>
    <row r="268" spans="1:5" x14ac:dyDescent="0.25">
      <c r="A268">
        <v>267</v>
      </c>
      <c r="B268" s="4">
        <v>1</v>
      </c>
      <c r="E268" s="5">
        <v>4</v>
      </c>
    </row>
    <row r="269" spans="1:5" x14ac:dyDescent="0.25">
      <c r="A269">
        <v>268</v>
      </c>
      <c r="B269" s="4">
        <v>1</v>
      </c>
      <c r="E269" s="5">
        <v>4</v>
      </c>
    </row>
    <row r="270" spans="1:5" x14ac:dyDescent="0.25">
      <c r="A270">
        <v>269</v>
      </c>
      <c r="B270" s="4">
        <v>1</v>
      </c>
      <c r="E270" s="5">
        <v>4</v>
      </c>
    </row>
    <row r="271" spans="1:5" x14ac:dyDescent="0.25">
      <c r="A271">
        <v>270</v>
      </c>
      <c r="B271" s="4">
        <v>1</v>
      </c>
      <c r="E271" s="5">
        <v>4</v>
      </c>
    </row>
    <row r="272" spans="1:5" x14ac:dyDescent="0.25">
      <c r="A272">
        <v>271</v>
      </c>
      <c r="B272" s="4">
        <v>1</v>
      </c>
      <c r="E272" s="5">
        <v>4</v>
      </c>
    </row>
    <row r="273" spans="1:5" x14ac:dyDescent="0.25">
      <c r="A273">
        <v>272</v>
      </c>
      <c r="B273" s="4">
        <v>1</v>
      </c>
      <c r="D273" s="3">
        <v>3</v>
      </c>
      <c r="E273" s="5">
        <v>4</v>
      </c>
    </row>
    <row r="274" spans="1:5" x14ac:dyDescent="0.25">
      <c r="A274">
        <v>273</v>
      </c>
      <c r="B274" s="4">
        <v>1</v>
      </c>
      <c r="D274" s="3">
        <v>3</v>
      </c>
      <c r="E274" s="5">
        <v>4</v>
      </c>
    </row>
    <row r="275" spans="1:5" x14ac:dyDescent="0.25">
      <c r="A275">
        <v>274</v>
      </c>
      <c r="D275" s="3">
        <v>3</v>
      </c>
      <c r="E275" s="5">
        <v>4</v>
      </c>
    </row>
    <row r="276" spans="1:5" x14ac:dyDescent="0.25">
      <c r="A276">
        <v>275</v>
      </c>
      <c r="D276" s="3">
        <v>3</v>
      </c>
      <c r="E276" s="5">
        <v>4</v>
      </c>
    </row>
    <row r="277" spans="1:5" x14ac:dyDescent="0.25">
      <c r="A277">
        <v>276</v>
      </c>
      <c r="D277" s="3">
        <v>3</v>
      </c>
    </row>
    <row r="278" spans="1:5" x14ac:dyDescent="0.25">
      <c r="A278">
        <v>277</v>
      </c>
      <c r="D278" s="3">
        <v>3</v>
      </c>
    </row>
    <row r="279" spans="1:5" x14ac:dyDescent="0.25">
      <c r="A279">
        <v>278</v>
      </c>
      <c r="D279" s="3">
        <v>3</v>
      </c>
    </row>
    <row r="280" spans="1:5" x14ac:dyDescent="0.25">
      <c r="A280">
        <v>279</v>
      </c>
      <c r="C280" s="2">
        <v>2</v>
      </c>
    </row>
    <row r="281" spans="1:5" x14ac:dyDescent="0.25">
      <c r="A281">
        <v>280</v>
      </c>
      <c r="C281" s="2">
        <v>2</v>
      </c>
    </row>
    <row r="282" spans="1:5" x14ac:dyDescent="0.25">
      <c r="A282">
        <v>281</v>
      </c>
      <c r="C282" s="2">
        <v>2</v>
      </c>
    </row>
    <row r="283" spans="1:5" x14ac:dyDescent="0.25">
      <c r="A283">
        <v>282</v>
      </c>
      <c r="C283" s="2">
        <v>2</v>
      </c>
    </row>
    <row r="284" spans="1:5" x14ac:dyDescent="0.25">
      <c r="A284">
        <v>283</v>
      </c>
      <c r="C284" s="2">
        <v>2</v>
      </c>
    </row>
    <row r="285" spans="1:5" x14ac:dyDescent="0.25">
      <c r="A285">
        <v>284</v>
      </c>
      <c r="C285" s="2">
        <v>2</v>
      </c>
    </row>
    <row r="286" spans="1:5" x14ac:dyDescent="0.25">
      <c r="A286">
        <v>285</v>
      </c>
      <c r="C286" s="2">
        <v>2</v>
      </c>
    </row>
    <row r="287" spans="1:5" x14ac:dyDescent="0.25">
      <c r="A287">
        <v>286</v>
      </c>
      <c r="C287" s="2">
        <v>2</v>
      </c>
    </row>
    <row r="288" spans="1:5" x14ac:dyDescent="0.25">
      <c r="A288">
        <v>287</v>
      </c>
      <c r="B288" s="4">
        <v>1</v>
      </c>
    </row>
    <row r="289" spans="1:5" x14ac:dyDescent="0.25">
      <c r="A289">
        <v>288</v>
      </c>
      <c r="B289" s="4">
        <v>1</v>
      </c>
    </row>
    <row r="290" spans="1:5" x14ac:dyDescent="0.25">
      <c r="A290">
        <v>289</v>
      </c>
      <c r="B290" s="4">
        <v>1</v>
      </c>
    </row>
    <row r="291" spans="1:5" x14ac:dyDescent="0.25">
      <c r="A291">
        <v>290</v>
      </c>
      <c r="B291" s="4">
        <v>1</v>
      </c>
      <c r="E291" s="5">
        <v>4</v>
      </c>
    </row>
    <row r="292" spans="1:5" x14ac:dyDescent="0.25">
      <c r="A292">
        <v>291</v>
      </c>
      <c r="B292" s="4">
        <v>1</v>
      </c>
      <c r="E292" s="5">
        <v>4</v>
      </c>
    </row>
    <row r="293" spans="1:5" x14ac:dyDescent="0.25">
      <c r="A293">
        <v>292</v>
      </c>
      <c r="B293" s="4">
        <v>1</v>
      </c>
      <c r="E293" s="5">
        <v>4</v>
      </c>
    </row>
    <row r="294" spans="1:5" x14ac:dyDescent="0.25">
      <c r="A294">
        <v>293</v>
      </c>
      <c r="B294" s="4">
        <v>1</v>
      </c>
      <c r="D294" s="3">
        <v>3</v>
      </c>
      <c r="E294" s="5">
        <v>4</v>
      </c>
    </row>
    <row r="295" spans="1:5" x14ac:dyDescent="0.25">
      <c r="A295">
        <v>294</v>
      </c>
      <c r="D295" s="3">
        <v>3</v>
      </c>
      <c r="E295" s="5">
        <v>4</v>
      </c>
    </row>
    <row r="296" spans="1:5" x14ac:dyDescent="0.25">
      <c r="A296">
        <v>295</v>
      </c>
      <c r="D296" s="3">
        <v>3</v>
      </c>
      <c r="E296" s="5">
        <v>4</v>
      </c>
    </row>
    <row r="297" spans="1:5" x14ac:dyDescent="0.25">
      <c r="A297">
        <v>296</v>
      </c>
      <c r="D297" s="3">
        <v>3</v>
      </c>
      <c r="E297" s="5">
        <v>4</v>
      </c>
    </row>
    <row r="298" spans="1:5" x14ac:dyDescent="0.25">
      <c r="A298">
        <v>297</v>
      </c>
      <c r="D298" s="3">
        <v>3</v>
      </c>
      <c r="E298" s="5">
        <v>4</v>
      </c>
    </row>
    <row r="299" spans="1:5" x14ac:dyDescent="0.25">
      <c r="A299">
        <v>298</v>
      </c>
      <c r="D299" s="3">
        <v>3</v>
      </c>
    </row>
    <row r="300" spans="1:5" x14ac:dyDescent="0.25">
      <c r="A300">
        <v>299</v>
      </c>
      <c r="D300" s="3">
        <v>3</v>
      </c>
    </row>
    <row r="301" spans="1:5" x14ac:dyDescent="0.25">
      <c r="A301">
        <v>300</v>
      </c>
    </row>
    <row r="302" spans="1:5" x14ac:dyDescent="0.25">
      <c r="A302">
        <v>301</v>
      </c>
      <c r="C302" s="2">
        <v>2</v>
      </c>
    </row>
    <row r="303" spans="1:5" x14ac:dyDescent="0.25">
      <c r="A303">
        <v>302</v>
      </c>
      <c r="C303" s="2">
        <v>2</v>
      </c>
    </row>
    <row r="304" spans="1:5" x14ac:dyDescent="0.25">
      <c r="A304">
        <v>303</v>
      </c>
      <c r="C304" s="2">
        <v>2</v>
      </c>
    </row>
    <row r="305" spans="1:5" x14ac:dyDescent="0.25">
      <c r="A305">
        <v>304</v>
      </c>
      <c r="C305" s="2">
        <v>2</v>
      </c>
    </row>
    <row r="306" spans="1:5" x14ac:dyDescent="0.25">
      <c r="A306">
        <v>305</v>
      </c>
      <c r="C306" s="2">
        <v>2</v>
      </c>
    </row>
    <row r="307" spans="1:5" x14ac:dyDescent="0.25">
      <c r="A307">
        <v>306</v>
      </c>
      <c r="C307" s="2">
        <v>2</v>
      </c>
    </row>
    <row r="308" spans="1:5" x14ac:dyDescent="0.25">
      <c r="A308">
        <v>307</v>
      </c>
      <c r="C308" s="2">
        <v>2</v>
      </c>
    </row>
    <row r="309" spans="1:5" x14ac:dyDescent="0.25">
      <c r="A309">
        <v>308</v>
      </c>
      <c r="C309" s="2">
        <v>2</v>
      </c>
    </row>
    <row r="310" spans="1:5" x14ac:dyDescent="0.25">
      <c r="A310">
        <v>309</v>
      </c>
      <c r="B310" s="4">
        <v>1</v>
      </c>
    </row>
    <row r="311" spans="1:5" x14ac:dyDescent="0.25">
      <c r="A311">
        <v>310</v>
      </c>
      <c r="B311" s="4">
        <v>1</v>
      </c>
    </row>
    <row r="312" spans="1:5" x14ac:dyDescent="0.25">
      <c r="A312">
        <v>311</v>
      </c>
      <c r="B312" s="4">
        <v>1</v>
      </c>
    </row>
    <row r="313" spans="1:5" x14ac:dyDescent="0.25">
      <c r="A313">
        <v>312</v>
      </c>
      <c r="B313" s="4">
        <v>1</v>
      </c>
    </row>
    <row r="314" spans="1:5" x14ac:dyDescent="0.25">
      <c r="A314">
        <v>313</v>
      </c>
      <c r="B314" s="4">
        <v>1</v>
      </c>
      <c r="E314" s="5">
        <v>4</v>
      </c>
    </row>
    <row r="315" spans="1:5" x14ac:dyDescent="0.25">
      <c r="A315">
        <v>314</v>
      </c>
      <c r="B315" s="4">
        <v>1</v>
      </c>
      <c r="E315" s="5">
        <v>4</v>
      </c>
    </row>
    <row r="316" spans="1:5" x14ac:dyDescent="0.25">
      <c r="A316">
        <v>315</v>
      </c>
      <c r="B316" s="4">
        <v>1</v>
      </c>
      <c r="E316" s="5">
        <v>4</v>
      </c>
    </row>
    <row r="317" spans="1:5" x14ac:dyDescent="0.25">
      <c r="A317">
        <v>316</v>
      </c>
      <c r="B317" s="4">
        <v>1</v>
      </c>
      <c r="D317" s="3">
        <v>3</v>
      </c>
      <c r="E317" s="5">
        <v>4</v>
      </c>
    </row>
    <row r="318" spans="1:5" x14ac:dyDescent="0.25">
      <c r="A318">
        <v>317</v>
      </c>
      <c r="D318" s="3">
        <v>3</v>
      </c>
      <c r="E318" s="5">
        <v>4</v>
      </c>
    </row>
    <row r="319" spans="1:5" x14ac:dyDescent="0.25">
      <c r="A319">
        <v>318</v>
      </c>
      <c r="D319" s="3">
        <v>3</v>
      </c>
      <c r="E319" s="5">
        <v>4</v>
      </c>
    </row>
    <row r="320" spans="1:5" x14ac:dyDescent="0.25">
      <c r="A320">
        <v>319</v>
      </c>
      <c r="D320" s="3">
        <v>3</v>
      </c>
      <c r="E320" s="5">
        <v>4</v>
      </c>
    </row>
    <row r="321" spans="1:5" x14ac:dyDescent="0.25">
      <c r="A321">
        <v>320</v>
      </c>
      <c r="D321" s="3">
        <v>3</v>
      </c>
    </row>
    <row r="322" spans="1:5" x14ac:dyDescent="0.25">
      <c r="A322">
        <v>321</v>
      </c>
      <c r="C322" s="2">
        <v>2</v>
      </c>
      <c r="D322" s="3">
        <v>3</v>
      </c>
    </row>
    <row r="323" spans="1:5" x14ac:dyDescent="0.25">
      <c r="A323">
        <v>322</v>
      </c>
      <c r="C323" s="2">
        <v>2</v>
      </c>
      <c r="D323" s="3">
        <v>3</v>
      </c>
    </row>
    <row r="324" spans="1:5" x14ac:dyDescent="0.25">
      <c r="A324">
        <v>323</v>
      </c>
      <c r="C324" s="2">
        <v>2</v>
      </c>
      <c r="D324" s="3">
        <v>3</v>
      </c>
    </row>
    <row r="325" spans="1:5" x14ac:dyDescent="0.25">
      <c r="A325">
        <v>324</v>
      </c>
      <c r="C325" s="2">
        <v>2</v>
      </c>
    </row>
    <row r="326" spans="1:5" x14ac:dyDescent="0.25">
      <c r="A326">
        <v>325</v>
      </c>
      <c r="C326" s="2">
        <v>2</v>
      </c>
    </row>
    <row r="327" spans="1:5" x14ac:dyDescent="0.25">
      <c r="A327">
        <v>326</v>
      </c>
      <c r="C327" s="2">
        <v>2</v>
      </c>
    </row>
    <row r="328" spans="1:5" x14ac:dyDescent="0.25">
      <c r="A328">
        <v>327</v>
      </c>
      <c r="C328" s="2">
        <v>2</v>
      </c>
    </row>
    <row r="329" spans="1:5" x14ac:dyDescent="0.25">
      <c r="A329">
        <v>328</v>
      </c>
      <c r="C329" s="2">
        <v>2</v>
      </c>
    </row>
    <row r="330" spans="1:5" x14ac:dyDescent="0.25">
      <c r="A330">
        <v>329</v>
      </c>
      <c r="B330" s="4">
        <v>1</v>
      </c>
      <c r="C330" s="2">
        <v>2</v>
      </c>
    </row>
    <row r="331" spans="1:5" x14ac:dyDescent="0.25">
      <c r="A331">
        <v>330</v>
      </c>
      <c r="B331" s="4">
        <v>1</v>
      </c>
    </row>
    <row r="332" spans="1:5" x14ac:dyDescent="0.25">
      <c r="A332">
        <v>331</v>
      </c>
      <c r="B332" s="4">
        <v>1</v>
      </c>
    </row>
    <row r="333" spans="1:5" x14ac:dyDescent="0.25">
      <c r="A333">
        <v>332</v>
      </c>
      <c r="B333" s="4">
        <v>1</v>
      </c>
    </row>
    <row r="334" spans="1:5" x14ac:dyDescent="0.25">
      <c r="A334">
        <v>333</v>
      </c>
      <c r="B334" s="4">
        <v>1</v>
      </c>
      <c r="E334" s="5">
        <v>4</v>
      </c>
    </row>
    <row r="335" spans="1:5" x14ac:dyDescent="0.25">
      <c r="A335">
        <v>334</v>
      </c>
      <c r="B335" s="4">
        <v>1</v>
      </c>
      <c r="E335" s="5">
        <v>4</v>
      </c>
    </row>
    <row r="336" spans="1:5" x14ac:dyDescent="0.25">
      <c r="A336">
        <v>335</v>
      </c>
      <c r="B336" s="4">
        <v>1</v>
      </c>
      <c r="E336" s="5">
        <v>4</v>
      </c>
    </row>
    <row r="337" spans="1:5" x14ac:dyDescent="0.25">
      <c r="A337">
        <v>336</v>
      </c>
      <c r="B337" s="4">
        <v>1</v>
      </c>
      <c r="D337" s="3">
        <v>3</v>
      </c>
      <c r="E337" s="5">
        <v>4</v>
      </c>
    </row>
    <row r="338" spans="1:5" x14ac:dyDescent="0.25">
      <c r="A338">
        <v>337</v>
      </c>
      <c r="D338" s="3">
        <v>3</v>
      </c>
      <c r="E338" s="5">
        <v>4</v>
      </c>
    </row>
    <row r="339" spans="1:5" x14ac:dyDescent="0.25">
      <c r="A339">
        <v>338</v>
      </c>
      <c r="D339" s="3">
        <v>3</v>
      </c>
      <c r="E339" s="5">
        <v>4</v>
      </c>
    </row>
    <row r="340" spans="1:5" x14ac:dyDescent="0.25">
      <c r="A340">
        <v>339</v>
      </c>
      <c r="D340" s="3">
        <v>3</v>
      </c>
      <c r="E340" s="5">
        <v>4</v>
      </c>
    </row>
    <row r="341" spans="1:5" x14ac:dyDescent="0.25">
      <c r="A341">
        <v>340</v>
      </c>
      <c r="D341" s="3">
        <v>3</v>
      </c>
      <c r="E341" s="5">
        <v>4</v>
      </c>
    </row>
    <row r="342" spans="1:5" x14ac:dyDescent="0.25">
      <c r="A342">
        <v>341</v>
      </c>
      <c r="D342" s="3">
        <v>3</v>
      </c>
    </row>
    <row r="343" spans="1:5" x14ac:dyDescent="0.25">
      <c r="A343">
        <v>342</v>
      </c>
      <c r="D343" s="3">
        <v>3</v>
      </c>
    </row>
    <row r="344" spans="1:5" x14ac:dyDescent="0.25">
      <c r="A344">
        <v>343</v>
      </c>
    </row>
    <row r="345" spans="1:5" x14ac:dyDescent="0.25">
      <c r="A345">
        <v>344</v>
      </c>
    </row>
    <row r="346" spans="1:5" x14ac:dyDescent="0.25">
      <c r="A346">
        <v>345</v>
      </c>
    </row>
    <row r="347" spans="1:5" x14ac:dyDescent="0.25">
      <c r="A347">
        <v>346</v>
      </c>
    </row>
    <row r="348" spans="1:5" x14ac:dyDescent="0.25">
      <c r="A348">
        <v>347</v>
      </c>
      <c r="C348" s="2">
        <v>2</v>
      </c>
    </row>
    <row r="349" spans="1:5" x14ac:dyDescent="0.25">
      <c r="A349">
        <v>348</v>
      </c>
      <c r="C349" s="2">
        <v>2</v>
      </c>
    </row>
    <row r="350" spans="1:5" x14ac:dyDescent="0.25">
      <c r="A350">
        <v>349</v>
      </c>
      <c r="C350" s="2">
        <v>2</v>
      </c>
    </row>
    <row r="351" spans="1:5" x14ac:dyDescent="0.25">
      <c r="A351">
        <v>350</v>
      </c>
      <c r="C351" s="2">
        <v>2</v>
      </c>
    </row>
    <row r="352" spans="1:5" x14ac:dyDescent="0.25">
      <c r="A352">
        <v>351</v>
      </c>
      <c r="C352" s="2">
        <v>2</v>
      </c>
    </row>
    <row r="353" spans="1:5" x14ac:dyDescent="0.25">
      <c r="A353">
        <v>352</v>
      </c>
      <c r="C353" s="2">
        <v>2</v>
      </c>
    </row>
    <row r="354" spans="1:5" x14ac:dyDescent="0.25">
      <c r="A354">
        <v>353</v>
      </c>
      <c r="B354" s="4">
        <v>1</v>
      </c>
      <c r="C354" s="2">
        <v>2</v>
      </c>
    </row>
    <row r="355" spans="1:5" x14ac:dyDescent="0.25">
      <c r="A355">
        <v>354</v>
      </c>
      <c r="B355" s="4">
        <v>1</v>
      </c>
      <c r="C355" s="2">
        <v>2</v>
      </c>
    </row>
    <row r="356" spans="1:5" x14ac:dyDescent="0.25">
      <c r="A356">
        <v>355</v>
      </c>
      <c r="B356" s="4">
        <v>1</v>
      </c>
    </row>
    <row r="357" spans="1:5" x14ac:dyDescent="0.25">
      <c r="A357">
        <v>356</v>
      </c>
      <c r="B357" s="4">
        <v>1</v>
      </c>
    </row>
    <row r="358" spans="1:5" x14ac:dyDescent="0.25">
      <c r="A358">
        <v>357</v>
      </c>
      <c r="B358" s="4">
        <v>1</v>
      </c>
      <c r="E358" s="5">
        <v>4</v>
      </c>
    </row>
    <row r="359" spans="1:5" x14ac:dyDescent="0.25">
      <c r="A359">
        <v>358</v>
      </c>
      <c r="B359" s="4">
        <v>1</v>
      </c>
      <c r="E359" s="5">
        <v>4</v>
      </c>
    </row>
    <row r="360" spans="1:5" x14ac:dyDescent="0.25">
      <c r="A360">
        <v>359</v>
      </c>
      <c r="B360" s="4">
        <v>1</v>
      </c>
      <c r="E360" s="5">
        <v>4</v>
      </c>
    </row>
    <row r="361" spans="1:5" x14ac:dyDescent="0.25">
      <c r="A361">
        <v>360</v>
      </c>
      <c r="D361" s="3">
        <v>3</v>
      </c>
      <c r="E361" s="5">
        <v>4</v>
      </c>
    </row>
    <row r="362" spans="1:5" x14ac:dyDescent="0.25">
      <c r="A362">
        <v>361</v>
      </c>
      <c r="D362" s="3">
        <v>3</v>
      </c>
      <c r="E362" s="5">
        <v>4</v>
      </c>
    </row>
    <row r="363" spans="1:5" x14ac:dyDescent="0.25">
      <c r="A363">
        <v>362</v>
      </c>
      <c r="D363" s="3">
        <v>3</v>
      </c>
      <c r="E363" s="5">
        <v>4</v>
      </c>
    </row>
    <row r="364" spans="1:5" x14ac:dyDescent="0.25">
      <c r="A364">
        <v>363</v>
      </c>
      <c r="D364" s="3">
        <v>3</v>
      </c>
      <c r="E364" s="5">
        <v>4</v>
      </c>
    </row>
    <row r="365" spans="1:5" x14ac:dyDescent="0.25">
      <c r="A365">
        <v>364</v>
      </c>
      <c r="D365" s="3">
        <v>3</v>
      </c>
      <c r="E365" s="5">
        <v>4</v>
      </c>
    </row>
    <row r="366" spans="1:5" x14ac:dyDescent="0.25">
      <c r="A366">
        <v>365</v>
      </c>
      <c r="D366" s="3">
        <v>3</v>
      </c>
    </row>
    <row r="367" spans="1:5" x14ac:dyDescent="0.25">
      <c r="A367">
        <v>366</v>
      </c>
      <c r="D367" s="3">
        <v>3</v>
      </c>
    </row>
    <row r="368" spans="1:5" x14ac:dyDescent="0.25">
      <c r="A368">
        <v>367</v>
      </c>
    </row>
    <row r="369" spans="1:5" x14ac:dyDescent="0.25">
      <c r="A369">
        <v>368</v>
      </c>
      <c r="C369" s="2">
        <v>2</v>
      </c>
    </row>
    <row r="370" spans="1:5" x14ac:dyDescent="0.25">
      <c r="A370">
        <v>369</v>
      </c>
      <c r="C370" s="2">
        <v>2</v>
      </c>
    </row>
    <row r="371" spans="1:5" x14ac:dyDescent="0.25">
      <c r="A371">
        <v>370</v>
      </c>
      <c r="C371" s="2">
        <v>2</v>
      </c>
    </row>
    <row r="372" spans="1:5" x14ac:dyDescent="0.25">
      <c r="A372">
        <v>371</v>
      </c>
      <c r="C372" s="2">
        <v>2</v>
      </c>
    </row>
    <row r="373" spans="1:5" x14ac:dyDescent="0.25">
      <c r="A373">
        <v>372</v>
      </c>
      <c r="C373" s="2">
        <v>2</v>
      </c>
    </row>
    <row r="374" spans="1:5" x14ac:dyDescent="0.25">
      <c r="A374">
        <v>373</v>
      </c>
      <c r="C374" s="2">
        <v>2</v>
      </c>
    </row>
    <row r="375" spans="1:5" x14ac:dyDescent="0.25">
      <c r="A375">
        <v>374</v>
      </c>
      <c r="C375" s="2">
        <v>2</v>
      </c>
    </row>
    <row r="376" spans="1:5" x14ac:dyDescent="0.25">
      <c r="A376">
        <v>375</v>
      </c>
      <c r="B376" s="4">
        <v>1</v>
      </c>
      <c r="C376" s="2">
        <v>2</v>
      </c>
    </row>
    <row r="377" spans="1:5" x14ac:dyDescent="0.25">
      <c r="A377">
        <v>376</v>
      </c>
      <c r="B377" s="4">
        <v>1</v>
      </c>
    </row>
    <row r="378" spans="1:5" x14ac:dyDescent="0.25">
      <c r="A378">
        <v>377</v>
      </c>
      <c r="B378" s="4">
        <v>1</v>
      </c>
    </row>
    <row r="379" spans="1:5" x14ac:dyDescent="0.25">
      <c r="A379">
        <v>378</v>
      </c>
      <c r="B379" s="4">
        <v>1</v>
      </c>
    </row>
    <row r="380" spans="1:5" x14ac:dyDescent="0.25">
      <c r="A380">
        <v>379</v>
      </c>
      <c r="B380" s="4">
        <v>1</v>
      </c>
      <c r="E380" s="5">
        <v>4</v>
      </c>
    </row>
    <row r="381" spans="1:5" x14ac:dyDescent="0.25">
      <c r="A381">
        <v>380</v>
      </c>
      <c r="B381" s="4">
        <v>1</v>
      </c>
      <c r="E381" s="5">
        <v>4</v>
      </c>
    </row>
    <row r="382" spans="1:5" x14ac:dyDescent="0.25">
      <c r="A382">
        <v>381</v>
      </c>
      <c r="B382" s="4">
        <v>1</v>
      </c>
      <c r="E382" s="5">
        <v>4</v>
      </c>
    </row>
    <row r="383" spans="1:5" x14ac:dyDescent="0.25">
      <c r="A383">
        <v>382</v>
      </c>
      <c r="D383" s="3">
        <v>3</v>
      </c>
      <c r="E383" s="5">
        <v>4</v>
      </c>
    </row>
    <row r="384" spans="1:5" x14ac:dyDescent="0.25">
      <c r="A384">
        <v>383</v>
      </c>
      <c r="D384" s="3">
        <v>3</v>
      </c>
      <c r="E384" s="5">
        <v>4</v>
      </c>
    </row>
    <row r="385" spans="1:5" x14ac:dyDescent="0.25">
      <c r="A385">
        <v>384</v>
      </c>
      <c r="D385" s="3">
        <v>3</v>
      </c>
      <c r="E385" s="5">
        <v>4</v>
      </c>
    </row>
    <row r="386" spans="1:5" x14ac:dyDescent="0.25">
      <c r="A386">
        <v>385</v>
      </c>
      <c r="D386" s="3">
        <v>3</v>
      </c>
      <c r="E386" s="5">
        <v>4</v>
      </c>
    </row>
    <row r="387" spans="1:5" x14ac:dyDescent="0.25">
      <c r="A387">
        <v>386</v>
      </c>
      <c r="D387" s="3">
        <v>3</v>
      </c>
      <c r="E387" s="5">
        <v>4</v>
      </c>
    </row>
    <row r="388" spans="1:5" x14ac:dyDescent="0.25">
      <c r="A388">
        <v>387</v>
      </c>
      <c r="D388" s="3">
        <v>3</v>
      </c>
    </row>
    <row r="389" spans="1:5" x14ac:dyDescent="0.25">
      <c r="A389">
        <v>388</v>
      </c>
      <c r="C389" s="2">
        <v>2</v>
      </c>
      <c r="D389" s="3">
        <v>3</v>
      </c>
    </row>
    <row r="390" spans="1:5" x14ac:dyDescent="0.25">
      <c r="A390">
        <v>389</v>
      </c>
      <c r="C390" s="2">
        <v>2</v>
      </c>
    </row>
    <row r="391" spans="1:5" x14ac:dyDescent="0.25">
      <c r="A391">
        <v>390</v>
      </c>
      <c r="C391" s="2">
        <v>2</v>
      </c>
    </row>
    <row r="392" spans="1:5" x14ac:dyDescent="0.25">
      <c r="A392">
        <v>391</v>
      </c>
      <c r="C392" s="2">
        <v>2</v>
      </c>
    </row>
    <row r="393" spans="1:5" x14ac:dyDescent="0.25">
      <c r="A393">
        <v>392</v>
      </c>
      <c r="C393" s="2">
        <v>2</v>
      </c>
    </row>
    <row r="394" spans="1:5" x14ac:dyDescent="0.25">
      <c r="A394">
        <v>393</v>
      </c>
      <c r="C394" s="2">
        <v>2</v>
      </c>
    </row>
    <row r="395" spans="1:5" x14ac:dyDescent="0.25">
      <c r="A395">
        <v>394</v>
      </c>
      <c r="C395" s="2">
        <v>2</v>
      </c>
    </row>
    <row r="396" spans="1:5" x14ac:dyDescent="0.25">
      <c r="A396">
        <v>395</v>
      </c>
      <c r="C396" s="2">
        <v>2</v>
      </c>
    </row>
    <row r="397" spans="1:5" x14ac:dyDescent="0.25">
      <c r="A397">
        <v>396</v>
      </c>
      <c r="B397" s="4">
        <v>1</v>
      </c>
      <c r="C397" s="2">
        <v>2</v>
      </c>
    </row>
    <row r="398" spans="1:5" x14ac:dyDescent="0.25">
      <c r="A398">
        <v>397</v>
      </c>
      <c r="B398" s="4">
        <v>1</v>
      </c>
    </row>
    <row r="399" spans="1:5" x14ac:dyDescent="0.25">
      <c r="A399">
        <v>398</v>
      </c>
      <c r="B399" s="4">
        <v>1</v>
      </c>
    </row>
    <row r="400" spans="1:5" x14ac:dyDescent="0.25">
      <c r="A400">
        <v>399</v>
      </c>
      <c r="B400" s="4">
        <v>1</v>
      </c>
    </row>
    <row r="401" spans="1:5" x14ac:dyDescent="0.25">
      <c r="A401">
        <v>400</v>
      </c>
      <c r="B401" s="4">
        <v>1</v>
      </c>
    </row>
    <row r="402" spans="1:5" x14ac:dyDescent="0.25">
      <c r="A402">
        <v>401</v>
      </c>
      <c r="B402" s="4">
        <v>1</v>
      </c>
    </row>
    <row r="403" spans="1:5" x14ac:dyDescent="0.25">
      <c r="A403">
        <v>402</v>
      </c>
      <c r="B403" s="4">
        <v>1</v>
      </c>
      <c r="E403" s="5">
        <v>4</v>
      </c>
    </row>
    <row r="404" spans="1:5" x14ac:dyDescent="0.25">
      <c r="A404">
        <v>403</v>
      </c>
      <c r="B404" s="4">
        <v>1</v>
      </c>
      <c r="E404" s="5">
        <v>4</v>
      </c>
    </row>
    <row r="405" spans="1:5" x14ac:dyDescent="0.25">
      <c r="A405">
        <v>404</v>
      </c>
      <c r="B405" s="4">
        <v>1</v>
      </c>
      <c r="E405" s="5">
        <v>4</v>
      </c>
    </row>
    <row r="406" spans="1:5" x14ac:dyDescent="0.25">
      <c r="A406">
        <v>405</v>
      </c>
      <c r="B406" s="4">
        <v>1</v>
      </c>
      <c r="E406" s="5">
        <v>4</v>
      </c>
    </row>
    <row r="407" spans="1:5" x14ac:dyDescent="0.25">
      <c r="A407">
        <v>406</v>
      </c>
      <c r="D407" s="3">
        <v>3</v>
      </c>
      <c r="E407" s="5">
        <v>4</v>
      </c>
    </row>
    <row r="408" spans="1:5" x14ac:dyDescent="0.25">
      <c r="A408">
        <v>407</v>
      </c>
      <c r="D408" s="3">
        <v>3</v>
      </c>
      <c r="E408" s="5">
        <v>4</v>
      </c>
    </row>
    <row r="409" spans="1:5" x14ac:dyDescent="0.25">
      <c r="A409">
        <v>408</v>
      </c>
      <c r="D409" s="3">
        <v>3</v>
      </c>
      <c r="E409" s="5">
        <v>4</v>
      </c>
    </row>
    <row r="410" spans="1:5" x14ac:dyDescent="0.25">
      <c r="A410">
        <v>409</v>
      </c>
      <c r="C410" s="2">
        <v>2</v>
      </c>
      <c r="D410" s="3">
        <v>3</v>
      </c>
      <c r="E410" s="5">
        <v>4</v>
      </c>
    </row>
    <row r="411" spans="1:5" x14ac:dyDescent="0.25">
      <c r="A411">
        <v>410</v>
      </c>
      <c r="C411" s="2">
        <v>2</v>
      </c>
      <c r="D411" s="3">
        <v>3</v>
      </c>
      <c r="E411" s="5">
        <v>4</v>
      </c>
    </row>
    <row r="412" spans="1:5" x14ac:dyDescent="0.25">
      <c r="A412">
        <v>411</v>
      </c>
      <c r="C412" s="2">
        <v>2</v>
      </c>
      <c r="D412" s="3">
        <v>3</v>
      </c>
    </row>
    <row r="413" spans="1:5" x14ac:dyDescent="0.25">
      <c r="A413">
        <v>412</v>
      </c>
      <c r="C413" s="2">
        <v>2</v>
      </c>
      <c r="D413" s="3">
        <v>3</v>
      </c>
    </row>
    <row r="414" spans="1:5" x14ac:dyDescent="0.25">
      <c r="A414">
        <v>413</v>
      </c>
      <c r="C414" s="2">
        <v>2</v>
      </c>
      <c r="D414" s="3">
        <v>3</v>
      </c>
    </row>
    <row r="415" spans="1:5" x14ac:dyDescent="0.25">
      <c r="A415">
        <v>414</v>
      </c>
      <c r="C415" s="2">
        <v>2</v>
      </c>
      <c r="D415" s="3">
        <v>3</v>
      </c>
    </row>
    <row r="416" spans="1:5" x14ac:dyDescent="0.25">
      <c r="A416">
        <v>415</v>
      </c>
      <c r="C416" s="2">
        <v>2</v>
      </c>
      <c r="D416" s="3">
        <v>3</v>
      </c>
    </row>
    <row r="417" spans="1:6" x14ac:dyDescent="0.25">
      <c r="A417">
        <v>416</v>
      </c>
      <c r="C417" s="2">
        <v>2</v>
      </c>
    </row>
    <row r="418" spans="1:6" x14ac:dyDescent="0.25">
      <c r="A418">
        <v>417</v>
      </c>
      <c r="C418" s="2">
        <v>2</v>
      </c>
    </row>
    <row r="419" spans="1:6" x14ac:dyDescent="0.25">
      <c r="A419">
        <v>418</v>
      </c>
      <c r="C419" s="2">
        <v>2</v>
      </c>
    </row>
    <row r="420" spans="1:6" x14ac:dyDescent="0.25">
      <c r="A420">
        <v>419</v>
      </c>
      <c r="B420" s="4">
        <v>1</v>
      </c>
      <c r="C420" s="2">
        <v>2</v>
      </c>
    </row>
    <row r="421" spans="1:6" x14ac:dyDescent="0.25">
      <c r="A421">
        <v>420</v>
      </c>
      <c r="B421" s="4">
        <v>1</v>
      </c>
      <c r="C421" s="2">
        <v>2</v>
      </c>
    </row>
    <row r="422" spans="1:6" x14ac:dyDescent="0.25">
      <c r="A422">
        <v>421</v>
      </c>
      <c r="B422" s="4">
        <v>1</v>
      </c>
    </row>
    <row r="423" spans="1:6" x14ac:dyDescent="0.25">
      <c r="A423">
        <v>422</v>
      </c>
      <c r="B423" s="4">
        <v>1</v>
      </c>
      <c r="F423" t="s">
        <v>22</v>
      </c>
    </row>
    <row r="424" spans="1:6" x14ac:dyDescent="0.25">
      <c r="A424">
        <v>423</v>
      </c>
    </row>
    <row r="425" spans="1:6" x14ac:dyDescent="0.25">
      <c r="A425">
        <v>424</v>
      </c>
      <c r="F425" t="s">
        <v>22</v>
      </c>
    </row>
    <row r="426" spans="1:6" x14ac:dyDescent="0.25">
      <c r="A426">
        <v>425</v>
      </c>
      <c r="B426" s="4">
        <v>1</v>
      </c>
    </row>
    <row r="427" spans="1:6" x14ac:dyDescent="0.25">
      <c r="A427">
        <v>426</v>
      </c>
      <c r="B427" s="4">
        <v>1</v>
      </c>
    </row>
    <row r="428" spans="1:6" x14ac:dyDescent="0.25">
      <c r="A428">
        <v>427</v>
      </c>
      <c r="B428" s="4">
        <v>1</v>
      </c>
    </row>
    <row r="429" spans="1:6" x14ac:dyDescent="0.25">
      <c r="A429">
        <v>428</v>
      </c>
      <c r="B429" s="4">
        <v>1</v>
      </c>
      <c r="E429" s="5">
        <v>4</v>
      </c>
    </row>
    <row r="430" spans="1:6" x14ac:dyDescent="0.25">
      <c r="A430">
        <v>429</v>
      </c>
      <c r="B430" s="4">
        <v>1</v>
      </c>
      <c r="E430" s="5">
        <v>4</v>
      </c>
    </row>
    <row r="431" spans="1:6" x14ac:dyDescent="0.25">
      <c r="A431">
        <v>430</v>
      </c>
      <c r="B431" s="4">
        <v>1</v>
      </c>
      <c r="E431" s="5">
        <v>4</v>
      </c>
    </row>
    <row r="432" spans="1:6" x14ac:dyDescent="0.25">
      <c r="A432">
        <v>431</v>
      </c>
      <c r="B432" s="4">
        <v>1</v>
      </c>
      <c r="E432" s="5">
        <v>4</v>
      </c>
    </row>
    <row r="433" spans="1:5" x14ac:dyDescent="0.25">
      <c r="A433">
        <v>432</v>
      </c>
      <c r="B433" s="4">
        <v>1</v>
      </c>
      <c r="E433" s="5">
        <v>4</v>
      </c>
    </row>
    <row r="434" spans="1:5" x14ac:dyDescent="0.25">
      <c r="A434">
        <v>433</v>
      </c>
      <c r="B434" s="4">
        <v>1</v>
      </c>
      <c r="D434" s="3">
        <v>3</v>
      </c>
      <c r="E434" s="5">
        <v>4</v>
      </c>
    </row>
    <row r="435" spans="1:5" x14ac:dyDescent="0.25">
      <c r="A435">
        <v>434</v>
      </c>
      <c r="B435" s="4">
        <v>1</v>
      </c>
      <c r="D435" s="3">
        <v>3</v>
      </c>
      <c r="E435" s="5">
        <v>4</v>
      </c>
    </row>
    <row r="436" spans="1:5" x14ac:dyDescent="0.25">
      <c r="A436">
        <v>435</v>
      </c>
      <c r="D436" s="3">
        <v>3</v>
      </c>
      <c r="E436" s="5">
        <v>4</v>
      </c>
    </row>
    <row r="437" spans="1:5" x14ac:dyDescent="0.25">
      <c r="A437">
        <v>436</v>
      </c>
      <c r="D437" s="3">
        <v>3</v>
      </c>
      <c r="E437" s="5">
        <v>4</v>
      </c>
    </row>
    <row r="438" spans="1:5" x14ac:dyDescent="0.25">
      <c r="A438">
        <v>437</v>
      </c>
      <c r="D438" s="3">
        <v>3</v>
      </c>
      <c r="E438" s="5">
        <v>4</v>
      </c>
    </row>
    <row r="439" spans="1:5" x14ac:dyDescent="0.25">
      <c r="A439">
        <v>438</v>
      </c>
      <c r="D439" s="3">
        <v>3</v>
      </c>
    </row>
    <row r="440" spans="1:5" x14ac:dyDescent="0.25">
      <c r="A440">
        <v>439</v>
      </c>
      <c r="D440" s="3">
        <v>3</v>
      </c>
    </row>
    <row r="441" spans="1:5" x14ac:dyDescent="0.25">
      <c r="A441">
        <v>440</v>
      </c>
      <c r="C441" s="2">
        <v>2</v>
      </c>
      <c r="D441" s="3">
        <v>3</v>
      </c>
    </row>
    <row r="442" spans="1:5" x14ac:dyDescent="0.25">
      <c r="A442">
        <v>441</v>
      </c>
      <c r="C442" s="2">
        <v>2</v>
      </c>
      <c r="D442" s="3">
        <v>3</v>
      </c>
    </row>
    <row r="443" spans="1:5" x14ac:dyDescent="0.25">
      <c r="A443">
        <v>442</v>
      </c>
      <c r="C443" s="2">
        <v>2</v>
      </c>
    </row>
    <row r="444" spans="1:5" x14ac:dyDescent="0.25">
      <c r="A444">
        <v>443</v>
      </c>
      <c r="C444" s="2">
        <v>2</v>
      </c>
    </row>
    <row r="445" spans="1:5" x14ac:dyDescent="0.25">
      <c r="A445">
        <v>444</v>
      </c>
      <c r="C445" s="2">
        <v>2</v>
      </c>
    </row>
    <row r="446" spans="1:5" x14ac:dyDescent="0.25">
      <c r="A446">
        <v>445</v>
      </c>
      <c r="C446" s="2">
        <v>2</v>
      </c>
    </row>
    <row r="447" spans="1:5" x14ac:dyDescent="0.25">
      <c r="A447">
        <v>446</v>
      </c>
      <c r="C447" s="2">
        <v>2</v>
      </c>
    </row>
    <row r="448" spans="1:5" x14ac:dyDescent="0.25">
      <c r="A448">
        <v>447</v>
      </c>
      <c r="C448" s="2">
        <v>2</v>
      </c>
    </row>
    <row r="449" spans="1:5" x14ac:dyDescent="0.25">
      <c r="A449">
        <v>448</v>
      </c>
      <c r="B449" s="4">
        <v>1</v>
      </c>
      <c r="C449" s="2">
        <v>2</v>
      </c>
    </row>
    <row r="450" spans="1:5" x14ac:dyDescent="0.25">
      <c r="A450">
        <v>449</v>
      </c>
      <c r="B450" s="4">
        <v>1</v>
      </c>
      <c r="C450" s="2">
        <v>2</v>
      </c>
    </row>
    <row r="451" spans="1:5" x14ac:dyDescent="0.25">
      <c r="A451">
        <v>450</v>
      </c>
      <c r="B451" s="4">
        <v>1</v>
      </c>
    </row>
    <row r="452" spans="1:5" x14ac:dyDescent="0.25">
      <c r="A452">
        <v>451</v>
      </c>
      <c r="B452" s="4">
        <v>1</v>
      </c>
    </row>
    <row r="453" spans="1:5" x14ac:dyDescent="0.25">
      <c r="A453">
        <v>452</v>
      </c>
      <c r="B453" s="4">
        <v>1</v>
      </c>
      <c r="E453" s="5">
        <v>4</v>
      </c>
    </row>
    <row r="454" spans="1:5" x14ac:dyDescent="0.25">
      <c r="A454">
        <v>453</v>
      </c>
      <c r="B454" s="4">
        <v>1</v>
      </c>
      <c r="E454" s="5">
        <v>4</v>
      </c>
    </row>
    <row r="455" spans="1:5" x14ac:dyDescent="0.25">
      <c r="A455">
        <v>454</v>
      </c>
      <c r="B455" s="4">
        <v>1</v>
      </c>
      <c r="E455" s="5">
        <v>4</v>
      </c>
    </row>
    <row r="456" spans="1:5" x14ac:dyDescent="0.25">
      <c r="A456">
        <v>455</v>
      </c>
      <c r="B456" s="4">
        <v>1</v>
      </c>
      <c r="D456" s="3">
        <v>3</v>
      </c>
      <c r="E456" s="5">
        <v>4</v>
      </c>
    </row>
    <row r="457" spans="1:5" x14ac:dyDescent="0.25">
      <c r="A457">
        <v>456</v>
      </c>
      <c r="B457" s="4">
        <v>1</v>
      </c>
      <c r="D457" s="3">
        <v>3</v>
      </c>
      <c r="E457" s="5">
        <v>4</v>
      </c>
    </row>
    <row r="458" spans="1:5" x14ac:dyDescent="0.25">
      <c r="A458">
        <v>457</v>
      </c>
      <c r="D458" s="3">
        <v>3</v>
      </c>
      <c r="E458" s="5">
        <v>4</v>
      </c>
    </row>
    <row r="459" spans="1:5" x14ac:dyDescent="0.25">
      <c r="A459">
        <v>458</v>
      </c>
      <c r="D459" s="3">
        <v>3</v>
      </c>
      <c r="E459" s="5">
        <v>4</v>
      </c>
    </row>
    <row r="460" spans="1:5" x14ac:dyDescent="0.25">
      <c r="A460">
        <v>459</v>
      </c>
      <c r="D460" s="3">
        <v>3</v>
      </c>
      <c r="E460" s="5">
        <v>4</v>
      </c>
    </row>
    <row r="461" spans="1:5" x14ac:dyDescent="0.25">
      <c r="A461">
        <v>460</v>
      </c>
      <c r="D461" s="3">
        <v>3</v>
      </c>
      <c r="E461" s="5">
        <v>4</v>
      </c>
    </row>
    <row r="462" spans="1:5" x14ac:dyDescent="0.25">
      <c r="A462">
        <v>461</v>
      </c>
      <c r="D462" s="3">
        <v>3</v>
      </c>
    </row>
    <row r="463" spans="1:5" x14ac:dyDescent="0.25">
      <c r="A463">
        <v>462</v>
      </c>
      <c r="D463" s="3">
        <v>3</v>
      </c>
    </row>
    <row r="464" spans="1:5" x14ac:dyDescent="0.25">
      <c r="A464">
        <v>463</v>
      </c>
      <c r="C464" s="2">
        <v>2</v>
      </c>
    </row>
    <row r="465" spans="1:5" x14ac:dyDescent="0.25">
      <c r="A465">
        <v>464</v>
      </c>
      <c r="C465" s="2">
        <v>2</v>
      </c>
    </row>
    <row r="466" spans="1:5" x14ac:dyDescent="0.25">
      <c r="A466">
        <v>465</v>
      </c>
      <c r="C466" s="2">
        <v>2</v>
      </c>
    </row>
    <row r="467" spans="1:5" x14ac:dyDescent="0.25">
      <c r="A467">
        <v>466</v>
      </c>
      <c r="C467" s="2">
        <v>2</v>
      </c>
    </row>
    <row r="468" spans="1:5" x14ac:dyDescent="0.25">
      <c r="A468">
        <v>467</v>
      </c>
      <c r="C468" s="2">
        <v>2</v>
      </c>
    </row>
    <row r="469" spans="1:5" x14ac:dyDescent="0.25">
      <c r="A469">
        <v>468</v>
      </c>
      <c r="C469" s="2">
        <v>2</v>
      </c>
    </row>
    <row r="470" spans="1:5" x14ac:dyDescent="0.25">
      <c r="A470">
        <v>469</v>
      </c>
      <c r="C470" s="2">
        <v>2</v>
      </c>
    </row>
    <row r="471" spans="1:5" x14ac:dyDescent="0.25">
      <c r="A471">
        <v>470</v>
      </c>
      <c r="B471" s="4">
        <v>1</v>
      </c>
      <c r="C471" s="2">
        <v>2</v>
      </c>
    </row>
    <row r="472" spans="1:5" x14ac:dyDescent="0.25">
      <c r="A472">
        <v>471</v>
      </c>
      <c r="B472" s="4">
        <v>1</v>
      </c>
      <c r="C472" s="2">
        <v>2</v>
      </c>
    </row>
    <row r="473" spans="1:5" x14ac:dyDescent="0.25">
      <c r="A473">
        <v>472</v>
      </c>
      <c r="B473" s="4">
        <v>1</v>
      </c>
      <c r="C473" s="2">
        <v>2</v>
      </c>
    </row>
    <row r="474" spans="1:5" x14ac:dyDescent="0.25">
      <c r="A474">
        <v>473</v>
      </c>
      <c r="B474" s="4">
        <v>1</v>
      </c>
    </row>
    <row r="475" spans="1:5" x14ac:dyDescent="0.25">
      <c r="A475">
        <v>474</v>
      </c>
      <c r="B475" s="4">
        <v>1</v>
      </c>
    </row>
    <row r="476" spans="1:5" x14ac:dyDescent="0.25">
      <c r="A476">
        <v>475</v>
      </c>
      <c r="B476" s="4">
        <v>1</v>
      </c>
      <c r="E476" s="5">
        <v>4</v>
      </c>
    </row>
    <row r="477" spans="1:5" x14ac:dyDescent="0.25">
      <c r="A477">
        <v>476</v>
      </c>
      <c r="B477" s="4">
        <v>1</v>
      </c>
      <c r="E477" s="5">
        <v>4</v>
      </c>
    </row>
    <row r="478" spans="1:5" x14ac:dyDescent="0.25">
      <c r="A478">
        <v>477</v>
      </c>
      <c r="B478" s="4">
        <v>1</v>
      </c>
      <c r="D478" s="3">
        <v>3</v>
      </c>
      <c r="E478" s="5">
        <v>4</v>
      </c>
    </row>
    <row r="479" spans="1:5" x14ac:dyDescent="0.25">
      <c r="A479">
        <v>478</v>
      </c>
      <c r="B479" s="4">
        <v>1</v>
      </c>
      <c r="D479" s="3">
        <v>3</v>
      </c>
      <c r="E479" s="5">
        <v>4</v>
      </c>
    </row>
    <row r="480" spans="1:5" x14ac:dyDescent="0.25">
      <c r="A480">
        <v>479</v>
      </c>
      <c r="D480" s="3">
        <v>3</v>
      </c>
      <c r="E480" s="5">
        <v>4</v>
      </c>
    </row>
    <row r="481" spans="1:5" x14ac:dyDescent="0.25">
      <c r="A481">
        <v>480</v>
      </c>
      <c r="D481" s="3">
        <v>3</v>
      </c>
      <c r="E481" s="5">
        <v>4</v>
      </c>
    </row>
    <row r="482" spans="1:5" x14ac:dyDescent="0.25">
      <c r="A482">
        <v>481</v>
      </c>
      <c r="D482" s="3">
        <v>3</v>
      </c>
      <c r="E482" s="5">
        <v>4</v>
      </c>
    </row>
    <row r="483" spans="1:5" x14ac:dyDescent="0.25">
      <c r="A483">
        <v>482</v>
      </c>
      <c r="D483" s="3">
        <v>3</v>
      </c>
      <c r="E483" s="5">
        <v>4</v>
      </c>
    </row>
    <row r="484" spans="1:5" x14ac:dyDescent="0.25">
      <c r="A484">
        <v>483</v>
      </c>
      <c r="D484" s="3">
        <v>3</v>
      </c>
      <c r="E484" s="5">
        <v>4</v>
      </c>
    </row>
    <row r="485" spans="1:5" x14ac:dyDescent="0.25">
      <c r="A485">
        <v>484</v>
      </c>
      <c r="D485" s="3">
        <v>3</v>
      </c>
    </row>
    <row r="486" spans="1:5" x14ac:dyDescent="0.25">
      <c r="A486">
        <v>485</v>
      </c>
      <c r="D486" s="3">
        <v>3</v>
      </c>
    </row>
    <row r="487" spans="1:5" x14ac:dyDescent="0.25">
      <c r="A487">
        <v>486</v>
      </c>
      <c r="C487" s="2">
        <v>2</v>
      </c>
    </row>
    <row r="488" spans="1:5" x14ac:dyDescent="0.25">
      <c r="A488">
        <v>487</v>
      </c>
      <c r="C488" s="2">
        <v>2</v>
      </c>
    </row>
    <row r="489" spans="1:5" x14ac:dyDescent="0.25">
      <c r="A489">
        <v>488</v>
      </c>
      <c r="C489" s="2">
        <v>2</v>
      </c>
    </row>
    <row r="490" spans="1:5" x14ac:dyDescent="0.25">
      <c r="A490">
        <v>489</v>
      </c>
      <c r="C490" s="2">
        <v>2</v>
      </c>
    </row>
    <row r="491" spans="1:5" x14ac:dyDescent="0.25">
      <c r="A491">
        <v>490</v>
      </c>
      <c r="C491" s="2">
        <v>2</v>
      </c>
    </row>
    <row r="492" spans="1:5" x14ac:dyDescent="0.25">
      <c r="A492">
        <v>491</v>
      </c>
      <c r="C492" s="2">
        <v>2</v>
      </c>
    </row>
    <row r="493" spans="1:5" x14ac:dyDescent="0.25">
      <c r="A493">
        <v>492</v>
      </c>
      <c r="C493" s="2">
        <v>2</v>
      </c>
    </row>
    <row r="494" spans="1:5" x14ac:dyDescent="0.25">
      <c r="A494">
        <v>493</v>
      </c>
      <c r="C494" s="2">
        <v>2</v>
      </c>
    </row>
    <row r="495" spans="1:5" x14ac:dyDescent="0.25">
      <c r="A495">
        <v>494</v>
      </c>
      <c r="B495" s="4">
        <v>1</v>
      </c>
      <c r="C495" s="2">
        <v>2</v>
      </c>
    </row>
    <row r="496" spans="1:5" x14ac:dyDescent="0.25">
      <c r="A496">
        <v>495</v>
      </c>
      <c r="B496" s="4">
        <v>1</v>
      </c>
    </row>
    <row r="497" spans="1:5" x14ac:dyDescent="0.25">
      <c r="A497">
        <v>496</v>
      </c>
      <c r="B497" s="4">
        <v>1</v>
      </c>
    </row>
    <row r="498" spans="1:5" x14ac:dyDescent="0.25">
      <c r="A498">
        <v>497</v>
      </c>
      <c r="B498" s="4">
        <v>1</v>
      </c>
      <c r="E498" s="5">
        <v>4</v>
      </c>
    </row>
    <row r="499" spans="1:5" x14ac:dyDescent="0.25">
      <c r="A499">
        <v>498</v>
      </c>
      <c r="B499" s="4">
        <v>1</v>
      </c>
      <c r="E499" s="5">
        <v>4</v>
      </c>
    </row>
    <row r="500" spans="1:5" x14ac:dyDescent="0.25">
      <c r="A500">
        <v>499</v>
      </c>
      <c r="B500" s="4">
        <v>1</v>
      </c>
      <c r="E500" s="5">
        <v>4</v>
      </c>
    </row>
    <row r="501" spans="1:5" x14ac:dyDescent="0.25">
      <c r="A501">
        <v>500</v>
      </c>
      <c r="B501" s="4">
        <v>1</v>
      </c>
      <c r="D501" s="3">
        <v>3</v>
      </c>
      <c r="E501" s="5">
        <v>4</v>
      </c>
    </row>
    <row r="502" spans="1:5" x14ac:dyDescent="0.25">
      <c r="A502">
        <v>501</v>
      </c>
      <c r="D502" s="3">
        <v>3</v>
      </c>
      <c r="E502" s="5">
        <v>4</v>
      </c>
    </row>
    <row r="503" spans="1:5" x14ac:dyDescent="0.25">
      <c r="A503">
        <v>502</v>
      </c>
      <c r="D503" s="3">
        <v>3</v>
      </c>
      <c r="E503" s="5">
        <v>4</v>
      </c>
    </row>
    <row r="504" spans="1:5" x14ac:dyDescent="0.25">
      <c r="A504">
        <v>503</v>
      </c>
      <c r="D504" s="3">
        <v>3</v>
      </c>
      <c r="E504" s="5">
        <v>4</v>
      </c>
    </row>
    <row r="505" spans="1:5" x14ac:dyDescent="0.25">
      <c r="A505">
        <v>504</v>
      </c>
      <c r="D505" s="3">
        <v>3</v>
      </c>
      <c r="E505" s="5">
        <v>4</v>
      </c>
    </row>
    <row r="506" spans="1:5" x14ac:dyDescent="0.25">
      <c r="A506">
        <v>505</v>
      </c>
      <c r="D506" s="3">
        <v>3</v>
      </c>
    </row>
    <row r="507" spans="1:5" x14ac:dyDescent="0.25">
      <c r="A507">
        <v>506</v>
      </c>
      <c r="D507" s="3">
        <v>3</v>
      </c>
    </row>
    <row r="508" spans="1:5" x14ac:dyDescent="0.25">
      <c r="A508">
        <v>507</v>
      </c>
    </row>
    <row r="509" spans="1:5" x14ac:dyDescent="0.25">
      <c r="A509">
        <v>508</v>
      </c>
      <c r="C509" s="2">
        <v>2</v>
      </c>
    </row>
    <row r="510" spans="1:5" x14ac:dyDescent="0.25">
      <c r="A510">
        <v>509</v>
      </c>
      <c r="C510" s="2">
        <v>2</v>
      </c>
    </row>
    <row r="511" spans="1:5" x14ac:dyDescent="0.25">
      <c r="A511">
        <v>510</v>
      </c>
      <c r="C511" s="2">
        <v>2</v>
      </c>
    </row>
    <row r="512" spans="1:5" x14ac:dyDescent="0.25">
      <c r="A512">
        <v>511</v>
      </c>
      <c r="C512" s="2">
        <v>2</v>
      </c>
    </row>
    <row r="513" spans="1:5" x14ac:dyDescent="0.25">
      <c r="A513">
        <v>512</v>
      </c>
      <c r="C513" s="2">
        <v>2</v>
      </c>
    </row>
    <row r="514" spans="1:5" x14ac:dyDescent="0.25">
      <c r="A514">
        <v>513</v>
      </c>
      <c r="C514" s="2">
        <v>2</v>
      </c>
    </row>
    <row r="515" spans="1:5" x14ac:dyDescent="0.25">
      <c r="A515">
        <v>514</v>
      </c>
      <c r="B515" s="4">
        <v>1</v>
      </c>
      <c r="C515" s="2">
        <v>2</v>
      </c>
    </row>
    <row r="516" spans="1:5" x14ac:dyDescent="0.25">
      <c r="A516">
        <v>515</v>
      </c>
      <c r="B516" s="4">
        <v>1</v>
      </c>
      <c r="C516" s="2">
        <v>2</v>
      </c>
    </row>
    <row r="517" spans="1:5" x14ac:dyDescent="0.25">
      <c r="A517">
        <v>516</v>
      </c>
      <c r="B517" s="4">
        <v>1</v>
      </c>
    </row>
    <row r="518" spans="1:5" x14ac:dyDescent="0.25">
      <c r="A518">
        <v>517</v>
      </c>
      <c r="B518" s="4">
        <v>1</v>
      </c>
    </row>
    <row r="519" spans="1:5" x14ac:dyDescent="0.25">
      <c r="A519">
        <v>518</v>
      </c>
      <c r="B519" s="4">
        <v>1</v>
      </c>
    </row>
    <row r="520" spans="1:5" x14ac:dyDescent="0.25">
      <c r="A520">
        <v>519</v>
      </c>
      <c r="B520" s="4">
        <v>1</v>
      </c>
    </row>
    <row r="521" spans="1:5" x14ac:dyDescent="0.25">
      <c r="A521">
        <v>520</v>
      </c>
      <c r="B521" s="4">
        <v>1</v>
      </c>
      <c r="D521" s="3">
        <v>3</v>
      </c>
      <c r="E521" s="5">
        <v>4</v>
      </c>
    </row>
    <row r="522" spans="1:5" x14ac:dyDescent="0.25">
      <c r="A522">
        <v>521</v>
      </c>
      <c r="D522" s="3">
        <v>3</v>
      </c>
      <c r="E522" s="5">
        <v>4</v>
      </c>
    </row>
    <row r="523" spans="1:5" x14ac:dyDescent="0.25">
      <c r="A523">
        <v>522</v>
      </c>
      <c r="D523" s="3">
        <v>3</v>
      </c>
      <c r="E523" s="5">
        <v>4</v>
      </c>
    </row>
    <row r="524" spans="1:5" x14ac:dyDescent="0.25">
      <c r="A524">
        <v>523</v>
      </c>
      <c r="D524" s="3">
        <v>3</v>
      </c>
      <c r="E524" s="5">
        <v>4</v>
      </c>
    </row>
    <row r="525" spans="1:5" x14ac:dyDescent="0.25">
      <c r="A525">
        <v>524</v>
      </c>
      <c r="D525" s="3">
        <v>3</v>
      </c>
      <c r="E525" s="5">
        <v>4</v>
      </c>
    </row>
    <row r="526" spans="1:5" x14ac:dyDescent="0.25">
      <c r="A526">
        <v>525</v>
      </c>
      <c r="D526" s="3">
        <v>3</v>
      </c>
      <c r="E526" s="5">
        <v>4</v>
      </c>
    </row>
    <row r="527" spans="1:5" x14ac:dyDescent="0.25">
      <c r="A527">
        <v>526</v>
      </c>
      <c r="D527" s="3">
        <v>3</v>
      </c>
      <c r="E527" s="5">
        <v>4</v>
      </c>
    </row>
    <row r="528" spans="1:5" x14ac:dyDescent="0.25">
      <c r="A528">
        <v>527</v>
      </c>
      <c r="D528" s="3">
        <v>3</v>
      </c>
      <c r="E528" s="5">
        <v>4</v>
      </c>
    </row>
    <row r="529" spans="1:5" x14ac:dyDescent="0.25">
      <c r="A529">
        <v>528</v>
      </c>
    </row>
    <row r="530" spans="1:5" x14ac:dyDescent="0.25">
      <c r="A530">
        <v>529</v>
      </c>
    </row>
    <row r="531" spans="1:5" x14ac:dyDescent="0.25">
      <c r="A531">
        <v>530</v>
      </c>
    </row>
    <row r="532" spans="1:5" x14ac:dyDescent="0.25">
      <c r="A532">
        <v>531</v>
      </c>
    </row>
    <row r="533" spans="1:5" x14ac:dyDescent="0.25">
      <c r="A533">
        <v>532</v>
      </c>
      <c r="C533" s="2">
        <v>2</v>
      </c>
    </row>
    <row r="534" spans="1:5" x14ac:dyDescent="0.25">
      <c r="A534">
        <v>533</v>
      </c>
      <c r="C534" s="2">
        <v>2</v>
      </c>
    </row>
    <row r="535" spans="1:5" x14ac:dyDescent="0.25">
      <c r="A535">
        <v>534</v>
      </c>
      <c r="C535" s="2">
        <v>2</v>
      </c>
    </row>
    <row r="536" spans="1:5" x14ac:dyDescent="0.25">
      <c r="A536">
        <v>535</v>
      </c>
      <c r="C536" s="2">
        <v>2</v>
      </c>
    </row>
    <row r="537" spans="1:5" x14ac:dyDescent="0.25">
      <c r="A537">
        <v>536</v>
      </c>
      <c r="B537" s="4">
        <v>1</v>
      </c>
      <c r="C537" s="2">
        <v>2</v>
      </c>
    </row>
    <row r="538" spans="1:5" x14ac:dyDescent="0.25">
      <c r="A538">
        <v>537</v>
      </c>
      <c r="B538" s="4">
        <v>1</v>
      </c>
      <c r="C538" s="2">
        <v>2</v>
      </c>
    </row>
    <row r="539" spans="1:5" x14ac:dyDescent="0.25">
      <c r="A539">
        <v>538</v>
      </c>
      <c r="B539" s="4">
        <v>1</v>
      </c>
      <c r="C539" s="2">
        <v>2</v>
      </c>
    </row>
    <row r="540" spans="1:5" x14ac:dyDescent="0.25">
      <c r="A540">
        <v>539</v>
      </c>
      <c r="B540" s="4">
        <v>1</v>
      </c>
    </row>
    <row r="541" spans="1:5" x14ac:dyDescent="0.25">
      <c r="A541">
        <v>540</v>
      </c>
      <c r="B541" s="4">
        <v>1</v>
      </c>
    </row>
    <row r="542" spans="1:5" x14ac:dyDescent="0.25">
      <c r="A542">
        <v>541</v>
      </c>
      <c r="B542" s="4">
        <v>1</v>
      </c>
      <c r="E542" s="5">
        <v>4</v>
      </c>
    </row>
    <row r="543" spans="1:5" x14ac:dyDescent="0.25">
      <c r="A543">
        <v>542</v>
      </c>
      <c r="B543" s="4">
        <v>1</v>
      </c>
      <c r="D543" s="3">
        <v>3</v>
      </c>
      <c r="E543" s="5">
        <v>4</v>
      </c>
    </row>
    <row r="544" spans="1:5" x14ac:dyDescent="0.25">
      <c r="A544">
        <v>543</v>
      </c>
      <c r="D544" s="3">
        <v>3</v>
      </c>
      <c r="E544" s="5">
        <v>4</v>
      </c>
    </row>
    <row r="545" spans="1:5" x14ac:dyDescent="0.25">
      <c r="A545">
        <v>544</v>
      </c>
      <c r="D545" s="3">
        <v>3</v>
      </c>
      <c r="E545" s="5">
        <v>4</v>
      </c>
    </row>
    <row r="546" spans="1:5" x14ac:dyDescent="0.25">
      <c r="A546">
        <v>545</v>
      </c>
      <c r="D546" s="3">
        <v>3</v>
      </c>
      <c r="E546" s="5">
        <v>4</v>
      </c>
    </row>
    <row r="547" spans="1:5" x14ac:dyDescent="0.25">
      <c r="A547">
        <v>546</v>
      </c>
      <c r="D547" s="3">
        <v>3</v>
      </c>
      <c r="E547" s="5">
        <v>4</v>
      </c>
    </row>
    <row r="548" spans="1:5" x14ac:dyDescent="0.25">
      <c r="A548">
        <v>547</v>
      </c>
      <c r="D548" s="3">
        <v>3</v>
      </c>
      <c r="E548" s="5">
        <v>4</v>
      </c>
    </row>
    <row r="549" spans="1:5" x14ac:dyDescent="0.25">
      <c r="A549">
        <v>548</v>
      </c>
      <c r="D549" s="3">
        <v>3</v>
      </c>
      <c r="E549" s="5">
        <v>4</v>
      </c>
    </row>
    <row r="550" spans="1:5" x14ac:dyDescent="0.25">
      <c r="A550">
        <v>549</v>
      </c>
    </row>
    <row r="551" spans="1:5" x14ac:dyDescent="0.25">
      <c r="A551">
        <v>550</v>
      </c>
    </row>
    <row r="552" spans="1:5" x14ac:dyDescent="0.25">
      <c r="A552">
        <v>551</v>
      </c>
      <c r="C552" s="2">
        <v>2</v>
      </c>
    </row>
    <row r="553" spans="1:5" x14ac:dyDescent="0.25">
      <c r="A553">
        <v>552</v>
      </c>
      <c r="C553" s="2">
        <v>2</v>
      </c>
    </row>
    <row r="554" spans="1:5" x14ac:dyDescent="0.25">
      <c r="A554">
        <v>553</v>
      </c>
      <c r="C554" s="2">
        <v>2</v>
      </c>
    </row>
    <row r="555" spans="1:5" x14ac:dyDescent="0.25">
      <c r="A555">
        <v>554</v>
      </c>
      <c r="C555" s="2">
        <v>2</v>
      </c>
    </row>
    <row r="556" spans="1:5" x14ac:dyDescent="0.25">
      <c r="A556">
        <v>555</v>
      </c>
      <c r="C556" s="2">
        <v>2</v>
      </c>
    </row>
    <row r="557" spans="1:5" x14ac:dyDescent="0.25">
      <c r="A557">
        <v>556</v>
      </c>
      <c r="C557" s="2">
        <v>2</v>
      </c>
    </row>
    <row r="558" spans="1:5" x14ac:dyDescent="0.25">
      <c r="A558">
        <v>557</v>
      </c>
      <c r="B558" s="4">
        <v>1</v>
      </c>
      <c r="C558" s="2">
        <v>2</v>
      </c>
    </row>
    <row r="559" spans="1:5" x14ac:dyDescent="0.25">
      <c r="A559">
        <v>558</v>
      </c>
      <c r="B559" s="4">
        <v>1</v>
      </c>
      <c r="C559" s="2">
        <v>2</v>
      </c>
    </row>
    <row r="560" spans="1:5" x14ac:dyDescent="0.25">
      <c r="A560">
        <v>559</v>
      </c>
      <c r="B560" s="4">
        <v>1</v>
      </c>
    </row>
    <row r="561" spans="1:5" x14ac:dyDescent="0.25">
      <c r="A561">
        <v>560</v>
      </c>
      <c r="B561" s="4">
        <v>1</v>
      </c>
    </row>
    <row r="562" spans="1:5" x14ac:dyDescent="0.25">
      <c r="A562">
        <v>561</v>
      </c>
      <c r="B562" s="4">
        <v>1</v>
      </c>
    </row>
    <row r="563" spans="1:5" x14ac:dyDescent="0.25">
      <c r="A563">
        <v>562</v>
      </c>
      <c r="B563" s="4">
        <v>1</v>
      </c>
      <c r="E563" s="5">
        <v>4</v>
      </c>
    </row>
    <row r="564" spans="1:5" x14ac:dyDescent="0.25">
      <c r="A564">
        <v>563</v>
      </c>
      <c r="B564" s="4">
        <v>1</v>
      </c>
      <c r="E564" s="5">
        <v>4</v>
      </c>
    </row>
    <row r="565" spans="1:5" x14ac:dyDescent="0.25">
      <c r="A565">
        <v>564</v>
      </c>
      <c r="B565" s="4">
        <v>1</v>
      </c>
      <c r="D565" s="3">
        <v>3</v>
      </c>
      <c r="E565" s="5">
        <v>4</v>
      </c>
    </row>
    <row r="566" spans="1:5" x14ac:dyDescent="0.25">
      <c r="A566">
        <v>565</v>
      </c>
      <c r="D566" s="3">
        <v>3</v>
      </c>
      <c r="E566" s="5">
        <v>4</v>
      </c>
    </row>
    <row r="567" spans="1:5" x14ac:dyDescent="0.25">
      <c r="A567">
        <v>566</v>
      </c>
      <c r="D567" s="3">
        <v>3</v>
      </c>
      <c r="E567" s="5">
        <v>4</v>
      </c>
    </row>
    <row r="568" spans="1:5" x14ac:dyDescent="0.25">
      <c r="A568">
        <v>567</v>
      </c>
      <c r="D568" s="3">
        <v>3</v>
      </c>
      <c r="E568" s="5">
        <v>4</v>
      </c>
    </row>
    <row r="569" spans="1:5" x14ac:dyDescent="0.25">
      <c r="A569">
        <v>568</v>
      </c>
      <c r="D569" s="3">
        <v>3</v>
      </c>
      <c r="E569" s="5">
        <v>4</v>
      </c>
    </row>
    <row r="570" spans="1:5" x14ac:dyDescent="0.25">
      <c r="A570">
        <v>569</v>
      </c>
      <c r="D570" s="3">
        <v>3</v>
      </c>
      <c r="E570" s="5">
        <v>4</v>
      </c>
    </row>
    <row r="571" spans="1:5" x14ac:dyDescent="0.25">
      <c r="A571">
        <v>570</v>
      </c>
      <c r="D571" s="3">
        <v>3</v>
      </c>
    </row>
    <row r="572" spans="1:5" x14ac:dyDescent="0.25">
      <c r="A572">
        <v>571</v>
      </c>
      <c r="C572" s="2">
        <v>2</v>
      </c>
    </row>
    <row r="573" spans="1:5" x14ac:dyDescent="0.25">
      <c r="A573">
        <v>572</v>
      </c>
      <c r="C573" s="2">
        <v>2</v>
      </c>
    </row>
    <row r="574" spans="1:5" x14ac:dyDescent="0.25">
      <c r="A574">
        <v>573</v>
      </c>
      <c r="C574" s="2">
        <v>2</v>
      </c>
    </row>
    <row r="575" spans="1:5" x14ac:dyDescent="0.25">
      <c r="A575">
        <v>574</v>
      </c>
      <c r="C575" s="2">
        <v>2</v>
      </c>
    </row>
    <row r="576" spans="1:5" x14ac:dyDescent="0.25">
      <c r="A576">
        <v>575</v>
      </c>
      <c r="C576" s="2">
        <v>2</v>
      </c>
    </row>
    <row r="577" spans="1:5" x14ac:dyDescent="0.25">
      <c r="A577">
        <v>576</v>
      </c>
      <c r="C577" s="2">
        <v>2</v>
      </c>
    </row>
    <row r="578" spans="1:5" x14ac:dyDescent="0.25">
      <c r="A578">
        <v>577</v>
      </c>
      <c r="C578" s="2">
        <v>2</v>
      </c>
    </row>
    <row r="579" spans="1:5" x14ac:dyDescent="0.25">
      <c r="A579">
        <v>578</v>
      </c>
      <c r="B579" s="4">
        <v>1</v>
      </c>
      <c r="C579" s="2">
        <v>2</v>
      </c>
    </row>
    <row r="580" spans="1:5" x14ac:dyDescent="0.25">
      <c r="A580">
        <v>579</v>
      </c>
      <c r="B580" s="4">
        <v>1</v>
      </c>
    </row>
    <row r="581" spans="1:5" x14ac:dyDescent="0.25">
      <c r="A581">
        <v>580</v>
      </c>
      <c r="B581" s="4">
        <v>1</v>
      </c>
    </row>
    <row r="582" spans="1:5" x14ac:dyDescent="0.25">
      <c r="A582">
        <v>581</v>
      </c>
      <c r="B582" s="4">
        <v>1</v>
      </c>
    </row>
    <row r="583" spans="1:5" x14ac:dyDescent="0.25">
      <c r="A583">
        <v>582</v>
      </c>
      <c r="B583" s="4">
        <v>1</v>
      </c>
    </row>
    <row r="584" spans="1:5" x14ac:dyDescent="0.25">
      <c r="A584">
        <v>583</v>
      </c>
      <c r="B584" s="4">
        <v>1</v>
      </c>
      <c r="E584" s="5">
        <v>4</v>
      </c>
    </row>
    <row r="585" spans="1:5" x14ac:dyDescent="0.25">
      <c r="A585">
        <v>584</v>
      </c>
      <c r="B585" s="4">
        <v>1</v>
      </c>
      <c r="E585" s="5">
        <v>4</v>
      </c>
    </row>
    <row r="586" spans="1:5" x14ac:dyDescent="0.25">
      <c r="A586">
        <v>585</v>
      </c>
      <c r="B586" s="4">
        <v>1</v>
      </c>
      <c r="E586" s="5">
        <v>4</v>
      </c>
    </row>
    <row r="587" spans="1:5" x14ac:dyDescent="0.25">
      <c r="A587">
        <v>586</v>
      </c>
      <c r="D587" s="3">
        <v>3</v>
      </c>
      <c r="E587" s="5">
        <v>4</v>
      </c>
    </row>
    <row r="588" spans="1:5" x14ac:dyDescent="0.25">
      <c r="A588">
        <v>587</v>
      </c>
      <c r="D588" s="3">
        <v>3</v>
      </c>
      <c r="E588" s="5">
        <v>4</v>
      </c>
    </row>
    <row r="589" spans="1:5" x14ac:dyDescent="0.25">
      <c r="A589">
        <v>588</v>
      </c>
      <c r="D589" s="3">
        <v>3</v>
      </c>
      <c r="E589" s="5">
        <v>4</v>
      </c>
    </row>
    <row r="590" spans="1:5" x14ac:dyDescent="0.25">
      <c r="A590">
        <v>589</v>
      </c>
      <c r="D590" s="3">
        <v>3</v>
      </c>
      <c r="E590" s="5">
        <v>4</v>
      </c>
    </row>
    <row r="591" spans="1:5" x14ac:dyDescent="0.25">
      <c r="A591">
        <v>590</v>
      </c>
      <c r="D591" s="3">
        <v>3</v>
      </c>
      <c r="E591" s="5">
        <v>4</v>
      </c>
    </row>
    <row r="592" spans="1:5" x14ac:dyDescent="0.25">
      <c r="A592">
        <v>591</v>
      </c>
      <c r="C592" s="2">
        <v>2</v>
      </c>
      <c r="D592" s="3">
        <v>3</v>
      </c>
      <c r="E592" s="5">
        <v>4</v>
      </c>
    </row>
    <row r="593" spans="1:5" x14ac:dyDescent="0.25">
      <c r="A593">
        <v>592</v>
      </c>
      <c r="C593" s="2">
        <v>2</v>
      </c>
      <c r="D593" s="3">
        <v>3</v>
      </c>
    </row>
    <row r="594" spans="1:5" x14ac:dyDescent="0.25">
      <c r="A594">
        <v>593</v>
      </c>
      <c r="C594" s="2">
        <v>2</v>
      </c>
      <c r="D594" s="3">
        <v>3</v>
      </c>
    </row>
    <row r="595" spans="1:5" x14ac:dyDescent="0.25">
      <c r="A595">
        <v>594</v>
      </c>
      <c r="C595" s="2">
        <v>2</v>
      </c>
    </row>
    <row r="596" spans="1:5" x14ac:dyDescent="0.25">
      <c r="A596">
        <v>595</v>
      </c>
      <c r="C596" s="2">
        <v>2</v>
      </c>
    </row>
    <row r="597" spans="1:5" x14ac:dyDescent="0.25">
      <c r="A597">
        <v>596</v>
      </c>
      <c r="C597" s="2">
        <v>2</v>
      </c>
    </row>
    <row r="598" spans="1:5" x14ac:dyDescent="0.25">
      <c r="A598">
        <v>597</v>
      </c>
      <c r="C598" s="2">
        <v>2</v>
      </c>
    </row>
    <row r="599" spans="1:5" x14ac:dyDescent="0.25">
      <c r="A599">
        <v>598</v>
      </c>
      <c r="C599" s="2">
        <v>2</v>
      </c>
    </row>
    <row r="600" spans="1:5" x14ac:dyDescent="0.25">
      <c r="A600">
        <v>599</v>
      </c>
      <c r="B600" s="4">
        <v>1</v>
      </c>
      <c r="C600" s="2">
        <v>2</v>
      </c>
    </row>
    <row r="601" spans="1:5" x14ac:dyDescent="0.25">
      <c r="A601">
        <v>600</v>
      </c>
      <c r="B601" s="4">
        <v>1</v>
      </c>
      <c r="C601" s="2">
        <v>2</v>
      </c>
    </row>
    <row r="602" spans="1:5" x14ac:dyDescent="0.25">
      <c r="A602">
        <v>601</v>
      </c>
      <c r="B602" s="4">
        <v>1</v>
      </c>
    </row>
    <row r="603" spans="1:5" x14ac:dyDescent="0.25">
      <c r="A603">
        <v>602</v>
      </c>
      <c r="B603" s="4">
        <v>1</v>
      </c>
    </row>
    <row r="604" spans="1:5" x14ac:dyDescent="0.25">
      <c r="A604">
        <v>603</v>
      </c>
      <c r="B604" s="4">
        <v>1</v>
      </c>
    </row>
    <row r="605" spans="1:5" x14ac:dyDescent="0.25">
      <c r="A605">
        <v>604</v>
      </c>
      <c r="B605" s="4">
        <v>1</v>
      </c>
    </row>
    <row r="606" spans="1:5" x14ac:dyDescent="0.25">
      <c r="A606">
        <v>605</v>
      </c>
      <c r="B606" s="4">
        <v>1</v>
      </c>
    </row>
    <row r="607" spans="1:5" x14ac:dyDescent="0.25">
      <c r="A607">
        <v>606</v>
      </c>
      <c r="B607" s="4">
        <v>1</v>
      </c>
      <c r="E607" s="5">
        <v>4</v>
      </c>
    </row>
    <row r="608" spans="1:5" x14ac:dyDescent="0.25">
      <c r="A608">
        <v>607</v>
      </c>
      <c r="B608" s="4">
        <v>1</v>
      </c>
      <c r="E608" s="5">
        <v>4</v>
      </c>
    </row>
    <row r="609" spans="1:6" x14ac:dyDescent="0.25">
      <c r="A609">
        <v>608</v>
      </c>
      <c r="B609" s="4">
        <v>1</v>
      </c>
      <c r="E609" s="5">
        <v>4</v>
      </c>
    </row>
    <row r="610" spans="1:6" x14ac:dyDescent="0.25">
      <c r="A610">
        <v>609</v>
      </c>
      <c r="D610" s="3">
        <v>3</v>
      </c>
      <c r="E610" s="5">
        <v>4</v>
      </c>
    </row>
    <row r="611" spans="1:6" x14ac:dyDescent="0.25">
      <c r="A611">
        <v>610</v>
      </c>
      <c r="D611" s="3">
        <v>3</v>
      </c>
      <c r="E611" s="5">
        <v>4</v>
      </c>
      <c r="F611" t="s">
        <v>22</v>
      </c>
    </row>
    <row r="612" spans="1:6" x14ac:dyDescent="0.25">
      <c r="A612">
        <v>611</v>
      </c>
    </row>
    <row r="613" spans="1:6" x14ac:dyDescent="0.25">
      <c r="A613">
        <v>612</v>
      </c>
      <c r="F613" t="s">
        <v>22</v>
      </c>
    </row>
    <row r="614" spans="1:6" x14ac:dyDescent="0.25">
      <c r="A614">
        <v>613</v>
      </c>
      <c r="B614" s="4">
        <v>1</v>
      </c>
    </row>
    <row r="615" spans="1:6" x14ac:dyDescent="0.25">
      <c r="A615">
        <v>614</v>
      </c>
      <c r="B615" s="4">
        <v>1</v>
      </c>
      <c r="E615" s="5">
        <v>4</v>
      </c>
    </row>
    <row r="616" spans="1:6" x14ac:dyDescent="0.25">
      <c r="A616">
        <v>615</v>
      </c>
      <c r="B616" s="4">
        <v>1</v>
      </c>
      <c r="E616" s="5">
        <v>4</v>
      </c>
    </row>
    <row r="617" spans="1:6" x14ac:dyDescent="0.25">
      <c r="A617">
        <v>616</v>
      </c>
      <c r="B617" s="4">
        <v>1</v>
      </c>
      <c r="E617" s="5">
        <v>4</v>
      </c>
    </row>
    <row r="618" spans="1:6" x14ac:dyDescent="0.25">
      <c r="A618">
        <v>617</v>
      </c>
      <c r="B618" s="4">
        <v>1</v>
      </c>
      <c r="E618" s="5">
        <v>4</v>
      </c>
    </row>
    <row r="619" spans="1:6" x14ac:dyDescent="0.25">
      <c r="A619">
        <v>618</v>
      </c>
      <c r="B619" s="4">
        <v>1</v>
      </c>
      <c r="E619" s="5">
        <v>4</v>
      </c>
    </row>
    <row r="620" spans="1:6" x14ac:dyDescent="0.25">
      <c r="A620">
        <v>619</v>
      </c>
      <c r="B620" s="4">
        <v>1</v>
      </c>
      <c r="E620" s="5">
        <v>4</v>
      </c>
    </row>
    <row r="621" spans="1:6" x14ac:dyDescent="0.25">
      <c r="A621">
        <v>620</v>
      </c>
      <c r="B621" s="4">
        <v>1</v>
      </c>
      <c r="E621" s="5">
        <v>4</v>
      </c>
    </row>
    <row r="622" spans="1:6" x14ac:dyDescent="0.25">
      <c r="A622">
        <v>621</v>
      </c>
      <c r="B622" s="4">
        <v>1</v>
      </c>
      <c r="E622" s="5">
        <v>4</v>
      </c>
    </row>
    <row r="623" spans="1:6" x14ac:dyDescent="0.25">
      <c r="A623">
        <v>622</v>
      </c>
      <c r="B623" s="4">
        <v>1</v>
      </c>
      <c r="E623" s="5">
        <v>4</v>
      </c>
    </row>
    <row r="624" spans="1:6" x14ac:dyDescent="0.25">
      <c r="A624">
        <v>623</v>
      </c>
      <c r="B624" s="4">
        <v>1</v>
      </c>
      <c r="E624" s="5">
        <v>4</v>
      </c>
    </row>
    <row r="625" spans="1:5" x14ac:dyDescent="0.25">
      <c r="A625">
        <v>624</v>
      </c>
      <c r="B625" s="4">
        <v>1</v>
      </c>
      <c r="E625" s="5">
        <v>4</v>
      </c>
    </row>
    <row r="626" spans="1:5" x14ac:dyDescent="0.25">
      <c r="A626">
        <v>625</v>
      </c>
      <c r="B626" s="4">
        <v>1</v>
      </c>
      <c r="E626" s="5">
        <v>4</v>
      </c>
    </row>
    <row r="627" spans="1:5" x14ac:dyDescent="0.25">
      <c r="A627">
        <v>626</v>
      </c>
      <c r="D627" s="3">
        <v>3</v>
      </c>
      <c r="E627" s="5">
        <v>4</v>
      </c>
    </row>
    <row r="628" spans="1:5" x14ac:dyDescent="0.25">
      <c r="A628">
        <v>627</v>
      </c>
      <c r="D628" s="3">
        <v>3</v>
      </c>
    </row>
    <row r="629" spans="1:5" x14ac:dyDescent="0.25">
      <c r="A629">
        <v>628</v>
      </c>
      <c r="D629" s="3">
        <v>3</v>
      </c>
    </row>
    <row r="630" spans="1:5" x14ac:dyDescent="0.25">
      <c r="A630">
        <v>629</v>
      </c>
      <c r="C630" s="2">
        <v>2</v>
      </c>
      <c r="D630" s="3">
        <v>3</v>
      </c>
    </row>
    <row r="631" spans="1:5" x14ac:dyDescent="0.25">
      <c r="A631">
        <v>630</v>
      </c>
      <c r="C631" s="2">
        <v>2</v>
      </c>
      <c r="D631" s="3">
        <v>3</v>
      </c>
    </row>
    <row r="632" spans="1:5" x14ac:dyDescent="0.25">
      <c r="A632">
        <v>631</v>
      </c>
      <c r="C632" s="2">
        <v>2</v>
      </c>
      <c r="D632" s="3">
        <v>3</v>
      </c>
    </row>
    <row r="633" spans="1:5" x14ac:dyDescent="0.25">
      <c r="A633">
        <v>632</v>
      </c>
      <c r="C633" s="2">
        <v>2</v>
      </c>
      <c r="D633" s="3">
        <v>3</v>
      </c>
    </row>
    <row r="634" spans="1:5" x14ac:dyDescent="0.25">
      <c r="A634">
        <v>633</v>
      </c>
      <c r="C634" s="2">
        <v>2</v>
      </c>
      <c r="D634" s="3">
        <v>3</v>
      </c>
    </row>
    <row r="635" spans="1:5" x14ac:dyDescent="0.25">
      <c r="A635">
        <v>634</v>
      </c>
      <c r="C635" s="2">
        <v>2</v>
      </c>
      <c r="D635" s="3">
        <v>3</v>
      </c>
    </row>
    <row r="636" spans="1:5" x14ac:dyDescent="0.25">
      <c r="A636">
        <v>635</v>
      </c>
      <c r="C636" s="2">
        <v>2</v>
      </c>
      <c r="D636" s="3">
        <v>3</v>
      </c>
    </row>
    <row r="637" spans="1:5" x14ac:dyDescent="0.25">
      <c r="A637">
        <v>636</v>
      </c>
      <c r="C637" s="2">
        <v>2</v>
      </c>
    </row>
    <row r="638" spans="1:5" x14ac:dyDescent="0.25">
      <c r="A638">
        <v>637</v>
      </c>
      <c r="C638" s="2">
        <v>2</v>
      </c>
    </row>
    <row r="639" spans="1:5" x14ac:dyDescent="0.25">
      <c r="A639">
        <v>638</v>
      </c>
      <c r="C639" s="2">
        <v>2</v>
      </c>
    </row>
    <row r="640" spans="1:5" x14ac:dyDescent="0.25">
      <c r="A640">
        <v>639</v>
      </c>
      <c r="C640" s="2">
        <v>2</v>
      </c>
    </row>
    <row r="641" spans="1:5" x14ac:dyDescent="0.25">
      <c r="A641">
        <v>640</v>
      </c>
      <c r="B641" s="4">
        <v>1</v>
      </c>
    </row>
    <row r="642" spans="1:5" x14ac:dyDescent="0.25">
      <c r="A642">
        <v>641</v>
      </c>
      <c r="B642" s="4">
        <v>1</v>
      </c>
    </row>
    <row r="643" spans="1:5" x14ac:dyDescent="0.25">
      <c r="A643">
        <v>642</v>
      </c>
      <c r="B643" s="4">
        <v>1</v>
      </c>
    </row>
    <row r="644" spans="1:5" x14ac:dyDescent="0.25">
      <c r="A644">
        <v>643</v>
      </c>
      <c r="B644" s="4">
        <v>1</v>
      </c>
    </row>
    <row r="645" spans="1:5" x14ac:dyDescent="0.25">
      <c r="A645">
        <v>644</v>
      </c>
      <c r="B645" s="4">
        <v>1</v>
      </c>
      <c r="E645" s="5">
        <v>4</v>
      </c>
    </row>
    <row r="646" spans="1:5" x14ac:dyDescent="0.25">
      <c r="A646">
        <v>645</v>
      </c>
      <c r="B646" s="4">
        <v>1</v>
      </c>
      <c r="E646" s="5">
        <v>4</v>
      </c>
    </row>
    <row r="647" spans="1:5" x14ac:dyDescent="0.25">
      <c r="A647">
        <v>646</v>
      </c>
      <c r="B647" s="4">
        <v>1</v>
      </c>
      <c r="E647" s="5">
        <v>4</v>
      </c>
    </row>
    <row r="648" spans="1:5" x14ac:dyDescent="0.25">
      <c r="A648">
        <v>647</v>
      </c>
      <c r="B648" s="4">
        <v>1</v>
      </c>
      <c r="E648" s="5">
        <v>4</v>
      </c>
    </row>
    <row r="649" spans="1:5" x14ac:dyDescent="0.25">
      <c r="A649">
        <v>648</v>
      </c>
      <c r="B649" s="4">
        <v>1</v>
      </c>
      <c r="E649" s="5">
        <v>4</v>
      </c>
    </row>
    <row r="650" spans="1:5" x14ac:dyDescent="0.25">
      <c r="A650">
        <v>649</v>
      </c>
      <c r="B650" s="4">
        <v>1</v>
      </c>
      <c r="D650" s="3">
        <v>3</v>
      </c>
      <c r="E650" s="5">
        <v>4</v>
      </c>
    </row>
    <row r="651" spans="1:5" x14ac:dyDescent="0.25">
      <c r="A651">
        <v>650</v>
      </c>
      <c r="D651" s="3">
        <v>3</v>
      </c>
      <c r="E651" s="5">
        <v>4</v>
      </c>
    </row>
    <row r="652" spans="1:5" x14ac:dyDescent="0.25">
      <c r="A652">
        <v>651</v>
      </c>
      <c r="D652" s="3">
        <v>3</v>
      </c>
      <c r="E652" s="5">
        <v>4</v>
      </c>
    </row>
    <row r="653" spans="1:5" x14ac:dyDescent="0.25">
      <c r="A653">
        <v>652</v>
      </c>
      <c r="D653" s="3">
        <v>3</v>
      </c>
      <c r="E653" s="5">
        <v>4</v>
      </c>
    </row>
    <row r="654" spans="1:5" x14ac:dyDescent="0.25">
      <c r="A654">
        <v>653</v>
      </c>
      <c r="D654" s="3">
        <v>3</v>
      </c>
    </row>
    <row r="655" spans="1:5" x14ac:dyDescent="0.25">
      <c r="A655">
        <v>654</v>
      </c>
      <c r="C655" s="2">
        <v>2</v>
      </c>
      <c r="D655" s="3">
        <v>3</v>
      </c>
    </row>
    <row r="656" spans="1:5" x14ac:dyDescent="0.25">
      <c r="A656">
        <v>655</v>
      </c>
      <c r="C656" s="2">
        <v>2</v>
      </c>
      <c r="D656" s="3">
        <v>3</v>
      </c>
    </row>
    <row r="657" spans="1:5" x14ac:dyDescent="0.25">
      <c r="A657">
        <v>656</v>
      </c>
      <c r="C657" s="2">
        <v>2</v>
      </c>
      <c r="D657" s="3">
        <v>3</v>
      </c>
    </row>
    <row r="658" spans="1:5" x14ac:dyDescent="0.25">
      <c r="A658">
        <v>657</v>
      </c>
      <c r="C658" s="2">
        <v>2</v>
      </c>
    </row>
    <row r="659" spans="1:5" x14ac:dyDescent="0.25">
      <c r="A659">
        <v>658</v>
      </c>
      <c r="C659" s="2">
        <v>2</v>
      </c>
    </row>
    <row r="660" spans="1:5" x14ac:dyDescent="0.25">
      <c r="A660">
        <v>659</v>
      </c>
      <c r="C660" s="2">
        <v>2</v>
      </c>
    </row>
    <row r="661" spans="1:5" x14ac:dyDescent="0.25">
      <c r="A661">
        <v>660</v>
      </c>
      <c r="C661" s="2">
        <v>2</v>
      </c>
    </row>
    <row r="662" spans="1:5" x14ac:dyDescent="0.25">
      <c r="A662">
        <v>661</v>
      </c>
      <c r="C662" s="2">
        <v>2</v>
      </c>
    </row>
    <row r="663" spans="1:5" x14ac:dyDescent="0.25">
      <c r="A663">
        <v>662</v>
      </c>
      <c r="C663" s="2">
        <v>2</v>
      </c>
    </row>
    <row r="664" spans="1:5" x14ac:dyDescent="0.25">
      <c r="A664">
        <v>663</v>
      </c>
      <c r="B664" s="4">
        <v>1</v>
      </c>
      <c r="C664" s="2">
        <v>2</v>
      </c>
    </row>
    <row r="665" spans="1:5" x14ac:dyDescent="0.25">
      <c r="A665">
        <v>664</v>
      </c>
      <c r="B665" s="4">
        <v>1</v>
      </c>
    </row>
    <row r="666" spans="1:5" x14ac:dyDescent="0.25">
      <c r="A666">
        <v>665</v>
      </c>
      <c r="B666" s="4">
        <v>1</v>
      </c>
    </row>
    <row r="667" spans="1:5" x14ac:dyDescent="0.25">
      <c r="A667">
        <v>666</v>
      </c>
      <c r="B667" s="4">
        <v>1</v>
      </c>
      <c r="E667" s="5">
        <v>4</v>
      </c>
    </row>
    <row r="668" spans="1:5" x14ac:dyDescent="0.25">
      <c r="A668">
        <v>667</v>
      </c>
      <c r="B668" s="4">
        <v>1</v>
      </c>
      <c r="E668" s="5">
        <v>4</v>
      </c>
    </row>
    <row r="669" spans="1:5" x14ac:dyDescent="0.25">
      <c r="A669">
        <v>668</v>
      </c>
      <c r="B669" s="4">
        <v>1</v>
      </c>
      <c r="E669" s="5">
        <v>4</v>
      </c>
    </row>
    <row r="670" spans="1:5" x14ac:dyDescent="0.25">
      <c r="A670">
        <v>669</v>
      </c>
      <c r="B670" s="4">
        <v>1</v>
      </c>
      <c r="D670" s="3">
        <v>3</v>
      </c>
      <c r="E670" s="5">
        <v>4</v>
      </c>
    </row>
    <row r="671" spans="1:5" x14ac:dyDescent="0.25">
      <c r="A671">
        <v>670</v>
      </c>
      <c r="B671" s="4">
        <v>1</v>
      </c>
      <c r="D671" s="3">
        <v>3</v>
      </c>
      <c r="E671" s="5">
        <v>4</v>
      </c>
    </row>
    <row r="672" spans="1:5" x14ac:dyDescent="0.25">
      <c r="A672">
        <v>671</v>
      </c>
      <c r="D672" s="3">
        <v>3</v>
      </c>
      <c r="E672" s="5">
        <v>4</v>
      </c>
    </row>
    <row r="673" spans="1:5" x14ac:dyDescent="0.25">
      <c r="A673">
        <v>672</v>
      </c>
      <c r="D673" s="3">
        <v>3</v>
      </c>
      <c r="E673" s="5">
        <v>4</v>
      </c>
    </row>
    <row r="674" spans="1:5" x14ac:dyDescent="0.25">
      <c r="A674">
        <v>673</v>
      </c>
      <c r="D674" s="3">
        <v>3</v>
      </c>
      <c r="E674" s="5">
        <v>4</v>
      </c>
    </row>
    <row r="675" spans="1:5" x14ac:dyDescent="0.25">
      <c r="A675">
        <v>674</v>
      </c>
      <c r="D675" s="3">
        <v>3</v>
      </c>
      <c r="E675" s="5">
        <v>4</v>
      </c>
    </row>
    <row r="676" spans="1:5" x14ac:dyDescent="0.25">
      <c r="A676">
        <v>675</v>
      </c>
      <c r="D676" s="3">
        <v>3</v>
      </c>
      <c r="E676" s="5">
        <v>4</v>
      </c>
    </row>
    <row r="677" spans="1:5" x14ac:dyDescent="0.25">
      <c r="A677">
        <v>676</v>
      </c>
      <c r="D677" s="3">
        <v>3</v>
      </c>
    </row>
    <row r="678" spans="1:5" x14ac:dyDescent="0.25">
      <c r="A678">
        <v>677</v>
      </c>
    </row>
    <row r="679" spans="1:5" x14ac:dyDescent="0.25">
      <c r="A679">
        <v>678</v>
      </c>
    </row>
    <row r="680" spans="1:5" x14ac:dyDescent="0.25">
      <c r="A680">
        <v>679</v>
      </c>
    </row>
    <row r="681" spans="1:5" x14ac:dyDescent="0.25">
      <c r="A681">
        <v>680</v>
      </c>
      <c r="C681" s="2">
        <v>2</v>
      </c>
    </row>
    <row r="682" spans="1:5" x14ac:dyDescent="0.25">
      <c r="A682">
        <v>681</v>
      </c>
      <c r="C682" s="2">
        <v>2</v>
      </c>
    </row>
    <row r="683" spans="1:5" x14ac:dyDescent="0.25">
      <c r="A683">
        <v>682</v>
      </c>
      <c r="C683" s="2">
        <v>2</v>
      </c>
    </row>
    <row r="684" spans="1:5" x14ac:dyDescent="0.25">
      <c r="A684">
        <v>683</v>
      </c>
      <c r="C684" s="2">
        <v>2</v>
      </c>
    </row>
    <row r="685" spans="1:5" x14ac:dyDescent="0.25">
      <c r="A685">
        <v>684</v>
      </c>
      <c r="C685" s="2">
        <v>2</v>
      </c>
    </row>
    <row r="686" spans="1:5" x14ac:dyDescent="0.25">
      <c r="A686">
        <v>685</v>
      </c>
      <c r="C686" s="2">
        <v>2</v>
      </c>
    </row>
    <row r="687" spans="1:5" x14ac:dyDescent="0.25">
      <c r="A687">
        <v>686</v>
      </c>
      <c r="B687" s="4">
        <v>1</v>
      </c>
      <c r="C687" s="2">
        <v>2</v>
      </c>
    </row>
    <row r="688" spans="1:5" x14ac:dyDescent="0.25">
      <c r="A688">
        <v>687</v>
      </c>
      <c r="B688" s="4">
        <v>1</v>
      </c>
      <c r="C688" s="2">
        <v>2</v>
      </c>
    </row>
    <row r="689" spans="1:5" x14ac:dyDescent="0.25">
      <c r="A689">
        <v>688</v>
      </c>
      <c r="B689" s="4">
        <v>1</v>
      </c>
      <c r="C689" s="2">
        <v>2</v>
      </c>
    </row>
    <row r="690" spans="1:5" x14ac:dyDescent="0.25">
      <c r="A690">
        <v>689</v>
      </c>
      <c r="B690" s="4">
        <v>1</v>
      </c>
    </row>
    <row r="691" spans="1:5" x14ac:dyDescent="0.25">
      <c r="A691">
        <v>690</v>
      </c>
      <c r="B691" s="4">
        <v>1</v>
      </c>
    </row>
    <row r="692" spans="1:5" x14ac:dyDescent="0.25">
      <c r="A692">
        <v>691</v>
      </c>
      <c r="B692" s="4">
        <v>1</v>
      </c>
      <c r="E692" s="5">
        <v>4</v>
      </c>
    </row>
    <row r="693" spans="1:5" x14ac:dyDescent="0.25">
      <c r="A693">
        <v>692</v>
      </c>
      <c r="B693" s="4">
        <v>1</v>
      </c>
      <c r="D693" s="3">
        <v>3</v>
      </c>
      <c r="E693" s="5">
        <v>4</v>
      </c>
    </row>
    <row r="694" spans="1:5" x14ac:dyDescent="0.25">
      <c r="A694">
        <v>693</v>
      </c>
      <c r="B694" s="4">
        <v>1</v>
      </c>
      <c r="D694" s="3">
        <v>3</v>
      </c>
      <c r="E694" s="5">
        <v>4</v>
      </c>
    </row>
    <row r="695" spans="1:5" x14ac:dyDescent="0.25">
      <c r="A695">
        <v>694</v>
      </c>
      <c r="D695" s="3">
        <v>3</v>
      </c>
      <c r="E695" s="5">
        <v>4</v>
      </c>
    </row>
    <row r="696" spans="1:5" x14ac:dyDescent="0.25">
      <c r="A696">
        <v>695</v>
      </c>
      <c r="D696" s="3">
        <v>3</v>
      </c>
      <c r="E696" s="5">
        <v>4</v>
      </c>
    </row>
    <row r="697" spans="1:5" x14ac:dyDescent="0.25">
      <c r="A697">
        <v>696</v>
      </c>
      <c r="D697" s="3">
        <v>3</v>
      </c>
      <c r="E697" s="5">
        <v>4</v>
      </c>
    </row>
    <row r="698" spans="1:5" x14ac:dyDescent="0.25">
      <c r="A698">
        <v>697</v>
      </c>
      <c r="D698" s="3">
        <v>3</v>
      </c>
      <c r="E698" s="5">
        <v>4</v>
      </c>
    </row>
    <row r="699" spans="1:5" x14ac:dyDescent="0.25">
      <c r="A699">
        <v>698</v>
      </c>
      <c r="D699" s="3">
        <v>3</v>
      </c>
      <c r="E699" s="5">
        <v>4</v>
      </c>
    </row>
    <row r="700" spans="1:5" x14ac:dyDescent="0.25">
      <c r="A700">
        <v>699</v>
      </c>
      <c r="D700" s="3">
        <v>3</v>
      </c>
    </row>
    <row r="701" spans="1:5" x14ac:dyDescent="0.25">
      <c r="A701">
        <v>700</v>
      </c>
    </row>
    <row r="702" spans="1:5" x14ac:dyDescent="0.25">
      <c r="A702">
        <v>701</v>
      </c>
    </row>
    <row r="703" spans="1:5" x14ac:dyDescent="0.25">
      <c r="A703">
        <v>702</v>
      </c>
      <c r="C703" s="2">
        <v>2</v>
      </c>
    </row>
    <row r="704" spans="1:5" x14ac:dyDescent="0.25">
      <c r="A704">
        <v>703</v>
      </c>
      <c r="C704" s="2">
        <v>2</v>
      </c>
    </row>
    <row r="705" spans="1:5" x14ac:dyDescent="0.25">
      <c r="A705">
        <v>704</v>
      </c>
      <c r="C705" s="2">
        <v>2</v>
      </c>
    </row>
    <row r="706" spans="1:5" x14ac:dyDescent="0.25">
      <c r="A706">
        <v>705</v>
      </c>
      <c r="C706" s="2">
        <v>2</v>
      </c>
    </row>
    <row r="707" spans="1:5" x14ac:dyDescent="0.25">
      <c r="A707">
        <v>706</v>
      </c>
      <c r="C707" s="2">
        <v>2</v>
      </c>
    </row>
    <row r="708" spans="1:5" x14ac:dyDescent="0.25">
      <c r="A708">
        <v>707</v>
      </c>
      <c r="B708" s="4">
        <v>1</v>
      </c>
      <c r="C708" s="2">
        <v>2</v>
      </c>
    </row>
    <row r="709" spans="1:5" x14ac:dyDescent="0.25">
      <c r="A709">
        <v>708</v>
      </c>
      <c r="B709" s="4">
        <v>1</v>
      </c>
      <c r="C709" s="2">
        <v>2</v>
      </c>
    </row>
    <row r="710" spans="1:5" x14ac:dyDescent="0.25">
      <c r="A710">
        <v>709</v>
      </c>
      <c r="B710" s="4">
        <v>1</v>
      </c>
      <c r="C710" s="2">
        <v>2</v>
      </c>
    </row>
    <row r="711" spans="1:5" x14ac:dyDescent="0.25">
      <c r="A711">
        <v>710</v>
      </c>
      <c r="B711" s="4">
        <v>1</v>
      </c>
      <c r="C711" s="2">
        <v>2</v>
      </c>
    </row>
    <row r="712" spans="1:5" x14ac:dyDescent="0.25">
      <c r="A712">
        <v>711</v>
      </c>
      <c r="B712" s="4">
        <v>1</v>
      </c>
    </row>
    <row r="713" spans="1:5" x14ac:dyDescent="0.25">
      <c r="A713">
        <v>712</v>
      </c>
      <c r="B713" s="4">
        <v>1</v>
      </c>
    </row>
    <row r="714" spans="1:5" x14ac:dyDescent="0.25">
      <c r="A714">
        <v>713</v>
      </c>
      <c r="B714" s="4">
        <v>1</v>
      </c>
      <c r="E714" s="5">
        <v>4</v>
      </c>
    </row>
    <row r="715" spans="1:5" x14ac:dyDescent="0.25">
      <c r="A715">
        <v>714</v>
      </c>
      <c r="D715" s="3">
        <v>3</v>
      </c>
      <c r="E715" s="5">
        <v>4</v>
      </c>
    </row>
    <row r="716" spans="1:5" x14ac:dyDescent="0.25">
      <c r="A716">
        <v>715</v>
      </c>
      <c r="D716" s="3">
        <v>3</v>
      </c>
      <c r="E716" s="5">
        <v>4</v>
      </c>
    </row>
    <row r="717" spans="1:5" x14ac:dyDescent="0.25">
      <c r="A717">
        <v>716</v>
      </c>
      <c r="D717" s="3">
        <v>3</v>
      </c>
      <c r="E717" s="5">
        <v>4</v>
      </c>
    </row>
    <row r="718" spans="1:5" x14ac:dyDescent="0.25">
      <c r="A718">
        <v>717</v>
      </c>
      <c r="D718" s="3">
        <v>3</v>
      </c>
      <c r="E718" s="5">
        <v>4</v>
      </c>
    </row>
    <row r="719" spans="1:5" x14ac:dyDescent="0.25">
      <c r="A719">
        <v>718</v>
      </c>
      <c r="D719" s="3">
        <v>3</v>
      </c>
      <c r="E719" s="5">
        <v>4</v>
      </c>
    </row>
    <row r="720" spans="1:5" x14ac:dyDescent="0.25">
      <c r="A720">
        <v>719</v>
      </c>
      <c r="D720" s="3">
        <v>3</v>
      </c>
      <c r="E720" s="5">
        <v>4</v>
      </c>
    </row>
    <row r="721" spans="1:5" x14ac:dyDescent="0.25">
      <c r="A721">
        <v>720</v>
      </c>
      <c r="D721" s="3">
        <v>3</v>
      </c>
      <c r="E721" s="5">
        <v>4</v>
      </c>
    </row>
    <row r="722" spans="1:5" x14ac:dyDescent="0.25">
      <c r="A722">
        <v>721</v>
      </c>
    </row>
    <row r="723" spans="1:5" x14ac:dyDescent="0.25">
      <c r="A723">
        <v>722</v>
      </c>
    </row>
    <row r="724" spans="1:5" x14ac:dyDescent="0.25">
      <c r="A724">
        <v>723</v>
      </c>
    </row>
    <row r="725" spans="1:5" x14ac:dyDescent="0.25">
      <c r="A725">
        <v>724</v>
      </c>
    </row>
    <row r="726" spans="1:5" x14ac:dyDescent="0.25">
      <c r="A726">
        <v>725</v>
      </c>
      <c r="C726" s="2">
        <v>2</v>
      </c>
    </row>
    <row r="727" spans="1:5" x14ac:dyDescent="0.25">
      <c r="A727">
        <v>726</v>
      </c>
      <c r="C727" s="2">
        <v>2</v>
      </c>
    </row>
    <row r="728" spans="1:5" x14ac:dyDescent="0.25">
      <c r="A728">
        <v>727</v>
      </c>
      <c r="C728" s="2">
        <v>2</v>
      </c>
    </row>
    <row r="729" spans="1:5" x14ac:dyDescent="0.25">
      <c r="A729">
        <v>728</v>
      </c>
      <c r="B729" s="4">
        <v>1</v>
      </c>
      <c r="C729" s="2">
        <v>2</v>
      </c>
    </row>
    <row r="730" spans="1:5" x14ac:dyDescent="0.25">
      <c r="A730">
        <v>729</v>
      </c>
      <c r="B730" s="4">
        <v>1</v>
      </c>
      <c r="C730" s="2">
        <v>2</v>
      </c>
    </row>
    <row r="731" spans="1:5" x14ac:dyDescent="0.25">
      <c r="A731">
        <v>730</v>
      </c>
      <c r="B731" s="4">
        <v>1</v>
      </c>
      <c r="C731" s="2">
        <v>2</v>
      </c>
    </row>
    <row r="732" spans="1:5" x14ac:dyDescent="0.25">
      <c r="A732">
        <v>731</v>
      </c>
      <c r="B732" s="4">
        <v>1</v>
      </c>
      <c r="C732" s="2">
        <v>2</v>
      </c>
    </row>
    <row r="733" spans="1:5" x14ac:dyDescent="0.25">
      <c r="A733">
        <v>732</v>
      </c>
      <c r="B733" s="4">
        <v>1</v>
      </c>
    </row>
    <row r="734" spans="1:5" x14ac:dyDescent="0.25">
      <c r="A734">
        <v>733</v>
      </c>
      <c r="B734" s="4">
        <v>1</v>
      </c>
    </row>
    <row r="735" spans="1:5" x14ac:dyDescent="0.25">
      <c r="A735">
        <v>734</v>
      </c>
      <c r="B735" s="4">
        <v>1</v>
      </c>
    </row>
    <row r="736" spans="1:5" x14ac:dyDescent="0.25">
      <c r="A736">
        <v>735</v>
      </c>
      <c r="D736" s="3">
        <v>3</v>
      </c>
      <c r="E736" s="5">
        <v>4</v>
      </c>
    </row>
    <row r="737" spans="1:5" x14ac:dyDescent="0.25">
      <c r="A737">
        <v>736</v>
      </c>
      <c r="D737" s="3">
        <v>3</v>
      </c>
      <c r="E737" s="5">
        <v>4</v>
      </c>
    </row>
    <row r="738" spans="1:5" x14ac:dyDescent="0.25">
      <c r="A738">
        <v>737</v>
      </c>
      <c r="D738" s="3">
        <v>3</v>
      </c>
      <c r="E738" s="5">
        <v>4</v>
      </c>
    </row>
    <row r="739" spans="1:5" x14ac:dyDescent="0.25">
      <c r="A739">
        <v>738</v>
      </c>
      <c r="D739" s="3">
        <v>3</v>
      </c>
      <c r="E739" s="5">
        <v>4</v>
      </c>
    </row>
    <row r="740" spans="1:5" x14ac:dyDescent="0.25">
      <c r="A740">
        <v>739</v>
      </c>
      <c r="D740" s="3">
        <v>3</v>
      </c>
      <c r="E740" s="5">
        <v>4</v>
      </c>
    </row>
    <row r="741" spans="1:5" x14ac:dyDescent="0.25">
      <c r="A741">
        <v>740</v>
      </c>
      <c r="D741" s="3">
        <v>3</v>
      </c>
      <c r="E741" s="5">
        <v>4</v>
      </c>
    </row>
    <row r="742" spans="1:5" x14ac:dyDescent="0.25">
      <c r="A742">
        <v>741</v>
      </c>
      <c r="D742" s="3">
        <v>3</v>
      </c>
      <c r="E742" s="5">
        <v>4</v>
      </c>
    </row>
    <row r="743" spans="1:5" x14ac:dyDescent="0.25">
      <c r="A743">
        <v>742</v>
      </c>
      <c r="D743" s="3">
        <v>3</v>
      </c>
      <c r="E743" s="5">
        <v>4</v>
      </c>
    </row>
    <row r="744" spans="1:5" x14ac:dyDescent="0.25">
      <c r="A744">
        <v>743</v>
      </c>
    </row>
    <row r="745" spans="1:5" x14ac:dyDescent="0.25">
      <c r="A745">
        <v>744</v>
      </c>
      <c r="C745" s="2">
        <v>2</v>
      </c>
    </row>
    <row r="746" spans="1:5" x14ac:dyDescent="0.25">
      <c r="A746">
        <v>745</v>
      </c>
      <c r="C746" s="2">
        <v>2</v>
      </c>
    </row>
    <row r="747" spans="1:5" x14ac:dyDescent="0.25">
      <c r="A747">
        <v>746</v>
      </c>
      <c r="C747" s="2">
        <v>2</v>
      </c>
    </row>
    <row r="748" spans="1:5" x14ac:dyDescent="0.25">
      <c r="A748">
        <v>747</v>
      </c>
      <c r="C748" s="2">
        <v>2</v>
      </c>
    </row>
    <row r="749" spans="1:5" x14ac:dyDescent="0.25">
      <c r="A749">
        <v>748</v>
      </c>
      <c r="C749" s="2">
        <v>2</v>
      </c>
    </row>
    <row r="750" spans="1:5" x14ac:dyDescent="0.25">
      <c r="A750">
        <v>749</v>
      </c>
      <c r="C750" s="2">
        <v>2</v>
      </c>
    </row>
    <row r="751" spans="1:5" x14ac:dyDescent="0.25">
      <c r="A751">
        <v>750</v>
      </c>
      <c r="B751" s="4">
        <v>1</v>
      </c>
      <c r="C751" s="2">
        <v>2</v>
      </c>
    </row>
    <row r="752" spans="1:5" x14ac:dyDescent="0.25">
      <c r="A752">
        <v>751</v>
      </c>
      <c r="B752" s="4">
        <v>1</v>
      </c>
      <c r="C752" s="2">
        <v>2</v>
      </c>
    </row>
    <row r="753" spans="1:5" x14ac:dyDescent="0.25">
      <c r="A753">
        <v>752</v>
      </c>
      <c r="B753" s="4">
        <v>1</v>
      </c>
    </row>
    <row r="754" spans="1:5" x14ac:dyDescent="0.25">
      <c r="A754">
        <v>753</v>
      </c>
      <c r="B754" s="4">
        <v>1</v>
      </c>
    </row>
    <row r="755" spans="1:5" x14ac:dyDescent="0.25">
      <c r="A755">
        <v>754</v>
      </c>
      <c r="B755" s="4">
        <v>1</v>
      </c>
    </row>
    <row r="756" spans="1:5" x14ac:dyDescent="0.25">
      <c r="A756">
        <v>755</v>
      </c>
      <c r="B756" s="4">
        <v>1</v>
      </c>
      <c r="E756" s="5">
        <v>4</v>
      </c>
    </row>
    <row r="757" spans="1:5" x14ac:dyDescent="0.25">
      <c r="A757">
        <v>756</v>
      </c>
      <c r="B757" s="4">
        <v>1</v>
      </c>
      <c r="E757" s="5">
        <v>4</v>
      </c>
    </row>
    <row r="758" spans="1:5" x14ac:dyDescent="0.25">
      <c r="A758">
        <v>757</v>
      </c>
      <c r="D758" s="3">
        <v>3</v>
      </c>
      <c r="E758" s="5">
        <v>4</v>
      </c>
    </row>
    <row r="759" spans="1:5" x14ac:dyDescent="0.25">
      <c r="A759">
        <v>758</v>
      </c>
      <c r="D759" s="3">
        <v>3</v>
      </c>
      <c r="E759" s="5">
        <v>4</v>
      </c>
    </row>
    <row r="760" spans="1:5" x14ac:dyDescent="0.25">
      <c r="A760">
        <v>759</v>
      </c>
      <c r="D760" s="3">
        <v>3</v>
      </c>
      <c r="E760" s="5">
        <v>4</v>
      </c>
    </row>
    <row r="761" spans="1:5" x14ac:dyDescent="0.25">
      <c r="A761">
        <v>760</v>
      </c>
      <c r="D761" s="3">
        <v>3</v>
      </c>
      <c r="E761" s="5">
        <v>4</v>
      </c>
    </row>
    <row r="762" spans="1:5" x14ac:dyDescent="0.25">
      <c r="A762">
        <v>761</v>
      </c>
      <c r="D762" s="3">
        <v>3</v>
      </c>
      <c r="E762" s="5">
        <v>4</v>
      </c>
    </row>
    <row r="763" spans="1:5" x14ac:dyDescent="0.25">
      <c r="A763">
        <v>762</v>
      </c>
      <c r="D763" s="3">
        <v>3</v>
      </c>
      <c r="E763" s="5">
        <v>4</v>
      </c>
    </row>
    <row r="764" spans="1:5" x14ac:dyDescent="0.25">
      <c r="A764">
        <v>763</v>
      </c>
      <c r="D764" s="3">
        <v>3</v>
      </c>
    </row>
    <row r="765" spans="1:5" x14ac:dyDescent="0.25">
      <c r="A765">
        <v>764</v>
      </c>
      <c r="C765" s="2">
        <v>2</v>
      </c>
      <c r="D765" s="3">
        <v>3</v>
      </c>
    </row>
    <row r="766" spans="1:5" x14ac:dyDescent="0.25">
      <c r="A766">
        <v>765</v>
      </c>
      <c r="C766" s="2">
        <v>2</v>
      </c>
    </row>
    <row r="767" spans="1:5" x14ac:dyDescent="0.25">
      <c r="A767">
        <v>766</v>
      </c>
      <c r="C767" s="2">
        <v>2</v>
      </c>
    </row>
    <row r="768" spans="1:5" x14ac:dyDescent="0.25">
      <c r="A768">
        <v>767</v>
      </c>
      <c r="C768" s="2">
        <v>2</v>
      </c>
    </row>
    <row r="769" spans="1:5" x14ac:dyDescent="0.25">
      <c r="A769">
        <v>768</v>
      </c>
      <c r="C769" s="2">
        <v>2</v>
      </c>
    </row>
    <row r="770" spans="1:5" x14ac:dyDescent="0.25">
      <c r="A770">
        <v>769</v>
      </c>
      <c r="C770" s="2">
        <v>2</v>
      </c>
    </row>
    <row r="771" spans="1:5" x14ac:dyDescent="0.25">
      <c r="A771">
        <v>770</v>
      </c>
      <c r="C771" s="2">
        <v>2</v>
      </c>
    </row>
    <row r="772" spans="1:5" x14ac:dyDescent="0.25">
      <c r="A772">
        <v>771</v>
      </c>
      <c r="B772" s="4">
        <v>1</v>
      </c>
      <c r="C772" s="2">
        <v>2</v>
      </c>
    </row>
    <row r="773" spans="1:5" x14ac:dyDescent="0.25">
      <c r="A773">
        <v>772</v>
      </c>
      <c r="B773" s="4">
        <v>1</v>
      </c>
      <c r="C773" s="2">
        <v>2</v>
      </c>
    </row>
    <row r="774" spans="1:5" x14ac:dyDescent="0.25">
      <c r="A774">
        <v>773</v>
      </c>
      <c r="B774" s="4">
        <v>1</v>
      </c>
    </row>
    <row r="775" spans="1:5" x14ac:dyDescent="0.25">
      <c r="A775">
        <v>774</v>
      </c>
      <c r="B775" s="4">
        <v>1</v>
      </c>
    </row>
    <row r="776" spans="1:5" x14ac:dyDescent="0.25">
      <c r="A776">
        <v>775</v>
      </c>
      <c r="B776" s="4">
        <v>1</v>
      </c>
    </row>
    <row r="777" spans="1:5" x14ac:dyDescent="0.25">
      <c r="A777">
        <v>776</v>
      </c>
      <c r="B777" s="4">
        <v>1</v>
      </c>
    </row>
    <row r="778" spans="1:5" x14ac:dyDescent="0.25">
      <c r="A778">
        <v>777</v>
      </c>
      <c r="B778" s="4">
        <v>1</v>
      </c>
      <c r="E778" s="5">
        <v>4</v>
      </c>
    </row>
    <row r="779" spans="1:5" x14ac:dyDescent="0.25">
      <c r="A779">
        <v>778</v>
      </c>
      <c r="D779" s="3">
        <v>3</v>
      </c>
      <c r="E779" s="5">
        <v>4</v>
      </c>
    </row>
    <row r="780" spans="1:5" x14ac:dyDescent="0.25">
      <c r="A780">
        <v>779</v>
      </c>
      <c r="D780" s="3">
        <v>3</v>
      </c>
      <c r="E780" s="5">
        <v>4</v>
      </c>
    </row>
    <row r="781" spans="1:5" x14ac:dyDescent="0.25">
      <c r="A781">
        <v>780</v>
      </c>
      <c r="D781" s="3">
        <v>3</v>
      </c>
      <c r="E781" s="5">
        <v>4</v>
      </c>
    </row>
    <row r="782" spans="1:5" x14ac:dyDescent="0.25">
      <c r="A782">
        <v>781</v>
      </c>
      <c r="D782" s="3">
        <v>3</v>
      </c>
      <c r="E782" s="5">
        <v>4</v>
      </c>
    </row>
    <row r="783" spans="1:5" x14ac:dyDescent="0.25">
      <c r="A783">
        <v>782</v>
      </c>
      <c r="D783" s="3">
        <v>3</v>
      </c>
      <c r="E783" s="5">
        <v>4</v>
      </c>
    </row>
    <row r="784" spans="1:5" x14ac:dyDescent="0.25">
      <c r="A784">
        <v>783</v>
      </c>
      <c r="D784" s="3">
        <v>3</v>
      </c>
      <c r="E784" s="5">
        <v>4</v>
      </c>
    </row>
    <row r="785" spans="1:5" x14ac:dyDescent="0.25">
      <c r="A785">
        <v>784</v>
      </c>
      <c r="D785" s="3">
        <v>3</v>
      </c>
      <c r="E785" s="5">
        <v>4</v>
      </c>
    </row>
    <row r="786" spans="1:5" x14ac:dyDescent="0.25">
      <c r="A786">
        <v>785</v>
      </c>
      <c r="C786" s="2">
        <v>2</v>
      </c>
      <c r="D786" s="3">
        <v>3</v>
      </c>
    </row>
    <row r="787" spans="1:5" x14ac:dyDescent="0.25">
      <c r="A787">
        <v>786</v>
      </c>
      <c r="C787" s="2">
        <v>2</v>
      </c>
    </row>
    <row r="788" spans="1:5" x14ac:dyDescent="0.25">
      <c r="A788">
        <v>787</v>
      </c>
      <c r="C788" s="2">
        <v>2</v>
      </c>
    </row>
    <row r="789" spans="1:5" x14ac:dyDescent="0.25">
      <c r="A789">
        <v>788</v>
      </c>
      <c r="C789" s="2">
        <v>2</v>
      </c>
    </row>
    <row r="790" spans="1:5" x14ac:dyDescent="0.25">
      <c r="A790">
        <v>789</v>
      </c>
      <c r="C790" s="2">
        <v>2</v>
      </c>
    </row>
    <row r="791" spans="1:5" x14ac:dyDescent="0.25">
      <c r="A791">
        <v>790</v>
      </c>
      <c r="C791" s="2">
        <v>2</v>
      </c>
    </row>
    <row r="792" spans="1:5" x14ac:dyDescent="0.25">
      <c r="A792">
        <v>791</v>
      </c>
      <c r="C792" s="2">
        <v>2</v>
      </c>
    </row>
    <row r="793" spans="1:5" x14ac:dyDescent="0.25">
      <c r="A793">
        <v>792</v>
      </c>
      <c r="C793" s="2">
        <v>2</v>
      </c>
    </row>
    <row r="794" spans="1:5" x14ac:dyDescent="0.25">
      <c r="A794">
        <v>793</v>
      </c>
      <c r="B794" s="4">
        <v>1</v>
      </c>
      <c r="C794" s="2">
        <v>2</v>
      </c>
    </row>
    <row r="795" spans="1:5" x14ac:dyDescent="0.25">
      <c r="A795">
        <v>794</v>
      </c>
      <c r="B795" s="4">
        <v>1</v>
      </c>
      <c r="C795" s="2">
        <v>2</v>
      </c>
    </row>
    <row r="796" spans="1:5" x14ac:dyDescent="0.25">
      <c r="A796">
        <v>795</v>
      </c>
      <c r="B796" s="4">
        <v>1</v>
      </c>
    </row>
    <row r="797" spans="1:5" x14ac:dyDescent="0.25">
      <c r="A797">
        <v>796</v>
      </c>
      <c r="B797" s="4">
        <v>1</v>
      </c>
    </row>
    <row r="798" spans="1:5" x14ac:dyDescent="0.25">
      <c r="A798">
        <v>797</v>
      </c>
      <c r="B798" s="4">
        <v>1</v>
      </c>
    </row>
    <row r="799" spans="1:5" x14ac:dyDescent="0.25">
      <c r="A799">
        <v>798</v>
      </c>
      <c r="B799" s="4">
        <v>1</v>
      </c>
    </row>
    <row r="800" spans="1:5" x14ac:dyDescent="0.25">
      <c r="A800">
        <v>799</v>
      </c>
      <c r="B800" s="4">
        <v>1</v>
      </c>
      <c r="E800" s="5">
        <v>4</v>
      </c>
    </row>
    <row r="801" spans="1:6" x14ac:dyDescent="0.25">
      <c r="A801">
        <v>800</v>
      </c>
      <c r="B801" s="4">
        <v>1</v>
      </c>
      <c r="E801" s="5">
        <v>4</v>
      </c>
    </row>
    <row r="802" spans="1:6" x14ac:dyDescent="0.25">
      <c r="A802">
        <v>801</v>
      </c>
      <c r="E802" s="5">
        <v>4</v>
      </c>
    </row>
    <row r="803" spans="1:6" x14ac:dyDescent="0.25">
      <c r="A803">
        <v>802</v>
      </c>
      <c r="D803" s="3">
        <v>3</v>
      </c>
      <c r="E803" s="5">
        <v>4</v>
      </c>
      <c r="F803" t="s">
        <v>22</v>
      </c>
    </row>
    <row r="804" spans="1:6" x14ac:dyDescent="0.25">
      <c r="A804">
        <v>803</v>
      </c>
    </row>
    <row r="805" spans="1:6" x14ac:dyDescent="0.25">
      <c r="A805">
        <v>804</v>
      </c>
      <c r="F805" t="s">
        <v>22</v>
      </c>
    </row>
    <row r="806" spans="1:6" x14ac:dyDescent="0.25">
      <c r="A806">
        <v>805</v>
      </c>
      <c r="C806" s="2">
        <v>2</v>
      </c>
      <c r="D806" s="3">
        <v>3</v>
      </c>
    </row>
    <row r="807" spans="1:6" x14ac:dyDescent="0.25">
      <c r="A807">
        <v>806</v>
      </c>
      <c r="C807" s="2">
        <v>2</v>
      </c>
      <c r="D807" s="3">
        <v>3</v>
      </c>
    </row>
    <row r="808" spans="1:6" x14ac:dyDescent="0.25">
      <c r="A808">
        <v>807</v>
      </c>
      <c r="C808" s="2">
        <v>2</v>
      </c>
      <c r="D808" s="3">
        <v>3</v>
      </c>
    </row>
    <row r="809" spans="1:6" x14ac:dyDescent="0.25">
      <c r="A809">
        <v>808</v>
      </c>
      <c r="C809" s="2">
        <v>2</v>
      </c>
      <c r="D809" s="3">
        <v>3</v>
      </c>
    </row>
    <row r="810" spans="1:6" x14ac:dyDescent="0.25">
      <c r="A810">
        <v>809</v>
      </c>
      <c r="C810" s="2">
        <v>2</v>
      </c>
      <c r="D810" s="3">
        <v>3</v>
      </c>
    </row>
    <row r="811" spans="1:6" x14ac:dyDescent="0.25">
      <c r="A811">
        <v>810</v>
      </c>
      <c r="C811" s="2">
        <v>2</v>
      </c>
      <c r="D811" s="3">
        <v>3</v>
      </c>
    </row>
    <row r="812" spans="1:6" x14ac:dyDescent="0.25">
      <c r="A812">
        <v>811</v>
      </c>
      <c r="C812" s="2">
        <v>2</v>
      </c>
      <c r="D812" s="3">
        <v>3</v>
      </c>
    </row>
    <row r="813" spans="1:6" x14ac:dyDescent="0.25">
      <c r="A813">
        <v>812</v>
      </c>
      <c r="C813" s="2">
        <v>2</v>
      </c>
      <c r="D813" s="3">
        <v>3</v>
      </c>
    </row>
    <row r="814" spans="1:6" x14ac:dyDescent="0.25">
      <c r="A814">
        <v>813</v>
      </c>
      <c r="C814" s="2">
        <v>2</v>
      </c>
      <c r="D814" s="3">
        <v>3</v>
      </c>
    </row>
    <row r="815" spans="1:6" x14ac:dyDescent="0.25">
      <c r="A815">
        <v>814</v>
      </c>
      <c r="C815" s="2">
        <v>2</v>
      </c>
      <c r="D815" s="3">
        <v>3</v>
      </c>
    </row>
    <row r="816" spans="1:6" x14ac:dyDescent="0.25">
      <c r="A816">
        <v>815</v>
      </c>
      <c r="C816" s="2">
        <v>2</v>
      </c>
      <c r="D816" s="3">
        <v>3</v>
      </c>
    </row>
    <row r="817" spans="1:5" x14ac:dyDescent="0.25">
      <c r="A817">
        <v>816</v>
      </c>
      <c r="C817" s="2">
        <v>2</v>
      </c>
      <c r="D817" s="3">
        <v>3</v>
      </c>
    </row>
    <row r="818" spans="1:5" x14ac:dyDescent="0.25">
      <c r="A818">
        <v>817</v>
      </c>
      <c r="C818" s="2">
        <v>2</v>
      </c>
      <c r="D818" s="3">
        <v>3</v>
      </c>
    </row>
    <row r="819" spans="1:5" x14ac:dyDescent="0.25">
      <c r="A819">
        <v>818</v>
      </c>
    </row>
    <row r="820" spans="1:5" x14ac:dyDescent="0.25">
      <c r="A820">
        <v>819</v>
      </c>
    </row>
    <row r="821" spans="1:5" x14ac:dyDescent="0.25">
      <c r="A821">
        <v>820</v>
      </c>
      <c r="E821" s="5">
        <v>4</v>
      </c>
    </row>
    <row r="822" spans="1:5" x14ac:dyDescent="0.25">
      <c r="A822">
        <v>821</v>
      </c>
      <c r="B822" s="4">
        <v>1</v>
      </c>
      <c r="E822" s="5">
        <v>4</v>
      </c>
    </row>
    <row r="823" spans="1:5" x14ac:dyDescent="0.25">
      <c r="A823">
        <v>822</v>
      </c>
      <c r="B823" s="4">
        <v>1</v>
      </c>
      <c r="E823" s="5">
        <v>4</v>
      </c>
    </row>
    <row r="824" spans="1:5" x14ac:dyDescent="0.25">
      <c r="A824">
        <v>823</v>
      </c>
      <c r="B824" s="4">
        <v>1</v>
      </c>
      <c r="E824" s="5">
        <v>4</v>
      </c>
    </row>
    <row r="825" spans="1:5" x14ac:dyDescent="0.25">
      <c r="A825">
        <v>824</v>
      </c>
      <c r="B825" s="4">
        <v>1</v>
      </c>
      <c r="E825" s="5">
        <v>4</v>
      </c>
    </row>
    <row r="826" spans="1:5" x14ac:dyDescent="0.25">
      <c r="A826">
        <v>825</v>
      </c>
      <c r="B826" s="4">
        <v>1</v>
      </c>
      <c r="E826" s="5">
        <v>4</v>
      </c>
    </row>
    <row r="827" spans="1:5" x14ac:dyDescent="0.25">
      <c r="A827">
        <v>826</v>
      </c>
      <c r="B827" s="4">
        <v>1</v>
      </c>
      <c r="E827" s="5">
        <v>4</v>
      </c>
    </row>
    <row r="828" spans="1:5" x14ac:dyDescent="0.25">
      <c r="A828">
        <v>827</v>
      </c>
      <c r="B828" s="4">
        <v>1</v>
      </c>
      <c r="E828" s="5">
        <v>4</v>
      </c>
    </row>
    <row r="829" spans="1:5" x14ac:dyDescent="0.25">
      <c r="A829">
        <v>828</v>
      </c>
      <c r="B829" s="4">
        <v>1</v>
      </c>
      <c r="E829" s="5">
        <v>4</v>
      </c>
    </row>
    <row r="830" spans="1:5" x14ac:dyDescent="0.25">
      <c r="A830">
        <v>829</v>
      </c>
      <c r="B830" s="4">
        <v>1</v>
      </c>
      <c r="E830" s="5">
        <v>4</v>
      </c>
    </row>
    <row r="831" spans="1:5" x14ac:dyDescent="0.25">
      <c r="A831">
        <v>830</v>
      </c>
      <c r="B831" s="4">
        <v>1</v>
      </c>
    </row>
    <row r="832" spans="1:5" x14ac:dyDescent="0.25">
      <c r="A832">
        <v>831</v>
      </c>
      <c r="B832" s="4">
        <v>1</v>
      </c>
    </row>
    <row r="833" spans="1:5" x14ac:dyDescent="0.25">
      <c r="A833">
        <v>832</v>
      </c>
      <c r="B833" s="4">
        <v>1</v>
      </c>
    </row>
    <row r="834" spans="1:5" x14ac:dyDescent="0.25">
      <c r="A834">
        <v>833</v>
      </c>
      <c r="C834" s="2">
        <v>2</v>
      </c>
    </row>
    <row r="835" spans="1:5" x14ac:dyDescent="0.25">
      <c r="A835">
        <v>834</v>
      </c>
      <c r="C835" s="2">
        <v>2</v>
      </c>
      <c r="D835" s="3">
        <v>3</v>
      </c>
    </row>
    <row r="836" spans="1:5" x14ac:dyDescent="0.25">
      <c r="A836">
        <v>835</v>
      </c>
      <c r="C836" s="2">
        <v>2</v>
      </c>
      <c r="D836" s="3">
        <v>3</v>
      </c>
    </row>
    <row r="837" spans="1:5" x14ac:dyDescent="0.25">
      <c r="A837">
        <v>836</v>
      </c>
      <c r="C837" s="2">
        <v>2</v>
      </c>
      <c r="D837" s="3">
        <v>3</v>
      </c>
    </row>
    <row r="838" spans="1:5" x14ac:dyDescent="0.25">
      <c r="A838">
        <v>837</v>
      </c>
      <c r="C838" s="2">
        <v>2</v>
      </c>
      <c r="D838" s="3">
        <v>3</v>
      </c>
    </row>
    <row r="839" spans="1:5" x14ac:dyDescent="0.25">
      <c r="A839">
        <v>838</v>
      </c>
      <c r="C839" s="2">
        <v>2</v>
      </c>
      <c r="D839" s="3">
        <v>3</v>
      </c>
    </row>
    <row r="840" spans="1:5" x14ac:dyDescent="0.25">
      <c r="A840">
        <v>839</v>
      </c>
      <c r="C840" s="2">
        <v>2</v>
      </c>
      <c r="D840" s="3">
        <v>3</v>
      </c>
    </row>
    <row r="841" spans="1:5" x14ac:dyDescent="0.25">
      <c r="A841">
        <v>840</v>
      </c>
      <c r="C841" s="2">
        <v>2</v>
      </c>
      <c r="D841" s="3">
        <v>3</v>
      </c>
    </row>
    <row r="842" spans="1:5" x14ac:dyDescent="0.25">
      <c r="A842">
        <v>841</v>
      </c>
      <c r="C842" s="2">
        <v>2</v>
      </c>
      <c r="D842" s="3">
        <v>3</v>
      </c>
    </row>
    <row r="843" spans="1:5" x14ac:dyDescent="0.25">
      <c r="A843">
        <v>842</v>
      </c>
      <c r="C843" s="2">
        <v>2</v>
      </c>
      <c r="D843" s="3">
        <v>3</v>
      </c>
    </row>
    <row r="844" spans="1:5" x14ac:dyDescent="0.25">
      <c r="A844">
        <v>843</v>
      </c>
      <c r="C844" s="2">
        <v>2</v>
      </c>
      <c r="D844" s="3">
        <v>3</v>
      </c>
    </row>
    <row r="845" spans="1:5" x14ac:dyDescent="0.25">
      <c r="A845">
        <v>844</v>
      </c>
    </row>
    <row r="846" spans="1:5" x14ac:dyDescent="0.25">
      <c r="A846">
        <v>845</v>
      </c>
      <c r="E846" s="5">
        <v>4</v>
      </c>
    </row>
    <row r="847" spans="1:5" x14ac:dyDescent="0.25">
      <c r="A847">
        <v>846</v>
      </c>
      <c r="E847" s="5">
        <v>4</v>
      </c>
    </row>
    <row r="848" spans="1:5" x14ac:dyDescent="0.25">
      <c r="A848">
        <v>847</v>
      </c>
      <c r="E848" s="5">
        <v>4</v>
      </c>
    </row>
    <row r="849" spans="1:5" x14ac:dyDescent="0.25">
      <c r="A849">
        <v>848</v>
      </c>
      <c r="E849" s="5">
        <v>4</v>
      </c>
    </row>
    <row r="850" spans="1:5" x14ac:dyDescent="0.25">
      <c r="A850">
        <v>849</v>
      </c>
      <c r="B850" s="4">
        <v>1</v>
      </c>
      <c r="E850" s="5">
        <v>4</v>
      </c>
    </row>
    <row r="851" spans="1:5" x14ac:dyDescent="0.25">
      <c r="A851">
        <v>850</v>
      </c>
      <c r="B851" s="4">
        <v>1</v>
      </c>
      <c r="E851" s="5">
        <v>4</v>
      </c>
    </row>
    <row r="852" spans="1:5" x14ac:dyDescent="0.25">
      <c r="A852">
        <v>851</v>
      </c>
      <c r="B852" s="4">
        <v>1</v>
      </c>
      <c r="E852" s="5">
        <v>4</v>
      </c>
    </row>
    <row r="853" spans="1:5" x14ac:dyDescent="0.25">
      <c r="A853">
        <v>852</v>
      </c>
      <c r="B853" s="4">
        <v>1</v>
      </c>
      <c r="E853" s="5">
        <v>4</v>
      </c>
    </row>
    <row r="854" spans="1:5" x14ac:dyDescent="0.25">
      <c r="A854">
        <v>853</v>
      </c>
      <c r="B854" s="4">
        <v>1</v>
      </c>
      <c r="E854" s="5">
        <v>4</v>
      </c>
    </row>
    <row r="855" spans="1:5" x14ac:dyDescent="0.25">
      <c r="A855">
        <v>854</v>
      </c>
      <c r="B855" s="4">
        <v>1</v>
      </c>
    </row>
    <row r="856" spans="1:5" x14ac:dyDescent="0.25">
      <c r="A856">
        <v>855</v>
      </c>
      <c r="B856" s="4">
        <v>1</v>
      </c>
    </row>
    <row r="857" spans="1:5" x14ac:dyDescent="0.25">
      <c r="A857">
        <v>856</v>
      </c>
      <c r="B857" s="4">
        <v>1</v>
      </c>
    </row>
    <row r="858" spans="1:5" x14ac:dyDescent="0.25">
      <c r="A858">
        <v>857</v>
      </c>
      <c r="B858" s="4">
        <v>1</v>
      </c>
    </row>
    <row r="859" spans="1:5" x14ac:dyDescent="0.25">
      <c r="A859">
        <v>858</v>
      </c>
      <c r="B859" s="4">
        <v>1</v>
      </c>
      <c r="C859" s="2">
        <v>2</v>
      </c>
    </row>
    <row r="860" spans="1:5" x14ac:dyDescent="0.25">
      <c r="A860">
        <v>859</v>
      </c>
      <c r="C860" s="2">
        <v>2</v>
      </c>
    </row>
    <row r="861" spans="1:5" x14ac:dyDescent="0.25">
      <c r="A861">
        <v>860</v>
      </c>
      <c r="C861" s="2">
        <v>2</v>
      </c>
    </row>
    <row r="862" spans="1:5" x14ac:dyDescent="0.25">
      <c r="A862">
        <v>861</v>
      </c>
      <c r="C862" s="2">
        <v>2</v>
      </c>
      <c r="D862" s="3">
        <v>3</v>
      </c>
    </row>
    <row r="863" spans="1:5" x14ac:dyDescent="0.25">
      <c r="A863">
        <v>862</v>
      </c>
      <c r="C863" s="2">
        <v>2</v>
      </c>
      <c r="D863" s="3">
        <v>3</v>
      </c>
    </row>
    <row r="864" spans="1:5" x14ac:dyDescent="0.25">
      <c r="A864">
        <v>863</v>
      </c>
      <c r="C864" s="2">
        <v>2</v>
      </c>
      <c r="D864" s="3">
        <v>3</v>
      </c>
    </row>
    <row r="865" spans="1:5" x14ac:dyDescent="0.25">
      <c r="A865">
        <v>864</v>
      </c>
      <c r="C865" s="2">
        <v>2</v>
      </c>
      <c r="D865" s="3">
        <v>3</v>
      </c>
    </row>
    <row r="866" spans="1:5" x14ac:dyDescent="0.25">
      <c r="A866">
        <v>865</v>
      </c>
      <c r="C866" s="2">
        <v>2</v>
      </c>
      <c r="D866" s="3">
        <v>3</v>
      </c>
    </row>
    <row r="867" spans="1:5" x14ac:dyDescent="0.25">
      <c r="A867">
        <v>866</v>
      </c>
      <c r="C867" s="2">
        <v>2</v>
      </c>
      <c r="D867" s="3">
        <v>3</v>
      </c>
      <c r="E867" s="5">
        <v>4</v>
      </c>
    </row>
    <row r="868" spans="1:5" x14ac:dyDescent="0.25">
      <c r="A868">
        <v>867</v>
      </c>
      <c r="D868" s="3">
        <v>3</v>
      </c>
      <c r="E868" s="5">
        <v>4</v>
      </c>
    </row>
    <row r="869" spans="1:5" x14ac:dyDescent="0.25">
      <c r="A869">
        <v>868</v>
      </c>
      <c r="D869" s="3">
        <v>3</v>
      </c>
      <c r="E869" s="5">
        <v>4</v>
      </c>
    </row>
    <row r="870" spans="1:5" x14ac:dyDescent="0.25">
      <c r="A870">
        <v>869</v>
      </c>
      <c r="D870" s="3">
        <v>3</v>
      </c>
      <c r="E870" s="5">
        <v>4</v>
      </c>
    </row>
    <row r="871" spans="1:5" x14ac:dyDescent="0.25">
      <c r="A871">
        <v>870</v>
      </c>
      <c r="E871" s="5">
        <v>4</v>
      </c>
    </row>
    <row r="872" spans="1:5" x14ac:dyDescent="0.25">
      <c r="A872">
        <v>871</v>
      </c>
      <c r="E872" s="5">
        <v>4</v>
      </c>
    </row>
    <row r="873" spans="1:5" x14ac:dyDescent="0.25">
      <c r="A873">
        <v>872</v>
      </c>
      <c r="E873" s="5">
        <v>4</v>
      </c>
    </row>
    <row r="874" spans="1:5" x14ac:dyDescent="0.25">
      <c r="A874">
        <v>873</v>
      </c>
      <c r="E874" s="5">
        <v>4</v>
      </c>
    </row>
    <row r="875" spans="1:5" x14ac:dyDescent="0.25">
      <c r="A875">
        <v>874</v>
      </c>
      <c r="B875" s="4">
        <v>1</v>
      </c>
      <c r="E875" s="5">
        <v>4</v>
      </c>
    </row>
    <row r="876" spans="1:5" x14ac:dyDescent="0.25">
      <c r="A876">
        <v>875</v>
      </c>
      <c r="B876" s="4">
        <v>1</v>
      </c>
    </row>
    <row r="877" spans="1:5" x14ac:dyDescent="0.25">
      <c r="A877">
        <v>876</v>
      </c>
      <c r="B877" s="4">
        <v>1</v>
      </c>
    </row>
    <row r="878" spans="1:5" x14ac:dyDescent="0.25">
      <c r="A878">
        <v>877</v>
      </c>
      <c r="B878" s="4">
        <v>1</v>
      </c>
    </row>
    <row r="879" spans="1:5" x14ac:dyDescent="0.25">
      <c r="A879">
        <v>878</v>
      </c>
      <c r="B879" s="4">
        <v>1</v>
      </c>
    </row>
    <row r="880" spans="1:5" x14ac:dyDescent="0.25">
      <c r="A880">
        <v>879</v>
      </c>
      <c r="B880" s="4">
        <v>1</v>
      </c>
    </row>
    <row r="881" spans="1:5" x14ac:dyDescent="0.25">
      <c r="A881">
        <v>880</v>
      </c>
      <c r="B881" s="4">
        <v>1</v>
      </c>
    </row>
    <row r="882" spans="1:5" x14ac:dyDescent="0.25">
      <c r="A882">
        <v>881</v>
      </c>
      <c r="B882" s="4">
        <v>1</v>
      </c>
    </row>
    <row r="883" spans="1:5" x14ac:dyDescent="0.25">
      <c r="A883">
        <v>882</v>
      </c>
      <c r="B883" s="4">
        <v>1</v>
      </c>
      <c r="C883" s="2">
        <v>2</v>
      </c>
    </row>
    <row r="884" spans="1:5" x14ac:dyDescent="0.25">
      <c r="A884">
        <v>883</v>
      </c>
      <c r="B884" s="4">
        <v>1</v>
      </c>
      <c r="C884" s="2">
        <v>2</v>
      </c>
    </row>
    <row r="885" spans="1:5" x14ac:dyDescent="0.25">
      <c r="A885">
        <v>884</v>
      </c>
      <c r="C885" s="2">
        <v>2</v>
      </c>
    </row>
    <row r="886" spans="1:5" x14ac:dyDescent="0.25">
      <c r="A886">
        <v>885</v>
      </c>
      <c r="C886" s="2">
        <v>2</v>
      </c>
    </row>
    <row r="887" spans="1:5" x14ac:dyDescent="0.25">
      <c r="A887">
        <v>886</v>
      </c>
      <c r="C887" s="2">
        <v>2</v>
      </c>
      <c r="D887" s="3">
        <v>3</v>
      </c>
    </row>
    <row r="888" spans="1:5" x14ac:dyDescent="0.25">
      <c r="A888">
        <v>887</v>
      </c>
      <c r="C888" s="2">
        <v>2</v>
      </c>
      <c r="D888" s="3">
        <v>3</v>
      </c>
    </row>
    <row r="889" spans="1:5" x14ac:dyDescent="0.25">
      <c r="A889">
        <v>888</v>
      </c>
      <c r="C889" s="2">
        <v>2</v>
      </c>
      <c r="D889" s="3">
        <v>3</v>
      </c>
    </row>
    <row r="890" spans="1:5" x14ac:dyDescent="0.25">
      <c r="A890">
        <v>889</v>
      </c>
      <c r="C890" s="2">
        <v>2</v>
      </c>
      <c r="D890" s="3">
        <v>3</v>
      </c>
      <c r="E890" s="5">
        <v>4</v>
      </c>
    </row>
    <row r="891" spans="1:5" x14ac:dyDescent="0.25">
      <c r="A891">
        <v>890</v>
      </c>
      <c r="D891" s="3">
        <v>3</v>
      </c>
      <c r="E891" s="5">
        <v>4</v>
      </c>
    </row>
    <row r="892" spans="1:5" x14ac:dyDescent="0.25">
      <c r="A892">
        <v>891</v>
      </c>
      <c r="D892" s="3">
        <v>3</v>
      </c>
      <c r="E892" s="5">
        <v>4</v>
      </c>
    </row>
    <row r="893" spans="1:5" x14ac:dyDescent="0.25">
      <c r="A893">
        <v>892</v>
      </c>
      <c r="D893" s="3">
        <v>3</v>
      </c>
      <c r="E893" s="5">
        <v>4</v>
      </c>
    </row>
    <row r="894" spans="1:5" x14ac:dyDescent="0.25">
      <c r="A894">
        <v>893</v>
      </c>
      <c r="D894" s="3">
        <v>3</v>
      </c>
      <c r="E894" s="5">
        <v>4</v>
      </c>
    </row>
    <row r="895" spans="1:5" x14ac:dyDescent="0.25">
      <c r="A895">
        <v>894</v>
      </c>
      <c r="D895" s="3">
        <v>3</v>
      </c>
      <c r="E895" s="5">
        <v>4</v>
      </c>
    </row>
    <row r="896" spans="1:5" x14ac:dyDescent="0.25">
      <c r="A896">
        <v>895</v>
      </c>
      <c r="E896" s="5">
        <v>4</v>
      </c>
    </row>
    <row r="897" spans="1:5" x14ac:dyDescent="0.25">
      <c r="A897">
        <v>896</v>
      </c>
      <c r="E897" s="5">
        <v>4</v>
      </c>
    </row>
    <row r="898" spans="1:5" x14ac:dyDescent="0.25">
      <c r="A898">
        <v>897</v>
      </c>
    </row>
    <row r="899" spans="1:5" x14ac:dyDescent="0.25">
      <c r="A899">
        <v>898</v>
      </c>
    </row>
    <row r="900" spans="1:5" x14ac:dyDescent="0.25">
      <c r="A900">
        <v>899</v>
      </c>
      <c r="B900" s="4">
        <v>1</v>
      </c>
    </row>
    <row r="901" spans="1:5" x14ac:dyDescent="0.25">
      <c r="A901">
        <v>900</v>
      </c>
      <c r="B901" s="4">
        <v>1</v>
      </c>
    </row>
    <row r="902" spans="1:5" x14ac:dyDescent="0.25">
      <c r="A902">
        <v>901</v>
      </c>
      <c r="B902" s="4">
        <v>1</v>
      </c>
    </row>
    <row r="903" spans="1:5" x14ac:dyDescent="0.25">
      <c r="A903">
        <v>902</v>
      </c>
      <c r="B903" s="4">
        <v>1</v>
      </c>
    </row>
    <row r="904" spans="1:5" x14ac:dyDescent="0.25">
      <c r="A904">
        <v>903</v>
      </c>
      <c r="B904" s="4">
        <v>1</v>
      </c>
    </row>
    <row r="905" spans="1:5" x14ac:dyDescent="0.25">
      <c r="A905">
        <v>904</v>
      </c>
      <c r="B905" s="4">
        <v>1</v>
      </c>
    </row>
    <row r="906" spans="1:5" x14ac:dyDescent="0.25">
      <c r="A906">
        <v>905</v>
      </c>
      <c r="B906" s="4">
        <v>1</v>
      </c>
    </row>
    <row r="907" spans="1:5" x14ac:dyDescent="0.25">
      <c r="A907">
        <v>906</v>
      </c>
      <c r="B907" s="4">
        <v>1</v>
      </c>
      <c r="C907" s="2">
        <v>2</v>
      </c>
    </row>
    <row r="908" spans="1:5" x14ac:dyDescent="0.25">
      <c r="A908">
        <v>907</v>
      </c>
      <c r="B908" s="4">
        <v>1</v>
      </c>
      <c r="C908" s="2">
        <v>2</v>
      </c>
    </row>
    <row r="909" spans="1:5" x14ac:dyDescent="0.25">
      <c r="A909">
        <v>908</v>
      </c>
      <c r="C909" s="2">
        <v>2</v>
      </c>
    </row>
    <row r="910" spans="1:5" x14ac:dyDescent="0.25">
      <c r="A910">
        <v>909</v>
      </c>
      <c r="C910" s="2">
        <v>2</v>
      </c>
    </row>
    <row r="911" spans="1:5" x14ac:dyDescent="0.25">
      <c r="A911">
        <v>910</v>
      </c>
      <c r="C911" s="2">
        <v>2</v>
      </c>
      <c r="D911" s="3">
        <v>3</v>
      </c>
    </row>
    <row r="912" spans="1:5" x14ac:dyDescent="0.25">
      <c r="A912">
        <v>911</v>
      </c>
      <c r="C912" s="2">
        <v>2</v>
      </c>
      <c r="D912" s="3">
        <v>3</v>
      </c>
    </row>
    <row r="913" spans="1:5" x14ac:dyDescent="0.25">
      <c r="A913">
        <v>912</v>
      </c>
      <c r="C913" s="2">
        <v>2</v>
      </c>
      <c r="D913" s="3">
        <v>3</v>
      </c>
      <c r="E913" s="5">
        <v>4</v>
      </c>
    </row>
    <row r="914" spans="1:5" x14ac:dyDescent="0.25">
      <c r="A914">
        <v>913</v>
      </c>
      <c r="D914" s="3">
        <v>3</v>
      </c>
      <c r="E914" s="5">
        <v>4</v>
      </c>
    </row>
    <row r="915" spans="1:5" x14ac:dyDescent="0.25">
      <c r="A915">
        <v>914</v>
      </c>
      <c r="D915" s="3">
        <v>3</v>
      </c>
      <c r="E915" s="5">
        <v>4</v>
      </c>
    </row>
    <row r="916" spans="1:5" x14ac:dyDescent="0.25">
      <c r="A916">
        <v>915</v>
      </c>
      <c r="D916" s="3">
        <v>3</v>
      </c>
      <c r="E916" s="5">
        <v>4</v>
      </c>
    </row>
    <row r="917" spans="1:5" x14ac:dyDescent="0.25">
      <c r="A917">
        <v>916</v>
      </c>
      <c r="D917" s="3">
        <v>3</v>
      </c>
      <c r="E917" s="5">
        <v>4</v>
      </c>
    </row>
    <row r="918" spans="1:5" x14ac:dyDescent="0.25">
      <c r="A918">
        <v>917</v>
      </c>
      <c r="D918" s="3">
        <v>3</v>
      </c>
      <c r="E918" s="5">
        <v>4</v>
      </c>
    </row>
    <row r="919" spans="1:5" x14ac:dyDescent="0.25">
      <c r="A919">
        <v>918</v>
      </c>
      <c r="D919" s="3">
        <v>3</v>
      </c>
      <c r="E919" s="5">
        <v>4</v>
      </c>
    </row>
    <row r="920" spans="1:5" x14ac:dyDescent="0.25">
      <c r="A920">
        <v>919</v>
      </c>
      <c r="E920" s="5">
        <v>4</v>
      </c>
    </row>
    <row r="921" spans="1:5" x14ac:dyDescent="0.25">
      <c r="A921">
        <v>920</v>
      </c>
    </row>
    <row r="922" spans="1:5" x14ac:dyDescent="0.25">
      <c r="A922">
        <v>921</v>
      </c>
    </row>
    <row r="923" spans="1:5" x14ac:dyDescent="0.25">
      <c r="A923">
        <v>922</v>
      </c>
    </row>
    <row r="924" spans="1:5" x14ac:dyDescent="0.25">
      <c r="A924">
        <v>923</v>
      </c>
    </row>
    <row r="925" spans="1:5" x14ac:dyDescent="0.25">
      <c r="A925">
        <v>924</v>
      </c>
    </row>
    <row r="926" spans="1:5" x14ac:dyDescent="0.25">
      <c r="A926">
        <v>925</v>
      </c>
      <c r="C926" s="2">
        <v>2</v>
      </c>
    </row>
    <row r="927" spans="1:5" x14ac:dyDescent="0.25">
      <c r="A927">
        <v>926</v>
      </c>
      <c r="C927" s="2">
        <v>2</v>
      </c>
    </row>
    <row r="928" spans="1:5" x14ac:dyDescent="0.25">
      <c r="A928">
        <v>927</v>
      </c>
      <c r="C928" s="2">
        <v>2</v>
      </c>
    </row>
    <row r="929" spans="1:5" x14ac:dyDescent="0.25">
      <c r="A929">
        <v>928</v>
      </c>
      <c r="C929" s="2">
        <v>2</v>
      </c>
    </row>
    <row r="930" spans="1:5" x14ac:dyDescent="0.25">
      <c r="A930">
        <v>929</v>
      </c>
      <c r="C930" s="2">
        <v>2</v>
      </c>
    </row>
    <row r="931" spans="1:5" x14ac:dyDescent="0.25">
      <c r="A931">
        <v>930</v>
      </c>
      <c r="B931" s="4">
        <v>1</v>
      </c>
      <c r="C931" s="2">
        <v>2</v>
      </c>
    </row>
    <row r="932" spans="1:5" x14ac:dyDescent="0.25">
      <c r="A932">
        <v>931</v>
      </c>
      <c r="B932" s="4">
        <v>1</v>
      </c>
      <c r="C932" s="2">
        <v>2</v>
      </c>
    </row>
    <row r="933" spans="1:5" x14ac:dyDescent="0.25">
      <c r="A933">
        <v>932</v>
      </c>
      <c r="B933" s="4">
        <v>1</v>
      </c>
      <c r="C933" s="2">
        <v>2</v>
      </c>
    </row>
    <row r="934" spans="1:5" x14ac:dyDescent="0.25">
      <c r="A934">
        <v>933</v>
      </c>
      <c r="B934" s="4">
        <v>1</v>
      </c>
    </row>
    <row r="935" spans="1:5" x14ac:dyDescent="0.25">
      <c r="A935">
        <v>934</v>
      </c>
      <c r="B935" s="4">
        <v>1</v>
      </c>
      <c r="E935" s="5">
        <v>4</v>
      </c>
    </row>
    <row r="936" spans="1:5" x14ac:dyDescent="0.25">
      <c r="A936">
        <v>935</v>
      </c>
      <c r="B936" s="4">
        <v>1</v>
      </c>
      <c r="D936" s="3">
        <v>3</v>
      </c>
      <c r="E936" s="5">
        <v>4</v>
      </c>
    </row>
    <row r="937" spans="1:5" x14ac:dyDescent="0.25">
      <c r="A937">
        <v>936</v>
      </c>
      <c r="B937" s="4">
        <v>1</v>
      </c>
      <c r="D937" s="3">
        <v>3</v>
      </c>
      <c r="E937" s="5">
        <v>4</v>
      </c>
    </row>
    <row r="938" spans="1:5" x14ac:dyDescent="0.25">
      <c r="A938">
        <v>937</v>
      </c>
      <c r="D938" s="3">
        <v>3</v>
      </c>
      <c r="E938" s="5">
        <v>4</v>
      </c>
    </row>
    <row r="939" spans="1:5" x14ac:dyDescent="0.25">
      <c r="A939">
        <v>938</v>
      </c>
      <c r="D939" s="3">
        <v>3</v>
      </c>
      <c r="E939" s="5">
        <v>4</v>
      </c>
    </row>
    <row r="940" spans="1:5" x14ac:dyDescent="0.25">
      <c r="A940">
        <v>939</v>
      </c>
      <c r="D940" s="3">
        <v>3</v>
      </c>
      <c r="E940" s="5">
        <v>4</v>
      </c>
    </row>
    <row r="941" spans="1:5" x14ac:dyDescent="0.25">
      <c r="A941">
        <v>940</v>
      </c>
      <c r="D941" s="3">
        <v>3</v>
      </c>
      <c r="E941" s="5">
        <v>4</v>
      </c>
    </row>
    <row r="942" spans="1:5" x14ac:dyDescent="0.25">
      <c r="A942">
        <v>941</v>
      </c>
      <c r="D942" s="3">
        <v>3</v>
      </c>
      <c r="E942" s="5">
        <v>4</v>
      </c>
    </row>
    <row r="943" spans="1:5" x14ac:dyDescent="0.25">
      <c r="A943">
        <v>942</v>
      </c>
      <c r="D943" s="3">
        <v>3</v>
      </c>
    </row>
    <row r="944" spans="1:5" x14ac:dyDescent="0.25">
      <c r="A944">
        <v>943</v>
      </c>
    </row>
    <row r="945" spans="1:5" x14ac:dyDescent="0.25">
      <c r="A945">
        <v>944</v>
      </c>
    </row>
    <row r="946" spans="1:5" x14ac:dyDescent="0.25">
      <c r="A946">
        <v>945</v>
      </c>
    </row>
    <row r="947" spans="1:5" x14ac:dyDescent="0.25">
      <c r="A947">
        <v>946</v>
      </c>
    </row>
    <row r="948" spans="1:5" x14ac:dyDescent="0.25">
      <c r="A948">
        <v>947</v>
      </c>
      <c r="C948" s="2">
        <v>2</v>
      </c>
    </row>
    <row r="949" spans="1:5" x14ac:dyDescent="0.25">
      <c r="A949">
        <v>948</v>
      </c>
      <c r="C949" s="2">
        <v>2</v>
      </c>
    </row>
    <row r="950" spans="1:5" x14ac:dyDescent="0.25">
      <c r="A950">
        <v>949</v>
      </c>
      <c r="C950" s="2">
        <v>2</v>
      </c>
    </row>
    <row r="951" spans="1:5" x14ac:dyDescent="0.25">
      <c r="A951">
        <v>950</v>
      </c>
      <c r="C951" s="2">
        <v>2</v>
      </c>
    </row>
    <row r="952" spans="1:5" x14ac:dyDescent="0.25">
      <c r="A952">
        <v>951</v>
      </c>
      <c r="C952" s="2">
        <v>2</v>
      </c>
    </row>
    <row r="953" spans="1:5" x14ac:dyDescent="0.25">
      <c r="A953">
        <v>952</v>
      </c>
      <c r="C953" s="2">
        <v>2</v>
      </c>
    </row>
    <row r="954" spans="1:5" x14ac:dyDescent="0.25">
      <c r="A954">
        <v>953</v>
      </c>
      <c r="B954" s="4">
        <v>1</v>
      </c>
      <c r="C954" s="2">
        <v>2</v>
      </c>
    </row>
    <row r="955" spans="1:5" x14ac:dyDescent="0.25">
      <c r="A955">
        <v>954</v>
      </c>
      <c r="B955" s="4">
        <v>1</v>
      </c>
      <c r="C955" s="2">
        <v>2</v>
      </c>
    </row>
    <row r="956" spans="1:5" x14ac:dyDescent="0.25">
      <c r="A956">
        <v>955</v>
      </c>
      <c r="B956" s="4">
        <v>1</v>
      </c>
    </row>
    <row r="957" spans="1:5" x14ac:dyDescent="0.25">
      <c r="A957">
        <v>956</v>
      </c>
      <c r="B957" s="4">
        <v>1</v>
      </c>
    </row>
    <row r="958" spans="1:5" x14ac:dyDescent="0.25">
      <c r="A958">
        <v>957</v>
      </c>
      <c r="B958" s="4">
        <v>1</v>
      </c>
      <c r="E958" s="5">
        <v>4</v>
      </c>
    </row>
    <row r="959" spans="1:5" x14ac:dyDescent="0.25">
      <c r="A959">
        <v>958</v>
      </c>
      <c r="B959" s="4">
        <v>1</v>
      </c>
      <c r="E959" s="5">
        <v>4</v>
      </c>
    </row>
    <row r="960" spans="1:5" x14ac:dyDescent="0.25">
      <c r="A960">
        <v>959</v>
      </c>
      <c r="B960" s="4">
        <v>1</v>
      </c>
      <c r="D960" s="3">
        <v>3</v>
      </c>
      <c r="E960" s="5">
        <v>4</v>
      </c>
    </row>
    <row r="961" spans="1:5" x14ac:dyDescent="0.25">
      <c r="A961">
        <v>960</v>
      </c>
      <c r="D961" s="3">
        <v>3</v>
      </c>
      <c r="E961" s="5">
        <v>4</v>
      </c>
    </row>
    <row r="962" spans="1:5" x14ac:dyDescent="0.25">
      <c r="A962">
        <v>961</v>
      </c>
      <c r="D962" s="3">
        <v>3</v>
      </c>
      <c r="E962" s="5">
        <v>4</v>
      </c>
    </row>
    <row r="963" spans="1:5" x14ac:dyDescent="0.25">
      <c r="A963">
        <v>962</v>
      </c>
      <c r="D963" s="3">
        <v>3</v>
      </c>
      <c r="E963" s="5">
        <v>4</v>
      </c>
    </row>
    <row r="964" spans="1:5" x14ac:dyDescent="0.25">
      <c r="A964">
        <v>963</v>
      </c>
      <c r="D964" s="3">
        <v>3</v>
      </c>
      <c r="E964" s="5">
        <v>4</v>
      </c>
    </row>
    <row r="965" spans="1:5" x14ac:dyDescent="0.25">
      <c r="A965">
        <v>964</v>
      </c>
      <c r="D965" s="3">
        <v>3</v>
      </c>
      <c r="E965" s="5">
        <v>4</v>
      </c>
    </row>
    <row r="966" spans="1:5" x14ac:dyDescent="0.25">
      <c r="A966">
        <v>965</v>
      </c>
      <c r="D966" s="3">
        <v>3</v>
      </c>
    </row>
    <row r="967" spans="1:5" x14ac:dyDescent="0.25">
      <c r="A967">
        <v>966</v>
      </c>
      <c r="D967" s="3">
        <v>3</v>
      </c>
    </row>
    <row r="968" spans="1:5" x14ac:dyDescent="0.25">
      <c r="A968">
        <v>967</v>
      </c>
      <c r="C968" s="2">
        <v>2</v>
      </c>
    </row>
    <row r="969" spans="1:5" x14ac:dyDescent="0.25">
      <c r="A969">
        <v>968</v>
      </c>
      <c r="C969" s="2">
        <v>2</v>
      </c>
    </row>
    <row r="970" spans="1:5" x14ac:dyDescent="0.25">
      <c r="A970">
        <v>969</v>
      </c>
      <c r="C970" s="2">
        <v>2</v>
      </c>
    </row>
    <row r="971" spans="1:5" x14ac:dyDescent="0.25">
      <c r="A971">
        <v>970</v>
      </c>
      <c r="C971" s="2">
        <v>2</v>
      </c>
    </row>
    <row r="972" spans="1:5" x14ac:dyDescent="0.25">
      <c r="A972">
        <v>971</v>
      </c>
      <c r="C972" s="2">
        <v>2</v>
      </c>
    </row>
    <row r="973" spans="1:5" x14ac:dyDescent="0.25">
      <c r="A973">
        <v>972</v>
      </c>
      <c r="C973" s="2">
        <v>2</v>
      </c>
    </row>
    <row r="974" spans="1:5" x14ac:dyDescent="0.25">
      <c r="A974">
        <v>973</v>
      </c>
      <c r="C974" s="2">
        <v>2</v>
      </c>
    </row>
    <row r="975" spans="1:5" x14ac:dyDescent="0.25">
      <c r="A975">
        <v>974</v>
      </c>
      <c r="C975" s="2">
        <v>2</v>
      </c>
    </row>
    <row r="976" spans="1:5" x14ac:dyDescent="0.25">
      <c r="A976">
        <v>975</v>
      </c>
      <c r="B976" s="4">
        <v>1</v>
      </c>
    </row>
    <row r="977" spans="1:5" x14ac:dyDescent="0.25">
      <c r="A977">
        <v>976</v>
      </c>
      <c r="B977" s="4">
        <v>1</v>
      </c>
    </row>
    <row r="978" spans="1:5" x14ac:dyDescent="0.25">
      <c r="A978">
        <v>977</v>
      </c>
      <c r="B978" s="4">
        <v>1</v>
      </c>
    </row>
    <row r="979" spans="1:5" x14ac:dyDescent="0.25">
      <c r="A979">
        <v>978</v>
      </c>
      <c r="B979" s="4">
        <v>1</v>
      </c>
    </row>
    <row r="980" spans="1:5" x14ac:dyDescent="0.25">
      <c r="A980">
        <v>979</v>
      </c>
      <c r="B980" s="4">
        <v>1</v>
      </c>
    </row>
    <row r="981" spans="1:5" x14ac:dyDescent="0.25">
      <c r="A981">
        <v>980</v>
      </c>
      <c r="B981" s="4">
        <v>1</v>
      </c>
      <c r="E981" s="5">
        <v>4</v>
      </c>
    </row>
    <row r="982" spans="1:5" x14ac:dyDescent="0.25">
      <c r="A982">
        <v>981</v>
      </c>
      <c r="B982" s="4">
        <v>1</v>
      </c>
      <c r="E982" s="5">
        <v>4</v>
      </c>
    </row>
    <row r="983" spans="1:5" x14ac:dyDescent="0.25">
      <c r="A983">
        <v>982</v>
      </c>
      <c r="B983" s="4">
        <v>1</v>
      </c>
      <c r="E983" s="5">
        <v>4</v>
      </c>
    </row>
    <row r="984" spans="1:5" x14ac:dyDescent="0.25">
      <c r="A984">
        <v>983</v>
      </c>
      <c r="D984" s="3">
        <v>3</v>
      </c>
      <c r="E984" s="5">
        <v>4</v>
      </c>
    </row>
    <row r="985" spans="1:5" x14ac:dyDescent="0.25">
      <c r="A985">
        <v>984</v>
      </c>
      <c r="D985" s="3">
        <v>3</v>
      </c>
      <c r="E985" s="5">
        <v>4</v>
      </c>
    </row>
    <row r="986" spans="1:5" x14ac:dyDescent="0.25">
      <c r="A986">
        <v>985</v>
      </c>
      <c r="D986" s="3">
        <v>3</v>
      </c>
      <c r="E986" s="5">
        <v>4</v>
      </c>
    </row>
    <row r="987" spans="1:5" x14ac:dyDescent="0.25">
      <c r="A987">
        <v>986</v>
      </c>
      <c r="D987" s="3">
        <v>3</v>
      </c>
      <c r="E987" s="5">
        <v>4</v>
      </c>
    </row>
    <row r="988" spans="1:5" x14ac:dyDescent="0.25">
      <c r="A988">
        <v>987</v>
      </c>
      <c r="C988" s="2">
        <v>2</v>
      </c>
      <c r="D988" s="3">
        <v>3</v>
      </c>
      <c r="E988" s="5">
        <v>4</v>
      </c>
    </row>
    <row r="989" spans="1:5" x14ac:dyDescent="0.25">
      <c r="A989">
        <v>988</v>
      </c>
      <c r="C989" s="2">
        <v>2</v>
      </c>
      <c r="D989" s="3">
        <v>3</v>
      </c>
    </row>
    <row r="990" spans="1:5" x14ac:dyDescent="0.25">
      <c r="A990">
        <v>989</v>
      </c>
      <c r="C990" s="2">
        <v>2</v>
      </c>
      <c r="D990" s="3">
        <v>3</v>
      </c>
    </row>
    <row r="991" spans="1:5" x14ac:dyDescent="0.25">
      <c r="A991">
        <v>990</v>
      </c>
      <c r="C991" s="2">
        <v>2</v>
      </c>
      <c r="D991" s="3">
        <v>3</v>
      </c>
    </row>
    <row r="992" spans="1:5" x14ac:dyDescent="0.25">
      <c r="A992">
        <v>991</v>
      </c>
      <c r="C992" s="2">
        <v>2</v>
      </c>
      <c r="D992" s="3">
        <v>3</v>
      </c>
    </row>
    <row r="993" spans="1:5" x14ac:dyDescent="0.25">
      <c r="A993">
        <v>992</v>
      </c>
      <c r="C993" s="2">
        <v>2</v>
      </c>
    </row>
    <row r="994" spans="1:5" x14ac:dyDescent="0.25">
      <c r="A994">
        <v>993</v>
      </c>
      <c r="C994" s="2">
        <v>2</v>
      </c>
    </row>
    <row r="995" spans="1:5" x14ac:dyDescent="0.25">
      <c r="A995">
        <v>994</v>
      </c>
      <c r="C995" s="2">
        <v>2</v>
      </c>
    </row>
    <row r="996" spans="1:5" x14ac:dyDescent="0.25">
      <c r="A996">
        <v>995</v>
      </c>
      <c r="C996" s="2">
        <v>2</v>
      </c>
    </row>
    <row r="997" spans="1:5" x14ac:dyDescent="0.25">
      <c r="A997">
        <v>996</v>
      </c>
      <c r="C997" s="2">
        <v>2</v>
      </c>
    </row>
    <row r="998" spans="1:5" x14ac:dyDescent="0.25">
      <c r="A998">
        <v>997</v>
      </c>
      <c r="B998" s="4">
        <v>1</v>
      </c>
      <c r="C998" s="2">
        <v>2</v>
      </c>
    </row>
    <row r="999" spans="1:5" x14ac:dyDescent="0.25">
      <c r="A999">
        <v>998</v>
      </c>
      <c r="B999" s="4">
        <v>1</v>
      </c>
    </row>
    <row r="1000" spans="1:5" x14ac:dyDescent="0.25">
      <c r="A1000">
        <v>999</v>
      </c>
      <c r="B1000" s="4">
        <v>1</v>
      </c>
    </row>
    <row r="1001" spans="1:5" x14ac:dyDescent="0.25">
      <c r="A1001">
        <v>1000</v>
      </c>
      <c r="B1001" s="4">
        <v>1</v>
      </c>
    </row>
    <row r="1002" spans="1:5" x14ac:dyDescent="0.25">
      <c r="A1002">
        <v>1001</v>
      </c>
      <c r="B1002" s="4">
        <v>1</v>
      </c>
    </row>
    <row r="1003" spans="1:5" x14ac:dyDescent="0.25">
      <c r="A1003">
        <v>1002</v>
      </c>
      <c r="B1003" s="4">
        <v>1</v>
      </c>
    </row>
    <row r="1004" spans="1:5" x14ac:dyDescent="0.25">
      <c r="A1004">
        <v>1003</v>
      </c>
      <c r="B1004" s="4">
        <v>1</v>
      </c>
      <c r="E1004" s="5">
        <v>4</v>
      </c>
    </row>
    <row r="1005" spans="1:5" x14ac:dyDescent="0.25">
      <c r="A1005">
        <v>1004</v>
      </c>
      <c r="B1005" s="4">
        <v>1</v>
      </c>
      <c r="E1005" s="5">
        <v>4</v>
      </c>
    </row>
    <row r="1006" spans="1:5" x14ac:dyDescent="0.25">
      <c r="A1006">
        <v>1005</v>
      </c>
      <c r="B1006" s="4">
        <v>1</v>
      </c>
      <c r="E1006" s="5">
        <v>4</v>
      </c>
    </row>
    <row r="1007" spans="1:5" x14ac:dyDescent="0.25">
      <c r="A1007">
        <v>1006</v>
      </c>
      <c r="B1007" s="4">
        <v>1</v>
      </c>
      <c r="E1007" s="5">
        <v>4</v>
      </c>
    </row>
    <row r="1008" spans="1:5" x14ac:dyDescent="0.25">
      <c r="A1008">
        <v>1007</v>
      </c>
      <c r="B1008" s="4">
        <v>1</v>
      </c>
      <c r="E1008" s="5">
        <v>4</v>
      </c>
    </row>
    <row r="1009" spans="1:6" x14ac:dyDescent="0.25">
      <c r="A1009">
        <v>1008</v>
      </c>
      <c r="D1009" s="3">
        <v>3</v>
      </c>
      <c r="E1009" s="5">
        <v>4</v>
      </c>
    </row>
    <row r="1010" spans="1:6" x14ac:dyDescent="0.25">
      <c r="A1010">
        <v>1009</v>
      </c>
      <c r="D1010" s="3">
        <v>3</v>
      </c>
      <c r="E1010" s="5">
        <v>4</v>
      </c>
      <c r="F1010" t="s">
        <v>22</v>
      </c>
    </row>
    <row r="1011" spans="1:6" x14ac:dyDescent="0.25">
      <c r="A1011">
        <v>1010</v>
      </c>
    </row>
    <row r="1012" spans="1:6" x14ac:dyDescent="0.25">
      <c r="A1012">
        <v>1011</v>
      </c>
      <c r="F1012" t="s">
        <v>22</v>
      </c>
    </row>
    <row r="1013" spans="1:6" x14ac:dyDescent="0.25">
      <c r="A1013">
        <v>1012</v>
      </c>
      <c r="C1013" s="2">
        <v>2</v>
      </c>
    </row>
    <row r="1014" spans="1:6" x14ac:dyDescent="0.25">
      <c r="A1014">
        <v>1013</v>
      </c>
      <c r="C1014" s="2">
        <v>2</v>
      </c>
    </row>
    <row r="1015" spans="1:6" x14ac:dyDescent="0.25">
      <c r="A1015">
        <v>1014</v>
      </c>
      <c r="C1015" s="2">
        <v>2</v>
      </c>
    </row>
    <row r="1016" spans="1:6" x14ac:dyDescent="0.25">
      <c r="A1016">
        <v>1015</v>
      </c>
      <c r="C1016" s="2">
        <v>2</v>
      </c>
    </row>
    <row r="1017" spans="1:6" x14ac:dyDescent="0.25">
      <c r="A1017">
        <v>1016</v>
      </c>
      <c r="C1017" s="2">
        <v>2</v>
      </c>
    </row>
    <row r="1018" spans="1:6" x14ac:dyDescent="0.25">
      <c r="A1018">
        <v>1017</v>
      </c>
      <c r="C1018" s="2">
        <v>2</v>
      </c>
    </row>
    <row r="1019" spans="1:6" x14ac:dyDescent="0.25">
      <c r="A1019">
        <v>1018</v>
      </c>
      <c r="C1019" s="2">
        <v>2</v>
      </c>
    </row>
    <row r="1020" spans="1:6" x14ac:dyDescent="0.25">
      <c r="A1020">
        <v>1019</v>
      </c>
      <c r="C1020" s="2">
        <v>2</v>
      </c>
    </row>
    <row r="1021" spans="1:6" x14ac:dyDescent="0.25">
      <c r="A1021">
        <v>1020</v>
      </c>
      <c r="C1021" s="2">
        <v>2</v>
      </c>
    </row>
    <row r="1022" spans="1:6" x14ac:dyDescent="0.25">
      <c r="A1022">
        <v>1021</v>
      </c>
      <c r="B1022" s="4">
        <v>1</v>
      </c>
      <c r="C1022" s="2">
        <v>2</v>
      </c>
    </row>
    <row r="1023" spans="1:6" x14ac:dyDescent="0.25">
      <c r="A1023">
        <v>1022</v>
      </c>
      <c r="B1023" s="4">
        <v>1</v>
      </c>
      <c r="C1023" s="2">
        <v>2</v>
      </c>
    </row>
    <row r="1024" spans="1:6" x14ac:dyDescent="0.25">
      <c r="A1024">
        <v>1023</v>
      </c>
      <c r="B1024" s="4">
        <v>1</v>
      </c>
      <c r="C1024" s="2">
        <v>2</v>
      </c>
    </row>
    <row r="1025" spans="1:5" x14ac:dyDescent="0.25">
      <c r="A1025">
        <v>1024</v>
      </c>
      <c r="B1025" s="4">
        <v>1</v>
      </c>
      <c r="E1025" s="5">
        <v>4</v>
      </c>
    </row>
    <row r="1026" spans="1:5" x14ac:dyDescent="0.25">
      <c r="A1026">
        <v>1025</v>
      </c>
      <c r="B1026" s="4">
        <v>1</v>
      </c>
      <c r="E1026" s="5">
        <v>4</v>
      </c>
    </row>
    <row r="1027" spans="1:5" x14ac:dyDescent="0.25">
      <c r="A1027">
        <v>1026</v>
      </c>
      <c r="B1027" s="4">
        <v>1</v>
      </c>
      <c r="E1027" s="5">
        <v>4</v>
      </c>
    </row>
    <row r="1028" spans="1:5" x14ac:dyDescent="0.25">
      <c r="A1028">
        <v>1027</v>
      </c>
      <c r="B1028" s="4">
        <v>1</v>
      </c>
      <c r="E1028" s="5">
        <v>4</v>
      </c>
    </row>
    <row r="1029" spans="1:5" x14ac:dyDescent="0.25">
      <c r="A1029">
        <v>1028</v>
      </c>
      <c r="B1029" s="4">
        <v>1</v>
      </c>
      <c r="E1029" s="5">
        <v>4</v>
      </c>
    </row>
    <row r="1030" spans="1:5" x14ac:dyDescent="0.25">
      <c r="A1030">
        <v>1029</v>
      </c>
      <c r="B1030" s="4">
        <v>1</v>
      </c>
      <c r="D1030" s="3">
        <v>3</v>
      </c>
      <c r="E1030" s="5">
        <v>4</v>
      </c>
    </row>
    <row r="1031" spans="1:5" x14ac:dyDescent="0.25">
      <c r="A1031">
        <v>1030</v>
      </c>
      <c r="B1031" s="4">
        <v>1</v>
      </c>
      <c r="D1031" s="3">
        <v>3</v>
      </c>
      <c r="E1031" s="5">
        <v>4</v>
      </c>
    </row>
    <row r="1032" spans="1:5" x14ac:dyDescent="0.25">
      <c r="A1032">
        <v>1031</v>
      </c>
      <c r="D1032" s="3">
        <v>3</v>
      </c>
      <c r="E1032" s="5">
        <v>4</v>
      </c>
    </row>
    <row r="1033" spans="1:5" x14ac:dyDescent="0.25">
      <c r="A1033">
        <v>1032</v>
      </c>
      <c r="D1033" s="3">
        <v>3</v>
      </c>
      <c r="E1033" s="5">
        <v>4</v>
      </c>
    </row>
    <row r="1034" spans="1:5" x14ac:dyDescent="0.25">
      <c r="A1034">
        <v>1033</v>
      </c>
      <c r="D1034" s="3">
        <v>3</v>
      </c>
      <c r="E1034" s="5">
        <v>4</v>
      </c>
    </row>
    <row r="1035" spans="1:5" x14ac:dyDescent="0.25">
      <c r="A1035">
        <v>1034</v>
      </c>
      <c r="D1035" s="3">
        <v>3</v>
      </c>
      <c r="E1035" s="5">
        <v>4</v>
      </c>
    </row>
    <row r="1036" spans="1:5" x14ac:dyDescent="0.25">
      <c r="A1036">
        <v>1035</v>
      </c>
      <c r="D1036" s="3">
        <v>3</v>
      </c>
    </row>
    <row r="1037" spans="1:5" x14ac:dyDescent="0.25">
      <c r="A1037">
        <v>1036</v>
      </c>
      <c r="D1037" s="3">
        <v>3</v>
      </c>
    </row>
    <row r="1038" spans="1:5" x14ac:dyDescent="0.25">
      <c r="A1038">
        <v>1037</v>
      </c>
      <c r="D1038" s="3">
        <v>3</v>
      </c>
    </row>
    <row r="1039" spans="1:5" x14ac:dyDescent="0.25">
      <c r="A1039">
        <v>1038</v>
      </c>
      <c r="D1039" s="3">
        <v>3</v>
      </c>
    </row>
    <row r="1040" spans="1:5" x14ac:dyDescent="0.25">
      <c r="A1040">
        <v>1039</v>
      </c>
      <c r="D1040" s="3">
        <v>3</v>
      </c>
    </row>
    <row r="1041" spans="1:5" x14ac:dyDescent="0.25">
      <c r="A1041">
        <v>1040</v>
      </c>
      <c r="C1041" s="2">
        <v>2</v>
      </c>
    </row>
    <row r="1042" spans="1:5" x14ac:dyDescent="0.25">
      <c r="A1042">
        <v>1041</v>
      </c>
      <c r="C1042" s="2">
        <v>2</v>
      </c>
    </row>
    <row r="1043" spans="1:5" x14ac:dyDescent="0.25">
      <c r="A1043">
        <v>1042</v>
      </c>
      <c r="C1043" s="2">
        <v>2</v>
      </c>
    </row>
    <row r="1044" spans="1:5" x14ac:dyDescent="0.25">
      <c r="A1044">
        <v>1043</v>
      </c>
      <c r="C1044" s="2">
        <v>2</v>
      </c>
    </row>
    <row r="1045" spans="1:5" x14ac:dyDescent="0.25">
      <c r="A1045">
        <v>1044</v>
      </c>
      <c r="C1045" s="2">
        <v>2</v>
      </c>
    </row>
    <row r="1046" spans="1:5" x14ac:dyDescent="0.25">
      <c r="A1046">
        <v>1045</v>
      </c>
      <c r="C1046" s="2">
        <v>2</v>
      </c>
    </row>
    <row r="1047" spans="1:5" x14ac:dyDescent="0.25">
      <c r="A1047">
        <v>1046</v>
      </c>
      <c r="B1047" s="4">
        <v>1</v>
      </c>
      <c r="C1047" s="2">
        <v>2</v>
      </c>
    </row>
    <row r="1048" spans="1:5" x14ac:dyDescent="0.25">
      <c r="A1048">
        <v>1047</v>
      </c>
      <c r="B1048" s="4">
        <v>1</v>
      </c>
      <c r="C1048" s="2">
        <v>2</v>
      </c>
    </row>
    <row r="1049" spans="1:5" x14ac:dyDescent="0.25">
      <c r="A1049">
        <v>1048</v>
      </c>
      <c r="B1049" s="4">
        <v>1</v>
      </c>
      <c r="C1049" s="2">
        <v>2</v>
      </c>
    </row>
    <row r="1050" spans="1:5" x14ac:dyDescent="0.25">
      <c r="A1050">
        <v>1049</v>
      </c>
      <c r="B1050" s="4">
        <v>1</v>
      </c>
      <c r="C1050" s="2">
        <v>2</v>
      </c>
    </row>
    <row r="1051" spans="1:5" x14ac:dyDescent="0.25">
      <c r="A1051">
        <v>1050</v>
      </c>
      <c r="B1051" s="4">
        <v>1</v>
      </c>
    </row>
    <row r="1052" spans="1:5" x14ac:dyDescent="0.25">
      <c r="A1052">
        <v>1051</v>
      </c>
      <c r="B1052" s="4">
        <v>1</v>
      </c>
      <c r="E1052" s="5">
        <v>4</v>
      </c>
    </row>
    <row r="1053" spans="1:5" x14ac:dyDescent="0.25">
      <c r="A1053">
        <v>1052</v>
      </c>
      <c r="B1053" s="4">
        <v>1</v>
      </c>
      <c r="D1053" s="3">
        <v>3</v>
      </c>
      <c r="E1053" s="5">
        <v>4</v>
      </c>
    </row>
    <row r="1054" spans="1:5" x14ac:dyDescent="0.25">
      <c r="A1054">
        <v>1053</v>
      </c>
      <c r="B1054" s="4">
        <v>1</v>
      </c>
      <c r="D1054" s="3">
        <v>3</v>
      </c>
      <c r="E1054" s="5">
        <v>4</v>
      </c>
    </row>
    <row r="1055" spans="1:5" x14ac:dyDescent="0.25">
      <c r="A1055">
        <v>1054</v>
      </c>
      <c r="D1055" s="3">
        <v>3</v>
      </c>
      <c r="E1055" s="5">
        <v>4</v>
      </c>
    </row>
    <row r="1056" spans="1:5" x14ac:dyDescent="0.25">
      <c r="A1056">
        <v>1055</v>
      </c>
      <c r="D1056" s="3">
        <v>3</v>
      </c>
      <c r="E1056" s="5">
        <v>4</v>
      </c>
    </row>
    <row r="1057" spans="1:5" x14ac:dyDescent="0.25">
      <c r="A1057">
        <v>1056</v>
      </c>
      <c r="D1057" s="3">
        <v>3</v>
      </c>
      <c r="E1057" s="5">
        <v>4</v>
      </c>
    </row>
    <row r="1058" spans="1:5" x14ac:dyDescent="0.25">
      <c r="A1058">
        <v>1057</v>
      </c>
      <c r="D1058" s="3">
        <v>3</v>
      </c>
      <c r="E1058" s="5">
        <v>4</v>
      </c>
    </row>
    <row r="1059" spans="1:5" x14ac:dyDescent="0.25">
      <c r="A1059">
        <v>1058</v>
      </c>
      <c r="D1059" s="3">
        <v>3</v>
      </c>
      <c r="E1059" s="5">
        <v>4</v>
      </c>
    </row>
    <row r="1060" spans="1:5" x14ac:dyDescent="0.25">
      <c r="A1060">
        <v>1059</v>
      </c>
      <c r="D1060" s="3">
        <v>3</v>
      </c>
    </row>
    <row r="1061" spans="1:5" x14ac:dyDescent="0.25">
      <c r="A1061">
        <v>1060</v>
      </c>
      <c r="D1061" s="3">
        <v>3</v>
      </c>
    </row>
    <row r="1062" spans="1:5" x14ac:dyDescent="0.25">
      <c r="A1062">
        <v>1061</v>
      </c>
    </row>
    <row r="1063" spans="1:5" x14ac:dyDescent="0.25">
      <c r="A1063">
        <v>1062</v>
      </c>
    </row>
    <row r="1064" spans="1:5" x14ac:dyDescent="0.25">
      <c r="A1064">
        <v>1063</v>
      </c>
      <c r="C1064" s="2">
        <v>2</v>
      </c>
    </row>
    <row r="1065" spans="1:5" x14ac:dyDescent="0.25">
      <c r="A1065">
        <v>1064</v>
      </c>
      <c r="C1065" s="2">
        <v>2</v>
      </c>
    </row>
    <row r="1066" spans="1:5" x14ac:dyDescent="0.25">
      <c r="A1066">
        <v>1065</v>
      </c>
      <c r="C1066" s="2">
        <v>2</v>
      </c>
    </row>
    <row r="1067" spans="1:5" x14ac:dyDescent="0.25">
      <c r="A1067">
        <v>1066</v>
      </c>
      <c r="C1067" s="2">
        <v>2</v>
      </c>
    </row>
    <row r="1068" spans="1:5" x14ac:dyDescent="0.25">
      <c r="A1068">
        <v>1067</v>
      </c>
      <c r="C1068" s="2">
        <v>2</v>
      </c>
    </row>
    <row r="1069" spans="1:5" x14ac:dyDescent="0.25">
      <c r="A1069">
        <v>1068</v>
      </c>
      <c r="C1069" s="2">
        <v>2</v>
      </c>
    </row>
    <row r="1070" spans="1:5" x14ac:dyDescent="0.25">
      <c r="A1070">
        <v>1069</v>
      </c>
      <c r="C1070" s="2">
        <v>2</v>
      </c>
    </row>
    <row r="1071" spans="1:5" x14ac:dyDescent="0.25">
      <c r="A1071">
        <v>1070</v>
      </c>
      <c r="B1071" s="4">
        <v>1</v>
      </c>
      <c r="C1071" s="2">
        <v>2</v>
      </c>
    </row>
    <row r="1072" spans="1:5" x14ac:dyDescent="0.25">
      <c r="A1072">
        <v>1071</v>
      </c>
      <c r="B1072" s="4">
        <v>1</v>
      </c>
      <c r="C1072" s="2">
        <v>2</v>
      </c>
    </row>
    <row r="1073" spans="1:5" x14ac:dyDescent="0.25">
      <c r="A1073">
        <v>1072</v>
      </c>
      <c r="B1073" s="4">
        <v>1</v>
      </c>
    </row>
    <row r="1074" spans="1:5" x14ac:dyDescent="0.25">
      <c r="A1074">
        <v>1073</v>
      </c>
      <c r="B1074" s="4">
        <v>1</v>
      </c>
      <c r="E1074" s="5">
        <v>4</v>
      </c>
    </row>
    <row r="1075" spans="1:5" x14ac:dyDescent="0.25">
      <c r="A1075">
        <v>1074</v>
      </c>
      <c r="B1075" s="4">
        <v>1</v>
      </c>
      <c r="E1075" s="5">
        <v>4</v>
      </c>
    </row>
    <row r="1076" spans="1:5" x14ac:dyDescent="0.25">
      <c r="A1076">
        <v>1075</v>
      </c>
      <c r="B1076" s="4">
        <v>1</v>
      </c>
      <c r="E1076" s="5">
        <v>4</v>
      </c>
    </row>
    <row r="1077" spans="1:5" x14ac:dyDescent="0.25">
      <c r="A1077">
        <v>1076</v>
      </c>
      <c r="B1077" s="4">
        <v>1</v>
      </c>
      <c r="D1077" s="3">
        <v>3</v>
      </c>
      <c r="E1077" s="5">
        <v>4</v>
      </c>
    </row>
    <row r="1078" spans="1:5" x14ac:dyDescent="0.25">
      <c r="A1078">
        <v>1077</v>
      </c>
      <c r="D1078" s="3">
        <v>3</v>
      </c>
      <c r="E1078" s="5">
        <v>4</v>
      </c>
    </row>
    <row r="1079" spans="1:5" x14ac:dyDescent="0.25">
      <c r="A1079">
        <v>1078</v>
      </c>
      <c r="D1079" s="3">
        <v>3</v>
      </c>
      <c r="E1079" s="5">
        <v>4</v>
      </c>
    </row>
    <row r="1080" spans="1:5" x14ac:dyDescent="0.25">
      <c r="A1080">
        <v>1079</v>
      </c>
      <c r="D1080" s="3">
        <v>3</v>
      </c>
      <c r="E1080" s="5">
        <v>4</v>
      </c>
    </row>
    <row r="1081" spans="1:5" x14ac:dyDescent="0.25">
      <c r="A1081">
        <v>1080</v>
      </c>
      <c r="D1081" s="3">
        <v>3</v>
      </c>
      <c r="E1081" s="5">
        <v>4</v>
      </c>
    </row>
    <row r="1082" spans="1:5" x14ac:dyDescent="0.25">
      <c r="A1082">
        <v>1081</v>
      </c>
      <c r="D1082" s="3">
        <v>3</v>
      </c>
    </row>
    <row r="1083" spans="1:5" x14ac:dyDescent="0.25">
      <c r="A1083">
        <v>1082</v>
      </c>
      <c r="D1083" s="3">
        <v>3</v>
      </c>
    </row>
    <row r="1084" spans="1:5" x14ac:dyDescent="0.25">
      <c r="A1084">
        <v>1083</v>
      </c>
      <c r="C1084" s="2">
        <v>2</v>
      </c>
    </row>
    <row r="1085" spans="1:5" x14ac:dyDescent="0.25">
      <c r="A1085">
        <v>1084</v>
      </c>
      <c r="C1085" s="2">
        <v>2</v>
      </c>
    </row>
    <row r="1086" spans="1:5" x14ac:dyDescent="0.25">
      <c r="A1086">
        <v>1085</v>
      </c>
      <c r="C1086" s="2">
        <v>2</v>
      </c>
    </row>
    <row r="1087" spans="1:5" x14ac:dyDescent="0.25">
      <c r="A1087">
        <v>1086</v>
      </c>
      <c r="C1087" s="2">
        <v>2</v>
      </c>
    </row>
    <row r="1088" spans="1:5" x14ac:dyDescent="0.25">
      <c r="A1088">
        <v>1087</v>
      </c>
      <c r="C1088" s="2">
        <v>2</v>
      </c>
    </row>
    <row r="1089" spans="1:5" x14ac:dyDescent="0.25">
      <c r="A1089">
        <v>1088</v>
      </c>
      <c r="C1089" s="2">
        <v>2</v>
      </c>
    </row>
    <row r="1090" spans="1:5" x14ac:dyDescent="0.25">
      <c r="A1090">
        <v>1089</v>
      </c>
      <c r="B1090" s="4">
        <v>1</v>
      </c>
      <c r="C1090" s="2">
        <v>2</v>
      </c>
    </row>
    <row r="1091" spans="1:5" x14ac:dyDescent="0.25">
      <c r="A1091">
        <v>1090</v>
      </c>
      <c r="B1091" s="4">
        <v>1</v>
      </c>
      <c r="C1091" s="2">
        <v>2</v>
      </c>
    </row>
    <row r="1092" spans="1:5" x14ac:dyDescent="0.25">
      <c r="A1092">
        <v>1091</v>
      </c>
      <c r="B1092" s="4">
        <v>1</v>
      </c>
      <c r="C1092" s="2">
        <v>2</v>
      </c>
    </row>
    <row r="1093" spans="1:5" x14ac:dyDescent="0.25">
      <c r="A1093">
        <v>1092</v>
      </c>
      <c r="B1093" s="4">
        <v>1</v>
      </c>
      <c r="C1093" s="2">
        <v>2</v>
      </c>
    </row>
    <row r="1094" spans="1:5" x14ac:dyDescent="0.25">
      <c r="A1094">
        <v>1093</v>
      </c>
      <c r="B1094" s="4">
        <v>1</v>
      </c>
    </row>
    <row r="1095" spans="1:5" x14ac:dyDescent="0.25">
      <c r="A1095">
        <v>1094</v>
      </c>
      <c r="B1095" s="4">
        <v>1</v>
      </c>
    </row>
    <row r="1096" spans="1:5" x14ac:dyDescent="0.25">
      <c r="A1096">
        <v>1095</v>
      </c>
      <c r="B1096" s="4">
        <v>1</v>
      </c>
      <c r="E1096" s="5">
        <v>4</v>
      </c>
    </row>
    <row r="1097" spans="1:5" x14ac:dyDescent="0.25">
      <c r="A1097">
        <v>1096</v>
      </c>
      <c r="B1097" s="4">
        <v>1</v>
      </c>
      <c r="D1097" s="3">
        <v>3</v>
      </c>
      <c r="E1097" s="5">
        <v>4</v>
      </c>
    </row>
    <row r="1098" spans="1:5" x14ac:dyDescent="0.25">
      <c r="A1098">
        <v>1097</v>
      </c>
      <c r="D1098" s="3">
        <v>3</v>
      </c>
      <c r="E1098" s="5">
        <v>4</v>
      </c>
    </row>
    <row r="1099" spans="1:5" x14ac:dyDescent="0.25">
      <c r="A1099">
        <v>1098</v>
      </c>
      <c r="D1099" s="3">
        <v>3</v>
      </c>
      <c r="E1099" s="5">
        <v>4</v>
      </c>
    </row>
    <row r="1100" spans="1:5" x14ac:dyDescent="0.25">
      <c r="A1100">
        <v>1099</v>
      </c>
      <c r="D1100" s="3">
        <v>3</v>
      </c>
      <c r="E1100" s="5">
        <v>4</v>
      </c>
    </row>
    <row r="1101" spans="1:5" x14ac:dyDescent="0.25">
      <c r="A1101">
        <v>1100</v>
      </c>
      <c r="D1101" s="3">
        <v>3</v>
      </c>
      <c r="E1101" s="5">
        <v>4</v>
      </c>
    </row>
    <row r="1102" spans="1:5" x14ac:dyDescent="0.25">
      <c r="A1102">
        <v>1101</v>
      </c>
      <c r="D1102" s="3">
        <v>3</v>
      </c>
      <c r="E1102" s="5">
        <v>4</v>
      </c>
    </row>
    <row r="1103" spans="1:5" x14ac:dyDescent="0.25">
      <c r="A1103">
        <v>1102</v>
      </c>
      <c r="D1103" s="3">
        <v>3</v>
      </c>
      <c r="E1103" s="5">
        <v>4</v>
      </c>
    </row>
    <row r="1104" spans="1:5" x14ac:dyDescent="0.25">
      <c r="A1104">
        <v>1103</v>
      </c>
      <c r="D1104" s="3">
        <v>3</v>
      </c>
      <c r="E1104" s="5">
        <v>4</v>
      </c>
    </row>
    <row r="1105" spans="1:5" x14ac:dyDescent="0.25">
      <c r="A1105">
        <v>1104</v>
      </c>
    </row>
    <row r="1106" spans="1:5" x14ac:dyDescent="0.25">
      <c r="A1106">
        <v>1105</v>
      </c>
    </row>
    <row r="1107" spans="1:5" x14ac:dyDescent="0.25">
      <c r="A1107">
        <v>1106</v>
      </c>
    </row>
    <row r="1108" spans="1:5" x14ac:dyDescent="0.25">
      <c r="A1108">
        <v>1107</v>
      </c>
      <c r="C1108" s="2">
        <v>2</v>
      </c>
    </row>
    <row r="1109" spans="1:5" x14ac:dyDescent="0.25">
      <c r="A1109">
        <v>1108</v>
      </c>
      <c r="C1109" s="2">
        <v>2</v>
      </c>
    </row>
    <row r="1110" spans="1:5" x14ac:dyDescent="0.25">
      <c r="A1110">
        <v>1109</v>
      </c>
      <c r="C1110" s="2">
        <v>2</v>
      </c>
    </row>
    <row r="1111" spans="1:5" x14ac:dyDescent="0.25">
      <c r="A1111">
        <v>1110</v>
      </c>
      <c r="C1111" s="2">
        <v>2</v>
      </c>
    </row>
    <row r="1112" spans="1:5" x14ac:dyDescent="0.25">
      <c r="A1112">
        <v>1111</v>
      </c>
      <c r="C1112" s="2">
        <v>2</v>
      </c>
    </row>
    <row r="1113" spans="1:5" x14ac:dyDescent="0.25">
      <c r="A1113">
        <v>1112</v>
      </c>
      <c r="B1113" s="4">
        <v>1</v>
      </c>
      <c r="C1113" s="2">
        <v>2</v>
      </c>
    </row>
    <row r="1114" spans="1:5" x14ac:dyDescent="0.25">
      <c r="A1114">
        <v>1113</v>
      </c>
      <c r="B1114" s="4">
        <v>1</v>
      </c>
      <c r="C1114" s="2">
        <v>2</v>
      </c>
    </row>
    <row r="1115" spans="1:5" x14ac:dyDescent="0.25">
      <c r="A1115">
        <v>1114</v>
      </c>
      <c r="B1115" s="4">
        <v>1</v>
      </c>
      <c r="C1115" s="2">
        <v>2</v>
      </c>
    </row>
    <row r="1116" spans="1:5" x14ac:dyDescent="0.25">
      <c r="A1116">
        <v>1115</v>
      </c>
      <c r="B1116" s="4">
        <v>1</v>
      </c>
    </row>
    <row r="1117" spans="1:5" x14ac:dyDescent="0.25">
      <c r="A1117">
        <v>1116</v>
      </c>
      <c r="B1117" s="4">
        <v>1</v>
      </c>
    </row>
    <row r="1118" spans="1:5" x14ac:dyDescent="0.25">
      <c r="A1118">
        <v>1117</v>
      </c>
      <c r="B1118" s="4">
        <v>1</v>
      </c>
      <c r="E1118" s="5">
        <v>4</v>
      </c>
    </row>
    <row r="1119" spans="1:5" x14ac:dyDescent="0.25">
      <c r="A1119">
        <v>1118</v>
      </c>
      <c r="B1119" s="4">
        <v>1</v>
      </c>
      <c r="E1119" s="5">
        <v>4</v>
      </c>
    </row>
    <row r="1120" spans="1:5" x14ac:dyDescent="0.25">
      <c r="A1120">
        <v>1119</v>
      </c>
      <c r="B1120" s="4">
        <v>1</v>
      </c>
      <c r="D1120" s="3">
        <v>3</v>
      </c>
      <c r="E1120" s="5">
        <v>4</v>
      </c>
    </row>
    <row r="1121" spans="1:5" x14ac:dyDescent="0.25">
      <c r="A1121">
        <v>1120</v>
      </c>
      <c r="D1121" s="3">
        <v>3</v>
      </c>
      <c r="E1121" s="5">
        <v>4</v>
      </c>
    </row>
    <row r="1122" spans="1:5" x14ac:dyDescent="0.25">
      <c r="A1122">
        <v>1121</v>
      </c>
      <c r="D1122" s="3">
        <v>3</v>
      </c>
      <c r="E1122" s="5">
        <v>4</v>
      </c>
    </row>
    <row r="1123" spans="1:5" x14ac:dyDescent="0.25">
      <c r="A1123">
        <v>1122</v>
      </c>
      <c r="D1123" s="3">
        <v>3</v>
      </c>
      <c r="E1123" s="5">
        <v>4</v>
      </c>
    </row>
    <row r="1124" spans="1:5" x14ac:dyDescent="0.25">
      <c r="A1124">
        <v>1123</v>
      </c>
      <c r="D1124" s="3">
        <v>3</v>
      </c>
      <c r="E1124" s="5">
        <v>4</v>
      </c>
    </row>
    <row r="1125" spans="1:5" x14ac:dyDescent="0.25">
      <c r="A1125">
        <v>1124</v>
      </c>
      <c r="D1125" s="3">
        <v>3</v>
      </c>
      <c r="E1125" s="5">
        <v>4</v>
      </c>
    </row>
    <row r="1126" spans="1:5" x14ac:dyDescent="0.25">
      <c r="A1126">
        <v>1125</v>
      </c>
      <c r="D1126" s="3">
        <v>3</v>
      </c>
    </row>
    <row r="1127" spans="1:5" x14ac:dyDescent="0.25">
      <c r="A1127">
        <v>1126</v>
      </c>
    </row>
    <row r="1128" spans="1:5" x14ac:dyDescent="0.25">
      <c r="A1128">
        <v>1127</v>
      </c>
    </row>
    <row r="1129" spans="1:5" x14ac:dyDescent="0.25">
      <c r="A1129">
        <v>1128</v>
      </c>
    </row>
    <row r="1130" spans="1:5" x14ac:dyDescent="0.25">
      <c r="A1130">
        <v>1129</v>
      </c>
    </row>
    <row r="1131" spans="1:5" x14ac:dyDescent="0.25">
      <c r="A1131">
        <v>1130</v>
      </c>
      <c r="C1131" s="2">
        <v>2</v>
      </c>
    </row>
    <row r="1132" spans="1:5" x14ac:dyDescent="0.25">
      <c r="A1132">
        <v>1131</v>
      </c>
      <c r="C1132" s="2">
        <v>2</v>
      </c>
    </row>
    <row r="1133" spans="1:5" x14ac:dyDescent="0.25">
      <c r="A1133">
        <v>1132</v>
      </c>
      <c r="C1133" s="2">
        <v>2</v>
      </c>
    </row>
    <row r="1134" spans="1:5" x14ac:dyDescent="0.25">
      <c r="A1134">
        <v>1133</v>
      </c>
      <c r="C1134" s="2">
        <v>2</v>
      </c>
    </row>
    <row r="1135" spans="1:5" x14ac:dyDescent="0.25">
      <c r="A1135">
        <v>1134</v>
      </c>
      <c r="B1135" s="4">
        <v>1</v>
      </c>
      <c r="C1135" s="2">
        <v>2</v>
      </c>
    </row>
    <row r="1136" spans="1:5" x14ac:dyDescent="0.25">
      <c r="A1136">
        <v>1135</v>
      </c>
      <c r="B1136" s="4">
        <v>1</v>
      </c>
      <c r="C1136" s="2">
        <v>2</v>
      </c>
    </row>
    <row r="1137" spans="1:5" x14ac:dyDescent="0.25">
      <c r="A1137">
        <v>1136</v>
      </c>
      <c r="B1137" s="4">
        <v>1</v>
      </c>
      <c r="C1137" s="2">
        <v>2</v>
      </c>
    </row>
    <row r="1138" spans="1:5" x14ac:dyDescent="0.25">
      <c r="A1138">
        <v>1137</v>
      </c>
      <c r="B1138" s="4">
        <v>1</v>
      </c>
      <c r="C1138" s="2">
        <v>2</v>
      </c>
    </row>
    <row r="1139" spans="1:5" x14ac:dyDescent="0.25">
      <c r="A1139">
        <v>1138</v>
      </c>
      <c r="B1139" s="4">
        <v>1</v>
      </c>
    </row>
    <row r="1140" spans="1:5" x14ac:dyDescent="0.25">
      <c r="A1140">
        <v>1139</v>
      </c>
      <c r="B1140" s="4">
        <v>1</v>
      </c>
    </row>
    <row r="1141" spans="1:5" x14ac:dyDescent="0.25">
      <c r="A1141">
        <v>1140</v>
      </c>
      <c r="B1141" s="4">
        <v>1</v>
      </c>
      <c r="E1141" s="5">
        <v>4</v>
      </c>
    </row>
    <row r="1142" spans="1:5" x14ac:dyDescent="0.25">
      <c r="A1142">
        <v>1141</v>
      </c>
      <c r="B1142" s="4">
        <v>1</v>
      </c>
      <c r="E1142" s="5">
        <v>4</v>
      </c>
    </row>
    <row r="1143" spans="1:5" x14ac:dyDescent="0.25">
      <c r="A1143">
        <v>1142</v>
      </c>
      <c r="D1143" s="3">
        <v>3</v>
      </c>
      <c r="E1143" s="5">
        <v>4</v>
      </c>
    </row>
    <row r="1144" spans="1:5" x14ac:dyDescent="0.25">
      <c r="A1144">
        <v>1143</v>
      </c>
      <c r="D1144" s="3">
        <v>3</v>
      </c>
      <c r="E1144" s="5">
        <v>4</v>
      </c>
    </row>
    <row r="1145" spans="1:5" x14ac:dyDescent="0.25">
      <c r="A1145">
        <v>1144</v>
      </c>
      <c r="D1145" s="3">
        <v>3</v>
      </c>
      <c r="E1145" s="5">
        <v>4</v>
      </c>
    </row>
    <row r="1146" spans="1:5" x14ac:dyDescent="0.25">
      <c r="A1146">
        <v>1145</v>
      </c>
      <c r="D1146" s="3">
        <v>3</v>
      </c>
      <c r="E1146" s="5">
        <v>4</v>
      </c>
    </row>
    <row r="1147" spans="1:5" x14ac:dyDescent="0.25">
      <c r="A1147">
        <v>1146</v>
      </c>
      <c r="D1147" s="3">
        <v>3</v>
      </c>
      <c r="E1147" s="5">
        <v>4</v>
      </c>
    </row>
    <row r="1148" spans="1:5" x14ac:dyDescent="0.25">
      <c r="A1148">
        <v>1147</v>
      </c>
      <c r="D1148" s="3">
        <v>3</v>
      </c>
      <c r="E1148" s="5">
        <v>4</v>
      </c>
    </row>
    <row r="1149" spans="1:5" x14ac:dyDescent="0.25">
      <c r="A1149">
        <v>1148</v>
      </c>
    </row>
    <row r="1150" spans="1:5" x14ac:dyDescent="0.25">
      <c r="A1150">
        <v>1149</v>
      </c>
      <c r="C1150" s="2">
        <v>2</v>
      </c>
    </row>
    <row r="1151" spans="1:5" x14ac:dyDescent="0.25">
      <c r="A1151">
        <v>1150</v>
      </c>
      <c r="C1151" s="2">
        <v>2</v>
      </c>
    </row>
    <row r="1152" spans="1:5" x14ac:dyDescent="0.25">
      <c r="A1152">
        <v>1151</v>
      </c>
      <c r="C1152" s="2">
        <v>2</v>
      </c>
    </row>
    <row r="1153" spans="1:5" x14ac:dyDescent="0.25">
      <c r="A1153">
        <v>1152</v>
      </c>
      <c r="C1153" s="2">
        <v>2</v>
      </c>
    </row>
    <row r="1154" spans="1:5" x14ac:dyDescent="0.25">
      <c r="A1154">
        <v>1153</v>
      </c>
      <c r="C1154" s="2">
        <v>2</v>
      </c>
    </row>
    <row r="1155" spans="1:5" x14ac:dyDescent="0.25">
      <c r="A1155">
        <v>1154</v>
      </c>
      <c r="B1155" s="4">
        <v>1</v>
      </c>
      <c r="C1155" s="2">
        <v>2</v>
      </c>
    </row>
    <row r="1156" spans="1:5" x14ac:dyDescent="0.25">
      <c r="A1156">
        <v>1155</v>
      </c>
      <c r="B1156" s="4">
        <v>1</v>
      </c>
      <c r="C1156" s="2">
        <v>2</v>
      </c>
    </row>
    <row r="1157" spans="1:5" x14ac:dyDescent="0.25">
      <c r="A1157">
        <v>1156</v>
      </c>
      <c r="B1157" s="4">
        <v>1</v>
      </c>
      <c r="C1157" s="2">
        <v>2</v>
      </c>
    </row>
    <row r="1158" spans="1:5" x14ac:dyDescent="0.25">
      <c r="A1158">
        <v>1157</v>
      </c>
      <c r="B1158" s="4">
        <v>1</v>
      </c>
    </row>
    <row r="1159" spans="1:5" x14ac:dyDescent="0.25">
      <c r="A1159">
        <v>1158</v>
      </c>
      <c r="B1159" s="4">
        <v>1</v>
      </c>
    </row>
    <row r="1160" spans="1:5" x14ac:dyDescent="0.25">
      <c r="A1160">
        <v>1159</v>
      </c>
      <c r="B1160" s="4">
        <v>1</v>
      </c>
    </row>
    <row r="1161" spans="1:5" x14ac:dyDescent="0.25">
      <c r="A1161">
        <v>1160</v>
      </c>
      <c r="B1161" s="4">
        <v>1</v>
      </c>
    </row>
    <row r="1162" spans="1:5" x14ac:dyDescent="0.25">
      <c r="A1162">
        <v>1161</v>
      </c>
      <c r="B1162" s="4">
        <v>1</v>
      </c>
      <c r="E1162" s="5">
        <v>4</v>
      </c>
    </row>
    <row r="1163" spans="1:5" x14ac:dyDescent="0.25">
      <c r="A1163">
        <v>1162</v>
      </c>
      <c r="D1163" s="3">
        <v>3</v>
      </c>
      <c r="E1163" s="5">
        <v>4</v>
      </c>
    </row>
    <row r="1164" spans="1:5" x14ac:dyDescent="0.25">
      <c r="A1164">
        <v>1163</v>
      </c>
      <c r="D1164" s="3">
        <v>3</v>
      </c>
      <c r="E1164" s="5">
        <v>4</v>
      </c>
    </row>
    <row r="1165" spans="1:5" x14ac:dyDescent="0.25">
      <c r="A1165">
        <v>1164</v>
      </c>
      <c r="D1165" s="3">
        <v>3</v>
      </c>
      <c r="E1165" s="5">
        <v>4</v>
      </c>
    </row>
    <row r="1166" spans="1:5" x14ac:dyDescent="0.25">
      <c r="A1166">
        <v>1165</v>
      </c>
      <c r="D1166" s="3">
        <v>3</v>
      </c>
      <c r="E1166" s="5">
        <v>4</v>
      </c>
    </row>
    <row r="1167" spans="1:5" x14ac:dyDescent="0.25">
      <c r="A1167">
        <v>1166</v>
      </c>
      <c r="D1167" s="3">
        <v>3</v>
      </c>
      <c r="E1167" s="5">
        <v>4</v>
      </c>
    </row>
    <row r="1168" spans="1:5" x14ac:dyDescent="0.25">
      <c r="A1168">
        <v>1167</v>
      </c>
      <c r="D1168" s="3">
        <v>3</v>
      </c>
      <c r="E1168" s="5">
        <v>4</v>
      </c>
    </row>
    <row r="1169" spans="1:5" x14ac:dyDescent="0.25">
      <c r="A1169">
        <v>1168</v>
      </c>
      <c r="D1169" s="3">
        <v>3</v>
      </c>
      <c r="E1169" s="5">
        <v>4</v>
      </c>
    </row>
    <row r="1170" spans="1:5" x14ac:dyDescent="0.25">
      <c r="A1170">
        <v>1169</v>
      </c>
      <c r="C1170" s="2">
        <v>2</v>
      </c>
      <c r="D1170" s="3">
        <v>3</v>
      </c>
      <c r="E1170" s="5">
        <v>4</v>
      </c>
    </row>
    <row r="1171" spans="1:5" x14ac:dyDescent="0.25">
      <c r="A1171">
        <v>1170</v>
      </c>
      <c r="C1171" s="2">
        <v>2</v>
      </c>
      <c r="D1171" s="3">
        <v>3</v>
      </c>
    </row>
    <row r="1172" spans="1:5" x14ac:dyDescent="0.25">
      <c r="A1172">
        <v>1171</v>
      </c>
      <c r="C1172" s="2">
        <v>2</v>
      </c>
    </row>
    <row r="1173" spans="1:5" x14ac:dyDescent="0.25">
      <c r="A1173">
        <v>1172</v>
      </c>
      <c r="C1173" s="2">
        <v>2</v>
      </c>
    </row>
    <row r="1174" spans="1:5" x14ac:dyDescent="0.25">
      <c r="A1174">
        <v>1173</v>
      </c>
      <c r="C1174" s="2">
        <v>2</v>
      </c>
    </row>
    <row r="1175" spans="1:5" x14ac:dyDescent="0.25">
      <c r="A1175">
        <v>1174</v>
      </c>
      <c r="C1175" s="2">
        <v>2</v>
      </c>
    </row>
    <row r="1176" spans="1:5" x14ac:dyDescent="0.25">
      <c r="A1176">
        <v>1175</v>
      </c>
      <c r="C1176" s="2">
        <v>2</v>
      </c>
    </row>
    <row r="1177" spans="1:5" x14ac:dyDescent="0.25">
      <c r="A1177">
        <v>1176</v>
      </c>
      <c r="B1177" s="4">
        <v>1</v>
      </c>
      <c r="C1177" s="2">
        <v>2</v>
      </c>
    </row>
    <row r="1178" spans="1:5" x14ac:dyDescent="0.25">
      <c r="A1178">
        <v>1177</v>
      </c>
      <c r="B1178" s="4">
        <v>1</v>
      </c>
      <c r="C1178" s="2">
        <v>2</v>
      </c>
    </row>
    <row r="1179" spans="1:5" x14ac:dyDescent="0.25">
      <c r="A1179">
        <v>1178</v>
      </c>
      <c r="B1179" s="4">
        <v>1</v>
      </c>
    </row>
    <row r="1180" spans="1:5" x14ac:dyDescent="0.25">
      <c r="A1180">
        <v>1179</v>
      </c>
      <c r="B1180" s="4">
        <v>1</v>
      </c>
    </row>
    <row r="1181" spans="1:5" x14ac:dyDescent="0.25">
      <c r="A1181">
        <v>1180</v>
      </c>
      <c r="B1181" s="4">
        <v>1</v>
      </c>
    </row>
    <row r="1182" spans="1:5" x14ac:dyDescent="0.25">
      <c r="A1182">
        <v>1181</v>
      </c>
      <c r="B1182" s="4">
        <v>1</v>
      </c>
    </row>
    <row r="1183" spans="1:5" x14ac:dyDescent="0.25">
      <c r="A1183">
        <v>1182</v>
      </c>
      <c r="B1183" s="4">
        <v>1</v>
      </c>
    </row>
    <row r="1184" spans="1:5" x14ac:dyDescent="0.25">
      <c r="A1184">
        <v>1183</v>
      </c>
      <c r="B1184" s="4">
        <v>1</v>
      </c>
    </row>
    <row r="1185" spans="1:5" x14ac:dyDescent="0.25">
      <c r="A1185">
        <v>1184</v>
      </c>
      <c r="B1185" s="4">
        <v>1</v>
      </c>
    </row>
    <row r="1186" spans="1:5" x14ac:dyDescent="0.25">
      <c r="A1186">
        <v>1185</v>
      </c>
      <c r="D1186" s="3">
        <v>3</v>
      </c>
      <c r="E1186" s="5">
        <v>4</v>
      </c>
    </row>
    <row r="1187" spans="1:5" x14ac:dyDescent="0.25">
      <c r="A1187">
        <v>1186</v>
      </c>
      <c r="D1187" s="3">
        <v>3</v>
      </c>
      <c r="E1187" s="5">
        <v>4</v>
      </c>
    </row>
    <row r="1188" spans="1:5" x14ac:dyDescent="0.25">
      <c r="A1188">
        <v>1187</v>
      </c>
      <c r="D1188" s="3">
        <v>3</v>
      </c>
      <c r="E1188" s="5">
        <v>4</v>
      </c>
    </row>
    <row r="1189" spans="1:5" x14ac:dyDescent="0.25">
      <c r="A1189">
        <v>1188</v>
      </c>
      <c r="D1189" s="3">
        <v>3</v>
      </c>
      <c r="E1189" s="5">
        <v>4</v>
      </c>
    </row>
    <row r="1190" spans="1:5" x14ac:dyDescent="0.25">
      <c r="A1190">
        <v>1189</v>
      </c>
      <c r="D1190" s="3">
        <v>3</v>
      </c>
      <c r="E1190" s="5">
        <v>4</v>
      </c>
    </row>
    <row r="1191" spans="1:5" x14ac:dyDescent="0.25">
      <c r="A1191">
        <v>1190</v>
      </c>
      <c r="C1191" s="2">
        <v>2</v>
      </c>
      <c r="D1191" s="3">
        <v>3</v>
      </c>
      <c r="E1191" s="5">
        <v>4</v>
      </c>
    </row>
    <row r="1192" spans="1:5" x14ac:dyDescent="0.25">
      <c r="A1192">
        <v>1191</v>
      </c>
      <c r="C1192" s="2">
        <v>2</v>
      </c>
      <c r="D1192" s="3">
        <v>3</v>
      </c>
      <c r="E1192" s="5">
        <v>4</v>
      </c>
    </row>
    <row r="1193" spans="1:5" x14ac:dyDescent="0.25">
      <c r="A1193">
        <v>1192</v>
      </c>
      <c r="C1193" s="2">
        <v>2</v>
      </c>
      <c r="D1193" s="3">
        <v>3</v>
      </c>
      <c r="E1193" s="5">
        <v>4</v>
      </c>
    </row>
    <row r="1194" spans="1:5" x14ac:dyDescent="0.25">
      <c r="A1194">
        <v>1193</v>
      </c>
      <c r="C1194" s="2">
        <v>2</v>
      </c>
      <c r="D1194" s="3">
        <v>3</v>
      </c>
    </row>
    <row r="1195" spans="1:5" x14ac:dyDescent="0.25">
      <c r="A1195">
        <v>1194</v>
      </c>
      <c r="C1195" s="2">
        <v>2</v>
      </c>
      <c r="D1195" s="3">
        <v>3</v>
      </c>
    </row>
    <row r="1196" spans="1:5" x14ac:dyDescent="0.25">
      <c r="A1196">
        <v>1195</v>
      </c>
      <c r="C1196" s="2">
        <v>2</v>
      </c>
    </row>
    <row r="1197" spans="1:5" x14ac:dyDescent="0.25">
      <c r="A1197">
        <v>1196</v>
      </c>
      <c r="C1197" s="2">
        <v>2</v>
      </c>
    </row>
    <row r="1198" spans="1:5" x14ac:dyDescent="0.25">
      <c r="A1198">
        <v>1197</v>
      </c>
      <c r="C1198" s="2">
        <v>2</v>
      </c>
    </row>
    <row r="1199" spans="1:5" x14ac:dyDescent="0.25">
      <c r="A1199">
        <v>1198</v>
      </c>
      <c r="B1199" s="4">
        <v>1</v>
      </c>
      <c r="C1199" s="2">
        <v>2</v>
      </c>
    </row>
    <row r="1200" spans="1:5" x14ac:dyDescent="0.25">
      <c r="A1200">
        <v>1199</v>
      </c>
      <c r="B1200" s="4">
        <v>1</v>
      </c>
      <c r="C1200" s="2">
        <v>2</v>
      </c>
    </row>
    <row r="1201" spans="1:6" x14ac:dyDescent="0.25">
      <c r="A1201">
        <v>1200</v>
      </c>
      <c r="B1201" s="4">
        <v>1</v>
      </c>
      <c r="C1201" s="2">
        <v>2</v>
      </c>
    </row>
    <row r="1202" spans="1:6" x14ac:dyDescent="0.25">
      <c r="A1202">
        <v>1201</v>
      </c>
      <c r="B1202" s="4">
        <v>1</v>
      </c>
    </row>
    <row r="1203" spans="1:6" x14ac:dyDescent="0.25">
      <c r="A1203">
        <v>1202</v>
      </c>
      <c r="B1203" s="4">
        <v>1</v>
      </c>
      <c r="F1203" t="s">
        <v>22</v>
      </c>
    </row>
    <row r="1204" spans="1:6" x14ac:dyDescent="0.25">
      <c r="A1204">
        <v>1203</v>
      </c>
    </row>
    <row r="1205" spans="1:6" x14ac:dyDescent="0.25">
      <c r="A1205">
        <v>1204</v>
      </c>
      <c r="F1205" t="s">
        <v>22</v>
      </c>
    </row>
    <row r="1206" spans="1:6" x14ac:dyDescent="0.25">
      <c r="A1206">
        <v>1205</v>
      </c>
      <c r="B1206" s="4">
        <v>1</v>
      </c>
    </row>
    <row r="1207" spans="1:6" x14ac:dyDescent="0.25">
      <c r="A1207">
        <v>1206</v>
      </c>
      <c r="B1207" s="4">
        <v>1</v>
      </c>
    </row>
    <row r="1208" spans="1:6" x14ac:dyDescent="0.25">
      <c r="A1208">
        <v>1207</v>
      </c>
      <c r="B1208" s="4">
        <v>1</v>
      </c>
    </row>
    <row r="1209" spans="1:6" x14ac:dyDescent="0.25">
      <c r="A1209">
        <v>1208</v>
      </c>
      <c r="B1209" s="4">
        <v>1</v>
      </c>
    </row>
    <row r="1210" spans="1:6" x14ac:dyDescent="0.25">
      <c r="A1210">
        <v>1209</v>
      </c>
      <c r="B1210" s="4">
        <v>1</v>
      </c>
    </row>
    <row r="1211" spans="1:6" x14ac:dyDescent="0.25">
      <c r="A1211">
        <v>1210</v>
      </c>
      <c r="B1211" s="4">
        <v>1</v>
      </c>
    </row>
    <row r="1212" spans="1:6" x14ac:dyDescent="0.25">
      <c r="A1212">
        <v>1211</v>
      </c>
      <c r="B1212" s="4">
        <v>1</v>
      </c>
    </row>
    <row r="1213" spans="1:6" x14ac:dyDescent="0.25">
      <c r="A1213">
        <v>1212</v>
      </c>
      <c r="B1213" s="4">
        <v>1</v>
      </c>
      <c r="C1213" s="2">
        <v>2</v>
      </c>
    </row>
    <row r="1214" spans="1:6" x14ac:dyDescent="0.25">
      <c r="A1214">
        <v>1213</v>
      </c>
      <c r="B1214" s="4">
        <v>1</v>
      </c>
      <c r="C1214" s="2">
        <v>2</v>
      </c>
    </row>
    <row r="1215" spans="1:6" x14ac:dyDescent="0.25">
      <c r="A1215">
        <v>1214</v>
      </c>
      <c r="B1215" s="4">
        <v>1</v>
      </c>
      <c r="C1215" s="2">
        <v>2</v>
      </c>
    </row>
    <row r="1216" spans="1:6" x14ac:dyDescent="0.25">
      <c r="A1216">
        <v>1215</v>
      </c>
      <c r="C1216" s="2">
        <v>2</v>
      </c>
    </row>
    <row r="1217" spans="1:5" x14ac:dyDescent="0.25">
      <c r="A1217">
        <v>1216</v>
      </c>
      <c r="C1217" s="2">
        <v>2</v>
      </c>
      <c r="D1217" s="3">
        <v>3</v>
      </c>
    </row>
    <row r="1218" spans="1:5" x14ac:dyDescent="0.25">
      <c r="A1218">
        <v>1217</v>
      </c>
      <c r="C1218" s="2">
        <v>2</v>
      </c>
      <c r="D1218" s="3">
        <v>3</v>
      </c>
      <c r="E1218" s="5">
        <v>4</v>
      </c>
    </row>
    <row r="1219" spans="1:5" x14ac:dyDescent="0.25">
      <c r="A1219">
        <v>1218</v>
      </c>
      <c r="C1219" s="2">
        <v>2</v>
      </c>
      <c r="D1219" s="3">
        <v>3</v>
      </c>
      <c r="E1219" s="5">
        <v>4</v>
      </c>
    </row>
    <row r="1220" spans="1:5" x14ac:dyDescent="0.25">
      <c r="A1220">
        <v>1219</v>
      </c>
      <c r="C1220" s="2">
        <v>2</v>
      </c>
      <c r="D1220" s="3">
        <v>3</v>
      </c>
      <c r="E1220" s="5">
        <v>4</v>
      </c>
    </row>
    <row r="1221" spans="1:5" x14ac:dyDescent="0.25">
      <c r="A1221">
        <v>1220</v>
      </c>
      <c r="D1221" s="3">
        <v>3</v>
      </c>
      <c r="E1221" s="5">
        <v>4</v>
      </c>
    </row>
    <row r="1222" spans="1:5" x14ac:dyDescent="0.25">
      <c r="A1222">
        <v>1221</v>
      </c>
      <c r="D1222" s="3">
        <v>3</v>
      </c>
      <c r="E1222" s="5">
        <v>4</v>
      </c>
    </row>
    <row r="1223" spans="1:5" x14ac:dyDescent="0.25">
      <c r="A1223">
        <v>1222</v>
      </c>
      <c r="D1223" s="3">
        <v>3</v>
      </c>
      <c r="E1223" s="5">
        <v>4</v>
      </c>
    </row>
    <row r="1224" spans="1:5" x14ac:dyDescent="0.25">
      <c r="A1224">
        <v>1223</v>
      </c>
      <c r="D1224" s="3">
        <v>3</v>
      </c>
      <c r="E1224" s="5">
        <v>4</v>
      </c>
    </row>
    <row r="1225" spans="1:5" x14ac:dyDescent="0.25">
      <c r="A1225">
        <v>1224</v>
      </c>
      <c r="D1225" s="3">
        <v>3</v>
      </c>
      <c r="E1225" s="5">
        <v>4</v>
      </c>
    </row>
    <row r="1226" spans="1:5" x14ac:dyDescent="0.25">
      <c r="A1226">
        <v>1225</v>
      </c>
      <c r="E1226" s="5">
        <v>4</v>
      </c>
    </row>
    <row r="1227" spans="1:5" x14ac:dyDescent="0.25">
      <c r="A1227">
        <v>1226</v>
      </c>
    </row>
    <row r="1228" spans="1:5" x14ac:dyDescent="0.25">
      <c r="A1228">
        <v>1227</v>
      </c>
    </row>
    <row r="1229" spans="1:5" x14ac:dyDescent="0.25">
      <c r="A1229">
        <v>1228</v>
      </c>
    </row>
    <row r="1230" spans="1:5" x14ac:dyDescent="0.25">
      <c r="A1230">
        <v>1229</v>
      </c>
    </row>
    <row r="1231" spans="1:5" x14ac:dyDescent="0.25">
      <c r="A1231">
        <v>1230</v>
      </c>
    </row>
    <row r="1232" spans="1:5" x14ac:dyDescent="0.25">
      <c r="A1232">
        <v>1231</v>
      </c>
    </row>
    <row r="1233" spans="1:5" x14ac:dyDescent="0.25">
      <c r="A1233">
        <v>1232</v>
      </c>
      <c r="B1233" s="4">
        <v>1</v>
      </c>
    </row>
    <row r="1234" spans="1:5" x14ac:dyDescent="0.25">
      <c r="A1234">
        <v>1233</v>
      </c>
      <c r="B1234" s="4">
        <v>1</v>
      </c>
    </row>
    <row r="1235" spans="1:5" x14ac:dyDescent="0.25">
      <c r="A1235">
        <v>1234</v>
      </c>
      <c r="B1235" s="4">
        <v>1</v>
      </c>
    </row>
    <row r="1236" spans="1:5" x14ac:dyDescent="0.25">
      <c r="A1236">
        <v>1235</v>
      </c>
      <c r="B1236" s="4">
        <v>1</v>
      </c>
      <c r="C1236" s="2">
        <v>2</v>
      </c>
    </row>
    <row r="1237" spans="1:5" x14ac:dyDescent="0.25">
      <c r="A1237">
        <v>1236</v>
      </c>
      <c r="B1237" s="4">
        <v>1</v>
      </c>
      <c r="C1237" s="2">
        <v>2</v>
      </c>
    </row>
    <row r="1238" spans="1:5" x14ac:dyDescent="0.25">
      <c r="A1238">
        <v>1237</v>
      </c>
      <c r="B1238" s="4">
        <v>1</v>
      </c>
      <c r="C1238" s="2">
        <v>2</v>
      </c>
    </row>
    <row r="1239" spans="1:5" x14ac:dyDescent="0.25">
      <c r="A1239">
        <v>1238</v>
      </c>
      <c r="B1239" s="4">
        <v>1</v>
      </c>
      <c r="C1239" s="2">
        <v>2</v>
      </c>
    </row>
    <row r="1240" spans="1:5" x14ac:dyDescent="0.25">
      <c r="A1240">
        <v>1239</v>
      </c>
      <c r="B1240" s="4">
        <v>1</v>
      </c>
      <c r="C1240" s="2">
        <v>2</v>
      </c>
    </row>
    <row r="1241" spans="1:5" x14ac:dyDescent="0.25">
      <c r="A1241">
        <v>1240</v>
      </c>
      <c r="B1241" s="4">
        <v>1</v>
      </c>
      <c r="C1241" s="2">
        <v>2</v>
      </c>
    </row>
    <row r="1242" spans="1:5" x14ac:dyDescent="0.25">
      <c r="A1242">
        <v>1241</v>
      </c>
      <c r="C1242" s="2">
        <v>2</v>
      </c>
      <c r="D1242" s="3">
        <v>3</v>
      </c>
    </row>
    <row r="1243" spans="1:5" x14ac:dyDescent="0.25">
      <c r="A1243">
        <v>1242</v>
      </c>
      <c r="D1243" s="3">
        <v>3</v>
      </c>
      <c r="E1243" s="5">
        <v>4</v>
      </c>
    </row>
    <row r="1244" spans="1:5" x14ac:dyDescent="0.25">
      <c r="A1244">
        <v>1243</v>
      </c>
      <c r="D1244" s="3">
        <v>3</v>
      </c>
      <c r="E1244" s="5">
        <v>4</v>
      </c>
    </row>
    <row r="1245" spans="1:5" x14ac:dyDescent="0.25">
      <c r="A1245">
        <v>1244</v>
      </c>
      <c r="D1245" s="3">
        <v>3</v>
      </c>
      <c r="E1245" s="5">
        <v>4</v>
      </c>
    </row>
    <row r="1246" spans="1:5" x14ac:dyDescent="0.25">
      <c r="A1246">
        <v>1245</v>
      </c>
      <c r="D1246" s="3">
        <v>3</v>
      </c>
      <c r="E1246" s="5">
        <v>4</v>
      </c>
    </row>
    <row r="1247" spans="1:5" x14ac:dyDescent="0.25">
      <c r="A1247">
        <v>1246</v>
      </c>
      <c r="D1247" s="3">
        <v>3</v>
      </c>
      <c r="E1247" s="5">
        <v>4</v>
      </c>
    </row>
    <row r="1248" spans="1:5" x14ac:dyDescent="0.25">
      <c r="A1248">
        <v>1247</v>
      </c>
      <c r="D1248" s="3">
        <v>3</v>
      </c>
      <c r="E1248" s="5">
        <v>4</v>
      </c>
    </row>
    <row r="1249" spans="1:5" x14ac:dyDescent="0.25">
      <c r="A1249">
        <v>1248</v>
      </c>
      <c r="D1249" s="3">
        <v>3</v>
      </c>
      <c r="E1249" s="5">
        <v>4</v>
      </c>
    </row>
    <row r="1250" spans="1:5" x14ac:dyDescent="0.25">
      <c r="A1250">
        <v>1249</v>
      </c>
      <c r="D1250" s="3">
        <v>3</v>
      </c>
      <c r="E1250" s="5">
        <v>4</v>
      </c>
    </row>
    <row r="1251" spans="1:5" x14ac:dyDescent="0.25">
      <c r="A1251">
        <v>1250</v>
      </c>
    </row>
    <row r="1252" spans="1:5" x14ac:dyDescent="0.25">
      <c r="A1252">
        <v>1251</v>
      </c>
    </row>
    <row r="1253" spans="1:5" x14ac:dyDescent="0.25">
      <c r="A1253">
        <v>1252</v>
      </c>
    </row>
    <row r="1254" spans="1:5" x14ac:dyDescent="0.25">
      <c r="A1254">
        <v>1253</v>
      </c>
    </row>
    <row r="1255" spans="1:5" x14ac:dyDescent="0.25">
      <c r="A1255">
        <v>1254</v>
      </c>
      <c r="B1255" s="4">
        <v>1</v>
      </c>
    </row>
    <row r="1256" spans="1:5" x14ac:dyDescent="0.25">
      <c r="A1256">
        <v>1255</v>
      </c>
      <c r="B1256" s="4">
        <v>1</v>
      </c>
    </row>
    <row r="1257" spans="1:5" x14ac:dyDescent="0.25">
      <c r="A1257">
        <v>1256</v>
      </c>
      <c r="B1257" s="4">
        <v>1</v>
      </c>
    </row>
    <row r="1258" spans="1:5" x14ac:dyDescent="0.25">
      <c r="A1258">
        <v>1257</v>
      </c>
      <c r="B1258" s="4">
        <v>1</v>
      </c>
      <c r="C1258" s="2">
        <v>2</v>
      </c>
    </row>
    <row r="1259" spans="1:5" x14ac:dyDescent="0.25">
      <c r="A1259">
        <v>1258</v>
      </c>
      <c r="B1259" s="4">
        <v>1</v>
      </c>
      <c r="C1259" s="2">
        <v>2</v>
      </c>
    </row>
    <row r="1260" spans="1:5" x14ac:dyDescent="0.25">
      <c r="A1260">
        <v>1259</v>
      </c>
      <c r="B1260" s="4">
        <v>1</v>
      </c>
      <c r="C1260" s="2">
        <v>2</v>
      </c>
    </row>
    <row r="1261" spans="1:5" x14ac:dyDescent="0.25">
      <c r="A1261">
        <v>1260</v>
      </c>
      <c r="B1261" s="4">
        <v>1</v>
      </c>
      <c r="C1261" s="2">
        <v>2</v>
      </c>
    </row>
    <row r="1262" spans="1:5" x14ac:dyDescent="0.25">
      <c r="A1262">
        <v>1261</v>
      </c>
      <c r="B1262" s="4">
        <v>1</v>
      </c>
      <c r="C1262" s="2">
        <v>2</v>
      </c>
    </row>
    <row r="1263" spans="1:5" x14ac:dyDescent="0.25">
      <c r="A1263">
        <v>1262</v>
      </c>
      <c r="C1263" s="2">
        <v>2</v>
      </c>
    </row>
    <row r="1264" spans="1:5" x14ac:dyDescent="0.25">
      <c r="A1264">
        <v>1263</v>
      </c>
      <c r="C1264" s="2">
        <v>2</v>
      </c>
    </row>
    <row r="1265" spans="1:5" x14ac:dyDescent="0.25">
      <c r="A1265">
        <v>1264</v>
      </c>
      <c r="C1265" s="2">
        <v>2</v>
      </c>
      <c r="D1265" s="3">
        <v>3</v>
      </c>
      <c r="E1265" s="5">
        <v>4</v>
      </c>
    </row>
    <row r="1266" spans="1:5" x14ac:dyDescent="0.25">
      <c r="A1266">
        <v>1265</v>
      </c>
      <c r="D1266" s="3">
        <v>3</v>
      </c>
      <c r="E1266" s="5">
        <v>4</v>
      </c>
    </row>
    <row r="1267" spans="1:5" x14ac:dyDescent="0.25">
      <c r="A1267">
        <v>1266</v>
      </c>
      <c r="D1267" s="3">
        <v>3</v>
      </c>
      <c r="E1267" s="5">
        <v>4</v>
      </c>
    </row>
    <row r="1268" spans="1:5" x14ac:dyDescent="0.25">
      <c r="A1268">
        <v>1267</v>
      </c>
      <c r="D1268" s="3">
        <v>3</v>
      </c>
      <c r="E1268" s="5">
        <v>4</v>
      </c>
    </row>
    <row r="1269" spans="1:5" x14ac:dyDescent="0.25">
      <c r="A1269">
        <v>1268</v>
      </c>
      <c r="D1269" s="3">
        <v>3</v>
      </c>
      <c r="E1269" s="5">
        <v>4</v>
      </c>
    </row>
    <row r="1270" spans="1:5" x14ac:dyDescent="0.25">
      <c r="A1270">
        <v>1269</v>
      </c>
      <c r="D1270" s="3">
        <v>3</v>
      </c>
      <c r="E1270" s="5">
        <v>4</v>
      </c>
    </row>
    <row r="1271" spans="1:5" x14ac:dyDescent="0.25">
      <c r="A1271">
        <v>1270</v>
      </c>
      <c r="D1271" s="3">
        <v>3</v>
      </c>
      <c r="E1271" s="5">
        <v>4</v>
      </c>
    </row>
    <row r="1272" spans="1:5" x14ac:dyDescent="0.25">
      <c r="A1272">
        <v>1271</v>
      </c>
      <c r="D1272" s="3">
        <v>3</v>
      </c>
      <c r="E1272" s="5">
        <v>4</v>
      </c>
    </row>
    <row r="1273" spans="1:5" x14ac:dyDescent="0.25">
      <c r="A1273">
        <v>1272</v>
      </c>
      <c r="E1273" s="5">
        <v>4</v>
      </c>
    </row>
    <row r="1274" spans="1:5" x14ac:dyDescent="0.25">
      <c r="A1274">
        <v>1273</v>
      </c>
    </row>
    <row r="1275" spans="1:5" x14ac:dyDescent="0.25">
      <c r="A1275">
        <v>1274</v>
      </c>
    </row>
    <row r="1276" spans="1:5" x14ac:dyDescent="0.25">
      <c r="A1276">
        <v>1275</v>
      </c>
    </row>
    <row r="1277" spans="1:5" x14ac:dyDescent="0.25">
      <c r="A1277">
        <v>1276</v>
      </c>
      <c r="B1277" s="4">
        <v>1</v>
      </c>
    </row>
    <row r="1278" spans="1:5" x14ac:dyDescent="0.25">
      <c r="A1278">
        <v>1277</v>
      </c>
      <c r="B1278" s="4">
        <v>1</v>
      </c>
    </row>
    <row r="1279" spans="1:5" x14ac:dyDescent="0.25">
      <c r="A1279">
        <v>1278</v>
      </c>
      <c r="B1279" s="4">
        <v>1</v>
      </c>
    </row>
    <row r="1280" spans="1:5" x14ac:dyDescent="0.25">
      <c r="A1280">
        <v>1279</v>
      </c>
      <c r="B1280" s="4">
        <v>1</v>
      </c>
    </row>
    <row r="1281" spans="1:5" x14ac:dyDescent="0.25">
      <c r="A1281">
        <v>1280</v>
      </c>
      <c r="B1281" s="4">
        <v>1</v>
      </c>
      <c r="C1281" s="2">
        <v>2</v>
      </c>
    </row>
    <row r="1282" spans="1:5" x14ac:dyDescent="0.25">
      <c r="A1282">
        <v>1281</v>
      </c>
      <c r="B1282" s="4">
        <v>1</v>
      </c>
      <c r="C1282" s="2">
        <v>2</v>
      </c>
    </row>
    <row r="1283" spans="1:5" x14ac:dyDescent="0.25">
      <c r="A1283">
        <v>1282</v>
      </c>
      <c r="B1283" s="4">
        <v>1</v>
      </c>
      <c r="C1283" s="2">
        <v>2</v>
      </c>
    </row>
    <row r="1284" spans="1:5" x14ac:dyDescent="0.25">
      <c r="A1284">
        <v>1283</v>
      </c>
      <c r="B1284" s="4">
        <v>1</v>
      </c>
      <c r="C1284" s="2">
        <v>2</v>
      </c>
    </row>
    <row r="1285" spans="1:5" x14ac:dyDescent="0.25">
      <c r="A1285">
        <v>1284</v>
      </c>
      <c r="C1285" s="2">
        <v>2</v>
      </c>
    </row>
    <row r="1286" spans="1:5" x14ac:dyDescent="0.25">
      <c r="A1286">
        <v>1285</v>
      </c>
      <c r="C1286" s="2">
        <v>2</v>
      </c>
    </row>
    <row r="1287" spans="1:5" x14ac:dyDescent="0.25">
      <c r="A1287">
        <v>1286</v>
      </c>
      <c r="C1287" s="2">
        <v>2</v>
      </c>
      <c r="D1287" s="3">
        <v>3</v>
      </c>
    </row>
    <row r="1288" spans="1:5" x14ac:dyDescent="0.25">
      <c r="A1288">
        <v>1287</v>
      </c>
      <c r="D1288" s="3">
        <v>3</v>
      </c>
    </row>
    <row r="1289" spans="1:5" x14ac:dyDescent="0.25">
      <c r="A1289">
        <v>1288</v>
      </c>
      <c r="D1289" s="3">
        <v>3</v>
      </c>
      <c r="E1289" s="5">
        <v>4</v>
      </c>
    </row>
    <row r="1290" spans="1:5" x14ac:dyDescent="0.25">
      <c r="A1290">
        <v>1289</v>
      </c>
      <c r="D1290" s="3">
        <v>3</v>
      </c>
      <c r="E1290" s="5">
        <v>4</v>
      </c>
    </row>
    <row r="1291" spans="1:5" x14ac:dyDescent="0.25">
      <c r="A1291">
        <v>1290</v>
      </c>
      <c r="D1291" s="3">
        <v>3</v>
      </c>
      <c r="E1291" s="5">
        <v>4</v>
      </c>
    </row>
    <row r="1292" spans="1:5" x14ac:dyDescent="0.25">
      <c r="A1292">
        <v>1291</v>
      </c>
      <c r="D1292" s="3">
        <v>3</v>
      </c>
      <c r="E1292" s="5">
        <v>4</v>
      </c>
    </row>
    <row r="1293" spans="1:5" x14ac:dyDescent="0.25">
      <c r="A1293">
        <v>1292</v>
      </c>
      <c r="D1293" s="3">
        <v>3</v>
      </c>
      <c r="E1293" s="5">
        <v>4</v>
      </c>
    </row>
    <row r="1294" spans="1:5" x14ac:dyDescent="0.25">
      <c r="A1294">
        <v>1293</v>
      </c>
      <c r="D1294" s="3">
        <v>3</v>
      </c>
      <c r="E1294" s="5">
        <v>4</v>
      </c>
    </row>
    <row r="1295" spans="1:5" x14ac:dyDescent="0.25">
      <c r="A1295">
        <v>1294</v>
      </c>
      <c r="D1295" s="3">
        <v>3</v>
      </c>
      <c r="E1295" s="5">
        <v>4</v>
      </c>
    </row>
    <row r="1296" spans="1:5" x14ac:dyDescent="0.25">
      <c r="A1296">
        <v>1295</v>
      </c>
      <c r="E1296" s="5">
        <v>4</v>
      </c>
    </row>
    <row r="1297" spans="1:5" x14ac:dyDescent="0.25">
      <c r="A1297">
        <v>1296</v>
      </c>
      <c r="B1297" s="4">
        <v>1</v>
      </c>
    </row>
    <row r="1298" spans="1:5" x14ac:dyDescent="0.25">
      <c r="A1298">
        <v>1297</v>
      </c>
      <c r="B1298" s="4">
        <v>1</v>
      </c>
    </row>
    <row r="1299" spans="1:5" x14ac:dyDescent="0.25">
      <c r="A1299">
        <v>1298</v>
      </c>
      <c r="B1299" s="4">
        <v>1</v>
      </c>
    </row>
    <row r="1300" spans="1:5" x14ac:dyDescent="0.25">
      <c r="A1300">
        <v>1299</v>
      </c>
      <c r="B1300" s="4">
        <v>1</v>
      </c>
    </row>
    <row r="1301" spans="1:5" x14ac:dyDescent="0.25">
      <c r="A1301">
        <v>1300</v>
      </c>
      <c r="B1301" s="4">
        <v>1</v>
      </c>
    </row>
    <row r="1302" spans="1:5" x14ac:dyDescent="0.25">
      <c r="A1302">
        <v>1301</v>
      </c>
      <c r="B1302" s="4">
        <v>1</v>
      </c>
    </row>
    <row r="1303" spans="1:5" x14ac:dyDescent="0.25">
      <c r="A1303">
        <v>1302</v>
      </c>
      <c r="B1303" s="4">
        <v>1</v>
      </c>
      <c r="C1303" s="2">
        <v>2</v>
      </c>
    </row>
    <row r="1304" spans="1:5" x14ac:dyDescent="0.25">
      <c r="A1304">
        <v>1303</v>
      </c>
      <c r="B1304" s="4">
        <v>1</v>
      </c>
      <c r="C1304" s="2">
        <v>2</v>
      </c>
    </row>
    <row r="1305" spans="1:5" x14ac:dyDescent="0.25">
      <c r="A1305">
        <v>1304</v>
      </c>
      <c r="B1305" s="4">
        <v>1</v>
      </c>
      <c r="C1305" s="2">
        <v>2</v>
      </c>
    </row>
    <row r="1306" spans="1:5" x14ac:dyDescent="0.25">
      <c r="A1306">
        <v>1305</v>
      </c>
      <c r="B1306" s="4">
        <v>1</v>
      </c>
      <c r="C1306" s="2">
        <v>2</v>
      </c>
    </row>
    <row r="1307" spans="1:5" x14ac:dyDescent="0.25">
      <c r="A1307">
        <v>1306</v>
      </c>
      <c r="C1307" s="2">
        <v>2</v>
      </c>
    </row>
    <row r="1308" spans="1:5" x14ac:dyDescent="0.25">
      <c r="A1308">
        <v>1307</v>
      </c>
      <c r="C1308" s="2">
        <v>2</v>
      </c>
    </row>
    <row r="1309" spans="1:5" x14ac:dyDescent="0.25">
      <c r="A1309">
        <v>1308</v>
      </c>
      <c r="C1309" s="2">
        <v>2</v>
      </c>
    </row>
    <row r="1310" spans="1:5" x14ac:dyDescent="0.25">
      <c r="A1310">
        <v>1309</v>
      </c>
      <c r="C1310" s="2">
        <v>2</v>
      </c>
      <c r="D1310" s="3">
        <v>3</v>
      </c>
    </row>
    <row r="1311" spans="1:5" x14ac:dyDescent="0.25">
      <c r="A1311">
        <v>1310</v>
      </c>
      <c r="D1311" s="3">
        <v>3</v>
      </c>
      <c r="E1311" s="5">
        <v>4</v>
      </c>
    </row>
    <row r="1312" spans="1:5" x14ac:dyDescent="0.25">
      <c r="A1312">
        <v>1311</v>
      </c>
      <c r="D1312" s="3">
        <v>3</v>
      </c>
      <c r="E1312" s="5">
        <v>4</v>
      </c>
    </row>
    <row r="1313" spans="1:5" x14ac:dyDescent="0.25">
      <c r="A1313">
        <v>1312</v>
      </c>
      <c r="D1313" s="3">
        <v>3</v>
      </c>
      <c r="E1313" s="5">
        <v>4</v>
      </c>
    </row>
    <row r="1314" spans="1:5" x14ac:dyDescent="0.25">
      <c r="A1314">
        <v>1313</v>
      </c>
      <c r="D1314" s="3">
        <v>3</v>
      </c>
      <c r="E1314" s="5">
        <v>4</v>
      </c>
    </row>
    <row r="1315" spans="1:5" x14ac:dyDescent="0.25">
      <c r="A1315">
        <v>1314</v>
      </c>
      <c r="D1315" s="3">
        <v>3</v>
      </c>
      <c r="E1315" s="5">
        <v>4</v>
      </c>
    </row>
    <row r="1316" spans="1:5" x14ac:dyDescent="0.25">
      <c r="A1316">
        <v>1315</v>
      </c>
      <c r="D1316" s="3">
        <v>3</v>
      </c>
      <c r="E1316" s="5">
        <v>4</v>
      </c>
    </row>
    <row r="1317" spans="1:5" x14ac:dyDescent="0.25">
      <c r="A1317">
        <v>1316</v>
      </c>
      <c r="D1317" s="3">
        <v>3</v>
      </c>
      <c r="E1317" s="5">
        <v>4</v>
      </c>
    </row>
    <row r="1318" spans="1:5" x14ac:dyDescent="0.25">
      <c r="A1318">
        <v>1317</v>
      </c>
      <c r="E1318" s="5">
        <v>4</v>
      </c>
    </row>
    <row r="1319" spans="1:5" x14ac:dyDescent="0.25">
      <c r="A1319">
        <v>1318</v>
      </c>
    </row>
    <row r="1320" spans="1:5" x14ac:dyDescent="0.25">
      <c r="A1320">
        <v>1319</v>
      </c>
    </row>
    <row r="1321" spans="1:5" x14ac:dyDescent="0.25">
      <c r="A1321">
        <v>1320</v>
      </c>
    </row>
    <row r="1322" spans="1:5" x14ac:dyDescent="0.25">
      <c r="A1322">
        <v>1321</v>
      </c>
    </row>
    <row r="1323" spans="1:5" x14ac:dyDescent="0.25">
      <c r="A1323">
        <v>1322</v>
      </c>
    </row>
    <row r="1324" spans="1:5" x14ac:dyDescent="0.25">
      <c r="A1324">
        <v>1323</v>
      </c>
      <c r="B1324" s="4">
        <v>1</v>
      </c>
    </row>
    <row r="1325" spans="1:5" x14ac:dyDescent="0.25">
      <c r="A1325">
        <v>1324</v>
      </c>
      <c r="B1325" s="4">
        <v>1</v>
      </c>
    </row>
    <row r="1326" spans="1:5" x14ac:dyDescent="0.25">
      <c r="A1326">
        <v>1325</v>
      </c>
      <c r="B1326" s="4">
        <v>1</v>
      </c>
      <c r="C1326" s="2">
        <v>2</v>
      </c>
    </row>
    <row r="1327" spans="1:5" x14ac:dyDescent="0.25">
      <c r="A1327">
        <v>1326</v>
      </c>
      <c r="B1327" s="4">
        <v>1</v>
      </c>
      <c r="C1327" s="2">
        <v>2</v>
      </c>
    </row>
    <row r="1328" spans="1:5" x14ac:dyDescent="0.25">
      <c r="A1328">
        <v>1327</v>
      </c>
      <c r="B1328" s="4">
        <v>1</v>
      </c>
      <c r="C1328" s="2">
        <v>2</v>
      </c>
    </row>
    <row r="1329" spans="1:5" x14ac:dyDescent="0.25">
      <c r="A1329">
        <v>1328</v>
      </c>
      <c r="B1329" s="4">
        <v>1</v>
      </c>
      <c r="C1329" s="2">
        <v>2</v>
      </c>
    </row>
    <row r="1330" spans="1:5" x14ac:dyDescent="0.25">
      <c r="A1330">
        <v>1329</v>
      </c>
      <c r="B1330" s="4">
        <v>1</v>
      </c>
      <c r="C1330" s="2">
        <v>2</v>
      </c>
    </row>
    <row r="1331" spans="1:5" x14ac:dyDescent="0.25">
      <c r="A1331">
        <v>1330</v>
      </c>
      <c r="C1331" s="2">
        <v>2</v>
      </c>
    </row>
    <row r="1332" spans="1:5" x14ac:dyDescent="0.25">
      <c r="A1332">
        <v>1331</v>
      </c>
      <c r="C1332" s="2">
        <v>2</v>
      </c>
    </row>
    <row r="1333" spans="1:5" x14ac:dyDescent="0.25">
      <c r="A1333">
        <v>1332</v>
      </c>
      <c r="C1333" s="2">
        <v>2</v>
      </c>
    </row>
    <row r="1334" spans="1:5" x14ac:dyDescent="0.25">
      <c r="A1334">
        <v>1333</v>
      </c>
      <c r="D1334" s="3">
        <v>3</v>
      </c>
      <c r="E1334" s="5">
        <v>4</v>
      </c>
    </row>
    <row r="1335" spans="1:5" x14ac:dyDescent="0.25">
      <c r="A1335">
        <v>1334</v>
      </c>
      <c r="D1335" s="3">
        <v>3</v>
      </c>
      <c r="E1335" s="5">
        <v>4</v>
      </c>
    </row>
    <row r="1336" spans="1:5" x14ac:dyDescent="0.25">
      <c r="A1336">
        <v>1335</v>
      </c>
      <c r="D1336" s="3">
        <v>3</v>
      </c>
      <c r="E1336" s="5">
        <v>4</v>
      </c>
    </row>
    <row r="1337" spans="1:5" x14ac:dyDescent="0.25">
      <c r="A1337">
        <v>1336</v>
      </c>
      <c r="D1337" s="3">
        <v>3</v>
      </c>
      <c r="E1337" s="5">
        <v>4</v>
      </c>
    </row>
    <row r="1338" spans="1:5" x14ac:dyDescent="0.25">
      <c r="A1338">
        <v>1337</v>
      </c>
      <c r="D1338" s="3">
        <v>3</v>
      </c>
      <c r="E1338" s="5">
        <v>4</v>
      </c>
    </row>
    <row r="1339" spans="1:5" x14ac:dyDescent="0.25">
      <c r="A1339">
        <v>1338</v>
      </c>
      <c r="D1339" s="3">
        <v>3</v>
      </c>
      <c r="E1339" s="5">
        <v>4</v>
      </c>
    </row>
    <row r="1340" spans="1:5" x14ac:dyDescent="0.25">
      <c r="A1340">
        <v>1339</v>
      </c>
      <c r="D1340" s="3">
        <v>3</v>
      </c>
      <c r="E1340" s="5">
        <v>4</v>
      </c>
    </row>
    <row r="1341" spans="1:5" x14ac:dyDescent="0.25">
      <c r="A1341">
        <v>1340</v>
      </c>
      <c r="D1341" s="3">
        <v>3</v>
      </c>
      <c r="E1341" s="5">
        <v>4</v>
      </c>
    </row>
    <row r="1342" spans="1:5" x14ac:dyDescent="0.25">
      <c r="A1342">
        <v>1341</v>
      </c>
    </row>
    <row r="1343" spans="1:5" x14ac:dyDescent="0.25">
      <c r="A1343">
        <v>1342</v>
      </c>
    </row>
    <row r="1344" spans="1:5" x14ac:dyDescent="0.25">
      <c r="A1344">
        <v>1343</v>
      </c>
    </row>
    <row r="1345" spans="1:5" x14ac:dyDescent="0.25">
      <c r="A1345">
        <v>1344</v>
      </c>
    </row>
    <row r="1346" spans="1:5" x14ac:dyDescent="0.25">
      <c r="A1346">
        <v>1345</v>
      </c>
      <c r="B1346" s="4">
        <v>1</v>
      </c>
    </row>
    <row r="1347" spans="1:5" x14ac:dyDescent="0.25">
      <c r="A1347">
        <v>1346</v>
      </c>
      <c r="B1347" s="4">
        <v>1</v>
      </c>
    </row>
    <row r="1348" spans="1:5" x14ac:dyDescent="0.25">
      <c r="A1348">
        <v>1347</v>
      </c>
      <c r="B1348" s="4">
        <v>1</v>
      </c>
    </row>
    <row r="1349" spans="1:5" x14ac:dyDescent="0.25">
      <c r="A1349">
        <v>1348</v>
      </c>
      <c r="B1349" s="4">
        <v>1</v>
      </c>
    </row>
    <row r="1350" spans="1:5" x14ac:dyDescent="0.25">
      <c r="A1350">
        <v>1349</v>
      </c>
      <c r="B1350" s="4">
        <v>1</v>
      </c>
      <c r="C1350" s="2">
        <v>2</v>
      </c>
    </row>
    <row r="1351" spans="1:5" x14ac:dyDescent="0.25">
      <c r="A1351">
        <v>1350</v>
      </c>
      <c r="B1351" s="4">
        <v>1</v>
      </c>
      <c r="C1351" s="2">
        <v>2</v>
      </c>
    </row>
    <row r="1352" spans="1:5" x14ac:dyDescent="0.25">
      <c r="A1352">
        <v>1351</v>
      </c>
      <c r="B1352" s="4">
        <v>1</v>
      </c>
      <c r="C1352" s="2">
        <v>2</v>
      </c>
    </row>
    <row r="1353" spans="1:5" x14ac:dyDescent="0.25">
      <c r="A1353">
        <v>1352</v>
      </c>
      <c r="B1353" s="4">
        <v>1</v>
      </c>
      <c r="C1353" s="2">
        <v>2</v>
      </c>
    </row>
    <row r="1354" spans="1:5" x14ac:dyDescent="0.25">
      <c r="A1354">
        <v>1353</v>
      </c>
      <c r="B1354" s="4">
        <v>1</v>
      </c>
      <c r="C1354" s="2">
        <v>2</v>
      </c>
    </row>
    <row r="1355" spans="1:5" x14ac:dyDescent="0.25">
      <c r="A1355">
        <v>1354</v>
      </c>
      <c r="C1355" s="2">
        <v>2</v>
      </c>
    </row>
    <row r="1356" spans="1:5" x14ac:dyDescent="0.25">
      <c r="A1356">
        <v>1355</v>
      </c>
      <c r="C1356" s="2">
        <v>2</v>
      </c>
    </row>
    <row r="1357" spans="1:5" x14ac:dyDescent="0.25">
      <c r="A1357">
        <v>1356</v>
      </c>
      <c r="C1357" s="2">
        <v>2</v>
      </c>
    </row>
    <row r="1358" spans="1:5" x14ac:dyDescent="0.25">
      <c r="A1358">
        <v>1357</v>
      </c>
      <c r="D1358" s="3">
        <v>3</v>
      </c>
    </row>
    <row r="1359" spans="1:5" x14ac:dyDescent="0.25">
      <c r="A1359">
        <v>1358</v>
      </c>
      <c r="D1359" s="3">
        <v>3</v>
      </c>
      <c r="E1359" s="5">
        <v>4</v>
      </c>
    </row>
    <row r="1360" spans="1:5" x14ac:dyDescent="0.25">
      <c r="A1360">
        <v>1359</v>
      </c>
      <c r="D1360" s="3">
        <v>3</v>
      </c>
      <c r="E1360" s="5">
        <v>4</v>
      </c>
    </row>
    <row r="1361" spans="1:5" x14ac:dyDescent="0.25">
      <c r="A1361">
        <v>1360</v>
      </c>
      <c r="D1361" s="3">
        <v>3</v>
      </c>
      <c r="E1361" s="5">
        <v>4</v>
      </c>
    </row>
    <row r="1362" spans="1:5" x14ac:dyDescent="0.25">
      <c r="A1362">
        <v>1361</v>
      </c>
      <c r="D1362" s="3">
        <v>3</v>
      </c>
      <c r="E1362" s="5">
        <v>4</v>
      </c>
    </row>
    <row r="1363" spans="1:5" x14ac:dyDescent="0.25">
      <c r="A1363">
        <v>1362</v>
      </c>
      <c r="D1363" s="3">
        <v>3</v>
      </c>
      <c r="E1363" s="5">
        <v>4</v>
      </c>
    </row>
    <row r="1364" spans="1:5" x14ac:dyDescent="0.25">
      <c r="A1364">
        <v>1363</v>
      </c>
      <c r="D1364" s="3">
        <v>3</v>
      </c>
      <c r="E1364" s="5">
        <v>4</v>
      </c>
    </row>
    <row r="1365" spans="1:5" x14ac:dyDescent="0.25">
      <c r="A1365">
        <v>1364</v>
      </c>
      <c r="D1365" s="3">
        <v>3</v>
      </c>
      <c r="E1365" s="5">
        <v>4</v>
      </c>
    </row>
    <row r="1366" spans="1:5" x14ac:dyDescent="0.25">
      <c r="A1366">
        <v>1365</v>
      </c>
      <c r="E1366" s="5">
        <v>4</v>
      </c>
    </row>
    <row r="1367" spans="1:5" x14ac:dyDescent="0.25">
      <c r="A1367">
        <v>1366</v>
      </c>
      <c r="B1367" s="4">
        <v>1</v>
      </c>
    </row>
    <row r="1368" spans="1:5" x14ac:dyDescent="0.25">
      <c r="A1368">
        <v>1367</v>
      </c>
      <c r="B1368" s="4">
        <v>1</v>
      </c>
    </row>
    <row r="1369" spans="1:5" x14ac:dyDescent="0.25">
      <c r="A1369">
        <v>1368</v>
      </c>
      <c r="B1369" s="4">
        <v>1</v>
      </c>
    </row>
    <row r="1370" spans="1:5" x14ac:dyDescent="0.25">
      <c r="A1370">
        <v>1369</v>
      </c>
      <c r="B1370" s="4">
        <v>1</v>
      </c>
    </row>
    <row r="1371" spans="1:5" x14ac:dyDescent="0.25">
      <c r="A1371">
        <v>1370</v>
      </c>
      <c r="B1371" s="4">
        <v>1</v>
      </c>
    </row>
    <row r="1372" spans="1:5" x14ac:dyDescent="0.25">
      <c r="A1372">
        <v>1371</v>
      </c>
      <c r="B1372" s="4">
        <v>1</v>
      </c>
    </row>
    <row r="1373" spans="1:5" x14ac:dyDescent="0.25">
      <c r="A1373">
        <v>1372</v>
      </c>
      <c r="B1373" s="4">
        <v>1</v>
      </c>
    </row>
    <row r="1374" spans="1:5" x14ac:dyDescent="0.25">
      <c r="A1374">
        <v>1373</v>
      </c>
      <c r="B1374" s="4">
        <v>1</v>
      </c>
      <c r="C1374" s="2">
        <v>2</v>
      </c>
    </row>
    <row r="1375" spans="1:5" x14ac:dyDescent="0.25">
      <c r="A1375">
        <v>1374</v>
      </c>
      <c r="C1375" s="2">
        <v>2</v>
      </c>
    </row>
    <row r="1376" spans="1:5" x14ac:dyDescent="0.25">
      <c r="A1376">
        <v>1375</v>
      </c>
      <c r="C1376" s="2">
        <v>2</v>
      </c>
    </row>
    <row r="1377" spans="1:5" x14ac:dyDescent="0.25">
      <c r="A1377">
        <v>1376</v>
      </c>
      <c r="C1377" s="2">
        <v>2</v>
      </c>
    </row>
    <row r="1378" spans="1:5" x14ac:dyDescent="0.25">
      <c r="A1378">
        <v>1377</v>
      </c>
      <c r="C1378" s="2">
        <v>2</v>
      </c>
    </row>
    <row r="1379" spans="1:5" x14ac:dyDescent="0.25">
      <c r="A1379">
        <v>1378</v>
      </c>
      <c r="C1379" s="2">
        <v>2</v>
      </c>
    </row>
    <row r="1380" spans="1:5" x14ac:dyDescent="0.25">
      <c r="A1380">
        <v>1379</v>
      </c>
      <c r="C1380" s="2">
        <v>2</v>
      </c>
      <c r="D1380" s="3">
        <v>3</v>
      </c>
    </row>
    <row r="1381" spans="1:5" x14ac:dyDescent="0.25">
      <c r="A1381">
        <v>1380</v>
      </c>
      <c r="C1381" s="2">
        <v>2</v>
      </c>
      <c r="D1381" s="3">
        <v>3</v>
      </c>
    </row>
    <row r="1382" spans="1:5" x14ac:dyDescent="0.25">
      <c r="A1382">
        <v>1381</v>
      </c>
      <c r="C1382" s="2">
        <v>2</v>
      </c>
      <c r="D1382" s="3">
        <v>3</v>
      </c>
      <c r="E1382" s="5">
        <v>4</v>
      </c>
    </row>
    <row r="1383" spans="1:5" x14ac:dyDescent="0.25">
      <c r="A1383">
        <v>1382</v>
      </c>
      <c r="D1383" s="3">
        <v>3</v>
      </c>
      <c r="E1383" s="5">
        <v>4</v>
      </c>
    </row>
    <row r="1384" spans="1:5" x14ac:dyDescent="0.25">
      <c r="A1384">
        <v>1383</v>
      </c>
      <c r="D1384" s="3">
        <v>3</v>
      </c>
      <c r="E1384" s="5">
        <v>4</v>
      </c>
    </row>
    <row r="1385" spans="1:5" x14ac:dyDescent="0.25">
      <c r="A1385">
        <v>1384</v>
      </c>
      <c r="D1385" s="3">
        <v>3</v>
      </c>
      <c r="E1385" s="5">
        <v>4</v>
      </c>
    </row>
    <row r="1386" spans="1:5" x14ac:dyDescent="0.25">
      <c r="A1386">
        <v>1385</v>
      </c>
      <c r="D1386" s="3">
        <v>3</v>
      </c>
      <c r="E1386" s="5">
        <v>4</v>
      </c>
    </row>
    <row r="1387" spans="1:5" x14ac:dyDescent="0.25">
      <c r="A1387">
        <v>1386</v>
      </c>
      <c r="D1387" s="3">
        <v>3</v>
      </c>
      <c r="E1387" s="5">
        <v>4</v>
      </c>
    </row>
    <row r="1388" spans="1:5" x14ac:dyDescent="0.25">
      <c r="A1388">
        <v>1387</v>
      </c>
      <c r="B1388" s="4">
        <v>1</v>
      </c>
      <c r="D1388" s="3">
        <v>3</v>
      </c>
      <c r="E1388" s="5">
        <v>4</v>
      </c>
    </row>
    <row r="1389" spans="1:5" x14ac:dyDescent="0.25">
      <c r="A1389">
        <v>1388</v>
      </c>
      <c r="B1389" s="4">
        <v>1</v>
      </c>
      <c r="D1389" s="3">
        <v>3</v>
      </c>
      <c r="E1389" s="5">
        <v>4</v>
      </c>
    </row>
    <row r="1390" spans="1:5" x14ac:dyDescent="0.25">
      <c r="A1390">
        <v>1389</v>
      </c>
      <c r="B1390" s="4">
        <v>1</v>
      </c>
      <c r="E1390" s="5">
        <v>4</v>
      </c>
    </row>
    <row r="1391" spans="1:5" x14ac:dyDescent="0.25">
      <c r="A1391">
        <v>1390</v>
      </c>
      <c r="B1391" s="4">
        <v>1</v>
      </c>
      <c r="E1391" s="5">
        <v>4</v>
      </c>
    </row>
    <row r="1392" spans="1:5" x14ac:dyDescent="0.25">
      <c r="A1392">
        <v>1391</v>
      </c>
      <c r="B1392" s="4">
        <v>1</v>
      </c>
    </row>
    <row r="1393" spans="1:5" x14ac:dyDescent="0.25">
      <c r="A1393">
        <v>1392</v>
      </c>
      <c r="B1393" s="4">
        <v>1</v>
      </c>
    </row>
    <row r="1394" spans="1:5" x14ac:dyDescent="0.25">
      <c r="A1394">
        <v>1393</v>
      </c>
      <c r="B1394" s="4">
        <v>1</v>
      </c>
    </row>
    <row r="1395" spans="1:5" x14ac:dyDescent="0.25">
      <c r="A1395">
        <v>1394</v>
      </c>
      <c r="B1395" s="4">
        <v>1</v>
      </c>
    </row>
    <row r="1396" spans="1:5" x14ac:dyDescent="0.25">
      <c r="A1396">
        <v>1395</v>
      </c>
      <c r="B1396" s="4">
        <v>1</v>
      </c>
      <c r="C1396" s="2">
        <v>2</v>
      </c>
    </row>
    <row r="1397" spans="1:5" x14ac:dyDescent="0.25">
      <c r="A1397">
        <v>1396</v>
      </c>
      <c r="B1397" s="4">
        <v>1</v>
      </c>
      <c r="C1397" s="2">
        <v>2</v>
      </c>
    </row>
    <row r="1398" spans="1:5" x14ac:dyDescent="0.25">
      <c r="A1398">
        <v>1397</v>
      </c>
      <c r="B1398" s="4">
        <v>1</v>
      </c>
      <c r="C1398" s="2">
        <v>2</v>
      </c>
    </row>
    <row r="1399" spans="1:5" x14ac:dyDescent="0.25">
      <c r="A1399">
        <v>1398</v>
      </c>
      <c r="B1399" s="4">
        <v>1</v>
      </c>
      <c r="C1399" s="2">
        <v>2</v>
      </c>
    </row>
    <row r="1400" spans="1:5" x14ac:dyDescent="0.25">
      <c r="A1400">
        <v>1399</v>
      </c>
      <c r="B1400" s="4">
        <v>1</v>
      </c>
      <c r="C1400" s="2">
        <v>2</v>
      </c>
    </row>
    <row r="1401" spans="1:5" x14ac:dyDescent="0.25">
      <c r="A1401">
        <v>1400</v>
      </c>
      <c r="C1401" s="2">
        <v>2</v>
      </c>
    </row>
    <row r="1402" spans="1:5" x14ac:dyDescent="0.25">
      <c r="A1402">
        <v>1401</v>
      </c>
      <c r="C1402" s="2">
        <v>2</v>
      </c>
    </row>
    <row r="1403" spans="1:5" x14ac:dyDescent="0.25">
      <c r="A1403">
        <v>1402</v>
      </c>
      <c r="C1403" s="2">
        <v>2</v>
      </c>
      <c r="D1403" s="3">
        <v>3</v>
      </c>
    </row>
    <row r="1404" spans="1:5" x14ac:dyDescent="0.25">
      <c r="A1404">
        <v>1403</v>
      </c>
      <c r="C1404" s="2">
        <v>2</v>
      </c>
      <c r="D1404" s="3">
        <v>3</v>
      </c>
    </row>
    <row r="1405" spans="1:5" x14ac:dyDescent="0.25">
      <c r="A1405">
        <v>1404</v>
      </c>
      <c r="C1405" s="2">
        <v>2</v>
      </c>
      <c r="D1405" s="3">
        <v>3</v>
      </c>
    </row>
    <row r="1406" spans="1:5" x14ac:dyDescent="0.25">
      <c r="A1406">
        <v>1405</v>
      </c>
      <c r="C1406" s="2">
        <v>2</v>
      </c>
      <c r="D1406" s="3">
        <v>3</v>
      </c>
    </row>
    <row r="1407" spans="1:5" x14ac:dyDescent="0.25">
      <c r="A1407">
        <v>1406</v>
      </c>
      <c r="C1407" s="2">
        <v>2</v>
      </c>
      <c r="D1407" s="3">
        <v>3</v>
      </c>
    </row>
    <row r="1408" spans="1:5" x14ac:dyDescent="0.25">
      <c r="A1408">
        <v>1407</v>
      </c>
      <c r="D1408" s="3">
        <v>3</v>
      </c>
      <c r="E1408" s="5">
        <v>4</v>
      </c>
    </row>
    <row r="1409" spans="1:5" x14ac:dyDescent="0.25">
      <c r="A1409">
        <v>1408</v>
      </c>
      <c r="D1409" s="3">
        <v>3</v>
      </c>
      <c r="E1409" s="5">
        <v>4</v>
      </c>
    </row>
    <row r="1410" spans="1:5" x14ac:dyDescent="0.25">
      <c r="A1410">
        <v>1409</v>
      </c>
      <c r="D1410" s="3">
        <v>3</v>
      </c>
      <c r="E1410" s="5">
        <v>4</v>
      </c>
    </row>
    <row r="1411" spans="1:5" x14ac:dyDescent="0.25">
      <c r="A1411">
        <v>1410</v>
      </c>
      <c r="D1411" s="3">
        <v>3</v>
      </c>
      <c r="E1411" s="5">
        <v>4</v>
      </c>
    </row>
    <row r="1412" spans="1:5" x14ac:dyDescent="0.25">
      <c r="A1412">
        <v>1411</v>
      </c>
      <c r="B1412" s="4">
        <v>1</v>
      </c>
      <c r="D1412" s="3">
        <v>3</v>
      </c>
      <c r="E1412" s="5">
        <v>4</v>
      </c>
    </row>
    <row r="1413" spans="1:5" x14ac:dyDescent="0.25">
      <c r="A1413">
        <v>1412</v>
      </c>
      <c r="B1413" s="4">
        <v>1</v>
      </c>
      <c r="D1413" s="3">
        <v>3</v>
      </c>
      <c r="E1413" s="5">
        <v>4</v>
      </c>
    </row>
    <row r="1414" spans="1:5" x14ac:dyDescent="0.25">
      <c r="A1414">
        <v>1413</v>
      </c>
      <c r="B1414" s="4">
        <v>1</v>
      </c>
      <c r="E1414" s="5">
        <v>4</v>
      </c>
    </row>
    <row r="1415" spans="1:5" x14ac:dyDescent="0.25">
      <c r="A1415">
        <v>1414</v>
      </c>
      <c r="B1415" s="4">
        <v>1</v>
      </c>
      <c r="E1415" s="5">
        <v>4</v>
      </c>
    </row>
    <row r="1416" spans="1:5" x14ac:dyDescent="0.25">
      <c r="A1416">
        <v>1415</v>
      </c>
      <c r="B1416" s="4">
        <v>1</v>
      </c>
      <c r="E1416" s="5">
        <v>4</v>
      </c>
    </row>
    <row r="1417" spans="1:5" x14ac:dyDescent="0.25">
      <c r="A1417">
        <v>1416</v>
      </c>
      <c r="B1417" s="4">
        <v>1</v>
      </c>
      <c r="E1417" s="5">
        <v>4</v>
      </c>
    </row>
    <row r="1418" spans="1:5" x14ac:dyDescent="0.25">
      <c r="A1418">
        <v>1417</v>
      </c>
      <c r="B1418" s="4">
        <v>1</v>
      </c>
      <c r="E1418" s="5">
        <v>4</v>
      </c>
    </row>
    <row r="1419" spans="1:5" x14ac:dyDescent="0.25">
      <c r="A1419">
        <v>1418</v>
      </c>
      <c r="B1419" s="4">
        <v>1</v>
      </c>
      <c r="E1419" s="5">
        <v>4</v>
      </c>
    </row>
    <row r="1420" spans="1:5" x14ac:dyDescent="0.25">
      <c r="A1420">
        <v>1419</v>
      </c>
      <c r="B1420" s="4">
        <v>1</v>
      </c>
      <c r="E1420" s="5">
        <v>4</v>
      </c>
    </row>
    <row r="1421" spans="1:5" x14ac:dyDescent="0.25">
      <c r="A1421">
        <v>1420</v>
      </c>
      <c r="B1421" s="4">
        <v>1</v>
      </c>
    </row>
    <row r="1422" spans="1:5" x14ac:dyDescent="0.25">
      <c r="A1422">
        <v>1421</v>
      </c>
      <c r="B1422" s="4">
        <v>1</v>
      </c>
    </row>
    <row r="1423" spans="1:5" x14ac:dyDescent="0.25">
      <c r="A1423">
        <v>1422</v>
      </c>
      <c r="B1423" s="4">
        <v>1</v>
      </c>
      <c r="C1423" s="2">
        <v>2</v>
      </c>
    </row>
    <row r="1424" spans="1:5" x14ac:dyDescent="0.25">
      <c r="A1424">
        <v>1423</v>
      </c>
      <c r="B1424" s="4">
        <v>1</v>
      </c>
      <c r="C1424" s="2">
        <v>2</v>
      </c>
    </row>
    <row r="1425" spans="1:6" x14ac:dyDescent="0.25">
      <c r="A1425">
        <v>1424</v>
      </c>
      <c r="B1425" s="4">
        <v>1</v>
      </c>
      <c r="C1425" s="2">
        <v>2</v>
      </c>
    </row>
    <row r="1426" spans="1:6" x14ac:dyDescent="0.25">
      <c r="A1426">
        <v>1425</v>
      </c>
      <c r="B1426" s="4">
        <v>1</v>
      </c>
      <c r="C1426" s="2">
        <v>2</v>
      </c>
    </row>
    <row r="1427" spans="1:6" x14ac:dyDescent="0.25">
      <c r="A1427">
        <v>1426</v>
      </c>
      <c r="B1427" s="4">
        <v>1</v>
      </c>
      <c r="C1427" s="2">
        <v>2</v>
      </c>
    </row>
    <row r="1428" spans="1:6" x14ac:dyDescent="0.25">
      <c r="A1428">
        <v>1427</v>
      </c>
      <c r="C1428" s="2">
        <v>2</v>
      </c>
      <c r="D1428" s="3">
        <v>3</v>
      </c>
    </row>
    <row r="1429" spans="1:6" x14ac:dyDescent="0.25">
      <c r="A1429">
        <v>1428</v>
      </c>
      <c r="C1429" s="2">
        <v>2</v>
      </c>
      <c r="D1429" s="3">
        <v>3</v>
      </c>
      <c r="F1429" t="s">
        <v>22</v>
      </c>
    </row>
    <row r="1430" spans="1:6" x14ac:dyDescent="0.25">
      <c r="A1430">
        <v>1429</v>
      </c>
    </row>
    <row r="1431" spans="1:6" x14ac:dyDescent="0.25">
      <c r="A1431">
        <v>1430</v>
      </c>
      <c r="F1431" t="s">
        <v>22</v>
      </c>
    </row>
    <row r="1432" spans="1:6" x14ac:dyDescent="0.25">
      <c r="A1432">
        <v>1431</v>
      </c>
      <c r="B1432" s="4">
        <v>1</v>
      </c>
      <c r="E1432" s="5">
        <v>4</v>
      </c>
    </row>
    <row r="1433" spans="1:6" x14ac:dyDescent="0.25">
      <c r="A1433">
        <v>1432</v>
      </c>
      <c r="B1433" s="4">
        <v>1</v>
      </c>
      <c r="E1433" s="5">
        <v>4</v>
      </c>
    </row>
    <row r="1434" spans="1:6" x14ac:dyDescent="0.25">
      <c r="A1434">
        <v>1433</v>
      </c>
      <c r="B1434" s="4">
        <v>1</v>
      </c>
      <c r="E1434" s="5">
        <v>4</v>
      </c>
    </row>
    <row r="1435" spans="1:6" x14ac:dyDescent="0.25">
      <c r="A1435">
        <v>1434</v>
      </c>
      <c r="B1435" s="4">
        <v>1</v>
      </c>
      <c r="E1435" s="5">
        <v>4</v>
      </c>
    </row>
    <row r="1436" spans="1:6" x14ac:dyDescent="0.25">
      <c r="A1436">
        <v>1435</v>
      </c>
      <c r="B1436" s="4">
        <v>1</v>
      </c>
      <c r="E1436" s="5">
        <v>4</v>
      </c>
    </row>
    <row r="1437" spans="1:6" x14ac:dyDescent="0.25">
      <c r="A1437">
        <v>1436</v>
      </c>
      <c r="B1437" s="4">
        <v>1</v>
      </c>
      <c r="E1437" s="5">
        <v>4</v>
      </c>
    </row>
    <row r="1438" spans="1:6" x14ac:dyDescent="0.25">
      <c r="A1438">
        <v>1437</v>
      </c>
      <c r="B1438" s="4">
        <v>1</v>
      </c>
      <c r="E1438" s="5">
        <v>4</v>
      </c>
    </row>
    <row r="1439" spans="1:6" x14ac:dyDescent="0.25">
      <c r="A1439">
        <v>1438</v>
      </c>
      <c r="B1439" s="4">
        <v>1</v>
      </c>
    </row>
    <row r="1440" spans="1:6" x14ac:dyDescent="0.25">
      <c r="A1440">
        <v>1439</v>
      </c>
    </row>
    <row r="1441" spans="1:5" x14ac:dyDescent="0.25">
      <c r="A1441">
        <v>1440</v>
      </c>
    </row>
    <row r="1442" spans="1:5" x14ac:dyDescent="0.25">
      <c r="A1442">
        <v>1441</v>
      </c>
      <c r="C1442" s="2">
        <v>2</v>
      </c>
    </row>
    <row r="1443" spans="1:5" x14ac:dyDescent="0.25">
      <c r="A1443">
        <v>1442</v>
      </c>
      <c r="C1443" s="2">
        <v>2</v>
      </c>
    </row>
    <row r="1444" spans="1:5" x14ac:dyDescent="0.25">
      <c r="A1444">
        <v>1443</v>
      </c>
      <c r="C1444" s="2">
        <v>2</v>
      </c>
    </row>
    <row r="1445" spans="1:5" x14ac:dyDescent="0.25">
      <c r="A1445">
        <v>1444</v>
      </c>
      <c r="C1445" s="2">
        <v>2</v>
      </c>
    </row>
    <row r="1446" spans="1:5" x14ac:dyDescent="0.25">
      <c r="A1446">
        <v>1445</v>
      </c>
      <c r="C1446" s="2">
        <v>2</v>
      </c>
      <c r="D1446" s="3">
        <v>3</v>
      </c>
    </row>
    <row r="1447" spans="1:5" x14ac:dyDescent="0.25">
      <c r="A1447">
        <v>1446</v>
      </c>
      <c r="C1447" s="2">
        <v>2</v>
      </c>
      <c r="D1447" s="3">
        <v>3</v>
      </c>
    </row>
    <row r="1448" spans="1:5" x14ac:dyDescent="0.25">
      <c r="A1448">
        <v>1447</v>
      </c>
      <c r="C1448" s="2">
        <v>2</v>
      </c>
      <c r="D1448" s="3">
        <v>3</v>
      </c>
    </row>
    <row r="1449" spans="1:5" x14ac:dyDescent="0.25">
      <c r="A1449">
        <v>1448</v>
      </c>
      <c r="C1449" s="2">
        <v>2</v>
      </c>
      <c r="D1449" s="3">
        <v>3</v>
      </c>
      <c r="E1449" s="5">
        <v>4</v>
      </c>
    </row>
    <row r="1450" spans="1:5" x14ac:dyDescent="0.25">
      <c r="A1450">
        <v>1449</v>
      </c>
      <c r="D1450" s="3">
        <v>3</v>
      </c>
      <c r="E1450" s="5">
        <v>4</v>
      </c>
    </row>
    <row r="1451" spans="1:5" x14ac:dyDescent="0.25">
      <c r="A1451">
        <v>1450</v>
      </c>
      <c r="D1451" s="3">
        <v>3</v>
      </c>
      <c r="E1451" s="5">
        <v>4</v>
      </c>
    </row>
    <row r="1452" spans="1:5" x14ac:dyDescent="0.25">
      <c r="A1452">
        <v>1451</v>
      </c>
      <c r="D1452" s="3">
        <v>3</v>
      </c>
      <c r="E1452" s="5">
        <v>4</v>
      </c>
    </row>
    <row r="1453" spans="1:5" x14ac:dyDescent="0.25">
      <c r="A1453">
        <v>1452</v>
      </c>
      <c r="D1453" s="3">
        <v>3</v>
      </c>
      <c r="E1453" s="5">
        <v>4</v>
      </c>
    </row>
    <row r="1454" spans="1:5" x14ac:dyDescent="0.25">
      <c r="A1454">
        <v>1453</v>
      </c>
      <c r="E1454" s="5">
        <v>4</v>
      </c>
    </row>
    <row r="1455" spans="1:5" x14ac:dyDescent="0.25">
      <c r="A1455">
        <v>1454</v>
      </c>
      <c r="E1455" s="5">
        <v>4</v>
      </c>
    </row>
    <row r="1456" spans="1:5" x14ac:dyDescent="0.25">
      <c r="A1456">
        <v>1455</v>
      </c>
    </row>
    <row r="1457" spans="1:5" x14ac:dyDescent="0.25">
      <c r="A1457">
        <v>1456</v>
      </c>
    </row>
    <row r="1458" spans="1:5" x14ac:dyDescent="0.25">
      <c r="A1458">
        <v>1457</v>
      </c>
    </row>
    <row r="1459" spans="1:5" x14ac:dyDescent="0.25">
      <c r="A1459">
        <v>1458</v>
      </c>
    </row>
    <row r="1460" spans="1:5" x14ac:dyDescent="0.25">
      <c r="A1460">
        <v>1459</v>
      </c>
      <c r="B1460" s="4">
        <v>1</v>
      </c>
    </row>
    <row r="1461" spans="1:5" x14ac:dyDescent="0.25">
      <c r="A1461">
        <v>1460</v>
      </c>
      <c r="B1461" s="4">
        <v>1</v>
      </c>
    </row>
    <row r="1462" spans="1:5" x14ac:dyDescent="0.25">
      <c r="A1462">
        <v>1461</v>
      </c>
      <c r="B1462" s="4">
        <v>1</v>
      </c>
    </row>
    <row r="1463" spans="1:5" x14ac:dyDescent="0.25">
      <c r="A1463">
        <v>1462</v>
      </c>
      <c r="B1463" s="4">
        <v>1</v>
      </c>
      <c r="C1463" s="2">
        <v>2</v>
      </c>
    </row>
    <row r="1464" spans="1:5" x14ac:dyDescent="0.25">
      <c r="A1464">
        <v>1463</v>
      </c>
      <c r="B1464" s="4">
        <v>1</v>
      </c>
      <c r="C1464" s="2">
        <v>2</v>
      </c>
    </row>
    <row r="1465" spans="1:5" x14ac:dyDescent="0.25">
      <c r="A1465">
        <v>1464</v>
      </c>
      <c r="B1465" s="4">
        <v>1</v>
      </c>
      <c r="C1465" s="2">
        <v>2</v>
      </c>
    </row>
    <row r="1466" spans="1:5" x14ac:dyDescent="0.25">
      <c r="A1466">
        <v>1465</v>
      </c>
      <c r="B1466" s="4">
        <v>1</v>
      </c>
      <c r="C1466" s="2">
        <v>2</v>
      </c>
    </row>
    <row r="1467" spans="1:5" x14ac:dyDescent="0.25">
      <c r="A1467">
        <v>1466</v>
      </c>
      <c r="C1467" s="2">
        <v>2</v>
      </c>
    </row>
    <row r="1468" spans="1:5" x14ac:dyDescent="0.25">
      <c r="A1468">
        <v>1467</v>
      </c>
      <c r="C1468" s="2">
        <v>2</v>
      </c>
      <c r="E1468" s="5">
        <v>4</v>
      </c>
    </row>
    <row r="1469" spans="1:5" x14ac:dyDescent="0.25">
      <c r="A1469">
        <v>1468</v>
      </c>
      <c r="D1469" s="3">
        <v>3</v>
      </c>
      <c r="E1469" s="5">
        <v>4</v>
      </c>
    </row>
    <row r="1470" spans="1:5" x14ac:dyDescent="0.25">
      <c r="A1470">
        <v>1469</v>
      </c>
      <c r="D1470" s="3">
        <v>3</v>
      </c>
      <c r="E1470" s="5">
        <v>4</v>
      </c>
    </row>
    <row r="1471" spans="1:5" x14ac:dyDescent="0.25">
      <c r="A1471">
        <v>1470</v>
      </c>
      <c r="D1471" s="3">
        <v>3</v>
      </c>
      <c r="E1471" s="5">
        <v>4</v>
      </c>
    </row>
    <row r="1472" spans="1:5" x14ac:dyDescent="0.25">
      <c r="A1472">
        <v>1471</v>
      </c>
      <c r="D1472" s="3">
        <v>3</v>
      </c>
      <c r="E1472" s="5">
        <v>4</v>
      </c>
    </row>
    <row r="1473" spans="1:5" x14ac:dyDescent="0.25">
      <c r="A1473">
        <v>1472</v>
      </c>
      <c r="D1473" s="3">
        <v>3</v>
      </c>
      <c r="E1473" s="5">
        <v>4</v>
      </c>
    </row>
    <row r="1474" spans="1:5" x14ac:dyDescent="0.25">
      <c r="A1474">
        <v>1473</v>
      </c>
      <c r="D1474" s="3">
        <v>3</v>
      </c>
      <c r="E1474" s="5">
        <v>4</v>
      </c>
    </row>
    <row r="1475" spans="1:5" x14ac:dyDescent="0.25">
      <c r="A1475">
        <v>1474</v>
      </c>
      <c r="E1475" s="5">
        <v>4</v>
      </c>
    </row>
    <row r="1476" spans="1:5" x14ac:dyDescent="0.25">
      <c r="A1476">
        <v>1475</v>
      </c>
    </row>
    <row r="1477" spans="1:5" x14ac:dyDescent="0.25">
      <c r="A1477">
        <v>1476</v>
      </c>
    </row>
    <row r="1478" spans="1:5" x14ac:dyDescent="0.25">
      <c r="A1478">
        <v>1477</v>
      </c>
    </row>
    <row r="1479" spans="1:5" x14ac:dyDescent="0.25">
      <c r="A1479">
        <v>1478</v>
      </c>
    </row>
    <row r="1480" spans="1:5" x14ac:dyDescent="0.25">
      <c r="A1480">
        <v>1479</v>
      </c>
    </row>
    <row r="1481" spans="1:5" x14ac:dyDescent="0.25">
      <c r="A1481">
        <v>1480</v>
      </c>
      <c r="C1481" s="2">
        <v>2</v>
      </c>
    </row>
    <row r="1482" spans="1:5" x14ac:dyDescent="0.25">
      <c r="A1482">
        <v>1481</v>
      </c>
      <c r="C1482" s="2">
        <v>2</v>
      </c>
    </row>
    <row r="1483" spans="1:5" x14ac:dyDescent="0.25">
      <c r="A1483">
        <v>1482</v>
      </c>
      <c r="C1483" s="2">
        <v>2</v>
      </c>
    </row>
    <row r="1484" spans="1:5" x14ac:dyDescent="0.25">
      <c r="A1484">
        <v>1483</v>
      </c>
      <c r="B1484" s="4">
        <v>1</v>
      </c>
      <c r="C1484" s="2">
        <v>2</v>
      </c>
    </row>
    <row r="1485" spans="1:5" x14ac:dyDescent="0.25">
      <c r="A1485">
        <v>1484</v>
      </c>
      <c r="B1485" s="4">
        <v>1</v>
      </c>
      <c r="C1485" s="2">
        <v>2</v>
      </c>
    </row>
    <row r="1486" spans="1:5" x14ac:dyDescent="0.25">
      <c r="A1486">
        <v>1485</v>
      </c>
      <c r="B1486" s="4">
        <v>1</v>
      </c>
      <c r="C1486" s="2">
        <v>2</v>
      </c>
    </row>
    <row r="1487" spans="1:5" x14ac:dyDescent="0.25">
      <c r="A1487">
        <v>1486</v>
      </c>
      <c r="B1487" s="4">
        <v>1</v>
      </c>
      <c r="C1487" s="2">
        <v>2</v>
      </c>
    </row>
    <row r="1488" spans="1:5" x14ac:dyDescent="0.25">
      <c r="A1488">
        <v>1487</v>
      </c>
      <c r="B1488" s="4">
        <v>1</v>
      </c>
    </row>
    <row r="1489" spans="1:5" x14ac:dyDescent="0.25">
      <c r="A1489">
        <v>1488</v>
      </c>
      <c r="B1489" s="4">
        <v>1</v>
      </c>
      <c r="D1489" s="3">
        <v>3</v>
      </c>
    </row>
    <row r="1490" spans="1:5" x14ac:dyDescent="0.25">
      <c r="A1490">
        <v>1489</v>
      </c>
      <c r="D1490" s="3">
        <v>3</v>
      </c>
      <c r="E1490" s="5">
        <v>4</v>
      </c>
    </row>
    <row r="1491" spans="1:5" x14ac:dyDescent="0.25">
      <c r="A1491">
        <v>1490</v>
      </c>
      <c r="D1491" s="3">
        <v>3</v>
      </c>
      <c r="E1491" s="5">
        <v>4</v>
      </c>
    </row>
    <row r="1492" spans="1:5" x14ac:dyDescent="0.25">
      <c r="A1492">
        <v>1491</v>
      </c>
      <c r="D1492" s="3">
        <v>3</v>
      </c>
      <c r="E1492" s="5">
        <v>4</v>
      </c>
    </row>
    <row r="1493" spans="1:5" x14ac:dyDescent="0.25">
      <c r="A1493">
        <v>1492</v>
      </c>
      <c r="D1493" s="3">
        <v>3</v>
      </c>
      <c r="E1493" s="5">
        <v>4</v>
      </c>
    </row>
    <row r="1494" spans="1:5" x14ac:dyDescent="0.25">
      <c r="A1494">
        <v>1493</v>
      </c>
      <c r="D1494" s="3">
        <v>3</v>
      </c>
      <c r="E1494" s="5">
        <v>4</v>
      </c>
    </row>
    <row r="1495" spans="1:5" x14ac:dyDescent="0.25">
      <c r="A1495">
        <v>1494</v>
      </c>
      <c r="D1495" s="3">
        <v>3</v>
      </c>
      <c r="E1495" s="5">
        <v>4</v>
      </c>
    </row>
    <row r="1496" spans="1:5" x14ac:dyDescent="0.25">
      <c r="A1496">
        <v>1495</v>
      </c>
    </row>
    <row r="1497" spans="1:5" x14ac:dyDescent="0.25">
      <c r="A1497">
        <v>1496</v>
      </c>
    </row>
    <row r="1498" spans="1:5" x14ac:dyDescent="0.25">
      <c r="A1498">
        <v>1497</v>
      </c>
    </row>
    <row r="1499" spans="1:5" x14ac:dyDescent="0.25">
      <c r="A1499">
        <v>1498</v>
      </c>
    </row>
    <row r="1500" spans="1:5" x14ac:dyDescent="0.25">
      <c r="A1500">
        <v>1499</v>
      </c>
      <c r="C1500" s="2">
        <v>2</v>
      </c>
    </row>
    <row r="1501" spans="1:5" x14ac:dyDescent="0.25">
      <c r="A1501">
        <v>1500</v>
      </c>
      <c r="C1501" s="2">
        <v>2</v>
      </c>
    </row>
    <row r="1502" spans="1:5" x14ac:dyDescent="0.25">
      <c r="A1502">
        <v>1501</v>
      </c>
      <c r="C1502" s="2">
        <v>2</v>
      </c>
    </row>
    <row r="1503" spans="1:5" x14ac:dyDescent="0.25">
      <c r="A1503">
        <v>1502</v>
      </c>
      <c r="C1503" s="2">
        <v>2</v>
      </c>
    </row>
    <row r="1504" spans="1:5" x14ac:dyDescent="0.25">
      <c r="A1504">
        <v>1503</v>
      </c>
      <c r="C1504" s="2">
        <v>2</v>
      </c>
    </row>
    <row r="1505" spans="1:5" x14ac:dyDescent="0.25">
      <c r="A1505">
        <v>1504</v>
      </c>
      <c r="B1505" s="4">
        <v>1</v>
      </c>
      <c r="C1505" s="2">
        <v>2</v>
      </c>
    </row>
    <row r="1506" spans="1:5" x14ac:dyDescent="0.25">
      <c r="A1506">
        <v>1505</v>
      </c>
      <c r="B1506" s="4">
        <v>1</v>
      </c>
      <c r="C1506" s="2">
        <v>2</v>
      </c>
    </row>
    <row r="1507" spans="1:5" x14ac:dyDescent="0.25">
      <c r="A1507">
        <v>1506</v>
      </c>
      <c r="B1507" s="4">
        <v>1</v>
      </c>
    </row>
    <row r="1508" spans="1:5" x14ac:dyDescent="0.25">
      <c r="A1508">
        <v>1507</v>
      </c>
      <c r="B1508" s="4">
        <v>1</v>
      </c>
    </row>
    <row r="1509" spans="1:5" x14ac:dyDescent="0.25">
      <c r="A1509">
        <v>1508</v>
      </c>
      <c r="B1509" s="4">
        <v>1</v>
      </c>
      <c r="E1509" s="5">
        <v>4</v>
      </c>
    </row>
    <row r="1510" spans="1:5" x14ac:dyDescent="0.25">
      <c r="A1510">
        <v>1509</v>
      </c>
      <c r="D1510" s="3">
        <v>3</v>
      </c>
      <c r="E1510" s="5">
        <v>4</v>
      </c>
    </row>
    <row r="1511" spans="1:5" x14ac:dyDescent="0.25">
      <c r="A1511">
        <v>1510</v>
      </c>
      <c r="D1511" s="3">
        <v>3</v>
      </c>
      <c r="E1511" s="5">
        <v>4</v>
      </c>
    </row>
    <row r="1512" spans="1:5" x14ac:dyDescent="0.25">
      <c r="A1512">
        <v>1511</v>
      </c>
      <c r="D1512" s="3">
        <v>3</v>
      </c>
      <c r="E1512" s="5">
        <v>4</v>
      </c>
    </row>
    <row r="1513" spans="1:5" x14ac:dyDescent="0.25">
      <c r="A1513">
        <v>1512</v>
      </c>
      <c r="D1513" s="3">
        <v>3</v>
      </c>
      <c r="E1513" s="5">
        <v>4</v>
      </c>
    </row>
    <row r="1514" spans="1:5" x14ac:dyDescent="0.25">
      <c r="A1514">
        <v>1513</v>
      </c>
      <c r="D1514" s="3">
        <v>3</v>
      </c>
      <c r="E1514" s="5">
        <v>4</v>
      </c>
    </row>
    <row r="1515" spans="1:5" x14ac:dyDescent="0.25">
      <c r="A1515">
        <v>1514</v>
      </c>
      <c r="D1515" s="3">
        <v>3</v>
      </c>
      <c r="E1515" s="5">
        <v>4</v>
      </c>
    </row>
    <row r="1516" spans="1:5" x14ac:dyDescent="0.25">
      <c r="A1516">
        <v>1515</v>
      </c>
    </row>
    <row r="1517" spans="1:5" x14ac:dyDescent="0.25">
      <c r="A1517">
        <v>1516</v>
      </c>
    </row>
    <row r="1518" spans="1:5" x14ac:dyDescent="0.25">
      <c r="A1518">
        <v>1517</v>
      </c>
    </row>
    <row r="1519" spans="1:5" x14ac:dyDescent="0.25">
      <c r="A1519">
        <v>1518</v>
      </c>
    </row>
    <row r="1520" spans="1:5" x14ac:dyDescent="0.25">
      <c r="A1520">
        <v>1519</v>
      </c>
    </row>
    <row r="1521" spans="1:5" x14ac:dyDescent="0.25">
      <c r="A1521">
        <v>1520</v>
      </c>
    </row>
    <row r="1522" spans="1:5" x14ac:dyDescent="0.25">
      <c r="A1522">
        <v>1521</v>
      </c>
      <c r="C1522" s="2">
        <v>2</v>
      </c>
    </row>
    <row r="1523" spans="1:5" x14ac:dyDescent="0.25">
      <c r="A1523">
        <v>1522</v>
      </c>
      <c r="C1523" s="2">
        <v>2</v>
      </c>
    </row>
    <row r="1524" spans="1:5" x14ac:dyDescent="0.25">
      <c r="A1524">
        <v>1523</v>
      </c>
      <c r="C1524" s="2">
        <v>2</v>
      </c>
    </row>
    <row r="1525" spans="1:5" x14ac:dyDescent="0.25">
      <c r="A1525">
        <v>1524</v>
      </c>
      <c r="C1525" s="2">
        <v>2</v>
      </c>
    </row>
    <row r="1526" spans="1:5" x14ac:dyDescent="0.25">
      <c r="A1526">
        <v>1525</v>
      </c>
      <c r="B1526" s="4">
        <v>1</v>
      </c>
      <c r="C1526" s="2">
        <v>2</v>
      </c>
    </row>
    <row r="1527" spans="1:5" x14ac:dyDescent="0.25">
      <c r="A1527">
        <v>1526</v>
      </c>
      <c r="B1527" s="4">
        <v>1</v>
      </c>
      <c r="C1527" s="2">
        <v>2</v>
      </c>
    </row>
    <row r="1528" spans="1:5" x14ac:dyDescent="0.25">
      <c r="A1528">
        <v>1527</v>
      </c>
      <c r="B1528" s="4">
        <v>1</v>
      </c>
      <c r="C1528" s="2">
        <v>2</v>
      </c>
    </row>
    <row r="1529" spans="1:5" x14ac:dyDescent="0.25">
      <c r="A1529">
        <v>1528</v>
      </c>
      <c r="B1529" s="4">
        <v>1</v>
      </c>
    </row>
    <row r="1530" spans="1:5" x14ac:dyDescent="0.25">
      <c r="A1530">
        <v>1529</v>
      </c>
      <c r="B1530" s="4">
        <v>1</v>
      </c>
    </row>
    <row r="1531" spans="1:5" x14ac:dyDescent="0.25">
      <c r="A1531">
        <v>1530</v>
      </c>
      <c r="B1531" s="4">
        <v>1</v>
      </c>
    </row>
    <row r="1532" spans="1:5" x14ac:dyDescent="0.25">
      <c r="A1532">
        <v>1531</v>
      </c>
    </row>
    <row r="1533" spans="1:5" x14ac:dyDescent="0.25">
      <c r="A1533">
        <v>1532</v>
      </c>
      <c r="E1533" s="5">
        <v>4</v>
      </c>
    </row>
    <row r="1534" spans="1:5" x14ac:dyDescent="0.25">
      <c r="A1534">
        <v>1533</v>
      </c>
      <c r="D1534" s="3">
        <v>3</v>
      </c>
      <c r="E1534" s="5">
        <v>4</v>
      </c>
    </row>
    <row r="1535" spans="1:5" x14ac:dyDescent="0.25">
      <c r="A1535">
        <v>1534</v>
      </c>
      <c r="D1535" s="3">
        <v>3</v>
      </c>
      <c r="E1535" s="5">
        <v>4</v>
      </c>
    </row>
    <row r="1536" spans="1:5" x14ac:dyDescent="0.25">
      <c r="A1536">
        <v>1535</v>
      </c>
      <c r="D1536" s="3">
        <v>3</v>
      </c>
      <c r="E1536" s="5">
        <v>4</v>
      </c>
    </row>
    <row r="1537" spans="1:5" x14ac:dyDescent="0.25">
      <c r="A1537">
        <v>1536</v>
      </c>
      <c r="D1537" s="3">
        <v>3</v>
      </c>
      <c r="E1537" s="5">
        <v>4</v>
      </c>
    </row>
    <row r="1538" spans="1:5" x14ac:dyDescent="0.25">
      <c r="A1538">
        <v>1537</v>
      </c>
      <c r="D1538" s="3">
        <v>3</v>
      </c>
      <c r="E1538" s="5">
        <v>4</v>
      </c>
    </row>
    <row r="1539" spans="1:5" x14ac:dyDescent="0.25">
      <c r="A1539">
        <v>1538</v>
      </c>
      <c r="D1539" s="3">
        <v>3</v>
      </c>
      <c r="E1539" s="5">
        <v>4</v>
      </c>
    </row>
    <row r="1540" spans="1:5" x14ac:dyDescent="0.25">
      <c r="A1540">
        <v>1539</v>
      </c>
      <c r="C1540" s="2">
        <v>2</v>
      </c>
    </row>
    <row r="1541" spans="1:5" x14ac:dyDescent="0.25">
      <c r="A1541">
        <v>1540</v>
      </c>
      <c r="C1541" s="2">
        <v>2</v>
      </c>
    </row>
    <row r="1542" spans="1:5" x14ac:dyDescent="0.25">
      <c r="A1542">
        <v>1541</v>
      </c>
      <c r="C1542" s="2">
        <v>2</v>
      </c>
    </row>
    <row r="1543" spans="1:5" x14ac:dyDescent="0.25">
      <c r="A1543">
        <v>1542</v>
      </c>
      <c r="C1543" s="2">
        <v>2</v>
      </c>
    </row>
    <row r="1544" spans="1:5" x14ac:dyDescent="0.25">
      <c r="A1544">
        <v>1543</v>
      </c>
      <c r="C1544" s="2">
        <v>2</v>
      </c>
    </row>
    <row r="1545" spans="1:5" x14ac:dyDescent="0.25">
      <c r="A1545">
        <v>1544</v>
      </c>
      <c r="C1545" s="2">
        <v>2</v>
      </c>
    </row>
    <row r="1546" spans="1:5" x14ac:dyDescent="0.25">
      <c r="A1546">
        <v>1545</v>
      </c>
      <c r="B1546" s="4">
        <v>1</v>
      </c>
      <c r="C1546" s="2">
        <v>2</v>
      </c>
    </row>
    <row r="1547" spans="1:5" x14ac:dyDescent="0.25">
      <c r="A1547">
        <v>1546</v>
      </c>
      <c r="B1547" s="4">
        <v>1</v>
      </c>
      <c r="C1547" s="2">
        <v>2</v>
      </c>
    </row>
    <row r="1548" spans="1:5" x14ac:dyDescent="0.25">
      <c r="A1548">
        <v>1547</v>
      </c>
      <c r="B1548" s="4">
        <v>1</v>
      </c>
    </row>
    <row r="1549" spans="1:5" x14ac:dyDescent="0.25">
      <c r="A1549">
        <v>1548</v>
      </c>
      <c r="B1549" s="4">
        <v>1</v>
      </c>
    </row>
    <row r="1550" spans="1:5" x14ac:dyDescent="0.25">
      <c r="A1550">
        <v>1549</v>
      </c>
      <c r="B1550" s="4">
        <v>1</v>
      </c>
    </row>
    <row r="1551" spans="1:5" x14ac:dyDescent="0.25">
      <c r="A1551">
        <v>1550</v>
      </c>
      <c r="B1551" s="4">
        <v>1</v>
      </c>
    </row>
    <row r="1552" spans="1:5" x14ac:dyDescent="0.25">
      <c r="A1552">
        <v>1551</v>
      </c>
      <c r="B1552" s="4">
        <v>1</v>
      </c>
    </row>
    <row r="1553" spans="1:5" x14ac:dyDescent="0.25">
      <c r="A1553">
        <v>1552</v>
      </c>
      <c r="E1553" s="5">
        <v>4</v>
      </c>
    </row>
    <row r="1554" spans="1:5" x14ac:dyDescent="0.25">
      <c r="A1554">
        <v>1553</v>
      </c>
      <c r="D1554" s="3">
        <v>3</v>
      </c>
      <c r="E1554" s="5">
        <v>4</v>
      </c>
    </row>
    <row r="1555" spans="1:5" x14ac:dyDescent="0.25">
      <c r="A1555">
        <v>1554</v>
      </c>
      <c r="D1555" s="3">
        <v>3</v>
      </c>
      <c r="E1555" s="5">
        <v>4</v>
      </c>
    </row>
    <row r="1556" spans="1:5" x14ac:dyDescent="0.25">
      <c r="A1556">
        <v>1555</v>
      </c>
      <c r="D1556" s="3">
        <v>3</v>
      </c>
      <c r="E1556" s="5">
        <v>4</v>
      </c>
    </row>
    <row r="1557" spans="1:5" x14ac:dyDescent="0.25">
      <c r="A1557">
        <v>1556</v>
      </c>
      <c r="D1557" s="3">
        <v>3</v>
      </c>
      <c r="E1557" s="5">
        <v>4</v>
      </c>
    </row>
    <row r="1558" spans="1:5" x14ac:dyDescent="0.25">
      <c r="A1558">
        <v>1557</v>
      </c>
      <c r="D1558" s="3">
        <v>3</v>
      </c>
      <c r="E1558" s="5">
        <v>4</v>
      </c>
    </row>
    <row r="1559" spans="1:5" x14ac:dyDescent="0.25">
      <c r="A1559">
        <v>1558</v>
      </c>
      <c r="D1559" s="3">
        <v>3</v>
      </c>
      <c r="E1559" s="5">
        <v>4</v>
      </c>
    </row>
    <row r="1560" spans="1:5" x14ac:dyDescent="0.25">
      <c r="A1560">
        <v>1559</v>
      </c>
      <c r="D1560" s="3">
        <v>3</v>
      </c>
      <c r="E1560" s="5">
        <v>4</v>
      </c>
    </row>
    <row r="1561" spans="1:5" x14ac:dyDescent="0.25">
      <c r="A1561">
        <v>1560</v>
      </c>
      <c r="C1561" s="2">
        <v>2</v>
      </c>
      <c r="D1561" s="3">
        <v>3</v>
      </c>
    </row>
    <row r="1562" spans="1:5" x14ac:dyDescent="0.25">
      <c r="A1562">
        <v>1561</v>
      </c>
      <c r="C1562" s="2">
        <v>2</v>
      </c>
    </row>
    <row r="1563" spans="1:5" x14ac:dyDescent="0.25">
      <c r="A1563">
        <v>1562</v>
      </c>
      <c r="C1563" s="2">
        <v>2</v>
      </c>
    </row>
    <row r="1564" spans="1:5" x14ac:dyDescent="0.25">
      <c r="A1564">
        <v>1563</v>
      </c>
      <c r="C1564" s="2">
        <v>2</v>
      </c>
    </row>
    <row r="1565" spans="1:5" x14ac:dyDescent="0.25">
      <c r="A1565">
        <v>1564</v>
      </c>
      <c r="C1565" s="2">
        <v>2</v>
      </c>
    </row>
    <row r="1566" spans="1:5" x14ac:dyDescent="0.25">
      <c r="A1566">
        <v>1565</v>
      </c>
      <c r="C1566" s="2">
        <v>2</v>
      </c>
    </row>
    <row r="1567" spans="1:5" x14ac:dyDescent="0.25">
      <c r="A1567">
        <v>1566</v>
      </c>
      <c r="C1567" s="2">
        <v>2</v>
      </c>
    </row>
    <row r="1568" spans="1:5" x14ac:dyDescent="0.25">
      <c r="A1568">
        <v>1567</v>
      </c>
      <c r="C1568" s="2">
        <v>2</v>
      </c>
    </row>
    <row r="1569" spans="1:5" x14ac:dyDescent="0.25">
      <c r="A1569">
        <v>1568</v>
      </c>
      <c r="B1569" s="4">
        <v>1</v>
      </c>
      <c r="C1569" s="2">
        <v>2</v>
      </c>
    </row>
    <row r="1570" spans="1:5" x14ac:dyDescent="0.25">
      <c r="A1570">
        <v>1569</v>
      </c>
      <c r="B1570" s="4">
        <v>1</v>
      </c>
    </row>
    <row r="1571" spans="1:5" x14ac:dyDescent="0.25">
      <c r="A1571">
        <v>1570</v>
      </c>
      <c r="B1571" s="4">
        <v>1</v>
      </c>
    </row>
    <row r="1572" spans="1:5" x14ac:dyDescent="0.25">
      <c r="A1572">
        <v>1571</v>
      </c>
      <c r="B1572" s="4">
        <v>1</v>
      </c>
    </row>
    <row r="1573" spans="1:5" x14ac:dyDescent="0.25">
      <c r="A1573">
        <v>1572</v>
      </c>
      <c r="B1573" s="4">
        <v>1</v>
      </c>
    </row>
    <row r="1574" spans="1:5" x14ac:dyDescent="0.25">
      <c r="A1574">
        <v>1573</v>
      </c>
      <c r="B1574" s="4">
        <v>1</v>
      </c>
    </row>
    <row r="1575" spans="1:5" x14ac:dyDescent="0.25">
      <c r="A1575">
        <v>1574</v>
      </c>
      <c r="B1575" s="4">
        <v>1</v>
      </c>
    </row>
    <row r="1576" spans="1:5" x14ac:dyDescent="0.25">
      <c r="A1576">
        <v>1575</v>
      </c>
      <c r="B1576" s="4">
        <v>1</v>
      </c>
    </row>
    <row r="1577" spans="1:5" x14ac:dyDescent="0.25">
      <c r="A1577">
        <v>1576</v>
      </c>
      <c r="B1577" s="4">
        <v>1</v>
      </c>
      <c r="E1577" s="5">
        <v>4</v>
      </c>
    </row>
    <row r="1578" spans="1:5" x14ac:dyDescent="0.25">
      <c r="A1578">
        <v>1577</v>
      </c>
      <c r="B1578" s="4">
        <v>1</v>
      </c>
      <c r="E1578" s="5">
        <v>4</v>
      </c>
    </row>
    <row r="1579" spans="1:5" x14ac:dyDescent="0.25">
      <c r="A1579">
        <v>1578</v>
      </c>
      <c r="E1579" s="5">
        <v>4</v>
      </c>
    </row>
    <row r="1580" spans="1:5" x14ac:dyDescent="0.25">
      <c r="A1580">
        <v>1579</v>
      </c>
      <c r="D1580" s="3">
        <v>3</v>
      </c>
      <c r="E1580" s="5">
        <v>4</v>
      </c>
    </row>
    <row r="1581" spans="1:5" x14ac:dyDescent="0.25">
      <c r="A1581">
        <v>1580</v>
      </c>
      <c r="D1581" s="3">
        <v>3</v>
      </c>
      <c r="E1581" s="5">
        <v>4</v>
      </c>
    </row>
    <row r="1582" spans="1:5" x14ac:dyDescent="0.25">
      <c r="A1582">
        <v>1581</v>
      </c>
      <c r="C1582" s="2">
        <v>2</v>
      </c>
      <c r="D1582" s="3">
        <v>3</v>
      </c>
      <c r="E1582" s="5">
        <v>4</v>
      </c>
    </row>
    <row r="1583" spans="1:5" x14ac:dyDescent="0.25">
      <c r="A1583">
        <v>1582</v>
      </c>
      <c r="C1583" s="2">
        <v>2</v>
      </c>
      <c r="D1583" s="3">
        <v>3</v>
      </c>
      <c r="E1583" s="5">
        <v>4</v>
      </c>
    </row>
    <row r="1584" spans="1:5" x14ac:dyDescent="0.25">
      <c r="A1584">
        <v>1583</v>
      </c>
      <c r="C1584" s="2">
        <v>2</v>
      </c>
      <c r="D1584" s="3">
        <v>3</v>
      </c>
      <c r="E1584" s="5">
        <v>4</v>
      </c>
    </row>
    <row r="1585" spans="1:6" x14ac:dyDescent="0.25">
      <c r="A1585">
        <v>1584</v>
      </c>
      <c r="C1585" s="2">
        <v>2</v>
      </c>
      <c r="D1585" s="3">
        <v>3</v>
      </c>
      <c r="E1585" s="5">
        <v>4</v>
      </c>
    </row>
    <row r="1586" spans="1:6" x14ac:dyDescent="0.25">
      <c r="A1586">
        <v>1585</v>
      </c>
      <c r="C1586" s="2">
        <v>2</v>
      </c>
      <c r="D1586" s="3">
        <v>3</v>
      </c>
    </row>
    <row r="1587" spans="1:6" x14ac:dyDescent="0.25">
      <c r="A1587">
        <v>1586</v>
      </c>
      <c r="C1587" s="2">
        <v>2</v>
      </c>
      <c r="D1587" s="3">
        <v>3</v>
      </c>
    </row>
    <row r="1588" spans="1:6" x14ac:dyDescent="0.25">
      <c r="A1588">
        <v>1587</v>
      </c>
      <c r="C1588" s="2">
        <v>2</v>
      </c>
      <c r="D1588" s="3">
        <v>3</v>
      </c>
    </row>
    <row r="1589" spans="1:6" x14ac:dyDescent="0.25">
      <c r="A1589">
        <v>1588</v>
      </c>
      <c r="C1589" s="2">
        <v>2</v>
      </c>
    </row>
    <row r="1590" spans="1:6" x14ac:dyDescent="0.25">
      <c r="A1590">
        <v>1589</v>
      </c>
      <c r="C1590" s="2">
        <v>2</v>
      </c>
    </row>
    <row r="1591" spans="1:6" x14ac:dyDescent="0.25">
      <c r="A1591">
        <v>1590</v>
      </c>
      <c r="C1591" s="2">
        <v>2</v>
      </c>
    </row>
    <row r="1592" spans="1:6" x14ac:dyDescent="0.25">
      <c r="A1592">
        <v>1591</v>
      </c>
      <c r="C1592" s="2">
        <v>2</v>
      </c>
    </row>
    <row r="1593" spans="1:6" x14ac:dyDescent="0.25">
      <c r="A1593">
        <v>1592</v>
      </c>
      <c r="B1593" s="4">
        <v>1</v>
      </c>
      <c r="C1593" s="2">
        <v>2</v>
      </c>
    </row>
    <row r="1594" spans="1:6" x14ac:dyDescent="0.25">
      <c r="A1594">
        <v>1593</v>
      </c>
      <c r="B1594" s="4">
        <v>1</v>
      </c>
      <c r="C1594" s="2">
        <v>2</v>
      </c>
    </row>
    <row r="1595" spans="1:6" x14ac:dyDescent="0.25">
      <c r="A1595">
        <v>1594</v>
      </c>
      <c r="B1595" s="4">
        <v>1</v>
      </c>
    </row>
    <row r="1596" spans="1:6" x14ac:dyDescent="0.25">
      <c r="A1596">
        <v>1595</v>
      </c>
      <c r="B1596" s="4">
        <v>1</v>
      </c>
      <c r="F1596" t="s">
        <v>22</v>
      </c>
    </row>
    <row r="1597" spans="1:6" x14ac:dyDescent="0.25">
      <c r="A1597">
        <v>1596</v>
      </c>
    </row>
    <row r="1598" spans="1:6" x14ac:dyDescent="0.25">
      <c r="A1598">
        <v>1597</v>
      </c>
      <c r="F1598" t="s">
        <v>22</v>
      </c>
    </row>
    <row r="1599" spans="1:6" x14ac:dyDescent="0.25">
      <c r="A1599">
        <v>1598</v>
      </c>
      <c r="C1599" s="2">
        <v>2</v>
      </c>
    </row>
    <row r="1600" spans="1:6" x14ac:dyDescent="0.25">
      <c r="A1600">
        <v>1599</v>
      </c>
      <c r="C1600" s="2">
        <v>2</v>
      </c>
    </row>
    <row r="1601" spans="1:5" x14ac:dyDescent="0.25">
      <c r="A1601">
        <v>1600</v>
      </c>
      <c r="C1601" s="2">
        <v>2</v>
      </c>
    </row>
    <row r="1602" spans="1:5" x14ac:dyDescent="0.25">
      <c r="A1602">
        <v>1601</v>
      </c>
      <c r="C1602" s="2">
        <v>2</v>
      </c>
    </row>
    <row r="1603" spans="1:5" x14ac:dyDescent="0.25">
      <c r="A1603">
        <v>1602</v>
      </c>
      <c r="C1603" s="2">
        <v>2</v>
      </c>
    </row>
    <row r="1604" spans="1:5" x14ac:dyDescent="0.25">
      <c r="A1604">
        <v>1603</v>
      </c>
      <c r="B1604" s="4">
        <v>1</v>
      </c>
      <c r="C1604" s="2">
        <v>2</v>
      </c>
    </row>
    <row r="1605" spans="1:5" x14ac:dyDescent="0.25">
      <c r="A1605">
        <v>1604</v>
      </c>
      <c r="B1605" s="4">
        <v>1</v>
      </c>
      <c r="C1605" s="2">
        <v>2</v>
      </c>
    </row>
    <row r="1606" spans="1:5" x14ac:dyDescent="0.25">
      <c r="A1606">
        <v>1605</v>
      </c>
      <c r="B1606" s="4">
        <v>1</v>
      </c>
      <c r="C1606" s="2">
        <v>2</v>
      </c>
    </row>
    <row r="1607" spans="1:5" x14ac:dyDescent="0.25">
      <c r="A1607">
        <v>1606</v>
      </c>
      <c r="B1607" s="4">
        <v>1</v>
      </c>
      <c r="C1607" s="2">
        <v>2</v>
      </c>
      <c r="E1607" s="5">
        <v>4</v>
      </c>
    </row>
    <row r="1608" spans="1:5" x14ac:dyDescent="0.25">
      <c r="A1608">
        <v>1607</v>
      </c>
      <c r="B1608" s="4">
        <v>1</v>
      </c>
      <c r="D1608" s="3">
        <v>3</v>
      </c>
      <c r="E1608" s="5">
        <v>4</v>
      </c>
    </row>
    <row r="1609" spans="1:5" x14ac:dyDescent="0.25">
      <c r="A1609">
        <v>1608</v>
      </c>
      <c r="B1609" s="4">
        <v>1</v>
      </c>
      <c r="D1609" s="3">
        <v>3</v>
      </c>
      <c r="E1609" s="5">
        <v>4</v>
      </c>
    </row>
    <row r="1610" spans="1:5" x14ac:dyDescent="0.25">
      <c r="A1610">
        <v>1609</v>
      </c>
      <c r="B1610" s="4">
        <v>1</v>
      </c>
      <c r="D1610" s="3">
        <v>3</v>
      </c>
      <c r="E1610" s="5">
        <v>4</v>
      </c>
    </row>
    <row r="1611" spans="1:5" x14ac:dyDescent="0.25">
      <c r="A1611">
        <v>1610</v>
      </c>
      <c r="D1611" s="3">
        <v>3</v>
      </c>
      <c r="E1611" s="5">
        <v>4</v>
      </c>
    </row>
    <row r="1612" spans="1:5" x14ac:dyDescent="0.25">
      <c r="A1612">
        <v>1611</v>
      </c>
      <c r="D1612" s="3">
        <v>3</v>
      </c>
      <c r="E1612" s="5">
        <v>4</v>
      </c>
    </row>
    <row r="1613" spans="1:5" x14ac:dyDescent="0.25">
      <c r="A1613">
        <v>1612</v>
      </c>
      <c r="D1613" s="3">
        <v>3</v>
      </c>
      <c r="E1613" s="5">
        <v>4</v>
      </c>
    </row>
    <row r="1614" spans="1:5" x14ac:dyDescent="0.25">
      <c r="A1614">
        <v>1613</v>
      </c>
      <c r="D1614" s="3">
        <v>3</v>
      </c>
      <c r="E1614" s="5">
        <v>4</v>
      </c>
    </row>
    <row r="1615" spans="1:5" x14ac:dyDescent="0.25">
      <c r="A1615">
        <v>1614</v>
      </c>
      <c r="D1615" s="3">
        <v>3</v>
      </c>
    </row>
    <row r="1616" spans="1:5" x14ac:dyDescent="0.25">
      <c r="A1616">
        <v>1615</v>
      </c>
      <c r="D1616" s="3">
        <v>3</v>
      </c>
    </row>
    <row r="1617" spans="1:5" x14ac:dyDescent="0.25">
      <c r="A1617">
        <v>1616</v>
      </c>
    </row>
    <row r="1618" spans="1:5" x14ac:dyDescent="0.25">
      <c r="A1618">
        <v>1617</v>
      </c>
    </row>
    <row r="1619" spans="1:5" x14ac:dyDescent="0.25">
      <c r="A1619">
        <v>1618</v>
      </c>
    </row>
    <row r="1620" spans="1:5" x14ac:dyDescent="0.25">
      <c r="A1620">
        <v>1619</v>
      </c>
      <c r="C1620" s="2">
        <v>2</v>
      </c>
    </row>
    <row r="1621" spans="1:5" x14ac:dyDescent="0.25">
      <c r="A1621">
        <v>1620</v>
      </c>
      <c r="C1621" s="2">
        <v>2</v>
      </c>
    </row>
    <row r="1622" spans="1:5" x14ac:dyDescent="0.25">
      <c r="A1622">
        <v>1621</v>
      </c>
      <c r="C1622" s="2">
        <v>2</v>
      </c>
    </row>
    <row r="1623" spans="1:5" x14ac:dyDescent="0.25">
      <c r="A1623">
        <v>1622</v>
      </c>
      <c r="C1623" s="2">
        <v>2</v>
      </c>
    </row>
    <row r="1624" spans="1:5" x14ac:dyDescent="0.25">
      <c r="A1624">
        <v>1623</v>
      </c>
      <c r="C1624" s="2">
        <v>2</v>
      </c>
    </row>
    <row r="1625" spans="1:5" x14ac:dyDescent="0.25">
      <c r="A1625">
        <v>1624</v>
      </c>
      <c r="C1625" s="2">
        <v>2</v>
      </c>
    </row>
    <row r="1626" spans="1:5" x14ac:dyDescent="0.25">
      <c r="A1626">
        <v>1625</v>
      </c>
      <c r="B1626" s="4">
        <v>1</v>
      </c>
      <c r="C1626" s="2">
        <v>2</v>
      </c>
    </row>
    <row r="1627" spans="1:5" x14ac:dyDescent="0.25">
      <c r="A1627">
        <v>1626</v>
      </c>
      <c r="B1627" s="4">
        <v>1</v>
      </c>
      <c r="C1627" s="2">
        <v>2</v>
      </c>
    </row>
    <row r="1628" spans="1:5" x14ac:dyDescent="0.25">
      <c r="A1628">
        <v>1627</v>
      </c>
      <c r="B1628" s="4">
        <v>1</v>
      </c>
      <c r="C1628" s="2">
        <v>2</v>
      </c>
    </row>
    <row r="1629" spans="1:5" x14ac:dyDescent="0.25">
      <c r="A1629">
        <v>1628</v>
      </c>
      <c r="B1629" s="4">
        <v>1</v>
      </c>
    </row>
    <row r="1630" spans="1:5" x14ac:dyDescent="0.25">
      <c r="A1630">
        <v>1629</v>
      </c>
      <c r="B1630" s="4">
        <v>1</v>
      </c>
      <c r="E1630" s="5">
        <v>4</v>
      </c>
    </row>
    <row r="1631" spans="1:5" x14ac:dyDescent="0.25">
      <c r="A1631">
        <v>1630</v>
      </c>
      <c r="B1631" s="4">
        <v>1</v>
      </c>
      <c r="E1631" s="5">
        <v>4</v>
      </c>
    </row>
    <row r="1632" spans="1:5" x14ac:dyDescent="0.25">
      <c r="A1632">
        <v>1631</v>
      </c>
      <c r="B1632" s="4">
        <v>1</v>
      </c>
      <c r="E1632" s="5">
        <v>4</v>
      </c>
    </row>
    <row r="1633" spans="1:5" x14ac:dyDescent="0.25">
      <c r="A1633">
        <v>1632</v>
      </c>
      <c r="B1633" s="4">
        <v>1</v>
      </c>
      <c r="D1633" s="3">
        <v>3</v>
      </c>
      <c r="E1633" s="5">
        <v>4</v>
      </c>
    </row>
    <row r="1634" spans="1:5" x14ac:dyDescent="0.25">
      <c r="A1634">
        <v>1633</v>
      </c>
      <c r="D1634" s="3">
        <v>3</v>
      </c>
      <c r="E1634" s="5">
        <v>4</v>
      </c>
    </row>
    <row r="1635" spans="1:5" x14ac:dyDescent="0.25">
      <c r="A1635">
        <v>1634</v>
      </c>
      <c r="D1635" s="3">
        <v>3</v>
      </c>
      <c r="E1635" s="5">
        <v>4</v>
      </c>
    </row>
    <row r="1636" spans="1:5" x14ac:dyDescent="0.25">
      <c r="A1636">
        <v>1635</v>
      </c>
      <c r="D1636" s="3">
        <v>3</v>
      </c>
      <c r="E1636" s="5">
        <v>4</v>
      </c>
    </row>
    <row r="1637" spans="1:5" x14ac:dyDescent="0.25">
      <c r="A1637">
        <v>1636</v>
      </c>
      <c r="D1637" s="3">
        <v>3</v>
      </c>
      <c r="E1637" s="5">
        <v>4</v>
      </c>
    </row>
    <row r="1638" spans="1:5" x14ac:dyDescent="0.25">
      <c r="A1638">
        <v>1637</v>
      </c>
      <c r="D1638" s="3">
        <v>3</v>
      </c>
    </row>
    <row r="1639" spans="1:5" x14ac:dyDescent="0.25">
      <c r="A1639">
        <v>1638</v>
      </c>
      <c r="D1639" s="3">
        <v>3</v>
      </c>
    </row>
    <row r="1640" spans="1:5" x14ac:dyDescent="0.25">
      <c r="A1640">
        <v>1639</v>
      </c>
    </row>
    <row r="1641" spans="1:5" x14ac:dyDescent="0.25">
      <c r="A1641">
        <v>1640</v>
      </c>
    </row>
    <row r="1642" spans="1:5" x14ac:dyDescent="0.25">
      <c r="A1642">
        <v>1641</v>
      </c>
      <c r="C1642" s="2">
        <v>2</v>
      </c>
    </row>
    <row r="1643" spans="1:5" x14ac:dyDescent="0.25">
      <c r="A1643">
        <v>1642</v>
      </c>
      <c r="C1643" s="2">
        <v>2</v>
      </c>
    </row>
    <row r="1644" spans="1:5" x14ac:dyDescent="0.25">
      <c r="A1644">
        <v>1643</v>
      </c>
      <c r="C1644" s="2">
        <v>2</v>
      </c>
    </row>
    <row r="1645" spans="1:5" x14ac:dyDescent="0.25">
      <c r="A1645">
        <v>1644</v>
      </c>
      <c r="C1645" s="2">
        <v>2</v>
      </c>
    </row>
    <row r="1646" spans="1:5" x14ac:dyDescent="0.25">
      <c r="A1646">
        <v>1645</v>
      </c>
      <c r="C1646" s="2">
        <v>2</v>
      </c>
    </row>
    <row r="1647" spans="1:5" x14ac:dyDescent="0.25">
      <c r="A1647">
        <v>1646</v>
      </c>
      <c r="C1647" s="2">
        <v>2</v>
      </c>
    </row>
    <row r="1648" spans="1:5" x14ac:dyDescent="0.25">
      <c r="A1648">
        <v>1647</v>
      </c>
      <c r="C1648" s="2">
        <v>2</v>
      </c>
    </row>
    <row r="1649" spans="1:5" x14ac:dyDescent="0.25">
      <c r="A1649">
        <v>1648</v>
      </c>
      <c r="B1649" s="4">
        <v>1</v>
      </c>
      <c r="C1649" s="2">
        <v>2</v>
      </c>
    </row>
    <row r="1650" spans="1:5" x14ac:dyDescent="0.25">
      <c r="A1650">
        <v>1649</v>
      </c>
      <c r="B1650" s="4">
        <v>1</v>
      </c>
    </row>
    <row r="1651" spans="1:5" x14ac:dyDescent="0.25">
      <c r="A1651">
        <v>1650</v>
      </c>
      <c r="B1651" s="4">
        <v>1</v>
      </c>
    </row>
    <row r="1652" spans="1:5" x14ac:dyDescent="0.25">
      <c r="A1652">
        <v>1651</v>
      </c>
      <c r="B1652" s="4">
        <v>1</v>
      </c>
    </row>
    <row r="1653" spans="1:5" x14ac:dyDescent="0.25">
      <c r="A1653">
        <v>1652</v>
      </c>
      <c r="B1653" s="4">
        <v>1</v>
      </c>
      <c r="E1653" s="5">
        <v>4</v>
      </c>
    </row>
    <row r="1654" spans="1:5" x14ac:dyDescent="0.25">
      <c r="A1654">
        <v>1653</v>
      </c>
      <c r="B1654" s="4">
        <v>1</v>
      </c>
      <c r="E1654" s="5">
        <v>4</v>
      </c>
    </row>
    <row r="1655" spans="1:5" x14ac:dyDescent="0.25">
      <c r="A1655">
        <v>1654</v>
      </c>
      <c r="B1655" s="4">
        <v>1</v>
      </c>
      <c r="D1655" s="3">
        <v>3</v>
      </c>
      <c r="E1655" s="5">
        <v>4</v>
      </c>
    </row>
    <row r="1656" spans="1:5" x14ac:dyDescent="0.25">
      <c r="A1656">
        <v>1655</v>
      </c>
      <c r="B1656" s="4">
        <v>1</v>
      </c>
      <c r="D1656" s="3">
        <v>3</v>
      </c>
      <c r="E1656" s="5">
        <v>4</v>
      </c>
    </row>
    <row r="1657" spans="1:5" x14ac:dyDescent="0.25">
      <c r="A1657">
        <v>1656</v>
      </c>
      <c r="D1657" s="3">
        <v>3</v>
      </c>
      <c r="E1657" s="5">
        <v>4</v>
      </c>
    </row>
    <row r="1658" spans="1:5" x14ac:dyDescent="0.25">
      <c r="A1658">
        <v>1657</v>
      </c>
      <c r="D1658" s="3">
        <v>3</v>
      </c>
      <c r="E1658" s="5">
        <v>4</v>
      </c>
    </row>
    <row r="1659" spans="1:5" x14ac:dyDescent="0.25">
      <c r="A1659">
        <v>1658</v>
      </c>
      <c r="D1659" s="3">
        <v>3</v>
      </c>
      <c r="E1659" s="5">
        <v>4</v>
      </c>
    </row>
    <row r="1660" spans="1:5" x14ac:dyDescent="0.25">
      <c r="A1660">
        <v>1659</v>
      </c>
      <c r="D1660" s="3">
        <v>3</v>
      </c>
      <c r="E1660" s="5">
        <v>4</v>
      </c>
    </row>
    <row r="1661" spans="1:5" x14ac:dyDescent="0.25">
      <c r="A1661">
        <v>1660</v>
      </c>
      <c r="D1661" s="3">
        <v>3</v>
      </c>
    </row>
    <row r="1662" spans="1:5" x14ac:dyDescent="0.25">
      <c r="A1662">
        <v>1661</v>
      </c>
      <c r="D1662" s="3">
        <v>3</v>
      </c>
    </row>
    <row r="1663" spans="1:5" x14ac:dyDescent="0.25">
      <c r="A1663">
        <v>1662</v>
      </c>
    </row>
    <row r="1664" spans="1:5" x14ac:dyDescent="0.25">
      <c r="A1664">
        <v>1663</v>
      </c>
    </row>
    <row r="1665" spans="1:5" x14ac:dyDescent="0.25">
      <c r="A1665">
        <v>1664</v>
      </c>
      <c r="C1665" s="2">
        <v>2</v>
      </c>
    </row>
    <row r="1666" spans="1:5" x14ac:dyDescent="0.25">
      <c r="A1666">
        <v>1665</v>
      </c>
      <c r="C1666" s="2">
        <v>2</v>
      </c>
    </row>
    <row r="1667" spans="1:5" x14ac:dyDescent="0.25">
      <c r="A1667">
        <v>1666</v>
      </c>
      <c r="C1667" s="2">
        <v>2</v>
      </c>
    </row>
    <row r="1668" spans="1:5" x14ac:dyDescent="0.25">
      <c r="A1668">
        <v>1667</v>
      </c>
      <c r="C1668" s="2">
        <v>2</v>
      </c>
    </row>
    <row r="1669" spans="1:5" x14ac:dyDescent="0.25">
      <c r="A1669">
        <v>1668</v>
      </c>
      <c r="C1669" s="2">
        <v>2</v>
      </c>
    </row>
    <row r="1670" spans="1:5" x14ac:dyDescent="0.25">
      <c r="A1670">
        <v>1669</v>
      </c>
      <c r="B1670" s="4">
        <v>1</v>
      </c>
      <c r="C1670" s="2">
        <v>2</v>
      </c>
    </row>
    <row r="1671" spans="1:5" x14ac:dyDescent="0.25">
      <c r="A1671">
        <v>1670</v>
      </c>
      <c r="B1671" s="4">
        <v>1</v>
      </c>
      <c r="C1671" s="2">
        <v>2</v>
      </c>
    </row>
    <row r="1672" spans="1:5" x14ac:dyDescent="0.25">
      <c r="A1672">
        <v>1671</v>
      </c>
      <c r="B1672" s="4">
        <v>1</v>
      </c>
      <c r="C1672" s="2">
        <v>2</v>
      </c>
    </row>
    <row r="1673" spans="1:5" x14ac:dyDescent="0.25">
      <c r="A1673">
        <v>1672</v>
      </c>
      <c r="B1673" s="4">
        <v>1</v>
      </c>
    </row>
    <row r="1674" spans="1:5" x14ac:dyDescent="0.25">
      <c r="A1674">
        <v>1673</v>
      </c>
      <c r="B1674" s="4">
        <v>1</v>
      </c>
    </row>
    <row r="1675" spans="1:5" x14ac:dyDescent="0.25">
      <c r="A1675">
        <v>1674</v>
      </c>
      <c r="B1675" s="4">
        <v>1</v>
      </c>
      <c r="E1675" s="5">
        <v>4</v>
      </c>
    </row>
    <row r="1676" spans="1:5" x14ac:dyDescent="0.25">
      <c r="A1676">
        <v>1675</v>
      </c>
      <c r="B1676" s="4">
        <v>1</v>
      </c>
      <c r="D1676" s="3">
        <v>3</v>
      </c>
      <c r="E1676" s="5">
        <v>4</v>
      </c>
    </row>
    <row r="1677" spans="1:5" x14ac:dyDescent="0.25">
      <c r="A1677">
        <v>1676</v>
      </c>
      <c r="D1677" s="3">
        <v>3</v>
      </c>
      <c r="E1677" s="5">
        <v>4</v>
      </c>
    </row>
    <row r="1678" spans="1:5" x14ac:dyDescent="0.25">
      <c r="A1678">
        <v>1677</v>
      </c>
      <c r="D1678" s="3">
        <v>3</v>
      </c>
      <c r="E1678" s="5">
        <v>4</v>
      </c>
    </row>
    <row r="1679" spans="1:5" x14ac:dyDescent="0.25">
      <c r="A1679">
        <v>1678</v>
      </c>
      <c r="D1679" s="3">
        <v>3</v>
      </c>
      <c r="E1679" s="5">
        <v>4</v>
      </c>
    </row>
    <row r="1680" spans="1:5" x14ac:dyDescent="0.25">
      <c r="A1680">
        <v>1679</v>
      </c>
      <c r="D1680" s="3">
        <v>3</v>
      </c>
      <c r="E1680" s="5">
        <v>4</v>
      </c>
    </row>
    <row r="1681" spans="1:5" x14ac:dyDescent="0.25">
      <c r="A1681">
        <v>1680</v>
      </c>
      <c r="D1681" s="3">
        <v>3</v>
      </c>
      <c r="E1681" s="5">
        <v>4</v>
      </c>
    </row>
    <row r="1682" spans="1:5" x14ac:dyDescent="0.25">
      <c r="A1682">
        <v>1681</v>
      </c>
      <c r="D1682" s="3">
        <v>3</v>
      </c>
      <c r="E1682" s="5">
        <v>4</v>
      </c>
    </row>
    <row r="1683" spans="1:5" x14ac:dyDescent="0.25">
      <c r="A1683">
        <v>1682</v>
      </c>
      <c r="D1683" s="3">
        <v>3</v>
      </c>
    </row>
    <row r="1684" spans="1:5" x14ac:dyDescent="0.25">
      <c r="A1684">
        <v>1683</v>
      </c>
    </row>
    <row r="1685" spans="1:5" x14ac:dyDescent="0.25">
      <c r="A1685">
        <v>1684</v>
      </c>
    </row>
    <row r="1686" spans="1:5" x14ac:dyDescent="0.25">
      <c r="A1686">
        <v>1685</v>
      </c>
    </row>
    <row r="1687" spans="1:5" x14ac:dyDescent="0.25">
      <c r="A1687">
        <v>1686</v>
      </c>
    </row>
    <row r="1688" spans="1:5" x14ac:dyDescent="0.25">
      <c r="A1688">
        <v>1687</v>
      </c>
    </row>
    <row r="1689" spans="1:5" x14ac:dyDescent="0.25">
      <c r="A1689">
        <v>1688</v>
      </c>
    </row>
    <row r="1690" spans="1:5" x14ac:dyDescent="0.25">
      <c r="A1690">
        <v>1689</v>
      </c>
      <c r="C1690" s="2">
        <v>2</v>
      </c>
    </row>
    <row r="1691" spans="1:5" x14ac:dyDescent="0.25">
      <c r="A1691">
        <v>1690</v>
      </c>
      <c r="C1691" s="2">
        <v>2</v>
      </c>
    </row>
    <row r="1692" spans="1:5" x14ac:dyDescent="0.25">
      <c r="A1692">
        <v>1691</v>
      </c>
      <c r="C1692" s="2">
        <v>2</v>
      </c>
    </row>
    <row r="1693" spans="1:5" x14ac:dyDescent="0.25">
      <c r="A1693">
        <v>1692</v>
      </c>
      <c r="C1693" s="2">
        <v>2</v>
      </c>
    </row>
    <row r="1694" spans="1:5" x14ac:dyDescent="0.25">
      <c r="A1694">
        <v>1693</v>
      </c>
      <c r="B1694" s="4">
        <v>1</v>
      </c>
      <c r="C1694" s="2">
        <v>2</v>
      </c>
    </row>
    <row r="1695" spans="1:5" x14ac:dyDescent="0.25">
      <c r="A1695">
        <v>1694</v>
      </c>
      <c r="B1695" s="4">
        <v>1</v>
      </c>
      <c r="C1695" s="2">
        <v>2</v>
      </c>
    </row>
    <row r="1696" spans="1:5" x14ac:dyDescent="0.25">
      <c r="A1696">
        <v>1695</v>
      </c>
      <c r="B1696" s="4">
        <v>1</v>
      </c>
      <c r="C1696" s="2">
        <v>2</v>
      </c>
    </row>
    <row r="1697" spans="1:5" x14ac:dyDescent="0.25">
      <c r="A1697">
        <v>1696</v>
      </c>
      <c r="B1697" s="4">
        <v>1</v>
      </c>
      <c r="C1697" s="2">
        <v>2</v>
      </c>
    </row>
    <row r="1698" spans="1:5" x14ac:dyDescent="0.25">
      <c r="A1698">
        <v>1697</v>
      </c>
      <c r="B1698" s="4">
        <v>1</v>
      </c>
    </row>
    <row r="1699" spans="1:5" x14ac:dyDescent="0.25">
      <c r="A1699">
        <v>1698</v>
      </c>
      <c r="B1699" s="4">
        <v>1</v>
      </c>
    </row>
    <row r="1700" spans="1:5" x14ac:dyDescent="0.25">
      <c r="A1700">
        <v>1699</v>
      </c>
      <c r="B1700" s="4">
        <v>1</v>
      </c>
      <c r="D1700" s="3">
        <v>3</v>
      </c>
      <c r="E1700" s="5">
        <v>4</v>
      </c>
    </row>
    <row r="1701" spans="1:5" x14ac:dyDescent="0.25">
      <c r="A1701">
        <v>1700</v>
      </c>
      <c r="D1701" s="3">
        <v>3</v>
      </c>
      <c r="E1701" s="5">
        <v>4</v>
      </c>
    </row>
    <row r="1702" spans="1:5" x14ac:dyDescent="0.25">
      <c r="A1702">
        <v>1701</v>
      </c>
      <c r="D1702" s="3">
        <v>3</v>
      </c>
      <c r="E1702" s="5">
        <v>4</v>
      </c>
    </row>
    <row r="1703" spans="1:5" x14ac:dyDescent="0.25">
      <c r="A1703">
        <v>1702</v>
      </c>
      <c r="D1703" s="3">
        <v>3</v>
      </c>
      <c r="E1703" s="5">
        <v>4</v>
      </c>
    </row>
    <row r="1704" spans="1:5" x14ac:dyDescent="0.25">
      <c r="A1704">
        <v>1703</v>
      </c>
      <c r="D1704" s="3">
        <v>3</v>
      </c>
      <c r="E1704" s="5">
        <v>4</v>
      </c>
    </row>
    <row r="1705" spans="1:5" x14ac:dyDescent="0.25">
      <c r="A1705">
        <v>1704</v>
      </c>
      <c r="D1705" s="3">
        <v>3</v>
      </c>
      <c r="E1705" s="5">
        <v>4</v>
      </c>
    </row>
    <row r="1706" spans="1:5" x14ac:dyDescent="0.25">
      <c r="A1706">
        <v>1705</v>
      </c>
      <c r="D1706" s="3">
        <v>3</v>
      </c>
      <c r="E1706" s="5">
        <v>4</v>
      </c>
    </row>
    <row r="1707" spans="1:5" x14ac:dyDescent="0.25">
      <c r="A1707">
        <v>1706</v>
      </c>
      <c r="D1707" s="3">
        <v>3</v>
      </c>
      <c r="E1707" s="5">
        <v>4</v>
      </c>
    </row>
    <row r="1708" spans="1:5" x14ac:dyDescent="0.25">
      <c r="A1708">
        <v>1707</v>
      </c>
    </row>
    <row r="1709" spans="1:5" x14ac:dyDescent="0.25">
      <c r="A1709">
        <v>1708</v>
      </c>
    </row>
    <row r="1710" spans="1:5" x14ac:dyDescent="0.25">
      <c r="A1710">
        <v>1709</v>
      </c>
      <c r="C1710" s="2">
        <v>2</v>
      </c>
    </row>
    <row r="1711" spans="1:5" x14ac:dyDescent="0.25">
      <c r="A1711">
        <v>1710</v>
      </c>
      <c r="C1711" s="2">
        <v>2</v>
      </c>
    </row>
    <row r="1712" spans="1:5" x14ac:dyDescent="0.25">
      <c r="A1712">
        <v>1711</v>
      </c>
      <c r="C1712" s="2">
        <v>2</v>
      </c>
    </row>
    <row r="1713" spans="1:5" x14ac:dyDescent="0.25">
      <c r="A1713">
        <v>1712</v>
      </c>
      <c r="C1713" s="2">
        <v>2</v>
      </c>
    </row>
    <row r="1714" spans="1:5" x14ac:dyDescent="0.25">
      <c r="A1714">
        <v>1713</v>
      </c>
      <c r="C1714" s="2">
        <v>2</v>
      </c>
    </row>
    <row r="1715" spans="1:5" x14ac:dyDescent="0.25">
      <c r="A1715">
        <v>1714</v>
      </c>
      <c r="B1715" s="4">
        <v>1</v>
      </c>
      <c r="C1715" s="2">
        <v>2</v>
      </c>
    </row>
    <row r="1716" spans="1:5" x14ac:dyDescent="0.25">
      <c r="A1716">
        <v>1715</v>
      </c>
      <c r="B1716" s="4">
        <v>1</v>
      </c>
      <c r="C1716" s="2">
        <v>2</v>
      </c>
    </row>
    <row r="1717" spans="1:5" x14ac:dyDescent="0.25">
      <c r="A1717">
        <v>1716</v>
      </c>
      <c r="B1717" s="4">
        <v>1</v>
      </c>
      <c r="C1717" s="2">
        <v>2</v>
      </c>
    </row>
    <row r="1718" spans="1:5" x14ac:dyDescent="0.25">
      <c r="A1718">
        <v>1717</v>
      </c>
      <c r="B1718" s="4">
        <v>1</v>
      </c>
    </row>
    <row r="1719" spans="1:5" x14ac:dyDescent="0.25">
      <c r="A1719">
        <v>1718</v>
      </c>
      <c r="B1719" s="4">
        <v>1</v>
      </c>
    </row>
    <row r="1720" spans="1:5" x14ac:dyDescent="0.25">
      <c r="A1720">
        <v>1719</v>
      </c>
      <c r="B1720" s="4">
        <v>1</v>
      </c>
    </row>
    <row r="1721" spans="1:5" x14ac:dyDescent="0.25">
      <c r="A1721">
        <v>1720</v>
      </c>
      <c r="B1721" s="4">
        <v>1</v>
      </c>
      <c r="D1721" s="3">
        <v>3</v>
      </c>
      <c r="E1721" s="5">
        <v>4</v>
      </c>
    </row>
    <row r="1722" spans="1:5" x14ac:dyDescent="0.25">
      <c r="A1722">
        <v>1721</v>
      </c>
      <c r="B1722" s="4">
        <v>1</v>
      </c>
      <c r="D1722" s="3">
        <v>3</v>
      </c>
      <c r="E1722" s="5">
        <v>4</v>
      </c>
    </row>
    <row r="1723" spans="1:5" x14ac:dyDescent="0.25">
      <c r="A1723">
        <v>1722</v>
      </c>
      <c r="D1723" s="3">
        <v>3</v>
      </c>
      <c r="E1723" s="5">
        <v>4</v>
      </c>
    </row>
    <row r="1724" spans="1:5" x14ac:dyDescent="0.25">
      <c r="A1724">
        <v>1723</v>
      </c>
      <c r="D1724" s="3">
        <v>3</v>
      </c>
      <c r="E1724" s="5">
        <v>4</v>
      </c>
    </row>
    <row r="1725" spans="1:5" x14ac:dyDescent="0.25">
      <c r="A1725">
        <v>1724</v>
      </c>
      <c r="D1725" s="3">
        <v>3</v>
      </c>
      <c r="E1725" s="5">
        <v>4</v>
      </c>
    </row>
    <row r="1726" spans="1:5" x14ac:dyDescent="0.25">
      <c r="A1726">
        <v>1725</v>
      </c>
      <c r="D1726" s="3">
        <v>3</v>
      </c>
      <c r="E1726" s="5">
        <v>4</v>
      </c>
    </row>
    <row r="1727" spans="1:5" x14ac:dyDescent="0.25">
      <c r="A1727">
        <v>1726</v>
      </c>
      <c r="D1727" s="3">
        <v>3</v>
      </c>
      <c r="E1727" s="5">
        <v>4</v>
      </c>
    </row>
    <row r="1728" spans="1:5" x14ac:dyDescent="0.25">
      <c r="A1728">
        <v>1727</v>
      </c>
      <c r="D1728" s="3">
        <v>3</v>
      </c>
    </row>
    <row r="1729" spans="1:5" x14ac:dyDescent="0.25">
      <c r="A1729">
        <v>1728</v>
      </c>
      <c r="C1729" s="2">
        <v>2</v>
      </c>
      <c r="D1729" s="3">
        <v>3</v>
      </c>
    </row>
    <row r="1730" spans="1:5" x14ac:dyDescent="0.25">
      <c r="A1730">
        <v>1729</v>
      </c>
      <c r="C1730" s="2">
        <v>2</v>
      </c>
    </row>
    <row r="1731" spans="1:5" x14ac:dyDescent="0.25">
      <c r="A1731">
        <v>1730</v>
      </c>
      <c r="C1731" s="2">
        <v>2</v>
      </c>
    </row>
    <row r="1732" spans="1:5" x14ac:dyDescent="0.25">
      <c r="A1732">
        <v>1731</v>
      </c>
      <c r="C1732" s="2">
        <v>2</v>
      </c>
    </row>
    <row r="1733" spans="1:5" x14ac:dyDescent="0.25">
      <c r="A1733">
        <v>1732</v>
      </c>
      <c r="C1733" s="2">
        <v>2</v>
      </c>
    </row>
    <row r="1734" spans="1:5" x14ac:dyDescent="0.25">
      <c r="A1734">
        <v>1733</v>
      </c>
      <c r="C1734" s="2">
        <v>2</v>
      </c>
    </row>
    <row r="1735" spans="1:5" x14ac:dyDescent="0.25">
      <c r="A1735">
        <v>1734</v>
      </c>
      <c r="C1735" s="2">
        <v>2</v>
      </c>
    </row>
    <row r="1736" spans="1:5" x14ac:dyDescent="0.25">
      <c r="A1736">
        <v>1735</v>
      </c>
      <c r="B1736" s="4">
        <v>1</v>
      </c>
      <c r="C1736" s="2">
        <v>2</v>
      </c>
    </row>
    <row r="1737" spans="1:5" x14ac:dyDescent="0.25">
      <c r="A1737">
        <v>1736</v>
      </c>
      <c r="B1737" s="4">
        <v>1</v>
      </c>
      <c r="C1737" s="2">
        <v>2</v>
      </c>
    </row>
    <row r="1738" spans="1:5" x14ac:dyDescent="0.25">
      <c r="A1738">
        <v>1737</v>
      </c>
      <c r="B1738" s="4">
        <v>1</v>
      </c>
    </row>
    <row r="1739" spans="1:5" x14ac:dyDescent="0.25">
      <c r="A1739">
        <v>1738</v>
      </c>
      <c r="B1739" s="4">
        <v>1</v>
      </c>
    </row>
    <row r="1740" spans="1:5" x14ac:dyDescent="0.25">
      <c r="A1740">
        <v>1739</v>
      </c>
      <c r="B1740" s="4">
        <v>1</v>
      </c>
    </row>
    <row r="1741" spans="1:5" x14ac:dyDescent="0.25">
      <c r="A1741">
        <v>1740</v>
      </c>
      <c r="B1741" s="4">
        <v>1</v>
      </c>
    </row>
    <row r="1742" spans="1:5" x14ac:dyDescent="0.25">
      <c r="A1742">
        <v>1741</v>
      </c>
      <c r="B1742" s="4">
        <v>1</v>
      </c>
    </row>
    <row r="1743" spans="1:5" x14ac:dyDescent="0.25">
      <c r="A1743">
        <v>1742</v>
      </c>
      <c r="B1743" s="4">
        <v>1</v>
      </c>
      <c r="E1743" s="5">
        <v>4</v>
      </c>
    </row>
    <row r="1744" spans="1:5" x14ac:dyDescent="0.25">
      <c r="A1744">
        <v>1743</v>
      </c>
      <c r="B1744" s="4">
        <v>1</v>
      </c>
      <c r="D1744" s="3">
        <v>3</v>
      </c>
      <c r="E1744" s="5">
        <v>4</v>
      </c>
    </row>
    <row r="1745" spans="1:5" x14ac:dyDescent="0.25">
      <c r="A1745">
        <v>1744</v>
      </c>
      <c r="D1745" s="3">
        <v>3</v>
      </c>
      <c r="E1745" s="5">
        <v>4</v>
      </c>
    </row>
    <row r="1746" spans="1:5" x14ac:dyDescent="0.25">
      <c r="A1746">
        <v>1745</v>
      </c>
      <c r="D1746" s="3">
        <v>3</v>
      </c>
      <c r="E1746" s="5">
        <v>4</v>
      </c>
    </row>
    <row r="1747" spans="1:5" x14ac:dyDescent="0.25">
      <c r="A1747">
        <v>1746</v>
      </c>
      <c r="D1747" s="3">
        <v>3</v>
      </c>
      <c r="E1747" s="5">
        <v>4</v>
      </c>
    </row>
    <row r="1748" spans="1:5" x14ac:dyDescent="0.25">
      <c r="A1748">
        <v>1747</v>
      </c>
      <c r="D1748" s="3">
        <v>3</v>
      </c>
      <c r="E1748" s="5">
        <v>4</v>
      </c>
    </row>
    <row r="1749" spans="1:5" x14ac:dyDescent="0.25">
      <c r="A1749">
        <v>1748</v>
      </c>
      <c r="D1749" s="3">
        <v>3</v>
      </c>
      <c r="E1749" s="5">
        <v>4</v>
      </c>
    </row>
    <row r="1750" spans="1:5" x14ac:dyDescent="0.25">
      <c r="A1750">
        <v>1749</v>
      </c>
      <c r="C1750" s="2">
        <v>2</v>
      </c>
      <c r="D1750" s="3">
        <v>3</v>
      </c>
      <c r="E1750" s="5">
        <v>4</v>
      </c>
    </row>
    <row r="1751" spans="1:5" x14ac:dyDescent="0.25">
      <c r="A1751">
        <v>1750</v>
      </c>
      <c r="C1751" s="2">
        <v>2</v>
      </c>
      <c r="D1751" s="3">
        <v>3</v>
      </c>
    </row>
    <row r="1752" spans="1:5" x14ac:dyDescent="0.25">
      <c r="A1752">
        <v>1751</v>
      </c>
      <c r="C1752" s="2">
        <v>2</v>
      </c>
      <c r="D1752" s="3">
        <v>3</v>
      </c>
    </row>
    <row r="1753" spans="1:5" x14ac:dyDescent="0.25">
      <c r="A1753">
        <v>1752</v>
      </c>
      <c r="C1753" s="2">
        <v>2</v>
      </c>
    </row>
    <row r="1754" spans="1:5" x14ac:dyDescent="0.25">
      <c r="A1754">
        <v>1753</v>
      </c>
      <c r="C1754" s="2">
        <v>2</v>
      </c>
    </row>
    <row r="1755" spans="1:5" x14ac:dyDescent="0.25">
      <c r="A1755">
        <v>1754</v>
      </c>
      <c r="C1755" s="2">
        <v>2</v>
      </c>
    </row>
    <row r="1756" spans="1:5" x14ac:dyDescent="0.25">
      <c r="A1756">
        <v>1755</v>
      </c>
      <c r="C1756" s="2">
        <v>2</v>
      </c>
    </row>
    <row r="1757" spans="1:5" x14ac:dyDescent="0.25">
      <c r="A1757">
        <v>1756</v>
      </c>
      <c r="C1757" s="2">
        <v>2</v>
      </c>
    </row>
    <row r="1758" spans="1:5" x14ac:dyDescent="0.25">
      <c r="A1758">
        <v>1757</v>
      </c>
      <c r="C1758" s="2">
        <v>2</v>
      </c>
    </row>
    <row r="1759" spans="1:5" x14ac:dyDescent="0.25">
      <c r="A1759">
        <v>1758</v>
      </c>
      <c r="B1759" s="4">
        <v>1</v>
      </c>
      <c r="C1759" s="2">
        <v>2</v>
      </c>
    </row>
    <row r="1760" spans="1:5" x14ac:dyDescent="0.25">
      <c r="A1760">
        <v>1759</v>
      </c>
      <c r="B1760" s="4">
        <v>1</v>
      </c>
      <c r="C1760" s="2">
        <v>2</v>
      </c>
    </row>
    <row r="1761" spans="1:6" x14ac:dyDescent="0.25">
      <c r="A1761">
        <v>1760</v>
      </c>
      <c r="B1761" s="4">
        <v>1</v>
      </c>
    </row>
    <row r="1762" spans="1:6" x14ac:dyDescent="0.25">
      <c r="A1762">
        <v>1761</v>
      </c>
      <c r="B1762" s="4">
        <v>1</v>
      </c>
      <c r="F1762" t="s">
        <v>22</v>
      </c>
    </row>
    <row r="1763" spans="1:6" x14ac:dyDescent="0.25">
      <c r="A1763">
        <v>1762</v>
      </c>
    </row>
    <row r="1764" spans="1:6" x14ac:dyDescent="0.25">
      <c r="A1764">
        <v>1763</v>
      </c>
      <c r="F1764" t="s">
        <v>22</v>
      </c>
    </row>
    <row r="1765" spans="1:6" x14ac:dyDescent="0.25">
      <c r="A1765">
        <v>1764</v>
      </c>
      <c r="C1765" s="2">
        <v>2</v>
      </c>
    </row>
    <row r="1766" spans="1:6" x14ac:dyDescent="0.25">
      <c r="A1766">
        <v>1765</v>
      </c>
      <c r="C1766" s="2">
        <v>2</v>
      </c>
    </row>
    <row r="1767" spans="1:6" x14ac:dyDescent="0.25">
      <c r="A1767">
        <v>1766</v>
      </c>
      <c r="C1767" s="2">
        <v>2</v>
      </c>
    </row>
    <row r="1768" spans="1:6" x14ac:dyDescent="0.25">
      <c r="A1768">
        <v>1767</v>
      </c>
      <c r="C1768" s="2">
        <v>2</v>
      </c>
    </row>
    <row r="1769" spans="1:6" x14ac:dyDescent="0.25">
      <c r="A1769">
        <v>1768</v>
      </c>
      <c r="B1769" s="4">
        <v>1</v>
      </c>
      <c r="C1769" s="2">
        <v>2</v>
      </c>
    </row>
    <row r="1770" spans="1:6" x14ac:dyDescent="0.25">
      <c r="A1770">
        <v>1769</v>
      </c>
      <c r="B1770" s="4">
        <v>1</v>
      </c>
      <c r="C1770" s="2">
        <v>2</v>
      </c>
    </row>
    <row r="1771" spans="1:6" x14ac:dyDescent="0.25">
      <c r="A1771">
        <v>1770</v>
      </c>
      <c r="B1771" s="4">
        <v>1</v>
      </c>
      <c r="C1771" s="2">
        <v>2</v>
      </c>
    </row>
    <row r="1772" spans="1:6" x14ac:dyDescent="0.25">
      <c r="A1772">
        <v>1771</v>
      </c>
      <c r="B1772" s="4">
        <v>1</v>
      </c>
      <c r="C1772" s="2">
        <v>2</v>
      </c>
    </row>
    <row r="1773" spans="1:6" x14ac:dyDescent="0.25">
      <c r="A1773">
        <v>1772</v>
      </c>
      <c r="B1773" s="4">
        <v>1</v>
      </c>
      <c r="C1773" s="2">
        <v>2</v>
      </c>
    </row>
    <row r="1774" spans="1:6" x14ac:dyDescent="0.25">
      <c r="A1774">
        <v>1773</v>
      </c>
      <c r="B1774" s="4">
        <v>1</v>
      </c>
    </row>
    <row r="1775" spans="1:6" x14ac:dyDescent="0.25">
      <c r="A1775">
        <v>1774</v>
      </c>
      <c r="B1775" s="4">
        <v>1</v>
      </c>
      <c r="D1775" s="3">
        <v>3</v>
      </c>
      <c r="E1775" s="5">
        <v>4</v>
      </c>
    </row>
    <row r="1776" spans="1:6" x14ac:dyDescent="0.25">
      <c r="A1776">
        <v>1775</v>
      </c>
      <c r="B1776" s="4">
        <v>1</v>
      </c>
      <c r="D1776" s="3">
        <v>3</v>
      </c>
      <c r="E1776" s="5">
        <v>4</v>
      </c>
    </row>
    <row r="1777" spans="1:5" x14ac:dyDescent="0.25">
      <c r="A1777">
        <v>1776</v>
      </c>
      <c r="D1777" s="3">
        <v>3</v>
      </c>
      <c r="E1777" s="5">
        <v>4</v>
      </c>
    </row>
    <row r="1778" spans="1:5" x14ac:dyDescent="0.25">
      <c r="A1778">
        <v>1777</v>
      </c>
      <c r="D1778" s="3">
        <v>3</v>
      </c>
      <c r="E1778" s="5">
        <v>4</v>
      </c>
    </row>
    <row r="1779" spans="1:5" x14ac:dyDescent="0.25">
      <c r="A1779">
        <v>1778</v>
      </c>
      <c r="D1779" s="3">
        <v>3</v>
      </c>
      <c r="E1779" s="5">
        <v>4</v>
      </c>
    </row>
    <row r="1780" spans="1:5" x14ac:dyDescent="0.25">
      <c r="A1780">
        <v>1779</v>
      </c>
      <c r="D1780" s="3">
        <v>3</v>
      </c>
      <c r="E1780" s="5">
        <v>4</v>
      </c>
    </row>
    <row r="1781" spans="1:5" x14ac:dyDescent="0.25">
      <c r="A1781">
        <v>1780</v>
      </c>
      <c r="D1781" s="3">
        <v>3</v>
      </c>
      <c r="E1781" s="5">
        <v>4</v>
      </c>
    </row>
    <row r="1782" spans="1:5" x14ac:dyDescent="0.25">
      <c r="A1782">
        <v>1781</v>
      </c>
      <c r="D1782" s="3">
        <v>3</v>
      </c>
      <c r="E1782" s="5">
        <v>4</v>
      </c>
    </row>
    <row r="1783" spans="1:5" x14ac:dyDescent="0.25">
      <c r="A1783">
        <v>1782</v>
      </c>
      <c r="D1783" s="3">
        <v>3</v>
      </c>
    </row>
    <row r="1784" spans="1:5" x14ac:dyDescent="0.25">
      <c r="A1784">
        <v>1783</v>
      </c>
    </row>
    <row r="1785" spans="1:5" x14ac:dyDescent="0.25">
      <c r="A1785">
        <v>1784</v>
      </c>
    </row>
    <row r="1786" spans="1:5" x14ac:dyDescent="0.25">
      <c r="A1786">
        <v>1785</v>
      </c>
    </row>
    <row r="1787" spans="1:5" x14ac:dyDescent="0.25">
      <c r="A1787">
        <v>1786</v>
      </c>
    </row>
    <row r="1788" spans="1:5" x14ac:dyDescent="0.25">
      <c r="A1788">
        <v>1787</v>
      </c>
      <c r="C1788" s="2">
        <v>2</v>
      </c>
    </row>
    <row r="1789" spans="1:5" x14ac:dyDescent="0.25">
      <c r="A1789">
        <v>1788</v>
      </c>
      <c r="C1789" s="2">
        <v>2</v>
      </c>
    </row>
    <row r="1790" spans="1:5" x14ac:dyDescent="0.25">
      <c r="A1790">
        <v>1789</v>
      </c>
      <c r="C1790" s="2">
        <v>2</v>
      </c>
    </row>
    <row r="1791" spans="1:5" x14ac:dyDescent="0.25">
      <c r="A1791">
        <v>1790</v>
      </c>
      <c r="C1791" s="2">
        <v>2</v>
      </c>
    </row>
    <row r="1792" spans="1:5" x14ac:dyDescent="0.25">
      <c r="A1792">
        <v>1791</v>
      </c>
      <c r="B1792" s="4">
        <v>1</v>
      </c>
      <c r="C1792" s="2">
        <v>2</v>
      </c>
    </row>
    <row r="1793" spans="1:5" x14ac:dyDescent="0.25">
      <c r="A1793">
        <v>1792</v>
      </c>
      <c r="B1793" s="4">
        <v>1</v>
      </c>
      <c r="C1793" s="2">
        <v>2</v>
      </c>
    </row>
    <row r="1794" spans="1:5" x14ac:dyDescent="0.25">
      <c r="A1794">
        <v>1793</v>
      </c>
      <c r="B1794" s="4">
        <v>1</v>
      </c>
      <c r="C1794" s="2">
        <v>2</v>
      </c>
    </row>
    <row r="1795" spans="1:5" x14ac:dyDescent="0.25">
      <c r="A1795">
        <v>1794</v>
      </c>
      <c r="B1795" s="4">
        <v>1</v>
      </c>
    </row>
    <row r="1796" spans="1:5" x14ac:dyDescent="0.25">
      <c r="A1796">
        <v>1795</v>
      </c>
      <c r="B1796" s="4">
        <v>1</v>
      </c>
    </row>
    <row r="1797" spans="1:5" x14ac:dyDescent="0.25">
      <c r="A1797">
        <v>1796</v>
      </c>
      <c r="B1797" s="4">
        <v>1</v>
      </c>
    </row>
    <row r="1798" spans="1:5" x14ac:dyDescent="0.25">
      <c r="A1798">
        <v>1797</v>
      </c>
      <c r="B1798" s="4">
        <v>1</v>
      </c>
      <c r="E1798" s="5">
        <v>4</v>
      </c>
    </row>
    <row r="1799" spans="1:5" x14ac:dyDescent="0.25">
      <c r="A1799">
        <v>1798</v>
      </c>
      <c r="D1799" s="3">
        <v>3</v>
      </c>
      <c r="E1799" s="5">
        <v>4</v>
      </c>
    </row>
    <row r="1800" spans="1:5" x14ac:dyDescent="0.25">
      <c r="A1800">
        <v>1799</v>
      </c>
      <c r="D1800" s="3">
        <v>3</v>
      </c>
      <c r="E1800" s="5">
        <v>4</v>
      </c>
    </row>
    <row r="1801" spans="1:5" x14ac:dyDescent="0.25">
      <c r="A1801">
        <v>1800</v>
      </c>
      <c r="D1801" s="3">
        <v>3</v>
      </c>
      <c r="E1801" s="5">
        <v>4</v>
      </c>
    </row>
    <row r="1802" spans="1:5" x14ac:dyDescent="0.25">
      <c r="A1802">
        <v>1801</v>
      </c>
      <c r="D1802" s="3">
        <v>3</v>
      </c>
      <c r="E1802" s="5">
        <v>4</v>
      </c>
    </row>
    <row r="1803" spans="1:5" x14ac:dyDescent="0.25">
      <c r="A1803">
        <v>1802</v>
      </c>
      <c r="D1803" s="3">
        <v>3</v>
      </c>
      <c r="E1803" s="5">
        <v>4</v>
      </c>
    </row>
    <row r="1804" spans="1:5" x14ac:dyDescent="0.25">
      <c r="A1804">
        <v>1803</v>
      </c>
      <c r="D1804" s="3">
        <v>3</v>
      </c>
      <c r="E1804" s="5">
        <v>4</v>
      </c>
    </row>
    <row r="1805" spans="1:5" x14ac:dyDescent="0.25">
      <c r="A1805">
        <v>1804</v>
      </c>
      <c r="D1805" s="3">
        <v>3</v>
      </c>
      <c r="E1805" s="5">
        <v>4</v>
      </c>
    </row>
    <row r="1806" spans="1:5" x14ac:dyDescent="0.25">
      <c r="A1806">
        <v>1805</v>
      </c>
    </row>
    <row r="1807" spans="1:5" x14ac:dyDescent="0.25">
      <c r="A1807">
        <v>1806</v>
      </c>
    </row>
    <row r="1808" spans="1:5" x14ac:dyDescent="0.25">
      <c r="A1808">
        <v>1807</v>
      </c>
    </row>
    <row r="1809" spans="1:5" x14ac:dyDescent="0.25">
      <c r="A1809">
        <v>1808</v>
      </c>
      <c r="C1809" s="2">
        <v>2</v>
      </c>
    </row>
    <row r="1810" spans="1:5" x14ac:dyDescent="0.25">
      <c r="A1810">
        <v>1809</v>
      </c>
      <c r="C1810" s="2">
        <v>2</v>
      </c>
    </row>
    <row r="1811" spans="1:5" x14ac:dyDescent="0.25">
      <c r="A1811">
        <v>1810</v>
      </c>
      <c r="C1811" s="2">
        <v>2</v>
      </c>
    </row>
    <row r="1812" spans="1:5" x14ac:dyDescent="0.25">
      <c r="A1812">
        <v>1811</v>
      </c>
      <c r="C1812" s="2">
        <v>2</v>
      </c>
    </row>
    <row r="1813" spans="1:5" x14ac:dyDescent="0.25">
      <c r="A1813">
        <v>1812</v>
      </c>
      <c r="C1813" s="2">
        <v>2</v>
      </c>
    </row>
    <row r="1814" spans="1:5" x14ac:dyDescent="0.25">
      <c r="A1814">
        <v>1813</v>
      </c>
      <c r="C1814" s="2">
        <v>2</v>
      </c>
    </row>
    <row r="1815" spans="1:5" x14ac:dyDescent="0.25">
      <c r="A1815">
        <v>1814</v>
      </c>
      <c r="B1815" s="4">
        <v>1</v>
      </c>
      <c r="C1815" s="2">
        <v>2</v>
      </c>
    </row>
    <row r="1816" spans="1:5" x14ac:dyDescent="0.25">
      <c r="A1816">
        <v>1815</v>
      </c>
      <c r="B1816" s="4">
        <v>1</v>
      </c>
      <c r="C1816" s="2">
        <v>2</v>
      </c>
    </row>
    <row r="1817" spans="1:5" x14ac:dyDescent="0.25">
      <c r="A1817">
        <v>1816</v>
      </c>
      <c r="B1817" s="4">
        <v>1</v>
      </c>
    </row>
    <row r="1818" spans="1:5" x14ac:dyDescent="0.25">
      <c r="A1818">
        <v>1817</v>
      </c>
      <c r="B1818" s="4">
        <v>1</v>
      </c>
    </row>
    <row r="1819" spans="1:5" x14ac:dyDescent="0.25">
      <c r="A1819">
        <v>1818</v>
      </c>
      <c r="B1819" s="4">
        <v>1</v>
      </c>
    </row>
    <row r="1820" spans="1:5" x14ac:dyDescent="0.25">
      <c r="A1820">
        <v>1819</v>
      </c>
      <c r="B1820" s="4">
        <v>1</v>
      </c>
      <c r="E1820" s="5">
        <v>4</v>
      </c>
    </row>
    <row r="1821" spans="1:5" x14ac:dyDescent="0.25">
      <c r="A1821">
        <v>1820</v>
      </c>
      <c r="B1821" s="4">
        <v>1</v>
      </c>
      <c r="E1821" s="5">
        <v>4</v>
      </c>
    </row>
    <row r="1822" spans="1:5" x14ac:dyDescent="0.25">
      <c r="A1822">
        <v>1821</v>
      </c>
      <c r="D1822" s="3">
        <v>3</v>
      </c>
      <c r="E1822" s="5">
        <v>4</v>
      </c>
    </row>
    <row r="1823" spans="1:5" x14ac:dyDescent="0.25">
      <c r="A1823">
        <v>1822</v>
      </c>
      <c r="D1823" s="3">
        <v>3</v>
      </c>
      <c r="E1823" s="5">
        <v>4</v>
      </c>
    </row>
    <row r="1824" spans="1:5" x14ac:dyDescent="0.25">
      <c r="A1824">
        <v>1823</v>
      </c>
      <c r="D1824" s="3">
        <v>3</v>
      </c>
      <c r="E1824" s="5">
        <v>4</v>
      </c>
    </row>
    <row r="1825" spans="1:5" x14ac:dyDescent="0.25">
      <c r="A1825">
        <v>1824</v>
      </c>
      <c r="D1825" s="3">
        <v>3</v>
      </c>
      <c r="E1825" s="5">
        <v>4</v>
      </c>
    </row>
    <row r="1826" spans="1:5" x14ac:dyDescent="0.25">
      <c r="A1826">
        <v>1825</v>
      </c>
      <c r="D1826" s="3">
        <v>3</v>
      </c>
      <c r="E1826" s="5">
        <v>4</v>
      </c>
    </row>
    <row r="1827" spans="1:5" x14ac:dyDescent="0.25">
      <c r="A1827">
        <v>1826</v>
      </c>
      <c r="D1827" s="3">
        <v>3</v>
      </c>
      <c r="E1827" s="5">
        <v>4</v>
      </c>
    </row>
    <row r="1828" spans="1:5" x14ac:dyDescent="0.25">
      <c r="A1828">
        <v>1827</v>
      </c>
      <c r="D1828" s="3">
        <v>3</v>
      </c>
    </row>
    <row r="1829" spans="1:5" x14ac:dyDescent="0.25">
      <c r="A1829">
        <v>1828</v>
      </c>
    </row>
    <row r="1830" spans="1:5" x14ac:dyDescent="0.25">
      <c r="A1830">
        <v>1829</v>
      </c>
      <c r="C1830" s="2">
        <v>2</v>
      </c>
    </row>
    <row r="1831" spans="1:5" x14ac:dyDescent="0.25">
      <c r="A1831">
        <v>1830</v>
      </c>
      <c r="C1831" s="2">
        <v>2</v>
      </c>
    </row>
    <row r="1832" spans="1:5" x14ac:dyDescent="0.25">
      <c r="A1832">
        <v>1831</v>
      </c>
      <c r="C1832" s="2">
        <v>2</v>
      </c>
    </row>
    <row r="1833" spans="1:5" x14ac:dyDescent="0.25">
      <c r="A1833">
        <v>1832</v>
      </c>
      <c r="C1833" s="2">
        <v>2</v>
      </c>
    </row>
    <row r="1834" spans="1:5" x14ac:dyDescent="0.25">
      <c r="A1834">
        <v>1833</v>
      </c>
      <c r="C1834" s="2">
        <v>2</v>
      </c>
    </row>
    <row r="1835" spans="1:5" x14ac:dyDescent="0.25">
      <c r="A1835">
        <v>1834</v>
      </c>
      <c r="C1835" s="2">
        <v>2</v>
      </c>
    </row>
    <row r="1836" spans="1:5" x14ac:dyDescent="0.25">
      <c r="A1836">
        <v>1835</v>
      </c>
      <c r="C1836" s="2">
        <v>2</v>
      </c>
    </row>
    <row r="1837" spans="1:5" x14ac:dyDescent="0.25">
      <c r="A1837">
        <v>1836</v>
      </c>
      <c r="B1837" s="4">
        <v>1</v>
      </c>
      <c r="C1837" s="2">
        <v>2</v>
      </c>
    </row>
    <row r="1838" spans="1:5" x14ac:dyDescent="0.25">
      <c r="A1838">
        <v>1837</v>
      </c>
      <c r="B1838" s="4">
        <v>1</v>
      </c>
    </row>
    <row r="1839" spans="1:5" x14ac:dyDescent="0.25">
      <c r="A1839">
        <v>1838</v>
      </c>
      <c r="B1839" s="4">
        <v>1</v>
      </c>
    </row>
    <row r="1840" spans="1:5" x14ac:dyDescent="0.25">
      <c r="A1840">
        <v>1839</v>
      </c>
      <c r="B1840" s="4">
        <v>1</v>
      </c>
    </row>
    <row r="1841" spans="1:5" x14ac:dyDescent="0.25">
      <c r="A1841">
        <v>1840</v>
      </c>
      <c r="B1841" s="4">
        <v>1</v>
      </c>
    </row>
    <row r="1842" spans="1:5" x14ac:dyDescent="0.25">
      <c r="A1842">
        <v>1841</v>
      </c>
      <c r="B1842" s="4">
        <v>1</v>
      </c>
      <c r="E1842" s="5">
        <v>4</v>
      </c>
    </row>
    <row r="1843" spans="1:5" x14ac:dyDescent="0.25">
      <c r="A1843">
        <v>1842</v>
      </c>
      <c r="E1843" s="5">
        <v>4</v>
      </c>
    </row>
    <row r="1844" spans="1:5" x14ac:dyDescent="0.25">
      <c r="A1844">
        <v>1843</v>
      </c>
      <c r="D1844" s="3">
        <v>3</v>
      </c>
      <c r="E1844" s="5">
        <v>4</v>
      </c>
    </row>
    <row r="1845" spans="1:5" x14ac:dyDescent="0.25">
      <c r="A1845">
        <v>1844</v>
      </c>
      <c r="D1845" s="3">
        <v>3</v>
      </c>
      <c r="E1845" s="5">
        <v>4</v>
      </c>
    </row>
    <row r="1846" spans="1:5" x14ac:dyDescent="0.25">
      <c r="A1846">
        <v>1845</v>
      </c>
      <c r="D1846" s="3">
        <v>3</v>
      </c>
      <c r="E1846" s="5">
        <v>4</v>
      </c>
    </row>
    <row r="1847" spans="1:5" x14ac:dyDescent="0.25">
      <c r="A1847">
        <v>1846</v>
      </c>
      <c r="D1847" s="3">
        <v>3</v>
      </c>
      <c r="E1847" s="5">
        <v>4</v>
      </c>
    </row>
    <row r="1848" spans="1:5" x14ac:dyDescent="0.25">
      <c r="A1848">
        <v>1847</v>
      </c>
      <c r="D1848" s="3">
        <v>3</v>
      </c>
      <c r="E1848" s="5">
        <v>4</v>
      </c>
    </row>
    <row r="1849" spans="1:5" x14ac:dyDescent="0.25">
      <c r="A1849">
        <v>1848</v>
      </c>
      <c r="D1849" s="3">
        <v>3</v>
      </c>
    </row>
    <row r="1850" spans="1:5" x14ac:dyDescent="0.25">
      <c r="A1850">
        <v>1849</v>
      </c>
    </row>
    <row r="1851" spans="1:5" x14ac:dyDescent="0.25">
      <c r="A1851">
        <v>1850</v>
      </c>
    </row>
    <row r="1852" spans="1:5" x14ac:dyDescent="0.25">
      <c r="A1852">
        <v>1851</v>
      </c>
    </row>
    <row r="1853" spans="1:5" x14ac:dyDescent="0.25">
      <c r="A1853">
        <v>1852</v>
      </c>
    </row>
    <row r="1854" spans="1:5" x14ac:dyDescent="0.25">
      <c r="A1854">
        <v>1853</v>
      </c>
      <c r="C1854" s="2">
        <v>2</v>
      </c>
    </row>
    <row r="1855" spans="1:5" x14ac:dyDescent="0.25">
      <c r="A1855">
        <v>1854</v>
      </c>
      <c r="C1855" s="2">
        <v>2</v>
      </c>
    </row>
    <row r="1856" spans="1:5" x14ac:dyDescent="0.25">
      <c r="A1856">
        <v>1855</v>
      </c>
      <c r="C1856" s="2">
        <v>2</v>
      </c>
    </row>
    <row r="1857" spans="1:5" x14ac:dyDescent="0.25">
      <c r="A1857">
        <v>1856</v>
      </c>
      <c r="C1857" s="2">
        <v>2</v>
      </c>
    </row>
    <row r="1858" spans="1:5" x14ac:dyDescent="0.25">
      <c r="A1858">
        <v>1857</v>
      </c>
      <c r="C1858" s="2">
        <v>2</v>
      </c>
    </row>
    <row r="1859" spans="1:5" x14ac:dyDescent="0.25">
      <c r="A1859">
        <v>1858</v>
      </c>
      <c r="C1859" s="2">
        <v>2</v>
      </c>
    </row>
    <row r="1860" spans="1:5" x14ac:dyDescent="0.25">
      <c r="A1860">
        <v>1859</v>
      </c>
      <c r="B1860" s="4">
        <v>1</v>
      </c>
      <c r="C1860" s="2">
        <v>2</v>
      </c>
    </row>
    <row r="1861" spans="1:5" x14ac:dyDescent="0.25">
      <c r="A1861">
        <v>1860</v>
      </c>
      <c r="B1861" s="4">
        <v>1</v>
      </c>
      <c r="C1861" s="2">
        <v>2</v>
      </c>
    </row>
    <row r="1862" spans="1:5" x14ac:dyDescent="0.25">
      <c r="A1862">
        <v>1861</v>
      </c>
      <c r="B1862" s="4">
        <v>1</v>
      </c>
    </row>
    <row r="1863" spans="1:5" x14ac:dyDescent="0.25">
      <c r="A1863">
        <v>1862</v>
      </c>
      <c r="B1863" s="4">
        <v>1</v>
      </c>
    </row>
    <row r="1864" spans="1:5" x14ac:dyDescent="0.25">
      <c r="A1864">
        <v>1863</v>
      </c>
      <c r="B1864" s="4">
        <v>1</v>
      </c>
    </row>
    <row r="1865" spans="1:5" x14ac:dyDescent="0.25">
      <c r="A1865">
        <v>1864</v>
      </c>
      <c r="B1865" s="4">
        <v>1</v>
      </c>
      <c r="E1865" s="5">
        <v>4</v>
      </c>
    </row>
    <row r="1866" spans="1:5" x14ac:dyDescent="0.25">
      <c r="A1866">
        <v>1865</v>
      </c>
      <c r="B1866" s="4">
        <v>1</v>
      </c>
      <c r="E1866" s="5">
        <v>4</v>
      </c>
    </row>
    <row r="1867" spans="1:5" x14ac:dyDescent="0.25">
      <c r="A1867">
        <v>1866</v>
      </c>
      <c r="D1867" s="3">
        <v>3</v>
      </c>
      <c r="E1867" s="5">
        <v>4</v>
      </c>
    </row>
    <row r="1868" spans="1:5" x14ac:dyDescent="0.25">
      <c r="A1868">
        <v>1867</v>
      </c>
      <c r="D1868" s="3">
        <v>3</v>
      </c>
      <c r="E1868" s="5">
        <v>4</v>
      </c>
    </row>
    <row r="1869" spans="1:5" x14ac:dyDescent="0.25">
      <c r="A1869">
        <v>1868</v>
      </c>
      <c r="D1869" s="3">
        <v>3</v>
      </c>
      <c r="E1869" s="5">
        <v>4</v>
      </c>
    </row>
    <row r="1870" spans="1:5" x14ac:dyDescent="0.25">
      <c r="A1870">
        <v>1869</v>
      </c>
      <c r="D1870" s="3">
        <v>3</v>
      </c>
      <c r="E1870" s="5">
        <v>4</v>
      </c>
    </row>
    <row r="1871" spans="1:5" x14ac:dyDescent="0.25">
      <c r="A1871">
        <v>1870</v>
      </c>
      <c r="D1871" s="3">
        <v>3</v>
      </c>
      <c r="E1871" s="5">
        <v>4</v>
      </c>
    </row>
    <row r="1872" spans="1:5" x14ac:dyDescent="0.25">
      <c r="A1872">
        <v>1871</v>
      </c>
      <c r="D1872" s="3">
        <v>3</v>
      </c>
      <c r="E1872" s="5">
        <v>4</v>
      </c>
    </row>
    <row r="1873" spans="1:5" x14ac:dyDescent="0.25">
      <c r="A1873">
        <v>1872</v>
      </c>
      <c r="D1873" s="3">
        <v>3</v>
      </c>
    </row>
    <row r="1874" spans="1:5" x14ac:dyDescent="0.25">
      <c r="A1874">
        <v>1873</v>
      </c>
      <c r="D1874" s="3">
        <v>3</v>
      </c>
    </row>
    <row r="1875" spans="1:5" x14ac:dyDescent="0.25">
      <c r="A1875">
        <v>1874</v>
      </c>
      <c r="C1875" s="2">
        <v>2</v>
      </c>
    </row>
    <row r="1876" spans="1:5" x14ac:dyDescent="0.25">
      <c r="A1876">
        <v>1875</v>
      </c>
      <c r="C1876" s="2">
        <v>2</v>
      </c>
    </row>
    <row r="1877" spans="1:5" x14ac:dyDescent="0.25">
      <c r="A1877">
        <v>1876</v>
      </c>
      <c r="C1877" s="2">
        <v>2</v>
      </c>
    </row>
    <row r="1878" spans="1:5" x14ac:dyDescent="0.25">
      <c r="A1878">
        <v>1877</v>
      </c>
      <c r="C1878" s="2">
        <v>2</v>
      </c>
    </row>
    <row r="1879" spans="1:5" x14ac:dyDescent="0.25">
      <c r="A1879">
        <v>1878</v>
      </c>
      <c r="C1879" s="2">
        <v>2</v>
      </c>
    </row>
    <row r="1880" spans="1:5" x14ac:dyDescent="0.25">
      <c r="A1880">
        <v>1879</v>
      </c>
      <c r="C1880" s="2">
        <v>2</v>
      </c>
    </row>
    <row r="1881" spans="1:5" x14ac:dyDescent="0.25">
      <c r="A1881">
        <v>1880</v>
      </c>
      <c r="C1881" s="2">
        <v>2</v>
      </c>
    </row>
    <row r="1882" spans="1:5" x14ac:dyDescent="0.25">
      <c r="A1882">
        <v>1881</v>
      </c>
      <c r="B1882" s="4">
        <v>1</v>
      </c>
      <c r="C1882" s="2">
        <v>2</v>
      </c>
    </row>
    <row r="1883" spans="1:5" x14ac:dyDescent="0.25">
      <c r="A1883">
        <v>1882</v>
      </c>
      <c r="B1883" s="4">
        <v>1</v>
      </c>
      <c r="C1883" s="2">
        <v>2</v>
      </c>
    </row>
    <row r="1884" spans="1:5" x14ac:dyDescent="0.25">
      <c r="A1884">
        <v>1883</v>
      </c>
      <c r="B1884" s="4">
        <v>1</v>
      </c>
    </row>
    <row r="1885" spans="1:5" x14ac:dyDescent="0.25">
      <c r="A1885">
        <v>1884</v>
      </c>
      <c r="B1885" s="4">
        <v>1</v>
      </c>
    </row>
    <row r="1886" spans="1:5" x14ac:dyDescent="0.25">
      <c r="A1886">
        <v>1885</v>
      </c>
      <c r="B1886" s="4">
        <v>1</v>
      </c>
    </row>
    <row r="1887" spans="1:5" x14ac:dyDescent="0.25">
      <c r="A1887">
        <v>1886</v>
      </c>
      <c r="B1887" s="4">
        <v>1</v>
      </c>
    </row>
    <row r="1888" spans="1:5" x14ac:dyDescent="0.25">
      <c r="A1888">
        <v>1887</v>
      </c>
      <c r="B1888" s="4">
        <v>1</v>
      </c>
      <c r="E1888" s="5">
        <v>4</v>
      </c>
    </row>
    <row r="1889" spans="1:5" x14ac:dyDescent="0.25">
      <c r="A1889">
        <v>1888</v>
      </c>
      <c r="B1889" s="4">
        <v>1</v>
      </c>
      <c r="E1889" s="5">
        <v>4</v>
      </c>
    </row>
    <row r="1890" spans="1:5" x14ac:dyDescent="0.25">
      <c r="A1890">
        <v>1889</v>
      </c>
      <c r="E1890" s="5">
        <v>4</v>
      </c>
    </row>
    <row r="1891" spans="1:5" x14ac:dyDescent="0.25">
      <c r="A1891">
        <v>1890</v>
      </c>
      <c r="D1891" s="3">
        <v>3</v>
      </c>
      <c r="E1891" s="5">
        <v>4</v>
      </c>
    </row>
    <row r="1892" spans="1:5" x14ac:dyDescent="0.25">
      <c r="A1892">
        <v>1891</v>
      </c>
      <c r="D1892" s="3">
        <v>3</v>
      </c>
      <c r="E1892" s="5">
        <v>4</v>
      </c>
    </row>
    <row r="1893" spans="1:5" x14ac:dyDescent="0.25">
      <c r="A1893">
        <v>1892</v>
      </c>
      <c r="D1893" s="3">
        <v>3</v>
      </c>
      <c r="E1893" s="5">
        <v>4</v>
      </c>
    </row>
    <row r="1894" spans="1:5" x14ac:dyDescent="0.25">
      <c r="A1894">
        <v>1893</v>
      </c>
      <c r="D1894" s="3">
        <v>3</v>
      </c>
      <c r="E1894" s="5">
        <v>4</v>
      </c>
    </row>
    <row r="1895" spans="1:5" x14ac:dyDescent="0.25">
      <c r="A1895">
        <v>1894</v>
      </c>
      <c r="D1895" s="3">
        <v>3</v>
      </c>
      <c r="E1895" s="5">
        <v>4</v>
      </c>
    </row>
    <row r="1896" spans="1:5" x14ac:dyDescent="0.25">
      <c r="A1896">
        <v>1895</v>
      </c>
      <c r="C1896" s="2">
        <v>2</v>
      </c>
      <c r="D1896" s="3">
        <v>3</v>
      </c>
    </row>
    <row r="1897" spans="1:5" x14ac:dyDescent="0.25">
      <c r="A1897">
        <v>1896</v>
      </c>
      <c r="C1897" s="2">
        <v>2</v>
      </c>
      <c r="D1897" s="3">
        <v>3</v>
      </c>
    </row>
    <row r="1898" spans="1:5" x14ac:dyDescent="0.25">
      <c r="A1898">
        <v>1897</v>
      </c>
      <c r="C1898" s="2">
        <v>2</v>
      </c>
    </row>
    <row r="1899" spans="1:5" x14ac:dyDescent="0.25">
      <c r="A1899">
        <v>1898</v>
      </c>
      <c r="C1899" s="2">
        <v>2</v>
      </c>
    </row>
    <row r="1900" spans="1:5" x14ac:dyDescent="0.25">
      <c r="A1900">
        <v>1899</v>
      </c>
      <c r="C1900" s="2">
        <v>2</v>
      </c>
    </row>
    <row r="1901" spans="1:5" x14ac:dyDescent="0.25">
      <c r="A1901">
        <v>1900</v>
      </c>
      <c r="C1901" s="2">
        <v>2</v>
      </c>
    </row>
    <row r="1902" spans="1:5" x14ac:dyDescent="0.25">
      <c r="A1902">
        <v>1901</v>
      </c>
      <c r="C1902" s="2">
        <v>2</v>
      </c>
    </row>
    <row r="1903" spans="1:5" x14ac:dyDescent="0.25">
      <c r="A1903">
        <v>1902</v>
      </c>
      <c r="C1903" s="2">
        <v>2</v>
      </c>
    </row>
    <row r="1904" spans="1:5" x14ac:dyDescent="0.25">
      <c r="A1904">
        <v>1903</v>
      </c>
      <c r="C1904" s="2">
        <v>2</v>
      </c>
    </row>
    <row r="1905" spans="1:5" x14ac:dyDescent="0.25">
      <c r="A1905">
        <v>1904</v>
      </c>
      <c r="B1905" s="4">
        <v>1</v>
      </c>
      <c r="C1905" s="2">
        <v>2</v>
      </c>
    </row>
    <row r="1906" spans="1:5" x14ac:dyDescent="0.25">
      <c r="A1906">
        <v>1905</v>
      </c>
      <c r="B1906" s="4">
        <v>1</v>
      </c>
    </row>
    <row r="1907" spans="1:5" x14ac:dyDescent="0.25">
      <c r="A1907">
        <v>1906</v>
      </c>
      <c r="B1907" s="4">
        <v>1</v>
      </c>
    </row>
    <row r="1908" spans="1:5" x14ac:dyDescent="0.25">
      <c r="A1908">
        <v>1907</v>
      </c>
      <c r="B1908" s="4">
        <v>1</v>
      </c>
    </row>
    <row r="1909" spans="1:5" x14ac:dyDescent="0.25">
      <c r="A1909">
        <v>1908</v>
      </c>
      <c r="B1909" s="4">
        <v>1</v>
      </c>
      <c r="E1909" s="5">
        <v>4</v>
      </c>
    </row>
    <row r="1910" spans="1:5" x14ac:dyDescent="0.25">
      <c r="A1910">
        <v>1909</v>
      </c>
      <c r="B1910" s="4">
        <v>1</v>
      </c>
      <c r="E1910" s="5">
        <v>4</v>
      </c>
    </row>
    <row r="1911" spans="1:5" x14ac:dyDescent="0.25">
      <c r="A1911">
        <v>1910</v>
      </c>
      <c r="B1911" s="4">
        <v>1</v>
      </c>
      <c r="E1911" s="5">
        <v>4</v>
      </c>
    </row>
    <row r="1912" spans="1:5" x14ac:dyDescent="0.25">
      <c r="A1912">
        <v>1911</v>
      </c>
      <c r="B1912" s="4">
        <v>1</v>
      </c>
      <c r="E1912" s="5">
        <v>4</v>
      </c>
    </row>
    <row r="1913" spans="1:5" x14ac:dyDescent="0.25">
      <c r="A1913">
        <v>1912</v>
      </c>
      <c r="B1913" s="4">
        <v>1</v>
      </c>
      <c r="D1913" s="3">
        <v>3</v>
      </c>
      <c r="E1913" s="5">
        <v>4</v>
      </c>
    </row>
    <row r="1914" spans="1:5" x14ac:dyDescent="0.25">
      <c r="A1914">
        <v>1913</v>
      </c>
      <c r="D1914" s="3">
        <v>3</v>
      </c>
      <c r="E1914" s="5">
        <v>4</v>
      </c>
    </row>
    <row r="1915" spans="1:5" x14ac:dyDescent="0.25">
      <c r="A1915">
        <v>1914</v>
      </c>
      <c r="D1915" s="3">
        <v>3</v>
      </c>
      <c r="E1915" s="5">
        <v>4</v>
      </c>
    </row>
    <row r="1916" spans="1:5" x14ac:dyDescent="0.25">
      <c r="A1916">
        <v>1915</v>
      </c>
      <c r="D1916" s="3">
        <v>3</v>
      </c>
      <c r="E1916" s="5">
        <v>4</v>
      </c>
    </row>
    <row r="1917" spans="1:5" x14ac:dyDescent="0.25">
      <c r="A1917">
        <v>1916</v>
      </c>
      <c r="D1917" s="3">
        <v>3</v>
      </c>
      <c r="E1917" s="5">
        <v>4</v>
      </c>
    </row>
    <row r="1918" spans="1:5" x14ac:dyDescent="0.25">
      <c r="A1918">
        <v>1917</v>
      </c>
      <c r="D1918" s="3">
        <v>3</v>
      </c>
    </row>
    <row r="1919" spans="1:5" x14ac:dyDescent="0.25">
      <c r="A1919">
        <v>1918</v>
      </c>
      <c r="C1919" s="2">
        <v>2</v>
      </c>
      <c r="D1919" s="3">
        <v>3</v>
      </c>
    </row>
    <row r="1920" spans="1:5" x14ac:dyDescent="0.25">
      <c r="A1920">
        <v>1919</v>
      </c>
      <c r="C1920" s="2">
        <v>2</v>
      </c>
      <c r="D1920" s="3">
        <v>3</v>
      </c>
    </row>
    <row r="1921" spans="1:5" x14ac:dyDescent="0.25">
      <c r="A1921">
        <v>1920</v>
      </c>
      <c r="C1921" s="2">
        <v>2</v>
      </c>
      <c r="D1921" s="3">
        <v>3</v>
      </c>
    </row>
    <row r="1922" spans="1:5" x14ac:dyDescent="0.25">
      <c r="A1922">
        <v>1921</v>
      </c>
      <c r="C1922" s="2">
        <v>2</v>
      </c>
      <c r="D1922" s="3">
        <v>3</v>
      </c>
    </row>
    <row r="1923" spans="1:5" x14ac:dyDescent="0.25">
      <c r="A1923">
        <v>1922</v>
      </c>
      <c r="C1923" s="2">
        <v>2</v>
      </c>
    </row>
    <row r="1924" spans="1:5" x14ac:dyDescent="0.25">
      <c r="A1924">
        <v>1923</v>
      </c>
      <c r="C1924" s="2">
        <v>2</v>
      </c>
    </row>
    <row r="1925" spans="1:5" x14ac:dyDescent="0.25">
      <c r="A1925">
        <v>1924</v>
      </c>
      <c r="C1925" s="2">
        <v>2</v>
      </c>
    </row>
    <row r="1926" spans="1:5" x14ac:dyDescent="0.25">
      <c r="A1926">
        <v>1925</v>
      </c>
      <c r="C1926" s="2">
        <v>2</v>
      </c>
    </row>
    <row r="1927" spans="1:5" x14ac:dyDescent="0.25">
      <c r="A1927">
        <v>1926</v>
      </c>
      <c r="C1927" s="2">
        <v>2</v>
      </c>
    </row>
    <row r="1928" spans="1:5" x14ac:dyDescent="0.25">
      <c r="A1928">
        <v>1927</v>
      </c>
      <c r="C1928" s="2">
        <v>2</v>
      </c>
    </row>
    <row r="1929" spans="1:5" x14ac:dyDescent="0.25">
      <c r="A1929">
        <v>1928</v>
      </c>
      <c r="B1929" s="4">
        <v>1</v>
      </c>
      <c r="C1929" s="2">
        <v>2</v>
      </c>
    </row>
    <row r="1930" spans="1:5" x14ac:dyDescent="0.25">
      <c r="A1930">
        <v>1929</v>
      </c>
      <c r="B1930" s="4">
        <v>1</v>
      </c>
    </row>
    <row r="1931" spans="1:5" x14ac:dyDescent="0.25">
      <c r="A1931">
        <v>1930</v>
      </c>
      <c r="B1931" s="4">
        <v>1</v>
      </c>
    </row>
    <row r="1932" spans="1:5" x14ac:dyDescent="0.25">
      <c r="A1932">
        <v>1931</v>
      </c>
      <c r="B1932" s="4">
        <v>1</v>
      </c>
    </row>
    <row r="1933" spans="1:5" x14ac:dyDescent="0.25">
      <c r="A1933">
        <v>1932</v>
      </c>
      <c r="B1933" s="4">
        <v>1</v>
      </c>
      <c r="E1933" s="5">
        <v>4</v>
      </c>
    </row>
    <row r="1934" spans="1:5" x14ac:dyDescent="0.25">
      <c r="A1934">
        <v>1933</v>
      </c>
      <c r="B1934" s="4">
        <v>1</v>
      </c>
      <c r="E1934" s="5">
        <v>4</v>
      </c>
    </row>
    <row r="1935" spans="1:5" x14ac:dyDescent="0.25">
      <c r="A1935">
        <v>1934</v>
      </c>
      <c r="B1935" s="4">
        <v>1</v>
      </c>
      <c r="E1935" s="5">
        <v>4</v>
      </c>
    </row>
    <row r="1936" spans="1:5" x14ac:dyDescent="0.25">
      <c r="A1936">
        <v>1935</v>
      </c>
      <c r="B1936" s="4">
        <v>1</v>
      </c>
      <c r="E1936" s="5">
        <v>4</v>
      </c>
    </row>
    <row r="1937" spans="1:6" x14ac:dyDescent="0.25">
      <c r="A1937">
        <v>1936</v>
      </c>
      <c r="B1937" s="4">
        <v>1</v>
      </c>
      <c r="E1937" s="5">
        <v>4</v>
      </c>
    </row>
    <row r="1938" spans="1:6" x14ac:dyDescent="0.25">
      <c r="A1938">
        <v>1937</v>
      </c>
      <c r="B1938" s="4">
        <v>1</v>
      </c>
      <c r="D1938" s="3">
        <v>3</v>
      </c>
      <c r="E1938" s="5">
        <v>4</v>
      </c>
    </row>
    <row r="1939" spans="1:6" x14ac:dyDescent="0.25">
      <c r="A1939">
        <v>1938</v>
      </c>
      <c r="B1939" s="4">
        <v>1</v>
      </c>
      <c r="D1939" s="3">
        <v>3</v>
      </c>
      <c r="E1939" s="5">
        <v>4</v>
      </c>
    </row>
    <row r="1940" spans="1:6" x14ac:dyDescent="0.25">
      <c r="A1940">
        <v>1939</v>
      </c>
      <c r="D1940" s="3">
        <v>3</v>
      </c>
      <c r="E1940" s="5">
        <v>4</v>
      </c>
    </row>
    <row r="1941" spans="1:6" x14ac:dyDescent="0.25">
      <c r="A1941">
        <v>1940</v>
      </c>
      <c r="D1941" s="3">
        <v>3</v>
      </c>
      <c r="E1941" s="5">
        <v>4</v>
      </c>
      <c r="F1941" t="s">
        <v>22</v>
      </c>
    </row>
    <row r="1942" spans="1:6" x14ac:dyDescent="0.25">
      <c r="A1942">
        <v>1941</v>
      </c>
    </row>
    <row r="1943" spans="1:6" x14ac:dyDescent="0.25">
      <c r="A1943">
        <v>1942</v>
      </c>
      <c r="F1943" t="s">
        <v>22</v>
      </c>
    </row>
    <row r="1944" spans="1:6" x14ac:dyDescent="0.25">
      <c r="A1944">
        <v>1943</v>
      </c>
      <c r="B1944" s="4">
        <v>1</v>
      </c>
    </row>
    <row r="1945" spans="1:6" x14ac:dyDescent="0.25">
      <c r="A1945">
        <v>1944</v>
      </c>
      <c r="B1945" s="4">
        <v>1</v>
      </c>
    </row>
    <row r="1946" spans="1:6" x14ac:dyDescent="0.25">
      <c r="A1946">
        <v>1945</v>
      </c>
      <c r="B1946" s="4">
        <v>1</v>
      </c>
    </row>
    <row r="1947" spans="1:6" x14ac:dyDescent="0.25">
      <c r="A1947">
        <v>1946</v>
      </c>
      <c r="B1947" s="4">
        <v>1</v>
      </c>
    </row>
    <row r="1948" spans="1:6" x14ac:dyDescent="0.25">
      <c r="A1948">
        <v>1947</v>
      </c>
      <c r="B1948" s="4">
        <v>1</v>
      </c>
    </row>
    <row r="1949" spans="1:6" x14ac:dyDescent="0.25">
      <c r="A1949">
        <v>1948</v>
      </c>
      <c r="B1949" s="4">
        <v>1</v>
      </c>
    </row>
    <row r="1950" spans="1:6" x14ac:dyDescent="0.25">
      <c r="A1950">
        <v>1949</v>
      </c>
      <c r="B1950" s="4">
        <v>1</v>
      </c>
    </row>
    <row r="1951" spans="1:6" x14ac:dyDescent="0.25">
      <c r="A1951">
        <v>1950</v>
      </c>
      <c r="B1951" s="4">
        <v>1</v>
      </c>
    </row>
    <row r="1952" spans="1:6" x14ac:dyDescent="0.25">
      <c r="A1952">
        <v>1951</v>
      </c>
      <c r="B1952" s="4">
        <v>1</v>
      </c>
    </row>
    <row r="1953" spans="1:4" x14ac:dyDescent="0.25">
      <c r="A1953">
        <v>1952</v>
      </c>
      <c r="B1953" s="4">
        <v>1</v>
      </c>
    </row>
    <row r="1954" spans="1:4" x14ac:dyDescent="0.25">
      <c r="A1954">
        <v>1953</v>
      </c>
      <c r="B1954" s="4">
        <v>1</v>
      </c>
    </row>
    <row r="1955" spans="1:4" x14ac:dyDescent="0.25">
      <c r="A1955">
        <v>1954</v>
      </c>
      <c r="B1955" s="4">
        <v>1</v>
      </c>
    </row>
    <row r="1956" spans="1:4" x14ac:dyDescent="0.25">
      <c r="A1956">
        <v>1955</v>
      </c>
      <c r="B1956" s="4">
        <v>1</v>
      </c>
    </row>
    <row r="1957" spans="1:4" x14ac:dyDescent="0.25">
      <c r="A1957">
        <v>1956</v>
      </c>
      <c r="B1957" s="4">
        <v>1</v>
      </c>
    </row>
    <row r="1958" spans="1:4" x14ac:dyDescent="0.25">
      <c r="A1958">
        <v>1957</v>
      </c>
    </row>
    <row r="1959" spans="1:4" x14ac:dyDescent="0.25">
      <c r="A1959">
        <v>1958</v>
      </c>
      <c r="D1959" s="3">
        <v>3</v>
      </c>
    </row>
    <row r="1960" spans="1:4" x14ac:dyDescent="0.25">
      <c r="A1960">
        <v>1959</v>
      </c>
      <c r="D1960" s="3">
        <v>3</v>
      </c>
    </row>
    <row r="1961" spans="1:4" x14ac:dyDescent="0.25">
      <c r="A1961">
        <v>1960</v>
      </c>
      <c r="D1961" s="3">
        <v>3</v>
      </c>
    </row>
    <row r="1962" spans="1:4" x14ac:dyDescent="0.25">
      <c r="A1962">
        <v>1961</v>
      </c>
      <c r="D1962" s="3">
        <v>3</v>
      </c>
    </row>
    <row r="1963" spans="1:4" x14ac:dyDescent="0.25">
      <c r="A1963">
        <v>1962</v>
      </c>
      <c r="D1963" s="3">
        <v>3</v>
      </c>
    </row>
    <row r="1964" spans="1:4" x14ac:dyDescent="0.25">
      <c r="A1964">
        <v>1963</v>
      </c>
      <c r="C1964" s="2">
        <v>2</v>
      </c>
      <c r="D1964" s="3">
        <v>3</v>
      </c>
    </row>
    <row r="1965" spans="1:4" x14ac:dyDescent="0.25">
      <c r="A1965">
        <v>1964</v>
      </c>
      <c r="C1965" s="2">
        <v>2</v>
      </c>
      <c r="D1965" s="3">
        <v>3</v>
      </c>
    </row>
    <row r="1966" spans="1:4" x14ac:dyDescent="0.25">
      <c r="A1966">
        <v>1965</v>
      </c>
      <c r="C1966" s="2">
        <v>2</v>
      </c>
      <c r="D1966" s="3">
        <v>3</v>
      </c>
    </row>
    <row r="1967" spans="1:4" x14ac:dyDescent="0.25">
      <c r="A1967">
        <v>1966</v>
      </c>
      <c r="C1967" s="2">
        <v>2</v>
      </c>
      <c r="D1967" s="3">
        <v>3</v>
      </c>
    </row>
    <row r="1968" spans="1:4" x14ac:dyDescent="0.25">
      <c r="A1968">
        <v>1967</v>
      </c>
      <c r="C1968" s="2">
        <v>2</v>
      </c>
      <c r="D1968" s="3">
        <v>3</v>
      </c>
    </row>
    <row r="1969" spans="1:5" x14ac:dyDescent="0.25">
      <c r="A1969">
        <v>1968</v>
      </c>
      <c r="C1969" s="2">
        <v>2</v>
      </c>
      <c r="D1969" s="3">
        <v>3</v>
      </c>
    </row>
    <row r="1970" spans="1:5" x14ac:dyDescent="0.25">
      <c r="A1970">
        <v>1969</v>
      </c>
      <c r="C1970" s="2">
        <v>2</v>
      </c>
      <c r="D1970" s="3">
        <v>3</v>
      </c>
    </row>
    <row r="1971" spans="1:5" x14ac:dyDescent="0.25">
      <c r="A1971">
        <v>1970</v>
      </c>
      <c r="C1971" s="2">
        <v>2</v>
      </c>
      <c r="D1971" s="3">
        <v>3</v>
      </c>
    </row>
    <row r="1972" spans="1:5" x14ac:dyDescent="0.25">
      <c r="A1972">
        <v>1971</v>
      </c>
      <c r="C1972" s="2">
        <v>2</v>
      </c>
    </row>
    <row r="1973" spans="1:5" x14ac:dyDescent="0.25">
      <c r="A1973">
        <v>1972</v>
      </c>
      <c r="C1973" s="2">
        <v>2</v>
      </c>
    </row>
    <row r="1974" spans="1:5" x14ac:dyDescent="0.25">
      <c r="A1974">
        <v>1973</v>
      </c>
      <c r="C1974" s="2">
        <v>2</v>
      </c>
    </row>
    <row r="1975" spans="1:5" x14ac:dyDescent="0.25">
      <c r="A1975">
        <v>1974</v>
      </c>
      <c r="C1975" s="2">
        <v>2</v>
      </c>
    </row>
    <row r="1976" spans="1:5" x14ac:dyDescent="0.25">
      <c r="A1976">
        <v>1975</v>
      </c>
      <c r="C1976" s="2">
        <v>2</v>
      </c>
    </row>
    <row r="1977" spans="1:5" x14ac:dyDescent="0.25">
      <c r="A1977">
        <v>1976</v>
      </c>
      <c r="E1977" s="5">
        <v>4</v>
      </c>
    </row>
    <row r="1978" spans="1:5" x14ac:dyDescent="0.25">
      <c r="A1978">
        <v>1977</v>
      </c>
      <c r="B1978" s="4">
        <v>1</v>
      </c>
      <c r="E1978" s="5">
        <v>4</v>
      </c>
    </row>
    <row r="1979" spans="1:5" x14ac:dyDescent="0.25">
      <c r="A1979">
        <v>1978</v>
      </c>
      <c r="B1979" s="4">
        <v>1</v>
      </c>
      <c r="E1979" s="5">
        <v>4</v>
      </c>
    </row>
    <row r="1980" spans="1:5" x14ac:dyDescent="0.25">
      <c r="A1980">
        <v>1979</v>
      </c>
      <c r="B1980" s="4">
        <v>1</v>
      </c>
      <c r="E1980" s="5">
        <v>4</v>
      </c>
    </row>
    <row r="1981" spans="1:5" x14ac:dyDescent="0.25">
      <c r="A1981">
        <v>1980</v>
      </c>
      <c r="B1981" s="4">
        <v>1</v>
      </c>
      <c r="E1981" s="5">
        <v>4</v>
      </c>
    </row>
    <row r="1982" spans="1:5" x14ac:dyDescent="0.25">
      <c r="A1982">
        <v>1981</v>
      </c>
      <c r="B1982" s="4">
        <v>1</v>
      </c>
      <c r="E1982" s="5">
        <v>4</v>
      </c>
    </row>
    <row r="1983" spans="1:5" x14ac:dyDescent="0.25">
      <c r="A1983">
        <v>1982</v>
      </c>
      <c r="B1983" s="4">
        <v>1</v>
      </c>
      <c r="E1983" s="5">
        <v>4</v>
      </c>
    </row>
    <row r="1984" spans="1:5" x14ac:dyDescent="0.25">
      <c r="A1984">
        <v>1983</v>
      </c>
      <c r="B1984" s="4">
        <v>1</v>
      </c>
      <c r="E1984" s="5">
        <v>4</v>
      </c>
    </row>
    <row r="1985" spans="1:5" x14ac:dyDescent="0.25">
      <c r="A1985">
        <v>1984</v>
      </c>
      <c r="B1985" s="4">
        <v>1</v>
      </c>
      <c r="E1985" s="5">
        <v>4</v>
      </c>
    </row>
    <row r="1986" spans="1:5" x14ac:dyDescent="0.25">
      <c r="A1986">
        <v>1985</v>
      </c>
      <c r="B1986" s="4">
        <v>1</v>
      </c>
      <c r="E1986" s="5">
        <v>4</v>
      </c>
    </row>
    <row r="1987" spans="1:5" x14ac:dyDescent="0.25">
      <c r="A1987">
        <v>1986</v>
      </c>
      <c r="B1987" s="4">
        <v>1</v>
      </c>
      <c r="E1987" s="5">
        <v>4</v>
      </c>
    </row>
    <row r="1988" spans="1:5" x14ac:dyDescent="0.25">
      <c r="A1988">
        <v>1987</v>
      </c>
      <c r="B1988" s="4">
        <v>1</v>
      </c>
      <c r="E1988" s="5">
        <v>4</v>
      </c>
    </row>
    <row r="1989" spans="1:5" x14ac:dyDescent="0.25">
      <c r="A1989">
        <v>1988</v>
      </c>
    </row>
    <row r="1990" spans="1:5" x14ac:dyDescent="0.25">
      <c r="A1990">
        <v>1989</v>
      </c>
      <c r="D1990" s="3">
        <v>3</v>
      </c>
    </row>
    <row r="1991" spans="1:5" x14ac:dyDescent="0.25">
      <c r="A1991">
        <v>1990</v>
      </c>
      <c r="D1991" s="3">
        <v>3</v>
      </c>
    </row>
    <row r="1992" spans="1:5" x14ac:dyDescent="0.25">
      <c r="A1992">
        <v>1991</v>
      </c>
      <c r="D1992" s="3">
        <v>3</v>
      </c>
    </row>
    <row r="1993" spans="1:5" x14ac:dyDescent="0.25">
      <c r="A1993">
        <v>1992</v>
      </c>
      <c r="D1993" s="3">
        <v>3</v>
      </c>
    </row>
    <row r="1994" spans="1:5" x14ac:dyDescent="0.25">
      <c r="A1994">
        <v>1993</v>
      </c>
      <c r="D1994" s="3">
        <v>3</v>
      </c>
    </row>
    <row r="1995" spans="1:5" x14ac:dyDescent="0.25">
      <c r="A1995">
        <v>1994</v>
      </c>
      <c r="D1995" s="3">
        <v>3</v>
      </c>
    </row>
    <row r="1996" spans="1:5" x14ac:dyDescent="0.25">
      <c r="A1996">
        <v>1995</v>
      </c>
      <c r="C1996" s="2">
        <v>2</v>
      </c>
      <c r="D1996" s="3">
        <v>3</v>
      </c>
    </row>
    <row r="1997" spans="1:5" x14ac:dyDescent="0.25">
      <c r="A1997">
        <v>1996</v>
      </c>
      <c r="C1997" s="2">
        <v>2</v>
      </c>
      <c r="D1997" s="3">
        <v>3</v>
      </c>
    </row>
    <row r="1998" spans="1:5" x14ac:dyDescent="0.25">
      <c r="A1998">
        <v>1997</v>
      </c>
      <c r="C1998" s="2">
        <v>2</v>
      </c>
      <c r="D1998" s="3">
        <v>3</v>
      </c>
    </row>
    <row r="1999" spans="1:5" x14ac:dyDescent="0.25">
      <c r="A1999">
        <v>1998</v>
      </c>
      <c r="C1999" s="2">
        <v>2</v>
      </c>
      <c r="D1999" s="3">
        <v>3</v>
      </c>
    </row>
    <row r="2000" spans="1:5" x14ac:dyDescent="0.25">
      <c r="A2000">
        <v>1999</v>
      </c>
      <c r="C2000" s="2">
        <v>2</v>
      </c>
      <c r="D2000" s="3">
        <v>3</v>
      </c>
    </row>
    <row r="2001" spans="1:5" x14ac:dyDescent="0.25">
      <c r="A2001">
        <v>2000</v>
      </c>
      <c r="C2001" s="2">
        <v>2</v>
      </c>
    </row>
    <row r="2002" spans="1:5" x14ac:dyDescent="0.25">
      <c r="A2002">
        <v>2001</v>
      </c>
      <c r="C2002" s="2">
        <v>2</v>
      </c>
    </row>
    <row r="2003" spans="1:5" x14ac:dyDescent="0.25">
      <c r="A2003">
        <v>2002</v>
      </c>
      <c r="C2003" s="2">
        <v>2</v>
      </c>
    </row>
    <row r="2004" spans="1:5" x14ac:dyDescent="0.25">
      <c r="A2004">
        <v>2003</v>
      </c>
      <c r="C2004" s="2">
        <v>2</v>
      </c>
    </row>
    <row r="2005" spans="1:5" x14ac:dyDescent="0.25">
      <c r="A2005">
        <v>2004</v>
      </c>
      <c r="B2005" s="4">
        <v>1</v>
      </c>
      <c r="C2005" s="2">
        <v>2</v>
      </c>
    </row>
    <row r="2006" spans="1:5" x14ac:dyDescent="0.25">
      <c r="A2006">
        <v>2005</v>
      </c>
      <c r="B2006" s="4">
        <v>1</v>
      </c>
      <c r="C2006" s="2">
        <v>2</v>
      </c>
    </row>
    <row r="2007" spans="1:5" x14ac:dyDescent="0.25">
      <c r="A2007">
        <v>2006</v>
      </c>
      <c r="B2007" s="4">
        <v>1</v>
      </c>
      <c r="E2007" s="5">
        <v>4</v>
      </c>
    </row>
    <row r="2008" spans="1:5" x14ac:dyDescent="0.25">
      <c r="A2008">
        <v>2007</v>
      </c>
      <c r="B2008" s="4">
        <v>1</v>
      </c>
      <c r="E2008" s="5">
        <v>4</v>
      </c>
    </row>
    <row r="2009" spans="1:5" x14ac:dyDescent="0.25">
      <c r="A2009">
        <v>2008</v>
      </c>
      <c r="B2009" s="4">
        <v>1</v>
      </c>
      <c r="E2009" s="5">
        <v>4</v>
      </c>
    </row>
    <row r="2010" spans="1:5" x14ac:dyDescent="0.25">
      <c r="A2010">
        <v>2009</v>
      </c>
      <c r="B2010" s="4">
        <v>1</v>
      </c>
      <c r="E2010" s="5">
        <v>4</v>
      </c>
    </row>
    <row r="2011" spans="1:5" x14ac:dyDescent="0.25">
      <c r="A2011">
        <v>2010</v>
      </c>
      <c r="B2011" s="4">
        <v>1</v>
      </c>
      <c r="E2011" s="5">
        <v>4</v>
      </c>
    </row>
    <row r="2012" spans="1:5" x14ac:dyDescent="0.25">
      <c r="A2012">
        <v>2011</v>
      </c>
      <c r="B2012" s="4">
        <v>1</v>
      </c>
      <c r="E2012" s="5">
        <v>4</v>
      </c>
    </row>
    <row r="2013" spans="1:5" x14ac:dyDescent="0.25">
      <c r="A2013">
        <v>2012</v>
      </c>
      <c r="B2013" s="4">
        <v>1</v>
      </c>
      <c r="D2013" s="3">
        <v>3</v>
      </c>
      <c r="E2013" s="5">
        <v>4</v>
      </c>
    </row>
    <row r="2014" spans="1:5" x14ac:dyDescent="0.25">
      <c r="A2014">
        <v>2013</v>
      </c>
      <c r="B2014" s="4">
        <v>1</v>
      </c>
      <c r="D2014" s="3">
        <v>3</v>
      </c>
      <c r="E2014" s="5">
        <v>4</v>
      </c>
    </row>
    <row r="2015" spans="1:5" x14ac:dyDescent="0.25">
      <c r="A2015">
        <v>2014</v>
      </c>
      <c r="D2015" s="3">
        <v>3</v>
      </c>
      <c r="E2015" s="5">
        <v>4</v>
      </c>
    </row>
    <row r="2016" spans="1:5" x14ac:dyDescent="0.25">
      <c r="A2016">
        <v>2015</v>
      </c>
      <c r="D2016" s="3">
        <v>3</v>
      </c>
      <c r="E2016" s="5">
        <v>4</v>
      </c>
    </row>
    <row r="2017" spans="1:4" x14ac:dyDescent="0.25">
      <c r="A2017">
        <v>2016</v>
      </c>
      <c r="D2017" s="3">
        <v>3</v>
      </c>
    </row>
    <row r="2018" spans="1:4" x14ac:dyDescent="0.25">
      <c r="A2018">
        <v>2017</v>
      </c>
      <c r="D2018" s="3">
        <v>3</v>
      </c>
    </row>
    <row r="2019" spans="1:4" x14ac:dyDescent="0.25">
      <c r="A2019">
        <v>2018</v>
      </c>
      <c r="D2019" s="3">
        <v>3</v>
      </c>
    </row>
    <row r="2020" spans="1:4" x14ac:dyDescent="0.25">
      <c r="A2020">
        <v>2019</v>
      </c>
      <c r="D2020" s="3">
        <v>3</v>
      </c>
    </row>
    <row r="2021" spans="1:4" x14ac:dyDescent="0.25">
      <c r="A2021">
        <v>2020</v>
      </c>
      <c r="D2021" s="3">
        <v>3</v>
      </c>
    </row>
    <row r="2022" spans="1:4" x14ac:dyDescent="0.25">
      <c r="A2022">
        <v>2021</v>
      </c>
    </row>
    <row r="2023" spans="1:4" x14ac:dyDescent="0.25">
      <c r="A2023">
        <v>2022</v>
      </c>
    </row>
    <row r="2024" spans="1:4" x14ac:dyDescent="0.25">
      <c r="A2024">
        <v>2023</v>
      </c>
    </row>
    <row r="2025" spans="1:4" x14ac:dyDescent="0.25">
      <c r="A2025">
        <v>2024</v>
      </c>
      <c r="C2025" s="2">
        <v>2</v>
      </c>
    </row>
    <row r="2026" spans="1:4" x14ac:dyDescent="0.25">
      <c r="A2026">
        <v>2025</v>
      </c>
      <c r="C2026" s="2">
        <v>2</v>
      </c>
    </row>
    <row r="2027" spans="1:4" x14ac:dyDescent="0.25">
      <c r="A2027">
        <v>2026</v>
      </c>
      <c r="C2027" s="2">
        <v>2</v>
      </c>
    </row>
    <row r="2028" spans="1:4" x14ac:dyDescent="0.25">
      <c r="A2028">
        <v>2027</v>
      </c>
      <c r="C2028" s="2">
        <v>2</v>
      </c>
    </row>
    <row r="2029" spans="1:4" x14ac:dyDescent="0.25">
      <c r="A2029">
        <v>2028</v>
      </c>
      <c r="C2029" s="2">
        <v>2</v>
      </c>
    </row>
    <row r="2030" spans="1:4" x14ac:dyDescent="0.25">
      <c r="A2030">
        <v>2029</v>
      </c>
      <c r="C2030" s="2">
        <v>2</v>
      </c>
    </row>
    <row r="2031" spans="1:4" x14ac:dyDescent="0.25">
      <c r="A2031">
        <v>2030</v>
      </c>
      <c r="B2031" s="4">
        <v>1</v>
      </c>
      <c r="C2031" s="2">
        <v>2</v>
      </c>
    </row>
    <row r="2032" spans="1:4" x14ac:dyDescent="0.25">
      <c r="A2032">
        <v>2031</v>
      </c>
      <c r="B2032" s="4">
        <v>1</v>
      </c>
      <c r="C2032" s="2">
        <v>2</v>
      </c>
    </row>
    <row r="2033" spans="1:5" x14ac:dyDescent="0.25">
      <c r="A2033">
        <v>2032</v>
      </c>
      <c r="B2033" s="4">
        <v>1</v>
      </c>
      <c r="C2033" s="2">
        <v>2</v>
      </c>
    </row>
    <row r="2034" spans="1:5" x14ac:dyDescent="0.25">
      <c r="A2034">
        <v>2033</v>
      </c>
      <c r="B2034" s="4">
        <v>1</v>
      </c>
    </row>
    <row r="2035" spans="1:5" x14ac:dyDescent="0.25">
      <c r="A2035">
        <v>2034</v>
      </c>
      <c r="B2035" s="4">
        <v>1</v>
      </c>
      <c r="E2035" s="5">
        <v>4</v>
      </c>
    </row>
    <row r="2036" spans="1:5" x14ac:dyDescent="0.25">
      <c r="A2036">
        <v>2035</v>
      </c>
      <c r="B2036" s="4">
        <v>1</v>
      </c>
      <c r="E2036" s="5">
        <v>4</v>
      </c>
    </row>
    <row r="2037" spans="1:5" x14ac:dyDescent="0.25">
      <c r="A2037">
        <v>2036</v>
      </c>
      <c r="B2037" s="4">
        <v>1</v>
      </c>
      <c r="D2037" s="3">
        <v>3</v>
      </c>
      <c r="E2037" s="5">
        <v>4</v>
      </c>
    </row>
    <row r="2038" spans="1:5" x14ac:dyDescent="0.25">
      <c r="A2038">
        <v>2037</v>
      </c>
      <c r="B2038" s="4">
        <v>1</v>
      </c>
      <c r="D2038" s="3">
        <v>3</v>
      </c>
      <c r="E2038" s="5">
        <v>4</v>
      </c>
    </row>
    <row r="2039" spans="1:5" x14ac:dyDescent="0.25">
      <c r="A2039">
        <v>2038</v>
      </c>
      <c r="D2039" s="3">
        <v>3</v>
      </c>
      <c r="E2039" s="5">
        <v>4</v>
      </c>
    </row>
    <row r="2040" spans="1:5" x14ac:dyDescent="0.25">
      <c r="A2040">
        <v>2039</v>
      </c>
      <c r="D2040" s="3">
        <v>3</v>
      </c>
      <c r="E2040" s="5">
        <v>4</v>
      </c>
    </row>
    <row r="2041" spans="1:5" x14ac:dyDescent="0.25">
      <c r="A2041">
        <v>2040</v>
      </c>
      <c r="D2041" s="3">
        <v>3</v>
      </c>
      <c r="E2041" s="5">
        <v>4</v>
      </c>
    </row>
    <row r="2042" spans="1:5" x14ac:dyDescent="0.25">
      <c r="A2042">
        <v>2041</v>
      </c>
      <c r="D2042" s="3">
        <v>3</v>
      </c>
      <c r="E2042" s="5">
        <v>4</v>
      </c>
    </row>
    <row r="2043" spans="1:5" x14ac:dyDescent="0.25">
      <c r="A2043">
        <v>2042</v>
      </c>
      <c r="D2043" s="3">
        <v>3</v>
      </c>
      <c r="E2043" s="5">
        <v>4</v>
      </c>
    </row>
    <row r="2044" spans="1:5" x14ac:dyDescent="0.25">
      <c r="A2044">
        <v>2043</v>
      </c>
      <c r="D2044" s="3">
        <v>3</v>
      </c>
    </row>
    <row r="2045" spans="1:5" x14ac:dyDescent="0.25">
      <c r="A2045">
        <v>2044</v>
      </c>
      <c r="D2045" s="3">
        <v>3</v>
      </c>
    </row>
    <row r="2046" spans="1:5" x14ac:dyDescent="0.25">
      <c r="A2046">
        <v>2045</v>
      </c>
    </row>
    <row r="2047" spans="1:5" x14ac:dyDescent="0.25">
      <c r="A2047">
        <v>2046</v>
      </c>
    </row>
    <row r="2048" spans="1:5" x14ac:dyDescent="0.25">
      <c r="A2048">
        <v>2047</v>
      </c>
      <c r="C2048" s="2">
        <v>2</v>
      </c>
    </row>
    <row r="2049" spans="1:5" x14ac:dyDescent="0.25">
      <c r="A2049">
        <v>2048</v>
      </c>
      <c r="C2049" s="2">
        <v>2</v>
      </c>
    </row>
    <row r="2050" spans="1:5" x14ac:dyDescent="0.25">
      <c r="A2050">
        <v>2049</v>
      </c>
      <c r="C2050" s="2">
        <v>2</v>
      </c>
    </row>
    <row r="2051" spans="1:5" x14ac:dyDescent="0.25">
      <c r="A2051">
        <v>2050</v>
      </c>
      <c r="C2051" s="2">
        <v>2</v>
      </c>
    </row>
    <row r="2052" spans="1:5" x14ac:dyDescent="0.25">
      <c r="A2052">
        <v>2051</v>
      </c>
      <c r="C2052" s="2">
        <v>2</v>
      </c>
    </row>
    <row r="2053" spans="1:5" x14ac:dyDescent="0.25">
      <c r="A2053">
        <v>2052</v>
      </c>
      <c r="C2053" s="2">
        <v>2</v>
      </c>
    </row>
    <row r="2054" spans="1:5" x14ac:dyDescent="0.25">
      <c r="A2054">
        <v>2053</v>
      </c>
      <c r="C2054" s="2">
        <v>2</v>
      </c>
    </row>
    <row r="2055" spans="1:5" x14ac:dyDescent="0.25">
      <c r="A2055">
        <v>2054</v>
      </c>
      <c r="C2055" s="2">
        <v>2</v>
      </c>
    </row>
    <row r="2056" spans="1:5" x14ac:dyDescent="0.25">
      <c r="A2056">
        <v>2055</v>
      </c>
      <c r="B2056" s="4">
        <v>1</v>
      </c>
      <c r="C2056" s="2">
        <v>2</v>
      </c>
    </row>
    <row r="2057" spans="1:5" x14ac:dyDescent="0.25">
      <c r="A2057">
        <v>2056</v>
      </c>
      <c r="B2057" s="4">
        <v>1</v>
      </c>
      <c r="C2057" s="2">
        <v>2</v>
      </c>
    </row>
    <row r="2058" spans="1:5" x14ac:dyDescent="0.25">
      <c r="A2058">
        <v>2057</v>
      </c>
      <c r="B2058" s="4">
        <v>1</v>
      </c>
    </row>
    <row r="2059" spans="1:5" x14ac:dyDescent="0.25">
      <c r="A2059">
        <v>2058</v>
      </c>
      <c r="B2059" s="4">
        <v>1</v>
      </c>
      <c r="E2059" s="5">
        <v>4</v>
      </c>
    </row>
    <row r="2060" spans="1:5" x14ac:dyDescent="0.25">
      <c r="A2060">
        <v>2059</v>
      </c>
      <c r="B2060" s="4">
        <v>1</v>
      </c>
      <c r="E2060" s="5">
        <v>4</v>
      </c>
    </row>
    <row r="2061" spans="1:5" x14ac:dyDescent="0.25">
      <c r="A2061">
        <v>2060</v>
      </c>
      <c r="B2061" s="4">
        <v>1</v>
      </c>
      <c r="D2061" s="3">
        <v>3</v>
      </c>
      <c r="E2061" s="5">
        <v>4</v>
      </c>
    </row>
    <row r="2062" spans="1:5" x14ac:dyDescent="0.25">
      <c r="A2062">
        <v>2061</v>
      </c>
      <c r="B2062" s="4">
        <v>1</v>
      </c>
      <c r="D2062" s="3">
        <v>3</v>
      </c>
      <c r="E2062" s="5">
        <v>4</v>
      </c>
    </row>
    <row r="2063" spans="1:5" x14ac:dyDescent="0.25">
      <c r="A2063">
        <v>2062</v>
      </c>
      <c r="D2063" s="3">
        <v>3</v>
      </c>
      <c r="E2063" s="5">
        <v>4</v>
      </c>
    </row>
    <row r="2064" spans="1:5" x14ac:dyDescent="0.25">
      <c r="A2064">
        <v>2063</v>
      </c>
      <c r="D2064" s="3">
        <v>3</v>
      </c>
      <c r="E2064" s="5">
        <v>4</v>
      </c>
    </row>
    <row r="2065" spans="1:5" x14ac:dyDescent="0.25">
      <c r="A2065">
        <v>2064</v>
      </c>
      <c r="D2065" s="3">
        <v>3</v>
      </c>
      <c r="E2065" s="5">
        <v>4</v>
      </c>
    </row>
    <row r="2066" spans="1:5" x14ac:dyDescent="0.25">
      <c r="A2066">
        <v>2065</v>
      </c>
      <c r="D2066" s="3">
        <v>3</v>
      </c>
      <c r="E2066" s="5">
        <v>4</v>
      </c>
    </row>
    <row r="2067" spans="1:5" x14ac:dyDescent="0.25">
      <c r="A2067">
        <v>2066</v>
      </c>
      <c r="D2067" s="3">
        <v>3</v>
      </c>
      <c r="E2067" s="5">
        <v>4</v>
      </c>
    </row>
    <row r="2068" spans="1:5" x14ac:dyDescent="0.25">
      <c r="A2068">
        <v>2067</v>
      </c>
      <c r="D2068" s="3">
        <v>3</v>
      </c>
    </row>
    <row r="2069" spans="1:5" x14ac:dyDescent="0.25">
      <c r="A2069">
        <v>2068</v>
      </c>
      <c r="D2069" s="3">
        <v>3</v>
      </c>
    </row>
    <row r="2070" spans="1:5" x14ac:dyDescent="0.25">
      <c r="A2070">
        <v>2069</v>
      </c>
    </row>
    <row r="2071" spans="1:5" x14ac:dyDescent="0.25">
      <c r="A2071">
        <v>2070</v>
      </c>
    </row>
    <row r="2072" spans="1:5" x14ac:dyDescent="0.25">
      <c r="A2072">
        <v>2071</v>
      </c>
    </row>
    <row r="2073" spans="1:5" x14ac:dyDescent="0.25">
      <c r="A2073">
        <v>2072</v>
      </c>
    </row>
    <row r="2074" spans="1:5" x14ac:dyDescent="0.25">
      <c r="A2074">
        <v>2073</v>
      </c>
      <c r="C2074" s="2">
        <v>2</v>
      </c>
    </row>
    <row r="2075" spans="1:5" x14ac:dyDescent="0.25">
      <c r="A2075">
        <v>2074</v>
      </c>
      <c r="C2075" s="2">
        <v>2</v>
      </c>
    </row>
    <row r="2076" spans="1:5" x14ac:dyDescent="0.25">
      <c r="A2076">
        <v>2075</v>
      </c>
      <c r="C2076" s="2">
        <v>2</v>
      </c>
    </row>
    <row r="2077" spans="1:5" x14ac:dyDescent="0.25">
      <c r="A2077">
        <v>2076</v>
      </c>
      <c r="C2077" s="2">
        <v>2</v>
      </c>
    </row>
    <row r="2078" spans="1:5" x14ac:dyDescent="0.25">
      <c r="A2078">
        <v>2077</v>
      </c>
      <c r="C2078" s="2">
        <v>2</v>
      </c>
    </row>
    <row r="2079" spans="1:5" x14ac:dyDescent="0.25">
      <c r="A2079">
        <v>2078</v>
      </c>
      <c r="B2079" s="4">
        <v>1</v>
      </c>
      <c r="C2079" s="2">
        <v>2</v>
      </c>
    </row>
    <row r="2080" spans="1:5" x14ac:dyDescent="0.25">
      <c r="A2080">
        <v>2079</v>
      </c>
      <c r="B2080" s="4">
        <v>1</v>
      </c>
      <c r="C2080" s="2">
        <v>2</v>
      </c>
    </row>
    <row r="2081" spans="1:5" x14ac:dyDescent="0.25">
      <c r="A2081">
        <v>2080</v>
      </c>
      <c r="B2081" s="4">
        <v>1</v>
      </c>
      <c r="C2081" s="2">
        <v>2</v>
      </c>
    </row>
    <row r="2082" spans="1:5" x14ac:dyDescent="0.25">
      <c r="A2082">
        <v>2081</v>
      </c>
      <c r="B2082" s="4">
        <v>1</v>
      </c>
    </row>
    <row r="2083" spans="1:5" x14ac:dyDescent="0.25">
      <c r="A2083">
        <v>2082</v>
      </c>
      <c r="B2083" s="4">
        <v>1</v>
      </c>
    </row>
    <row r="2084" spans="1:5" x14ac:dyDescent="0.25">
      <c r="A2084">
        <v>2083</v>
      </c>
      <c r="B2084" s="4">
        <v>1</v>
      </c>
      <c r="E2084" s="5">
        <v>4</v>
      </c>
    </row>
    <row r="2085" spans="1:5" x14ac:dyDescent="0.25">
      <c r="A2085">
        <v>2084</v>
      </c>
      <c r="B2085" s="4">
        <v>1</v>
      </c>
      <c r="D2085" s="3">
        <v>3</v>
      </c>
      <c r="E2085" s="5">
        <v>4</v>
      </c>
    </row>
    <row r="2086" spans="1:5" x14ac:dyDescent="0.25">
      <c r="A2086">
        <v>2085</v>
      </c>
      <c r="D2086" s="3">
        <v>3</v>
      </c>
      <c r="E2086" s="5">
        <v>4</v>
      </c>
    </row>
    <row r="2087" spans="1:5" x14ac:dyDescent="0.25">
      <c r="A2087">
        <v>2086</v>
      </c>
      <c r="D2087" s="3">
        <v>3</v>
      </c>
      <c r="E2087" s="5">
        <v>4</v>
      </c>
    </row>
    <row r="2088" spans="1:5" x14ac:dyDescent="0.25">
      <c r="A2088">
        <v>2087</v>
      </c>
      <c r="D2088" s="3">
        <v>3</v>
      </c>
      <c r="E2088" s="5">
        <v>4</v>
      </c>
    </row>
    <row r="2089" spans="1:5" x14ac:dyDescent="0.25">
      <c r="A2089">
        <v>2088</v>
      </c>
      <c r="D2089" s="3">
        <v>3</v>
      </c>
      <c r="E2089" s="5">
        <v>4</v>
      </c>
    </row>
    <row r="2090" spans="1:5" x14ac:dyDescent="0.25">
      <c r="A2090">
        <v>2089</v>
      </c>
      <c r="D2090" s="3">
        <v>3</v>
      </c>
      <c r="E2090" s="5">
        <v>4</v>
      </c>
    </row>
    <row r="2091" spans="1:5" x14ac:dyDescent="0.25">
      <c r="A2091">
        <v>2090</v>
      </c>
      <c r="D2091" s="3">
        <v>3</v>
      </c>
      <c r="E2091" s="5">
        <v>4</v>
      </c>
    </row>
    <row r="2092" spans="1:5" x14ac:dyDescent="0.25">
      <c r="A2092">
        <v>2091</v>
      </c>
      <c r="D2092" s="3">
        <v>3</v>
      </c>
      <c r="E2092" s="5">
        <v>4</v>
      </c>
    </row>
    <row r="2093" spans="1:5" x14ac:dyDescent="0.25">
      <c r="A2093">
        <v>2092</v>
      </c>
    </row>
    <row r="2094" spans="1:5" x14ac:dyDescent="0.25">
      <c r="A2094">
        <v>2093</v>
      </c>
    </row>
    <row r="2095" spans="1:5" x14ac:dyDescent="0.25">
      <c r="A2095">
        <v>2094</v>
      </c>
    </row>
    <row r="2096" spans="1:5" x14ac:dyDescent="0.25">
      <c r="A2096">
        <v>2095</v>
      </c>
    </row>
    <row r="2097" spans="1:5" x14ac:dyDescent="0.25">
      <c r="A2097">
        <v>2096</v>
      </c>
      <c r="C2097" s="2">
        <v>2</v>
      </c>
    </row>
    <row r="2098" spans="1:5" x14ac:dyDescent="0.25">
      <c r="A2098">
        <v>2097</v>
      </c>
      <c r="C2098" s="2">
        <v>2</v>
      </c>
    </row>
    <row r="2099" spans="1:5" x14ac:dyDescent="0.25">
      <c r="A2099">
        <v>2098</v>
      </c>
      <c r="C2099" s="2">
        <v>2</v>
      </c>
    </row>
    <row r="2100" spans="1:5" x14ac:dyDescent="0.25">
      <c r="A2100">
        <v>2099</v>
      </c>
      <c r="C2100" s="2">
        <v>2</v>
      </c>
    </row>
    <row r="2101" spans="1:5" x14ac:dyDescent="0.25">
      <c r="A2101">
        <v>2100</v>
      </c>
      <c r="C2101" s="2">
        <v>2</v>
      </c>
    </row>
    <row r="2102" spans="1:5" x14ac:dyDescent="0.25">
      <c r="A2102">
        <v>2101</v>
      </c>
      <c r="B2102" s="4">
        <v>1</v>
      </c>
      <c r="C2102" s="2">
        <v>2</v>
      </c>
    </row>
    <row r="2103" spans="1:5" x14ac:dyDescent="0.25">
      <c r="A2103">
        <v>2102</v>
      </c>
      <c r="B2103" s="4">
        <v>1</v>
      </c>
      <c r="C2103" s="2">
        <v>2</v>
      </c>
    </row>
    <row r="2104" spans="1:5" x14ac:dyDescent="0.25">
      <c r="A2104">
        <v>2103</v>
      </c>
      <c r="B2104" s="4">
        <v>1</v>
      </c>
      <c r="C2104" s="2">
        <v>2</v>
      </c>
    </row>
    <row r="2105" spans="1:5" x14ac:dyDescent="0.25">
      <c r="A2105">
        <v>2104</v>
      </c>
      <c r="B2105" s="4">
        <v>1</v>
      </c>
    </row>
    <row r="2106" spans="1:5" x14ac:dyDescent="0.25">
      <c r="A2106">
        <v>2105</v>
      </c>
      <c r="B2106" s="4">
        <v>1</v>
      </c>
    </row>
    <row r="2107" spans="1:5" x14ac:dyDescent="0.25">
      <c r="A2107">
        <v>2106</v>
      </c>
      <c r="B2107" s="4">
        <v>1</v>
      </c>
    </row>
    <row r="2108" spans="1:5" x14ac:dyDescent="0.25">
      <c r="A2108">
        <v>2107</v>
      </c>
      <c r="B2108" s="4">
        <v>1</v>
      </c>
      <c r="E2108" s="5">
        <v>4</v>
      </c>
    </row>
    <row r="2109" spans="1:5" x14ac:dyDescent="0.25">
      <c r="A2109">
        <v>2108</v>
      </c>
      <c r="B2109" s="4">
        <v>1</v>
      </c>
      <c r="D2109" s="3">
        <v>3</v>
      </c>
      <c r="E2109" s="5">
        <v>4</v>
      </c>
    </row>
    <row r="2110" spans="1:5" x14ac:dyDescent="0.25">
      <c r="A2110">
        <v>2109</v>
      </c>
      <c r="D2110" s="3">
        <v>3</v>
      </c>
      <c r="E2110" s="5">
        <v>4</v>
      </c>
    </row>
    <row r="2111" spans="1:5" x14ac:dyDescent="0.25">
      <c r="A2111">
        <v>2110</v>
      </c>
      <c r="D2111" s="3">
        <v>3</v>
      </c>
      <c r="E2111" s="5">
        <v>4</v>
      </c>
    </row>
    <row r="2112" spans="1:5" x14ac:dyDescent="0.25">
      <c r="A2112">
        <v>2111</v>
      </c>
      <c r="D2112" s="3">
        <v>3</v>
      </c>
      <c r="E2112" s="5">
        <v>4</v>
      </c>
    </row>
    <row r="2113" spans="1:5" x14ac:dyDescent="0.25">
      <c r="A2113">
        <v>2112</v>
      </c>
      <c r="D2113" s="3">
        <v>3</v>
      </c>
      <c r="E2113" s="5">
        <v>4</v>
      </c>
    </row>
    <row r="2114" spans="1:5" x14ac:dyDescent="0.25">
      <c r="A2114">
        <v>2113</v>
      </c>
      <c r="D2114" s="3">
        <v>3</v>
      </c>
      <c r="E2114" s="5">
        <v>4</v>
      </c>
    </row>
    <row r="2115" spans="1:5" x14ac:dyDescent="0.25">
      <c r="A2115">
        <v>2114</v>
      </c>
      <c r="D2115" s="3">
        <v>3</v>
      </c>
      <c r="E2115" s="5">
        <v>4</v>
      </c>
    </row>
    <row r="2116" spans="1:5" x14ac:dyDescent="0.25">
      <c r="A2116">
        <v>2115</v>
      </c>
      <c r="C2116" s="2">
        <v>2</v>
      </c>
      <c r="D2116" s="3">
        <v>3</v>
      </c>
    </row>
    <row r="2117" spans="1:5" x14ac:dyDescent="0.25">
      <c r="A2117">
        <v>2116</v>
      </c>
      <c r="C2117" s="2">
        <v>2</v>
      </c>
    </row>
    <row r="2118" spans="1:5" x14ac:dyDescent="0.25">
      <c r="A2118">
        <v>2117</v>
      </c>
      <c r="C2118" s="2">
        <v>2</v>
      </c>
    </row>
    <row r="2119" spans="1:5" x14ac:dyDescent="0.25">
      <c r="A2119">
        <v>2118</v>
      </c>
      <c r="C2119" s="2">
        <v>2</v>
      </c>
    </row>
    <row r="2120" spans="1:5" x14ac:dyDescent="0.25">
      <c r="A2120">
        <v>2119</v>
      </c>
      <c r="C2120" s="2">
        <v>2</v>
      </c>
    </row>
    <row r="2121" spans="1:5" x14ac:dyDescent="0.25">
      <c r="A2121">
        <v>2120</v>
      </c>
      <c r="C2121" s="2">
        <v>2</v>
      </c>
    </row>
    <row r="2122" spans="1:5" x14ac:dyDescent="0.25">
      <c r="A2122">
        <v>2121</v>
      </c>
      <c r="C2122" s="2">
        <v>2</v>
      </c>
    </row>
    <row r="2123" spans="1:5" x14ac:dyDescent="0.25">
      <c r="A2123">
        <v>2122</v>
      </c>
      <c r="B2123" s="4">
        <v>1</v>
      </c>
      <c r="C2123" s="2">
        <v>2</v>
      </c>
    </row>
    <row r="2124" spans="1:5" x14ac:dyDescent="0.25">
      <c r="A2124">
        <v>2123</v>
      </c>
      <c r="B2124" s="4">
        <v>1</v>
      </c>
      <c r="C2124" s="2">
        <v>2</v>
      </c>
    </row>
    <row r="2125" spans="1:5" x14ac:dyDescent="0.25">
      <c r="A2125">
        <v>2124</v>
      </c>
      <c r="B2125" s="4">
        <v>1</v>
      </c>
    </row>
    <row r="2126" spans="1:5" x14ac:dyDescent="0.25">
      <c r="A2126">
        <v>2125</v>
      </c>
      <c r="B2126" s="4">
        <v>1</v>
      </c>
    </row>
    <row r="2127" spans="1:5" x14ac:dyDescent="0.25">
      <c r="A2127">
        <v>2126</v>
      </c>
      <c r="B2127" s="4">
        <v>1</v>
      </c>
    </row>
    <row r="2128" spans="1:5" x14ac:dyDescent="0.25">
      <c r="A2128">
        <v>2127</v>
      </c>
      <c r="B2128" s="4">
        <v>1</v>
      </c>
    </row>
    <row r="2129" spans="1:5" x14ac:dyDescent="0.25">
      <c r="A2129">
        <v>2128</v>
      </c>
      <c r="B2129" s="4">
        <v>1</v>
      </c>
      <c r="E2129" s="5">
        <v>4</v>
      </c>
    </row>
    <row r="2130" spans="1:5" x14ac:dyDescent="0.25">
      <c r="A2130">
        <v>2129</v>
      </c>
      <c r="B2130" s="4">
        <v>1</v>
      </c>
      <c r="E2130" s="5">
        <v>4</v>
      </c>
    </row>
    <row r="2131" spans="1:5" x14ac:dyDescent="0.25">
      <c r="A2131">
        <v>2130</v>
      </c>
      <c r="D2131" s="3">
        <v>3</v>
      </c>
      <c r="E2131" s="5">
        <v>4</v>
      </c>
    </row>
    <row r="2132" spans="1:5" x14ac:dyDescent="0.25">
      <c r="A2132">
        <v>2131</v>
      </c>
      <c r="D2132" s="3">
        <v>3</v>
      </c>
      <c r="E2132" s="5">
        <v>4</v>
      </c>
    </row>
    <row r="2133" spans="1:5" x14ac:dyDescent="0.25">
      <c r="A2133">
        <v>2132</v>
      </c>
      <c r="D2133" s="3">
        <v>3</v>
      </c>
      <c r="E2133" s="5">
        <v>4</v>
      </c>
    </row>
    <row r="2134" spans="1:5" x14ac:dyDescent="0.25">
      <c r="A2134">
        <v>2133</v>
      </c>
      <c r="D2134" s="3">
        <v>3</v>
      </c>
      <c r="E2134" s="5">
        <v>4</v>
      </c>
    </row>
    <row r="2135" spans="1:5" x14ac:dyDescent="0.25">
      <c r="A2135">
        <v>2134</v>
      </c>
      <c r="D2135" s="3">
        <v>3</v>
      </c>
      <c r="E2135" s="5">
        <v>4</v>
      </c>
    </row>
    <row r="2136" spans="1:5" x14ac:dyDescent="0.25">
      <c r="A2136">
        <v>2135</v>
      </c>
      <c r="D2136" s="3">
        <v>3</v>
      </c>
      <c r="E2136" s="5">
        <v>4</v>
      </c>
    </row>
    <row r="2137" spans="1:5" x14ac:dyDescent="0.25">
      <c r="A2137">
        <v>2136</v>
      </c>
      <c r="C2137" s="2">
        <v>2</v>
      </c>
      <c r="D2137" s="3">
        <v>3</v>
      </c>
      <c r="E2137" s="5">
        <v>4</v>
      </c>
    </row>
    <row r="2138" spans="1:5" x14ac:dyDescent="0.25">
      <c r="A2138">
        <v>2137</v>
      </c>
      <c r="C2138" s="2">
        <v>2</v>
      </c>
      <c r="D2138" s="3">
        <v>3</v>
      </c>
    </row>
    <row r="2139" spans="1:5" x14ac:dyDescent="0.25">
      <c r="A2139">
        <v>2138</v>
      </c>
      <c r="C2139" s="2">
        <v>2</v>
      </c>
    </row>
    <row r="2140" spans="1:5" x14ac:dyDescent="0.25">
      <c r="A2140">
        <v>2139</v>
      </c>
      <c r="C2140" s="2">
        <v>2</v>
      </c>
    </row>
    <row r="2141" spans="1:5" x14ac:dyDescent="0.25">
      <c r="A2141">
        <v>2140</v>
      </c>
      <c r="C2141" s="2">
        <v>2</v>
      </c>
    </row>
    <row r="2142" spans="1:5" x14ac:dyDescent="0.25">
      <c r="A2142">
        <v>2141</v>
      </c>
      <c r="C2142" s="2">
        <v>2</v>
      </c>
    </row>
    <row r="2143" spans="1:5" x14ac:dyDescent="0.25">
      <c r="A2143">
        <v>2142</v>
      </c>
      <c r="C2143" s="2">
        <v>2</v>
      </c>
    </row>
    <row r="2144" spans="1:5" x14ac:dyDescent="0.25">
      <c r="A2144">
        <v>2143</v>
      </c>
      <c r="C2144" s="2">
        <v>2</v>
      </c>
    </row>
    <row r="2145" spans="1:6" x14ac:dyDescent="0.25">
      <c r="A2145">
        <v>2144</v>
      </c>
      <c r="B2145" s="4">
        <v>1</v>
      </c>
      <c r="C2145" s="2">
        <v>2</v>
      </c>
    </row>
    <row r="2146" spans="1:6" x14ac:dyDescent="0.25">
      <c r="A2146">
        <v>2145</v>
      </c>
      <c r="B2146" s="4">
        <v>1</v>
      </c>
      <c r="C2146" s="2">
        <v>2</v>
      </c>
    </row>
    <row r="2147" spans="1:6" x14ac:dyDescent="0.25">
      <c r="A2147">
        <v>2146</v>
      </c>
      <c r="B2147" s="4">
        <v>1</v>
      </c>
    </row>
    <row r="2148" spans="1:6" x14ac:dyDescent="0.25">
      <c r="A2148">
        <v>2147</v>
      </c>
      <c r="B2148" s="4">
        <v>1</v>
      </c>
    </row>
    <row r="2149" spans="1:6" x14ac:dyDescent="0.25">
      <c r="A2149">
        <v>2148</v>
      </c>
      <c r="B2149" s="4">
        <v>1</v>
      </c>
    </row>
    <row r="2150" spans="1:6" x14ac:dyDescent="0.25">
      <c r="A2150">
        <v>2149</v>
      </c>
      <c r="B2150" s="4">
        <v>1</v>
      </c>
    </row>
    <row r="2151" spans="1:6" x14ac:dyDescent="0.25">
      <c r="A2151">
        <v>2150</v>
      </c>
      <c r="B2151" s="4">
        <v>1</v>
      </c>
    </row>
    <row r="2152" spans="1:6" x14ac:dyDescent="0.25">
      <c r="A2152">
        <v>2151</v>
      </c>
      <c r="B2152" s="4">
        <v>1</v>
      </c>
    </row>
    <row r="2153" spans="1:6" x14ac:dyDescent="0.25">
      <c r="A2153">
        <v>2152</v>
      </c>
      <c r="B2153" s="4">
        <v>1</v>
      </c>
    </row>
    <row r="2154" spans="1:6" x14ac:dyDescent="0.25">
      <c r="A2154">
        <v>2153</v>
      </c>
      <c r="B2154" s="4">
        <v>1</v>
      </c>
      <c r="E2154" s="5">
        <v>4</v>
      </c>
    </row>
    <row r="2155" spans="1:6" x14ac:dyDescent="0.25">
      <c r="A2155">
        <v>2154</v>
      </c>
      <c r="B2155" s="4">
        <v>1</v>
      </c>
      <c r="D2155" s="3">
        <v>3</v>
      </c>
      <c r="E2155" s="5">
        <v>4</v>
      </c>
    </row>
    <row r="2156" spans="1:6" x14ac:dyDescent="0.25">
      <c r="A2156">
        <v>2155</v>
      </c>
      <c r="D2156" s="3">
        <v>3</v>
      </c>
      <c r="E2156" s="5">
        <v>4</v>
      </c>
    </row>
    <row r="2157" spans="1:6" x14ac:dyDescent="0.25">
      <c r="A2157">
        <v>2156</v>
      </c>
      <c r="D2157" s="3">
        <v>3</v>
      </c>
      <c r="E2157" s="5">
        <v>4</v>
      </c>
      <c r="F2157" t="s">
        <v>22</v>
      </c>
    </row>
    <row r="2158" spans="1:6" x14ac:dyDescent="0.25">
      <c r="A2158">
        <v>2157</v>
      </c>
    </row>
    <row r="2159" spans="1:6" x14ac:dyDescent="0.25">
      <c r="A2159">
        <v>2158</v>
      </c>
      <c r="F2159" t="s">
        <v>22</v>
      </c>
    </row>
    <row r="2160" spans="1:6" x14ac:dyDescent="0.25">
      <c r="A2160">
        <v>2159</v>
      </c>
      <c r="C2160" s="2">
        <v>2</v>
      </c>
    </row>
    <row r="2161" spans="1:5" x14ac:dyDescent="0.25">
      <c r="A2161">
        <v>2160</v>
      </c>
      <c r="C2161" s="2">
        <v>2</v>
      </c>
    </row>
    <row r="2162" spans="1:5" x14ac:dyDescent="0.25">
      <c r="A2162">
        <v>2161</v>
      </c>
      <c r="C2162" s="2">
        <v>2</v>
      </c>
    </row>
    <row r="2163" spans="1:5" x14ac:dyDescent="0.25">
      <c r="A2163">
        <v>2162</v>
      </c>
      <c r="C2163" s="2">
        <v>2</v>
      </c>
    </row>
    <row r="2164" spans="1:5" x14ac:dyDescent="0.25">
      <c r="A2164">
        <v>2163</v>
      </c>
      <c r="C2164" s="2">
        <v>2</v>
      </c>
    </row>
    <row r="2165" spans="1:5" x14ac:dyDescent="0.25">
      <c r="A2165">
        <v>2164</v>
      </c>
      <c r="C2165" s="2">
        <v>2</v>
      </c>
    </row>
    <row r="2166" spans="1:5" x14ac:dyDescent="0.25">
      <c r="A2166">
        <v>2165</v>
      </c>
      <c r="B2166" s="4">
        <v>1</v>
      </c>
      <c r="C2166" s="2">
        <v>2</v>
      </c>
    </row>
    <row r="2167" spans="1:5" x14ac:dyDescent="0.25">
      <c r="A2167">
        <v>2166</v>
      </c>
      <c r="B2167" s="4">
        <v>1</v>
      </c>
      <c r="C2167" s="2">
        <v>2</v>
      </c>
    </row>
    <row r="2168" spans="1:5" x14ac:dyDescent="0.25">
      <c r="A2168">
        <v>2167</v>
      </c>
      <c r="B2168" s="4">
        <v>1</v>
      </c>
      <c r="C2168" s="2">
        <v>2</v>
      </c>
    </row>
    <row r="2169" spans="1:5" x14ac:dyDescent="0.25">
      <c r="A2169">
        <v>2168</v>
      </c>
      <c r="B2169" s="4">
        <v>1</v>
      </c>
      <c r="E2169" s="5">
        <v>4</v>
      </c>
    </row>
    <row r="2170" spans="1:5" x14ac:dyDescent="0.25">
      <c r="A2170">
        <v>2169</v>
      </c>
      <c r="B2170" s="4">
        <v>1</v>
      </c>
      <c r="E2170" s="5">
        <v>4</v>
      </c>
    </row>
    <row r="2171" spans="1:5" x14ac:dyDescent="0.25">
      <c r="A2171">
        <v>2170</v>
      </c>
      <c r="B2171" s="4">
        <v>1</v>
      </c>
      <c r="D2171" s="3">
        <v>3</v>
      </c>
      <c r="E2171" s="5">
        <v>4</v>
      </c>
    </row>
    <row r="2172" spans="1:5" x14ac:dyDescent="0.25">
      <c r="A2172">
        <v>2171</v>
      </c>
      <c r="B2172" s="4">
        <v>1</v>
      </c>
      <c r="D2172" s="3">
        <v>3</v>
      </c>
      <c r="E2172" s="5">
        <v>4</v>
      </c>
    </row>
    <row r="2173" spans="1:5" x14ac:dyDescent="0.25">
      <c r="A2173">
        <v>2172</v>
      </c>
      <c r="B2173" s="4">
        <v>1</v>
      </c>
      <c r="D2173" s="3">
        <v>3</v>
      </c>
      <c r="E2173" s="5">
        <v>4</v>
      </c>
    </row>
    <row r="2174" spans="1:5" x14ac:dyDescent="0.25">
      <c r="A2174">
        <v>2173</v>
      </c>
      <c r="B2174" s="4">
        <v>1</v>
      </c>
      <c r="D2174" s="3">
        <v>3</v>
      </c>
      <c r="E2174" s="5">
        <v>4</v>
      </c>
    </row>
    <row r="2175" spans="1:5" x14ac:dyDescent="0.25">
      <c r="A2175">
        <v>2174</v>
      </c>
      <c r="D2175" s="3">
        <v>3</v>
      </c>
      <c r="E2175" s="5">
        <v>4</v>
      </c>
    </row>
    <row r="2176" spans="1:5" x14ac:dyDescent="0.25">
      <c r="A2176">
        <v>2175</v>
      </c>
      <c r="D2176" s="3">
        <v>3</v>
      </c>
      <c r="E2176" s="5">
        <v>4</v>
      </c>
    </row>
    <row r="2177" spans="1:5" x14ac:dyDescent="0.25">
      <c r="A2177">
        <v>2176</v>
      </c>
      <c r="D2177" s="3">
        <v>3</v>
      </c>
      <c r="E2177" s="5">
        <v>4</v>
      </c>
    </row>
    <row r="2178" spans="1:5" x14ac:dyDescent="0.25">
      <c r="A2178">
        <v>2177</v>
      </c>
      <c r="D2178" s="3">
        <v>3</v>
      </c>
      <c r="E2178" s="5">
        <v>4</v>
      </c>
    </row>
    <row r="2179" spans="1:5" x14ac:dyDescent="0.25">
      <c r="A2179">
        <v>2178</v>
      </c>
      <c r="D2179" s="3">
        <v>3</v>
      </c>
    </row>
    <row r="2180" spans="1:5" x14ac:dyDescent="0.25">
      <c r="A2180">
        <v>2179</v>
      </c>
      <c r="D2180" s="3">
        <v>3</v>
      </c>
    </row>
    <row r="2181" spans="1:5" x14ac:dyDescent="0.25">
      <c r="A2181">
        <v>2180</v>
      </c>
    </row>
    <row r="2182" spans="1:5" x14ac:dyDescent="0.25">
      <c r="A2182">
        <v>2181</v>
      </c>
    </row>
    <row r="2183" spans="1:5" x14ac:dyDescent="0.25">
      <c r="A2183">
        <v>2182</v>
      </c>
      <c r="C2183" s="2">
        <v>2</v>
      </c>
    </row>
    <row r="2184" spans="1:5" x14ac:dyDescent="0.25">
      <c r="A2184">
        <v>2183</v>
      </c>
      <c r="C2184" s="2">
        <v>2</v>
      </c>
    </row>
    <row r="2185" spans="1:5" x14ac:dyDescent="0.25">
      <c r="A2185">
        <v>2184</v>
      </c>
      <c r="C2185" s="2">
        <v>2</v>
      </c>
    </row>
    <row r="2186" spans="1:5" x14ac:dyDescent="0.25">
      <c r="A2186">
        <v>2185</v>
      </c>
      <c r="C2186" s="2">
        <v>2</v>
      </c>
    </row>
    <row r="2187" spans="1:5" x14ac:dyDescent="0.25">
      <c r="A2187">
        <v>2186</v>
      </c>
      <c r="C2187" s="2">
        <v>2</v>
      </c>
    </row>
    <row r="2188" spans="1:5" x14ac:dyDescent="0.25">
      <c r="A2188">
        <v>2187</v>
      </c>
      <c r="C2188" s="2">
        <v>2</v>
      </c>
    </row>
    <row r="2189" spans="1:5" x14ac:dyDescent="0.25">
      <c r="A2189">
        <v>2188</v>
      </c>
      <c r="C2189" s="2">
        <v>2</v>
      </c>
    </row>
    <row r="2190" spans="1:5" x14ac:dyDescent="0.25">
      <c r="A2190">
        <v>2189</v>
      </c>
      <c r="C2190" s="2">
        <v>2</v>
      </c>
    </row>
    <row r="2191" spans="1:5" x14ac:dyDescent="0.25">
      <c r="A2191">
        <v>2190</v>
      </c>
      <c r="C2191" s="2">
        <v>2</v>
      </c>
    </row>
    <row r="2192" spans="1:5" x14ac:dyDescent="0.25">
      <c r="A2192">
        <v>2191</v>
      </c>
      <c r="C2192" s="2">
        <v>2</v>
      </c>
    </row>
    <row r="2193" spans="1:5" x14ac:dyDescent="0.25">
      <c r="A2193">
        <v>2192</v>
      </c>
      <c r="B2193" s="4">
        <v>1</v>
      </c>
      <c r="E2193" s="5">
        <v>4</v>
      </c>
    </row>
    <row r="2194" spans="1:5" x14ac:dyDescent="0.25">
      <c r="A2194">
        <v>2193</v>
      </c>
      <c r="B2194" s="4">
        <v>1</v>
      </c>
      <c r="E2194" s="5">
        <v>4</v>
      </c>
    </row>
    <row r="2195" spans="1:5" x14ac:dyDescent="0.25">
      <c r="A2195">
        <v>2194</v>
      </c>
      <c r="B2195" s="4">
        <v>1</v>
      </c>
      <c r="E2195" s="5">
        <v>4</v>
      </c>
    </row>
    <row r="2196" spans="1:5" x14ac:dyDescent="0.25">
      <c r="A2196">
        <v>2195</v>
      </c>
      <c r="B2196" s="4">
        <v>1</v>
      </c>
      <c r="E2196" s="5">
        <v>4</v>
      </c>
    </row>
    <row r="2197" spans="1:5" x14ac:dyDescent="0.25">
      <c r="A2197">
        <v>2196</v>
      </c>
      <c r="B2197" s="4">
        <v>1</v>
      </c>
      <c r="D2197" s="3">
        <v>3</v>
      </c>
      <c r="E2197" s="5">
        <v>4</v>
      </c>
    </row>
    <row r="2198" spans="1:5" x14ac:dyDescent="0.25">
      <c r="A2198">
        <v>2197</v>
      </c>
      <c r="B2198" s="4">
        <v>1</v>
      </c>
      <c r="D2198" s="3">
        <v>3</v>
      </c>
      <c r="E2198" s="5">
        <v>4</v>
      </c>
    </row>
    <row r="2199" spans="1:5" x14ac:dyDescent="0.25">
      <c r="A2199">
        <v>2198</v>
      </c>
      <c r="B2199" s="4">
        <v>1</v>
      </c>
      <c r="D2199" s="3">
        <v>3</v>
      </c>
      <c r="E2199" s="5">
        <v>4</v>
      </c>
    </row>
    <row r="2200" spans="1:5" x14ac:dyDescent="0.25">
      <c r="A2200">
        <v>2199</v>
      </c>
      <c r="B2200" s="4">
        <v>1</v>
      </c>
      <c r="D2200" s="3">
        <v>3</v>
      </c>
      <c r="E2200" s="5">
        <v>4</v>
      </c>
    </row>
    <row r="2201" spans="1:5" x14ac:dyDescent="0.25">
      <c r="A2201">
        <v>2200</v>
      </c>
      <c r="D2201" s="3">
        <v>3</v>
      </c>
      <c r="E2201" s="5">
        <v>4</v>
      </c>
    </row>
    <row r="2202" spans="1:5" x14ac:dyDescent="0.25">
      <c r="A2202">
        <v>2201</v>
      </c>
      <c r="D2202" s="3">
        <v>3</v>
      </c>
      <c r="E2202" s="5">
        <v>4</v>
      </c>
    </row>
    <row r="2203" spans="1:5" x14ac:dyDescent="0.25">
      <c r="A2203">
        <v>2202</v>
      </c>
      <c r="D2203" s="3">
        <v>3</v>
      </c>
    </row>
    <row r="2204" spans="1:5" x14ac:dyDescent="0.25">
      <c r="A2204">
        <v>2203</v>
      </c>
      <c r="D2204" s="3">
        <v>3</v>
      </c>
    </row>
    <row r="2205" spans="1:5" x14ac:dyDescent="0.25">
      <c r="A2205">
        <v>2204</v>
      </c>
      <c r="D2205" s="3">
        <v>3</v>
      </c>
    </row>
    <row r="2206" spans="1:5" x14ac:dyDescent="0.25">
      <c r="A2206">
        <v>2205</v>
      </c>
      <c r="D2206" s="3">
        <v>3</v>
      </c>
    </row>
    <row r="2207" spans="1:5" x14ac:dyDescent="0.25">
      <c r="A2207">
        <v>2206</v>
      </c>
    </row>
    <row r="2208" spans="1:5" x14ac:dyDescent="0.25">
      <c r="A2208">
        <v>2207</v>
      </c>
    </row>
    <row r="2209" spans="1:5" x14ac:dyDescent="0.25">
      <c r="A2209">
        <v>2208</v>
      </c>
    </row>
    <row r="2210" spans="1:5" x14ac:dyDescent="0.25">
      <c r="A2210">
        <v>2209</v>
      </c>
    </row>
    <row r="2211" spans="1:5" x14ac:dyDescent="0.25">
      <c r="A2211">
        <v>2210</v>
      </c>
      <c r="C2211" s="2">
        <v>2</v>
      </c>
    </row>
    <row r="2212" spans="1:5" x14ac:dyDescent="0.25">
      <c r="A2212">
        <v>2211</v>
      </c>
      <c r="C2212" s="2">
        <v>2</v>
      </c>
    </row>
    <row r="2213" spans="1:5" x14ac:dyDescent="0.25">
      <c r="A2213">
        <v>2212</v>
      </c>
      <c r="C2213" s="2">
        <v>2</v>
      </c>
    </row>
    <row r="2214" spans="1:5" x14ac:dyDescent="0.25">
      <c r="A2214">
        <v>2213</v>
      </c>
      <c r="C2214" s="2">
        <v>2</v>
      </c>
    </row>
    <row r="2215" spans="1:5" x14ac:dyDescent="0.25">
      <c r="A2215">
        <v>2214</v>
      </c>
      <c r="C2215" s="2">
        <v>2</v>
      </c>
    </row>
    <row r="2216" spans="1:5" x14ac:dyDescent="0.25">
      <c r="A2216">
        <v>2215</v>
      </c>
      <c r="C2216" s="2">
        <v>2</v>
      </c>
    </row>
    <row r="2217" spans="1:5" x14ac:dyDescent="0.25">
      <c r="A2217">
        <v>2216</v>
      </c>
      <c r="B2217" s="4">
        <v>1</v>
      </c>
      <c r="C2217" s="2">
        <v>2</v>
      </c>
    </row>
    <row r="2218" spans="1:5" x14ac:dyDescent="0.25">
      <c r="A2218">
        <v>2217</v>
      </c>
      <c r="B2218" s="4">
        <v>1</v>
      </c>
      <c r="C2218" s="2">
        <v>2</v>
      </c>
    </row>
    <row r="2219" spans="1:5" x14ac:dyDescent="0.25">
      <c r="A2219">
        <v>2218</v>
      </c>
      <c r="B2219" s="4">
        <v>1</v>
      </c>
      <c r="C2219" s="2">
        <v>2</v>
      </c>
    </row>
    <row r="2220" spans="1:5" x14ac:dyDescent="0.25">
      <c r="A2220">
        <v>2219</v>
      </c>
      <c r="B2220" s="4">
        <v>1</v>
      </c>
      <c r="C2220" s="2">
        <v>2</v>
      </c>
    </row>
    <row r="2221" spans="1:5" x14ac:dyDescent="0.25">
      <c r="A2221">
        <v>2220</v>
      </c>
      <c r="B2221" s="4">
        <v>1</v>
      </c>
      <c r="E2221" s="5">
        <v>4</v>
      </c>
    </row>
    <row r="2222" spans="1:5" x14ac:dyDescent="0.25">
      <c r="A2222">
        <v>2221</v>
      </c>
      <c r="B2222" s="4">
        <v>1</v>
      </c>
      <c r="D2222" s="3">
        <v>3</v>
      </c>
      <c r="E2222" s="5">
        <v>4</v>
      </c>
    </row>
    <row r="2223" spans="1:5" x14ac:dyDescent="0.25">
      <c r="A2223">
        <v>2222</v>
      </c>
      <c r="B2223" s="4">
        <v>1</v>
      </c>
      <c r="D2223" s="3">
        <v>3</v>
      </c>
      <c r="E2223" s="5">
        <v>4</v>
      </c>
    </row>
    <row r="2224" spans="1:5" x14ac:dyDescent="0.25">
      <c r="A2224">
        <v>2223</v>
      </c>
      <c r="B2224" s="4">
        <v>1</v>
      </c>
      <c r="D2224" s="3">
        <v>3</v>
      </c>
      <c r="E2224" s="5">
        <v>4</v>
      </c>
    </row>
    <row r="2225" spans="1:5" x14ac:dyDescent="0.25">
      <c r="A2225">
        <v>2224</v>
      </c>
      <c r="D2225" s="3">
        <v>3</v>
      </c>
      <c r="E2225" s="5">
        <v>4</v>
      </c>
    </row>
    <row r="2226" spans="1:5" x14ac:dyDescent="0.25">
      <c r="A2226">
        <v>2225</v>
      </c>
      <c r="D2226" s="3">
        <v>3</v>
      </c>
      <c r="E2226" s="5">
        <v>4</v>
      </c>
    </row>
    <row r="2227" spans="1:5" x14ac:dyDescent="0.25">
      <c r="A2227">
        <v>2226</v>
      </c>
      <c r="D2227" s="3">
        <v>3</v>
      </c>
      <c r="E2227" s="5">
        <v>4</v>
      </c>
    </row>
    <row r="2228" spans="1:5" x14ac:dyDescent="0.25">
      <c r="A2228">
        <v>2227</v>
      </c>
      <c r="D2228" s="3">
        <v>3</v>
      </c>
      <c r="E2228" s="5">
        <v>4</v>
      </c>
    </row>
    <row r="2229" spans="1:5" x14ac:dyDescent="0.25">
      <c r="A2229">
        <v>2228</v>
      </c>
      <c r="D2229" s="3">
        <v>3</v>
      </c>
      <c r="E2229" s="5">
        <v>4</v>
      </c>
    </row>
    <row r="2230" spans="1:5" x14ac:dyDescent="0.25">
      <c r="A2230">
        <v>2229</v>
      </c>
      <c r="D2230" s="3">
        <v>3</v>
      </c>
    </row>
    <row r="2231" spans="1:5" x14ac:dyDescent="0.25">
      <c r="A2231">
        <v>2230</v>
      </c>
    </row>
    <row r="2232" spans="1:5" x14ac:dyDescent="0.25">
      <c r="A2232">
        <v>2231</v>
      </c>
    </row>
    <row r="2233" spans="1:5" x14ac:dyDescent="0.25">
      <c r="A2233">
        <v>2232</v>
      </c>
    </row>
    <row r="2234" spans="1:5" x14ac:dyDescent="0.25">
      <c r="A2234">
        <v>2233</v>
      </c>
    </row>
    <row r="2235" spans="1:5" x14ac:dyDescent="0.25">
      <c r="A2235">
        <v>2234</v>
      </c>
    </row>
    <row r="2236" spans="1:5" x14ac:dyDescent="0.25">
      <c r="A2236">
        <v>2235</v>
      </c>
      <c r="C2236" s="2">
        <v>2</v>
      </c>
    </row>
    <row r="2237" spans="1:5" x14ac:dyDescent="0.25">
      <c r="A2237">
        <v>2236</v>
      </c>
      <c r="C2237" s="2">
        <v>2</v>
      </c>
    </row>
    <row r="2238" spans="1:5" x14ac:dyDescent="0.25">
      <c r="A2238">
        <v>2237</v>
      </c>
      <c r="C2238" s="2">
        <v>2</v>
      </c>
    </row>
    <row r="2239" spans="1:5" x14ac:dyDescent="0.25">
      <c r="A2239">
        <v>2238</v>
      </c>
      <c r="C2239" s="2">
        <v>2</v>
      </c>
    </row>
    <row r="2240" spans="1:5" x14ac:dyDescent="0.25">
      <c r="A2240">
        <v>2239</v>
      </c>
      <c r="C2240" s="2">
        <v>2</v>
      </c>
    </row>
    <row r="2241" spans="1:5" x14ac:dyDescent="0.25">
      <c r="A2241">
        <v>2240</v>
      </c>
      <c r="C2241" s="2">
        <v>2</v>
      </c>
    </row>
    <row r="2242" spans="1:5" x14ac:dyDescent="0.25">
      <c r="A2242">
        <v>2241</v>
      </c>
      <c r="C2242" s="2">
        <v>2</v>
      </c>
    </row>
    <row r="2243" spans="1:5" x14ac:dyDescent="0.25">
      <c r="A2243">
        <v>2242</v>
      </c>
      <c r="B2243" s="4">
        <v>1</v>
      </c>
      <c r="C2243" s="2">
        <v>2</v>
      </c>
    </row>
    <row r="2244" spans="1:5" x14ac:dyDescent="0.25">
      <c r="A2244">
        <v>2243</v>
      </c>
      <c r="B2244" s="4">
        <v>1</v>
      </c>
      <c r="C2244" s="2">
        <v>2</v>
      </c>
    </row>
    <row r="2245" spans="1:5" x14ac:dyDescent="0.25">
      <c r="A2245">
        <v>2244</v>
      </c>
      <c r="B2245" s="4">
        <v>1</v>
      </c>
    </row>
    <row r="2246" spans="1:5" x14ac:dyDescent="0.25">
      <c r="A2246">
        <v>2245</v>
      </c>
      <c r="B2246" s="4">
        <v>1</v>
      </c>
      <c r="E2246" s="5">
        <v>4</v>
      </c>
    </row>
    <row r="2247" spans="1:5" x14ac:dyDescent="0.25">
      <c r="A2247">
        <v>2246</v>
      </c>
      <c r="B2247" s="4">
        <v>1</v>
      </c>
      <c r="E2247" s="5">
        <v>4</v>
      </c>
    </row>
    <row r="2248" spans="1:5" x14ac:dyDescent="0.25">
      <c r="A2248">
        <v>2247</v>
      </c>
      <c r="B2248" s="4">
        <v>1</v>
      </c>
      <c r="D2248" s="3">
        <v>3</v>
      </c>
      <c r="E2248" s="5">
        <v>4</v>
      </c>
    </row>
    <row r="2249" spans="1:5" x14ac:dyDescent="0.25">
      <c r="A2249">
        <v>2248</v>
      </c>
      <c r="B2249" s="4">
        <v>1</v>
      </c>
      <c r="D2249" s="3">
        <v>3</v>
      </c>
      <c r="E2249" s="5">
        <v>4</v>
      </c>
    </row>
    <row r="2250" spans="1:5" x14ac:dyDescent="0.25">
      <c r="A2250">
        <v>2249</v>
      </c>
      <c r="D2250" s="3">
        <v>3</v>
      </c>
      <c r="E2250" s="5">
        <v>4</v>
      </c>
    </row>
    <row r="2251" spans="1:5" x14ac:dyDescent="0.25">
      <c r="A2251">
        <v>2250</v>
      </c>
      <c r="D2251" s="3">
        <v>3</v>
      </c>
      <c r="E2251" s="5">
        <v>4</v>
      </c>
    </row>
    <row r="2252" spans="1:5" x14ac:dyDescent="0.25">
      <c r="A2252">
        <v>2251</v>
      </c>
      <c r="D2252" s="3">
        <v>3</v>
      </c>
      <c r="E2252" s="5">
        <v>4</v>
      </c>
    </row>
    <row r="2253" spans="1:5" x14ac:dyDescent="0.25">
      <c r="A2253">
        <v>2252</v>
      </c>
      <c r="D2253" s="3">
        <v>3</v>
      </c>
      <c r="E2253" s="5">
        <v>4</v>
      </c>
    </row>
    <row r="2254" spans="1:5" x14ac:dyDescent="0.25">
      <c r="A2254">
        <v>2253</v>
      </c>
      <c r="D2254" s="3">
        <v>3</v>
      </c>
    </row>
    <row r="2255" spans="1:5" x14ac:dyDescent="0.25">
      <c r="A2255">
        <v>2254</v>
      </c>
    </row>
    <row r="2256" spans="1:5" x14ac:dyDescent="0.25">
      <c r="A2256">
        <v>2255</v>
      </c>
    </row>
    <row r="2257" spans="1:5" x14ac:dyDescent="0.25">
      <c r="A2257">
        <v>2256</v>
      </c>
    </row>
    <row r="2258" spans="1:5" x14ac:dyDescent="0.25">
      <c r="A2258">
        <v>2257</v>
      </c>
    </row>
    <row r="2259" spans="1:5" x14ac:dyDescent="0.25">
      <c r="A2259">
        <v>2258</v>
      </c>
    </row>
    <row r="2260" spans="1:5" x14ac:dyDescent="0.25">
      <c r="A2260">
        <v>2259</v>
      </c>
    </row>
    <row r="2261" spans="1:5" x14ac:dyDescent="0.25">
      <c r="A2261">
        <v>2260</v>
      </c>
    </row>
    <row r="2262" spans="1:5" x14ac:dyDescent="0.25">
      <c r="A2262">
        <v>2261</v>
      </c>
      <c r="C2262" s="2">
        <v>2</v>
      </c>
    </row>
    <row r="2263" spans="1:5" x14ac:dyDescent="0.25">
      <c r="A2263">
        <v>2262</v>
      </c>
      <c r="C2263" s="2">
        <v>2</v>
      </c>
    </row>
    <row r="2264" spans="1:5" x14ac:dyDescent="0.25">
      <c r="A2264">
        <v>2263</v>
      </c>
      <c r="C2264" s="2">
        <v>2</v>
      </c>
    </row>
    <row r="2265" spans="1:5" x14ac:dyDescent="0.25">
      <c r="A2265">
        <v>2264</v>
      </c>
      <c r="C2265" s="2">
        <v>2</v>
      </c>
    </row>
    <row r="2266" spans="1:5" x14ac:dyDescent="0.25">
      <c r="A2266">
        <v>2265</v>
      </c>
      <c r="C2266" s="2">
        <v>2</v>
      </c>
    </row>
    <row r="2267" spans="1:5" x14ac:dyDescent="0.25">
      <c r="A2267">
        <v>2266</v>
      </c>
      <c r="B2267" s="4">
        <v>1</v>
      </c>
      <c r="C2267" s="2">
        <v>2</v>
      </c>
    </row>
    <row r="2268" spans="1:5" x14ac:dyDescent="0.25">
      <c r="A2268">
        <v>2267</v>
      </c>
      <c r="B2268" s="4">
        <v>1</v>
      </c>
      <c r="C2268" s="2">
        <v>2</v>
      </c>
    </row>
    <row r="2269" spans="1:5" x14ac:dyDescent="0.25">
      <c r="A2269">
        <v>2268</v>
      </c>
      <c r="B2269" s="4">
        <v>1</v>
      </c>
    </row>
    <row r="2270" spans="1:5" x14ac:dyDescent="0.25">
      <c r="A2270">
        <v>2269</v>
      </c>
      <c r="B2270" s="4">
        <v>1</v>
      </c>
      <c r="E2270" s="5">
        <v>4</v>
      </c>
    </row>
    <row r="2271" spans="1:5" x14ac:dyDescent="0.25">
      <c r="A2271">
        <v>2270</v>
      </c>
      <c r="B2271" s="4">
        <v>1</v>
      </c>
      <c r="E2271" s="5">
        <v>4</v>
      </c>
    </row>
    <row r="2272" spans="1:5" x14ac:dyDescent="0.25">
      <c r="A2272">
        <v>2271</v>
      </c>
      <c r="B2272" s="4">
        <v>1</v>
      </c>
      <c r="E2272" s="5">
        <v>4</v>
      </c>
    </row>
    <row r="2273" spans="1:5" x14ac:dyDescent="0.25">
      <c r="A2273">
        <v>2272</v>
      </c>
      <c r="B2273" s="4">
        <v>1</v>
      </c>
      <c r="D2273" s="3">
        <v>3</v>
      </c>
      <c r="E2273" s="5">
        <v>4</v>
      </c>
    </row>
    <row r="2274" spans="1:5" x14ac:dyDescent="0.25">
      <c r="A2274">
        <v>2273</v>
      </c>
      <c r="D2274" s="3">
        <v>3</v>
      </c>
      <c r="E2274" s="5">
        <v>4</v>
      </c>
    </row>
    <row r="2275" spans="1:5" x14ac:dyDescent="0.25">
      <c r="A2275">
        <v>2274</v>
      </c>
      <c r="D2275" s="3">
        <v>3</v>
      </c>
      <c r="E2275" s="5">
        <v>4</v>
      </c>
    </row>
    <row r="2276" spans="1:5" x14ac:dyDescent="0.25">
      <c r="A2276">
        <v>2275</v>
      </c>
      <c r="D2276" s="3">
        <v>3</v>
      </c>
      <c r="E2276" s="5">
        <v>4</v>
      </c>
    </row>
    <row r="2277" spans="1:5" x14ac:dyDescent="0.25">
      <c r="A2277">
        <v>2276</v>
      </c>
      <c r="D2277" s="3">
        <v>3</v>
      </c>
      <c r="E2277" s="5">
        <v>4</v>
      </c>
    </row>
    <row r="2278" spans="1:5" x14ac:dyDescent="0.25">
      <c r="A2278">
        <v>2277</v>
      </c>
      <c r="D2278" s="3">
        <v>3</v>
      </c>
    </row>
    <row r="2279" spans="1:5" x14ac:dyDescent="0.25">
      <c r="A2279">
        <v>2278</v>
      </c>
      <c r="D2279" s="3">
        <v>3</v>
      </c>
    </row>
    <row r="2280" spans="1:5" x14ac:dyDescent="0.25">
      <c r="A2280">
        <v>2279</v>
      </c>
    </row>
    <row r="2281" spans="1:5" x14ac:dyDescent="0.25">
      <c r="A2281">
        <v>2280</v>
      </c>
    </row>
    <row r="2282" spans="1:5" x14ac:dyDescent="0.25">
      <c r="A2282">
        <v>2281</v>
      </c>
    </row>
    <row r="2283" spans="1:5" x14ac:dyDescent="0.25">
      <c r="A2283">
        <v>2282</v>
      </c>
      <c r="C2283" s="2">
        <v>2</v>
      </c>
    </row>
    <row r="2284" spans="1:5" x14ac:dyDescent="0.25">
      <c r="A2284">
        <v>2283</v>
      </c>
      <c r="C2284" s="2">
        <v>2</v>
      </c>
    </row>
    <row r="2285" spans="1:5" x14ac:dyDescent="0.25">
      <c r="A2285">
        <v>2284</v>
      </c>
      <c r="C2285" s="2">
        <v>2</v>
      </c>
    </row>
    <row r="2286" spans="1:5" x14ac:dyDescent="0.25">
      <c r="A2286">
        <v>2285</v>
      </c>
      <c r="C2286" s="2">
        <v>2</v>
      </c>
    </row>
    <row r="2287" spans="1:5" x14ac:dyDescent="0.25">
      <c r="A2287">
        <v>2286</v>
      </c>
      <c r="C2287" s="2">
        <v>2</v>
      </c>
    </row>
    <row r="2288" spans="1:5" x14ac:dyDescent="0.25">
      <c r="A2288">
        <v>2287</v>
      </c>
      <c r="C2288" s="2">
        <v>2</v>
      </c>
    </row>
    <row r="2289" spans="1:5" x14ac:dyDescent="0.25">
      <c r="A2289">
        <v>2288</v>
      </c>
      <c r="B2289" s="4">
        <v>1</v>
      </c>
      <c r="C2289" s="2">
        <v>2</v>
      </c>
    </row>
    <row r="2290" spans="1:5" x14ac:dyDescent="0.25">
      <c r="A2290">
        <v>2289</v>
      </c>
      <c r="B2290" s="4">
        <v>1</v>
      </c>
      <c r="C2290" s="2">
        <v>2</v>
      </c>
    </row>
    <row r="2291" spans="1:5" x14ac:dyDescent="0.25">
      <c r="A2291">
        <v>2290</v>
      </c>
      <c r="B2291" s="4">
        <v>1</v>
      </c>
    </row>
    <row r="2292" spans="1:5" x14ac:dyDescent="0.25">
      <c r="A2292">
        <v>2291</v>
      </c>
      <c r="B2292" s="4">
        <v>1</v>
      </c>
    </row>
    <row r="2293" spans="1:5" x14ac:dyDescent="0.25">
      <c r="A2293">
        <v>2292</v>
      </c>
      <c r="B2293" s="4">
        <v>1</v>
      </c>
      <c r="E2293" s="5">
        <v>4</v>
      </c>
    </row>
    <row r="2294" spans="1:5" x14ac:dyDescent="0.25">
      <c r="A2294">
        <v>2293</v>
      </c>
      <c r="B2294" s="4">
        <v>1</v>
      </c>
      <c r="E2294" s="5">
        <v>4</v>
      </c>
    </row>
    <row r="2295" spans="1:5" x14ac:dyDescent="0.25">
      <c r="A2295">
        <v>2294</v>
      </c>
      <c r="B2295" s="4">
        <v>1</v>
      </c>
      <c r="D2295" s="3">
        <v>3</v>
      </c>
      <c r="E2295" s="5">
        <v>4</v>
      </c>
    </row>
    <row r="2296" spans="1:5" x14ac:dyDescent="0.25">
      <c r="A2296">
        <v>2295</v>
      </c>
      <c r="D2296" s="3">
        <v>3</v>
      </c>
      <c r="E2296" s="5">
        <v>4</v>
      </c>
    </row>
    <row r="2297" spans="1:5" x14ac:dyDescent="0.25">
      <c r="A2297">
        <v>2296</v>
      </c>
      <c r="D2297" s="3">
        <v>3</v>
      </c>
      <c r="E2297" s="5">
        <v>4</v>
      </c>
    </row>
    <row r="2298" spans="1:5" x14ac:dyDescent="0.25">
      <c r="A2298">
        <v>2297</v>
      </c>
      <c r="D2298" s="3">
        <v>3</v>
      </c>
      <c r="E2298" s="5">
        <v>4</v>
      </c>
    </row>
    <row r="2299" spans="1:5" x14ac:dyDescent="0.25">
      <c r="A2299">
        <v>2298</v>
      </c>
      <c r="D2299" s="3">
        <v>3</v>
      </c>
      <c r="E2299" s="5">
        <v>4</v>
      </c>
    </row>
    <row r="2300" spans="1:5" x14ac:dyDescent="0.25">
      <c r="A2300">
        <v>2299</v>
      </c>
      <c r="D2300" s="3">
        <v>3</v>
      </c>
      <c r="E2300" s="5">
        <v>4</v>
      </c>
    </row>
    <row r="2301" spans="1:5" x14ac:dyDescent="0.25">
      <c r="A2301">
        <v>2300</v>
      </c>
      <c r="D2301" s="3">
        <v>3</v>
      </c>
    </row>
    <row r="2302" spans="1:5" x14ac:dyDescent="0.25">
      <c r="A2302">
        <v>2301</v>
      </c>
      <c r="D2302" s="3">
        <v>3</v>
      </c>
    </row>
    <row r="2303" spans="1:5" x14ac:dyDescent="0.25">
      <c r="A2303">
        <v>2302</v>
      </c>
      <c r="C2303" s="2">
        <v>2</v>
      </c>
    </row>
    <row r="2304" spans="1:5" x14ac:dyDescent="0.25">
      <c r="A2304">
        <v>2303</v>
      </c>
      <c r="C2304" s="2">
        <v>2</v>
      </c>
    </row>
    <row r="2305" spans="1:5" x14ac:dyDescent="0.25">
      <c r="A2305">
        <v>2304</v>
      </c>
      <c r="C2305" s="2">
        <v>2</v>
      </c>
    </row>
    <row r="2306" spans="1:5" x14ac:dyDescent="0.25">
      <c r="A2306">
        <v>2305</v>
      </c>
      <c r="C2306" s="2">
        <v>2</v>
      </c>
    </row>
    <row r="2307" spans="1:5" x14ac:dyDescent="0.25">
      <c r="A2307">
        <v>2306</v>
      </c>
      <c r="C2307" s="2">
        <v>2</v>
      </c>
    </row>
    <row r="2308" spans="1:5" x14ac:dyDescent="0.25">
      <c r="A2308">
        <v>2307</v>
      </c>
      <c r="C2308" s="2">
        <v>2</v>
      </c>
    </row>
    <row r="2309" spans="1:5" x14ac:dyDescent="0.25">
      <c r="A2309">
        <v>2308</v>
      </c>
      <c r="C2309" s="2">
        <v>2</v>
      </c>
    </row>
    <row r="2310" spans="1:5" x14ac:dyDescent="0.25">
      <c r="A2310">
        <v>2309</v>
      </c>
      <c r="C2310" s="2">
        <v>2</v>
      </c>
    </row>
    <row r="2311" spans="1:5" x14ac:dyDescent="0.25">
      <c r="A2311">
        <v>2310</v>
      </c>
      <c r="C2311" s="2">
        <v>2</v>
      </c>
    </row>
    <row r="2312" spans="1:5" x14ac:dyDescent="0.25">
      <c r="A2312">
        <v>2311</v>
      </c>
      <c r="B2312" s="4">
        <v>1</v>
      </c>
    </row>
    <row r="2313" spans="1:5" x14ac:dyDescent="0.25">
      <c r="A2313">
        <v>2312</v>
      </c>
      <c r="B2313" s="4">
        <v>1</v>
      </c>
    </row>
    <row r="2314" spans="1:5" x14ac:dyDescent="0.25">
      <c r="A2314">
        <v>2313</v>
      </c>
      <c r="B2314" s="4">
        <v>1</v>
      </c>
    </row>
    <row r="2315" spans="1:5" x14ac:dyDescent="0.25">
      <c r="A2315">
        <v>2314</v>
      </c>
      <c r="B2315" s="4">
        <v>1</v>
      </c>
    </row>
    <row r="2316" spans="1:5" x14ac:dyDescent="0.25">
      <c r="A2316">
        <v>2315</v>
      </c>
      <c r="B2316" s="4">
        <v>1</v>
      </c>
      <c r="E2316" s="5">
        <v>4</v>
      </c>
    </row>
    <row r="2317" spans="1:5" x14ac:dyDescent="0.25">
      <c r="A2317">
        <v>2316</v>
      </c>
      <c r="B2317" s="4">
        <v>1</v>
      </c>
      <c r="E2317" s="5">
        <v>4</v>
      </c>
    </row>
    <row r="2318" spans="1:5" x14ac:dyDescent="0.25">
      <c r="A2318">
        <v>2317</v>
      </c>
      <c r="B2318" s="4">
        <v>1</v>
      </c>
      <c r="D2318" s="3">
        <v>3</v>
      </c>
      <c r="E2318" s="5">
        <v>4</v>
      </c>
    </row>
    <row r="2319" spans="1:5" x14ac:dyDescent="0.25">
      <c r="A2319">
        <v>2318</v>
      </c>
      <c r="B2319" s="4">
        <v>1</v>
      </c>
      <c r="D2319" s="3">
        <v>3</v>
      </c>
      <c r="E2319" s="5">
        <v>4</v>
      </c>
    </row>
    <row r="2320" spans="1:5" x14ac:dyDescent="0.25">
      <c r="A2320">
        <v>2319</v>
      </c>
      <c r="D2320" s="3">
        <v>3</v>
      </c>
      <c r="E2320" s="5">
        <v>4</v>
      </c>
    </row>
    <row r="2321" spans="1:5" x14ac:dyDescent="0.25">
      <c r="A2321">
        <v>2320</v>
      </c>
      <c r="D2321" s="3">
        <v>3</v>
      </c>
      <c r="E2321" s="5">
        <v>4</v>
      </c>
    </row>
    <row r="2322" spans="1:5" x14ac:dyDescent="0.25">
      <c r="A2322">
        <v>2321</v>
      </c>
      <c r="D2322" s="3">
        <v>3</v>
      </c>
      <c r="E2322" s="5">
        <v>4</v>
      </c>
    </row>
    <row r="2323" spans="1:5" x14ac:dyDescent="0.25">
      <c r="A2323">
        <v>2322</v>
      </c>
      <c r="D2323" s="3">
        <v>3</v>
      </c>
      <c r="E2323" s="5">
        <v>4</v>
      </c>
    </row>
    <row r="2324" spans="1:5" x14ac:dyDescent="0.25">
      <c r="A2324">
        <v>2323</v>
      </c>
      <c r="D2324" s="3">
        <v>3</v>
      </c>
    </row>
    <row r="2325" spans="1:5" x14ac:dyDescent="0.25">
      <c r="A2325">
        <v>2324</v>
      </c>
      <c r="C2325" s="2">
        <v>2</v>
      </c>
      <c r="D2325" s="3">
        <v>3</v>
      </c>
    </row>
    <row r="2326" spans="1:5" x14ac:dyDescent="0.25">
      <c r="A2326">
        <v>2325</v>
      </c>
      <c r="C2326" s="2">
        <v>2</v>
      </c>
    </row>
    <row r="2327" spans="1:5" x14ac:dyDescent="0.25">
      <c r="A2327">
        <v>2326</v>
      </c>
      <c r="C2327" s="2">
        <v>2</v>
      </c>
    </row>
    <row r="2328" spans="1:5" x14ac:dyDescent="0.25">
      <c r="A2328">
        <v>2327</v>
      </c>
      <c r="C2328" s="2">
        <v>2</v>
      </c>
    </row>
    <row r="2329" spans="1:5" x14ac:dyDescent="0.25">
      <c r="A2329">
        <v>2328</v>
      </c>
      <c r="C2329" s="2">
        <v>2</v>
      </c>
    </row>
    <row r="2330" spans="1:5" x14ac:dyDescent="0.25">
      <c r="A2330">
        <v>2329</v>
      </c>
      <c r="C2330" s="2">
        <v>2</v>
      </c>
    </row>
    <row r="2331" spans="1:5" x14ac:dyDescent="0.25">
      <c r="A2331">
        <v>2330</v>
      </c>
      <c r="C2331" s="2">
        <v>2</v>
      </c>
    </row>
    <row r="2332" spans="1:5" x14ac:dyDescent="0.25">
      <c r="A2332">
        <v>2331</v>
      </c>
      <c r="C2332" s="2">
        <v>2</v>
      </c>
    </row>
    <row r="2333" spans="1:5" x14ac:dyDescent="0.25">
      <c r="A2333">
        <v>2332</v>
      </c>
      <c r="B2333" s="4">
        <v>1</v>
      </c>
      <c r="C2333" s="2">
        <v>2</v>
      </c>
    </row>
    <row r="2334" spans="1:5" x14ac:dyDescent="0.25">
      <c r="A2334">
        <v>2333</v>
      </c>
      <c r="B2334" s="4">
        <v>1</v>
      </c>
      <c r="C2334" s="2">
        <v>2</v>
      </c>
    </row>
    <row r="2335" spans="1:5" x14ac:dyDescent="0.25">
      <c r="A2335">
        <v>2334</v>
      </c>
      <c r="B2335" s="4">
        <v>1</v>
      </c>
    </row>
    <row r="2336" spans="1:5" x14ac:dyDescent="0.25">
      <c r="A2336">
        <v>2335</v>
      </c>
      <c r="B2336" s="4">
        <v>1</v>
      </c>
    </row>
    <row r="2337" spans="1:5" x14ac:dyDescent="0.25">
      <c r="A2337">
        <v>2336</v>
      </c>
      <c r="B2337" s="4">
        <v>1</v>
      </c>
    </row>
    <row r="2338" spans="1:5" x14ac:dyDescent="0.25">
      <c r="A2338">
        <v>2337</v>
      </c>
      <c r="B2338" s="4">
        <v>1</v>
      </c>
    </row>
    <row r="2339" spans="1:5" x14ac:dyDescent="0.25">
      <c r="A2339">
        <v>2338</v>
      </c>
      <c r="B2339" s="4">
        <v>1</v>
      </c>
      <c r="E2339" s="5">
        <v>4</v>
      </c>
    </row>
    <row r="2340" spans="1:5" x14ac:dyDescent="0.25">
      <c r="A2340">
        <v>2339</v>
      </c>
      <c r="B2340" s="4">
        <v>1</v>
      </c>
      <c r="E2340" s="5">
        <v>4</v>
      </c>
    </row>
    <row r="2341" spans="1:5" x14ac:dyDescent="0.25">
      <c r="A2341">
        <v>2340</v>
      </c>
      <c r="B2341" s="4">
        <v>1</v>
      </c>
      <c r="E2341" s="5">
        <v>4</v>
      </c>
    </row>
    <row r="2342" spans="1:5" x14ac:dyDescent="0.25">
      <c r="A2342">
        <v>2341</v>
      </c>
      <c r="B2342" s="4">
        <v>1</v>
      </c>
      <c r="E2342" s="5">
        <v>4</v>
      </c>
    </row>
    <row r="2343" spans="1:5" x14ac:dyDescent="0.25">
      <c r="A2343">
        <v>2342</v>
      </c>
      <c r="D2343" s="3">
        <v>3</v>
      </c>
      <c r="E2343" s="5">
        <v>4</v>
      </c>
    </row>
    <row r="2344" spans="1:5" x14ac:dyDescent="0.25">
      <c r="A2344">
        <v>2343</v>
      </c>
      <c r="D2344" s="3">
        <v>3</v>
      </c>
      <c r="E2344" s="5">
        <v>4</v>
      </c>
    </row>
    <row r="2345" spans="1:5" x14ac:dyDescent="0.25">
      <c r="A2345">
        <v>2344</v>
      </c>
      <c r="D2345" s="3">
        <v>3</v>
      </c>
      <c r="E2345" s="5">
        <v>4</v>
      </c>
    </row>
    <row r="2346" spans="1:5" x14ac:dyDescent="0.25">
      <c r="A2346">
        <v>2345</v>
      </c>
      <c r="D2346" s="3">
        <v>3</v>
      </c>
      <c r="E2346" s="5">
        <v>4</v>
      </c>
    </row>
    <row r="2347" spans="1:5" x14ac:dyDescent="0.25">
      <c r="A2347">
        <v>2346</v>
      </c>
      <c r="C2347" s="2">
        <v>2</v>
      </c>
      <c r="D2347" s="3">
        <v>3</v>
      </c>
    </row>
    <row r="2348" spans="1:5" x14ac:dyDescent="0.25">
      <c r="A2348">
        <v>2347</v>
      </c>
      <c r="C2348" s="2">
        <v>2</v>
      </c>
      <c r="D2348" s="3">
        <v>3</v>
      </c>
    </row>
    <row r="2349" spans="1:5" x14ac:dyDescent="0.25">
      <c r="A2349">
        <v>2348</v>
      </c>
      <c r="C2349" s="2">
        <v>2</v>
      </c>
      <c r="D2349" s="3">
        <v>3</v>
      </c>
    </row>
    <row r="2350" spans="1:5" x14ac:dyDescent="0.25">
      <c r="A2350">
        <v>2349</v>
      </c>
      <c r="C2350" s="2">
        <v>2</v>
      </c>
      <c r="D2350" s="3">
        <v>3</v>
      </c>
    </row>
    <row r="2351" spans="1:5" x14ac:dyDescent="0.25">
      <c r="A2351">
        <v>2350</v>
      </c>
      <c r="C2351" s="2">
        <v>2</v>
      </c>
      <c r="D2351" s="3">
        <v>3</v>
      </c>
    </row>
    <row r="2352" spans="1:5" x14ac:dyDescent="0.25">
      <c r="A2352">
        <v>2351</v>
      </c>
      <c r="C2352" s="2">
        <v>2</v>
      </c>
      <c r="D2352" s="3">
        <v>3</v>
      </c>
    </row>
    <row r="2353" spans="1:6" x14ac:dyDescent="0.25">
      <c r="A2353">
        <v>2352</v>
      </c>
      <c r="C2353" s="2">
        <v>2</v>
      </c>
    </row>
    <row r="2354" spans="1:6" x14ac:dyDescent="0.25">
      <c r="A2354">
        <v>2353</v>
      </c>
      <c r="C2354" s="2">
        <v>2</v>
      </c>
    </row>
    <row r="2355" spans="1:6" x14ac:dyDescent="0.25">
      <c r="A2355">
        <v>2354</v>
      </c>
      <c r="C2355" s="2">
        <v>2</v>
      </c>
    </row>
    <row r="2356" spans="1:6" x14ac:dyDescent="0.25">
      <c r="A2356">
        <v>2355</v>
      </c>
      <c r="B2356" s="4">
        <v>1</v>
      </c>
      <c r="C2356" s="2">
        <v>2</v>
      </c>
    </row>
    <row r="2357" spans="1:6" x14ac:dyDescent="0.25">
      <c r="A2357">
        <v>2356</v>
      </c>
      <c r="B2357" s="4">
        <v>1</v>
      </c>
      <c r="C2357" s="2">
        <v>2</v>
      </c>
    </row>
    <row r="2358" spans="1:6" x14ac:dyDescent="0.25">
      <c r="A2358">
        <v>2357</v>
      </c>
      <c r="B2358" s="4">
        <v>1</v>
      </c>
      <c r="C2358" s="2">
        <v>2</v>
      </c>
    </row>
    <row r="2359" spans="1:6" x14ac:dyDescent="0.25">
      <c r="A2359">
        <v>2358</v>
      </c>
      <c r="B2359" s="4">
        <v>1</v>
      </c>
    </row>
    <row r="2360" spans="1:6" x14ac:dyDescent="0.25">
      <c r="A2360">
        <v>2359</v>
      </c>
      <c r="B2360" s="4">
        <v>1</v>
      </c>
      <c r="F2360" t="s">
        <v>22</v>
      </c>
    </row>
    <row r="2361" spans="1:6" x14ac:dyDescent="0.25">
      <c r="A2361">
        <v>2360</v>
      </c>
    </row>
    <row r="2362" spans="1:6" x14ac:dyDescent="0.25">
      <c r="A2362">
        <v>2361</v>
      </c>
      <c r="F2362" t="s">
        <v>22</v>
      </c>
    </row>
    <row r="2363" spans="1:6" x14ac:dyDescent="0.25">
      <c r="A2363">
        <v>2362</v>
      </c>
      <c r="C2363" s="2">
        <v>2</v>
      </c>
    </row>
    <row r="2364" spans="1:6" x14ac:dyDescent="0.25">
      <c r="A2364">
        <v>2363</v>
      </c>
      <c r="C2364" s="2">
        <v>2</v>
      </c>
    </row>
    <row r="2365" spans="1:6" x14ac:dyDescent="0.25">
      <c r="A2365">
        <v>2364</v>
      </c>
      <c r="C2365" s="2">
        <v>2</v>
      </c>
    </row>
    <row r="2366" spans="1:6" x14ac:dyDescent="0.25">
      <c r="A2366">
        <v>2365</v>
      </c>
      <c r="C2366" s="2">
        <v>2</v>
      </c>
    </row>
    <row r="2367" spans="1:6" x14ac:dyDescent="0.25">
      <c r="A2367">
        <v>2366</v>
      </c>
      <c r="C2367" s="2">
        <v>2</v>
      </c>
    </row>
    <row r="2368" spans="1:6" x14ac:dyDescent="0.25">
      <c r="A2368">
        <v>2367</v>
      </c>
      <c r="C2368" s="2">
        <v>2</v>
      </c>
    </row>
    <row r="2369" spans="1:5" x14ac:dyDescent="0.25">
      <c r="A2369">
        <v>2368</v>
      </c>
      <c r="C2369" s="2">
        <v>2</v>
      </c>
    </row>
    <row r="2370" spans="1:5" x14ac:dyDescent="0.25">
      <c r="A2370">
        <v>2369</v>
      </c>
      <c r="C2370" s="2">
        <v>2</v>
      </c>
    </row>
    <row r="2371" spans="1:5" x14ac:dyDescent="0.25">
      <c r="A2371">
        <v>2370</v>
      </c>
      <c r="C2371" s="2">
        <v>2</v>
      </c>
    </row>
    <row r="2372" spans="1:5" x14ac:dyDescent="0.25">
      <c r="A2372">
        <v>2371</v>
      </c>
      <c r="C2372" s="2">
        <v>2</v>
      </c>
    </row>
    <row r="2373" spans="1:5" x14ac:dyDescent="0.25">
      <c r="A2373">
        <v>2372</v>
      </c>
      <c r="C2373" s="2">
        <v>2</v>
      </c>
    </row>
    <row r="2374" spans="1:5" x14ac:dyDescent="0.25">
      <c r="A2374">
        <v>2373</v>
      </c>
      <c r="C2374" s="2">
        <v>2</v>
      </c>
    </row>
    <row r="2375" spans="1:5" x14ac:dyDescent="0.25">
      <c r="A2375">
        <v>2374</v>
      </c>
      <c r="C2375" s="2">
        <v>2</v>
      </c>
    </row>
    <row r="2376" spans="1:5" x14ac:dyDescent="0.25">
      <c r="A2376">
        <v>2375</v>
      </c>
      <c r="E2376" s="5">
        <v>4</v>
      </c>
    </row>
    <row r="2377" spans="1:5" x14ac:dyDescent="0.25">
      <c r="A2377">
        <v>2376</v>
      </c>
      <c r="B2377" s="4">
        <v>1</v>
      </c>
      <c r="E2377" s="5">
        <v>4</v>
      </c>
    </row>
    <row r="2378" spans="1:5" x14ac:dyDescent="0.25">
      <c r="A2378">
        <v>2377</v>
      </c>
      <c r="B2378" s="4">
        <v>1</v>
      </c>
      <c r="E2378" s="5">
        <v>4</v>
      </c>
    </row>
    <row r="2379" spans="1:5" x14ac:dyDescent="0.25">
      <c r="A2379">
        <v>2378</v>
      </c>
      <c r="B2379" s="4">
        <v>1</v>
      </c>
      <c r="E2379" s="5">
        <v>4</v>
      </c>
    </row>
    <row r="2380" spans="1:5" x14ac:dyDescent="0.25">
      <c r="A2380">
        <v>2379</v>
      </c>
      <c r="B2380" s="4">
        <v>1</v>
      </c>
      <c r="E2380" s="5">
        <v>4</v>
      </c>
    </row>
    <row r="2381" spans="1:5" x14ac:dyDescent="0.25">
      <c r="A2381">
        <v>2380</v>
      </c>
      <c r="B2381" s="4">
        <v>1</v>
      </c>
      <c r="E2381" s="5">
        <v>4</v>
      </c>
    </row>
    <row r="2382" spans="1:5" x14ac:dyDescent="0.25">
      <c r="A2382">
        <v>2381</v>
      </c>
      <c r="B2382" s="4">
        <v>1</v>
      </c>
      <c r="E2382" s="5">
        <v>4</v>
      </c>
    </row>
    <row r="2383" spans="1:5" x14ac:dyDescent="0.25">
      <c r="A2383">
        <v>2382</v>
      </c>
      <c r="B2383" s="4">
        <v>1</v>
      </c>
      <c r="E2383" s="5">
        <v>4</v>
      </c>
    </row>
    <row r="2384" spans="1:5" x14ac:dyDescent="0.25">
      <c r="A2384">
        <v>2383</v>
      </c>
      <c r="B2384" s="4">
        <v>1</v>
      </c>
      <c r="E2384" s="5">
        <v>4</v>
      </c>
    </row>
    <row r="2385" spans="1:5" x14ac:dyDescent="0.25">
      <c r="A2385">
        <v>2384</v>
      </c>
      <c r="B2385" s="4">
        <v>1</v>
      </c>
      <c r="E2385" s="5">
        <v>4</v>
      </c>
    </row>
    <row r="2386" spans="1:5" x14ac:dyDescent="0.25">
      <c r="A2386">
        <v>2385</v>
      </c>
      <c r="B2386" s="4">
        <v>1</v>
      </c>
      <c r="E2386" s="5">
        <v>4</v>
      </c>
    </row>
    <row r="2387" spans="1:5" x14ac:dyDescent="0.25">
      <c r="A2387">
        <v>2386</v>
      </c>
      <c r="B2387" s="4">
        <v>1</v>
      </c>
      <c r="E2387" s="5">
        <v>4</v>
      </c>
    </row>
    <row r="2388" spans="1:5" x14ac:dyDescent="0.25">
      <c r="A2388">
        <v>2387</v>
      </c>
      <c r="D2388" s="3">
        <v>3</v>
      </c>
    </row>
    <row r="2389" spans="1:5" x14ac:dyDescent="0.25">
      <c r="A2389">
        <v>2388</v>
      </c>
      <c r="D2389" s="3">
        <v>3</v>
      </c>
    </row>
    <row r="2390" spans="1:5" x14ac:dyDescent="0.25">
      <c r="A2390">
        <v>2389</v>
      </c>
      <c r="D2390" s="3">
        <v>3</v>
      </c>
    </row>
    <row r="2391" spans="1:5" x14ac:dyDescent="0.25">
      <c r="A2391">
        <v>2390</v>
      </c>
      <c r="D2391" s="3">
        <v>3</v>
      </c>
    </row>
    <row r="2392" spans="1:5" x14ac:dyDescent="0.25">
      <c r="A2392">
        <v>2391</v>
      </c>
      <c r="C2392" s="2">
        <v>2</v>
      </c>
      <c r="D2392" s="3">
        <v>3</v>
      </c>
    </row>
    <row r="2393" spans="1:5" x14ac:dyDescent="0.25">
      <c r="A2393">
        <v>2392</v>
      </c>
      <c r="C2393" s="2">
        <v>2</v>
      </c>
      <c r="D2393" s="3">
        <v>3</v>
      </c>
    </row>
    <row r="2394" spans="1:5" x14ac:dyDescent="0.25">
      <c r="A2394">
        <v>2393</v>
      </c>
      <c r="C2394" s="2">
        <v>2</v>
      </c>
      <c r="D2394" s="3">
        <v>3</v>
      </c>
    </row>
    <row r="2395" spans="1:5" x14ac:dyDescent="0.25">
      <c r="A2395">
        <v>2394</v>
      </c>
      <c r="C2395" s="2">
        <v>2</v>
      </c>
      <c r="D2395" s="3">
        <v>3</v>
      </c>
    </row>
    <row r="2396" spans="1:5" x14ac:dyDescent="0.25">
      <c r="A2396">
        <v>2395</v>
      </c>
      <c r="C2396" s="2">
        <v>2</v>
      </c>
      <c r="D2396" s="3">
        <v>3</v>
      </c>
    </row>
    <row r="2397" spans="1:5" x14ac:dyDescent="0.25">
      <c r="A2397">
        <v>2396</v>
      </c>
      <c r="C2397" s="2">
        <v>2</v>
      </c>
      <c r="D2397" s="3">
        <v>3</v>
      </c>
    </row>
    <row r="2398" spans="1:5" x14ac:dyDescent="0.25">
      <c r="A2398">
        <v>2397</v>
      </c>
      <c r="C2398" s="2">
        <v>2</v>
      </c>
      <c r="D2398" s="3">
        <v>3</v>
      </c>
    </row>
    <row r="2399" spans="1:5" x14ac:dyDescent="0.25">
      <c r="A2399">
        <v>2398</v>
      </c>
      <c r="C2399" s="2">
        <v>2</v>
      </c>
    </row>
    <row r="2400" spans="1:5" x14ac:dyDescent="0.25">
      <c r="A2400">
        <v>2399</v>
      </c>
      <c r="C2400" s="2">
        <v>2</v>
      </c>
    </row>
    <row r="2401" spans="1:5" x14ac:dyDescent="0.25">
      <c r="A2401">
        <v>2400</v>
      </c>
      <c r="C2401" s="2">
        <v>2</v>
      </c>
    </row>
    <row r="2402" spans="1:5" x14ac:dyDescent="0.25">
      <c r="A2402">
        <v>2401</v>
      </c>
      <c r="C2402" s="2">
        <v>2</v>
      </c>
    </row>
    <row r="2403" spans="1:5" x14ac:dyDescent="0.25">
      <c r="A2403">
        <v>2402</v>
      </c>
      <c r="C2403" s="2">
        <v>2</v>
      </c>
    </row>
    <row r="2404" spans="1:5" x14ac:dyDescent="0.25">
      <c r="A2404">
        <v>2403</v>
      </c>
      <c r="B2404" s="4">
        <v>1</v>
      </c>
    </row>
    <row r="2405" spans="1:5" x14ac:dyDescent="0.25">
      <c r="A2405">
        <v>2404</v>
      </c>
      <c r="B2405" s="4">
        <v>1</v>
      </c>
      <c r="E2405" s="5">
        <v>4</v>
      </c>
    </row>
    <row r="2406" spans="1:5" x14ac:dyDescent="0.25">
      <c r="A2406">
        <v>2405</v>
      </c>
      <c r="B2406" s="4">
        <v>1</v>
      </c>
      <c r="E2406" s="5">
        <v>4</v>
      </c>
    </row>
    <row r="2407" spans="1:5" x14ac:dyDescent="0.25">
      <c r="A2407">
        <v>2406</v>
      </c>
      <c r="B2407" s="4">
        <v>1</v>
      </c>
      <c r="E2407" s="5">
        <v>4</v>
      </c>
    </row>
    <row r="2408" spans="1:5" x14ac:dyDescent="0.25">
      <c r="A2408">
        <v>2407</v>
      </c>
      <c r="B2408" s="4">
        <v>1</v>
      </c>
      <c r="E2408" s="5">
        <v>4</v>
      </c>
    </row>
    <row r="2409" spans="1:5" x14ac:dyDescent="0.25">
      <c r="A2409">
        <v>2408</v>
      </c>
      <c r="B2409" s="4">
        <v>1</v>
      </c>
      <c r="E2409" s="5">
        <v>4</v>
      </c>
    </row>
    <row r="2410" spans="1:5" x14ac:dyDescent="0.25">
      <c r="A2410">
        <v>2409</v>
      </c>
      <c r="B2410" s="4">
        <v>1</v>
      </c>
      <c r="E2410" s="5">
        <v>4</v>
      </c>
    </row>
    <row r="2411" spans="1:5" x14ac:dyDescent="0.25">
      <c r="A2411">
        <v>2410</v>
      </c>
      <c r="B2411" s="4">
        <v>1</v>
      </c>
      <c r="E2411" s="5">
        <v>4</v>
      </c>
    </row>
    <row r="2412" spans="1:5" x14ac:dyDescent="0.25">
      <c r="A2412">
        <v>2411</v>
      </c>
      <c r="B2412" s="4">
        <v>1</v>
      </c>
      <c r="E2412" s="5">
        <v>4</v>
      </c>
    </row>
    <row r="2413" spans="1:5" x14ac:dyDescent="0.25">
      <c r="A2413">
        <v>2412</v>
      </c>
      <c r="B2413" s="4">
        <v>1</v>
      </c>
      <c r="E2413" s="5">
        <v>4</v>
      </c>
    </row>
    <row r="2414" spans="1:5" x14ac:dyDescent="0.25">
      <c r="A2414">
        <v>2413</v>
      </c>
      <c r="B2414" s="4">
        <v>1</v>
      </c>
      <c r="E2414" s="5">
        <v>4</v>
      </c>
    </row>
    <row r="2415" spans="1:5" x14ac:dyDescent="0.25">
      <c r="A2415">
        <v>2414</v>
      </c>
      <c r="D2415" s="3">
        <v>3</v>
      </c>
      <c r="E2415" s="5">
        <v>4</v>
      </c>
    </row>
    <row r="2416" spans="1:5" x14ac:dyDescent="0.25">
      <c r="A2416">
        <v>2415</v>
      </c>
      <c r="D2416" s="3">
        <v>3</v>
      </c>
    </row>
    <row r="2417" spans="1:5" x14ac:dyDescent="0.25">
      <c r="A2417">
        <v>2416</v>
      </c>
      <c r="D2417" s="3">
        <v>3</v>
      </c>
    </row>
    <row r="2418" spans="1:5" x14ac:dyDescent="0.25">
      <c r="A2418">
        <v>2417</v>
      </c>
      <c r="D2418" s="3">
        <v>3</v>
      </c>
    </row>
    <row r="2419" spans="1:5" x14ac:dyDescent="0.25">
      <c r="A2419">
        <v>2418</v>
      </c>
      <c r="D2419" s="3">
        <v>3</v>
      </c>
    </row>
    <row r="2420" spans="1:5" x14ac:dyDescent="0.25">
      <c r="A2420">
        <v>2419</v>
      </c>
      <c r="C2420" s="2">
        <v>2</v>
      </c>
      <c r="D2420" s="3">
        <v>3</v>
      </c>
    </row>
    <row r="2421" spans="1:5" x14ac:dyDescent="0.25">
      <c r="A2421">
        <v>2420</v>
      </c>
      <c r="C2421" s="2">
        <v>2</v>
      </c>
      <c r="D2421" s="3">
        <v>3</v>
      </c>
    </row>
    <row r="2422" spans="1:5" x14ac:dyDescent="0.25">
      <c r="A2422">
        <v>2421</v>
      </c>
      <c r="C2422" s="2">
        <v>2</v>
      </c>
      <c r="D2422" s="3">
        <v>3</v>
      </c>
    </row>
    <row r="2423" spans="1:5" x14ac:dyDescent="0.25">
      <c r="A2423">
        <v>2422</v>
      </c>
      <c r="C2423" s="2">
        <v>2</v>
      </c>
      <c r="D2423" s="3">
        <v>3</v>
      </c>
    </row>
    <row r="2424" spans="1:5" x14ac:dyDescent="0.25">
      <c r="A2424">
        <v>2423</v>
      </c>
      <c r="C2424" s="2">
        <v>2</v>
      </c>
    </row>
    <row r="2425" spans="1:5" x14ac:dyDescent="0.25">
      <c r="A2425">
        <v>2424</v>
      </c>
      <c r="C2425" s="2">
        <v>2</v>
      </c>
    </row>
    <row r="2426" spans="1:5" x14ac:dyDescent="0.25">
      <c r="A2426">
        <v>2425</v>
      </c>
      <c r="C2426" s="2">
        <v>2</v>
      </c>
    </row>
    <row r="2427" spans="1:5" x14ac:dyDescent="0.25">
      <c r="A2427">
        <v>2426</v>
      </c>
      <c r="C2427" s="2">
        <v>2</v>
      </c>
    </row>
    <row r="2428" spans="1:5" x14ac:dyDescent="0.25">
      <c r="A2428">
        <v>2427</v>
      </c>
      <c r="C2428" s="2">
        <v>2</v>
      </c>
    </row>
    <row r="2429" spans="1:5" x14ac:dyDescent="0.25">
      <c r="A2429">
        <v>2428</v>
      </c>
      <c r="C2429" s="2">
        <v>2</v>
      </c>
    </row>
    <row r="2430" spans="1:5" x14ac:dyDescent="0.25">
      <c r="A2430">
        <v>2429</v>
      </c>
    </row>
    <row r="2431" spans="1:5" x14ac:dyDescent="0.25">
      <c r="A2431">
        <v>2430</v>
      </c>
      <c r="B2431" s="4">
        <v>1</v>
      </c>
    </row>
    <row r="2432" spans="1:5" x14ac:dyDescent="0.25">
      <c r="A2432">
        <v>2431</v>
      </c>
      <c r="B2432" s="4">
        <v>1</v>
      </c>
      <c r="E2432" s="5">
        <v>4</v>
      </c>
    </row>
    <row r="2433" spans="1:5" x14ac:dyDescent="0.25">
      <c r="A2433">
        <v>2432</v>
      </c>
      <c r="B2433" s="4">
        <v>1</v>
      </c>
      <c r="E2433" s="5">
        <v>4</v>
      </c>
    </row>
    <row r="2434" spans="1:5" x14ac:dyDescent="0.25">
      <c r="A2434">
        <v>2433</v>
      </c>
      <c r="B2434" s="4">
        <v>1</v>
      </c>
      <c r="E2434" s="5">
        <v>4</v>
      </c>
    </row>
    <row r="2435" spans="1:5" x14ac:dyDescent="0.25">
      <c r="A2435">
        <v>2434</v>
      </c>
      <c r="B2435" s="4">
        <v>1</v>
      </c>
      <c r="E2435" s="5">
        <v>4</v>
      </c>
    </row>
    <row r="2436" spans="1:5" x14ac:dyDescent="0.25">
      <c r="A2436">
        <v>2435</v>
      </c>
      <c r="B2436" s="4">
        <v>1</v>
      </c>
      <c r="E2436" s="5">
        <v>4</v>
      </c>
    </row>
    <row r="2437" spans="1:5" x14ac:dyDescent="0.25">
      <c r="A2437">
        <v>2436</v>
      </c>
      <c r="B2437" s="4">
        <v>1</v>
      </c>
      <c r="E2437" s="5">
        <v>4</v>
      </c>
    </row>
    <row r="2438" spans="1:5" x14ac:dyDescent="0.25">
      <c r="A2438">
        <v>2437</v>
      </c>
      <c r="B2438" s="4">
        <v>1</v>
      </c>
      <c r="D2438" s="3">
        <v>3</v>
      </c>
      <c r="E2438" s="5">
        <v>4</v>
      </c>
    </row>
    <row r="2439" spans="1:5" x14ac:dyDescent="0.25">
      <c r="A2439">
        <v>2438</v>
      </c>
      <c r="B2439" s="4">
        <v>1</v>
      </c>
      <c r="D2439" s="3">
        <v>3</v>
      </c>
      <c r="E2439" s="5">
        <v>4</v>
      </c>
    </row>
    <row r="2440" spans="1:5" x14ac:dyDescent="0.25">
      <c r="A2440">
        <v>2439</v>
      </c>
      <c r="D2440" s="3">
        <v>3</v>
      </c>
      <c r="E2440" s="5">
        <v>4</v>
      </c>
    </row>
    <row r="2441" spans="1:5" x14ac:dyDescent="0.25">
      <c r="A2441">
        <v>2440</v>
      </c>
      <c r="D2441" s="3">
        <v>3</v>
      </c>
      <c r="E2441" s="5">
        <v>4</v>
      </c>
    </row>
    <row r="2442" spans="1:5" x14ac:dyDescent="0.25">
      <c r="A2442">
        <v>2441</v>
      </c>
      <c r="D2442" s="3">
        <v>3</v>
      </c>
    </row>
    <row r="2443" spans="1:5" x14ac:dyDescent="0.25">
      <c r="A2443">
        <v>2442</v>
      </c>
      <c r="D2443" s="3">
        <v>3</v>
      </c>
    </row>
    <row r="2444" spans="1:5" x14ac:dyDescent="0.25">
      <c r="A2444">
        <v>2443</v>
      </c>
      <c r="D2444" s="3">
        <v>3</v>
      </c>
    </row>
    <row r="2445" spans="1:5" x14ac:dyDescent="0.25">
      <c r="A2445">
        <v>2444</v>
      </c>
      <c r="D2445" s="3">
        <v>3</v>
      </c>
    </row>
    <row r="2446" spans="1:5" x14ac:dyDescent="0.25">
      <c r="A2446">
        <v>2445</v>
      </c>
      <c r="C2446" s="2">
        <v>2</v>
      </c>
      <c r="D2446" s="3">
        <v>3</v>
      </c>
    </row>
    <row r="2447" spans="1:5" x14ac:dyDescent="0.25">
      <c r="A2447">
        <v>2446</v>
      </c>
      <c r="C2447" s="2">
        <v>2</v>
      </c>
      <c r="D2447" s="3">
        <v>3</v>
      </c>
    </row>
    <row r="2448" spans="1:5" x14ac:dyDescent="0.25">
      <c r="A2448">
        <v>2447</v>
      </c>
      <c r="C2448" s="2">
        <v>2</v>
      </c>
    </row>
    <row r="2449" spans="1:5" x14ac:dyDescent="0.25">
      <c r="A2449">
        <v>2448</v>
      </c>
      <c r="C2449" s="2">
        <v>2</v>
      </c>
    </row>
    <row r="2450" spans="1:5" x14ac:dyDescent="0.25">
      <c r="A2450">
        <v>2449</v>
      </c>
      <c r="C2450" s="2">
        <v>2</v>
      </c>
    </row>
    <row r="2451" spans="1:5" x14ac:dyDescent="0.25">
      <c r="A2451">
        <v>2450</v>
      </c>
      <c r="C2451" s="2">
        <v>2</v>
      </c>
    </row>
    <row r="2452" spans="1:5" x14ac:dyDescent="0.25">
      <c r="A2452">
        <v>2451</v>
      </c>
      <c r="C2452" s="2">
        <v>2</v>
      </c>
    </row>
    <row r="2453" spans="1:5" x14ac:dyDescent="0.25">
      <c r="A2453">
        <v>2452</v>
      </c>
      <c r="C2453" s="2">
        <v>2</v>
      </c>
    </row>
    <row r="2454" spans="1:5" x14ac:dyDescent="0.25">
      <c r="A2454">
        <v>2453</v>
      </c>
      <c r="C2454" s="2">
        <v>2</v>
      </c>
    </row>
    <row r="2455" spans="1:5" x14ac:dyDescent="0.25">
      <c r="A2455">
        <v>2454</v>
      </c>
      <c r="C2455" s="2">
        <v>2</v>
      </c>
    </row>
    <row r="2456" spans="1:5" x14ac:dyDescent="0.25">
      <c r="A2456">
        <v>2455</v>
      </c>
      <c r="B2456" s="4">
        <v>1</v>
      </c>
    </row>
    <row r="2457" spans="1:5" x14ac:dyDescent="0.25">
      <c r="A2457">
        <v>2456</v>
      </c>
      <c r="B2457" s="4">
        <v>1</v>
      </c>
    </row>
    <row r="2458" spans="1:5" x14ac:dyDescent="0.25">
      <c r="A2458">
        <v>2457</v>
      </c>
      <c r="B2458" s="4">
        <v>1</v>
      </c>
      <c r="E2458" s="5">
        <v>4</v>
      </c>
    </row>
    <row r="2459" spans="1:5" x14ac:dyDescent="0.25">
      <c r="A2459">
        <v>2458</v>
      </c>
      <c r="B2459" s="4">
        <v>1</v>
      </c>
      <c r="E2459" s="5">
        <v>4</v>
      </c>
    </row>
    <row r="2460" spans="1:5" x14ac:dyDescent="0.25">
      <c r="A2460">
        <v>2459</v>
      </c>
      <c r="B2460" s="4">
        <v>1</v>
      </c>
      <c r="E2460" s="5">
        <v>4</v>
      </c>
    </row>
    <row r="2461" spans="1:5" x14ac:dyDescent="0.25">
      <c r="A2461">
        <v>2460</v>
      </c>
      <c r="B2461" s="4">
        <v>1</v>
      </c>
      <c r="E2461" s="5">
        <v>4</v>
      </c>
    </row>
    <row r="2462" spans="1:5" x14ac:dyDescent="0.25">
      <c r="A2462">
        <v>2461</v>
      </c>
      <c r="B2462" s="4">
        <v>1</v>
      </c>
      <c r="E2462" s="5">
        <v>4</v>
      </c>
    </row>
    <row r="2463" spans="1:5" x14ac:dyDescent="0.25">
      <c r="A2463">
        <v>2462</v>
      </c>
      <c r="B2463" s="4">
        <v>1</v>
      </c>
      <c r="D2463" s="3">
        <v>3</v>
      </c>
      <c r="E2463" s="5">
        <v>4</v>
      </c>
    </row>
    <row r="2464" spans="1:5" x14ac:dyDescent="0.25">
      <c r="A2464">
        <v>2463</v>
      </c>
      <c r="B2464" s="4">
        <v>1</v>
      </c>
      <c r="D2464" s="3">
        <v>3</v>
      </c>
      <c r="E2464" s="5">
        <v>4</v>
      </c>
    </row>
    <row r="2465" spans="1:5" x14ac:dyDescent="0.25">
      <c r="A2465">
        <v>2464</v>
      </c>
      <c r="D2465" s="3">
        <v>3</v>
      </c>
      <c r="E2465" s="5">
        <v>4</v>
      </c>
    </row>
    <row r="2466" spans="1:5" x14ac:dyDescent="0.25">
      <c r="A2466">
        <v>2465</v>
      </c>
      <c r="D2466" s="3">
        <v>3</v>
      </c>
      <c r="E2466" s="5">
        <v>4</v>
      </c>
    </row>
    <row r="2467" spans="1:5" x14ac:dyDescent="0.25">
      <c r="A2467">
        <v>2466</v>
      </c>
      <c r="D2467" s="3">
        <v>3</v>
      </c>
    </row>
    <row r="2468" spans="1:5" x14ac:dyDescent="0.25">
      <c r="A2468">
        <v>2467</v>
      </c>
      <c r="D2468" s="3">
        <v>3</v>
      </c>
    </row>
    <row r="2469" spans="1:5" x14ac:dyDescent="0.25">
      <c r="A2469">
        <v>2468</v>
      </c>
      <c r="D2469" s="3">
        <v>3</v>
      </c>
    </row>
    <row r="2470" spans="1:5" x14ac:dyDescent="0.25">
      <c r="A2470">
        <v>2469</v>
      </c>
      <c r="C2470" s="2">
        <v>2</v>
      </c>
      <c r="D2470" s="3">
        <v>3</v>
      </c>
    </row>
    <row r="2471" spans="1:5" x14ac:dyDescent="0.25">
      <c r="A2471">
        <v>2470</v>
      </c>
      <c r="C2471" s="2">
        <v>2</v>
      </c>
      <c r="D2471" s="3">
        <v>3</v>
      </c>
    </row>
    <row r="2472" spans="1:5" x14ac:dyDescent="0.25">
      <c r="A2472">
        <v>2471</v>
      </c>
      <c r="C2472" s="2">
        <v>2</v>
      </c>
    </row>
    <row r="2473" spans="1:5" x14ac:dyDescent="0.25">
      <c r="A2473">
        <v>2472</v>
      </c>
      <c r="C2473" s="2">
        <v>2</v>
      </c>
    </row>
    <row r="2474" spans="1:5" x14ac:dyDescent="0.25">
      <c r="A2474">
        <v>2473</v>
      </c>
      <c r="C2474" s="2">
        <v>2</v>
      </c>
    </row>
    <row r="2475" spans="1:5" x14ac:dyDescent="0.25">
      <c r="A2475">
        <v>2474</v>
      </c>
      <c r="C2475" s="2">
        <v>2</v>
      </c>
    </row>
    <row r="2476" spans="1:5" x14ac:dyDescent="0.25">
      <c r="A2476">
        <v>2475</v>
      </c>
      <c r="C2476" s="2">
        <v>2</v>
      </c>
    </row>
    <row r="2477" spans="1:5" x14ac:dyDescent="0.25">
      <c r="A2477">
        <v>2476</v>
      </c>
      <c r="C2477" s="2">
        <v>2</v>
      </c>
    </row>
    <row r="2478" spans="1:5" x14ac:dyDescent="0.25">
      <c r="A2478">
        <v>2477</v>
      </c>
      <c r="B2478" s="4">
        <v>1</v>
      </c>
      <c r="C2478" s="2">
        <v>2</v>
      </c>
    </row>
    <row r="2479" spans="1:5" x14ac:dyDescent="0.25">
      <c r="A2479">
        <v>2478</v>
      </c>
      <c r="B2479" s="4">
        <v>1</v>
      </c>
    </row>
    <row r="2480" spans="1:5" x14ac:dyDescent="0.25">
      <c r="A2480">
        <v>2479</v>
      </c>
      <c r="B2480" s="4">
        <v>1</v>
      </c>
    </row>
    <row r="2481" spans="1:5" x14ac:dyDescent="0.25">
      <c r="A2481">
        <v>2480</v>
      </c>
      <c r="B2481" s="4">
        <v>1</v>
      </c>
    </row>
    <row r="2482" spans="1:5" x14ac:dyDescent="0.25">
      <c r="A2482">
        <v>2481</v>
      </c>
      <c r="B2482" s="4">
        <v>1</v>
      </c>
    </row>
    <row r="2483" spans="1:5" x14ac:dyDescent="0.25">
      <c r="A2483">
        <v>2482</v>
      </c>
      <c r="B2483" s="4">
        <v>1</v>
      </c>
      <c r="E2483" s="5">
        <v>4</v>
      </c>
    </row>
    <row r="2484" spans="1:5" x14ac:dyDescent="0.25">
      <c r="A2484">
        <v>2483</v>
      </c>
      <c r="B2484" s="4">
        <v>1</v>
      </c>
      <c r="E2484" s="5">
        <v>4</v>
      </c>
    </row>
    <row r="2485" spans="1:5" x14ac:dyDescent="0.25">
      <c r="A2485">
        <v>2484</v>
      </c>
      <c r="B2485" s="4">
        <v>1</v>
      </c>
      <c r="E2485" s="5">
        <v>4</v>
      </c>
    </row>
    <row r="2486" spans="1:5" x14ac:dyDescent="0.25">
      <c r="A2486">
        <v>2485</v>
      </c>
      <c r="B2486" s="4">
        <v>1</v>
      </c>
      <c r="D2486" s="3">
        <v>3</v>
      </c>
      <c r="E2486" s="5">
        <v>4</v>
      </c>
    </row>
    <row r="2487" spans="1:5" x14ac:dyDescent="0.25">
      <c r="A2487">
        <v>2486</v>
      </c>
      <c r="D2487" s="3">
        <v>3</v>
      </c>
      <c r="E2487" s="5">
        <v>4</v>
      </c>
    </row>
    <row r="2488" spans="1:5" x14ac:dyDescent="0.25">
      <c r="A2488">
        <v>2487</v>
      </c>
      <c r="D2488" s="3">
        <v>3</v>
      </c>
      <c r="E2488" s="5">
        <v>4</v>
      </c>
    </row>
    <row r="2489" spans="1:5" x14ac:dyDescent="0.25">
      <c r="A2489">
        <v>2488</v>
      </c>
      <c r="D2489" s="3">
        <v>3</v>
      </c>
      <c r="E2489" s="5">
        <v>4</v>
      </c>
    </row>
    <row r="2490" spans="1:5" x14ac:dyDescent="0.25">
      <c r="A2490">
        <v>2489</v>
      </c>
      <c r="D2490" s="3">
        <v>3</v>
      </c>
      <c r="E2490" s="5">
        <v>4</v>
      </c>
    </row>
    <row r="2491" spans="1:5" x14ac:dyDescent="0.25">
      <c r="A2491">
        <v>2490</v>
      </c>
      <c r="D2491" s="3">
        <v>3</v>
      </c>
    </row>
    <row r="2492" spans="1:5" x14ac:dyDescent="0.25">
      <c r="A2492">
        <v>2491</v>
      </c>
      <c r="D2492" s="3">
        <v>3</v>
      </c>
    </row>
    <row r="2493" spans="1:5" x14ac:dyDescent="0.25">
      <c r="A2493">
        <v>2492</v>
      </c>
      <c r="D2493" s="3">
        <v>3</v>
      </c>
    </row>
    <row r="2494" spans="1:5" x14ac:dyDescent="0.25">
      <c r="A2494">
        <v>2493</v>
      </c>
    </row>
    <row r="2495" spans="1:5" x14ac:dyDescent="0.25">
      <c r="A2495">
        <v>2494</v>
      </c>
    </row>
    <row r="2496" spans="1:5" x14ac:dyDescent="0.25">
      <c r="A2496">
        <v>2495</v>
      </c>
      <c r="C2496" s="2">
        <v>2</v>
      </c>
    </row>
    <row r="2497" spans="1:5" x14ac:dyDescent="0.25">
      <c r="A2497">
        <v>2496</v>
      </c>
      <c r="C2497" s="2">
        <v>2</v>
      </c>
    </row>
    <row r="2498" spans="1:5" x14ac:dyDescent="0.25">
      <c r="A2498">
        <v>2497</v>
      </c>
      <c r="C2498" s="2">
        <v>2</v>
      </c>
    </row>
    <row r="2499" spans="1:5" x14ac:dyDescent="0.25">
      <c r="A2499">
        <v>2498</v>
      </c>
      <c r="C2499" s="2">
        <v>2</v>
      </c>
    </row>
    <row r="2500" spans="1:5" x14ac:dyDescent="0.25">
      <c r="A2500">
        <v>2499</v>
      </c>
      <c r="C2500" s="2">
        <v>2</v>
      </c>
    </row>
    <row r="2501" spans="1:5" x14ac:dyDescent="0.25">
      <c r="A2501">
        <v>2500</v>
      </c>
      <c r="C2501" s="2">
        <v>2</v>
      </c>
    </row>
    <row r="2502" spans="1:5" x14ac:dyDescent="0.25">
      <c r="A2502">
        <v>2501</v>
      </c>
      <c r="C2502" s="2">
        <v>2</v>
      </c>
    </row>
    <row r="2503" spans="1:5" x14ac:dyDescent="0.25">
      <c r="A2503">
        <v>2502</v>
      </c>
      <c r="B2503" s="4">
        <v>1</v>
      </c>
      <c r="C2503" s="2">
        <v>2</v>
      </c>
    </row>
    <row r="2504" spans="1:5" x14ac:dyDescent="0.25">
      <c r="A2504">
        <v>2503</v>
      </c>
      <c r="B2504" s="4">
        <v>1</v>
      </c>
      <c r="C2504" s="2">
        <v>2</v>
      </c>
    </row>
    <row r="2505" spans="1:5" x14ac:dyDescent="0.25">
      <c r="A2505">
        <v>2504</v>
      </c>
      <c r="B2505" s="4">
        <v>1</v>
      </c>
    </row>
    <row r="2506" spans="1:5" x14ac:dyDescent="0.25">
      <c r="A2506">
        <v>2505</v>
      </c>
      <c r="B2506" s="4">
        <v>1</v>
      </c>
    </row>
    <row r="2507" spans="1:5" x14ac:dyDescent="0.25">
      <c r="A2507">
        <v>2506</v>
      </c>
      <c r="B2507" s="4">
        <v>1</v>
      </c>
      <c r="E2507" s="5">
        <v>4</v>
      </c>
    </row>
    <row r="2508" spans="1:5" x14ac:dyDescent="0.25">
      <c r="A2508">
        <v>2507</v>
      </c>
      <c r="B2508" s="4">
        <v>1</v>
      </c>
      <c r="E2508" s="5">
        <v>4</v>
      </c>
    </row>
    <row r="2509" spans="1:5" x14ac:dyDescent="0.25">
      <c r="A2509">
        <v>2508</v>
      </c>
      <c r="B2509" s="4">
        <v>1</v>
      </c>
      <c r="E2509" s="5">
        <v>4</v>
      </c>
    </row>
    <row r="2510" spans="1:5" x14ac:dyDescent="0.25">
      <c r="A2510">
        <v>2509</v>
      </c>
      <c r="B2510" s="4">
        <v>1</v>
      </c>
      <c r="D2510" s="3">
        <v>3</v>
      </c>
      <c r="E2510" s="5">
        <v>4</v>
      </c>
    </row>
    <row r="2511" spans="1:5" x14ac:dyDescent="0.25">
      <c r="A2511">
        <v>2510</v>
      </c>
      <c r="D2511" s="3">
        <v>3</v>
      </c>
      <c r="E2511" s="5">
        <v>4</v>
      </c>
    </row>
    <row r="2512" spans="1:5" x14ac:dyDescent="0.25">
      <c r="A2512">
        <v>2511</v>
      </c>
      <c r="D2512" s="3">
        <v>3</v>
      </c>
      <c r="E2512" s="5">
        <v>4</v>
      </c>
    </row>
    <row r="2513" spans="1:5" x14ac:dyDescent="0.25">
      <c r="A2513">
        <v>2512</v>
      </c>
      <c r="D2513" s="3">
        <v>3</v>
      </c>
      <c r="E2513" s="5">
        <v>4</v>
      </c>
    </row>
    <row r="2514" spans="1:5" x14ac:dyDescent="0.25">
      <c r="A2514">
        <v>2513</v>
      </c>
      <c r="D2514" s="3">
        <v>3</v>
      </c>
      <c r="E2514" s="5">
        <v>4</v>
      </c>
    </row>
    <row r="2515" spans="1:5" x14ac:dyDescent="0.25">
      <c r="A2515">
        <v>2514</v>
      </c>
      <c r="D2515" s="3">
        <v>3</v>
      </c>
      <c r="E2515" s="5">
        <v>4</v>
      </c>
    </row>
    <row r="2516" spans="1:5" x14ac:dyDescent="0.25">
      <c r="A2516">
        <v>2515</v>
      </c>
      <c r="D2516" s="3">
        <v>3</v>
      </c>
    </row>
    <row r="2517" spans="1:5" x14ac:dyDescent="0.25">
      <c r="A2517">
        <v>2516</v>
      </c>
      <c r="D2517" s="3">
        <v>3</v>
      </c>
    </row>
    <row r="2518" spans="1:5" x14ac:dyDescent="0.25">
      <c r="A2518">
        <v>2517</v>
      </c>
      <c r="C2518" s="2">
        <v>2</v>
      </c>
      <c r="D2518" s="3">
        <v>3</v>
      </c>
    </row>
    <row r="2519" spans="1:5" x14ac:dyDescent="0.25">
      <c r="A2519">
        <v>2518</v>
      </c>
      <c r="C2519" s="2">
        <v>2</v>
      </c>
    </row>
    <row r="2520" spans="1:5" x14ac:dyDescent="0.25">
      <c r="A2520">
        <v>2519</v>
      </c>
      <c r="C2520" s="2">
        <v>2</v>
      </c>
    </row>
    <row r="2521" spans="1:5" x14ac:dyDescent="0.25">
      <c r="A2521">
        <v>2520</v>
      </c>
      <c r="C2521" s="2">
        <v>2</v>
      </c>
    </row>
    <row r="2522" spans="1:5" x14ac:dyDescent="0.25">
      <c r="A2522">
        <v>2521</v>
      </c>
      <c r="C2522" s="2">
        <v>2</v>
      </c>
    </row>
    <row r="2523" spans="1:5" x14ac:dyDescent="0.25">
      <c r="A2523">
        <v>2522</v>
      </c>
      <c r="C2523" s="2">
        <v>2</v>
      </c>
    </row>
    <row r="2524" spans="1:5" x14ac:dyDescent="0.25">
      <c r="A2524">
        <v>2523</v>
      </c>
      <c r="C2524" s="2">
        <v>2</v>
      </c>
    </row>
    <row r="2525" spans="1:5" x14ac:dyDescent="0.25">
      <c r="A2525">
        <v>2524</v>
      </c>
      <c r="C2525" s="2">
        <v>2</v>
      </c>
    </row>
    <row r="2526" spans="1:5" x14ac:dyDescent="0.25">
      <c r="A2526">
        <v>2525</v>
      </c>
      <c r="B2526" s="4">
        <v>1</v>
      </c>
      <c r="C2526" s="2">
        <v>2</v>
      </c>
    </row>
    <row r="2527" spans="1:5" x14ac:dyDescent="0.25">
      <c r="A2527">
        <v>2526</v>
      </c>
      <c r="B2527" s="4">
        <v>1</v>
      </c>
      <c r="C2527" s="2">
        <v>2</v>
      </c>
    </row>
    <row r="2528" spans="1:5" x14ac:dyDescent="0.25">
      <c r="A2528">
        <v>2527</v>
      </c>
      <c r="B2528" s="4">
        <v>1</v>
      </c>
    </row>
    <row r="2529" spans="1:5" x14ac:dyDescent="0.25">
      <c r="A2529">
        <v>2528</v>
      </c>
      <c r="B2529" s="4">
        <v>1</v>
      </c>
    </row>
    <row r="2530" spans="1:5" x14ac:dyDescent="0.25">
      <c r="A2530">
        <v>2529</v>
      </c>
      <c r="B2530" s="4">
        <v>1</v>
      </c>
    </row>
    <row r="2531" spans="1:5" x14ac:dyDescent="0.25">
      <c r="A2531">
        <v>2530</v>
      </c>
      <c r="B2531" s="4">
        <v>1</v>
      </c>
    </row>
    <row r="2532" spans="1:5" x14ac:dyDescent="0.25">
      <c r="A2532">
        <v>2531</v>
      </c>
      <c r="B2532" s="4">
        <v>1</v>
      </c>
      <c r="E2532" s="5">
        <v>4</v>
      </c>
    </row>
    <row r="2533" spans="1:5" x14ac:dyDescent="0.25">
      <c r="A2533">
        <v>2532</v>
      </c>
      <c r="B2533" s="4">
        <v>1</v>
      </c>
      <c r="E2533" s="5">
        <v>4</v>
      </c>
    </row>
    <row r="2534" spans="1:5" x14ac:dyDescent="0.25">
      <c r="A2534">
        <v>2533</v>
      </c>
      <c r="B2534" s="4">
        <v>1</v>
      </c>
      <c r="E2534" s="5">
        <v>4</v>
      </c>
    </row>
    <row r="2535" spans="1:5" x14ac:dyDescent="0.25">
      <c r="A2535">
        <v>2534</v>
      </c>
      <c r="D2535" s="3">
        <v>3</v>
      </c>
      <c r="E2535" s="5">
        <v>4</v>
      </c>
    </row>
    <row r="2536" spans="1:5" x14ac:dyDescent="0.25">
      <c r="A2536">
        <v>2535</v>
      </c>
      <c r="D2536" s="3">
        <v>3</v>
      </c>
      <c r="E2536" s="5">
        <v>4</v>
      </c>
    </row>
    <row r="2537" spans="1:5" x14ac:dyDescent="0.25">
      <c r="A2537">
        <v>2536</v>
      </c>
      <c r="D2537" s="3">
        <v>3</v>
      </c>
      <c r="E2537" s="5">
        <v>4</v>
      </c>
    </row>
    <row r="2538" spans="1:5" x14ac:dyDescent="0.25">
      <c r="A2538">
        <v>2537</v>
      </c>
      <c r="D2538" s="3">
        <v>3</v>
      </c>
      <c r="E2538" s="5">
        <v>4</v>
      </c>
    </row>
    <row r="2539" spans="1:5" x14ac:dyDescent="0.25">
      <c r="A2539">
        <v>2538</v>
      </c>
      <c r="D2539" s="3">
        <v>3</v>
      </c>
      <c r="E2539" s="5">
        <v>4</v>
      </c>
    </row>
    <row r="2540" spans="1:5" x14ac:dyDescent="0.25">
      <c r="A2540">
        <v>2539</v>
      </c>
      <c r="C2540" s="2">
        <v>2</v>
      </c>
      <c r="D2540" s="3">
        <v>3</v>
      </c>
      <c r="E2540" s="5">
        <v>4</v>
      </c>
    </row>
    <row r="2541" spans="1:5" x14ac:dyDescent="0.25">
      <c r="A2541">
        <v>2540</v>
      </c>
      <c r="C2541" s="2">
        <v>2</v>
      </c>
      <c r="D2541" s="3">
        <v>3</v>
      </c>
    </row>
    <row r="2542" spans="1:5" x14ac:dyDescent="0.25">
      <c r="A2542">
        <v>2541</v>
      </c>
      <c r="C2542" s="2">
        <v>2</v>
      </c>
      <c r="D2542" s="3">
        <v>3</v>
      </c>
    </row>
    <row r="2543" spans="1:5" x14ac:dyDescent="0.25">
      <c r="A2543">
        <v>2542</v>
      </c>
      <c r="C2543" s="2">
        <v>2</v>
      </c>
      <c r="D2543" s="3">
        <v>3</v>
      </c>
    </row>
    <row r="2544" spans="1:5" x14ac:dyDescent="0.25">
      <c r="A2544">
        <v>2543</v>
      </c>
      <c r="C2544" s="2">
        <v>2</v>
      </c>
    </row>
    <row r="2545" spans="1:5" x14ac:dyDescent="0.25">
      <c r="A2545">
        <v>2544</v>
      </c>
      <c r="C2545" s="2">
        <v>2</v>
      </c>
    </row>
    <row r="2546" spans="1:5" x14ac:dyDescent="0.25">
      <c r="A2546">
        <v>2545</v>
      </c>
      <c r="C2546" s="2">
        <v>2</v>
      </c>
    </row>
    <row r="2547" spans="1:5" x14ac:dyDescent="0.25">
      <c r="A2547">
        <v>2546</v>
      </c>
      <c r="C2547" s="2">
        <v>2</v>
      </c>
    </row>
    <row r="2548" spans="1:5" x14ac:dyDescent="0.25">
      <c r="A2548">
        <v>2547</v>
      </c>
      <c r="C2548" s="2">
        <v>2</v>
      </c>
    </row>
    <row r="2549" spans="1:5" x14ac:dyDescent="0.25">
      <c r="A2549">
        <v>2548</v>
      </c>
      <c r="B2549" s="4">
        <v>1</v>
      </c>
      <c r="C2549" s="2">
        <v>2</v>
      </c>
    </row>
    <row r="2550" spans="1:5" x14ac:dyDescent="0.25">
      <c r="A2550">
        <v>2549</v>
      </c>
      <c r="B2550" s="4">
        <v>1</v>
      </c>
      <c r="C2550" s="2">
        <v>2</v>
      </c>
    </row>
    <row r="2551" spans="1:5" x14ac:dyDescent="0.25">
      <c r="A2551">
        <v>2550</v>
      </c>
      <c r="B2551" s="4">
        <v>1</v>
      </c>
    </row>
    <row r="2552" spans="1:5" x14ac:dyDescent="0.25">
      <c r="A2552">
        <v>2551</v>
      </c>
      <c r="B2552" s="4">
        <v>1</v>
      </c>
    </row>
    <row r="2553" spans="1:5" x14ac:dyDescent="0.25">
      <c r="A2553">
        <v>2552</v>
      </c>
      <c r="B2553" s="4">
        <v>1</v>
      </c>
    </row>
    <row r="2554" spans="1:5" x14ac:dyDescent="0.25">
      <c r="A2554">
        <v>2553</v>
      </c>
      <c r="B2554" s="4">
        <v>1</v>
      </c>
    </row>
    <row r="2555" spans="1:5" x14ac:dyDescent="0.25">
      <c r="A2555">
        <v>2554</v>
      </c>
      <c r="B2555" s="4">
        <v>1</v>
      </c>
      <c r="E2555" s="5">
        <v>4</v>
      </c>
    </row>
    <row r="2556" spans="1:5" x14ac:dyDescent="0.25">
      <c r="A2556">
        <v>2555</v>
      </c>
      <c r="B2556" s="4">
        <v>1</v>
      </c>
      <c r="E2556" s="5">
        <v>4</v>
      </c>
    </row>
    <row r="2557" spans="1:5" x14ac:dyDescent="0.25">
      <c r="A2557">
        <v>2556</v>
      </c>
      <c r="B2557" s="4">
        <v>1</v>
      </c>
      <c r="E2557" s="5">
        <v>4</v>
      </c>
    </row>
    <row r="2558" spans="1:5" x14ac:dyDescent="0.25">
      <c r="A2558">
        <v>2557</v>
      </c>
      <c r="B2558" s="4">
        <v>1</v>
      </c>
      <c r="D2558" s="3">
        <v>3</v>
      </c>
      <c r="E2558" s="5">
        <v>4</v>
      </c>
    </row>
    <row r="2559" spans="1:5" x14ac:dyDescent="0.25">
      <c r="A2559">
        <v>2558</v>
      </c>
      <c r="D2559" s="3">
        <v>3</v>
      </c>
      <c r="E2559" s="5">
        <v>4</v>
      </c>
    </row>
    <row r="2560" spans="1:5" x14ac:dyDescent="0.25">
      <c r="A2560">
        <v>2559</v>
      </c>
      <c r="D2560" s="3">
        <v>3</v>
      </c>
      <c r="E2560" s="5">
        <v>4</v>
      </c>
    </row>
    <row r="2561" spans="1:5" x14ac:dyDescent="0.25">
      <c r="A2561">
        <v>2560</v>
      </c>
      <c r="D2561" s="3">
        <v>3</v>
      </c>
      <c r="E2561" s="5">
        <v>4</v>
      </c>
    </row>
    <row r="2562" spans="1:5" x14ac:dyDescent="0.25">
      <c r="A2562">
        <v>2561</v>
      </c>
      <c r="D2562" s="3">
        <v>3</v>
      </c>
      <c r="E2562" s="5">
        <v>4</v>
      </c>
    </row>
    <row r="2563" spans="1:5" x14ac:dyDescent="0.25">
      <c r="A2563">
        <v>2562</v>
      </c>
      <c r="C2563" s="2">
        <v>2</v>
      </c>
      <c r="D2563" s="3">
        <v>3</v>
      </c>
      <c r="E2563" s="5">
        <v>4</v>
      </c>
    </row>
    <row r="2564" spans="1:5" x14ac:dyDescent="0.25">
      <c r="A2564">
        <v>2563</v>
      </c>
      <c r="C2564" s="2">
        <v>2</v>
      </c>
      <c r="D2564" s="3">
        <v>3</v>
      </c>
    </row>
    <row r="2565" spans="1:5" x14ac:dyDescent="0.25">
      <c r="A2565">
        <v>2564</v>
      </c>
      <c r="C2565" s="2">
        <v>2</v>
      </c>
      <c r="D2565" s="3">
        <v>3</v>
      </c>
    </row>
    <row r="2566" spans="1:5" x14ac:dyDescent="0.25">
      <c r="A2566">
        <v>2565</v>
      </c>
      <c r="C2566" s="2">
        <v>2</v>
      </c>
      <c r="D2566" s="3">
        <v>3</v>
      </c>
    </row>
    <row r="2567" spans="1:5" x14ac:dyDescent="0.25">
      <c r="A2567">
        <v>2566</v>
      </c>
      <c r="C2567" s="2">
        <v>2</v>
      </c>
      <c r="D2567" s="3">
        <v>3</v>
      </c>
    </row>
    <row r="2568" spans="1:5" x14ac:dyDescent="0.25">
      <c r="A2568">
        <v>2567</v>
      </c>
      <c r="C2568" s="2">
        <v>2</v>
      </c>
      <c r="D2568" s="3">
        <v>3</v>
      </c>
    </row>
    <row r="2569" spans="1:5" x14ac:dyDescent="0.25">
      <c r="A2569">
        <v>2568</v>
      </c>
      <c r="C2569" s="2">
        <v>2</v>
      </c>
    </row>
    <row r="2570" spans="1:5" x14ac:dyDescent="0.25">
      <c r="A2570">
        <v>2569</v>
      </c>
      <c r="C2570" s="2">
        <v>2</v>
      </c>
    </row>
    <row r="2571" spans="1:5" x14ac:dyDescent="0.25">
      <c r="A2571">
        <v>2570</v>
      </c>
      <c r="C2571" s="2">
        <v>2</v>
      </c>
    </row>
    <row r="2572" spans="1:5" x14ac:dyDescent="0.25">
      <c r="A2572">
        <v>2571</v>
      </c>
      <c r="C2572" s="2">
        <v>2</v>
      </c>
    </row>
    <row r="2573" spans="1:5" x14ac:dyDescent="0.25">
      <c r="A2573">
        <v>2572</v>
      </c>
      <c r="C2573" s="2">
        <v>2</v>
      </c>
    </row>
    <row r="2574" spans="1:5" x14ac:dyDescent="0.25">
      <c r="A2574">
        <v>2573</v>
      </c>
      <c r="B2574" s="4">
        <v>1</v>
      </c>
      <c r="C2574" s="2">
        <v>2</v>
      </c>
    </row>
    <row r="2575" spans="1:5" x14ac:dyDescent="0.25">
      <c r="A2575">
        <v>2574</v>
      </c>
      <c r="B2575" s="4">
        <v>1</v>
      </c>
      <c r="C2575" s="2">
        <v>2</v>
      </c>
    </row>
    <row r="2576" spans="1:5" x14ac:dyDescent="0.25">
      <c r="A2576">
        <v>2575</v>
      </c>
      <c r="B2576" s="4">
        <v>1</v>
      </c>
    </row>
    <row r="2577" spans="1:5" x14ac:dyDescent="0.25">
      <c r="A2577">
        <v>2576</v>
      </c>
      <c r="B2577" s="4">
        <v>1</v>
      </c>
    </row>
    <row r="2578" spans="1:5" x14ac:dyDescent="0.25">
      <c r="A2578">
        <v>2577</v>
      </c>
      <c r="B2578" s="4">
        <v>1</v>
      </c>
      <c r="E2578" s="5">
        <v>4</v>
      </c>
    </row>
    <row r="2579" spans="1:5" x14ac:dyDescent="0.25">
      <c r="A2579">
        <v>2578</v>
      </c>
      <c r="B2579" s="4">
        <v>1</v>
      </c>
      <c r="E2579" s="5">
        <v>4</v>
      </c>
    </row>
    <row r="2580" spans="1:5" x14ac:dyDescent="0.25">
      <c r="A2580">
        <v>2579</v>
      </c>
      <c r="B2580" s="4">
        <v>1</v>
      </c>
      <c r="E2580" s="5">
        <v>4</v>
      </c>
    </row>
    <row r="2581" spans="1:5" x14ac:dyDescent="0.25">
      <c r="A2581">
        <v>2580</v>
      </c>
      <c r="B2581" s="4">
        <v>1</v>
      </c>
      <c r="E2581" s="5">
        <v>4</v>
      </c>
    </row>
    <row r="2582" spans="1:5" x14ac:dyDescent="0.25">
      <c r="A2582">
        <v>2581</v>
      </c>
      <c r="B2582" s="4">
        <v>1</v>
      </c>
      <c r="E2582" s="5">
        <v>4</v>
      </c>
    </row>
    <row r="2583" spans="1:5" x14ac:dyDescent="0.25">
      <c r="A2583">
        <v>2582</v>
      </c>
      <c r="B2583" s="4">
        <v>1</v>
      </c>
      <c r="E2583" s="5">
        <v>4</v>
      </c>
    </row>
    <row r="2584" spans="1:5" x14ac:dyDescent="0.25">
      <c r="A2584">
        <v>2583</v>
      </c>
      <c r="B2584" s="4">
        <v>1</v>
      </c>
      <c r="E2584" s="5">
        <v>4</v>
      </c>
    </row>
    <row r="2585" spans="1:5" x14ac:dyDescent="0.25">
      <c r="A2585">
        <v>2584</v>
      </c>
      <c r="B2585" s="4">
        <v>1</v>
      </c>
      <c r="D2585" s="3">
        <v>3</v>
      </c>
      <c r="E2585" s="5">
        <v>4</v>
      </c>
    </row>
    <row r="2586" spans="1:5" x14ac:dyDescent="0.25">
      <c r="A2586">
        <v>2585</v>
      </c>
      <c r="B2586" s="4">
        <v>1</v>
      </c>
      <c r="D2586" s="3">
        <v>3</v>
      </c>
      <c r="E2586" s="5">
        <v>4</v>
      </c>
    </row>
    <row r="2587" spans="1:5" x14ac:dyDescent="0.25">
      <c r="A2587">
        <v>2586</v>
      </c>
      <c r="D2587" s="3">
        <v>3</v>
      </c>
      <c r="E2587" s="5">
        <v>4</v>
      </c>
    </row>
    <row r="2588" spans="1:5" x14ac:dyDescent="0.25">
      <c r="A2588">
        <v>2587</v>
      </c>
      <c r="C2588" s="2">
        <v>2</v>
      </c>
      <c r="D2588" s="3">
        <v>3</v>
      </c>
      <c r="E2588" s="5">
        <v>4</v>
      </c>
    </row>
    <row r="2589" spans="1:5" x14ac:dyDescent="0.25">
      <c r="A2589">
        <v>2588</v>
      </c>
      <c r="C2589" s="2">
        <v>2</v>
      </c>
      <c r="D2589" s="3">
        <v>3</v>
      </c>
      <c r="E2589" s="5">
        <v>4</v>
      </c>
    </row>
    <row r="2590" spans="1:5" x14ac:dyDescent="0.25">
      <c r="A2590">
        <v>2589</v>
      </c>
      <c r="C2590" s="2">
        <v>2</v>
      </c>
      <c r="D2590" s="3">
        <v>3</v>
      </c>
    </row>
    <row r="2591" spans="1:5" x14ac:dyDescent="0.25">
      <c r="A2591">
        <v>2590</v>
      </c>
      <c r="C2591" s="2">
        <v>2</v>
      </c>
      <c r="D2591" s="3">
        <v>3</v>
      </c>
    </row>
    <row r="2592" spans="1:5" x14ac:dyDescent="0.25">
      <c r="A2592">
        <v>2591</v>
      </c>
      <c r="C2592" s="2">
        <v>2</v>
      </c>
      <c r="D2592" s="3">
        <v>3</v>
      </c>
    </row>
    <row r="2593" spans="1:6" x14ac:dyDescent="0.25">
      <c r="A2593">
        <v>2592</v>
      </c>
      <c r="C2593" s="2">
        <v>2</v>
      </c>
      <c r="D2593" s="3">
        <v>3</v>
      </c>
    </row>
    <row r="2594" spans="1:6" x14ac:dyDescent="0.25">
      <c r="A2594">
        <v>2593</v>
      </c>
      <c r="C2594" s="2">
        <v>2</v>
      </c>
      <c r="D2594" s="3">
        <v>3</v>
      </c>
    </row>
    <row r="2595" spans="1:6" x14ac:dyDescent="0.25">
      <c r="A2595">
        <v>2594</v>
      </c>
      <c r="C2595" s="2">
        <v>2</v>
      </c>
      <c r="D2595" s="3">
        <v>3</v>
      </c>
    </row>
    <row r="2596" spans="1:6" x14ac:dyDescent="0.25">
      <c r="A2596">
        <v>2595</v>
      </c>
      <c r="C2596" s="2">
        <v>2</v>
      </c>
      <c r="D2596" s="3">
        <v>3</v>
      </c>
    </row>
    <row r="2597" spans="1:6" x14ac:dyDescent="0.25">
      <c r="A2597">
        <v>2596</v>
      </c>
      <c r="C2597" s="2">
        <v>2</v>
      </c>
      <c r="D2597" s="3">
        <v>3</v>
      </c>
    </row>
    <row r="2598" spans="1:6" x14ac:dyDescent="0.25">
      <c r="A2598">
        <v>2597</v>
      </c>
      <c r="C2598" s="2">
        <v>2</v>
      </c>
      <c r="D2598" s="3">
        <v>3</v>
      </c>
    </row>
    <row r="2599" spans="1:6" x14ac:dyDescent="0.25">
      <c r="A2599">
        <v>2598</v>
      </c>
      <c r="C2599" s="2">
        <v>2</v>
      </c>
    </row>
    <row r="2600" spans="1:6" x14ac:dyDescent="0.25">
      <c r="A2600">
        <v>2599</v>
      </c>
      <c r="C2600" s="2">
        <v>2</v>
      </c>
    </row>
    <row r="2601" spans="1:6" x14ac:dyDescent="0.25">
      <c r="A2601">
        <v>2600</v>
      </c>
      <c r="B2601" s="4">
        <v>1</v>
      </c>
      <c r="C2601" s="2">
        <v>2</v>
      </c>
    </row>
    <row r="2602" spans="1:6" x14ac:dyDescent="0.25">
      <c r="A2602">
        <v>2601</v>
      </c>
      <c r="B2602" s="4">
        <v>1</v>
      </c>
      <c r="C2602" s="2">
        <v>2</v>
      </c>
    </row>
    <row r="2603" spans="1:6" x14ac:dyDescent="0.25">
      <c r="A2603">
        <v>2602</v>
      </c>
      <c r="B2603" s="4">
        <v>1</v>
      </c>
      <c r="C2603" s="2">
        <v>2</v>
      </c>
    </row>
    <row r="2604" spans="1:6" x14ac:dyDescent="0.25">
      <c r="A2604">
        <v>2603</v>
      </c>
      <c r="B2604" s="4">
        <v>1</v>
      </c>
      <c r="E2604" s="5">
        <v>4</v>
      </c>
    </row>
    <row r="2605" spans="1:6" x14ac:dyDescent="0.25">
      <c r="A2605">
        <v>2604</v>
      </c>
      <c r="B2605" s="4">
        <v>1</v>
      </c>
      <c r="E2605" s="5">
        <v>4</v>
      </c>
      <c r="F2605" t="s">
        <v>22</v>
      </c>
    </row>
    <row r="2606" spans="1:6" x14ac:dyDescent="0.25">
      <c r="A2606">
        <v>2605</v>
      </c>
    </row>
    <row r="2607" spans="1:6" x14ac:dyDescent="0.25">
      <c r="A2607">
        <v>2606</v>
      </c>
      <c r="F2607" t="s">
        <v>22</v>
      </c>
    </row>
    <row r="2608" spans="1:6" x14ac:dyDescent="0.25">
      <c r="A2608">
        <v>2607</v>
      </c>
      <c r="B2608" s="4">
        <v>1</v>
      </c>
    </row>
    <row r="2609" spans="1:5" x14ac:dyDescent="0.25">
      <c r="A2609">
        <v>2608</v>
      </c>
      <c r="B2609" s="4">
        <v>1</v>
      </c>
    </row>
    <row r="2610" spans="1:5" x14ac:dyDescent="0.25">
      <c r="A2610">
        <v>2609</v>
      </c>
      <c r="B2610" s="4">
        <v>1</v>
      </c>
      <c r="E2610" s="5">
        <v>4</v>
      </c>
    </row>
    <row r="2611" spans="1:5" x14ac:dyDescent="0.25">
      <c r="A2611">
        <v>2610</v>
      </c>
      <c r="B2611" s="4">
        <v>1</v>
      </c>
      <c r="E2611" s="5">
        <v>4</v>
      </c>
    </row>
    <row r="2612" spans="1:5" x14ac:dyDescent="0.25">
      <c r="A2612">
        <v>2611</v>
      </c>
      <c r="B2612" s="4">
        <v>1</v>
      </c>
      <c r="E2612" s="5">
        <v>4</v>
      </c>
    </row>
    <row r="2613" spans="1:5" x14ac:dyDescent="0.25">
      <c r="A2613">
        <v>2612</v>
      </c>
      <c r="B2613" s="4">
        <v>1</v>
      </c>
      <c r="E2613" s="5">
        <v>4</v>
      </c>
    </row>
    <row r="2614" spans="1:5" x14ac:dyDescent="0.25">
      <c r="A2614">
        <v>2613</v>
      </c>
      <c r="B2614" s="4">
        <v>1</v>
      </c>
      <c r="E2614" s="5">
        <v>4</v>
      </c>
    </row>
    <row r="2615" spans="1:5" x14ac:dyDescent="0.25">
      <c r="A2615">
        <v>2614</v>
      </c>
      <c r="B2615" s="4">
        <v>1</v>
      </c>
      <c r="E2615" s="5">
        <v>4</v>
      </c>
    </row>
    <row r="2616" spans="1:5" x14ac:dyDescent="0.25">
      <c r="A2616">
        <v>2615</v>
      </c>
      <c r="B2616" s="4">
        <v>1</v>
      </c>
      <c r="E2616" s="5">
        <v>4</v>
      </c>
    </row>
    <row r="2617" spans="1:5" x14ac:dyDescent="0.25">
      <c r="A2617">
        <v>2616</v>
      </c>
      <c r="B2617" s="4">
        <v>1</v>
      </c>
      <c r="E2617" s="5">
        <v>4</v>
      </c>
    </row>
    <row r="2618" spans="1:5" x14ac:dyDescent="0.25">
      <c r="A2618">
        <v>2617</v>
      </c>
      <c r="B2618" s="4">
        <v>1</v>
      </c>
      <c r="E2618" s="5">
        <v>4</v>
      </c>
    </row>
    <row r="2619" spans="1:5" x14ac:dyDescent="0.25">
      <c r="A2619">
        <v>2618</v>
      </c>
      <c r="B2619" s="4">
        <v>1</v>
      </c>
      <c r="E2619" s="5">
        <v>4</v>
      </c>
    </row>
    <row r="2620" spans="1:5" x14ac:dyDescent="0.25">
      <c r="A2620">
        <v>2619</v>
      </c>
      <c r="B2620" s="4">
        <v>1</v>
      </c>
      <c r="E2620" s="5">
        <v>4</v>
      </c>
    </row>
    <row r="2621" spans="1:5" x14ac:dyDescent="0.25">
      <c r="A2621">
        <v>2620</v>
      </c>
      <c r="B2621" s="4">
        <v>1</v>
      </c>
      <c r="D2621" s="3">
        <v>3</v>
      </c>
      <c r="E2621" s="5">
        <v>4</v>
      </c>
    </row>
    <row r="2622" spans="1:5" x14ac:dyDescent="0.25">
      <c r="A2622">
        <v>2621</v>
      </c>
      <c r="B2622" s="4">
        <v>1</v>
      </c>
      <c r="D2622" s="3">
        <v>3</v>
      </c>
      <c r="E2622" s="5">
        <v>4</v>
      </c>
    </row>
    <row r="2623" spans="1:5" x14ac:dyDescent="0.25">
      <c r="A2623">
        <v>2622</v>
      </c>
      <c r="D2623" s="3">
        <v>3</v>
      </c>
      <c r="E2623" s="5">
        <v>4</v>
      </c>
    </row>
    <row r="2624" spans="1:5" x14ac:dyDescent="0.25">
      <c r="A2624">
        <v>2623</v>
      </c>
      <c r="D2624" s="3">
        <v>3</v>
      </c>
    </row>
    <row r="2625" spans="1:4" x14ac:dyDescent="0.25">
      <c r="A2625">
        <v>2624</v>
      </c>
      <c r="D2625" s="3">
        <v>3</v>
      </c>
    </row>
    <row r="2626" spans="1:4" x14ac:dyDescent="0.25">
      <c r="A2626">
        <v>2625</v>
      </c>
      <c r="D2626" s="3">
        <v>3</v>
      </c>
    </row>
    <row r="2627" spans="1:4" x14ac:dyDescent="0.25">
      <c r="A2627">
        <v>2626</v>
      </c>
      <c r="D2627" s="3">
        <v>3</v>
      </c>
    </row>
    <row r="2628" spans="1:4" x14ac:dyDescent="0.25">
      <c r="A2628">
        <v>2627</v>
      </c>
      <c r="D2628" s="3">
        <v>3</v>
      </c>
    </row>
    <row r="2629" spans="1:4" x14ac:dyDescent="0.25">
      <c r="A2629">
        <v>2628</v>
      </c>
      <c r="C2629" s="2">
        <v>2</v>
      </c>
      <c r="D2629" s="3">
        <v>3</v>
      </c>
    </row>
    <row r="2630" spans="1:4" x14ac:dyDescent="0.25">
      <c r="A2630">
        <v>2629</v>
      </c>
      <c r="C2630" s="2">
        <v>2</v>
      </c>
      <c r="D2630" s="3">
        <v>3</v>
      </c>
    </row>
    <row r="2631" spans="1:4" x14ac:dyDescent="0.25">
      <c r="A2631">
        <v>2630</v>
      </c>
      <c r="C2631" s="2">
        <v>2</v>
      </c>
      <c r="D2631" s="3">
        <v>3</v>
      </c>
    </row>
    <row r="2632" spans="1:4" x14ac:dyDescent="0.25">
      <c r="A2632">
        <v>2631</v>
      </c>
      <c r="C2632" s="2">
        <v>2</v>
      </c>
    </row>
    <row r="2633" spans="1:4" x14ac:dyDescent="0.25">
      <c r="A2633">
        <v>2632</v>
      </c>
      <c r="C2633" s="2">
        <v>2</v>
      </c>
    </row>
    <row r="2634" spans="1:4" x14ac:dyDescent="0.25">
      <c r="A2634">
        <v>2633</v>
      </c>
      <c r="C2634" s="2">
        <v>2</v>
      </c>
    </row>
    <row r="2635" spans="1:4" x14ac:dyDescent="0.25">
      <c r="A2635">
        <v>2634</v>
      </c>
      <c r="C2635" s="2">
        <v>2</v>
      </c>
    </row>
    <row r="2636" spans="1:4" x14ac:dyDescent="0.25">
      <c r="A2636">
        <v>2635</v>
      </c>
      <c r="B2636" s="4">
        <v>1</v>
      </c>
      <c r="C2636" s="2">
        <v>2</v>
      </c>
    </row>
    <row r="2637" spans="1:4" x14ac:dyDescent="0.25">
      <c r="A2637">
        <v>2636</v>
      </c>
      <c r="B2637" s="4">
        <v>1</v>
      </c>
      <c r="C2637" s="2">
        <v>2</v>
      </c>
    </row>
    <row r="2638" spans="1:4" x14ac:dyDescent="0.25">
      <c r="A2638">
        <v>2637</v>
      </c>
      <c r="B2638" s="4">
        <v>1</v>
      </c>
      <c r="C2638" s="2">
        <v>2</v>
      </c>
    </row>
    <row r="2639" spans="1:4" x14ac:dyDescent="0.25">
      <c r="A2639">
        <v>2638</v>
      </c>
      <c r="B2639" s="4">
        <v>1</v>
      </c>
    </row>
    <row r="2640" spans="1:4" x14ac:dyDescent="0.25">
      <c r="A2640">
        <v>2639</v>
      </c>
      <c r="B2640" s="4">
        <v>1</v>
      </c>
    </row>
    <row r="2641" spans="1:5" x14ac:dyDescent="0.25">
      <c r="A2641">
        <v>2640</v>
      </c>
      <c r="B2641" s="4">
        <v>1</v>
      </c>
    </row>
    <row r="2642" spans="1:5" x14ac:dyDescent="0.25">
      <c r="A2642">
        <v>2641</v>
      </c>
      <c r="B2642" s="4">
        <v>1</v>
      </c>
    </row>
    <row r="2643" spans="1:5" x14ac:dyDescent="0.25">
      <c r="A2643">
        <v>2642</v>
      </c>
      <c r="B2643" s="4">
        <v>1</v>
      </c>
      <c r="E2643" s="5">
        <v>4</v>
      </c>
    </row>
    <row r="2644" spans="1:5" x14ac:dyDescent="0.25">
      <c r="A2644">
        <v>2643</v>
      </c>
      <c r="B2644" s="4">
        <v>1</v>
      </c>
      <c r="D2644" s="3">
        <v>3</v>
      </c>
      <c r="E2644" s="5">
        <v>4</v>
      </c>
    </row>
    <row r="2645" spans="1:5" x14ac:dyDescent="0.25">
      <c r="A2645">
        <v>2644</v>
      </c>
      <c r="B2645" s="4">
        <v>1</v>
      </c>
      <c r="D2645" s="3">
        <v>3</v>
      </c>
      <c r="E2645" s="5">
        <v>4</v>
      </c>
    </row>
    <row r="2646" spans="1:5" x14ac:dyDescent="0.25">
      <c r="A2646">
        <v>2645</v>
      </c>
      <c r="B2646" s="4">
        <v>1</v>
      </c>
      <c r="D2646" s="3">
        <v>3</v>
      </c>
      <c r="E2646" s="5">
        <v>4</v>
      </c>
    </row>
    <row r="2647" spans="1:5" x14ac:dyDescent="0.25">
      <c r="A2647">
        <v>2646</v>
      </c>
      <c r="D2647" s="3">
        <v>3</v>
      </c>
      <c r="E2647" s="5">
        <v>4</v>
      </c>
    </row>
    <row r="2648" spans="1:5" x14ac:dyDescent="0.25">
      <c r="A2648">
        <v>2647</v>
      </c>
      <c r="D2648" s="3">
        <v>3</v>
      </c>
      <c r="E2648" s="5">
        <v>4</v>
      </c>
    </row>
    <row r="2649" spans="1:5" x14ac:dyDescent="0.25">
      <c r="A2649">
        <v>2648</v>
      </c>
      <c r="D2649" s="3">
        <v>3</v>
      </c>
      <c r="E2649" s="5">
        <v>4</v>
      </c>
    </row>
    <row r="2650" spans="1:5" x14ac:dyDescent="0.25">
      <c r="A2650">
        <v>2649</v>
      </c>
      <c r="D2650" s="3">
        <v>3</v>
      </c>
      <c r="E2650" s="5">
        <v>4</v>
      </c>
    </row>
    <row r="2651" spans="1:5" x14ac:dyDescent="0.25">
      <c r="A2651">
        <v>2650</v>
      </c>
      <c r="D2651" s="3">
        <v>3</v>
      </c>
      <c r="E2651" s="5">
        <v>4</v>
      </c>
    </row>
    <row r="2652" spans="1:5" x14ac:dyDescent="0.25">
      <c r="A2652">
        <v>2651</v>
      </c>
      <c r="D2652" s="3">
        <v>3</v>
      </c>
      <c r="E2652" s="5">
        <v>4</v>
      </c>
    </row>
    <row r="2653" spans="1:5" x14ac:dyDescent="0.25">
      <c r="A2653">
        <v>2652</v>
      </c>
    </row>
    <row r="2654" spans="1:5" x14ac:dyDescent="0.25">
      <c r="A2654">
        <v>2653</v>
      </c>
    </row>
    <row r="2655" spans="1:5" x14ac:dyDescent="0.25">
      <c r="A2655">
        <v>2654</v>
      </c>
    </row>
    <row r="2656" spans="1:5" x14ac:dyDescent="0.25">
      <c r="A2656">
        <v>2655</v>
      </c>
    </row>
    <row r="2657" spans="1:5" x14ac:dyDescent="0.25">
      <c r="A2657">
        <v>2656</v>
      </c>
    </row>
    <row r="2658" spans="1:5" x14ac:dyDescent="0.25">
      <c r="A2658">
        <v>2657</v>
      </c>
      <c r="C2658" s="2">
        <v>2</v>
      </c>
    </row>
    <row r="2659" spans="1:5" x14ac:dyDescent="0.25">
      <c r="A2659">
        <v>2658</v>
      </c>
      <c r="C2659" s="2">
        <v>2</v>
      </c>
    </row>
    <row r="2660" spans="1:5" x14ac:dyDescent="0.25">
      <c r="A2660">
        <v>2659</v>
      </c>
      <c r="C2660" s="2">
        <v>2</v>
      </c>
    </row>
    <row r="2661" spans="1:5" x14ac:dyDescent="0.25">
      <c r="A2661">
        <v>2660</v>
      </c>
      <c r="C2661" s="2">
        <v>2</v>
      </c>
    </row>
    <row r="2662" spans="1:5" x14ac:dyDescent="0.25">
      <c r="A2662">
        <v>2661</v>
      </c>
      <c r="C2662" s="2">
        <v>2</v>
      </c>
    </row>
    <row r="2663" spans="1:5" x14ac:dyDescent="0.25">
      <c r="A2663">
        <v>2662</v>
      </c>
      <c r="B2663" s="4">
        <v>1</v>
      </c>
      <c r="C2663" s="2">
        <v>2</v>
      </c>
    </row>
    <row r="2664" spans="1:5" x14ac:dyDescent="0.25">
      <c r="A2664">
        <v>2663</v>
      </c>
      <c r="B2664" s="4">
        <v>1</v>
      </c>
      <c r="C2664" s="2">
        <v>2</v>
      </c>
    </row>
    <row r="2665" spans="1:5" x14ac:dyDescent="0.25">
      <c r="A2665">
        <v>2664</v>
      </c>
      <c r="B2665" s="4">
        <v>1</v>
      </c>
      <c r="C2665" s="2">
        <v>2</v>
      </c>
    </row>
    <row r="2666" spans="1:5" x14ac:dyDescent="0.25">
      <c r="A2666">
        <v>2665</v>
      </c>
      <c r="B2666" s="4">
        <v>1</v>
      </c>
      <c r="C2666" s="2">
        <v>2</v>
      </c>
    </row>
    <row r="2667" spans="1:5" x14ac:dyDescent="0.25">
      <c r="A2667">
        <v>2666</v>
      </c>
      <c r="B2667" s="4">
        <v>1</v>
      </c>
      <c r="C2667" s="2">
        <v>2</v>
      </c>
    </row>
    <row r="2668" spans="1:5" x14ac:dyDescent="0.25">
      <c r="A2668">
        <v>2667</v>
      </c>
      <c r="B2668" s="4">
        <v>1</v>
      </c>
    </row>
    <row r="2669" spans="1:5" x14ac:dyDescent="0.25">
      <c r="A2669">
        <v>2668</v>
      </c>
      <c r="B2669" s="4">
        <v>1</v>
      </c>
      <c r="E2669" s="5">
        <v>4</v>
      </c>
    </row>
    <row r="2670" spans="1:5" x14ac:dyDescent="0.25">
      <c r="A2670">
        <v>2669</v>
      </c>
      <c r="B2670" s="4">
        <v>1</v>
      </c>
      <c r="D2670" s="3">
        <v>3</v>
      </c>
      <c r="E2670" s="5">
        <v>4</v>
      </c>
    </row>
    <row r="2671" spans="1:5" x14ac:dyDescent="0.25">
      <c r="A2671">
        <v>2670</v>
      </c>
      <c r="D2671" s="3">
        <v>3</v>
      </c>
      <c r="E2671" s="5">
        <v>4</v>
      </c>
    </row>
    <row r="2672" spans="1:5" x14ac:dyDescent="0.25">
      <c r="A2672">
        <v>2671</v>
      </c>
      <c r="D2672" s="3">
        <v>3</v>
      </c>
      <c r="E2672" s="5">
        <v>4</v>
      </c>
    </row>
    <row r="2673" spans="1:5" x14ac:dyDescent="0.25">
      <c r="A2673">
        <v>2672</v>
      </c>
      <c r="D2673" s="3">
        <v>3</v>
      </c>
      <c r="E2673" s="5">
        <v>4</v>
      </c>
    </row>
    <row r="2674" spans="1:5" x14ac:dyDescent="0.25">
      <c r="A2674">
        <v>2673</v>
      </c>
      <c r="D2674" s="3">
        <v>3</v>
      </c>
      <c r="E2674" s="5">
        <v>4</v>
      </c>
    </row>
    <row r="2675" spans="1:5" x14ac:dyDescent="0.25">
      <c r="A2675">
        <v>2674</v>
      </c>
      <c r="D2675" s="3">
        <v>3</v>
      </c>
      <c r="E2675" s="5">
        <v>4</v>
      </c>
    </row>
    <row r="2676" spans="1:5" x14ac:dyDescent="0.25">
      <c r="A2676">
        <v>2675</v>
      </c>
      <c r="D2676" s="3">
        <v>3</v>
      </c>
      <c r="E2676" s="5">
        <v>4</v>
      </c>
    </row>
    <row r="2677" spans="1:5" x14ac:dyDescent="0.25">
      <c r="A2677">
        <v>2676</v>
      </c>
      <c r="D2677" s="3">
        <v>3</v>
      </c>
      <c r="E2677" s="5">
        <v>4</v>
      </c>
    </row>
    <row r="2678" spans="1:5" x14ac:dyDescent="0.25">
      <c r="A2678">
        <v>2677</v>
      </c>
      <c r="D2678" s="3">
        <v>3</v>
      </c>
    </row>
    <row r="2679" spans="1:5" x14ac:dyDescent="0.25">
      <c r="A2679">
        <v>2678</v>
      </c>
      <c r="C2679" s="2">
        <v>2</v>
      </c>
    </row>
    <row r="2680" spans="1:5" x14ac:dyDescent="0.25">
      <c r="A2680">
        <v>2679</v>
      </c>
      <c r="C2680" s="2">
        <v>2</v>
      </c>
    </row>
    <row r="2681" spans="1:5" x14ac:dyDescent="0.25">
      <c r="A2681">
        <v>2680</v>
      </c>
      <c r="C2681" s="2">
        <v>2</v>
      </c>
    </row>
    <row r="2682" spans="1:5" x14ac:dyDescent="0.25">
      <c r="A2682">
        <v>2681</v>
      </c>
      <c r="C2682" s="2">
        <v>2</v>
      </c>
    </row>
    <row r="2683" spans="1:5" x14ac:dyDescent="0.25">
      <c r="A2683">
        <v>2682</v>
      </c>
      <c r="C2683" s="2">
        <v>2</v>
      </c>
    </row>
    <row r="2684" spans="1:5" x14ac:dyDescent="0.25">
      <c r="A2684">
        <v>2683</v>
      </c>
      <c r="C2684" s="2">
        <v>2</v>
      </c>
    </row>
    <row r="2685" spans="1:5" x14ac:dyDescent="0.25">
      <c r="A2685">
        <v>2684</v>
      </c>
      <c r="C2685" s="2">
        <v>2</v>
      </c>
    </row>
    <row r="2686" spans="1:5" x14ac:dyDescent="0.25">
      <c r="A2686">
        <v>2685</v>
      </c>
      <c r="C2686" s="2">
        <v>2</v>
      </c>
    </row>
    <row r="2687" spans="1:5" x14ac:dyDescent="0.25">
      <c r="A2687">
        <v>2686</v>
      </c>
      <c r="B2687" s="4">
        <v>1</v>
      </c>
      <c r="C2687" s="2">
        <v>2</v>
      </c>
    </row>
    <row r="2688" spans="1:5" x14ac:dyDescent="0.25">
      <c r="A2688">
        <v>2687</v>
      </c>
      <c r="B2688" s="4">
        <v>1</v>
      </c>
      <c r="C2688" s="2">
        <v>2</v>
      </c>
    </row>
    <row r="2689" spans="1:5" x14ac:dyDescent="0.25">
      <c r="A2689">
        <v>2688</v>
      </c>
      <c r="B2689" s="4">
        <v>1</v>
      </c>
    </row>
    <row r="2690" spans="1:5" x14ac:dyDescent="0.25">
      <c r="A2690">
        <v>2689</v>
      </c>
      <c r="B2690" s="4">
        <v>1</v>
      </c>
    </row>
    <row r="2691" spans="1:5" x14ac:dyDescent="0.25">
      <c r="A2691">
        <v>2690</v>
      </c>
      <c r="B2691" s="4">
        <v>1</v>
      </c>
      <c r="E2691" s="5">
        <v>4</v>
      </c>
    </row>
    <row r="2692" spans="1:5" x14ac:dyDescent="0.25">
      <c r="A2692">
        <v>2691</v>
      </c>
      <c r="B2692" s="4">
        <v>1</v>
      </c>
      <c r="E2692" s="5">
        <v>4</v>
      </c>
    </row>
    <row r="2693" spans="1:5" x14ac:dyDescent="0.25">
      <c r="A2693">
        <v>2692</v>
      </c>
      <c r="B2693" s="4">
        <v>1</v>
      </c>
      <c r="D2693" s="3">
        <v>3</v>
      </c>
      <c r="E2693" s="5">
        <v>4</v>
      </c>
    </row>
    <row r="2694" spans="1:5" x14ac:dyDescent="0.25">
      <c r="A2694">
        <v>2693</v>
      </c>
      <c r="B2694" s="4">
        <v>1</v>
      </c>
      <c r="D2694" s="3">
        <v>3</v>
      </c>
      <c r="E2694" s="5">
        <v>4</v>
      </c>
    </row>
    <row r="2695" spans="1:5" x14ac:dyDescent="0.25">
      <c r="A2695">
        <v>2694</v>
      </c>
      <c r="D2695" s="3">
        <v>3</v>
      </c>
      <c r="E2695" s="5">
        <v>4</v>
      </c>
    </row>
    <row r="2696" spans="1:5" x14ac:dyDescent="0.25">
      <c r="A2696">
        <v>2695</v>
      </c>
      <c r="D2696" s="3">
        <v>3</v>
      </c>
      <c r="E2696" s="5">
        <v>4</v>
      </c>
    </row>
    <row r="2697" spans="1:5" x14ac:dyDescent="0.25">
      <c r="A2697">
        <v>2696</v>
      </c>
      <c r="D2697" s="3">
        <v>3</v>
      </c>
      <c r="E2697" s="5">
        <v>4</v>
      </c>
    </row>
    <row r="2698" spans="1:5" x14ac:dyDescent="0.25">
      <c r="A2698">
        <v>2697</v>
      </c>
      <c r="D2698" s="3">
        <v>3</v>
      </c>
      <c r="E2698" s="5">
        <v>4</v>
      </c>
    </row>
    <row r="2699" spans="1:5" x14ac:dyDescent="0.25">
      <c r="A2699">
        <v>2698</v>
      </c>
      <c r="D2699" s="3">
        <v>3</v>
      </c>
      <c r="E2699" s="5">
        <v>4</v>
      </c>
    </row>
    <row r="2700" spans="1:5" x14ac:dyDescent="0.25">
      <c r="A2700">
        <v>2699</v>
      </c>
      <c r="D2700" s="3">
        <v>3</v>
      </c>
    </row>
    <row r="2701" spans="1:5" x14ac:dyDescent="0.25">
      <c r="A2701">
        <v>2700</v>
      </c>
      <c r="D2701" s="3">
        <v>3</v>
      </c>
    </row>
    <row r="2702" spans="1:5" x14ac:dyDescent="0.25">
      <c r="A2702">
        <v>2701</v>
      </c>
    </row>
    <row r="2703" spans="1:5" x14ac:dyDescent="0.25">
      <c r="A2703">
        <v>2702</v>
      </c>
    </row>
    <row r="2704" spans="1:5" x14ac:dyDescent="0.25">
      <c r="A2704">
        <v>2703</v>
      </c>
    </row>
    <row r="2705" spans="1:5" x14ac:dyDescent="0.25">
      <c r="A2705">
        <v>2704</v>
      </c>
      <c r="C2705" s="2">
        <v>2</v>
      </c>
    </row>
    <row r="2706" spans="1:5" x14ac:dyDescent="0.25">
      <c r="A2706">
        <v>2705</v>
      </c>
      <c r="C2706" s="2">
        <v>2</v>
      </c>
    </row>
    <row r="2707" spans="1:5" x14ac:dyDescent="0.25">
      <c r="A2707">
        <v>2706</v>
      </c>
      <c r="C2707" s="2">
        <v>2</v>
      </c>
    </row>
    <row r="2708" spans="1:5" x14ac:dyDescent="0.25">
      <c r="A2708">
        <v>2707</v>
      </c>
      <c r="C2708" s="2">
        <v>2</v>
      </c>
    </row>
    <row r="2709" spans="1:5" x14ac:dyDescent="0.25">
      <c r="A2709">
        <v>2708</v>
      </c>
      <c r="C2709" s="2">
        <v>2</v>
      </c>
    </row>
    <row r="2710" spans="1:5" x14ac:dyDescent="0.25">
      <c r="A2710">
        <v>2709</v>
      </c>
      <c r="B2710" s="4">
        <v>1</v>
      </c>
      <c r="C2710" s="2">
        <v>2</v>
      </c>
    </row>
    <row r="2711" spans="1:5" x14ac:dyDescent="0.25">
      <c r="A2711">
        <v>2710</v>
      </c>
      <c r="B2711" s="4">
        <v>1</v>
      </c>
      <c r="C2711" s="2">
        <v>2</v>
      </c>
    </row>
    <row r="2712" spans="1:5" x14ac:dyDescent="0.25">
      <c r="A2712">
        <v>2711</v>
      </c>
      <c r="B2712" s="4">
        <v>1</v>
      </c>
      <c r="C2712" s="2">
        <v>2</v>
      </c>
    </row>
    <row r="2713" spans="1:5" x14ac:dyDescent="0.25">
      <c r="A2713">
        <v>2712</v>
      </c>
      <c r="B2713" s="4">
        <v>1</v>
      </c>
      <c r="C2713" s="2">
        <v>2</v>
      </c>
    </row>
    <row r="2714" spans="1:5" x14ac:dyDescent="0.25">
      <c r="A2714">
        <v>2713</v>
      </c>
      <c r="B2714" s="4">
        <v>1</v>
      </c>
    </row>
    <row r="2715" spans="1:5" x14ac:dyDescent="0.25">
      <c r="A2715">
        <v>2714</v>
      </c>
      <c r="B2715" s="4">
        <v>1</v>
      </c>
    </row>
    <row r="2716" spans="1:5" x14ac:dyDescent="0.25">
      <c r="A2716">
        <v>2715</v>
      </c>
      <c r="B2716" s="4">
        <v>1</v>
      </c>
    </row>
    <row r="2717" spans="1:5" x14ac:dyDescent="0.25">
      <c r="A2717">
        <v>2716</v>
      </c>
      <c r="B2717" s="4">
        <v>1</v>
      </c>
      <c r="E2717" s="5">
        <v>4</v>
      </c>
    </row>
    <row r="2718" spans="1:5" x14ac:dyDescent="0.25">
      <c r="A2718">
        <v>2717</v>
      </c>
      <c r="B2718" s="4">
        <v>1</v>
      </c>
      <c r="E2718" s="5">
        <v>4</v>
      </c>
    </row>
    <row r="2719" spans="1:5" x14ac:dyDescent="0.25">
      <c r="A2719">
        <v>2718</v>
      </c>
      <c r="B2719" s="4">
        <v>1</v>
      </c>
      <c r="D2719" s="3">
        <v>3</v>
      </c>
      <c r="E2719" s="5">
        <v>4</v>
      </c>
    </row>
    <row r="2720" spans="1:5" x14ac:dyDescent="0.25">
      <c r="A2720">
        <v>2719</v>
      </c>
      <c r="D2720" s="3">
        <v>3</v>
      </c>
      <c r="E2720" s="5">
        <v>4</v>
      </c>
    </row>
    <row r="2721" spans="1:5" x14ac:dyDescent="0.25">
      <c r="A2721">
        <v>2720</v>
      </c>
      <c r="D2721" s="3">
        <v>3</v>
      </c>
      <c r="E2721" s="5">
        <v>4</v>
      </c>
    </row>
    <row r="2722" spans="1:5" x14ac:dyDescent="0.25">
      <c r="A2722">
        <v>2721</v>
      </c>
      <c r="D2722" s="3">
        <v>3</v>
      </c>
      <c r="E2722" s="5">
        <v>4</v>
      </c>
    </row>
    <row r="2723" spans="1:5" x14ac:dyDescent="0.25">
      <c r="A2723">
        <v>2722</v>
      </c>
      <c r="D2723" s="3">
        <v>3</v>
      </c>
      <c r="E2723" s="5">
        <v>4</v>
      </c>
    </row>
    <row r="2724" spans="1:5" x14ac:dyDescent="0.25">
      <c r="A2724">
        <v>2723</v>
      </c>
      <c r="D2724" s="3">
        <v>3</v>
      </c>
      <c r="E2724" s="5">
        <v>4</v>
      </c>
    </row>
    <row r="2725" spans="1:5" x14ac:dyDescent="0.25">
      <c r="A2725">
        <v>2724</v>
      </c>
      <c r="D2725" s="3">
        <v>3</v>
      </c>
      <c r="E2725" s="5">
        <v>4</v>
      </c>
    </row>
    <row r="2726" spans="1:5" x14ac:dyDescent="0.25">
      <c r="A2726">
        <v>2725</v>
      </c>
      <c r="D2726" s="3">
        <v>3</v>
      </c>
    </row>
    <row r="2727" spans="1:5" x14ac:dyDescent="0.25">
      <c r="A2727">
        <v>2726</v>
      </c>
    </row>
    <row r="2728" spans="1:5" x14ac:dyDescent="0.25">
      <c r="A2728">
        <v>2727</v>
      </c>
    </row>
    <row r="2729" spans="1:5" x14ac:dyDescent="0.25">
      <c r="A2729">
        <v>2728</v>
      </c>
    </row>
    <row r="2730" spans="1:5" x14ac:dyDescent="0.25">
      <c r="A2730">
        <v>2729</v>
      </c>
    </row>
    <row r="2731" spans="1:5" x14ac:dyDescent="0.25">
      <c r="A2731">
        <v>2730</v>
      </c>
    </row>
    <row r="2732" spans="1:5" x14ac:dyDescent="0.25">
      <c r="A2732">
        <v>2731</v>
      </c>
      <c r="C2732" s="2">
        <v>2</v>
      </c>
    </row>
    <row r="2733" spans="1:5" x14ac:dyDescent="0.25">
      <c r="A2733">
        <v>2732</v>
      </c>
      <c r="C2733" s="2">
        <v>2</v>
      </c>
    </row>
    <row r="2734" spans="1:5" x14ac:dyDescent="0.25">
      <c r="A2734">
        <v>2733</v>
      </c>
      <c r="C2734" s="2">
        <v>2</v>
      </c>
    </row>
    <row r="2735" spans="1:5" x14ac:dyDescent="0.25">
      <c r="A2735">
        <v>2734</v>
      </c>
      <c r="C2735" s="2">
        <v>2</v>
      </c>
    </row>
    <row r="2736" spans="1:5" x14ac:dyDescent="0.25">
      <c r="A2736">
        <v>2735</v>
      </c>
      <c r="C2736" s="2">
        <v>2</v>
      </c>
    </row>
    <row r="2737" spans="1:5" x14ac:dyDescent="0.25">
      <c r="A2737">
        <v>2736</v>
      </c>
      <c r="C2737" s="2">
        <v>2</v>
      </c>
    </row>
    <row r="2738" spans="1:5" x14ac:dyDescent="0.25">
      <c r="A2738">
        <v>2737</v>
      </c>
      <c r="B2738" s="4">
        <v>1</v>
      </c>
      <c r="C2738" s="2">
        <v>2</v>
      </c>
    </row>
    <row r="2739" spans="1:5" x14ac:dyDescent="0.25">
      <c r="A2739">
        <v>2738</v>
      </c>
      <c r="B2739" s="4">
        <v>1</v>
      </c>
      <c r="C2739" s="2">
        <v>2</v>
      </c>
    </row>
    <row r="2740" spans="1:5" x14ac:dyDescent="0.25">
      <c r="A2740">
        <v>2739</v>
      </c>
      <c r="B2740" s="4">
        <v>1</v>
      </c>
      <c r="C2740" s="2">
        <v>2</v>
      </c>
    </row>
    <row r="2741" spans="1:5" x14ac:dyDescent="0.25">
      <c r="A2741">
        <v>2740</v>
      </c>
      <c r="B2741" s="4">
        <v>1</v>
      </c>
    </row>
    <row r="2742" spans="1:5" x14ac:dyDescent="0.25">
      <c r="A2742">
        <v>2741</v>
      </c>
      <c r="B2742" s="4">
        <v>1</v>
      </c>
      <c r="E2742" s="5">
        <v>4</v>
      </c>
    </row>
    <row r="2743" spans="1:5" x14ac:dyDescent="0.25">
      <c r="A2743">
        <v>2742</v>
      </c>
      <c r="B2743" s="4">
        <v>1</v>
      </c>
      <c r="D2743" s="3">
        <v>3</v>
      </c>
      <c r="E2743" s="5">
        <v>4</v>
      </c>
    </row>
    <row r="2744" spans="1:5" x14ac:dyDescent="0.25">
      <c r="A2744">
        <v>2743</v>
      </c>
      <c r="B2744" s="4">
        <v>1</v>
      </c>
      <c r="D2744" s="3">
        <v>3</v>
      </c>
      <c r="E2744" s="5">
        <v>4</v>
      </c>
    </row>
    <row r="2745" spans="1:5" x14ac:dyDescent="0.25">
      <c r="A2745">
        <v>2744</v>
      </c>
      <c r="D2745" s="3">
        <v>3</v>
      </c>
      <c r="E2745" s="5">
        <v>4</v>
      </c>
    </row>
    <row r="2746" spans="1:5" x14ac:dyDescent="0.25">
      <c r="A2746">
        <v>2745</v>
      </c>
      <c r="D2746" s="3">
        <v>3</v>
      </c>
      <c r="E2746" s="5">
        <v>4</v>
      </c>
    </row>
    <row r="2747" spans="1:5" x14ac:dyDescent="0.25">
      <c r="A2747">
        <v>2746</v>
      </c>
      <c r="D2747" s="3">
        <v>3</v>
      </c>
      <c r="E2747" s="5">
        <v>4</v>
      </c>
    </row>
    <row r="2748" spans="1:5" x14ac:dyDescent="0.25">
      <c r="A2748">
        <v>2747</v>
      </c>
      <c r="D2748" s="3">
        <v>3</v>
      </c>
      <c r="E2748" s="5">
        <v>4</v>
      </c>
    </row>
    <row r="2749" spans="1:5" x14ac:dyDescent="0.25">
      <c r="A2749">
        <v>2748</v>
      </c>
      <c r="D2749" s="3">
        <v>3</v>
      </c>
      <c r="E2749" s="5">
        <v>4</v>
      </c>
    </row>
    <row r="2750" spans="1:5" x14ac:dyDescent="0.25">
      <c r="A2750">
        <v>2749</v>
      </c>
      <c r="D2750" s="3">
        <v>3</v>
      </c>
      <c r="E2750" s="5">
        <v>4</v>
      </c>
    </row>
    <row r="2751" spans="1:5" x14ac:dyDescent="0.25">
      <c r="A2751">
        <v>2750</v>
      </c>
    </row>
    <row r="2752" spans="1:5" x14ac:dyDescent="0.25">
      <c r="A2752">
        <v>2751</v>
      </c>
    </row>
    <row r="2753" spans="1:5" x14ac:dyDescent="0.25">
      <c r="A2753">
        <v>2752</v>
      </c>
    </row>
    <row r="2754" spans="1:5" x14ac:dyDescent="0.25">
      <c r="A2754">
        <v>2753</v>
      </c>
    </row>
    <row r="2755" spans="1:5" x14ac:dyDescent="0.25">
      <c r="A2755">
        <v>2754</v>
      </c>
      <c r="C2755" s="2">
        <v>2</v>
      </c>
    </row>
    <row r="2756" spans="1:5" x14ac:dyDescent="0.25">
      <c r="A2756">
        <v>2755</v>
      </c>
      <c r="C2756" s="2">
        <v>2</v>
      </c>
    </row>
    <row r="2757" spans="1:5" x14ac:dyDescent="0.25">
      <c r="A2757">
        <v>2756</v>
      </c>
      <c r="C2757" s="2">
        <v>2</v>
      </c>
    </row>
    <row r="2758" spans="1:5" x14ac:dyDescent="0.25">
      <c r="A2758">
        <v>2757</v>
      </c>
      <c r="C2758" s="2">
        <v>2</v>
      </c>
    </row>
    <row r="2759" spans="1:5" x14ac:dyDescent="0.25">
      <c r="A2759">
        <v>2758</v>
      </c>
      <c r="C2759" s="2">
        <v>2</v>
      </c>
    </row>
    <row r="2760" spans="1:5" x14ac:dyDescent="0.25">
      <c r="A2760">
        <v>2759</v>
      </c>
      <c r="C2760" s="2">
        <v>2</v>
      </c>
    </row>
    <row r="2761" spans="1:5" x14ac:dyDescent="0.25">
      <c r="A2761">
        <v>2760</v>
      </c>
      <c r="B2761" s="4">
        <v>1</v>
      </c>
      <c r="C2761" s="2">
        <v>2</v>
      </c>
    </row>
    <row r="2762" spans="1:5" x14ac:dyDescent="0.25">
      <c r="A2762">
        <v>2761</v>
      </c>
      <c r="B2762" s="4">
        <v>1</v>
      </c>
      <c r="C2762" s="2">
        <v>2</v>
      </c>
    </row>
    <row r="2763" spans="1:5" x14ac:dyDescent="0.25">
      <c r="A2763">
        <v>2762</v>
      </c>
      <c r="B2763" s="4">
        <v>1</v>
      </c>
    </row>
    <row r="2764" spans="1:5" x14ac:dyDescent="0.25">
      <c r="A2764">
        <v>2763</v>
      </c>
      <c r="B2764" s="4">
        <v>1</v>
      </c>
    </row>
    <row r="2765" spans="1:5" x14ac:dyDescent="0.25">
      <c r="A2765">
        <v>2764</v>
      </c>
      <c r="B2765" s="4">
        <v>1</v>
      </c>
    </row>
    <row r="2766" spans="1:5" x14ac:dyDescent="0.25">
      <c r="A2766">
        <v>2765</v>
      </c>
      <c r="B2766" s="4">
        <v>1</v>
      </c>
      <c r="E2766" s="5">
        <v>4</v>
      </c>
    </row>
    <row r="2767" spans="1:5" x14ac:dyDescent="0.25">
      <c r="A2767">
        <v>2766</v>
      </c>
      <c r="B2767" s="4">
        <v>1</v>
      </c>
      <c r="D2767" s="3">
        <v>3</v>
      </c>
      <c r="E2767" s="5">
        <v>4</v>
      </c>
    </row>
    <row r="2768" spans="1:5" x14ac:dyDescent="0.25">
      <c r="A2768">
        <v>2767</v>
      </c>
      <c r="D2768" s="3">
        <v>3</v>
      </c>
      <c r="E2768" s="5">
        <v>4</v>
      </c>
    </row>
    <row r="2769" spans="1:5" x14ac:dyDescent="0.25">
      <c r="A2769">
        <v>2768</v>
      </c>
      <c r="D2769" s="3">
        <v>3</v>
      </c>
      <c r="E2769" s="5">
        <v>4</v>
      </c>
    </row>
    <row r="2770" spans="1:5" x14ac:dyDescent="0.25">
      <c r="A2770">
        <v>2769</v>
      </c>
      <c r="D2770" s="3">
        <v>3</v>
      </c>
      <c r="E2770" s="5">
        <v>4</v>
      </c>
    </row>
    <row r="2771" spans="1:5" x14ac:dyDescent="0.25">
      <c r="A2771">
        <v>2770</v>
      </c>
      <c r="D2771" s="3">
        <v>3</v>
      </c>
      <c r="E2771" s="5">
        <v>4</v>
      </c>
    </row>
    <row r="2772" spans="1:5" x14ac:dyDescent="0.25">
      <c r="A2772">
        <v>2771</v>
      </c>
      <c r="D2772" s="3">
        <v>3</v>
      </c>
      <c r="E2772" s="5">
        <v>4</v>
      </c>
    </row>
    <row r="2773" spans="1:5" x14ac:dyDescent="0.25">
      <c r="A2773">
        <v>2772</v>
      </c>
      <c r="D2773" s="3">
        <v>3</v>
      </c>
      <c r="E2773" s="5">
        <v>4</v>
      </c>
    </row>
    <row r="2774" spans="1:5" x14ac:dyDescent="0.25">
      <c r="A2774">
        <v>2773</v>
      </c>
      <c r="D2774" s="3">
        <v>3</v>
      </c>
    </row>
    <row r="2775" spans="1:5" x14ac:dyDescent="0.25">
      <c r="A2775">
        <v>2774</v>
      </c>
    </row>
    <row r="2776" spans="1:5" x14ac:dyDescent="0.25">
      <c r="A2776">
        <v>2775</v>
      </c>
      <c r="C2776" s="2">
        <v>2</v>
      </c>
    </row>
    <row r="2777" spans="1:5" x14ac:dyDescent="0.25">
      <c r="A2777">
        <v>2776</v>
      </c>
      <c r="C2777" s="2">
        <v>2</v>
      </c>
    </row>
    <row r="2778" spans="1:5" x14ac:dyDescent="0.25">
      <c r="A2778">
        <v>2777</v>
      </c>
      <c r="C2778" s="2">
        <v>2</v>
      </c>
    </row>
    <row r="2779" spans="1:5" x14ac:dyDescent="0.25">
      <c r="A2779">
        <v>2778</v>
      </c>
      <c r="C2779" s="2">
        <v>2</v>
      </c>
    </row>
    <row r="2780" spans="1:5" x14ac:dyDescent="0.25">
      <c r="A2780">
        <v>2779</v>
      </c>
      <c r="C2780" s="2">
        <v>2</v>
      </c>
    </row>
    <row r="2781" spans="1:5" x14ac:dyDescent="0.25">
      <c r="A2781">
        <v>2780</v>
      </c>
      <c r="C2781" s="2">
        <v>2</v>
      </c>
    </row>
    <row r="2782" spans="1:5" x14ac:dyDescent="0.25">
      <c r="A2782">
        <v>2781</v>
      </c>
      <c r="C2782" s="2">
        <v>2</v>
      </c>
    </row>
    <row r="2783" spans="1:5" x14ac:dyDescent="0.25">
      <c r="A2783">
        <v>2782</v>
      </c>
      <c r="C2783" s="2">
        <v>2</v>
      </c>
    </row>
    <row r="2784" spans="1:5" x14ac:dyDescent="0.25">
      <c r="A2784">
        <v>2783</v>
      </c>
      <c r="B2784" s="4">
        <v>1</v>
      </c>
    </row>
    <row r="2785" spans="1:5" x14ac:dyDescent="0.25">
      <c r="A2785">
        <v>2784</v>
      </c>
      <c r="B2785" s="4">
        <v>1</v>
      </c>
    </row>
    <row r="2786" spans="1:5" x14ac:dyDescent="0.25">
      <c r="A2786">
        <v>2785</v>
      </c>
      <c r="B2786" s="4">
        <v>1</v>
      </c>
    </row>
    <row r="2787" spans="1:5" x14ac:dyDescent="0.25">
      <c r="A2787">
        <v>2786</v>
      </c>
      <c r="B2787" s="4">
        <v>1</v>
      </c>
    </row>
    <row r="2788" spans="1:5" x14ac:dyDescent="0.25">
      <c r="A2788">
        <v>2787</v>
      </c>
      <c r="B2788" s="4">
        <v>1</v>
      </c>
      <c r="E2788" s="5">
        <v>4</v>
      </c>
    </row>
    <row r="2789" spans="1:5" x14ac:dyDescent="0.25">
      <c r="A2789">
        <v>2788</v>
      </c>
      <c r="B2789" s="4">
        <v>1</v>
      </c>
      <c r="E2789" s="5">
        <v>4</v>
      </c>
    </row>
    <row r="2790" spans="1:5" x14ac:dyDescent="0.25">
      <c r="A2790">
        <v>2789</v>
      </c>
      <c r="B2790" s="4">
        <v>1</v>
      </c>
      <c r="D2790" s="3">
        <v>3</v>
      </c>
      <c r="E2790" s="5">
        <v>4</v>
      </c>
    </row>
    <row r="2791" spans="1:5" x14ac:dyDescent="0.25">
      <c r="A2791">
        <v>2790</v>
      </c>
      <c r="B2791" s="4">
        <v>1</v>
      </c>
      <c r="D2791" s="3">
        <v>3</v>
      </c>
      <c r="E2791" s="5">
        <v>4</v>
      </c>
    </row>
    <row r="2792" spans="1:5" x14ac:dyDescent="0.25">
      <c r="A2792">
        <v>2791</v>
      </c>
      <c r="D2792" s="3">
        <v>3</v>
      </c>
      <c r="E2792" s="5">
        <v>4</v>
      </c>
    </row>
    <row r="2793" spans="1:5" x14ac:dyDescent="0.25">
      <c r="A2793">
        <v>2792</v>
      </c>
      <c r="D2793" s="3">
        <v>3</v>
      </c>
      <c r="E2793" s="5">
        <v>4</v>
      </c>
    </row>
    <row r="2794" spans="1:5" x14ac:dyDescent="0.25">
      <c r="A2794">
        <v>2793</v>
      </c>
      <c r="D2794" s="3">
        <v>3</v>
      </c>
      <c r="E2794" s="5">
        <v>4</v>
      </c>
    </row>
    <row r="2795" spans="1:5" x14ac:dyDescent="0.25">
      <c r="A2795">
        <v>2794</v>
      </c>
      <c r="D2795" s="3">
        <v>3</v>
      </c>
      <c r="E2795" s="5">
        <v>4</v>
      </c>
    </row>
    <row r="2796" spans="1:5" x14ac:dyDescent="0.25">
      <c r="A2796">
        <v>2795</v>
      </c>
      <c r="C2796" s="2">
        <v>2</v>
      </c>
      <c r="D2796" s="3">
        <v>3</v>
      </c>
    </row>
    <row r="2797" spans="1:5" x14ac:dyDescent="0.25">
      <c r="A2797">
        <v>2796</v>
      </c>
      <c r="C2797" s="2">
        <v>2</v>
      </c>
      <c r="D2797" s="3">
        <v>3</v>
      </c>
    </row>
    <row r="2798" spans="1:5" x14ac:dyDescent="0.25">
      <c r="A2798">
        <v>2797</v>
      </c>
      <c r="C2798" s="2">
        <v>2</v>
      </c>
      <c r="D2798" s="3">
        <v>3</v>
      </c>
    </row>
    <row r="2799" spans="1:5" x14ac:dyDescent="0.25">
      <c r="A2799">
        <v>2798</v>
      </c>
      <c r="C2799" s="2">
        <v>2</v>
      </c>
    </row>
    <row r="2800" spans="1:5" x14ac:dyDescent="0.25">
      <c r="A2800">
        <v>2799</v>
      </c>
      <c r="C2800" s="2">
        <v>2</v>
      </c>
    </row>
    <row r="2801" spans="1:6" x14ac:dyDescent="0.25">
      <c r="A2801">
        <v>2800</v>
      </c>
      <c r="C2801" s="2">
        <v>2</v>
      </c>
    </row>
    <row r="2802" spans="1:6" x14ac:dyDescent="0.25">
      <c r="A2802">
        <v>2801</v>
      </c>
      <c r="C2802" s="2">
        <v>2</v>
      </c>
    </row>
    <row r="2803" spans="1:6" x14ac:dyDescent="0.25">
      <c r="A2803">
        <v>2802</v>
      </c>
      <c r="B2803" s="4">
        <v>1</v>
      </c>
      <c r="C2803" s="2">
        <v>2</v>
      </c>
    </row>
    <row r="2804" spans="1:6" x14ac:dyDescent="0.25">
      <c r="A2804">
        <v>2803</v>
      </c>
      <c r="B2804" s="4">
        <v>1</v>
      </c>
      <c r="C2804" s="2">
        <v>2</v>
      </c>
    </row>
    <row r="2805" spans="1:6" x14ac:dyDescent="0.25">
      <c r="A2805">
        <v>2804</v>
      </c>
      <c r="B2805" s="4">
        <v>1</v>
      </c>
      <c r="C2805" s="2">
        <v>2</v>
      </c>
    </row>
    <row r="2806" spans="1:6" x14ac:dyDescent="0.25">
      <c r="A2806">
        <v>2805</v>
      </c>
      <c r="B2806" s="4">
        <v>1</v>
      </c>
      <c r="C2806" s="2">
        <v>2</v>
      </c>
    </row>
    <row r="2807" spans="1:6" x14ac:dyDescent="0.25">
      <c r="A2807">
        <v>2806</v>
      </c>
      <c r="B2807" s="4">
        <v>1</v>
      </c>
    </row>
    <row r="2808" spans="1:6" x14ac:dyDescent="0.25">
      <c r="A2808">
        <v>2807</v>
      </c>
      <c r="B2808" s="4">
        <v>1</v>
      </c>
    </row>
    <row r="2809" spans="1:6" x14ac:dyDescent="0.25">
      <c r="A2809">
        <v>2808</v>
      </c>
      <c r="B2809" s="4">
        <v>1</v>
      </c>
      <c r="E2809" s="5">
        <v>4</v>
      </c>
    </row>
    <row r="2810" spans="1:6" x14ac:dyDescent="0.25">
      <c r="A2810">
        <v>2809</v>
      </c>
      <c r="B2810" s="4">
        <v>1</v>
      </c>
      <c r="E2810" s="5">
        <v>4</v>
      </c>
    </row>
    <row r="2811" spans="1:6" x14ac:dyDescent="0.25">
      <c r="A2811">
        <v>2810</v>
      </c>
      <c r="B2811" s="4">
        <v>1</v>
      </c>
      <c r="E2811" s="5">
        <v>4</v>
      </c>
    </row>
    <row r="2812" spans="1:6" x14ac:dyDescent="0.25">
      <c r="A2812">
        <v>2811</v>
      </c>
      <c r="B2812" s="4">
        <v>1</v>
      </c>
      <c r="E2812" s="5">
        <v>4</v>
      </c>
    </row>
    <row r="2813" spans="1:6" x14ac:dyDescent="0.25">
      <c r="A2813">
        <v>2812</v>
      </c>
      <c r="B2813" s="4">
        <v>1</v>
      </c>
      <c r="D2813" s="3">
        <v>3</v>
      </c>
      <c r="E2813" s="5">
        <v>4</v>
      </c>
    </row>
    <row r="2814" spans="1:6" x14ac:dyDescent="0.25">
      <c r="A2814">
        <v>2813</v>
      </c>
      <c r="D2814" s="3">
        <v>3</v>
      </c>
      <c r="E2814" s="5">
        <v>4</v>
      </c>
    </row>
    <row r="2815" spans="1:6" x14ac:dyDescent="0.25">
      <c r="A2815">
        <v>2814</v>
      </c>
      <c r="D2815" s="3">
        <v>3</v>
      </c>
      <c r="E2815" s="5">
        <v>4</v>
      </c>
      <c r="F2815" t="s">
        <v>22</v>
      </c>
    </row>
    <row r="2816" spans="1:6" x14ac:dyDescent="0.25">
      <c r="A2816">
        <v>2815</v>
      </c>
    </row>
    <row r="2817" spans="1:6" x14ac:dyDescent="0.25">
      <c r="A2817">
        <v>2816</v>
      </c>
      <c r="F2817" t="s">
        <v>22</v>
      </c>
    </row>
    <row r="2818" spans="1:6" x14ac:dyDescent="0.25">
      <c r="A2818">
        <v>2817</v>
      </c>
      <c r="B2818" s="4">
        <v>1</v>
      </c>
    </row>
    <row r="2819" spans="1:6" x14ac:dyDescent="0.25">
      <c r="A2819">
        <v>2818</v>
      </c>
      <c r="B2819" s="4">
        <v>1</v>
      </c>
    </row>
    <row r="2820" spans="1:6" x14ac:dyDescent="0.25">
      <c r="A2820">
        <v>2819</v>
      </c>
      <c r="B2820" s="4">
        <v>1</v>
      </c>
    </row>
    <row r="2821" spans="1:6" x14ac:dyDescent="0.25">
      <c r="A2821">
        <v>2820</v>
      </c>
      <c r="B2821" s="4">
        <v>1</v>
      </c>
    </row>
    <row r="2822" spans="1:6" x14ac:dyDescent="0.25">
      <c r="A2822">
        <v>2821</v>
      </c>
      <c r="B2822" s="4">
        <v>1</v>
      </c>
    </row>
    <row r="2823" spans="1:6" x14ac:dyDescent="0.25">
      <c r="A2823">
        <v>2822</v>
      </c>
      <c r="B2823" s="4">
        <v>1</v>
      </c>
    </row>
    <row r="2824" spans="1:6" x14ac:dyDescent="0.25">
      <c r="A2824">
        <v>2823</v>
      </c>
      <c r="B2824" s="4">
        <v>1</v>
      </c>
    </row>
    <row r="2825" spans="1:6" x14ac:dyDescent="0.25">
      <c r="A2825">
        <v>2824</v>
      </c>
      <c r="B2825" s="4">
        <v>1</v>
      </c>
      <c r="C2825" s="2">
        <v>2</v>
      </c>
    </row>
    <row r="2826" spans="1:6" x14ac:dyDescent="0.25">
      <c r="A2826">
        <v>2825</v>
      </c>
      <c r="B2826" s="4">
        <v>1</v>
      </c>
      <c r="C2826" s="2">
        <v>2</v>
      </c>
    </row>
    <row r="2827" spans="1:6" x14ac:dyDescent="0.25">
      <c r="A2827">
        <v>2826</v>
      </c>
      <c r="B2827" s="4">
        <v>1</v>
      </c>
      <c r="C2827" s="2">
        <v>2</v>
      </c>
    </row>
    <row r="2828" spans="1:6" x14ac:dyDescent="0.25">
      <c r="A2828">
        <v>2827</v>
      </c>
      <c r="C2828" s="2">
        <v>2</v>
      </c>
    </row>
    <row r="2829" spans="1:6" x14ac:dyDescent="0.25">
      <c r="A2829">
        <v>2828</v>
      </c>
      <c r="C2829" s="2">
        <v>2</v>
      </c>
    </row>
    <row r="2830" spans="1:6" x14ac:dyDescent="0.25">
      <c r="A2830">
        <v>2829</v>
      </c>
      <c r="C2830" s="2">
        <v>2</v>
      </c>
      <c r="D2830" s="3">
        <v>3</v>
      </c>
    </row>
    <row r="2831" spans="1:6" x14ac:dyDescent="0.25">
      <c r="A2831">
        <v>2830</v>
      </c>
      <c r="C2831" s="2">
        <v>2</v>
      </c>
      <c r="D2831" s="3">
        <v>3</v>
      </c>
    </row>
    <row r="2832" spans="1:6" x14ac:dyDescent="0.25">
      <c r="A2832">
        <v>2831</v>
      </c>
      <c r="C2832" s="2">
        <v>2</v>
      </c>
      <c r="D2832" s="3">
        <v>3</v>
      </c>
      <c r="E2832" s="5">
        <v>4</v>
      </c>
    </row>
    <row r="2833" spans="1:5" x14ac:dyDescent="0.25">
      <c r="A2833">
        <v>2832</v>
      </c>
      <c r="D2833" s="3">
        <v>3</v>
      </c>
      <c r="E2833" s="5">
        <v>4</v>
      </c>
    </row>
    <row r="2834" spans="1:5" x14ac:dyDescent="0.25">
      <c r="A2834">
        <v>2833</v>
      </c>
      <c r="D2834" s="3">
        <v>3</v>
      </c>
      <c r="E2834" s="5">
        <v>4</v>
      </c>
    </row>
    <row r="2835" spans="1:5" x14ac:dyDescent="0.25">
      <c r="A2835">
        <v>2834</v>
      </c>
      <c r="D2835" s="3">
        <v>3</v>
      </c>
      <c r="E2835" s="5">
        <v>4</v>
      </c>
    </row>
    <row r="2836" spans="1:5" x14ac:dyDescent="0.25">
      <c r="A2836">
        <v>2835</v>
      </c>
      <c r="D2836" s="3">
        <v>3</v>
      </c>
      <c r="E2836" s="5">
        <v>4</v>
      </c>
    </row>
    <row r="2837" spans="1:5" x14ac:dyDescent="0.25">
      <c r="A2837">
        <v>2836</v>
      </c>
      <c r="D2837" s="3">
        <v>3</v>
      </c>
      <c r="E2837" s="5">
        <v>4</v>
      </c>
    </row>
    <row r="2838" spans="1:5" x14ac:dyDescent="0.25">
      <c r="A2838">
        <v>2837</v>
      </c>
      <c r="E2838" s="5">
        <v>4</v>
      </c>
    </row>
    <row r="2839" spans="1:5" x14ac:dyDescent="0.25">
      <c r="A2839">
        <v>2838</v>
      </c>
      <c r="E2839" s="5">
        <v>4</v>
      </c>
    </row>
    <row r="2840" spans="1:5" x14ac:dyDescent="0.25">
      <c r="A2840">
        <v>2839</v>
      </c>
    </row>
    <row r="2841" spans="1:5" x14ac:dyDescent="0.25">
      <c r="A2841">
        <v>2840</v>
      </c>
    </row>
    <row r="2842" spans="1:5" x14ac:dyDescent="0.25">
      <c r="A2842">
        <v>2841</v>
      </c>
    </row>
    <row r="2843" spans="1:5" x14ac:dyDescent="0.25">
      <c r="A2843">
        <v>2842</v>
      </c>
    </row>
    <row r="2844" spans="1:5" x14ac:dyDescent="0.25">
      <c r="A2844">
        <v>2843</v>
      </c>
    </row>
    <row r="2845" spans="1:5" x14ac:dyDescent="0.25">
      <c r="A2845">
        <v>2844</v>
      </c>
    </row>
    <row r="2846" spans="1:5" x14ac:dyDescent="0.25">
      <c r="A2846">
        <v>2845</v>
      </c>
    </row>
    <row r="2847" spans="1:5" x14ac:dyDescent="0.25">
      <c r="A2847">
        <v>2846</v>
      </c>
      <c r="C2847" s="2">
        <v>2</v>
      </c>
    </row>
    <row r="2848" spans="1:5" x14ac:dyDescent="0.25">
      <c r="A2848">
        <v>2847</v>
      </c>
      <c r="C2848" s="2">
        <v>2</v>
      </c>
    </row>
    <row r="2849" spans="1:5" x14ac:dyDescent="0.25">
      <c r="A2849">
        <v>2848</v>
      </c>
      <c r="C2849" s="2">
        <v>2</v>
      </c>
    </row>
    <row r="2850" spans="1:5" x14ac:dyDescent="0.25">
      <c r="A2850">
        <v>2849</v>
      </c>
      <c r="C2850" s="2">
        <v>2</v>
      </c>
    </row>
    <row r="2851" spans="1:5" x14ac:dyDescent="0.25">
      <c r="A2851">
        <v>2850</v>
      </c>
      <c r="B2851" s="4">
        <v>1</v>
      </c>
      <c r="C2851" s="2">
        <v>2</v>
      </c>
    </row>
    <row r="2852" spans="1:5" x14ac:dyDescent="0.25">
      <c r="A2852">
        <v>2851</v>
      </c>
      <c r="B2852" s="4">
        <v>1</v>
      </c>
      <c r="C2852" s="2">
        <v>2</v>
      </c>
    </row>
    <row r="2853" spans="1:5" x14ac:dyDescent="0.25">
      <c r="A2853">
        <v>2852</v>
      </c>
      <c r="B2853" s="4">
        <v>1</v>
      </c>
      <c r="C2853" s="2">
        <v>2</v>
      </c>
    </row>
    <row r="2854" spans="1:5" x14ac:dyDescent="0.25">
      <c r="A2854">
        <v>2853</v>
      </c>
      <c r="B2854" s="4">
        <v>1</v>
      </c>
      <c r="C2854" s="2">
        <v>2</v>
      </c>
    </row>
    <row r="2855" spans="1:5" x14ac:dyDescent="0.25">
      <c r="A2855">
        <v>2854</v>
      </c>
      <c r="B2855" s="4">
        <v>1</v>
      </c>
    </row>
    <row r="2856" spans="1:5" x14ac:dyDescent="0.25">
      <c r="A2856">
        <v>2855</v>
      </c>
      <c r="B2856" s="4">
        <v>1</v>
      </c>
    </row>
    <row r="2857" spans="1:5" x14ac:dyDescent="0.25">
      <c r="A2857">
        <v>2856</v>
      </c>
      <c r="B2857" s="4">
        <v>1</v>
      </c>
      <c r="D2857" s="3">
        <v>3</v>
      </c>
      <c r="E2857" s="5">
        <v>4</v>
      </c>
    </row>
    <row r="2858" spans="1:5" x14ac:dyDescent="0.25">
      <c r="A2858">
        <v>2857</v>
      </c>
      <c r="D2858" s="3">
        <v>3</v>
      </c>
      <c r="E2858" s="5">
        <v>4</v>
      </c>
    </row>
    <row r="2859" spans="1:5" x14ac:dyDescent="0.25">
      <c r="A2859">
        <v>2858</v>
      </c>
      <c r="D2859" s="3">
        <v>3</v>
      </c>
      <c r="E2859" s="5">
        <v>4</v>
      </c>
    </row>
    <row r="2860" spans="1:5" x14ac:dyDescent="0.25">
      <c r="A2860">
        <v>2859</v>
      </c>
      <c r="D2860" s="3">
        <v>3</v>
      </c>
      <c r="E2860" s="5">
        <v>4</v>
      </c>
    </row>
    <row r="2861" spans="1:5" x14ac:dyDescent="0.25">
      <c r="A2861">
        <v>2860</v>
      </c>
      <c r="D2861" s="3">
        <v>3</v>
      </c>
      <c r="E2861" s="5">
        <v>4</v>
      </c>
    </row>
    <row r="2862" spans="1:5" x14ac:dyDescent="0.25">
      <c r="A2862">
        <v>2861</v>
      </c>
      <c r="D2862" s="3">
        <v>3</v>
      </c>
      <c r="E2862" s="5">
        <v>4</v>
      </c>
    </row>
    <row r="2863" spans="1:5" x14ac:dyDescent="0.25">
      <c r="A2863">
        <v>2862</v>
      </c>
      <c r="D2863" s="3">
        <v>3</v>
      </c>
      <c r="E2863" s="5">
        <v>4</v>
      </c>
    </row>
    <row r="2864" spans="1:5" x14ac:dyDescent="0.25">
      <c r="A2864">
        <v>2863</v>
      </c>
    </row>
    <row r="2865" spans="1:5" x14ac:dyDescent="0.25">
      <c r="A2865">
        <v>2864</v>
      </c>
    </row>
    <row r="2866" spans="1:5" x14ac:dyDescent="0.25">
      <c r="A2866">
        <v>2865</v>
      </c>
    </row>
    <row r="2867" spans="1:5" x14ac:dyDescent="0.25">
      <c r="A2867">
        <v>2866</v>
      </c>
      <c r="C2867" s="2">
        <v>2</v>
      </c>
    </row>
    <row r="2868" spans="1:5" x14ac:dyDescent="0.25">
      <c r="A2868">
        <v>2867</v>
      </c>
      <c r="C2868" s="2">
        <v>2</v>
      </c>
    </row>
    <row r="2869" spans="1:5" x14ac:dyDescent="0.25">
      <c r="A2869">
        <v>2868</v>
      </c>
      <c r="C2869" s="2">
        <v>2</v>
      </c>
    </row>
    <row r="2870" spans="1:5" x14ac:dyDescent="0.25">
      <c r="A2870">
        <v>2869</v>
      </c>
      <c r="C2870" s="2">
        <v>2</v>
      </c>
    </row>
    <row r="2871" spans="1:5" x14ac:dyDescent="0.25">
      <c r="A2871">
        <v>2870</v>
      </c>
      <c r="C2871" s="2">
        <v>2</v>
      </c>
    </row>
    <row r="2872" spans="1:5" x14ac:dyDescent="0.25">
      <c r="A2872">
        <v>2871</v>
      </c>
      <c r="B2872" s="4">
        <v>1</v>
      </c>
      <c r="C2872" s="2">
        <v>2</v>
      </c>
    </row>
    <row r="2873" spans="1:5" x14ac:dyDescent="0.25">
      <c r="A2873">
        <v>2872</v>
      </c>
      <c r="B2873" s="4">
        <v>1</v>
      </c>
      <c r="C2873" s="2">
        <v>2</v>
      </c>
    </row>
    <row r="2874" spans="1:5" x14ac:dyDescent="0.25">
      <c r="A2874">
        <v>2873</v>
      </c>
      <c r="B2874" s="4">
        <v>1</v>
      </c>
      <c r="C2874" s="2">
        <v>2</v>
      </c>
    </row>
    <row r="2875" spans="1:5" x14ac:dyDescent="0.25">
      <c r="A2875">
        <v>2874</v>
      </c>
      <c r="B2875" s="4">
        <v>1</v>
      </c>
    </row>
    <row r="2876" spans="1:5" x14ac:dyDescent="0.25">
      <c r="A2876">
        <v>2875</v>
      </c>
      <c r="B2876" s="4">
        <v>1</v>
      </c>
    </row>
    <row r="2877" spans="1:5" x14ac:dyDescent="0.25">
      <c r="A2877">
        <v>2876</v>
      </c>
      <c r="B2877" s="4">
        <v>1</v>
      </c>
    </row>
    <row r="2878" spans="1:5" x14ac:dyDescent="0.25">
      <c r="A2878">
        <v>2877</v>
      </c>
      <c r="B2878" s="4">
        <v>1</v>
      </c>
    </row>
    <row r="2879" spans="1:5" x14ac:dyDescent="0.25">
      <c r="A2879">
        <v>2878</v>
      </c>
      <c r="E2879" s="5">
        <v>4</v>
      </c>
    </row>
    <row r="2880" spans="1:5" x14ac:dyDescent="0.25">
      <c r="A2880">
        <v>2879</v>
      </c>
      <c r="D2880" s="3">
        <v>3</v>
      </c>
      <c r="E2880" s="5">
        <v>4</v>
      </c>
    </row>
    <row r="2881" spans="1:5" x14ac:dyDescent="0.25">
      <c r="A2881">
        <v>2880</v>
      </c>
      <c r="D2881" s="3">
        <v>3</v>
      </c>
      <c r="E2881" s="5">
        <v>4</v>
      </c>
    </row>
    <row r="2882" spans="1:5" x14ac:dyDescent="0.25">
      <c r="A2882">
        <v>2881</v>
      </c>
      <c r="D2882" s="3">
        <v>3</v>
      </c>
      <c r="E2882" s="5">
        <v>4</v>
      </c>
    </row>
    <row r="2883" spans="1:5" x14ac:dyDescent="0.25">
      <c r="A2883">
        <v>2882</v>
      </c>
      <c r="D2883" s="3">
        <v>3</v>
      </c>
      <c r="E2883" s="5">
        <v>4</v>
      </c>
    </row>
    <row r="2884" spans="1:5" x14ac:dyDescent="0.25">
      <c r="A2884">
        <v>2883</v>
      </c>
      <c r="D2884" s="3">
        <v>3</v>
      </c>
      <c r="E2884" s="5">
        <v>4</v>
      </c>
    </row>
    <row r="2885" spans="1:5" x14ac:dyDescent="0.25">
      <c r="A2885">
        <v>2884</v>
      </c>
      <c r="D2885" s="3">
        <v>3</v>
      </c>
      <c r="E2885" s="5">
        <v>4</v>
      </c>
    </row>
    <row r="2886" spans="1:5" x14ac:dyDescent="0.25">
      <c r="A2886">
        <v>2885</v>
      </c>
      <c r="D2886" s="3">
        <v>3</v>
      </c>
      <c r="E2886" s="5">
        <v>4</v>
      </c>
    </row>
    <row r="2887" spans="1:5" x14ac:dyDescent="0.25">
      <c r="A2887">
        <v>2886</v>
      </c>
      <c r="C2887" s="2">
        <v>2</v>
      </c>
    </row>
    <row r="2888" spans="1:5" x14ac:dyDescent="0.25">
      <c r="A2888">
        <v>2887</v>
      </c>
      <c r="C2888" s="2">
        <v>2</v>
      </c>
    </row>
    <row r="2889" spans="1:5" x14ac:dyDescent="0.25">
      <c r="A2889">
        <v>2888</v>
      </c>
      <c r="C2889" s="2">
        <v>2</v>
      </c>
    </row>
    <row r="2890" spans="1:5" x14ac:dyDescent="0.25">
      <c r="A2890">
        <v>2889</v>
      </c>
      <c r="C2890" s="2">
        <v>2</v>
      </c>
    </row>
    <row r="2891" spans="1:5" x14ac:dyDescent="0.25">
      <c r="A2891">
        <v>2890</v>
      </c>
      <c r="C2891" s="2">
        <v>2</v>
      </c>
    </row>
    <row r="2892" spans="1:5" x14ac:dyDescent="0.25">
      <c r="A2892">
        <v>2891</v>
      </c>
      <c r="C2892" s="2">
        <v>2</v>
      </c>
    </row>
    <row r="2893" spans="1:5" x14ac:dyDescent="0.25">
      <c r="A2893">
        <v>2892</v>
      </c>
      <c r="B2893" s="4">
        <v>1</v>
      </c>
      <c r="C2893" s="2">
        <v>2</v>
      </c>
    </row>
    <row r="2894" spans="1:5" x14ac:dyDescent="0.25">
      <c r="A2894">
        <v>2893</v>
      </c>
      <c r="B2894" s="4">
        <v>1</v>
      </c>
      <c r="C2894" s="2">
        <v>2</v>
      </c>
    </row>
    <row r="2895" spans="1:5" x14ac:dyDescent="0.25">
      <c r="A2895">
        <v>2894</v>
      </c>
      <c r="B2895" s="4">
        <v>1</v>
      </c>
    </row>
    <row r="2896" spans="1:5" x14ac:dyDescent="0.25">
      <c r="A2896">
        <v>2895</v>
      </c>
      <c r="B2896" s="4">
        <v>1</v>
      </c>
    </row>
    <row r="2897" spans="1:5" x14ac:dyDescent="0.25">
      <c r="A2897">
        <v>2896</v>
      </c>
      <c r="B2897" s="4">
        <v>1</v>
      </c>
    </row>
    <row r="2898" spans="1:5" x14ac:dyDescent="0.25">
      <c r="A2898">
        <v>2897</v>
      </c>
      <c r="B2898" s="4">
        <v>1</v>
      </c>
    </row>
    <row r="2899" spans="1:5" x14ac:dyDescent="0.25">
      <c r="A2899">
        <v>2898</v>
      </c>
      <c r="B2899" s="4">
        <v>1</v>
      </c>
    </row>
    <row r="2900" spans="1:5" x14ac:dyDescent="0.25">
      <c r="A2900">
        <v>2899</v>
      </c>
      <c r="B2900" s="4">
        <v>1</v>
      </c>
    </row>
    <row r="2901" spans="1:5" x14ac:dyDescent="0.25">
      <c r="A2901">
        <v>2900</v>
      </c>
      <c r="D2901" s="3">
        <v>3</v>
      </c>
      <c r="E2901" s="5">
        <v>4</v>
      </c>
    </row>
    <row r="2902" spans="1:5" x14ac:dyDescent="0.25">
      <c r="A2902">
        <v>2901</v>
      </c>
      <c r="D2902" s="3">
        <v>3</v>
      </c>
      <c r="E2902" s="5">
        <v>4</v>
      </c>
    </row>
    <row r="2903" spans="1:5" x14ac:dyDescent="0.25">
      <c r="A2903">
        <v>2902</v>
      </c>
      <c r="D2903" s="3">
        <v>3</v>
      </c>
      <c r="E2903" s="5">
        <v>4</v>
      </c>
    </row>
    <row r="2904" spans="1:5" x14ac:dyDescent="0.25">
      <c r="A2904">
        <v>2903</v>
      </c>
      <c r="D2904" s="3">
        <v>3</v>
      </c>
      <c r="E2904" s="5">
        <v>4</v>
      </c>
    </row>
    <row r="2905" spans="1:5" x14ac:dyDescent="0.25">
      <c r="A2905">
        <v>2904</v>
      </c>
      <c r="D2905" s="3">
        <v>3</v>
      </c>
      <c r="E2905" s="5">
        <v>4</v>
      </c>
    </row>
    <row r="2906" spans="1:5" x14ac:dyDescent="0.25">
      <c r="A2906">
        <v>2905</v>
      </c>
      <c r="D2906" s="3">
        <v>3</v>
      </c>
      <c r="E2906" s="5">
        <v>4</v>
      </c>
    </row>
    <row r="2907" spans="1:5" x14ac:dyDescent="0.25">
      <c r="A2907">
        <v>2906</v>
      </c>
      <c r="D2907" s="3">
        <v>3</v>
      </c>
      <c r="E2907" s="5">
        <v>4</v>
      </c>
    </row>
    <row r="2908" spans="1:5" x14ac:dyDescent="0.25">
      <c r="A2908">
        <v>2907</v>
      </c>
      <c r="D2908" s="3">
        <v>3</v>
      </c>
      <c r="E2908" s="5">
        <v>4</v>
      </c>
    </row>
    <row r="2909" spans="1:5" x14ac:dyDescent="0.25">
      <c r="A2909">
        <v>2908</v>
      </c>
    </row>
    <row r="2910" spans="1:5" x14ac:dyDescent="0.25">
      <c r="A2910">
        <v>2909</v>
      </c>
    </row>
    <row r="2911" spans="1:5" x14ac:dyDescent="0.25">
      <c r="A2911">
        <v>2910</v>
      </c>
    </row>
    <row r="2912" spans="1:5" x14ac:dyDescent="0.25">
      <c r="A2912">
        <v>2911</v>
      </c>
    </row>
    <row r="2913" spans="1:5" x14ac:dyDescent="0.25">
      <c r="A2913">
        <v>2912</v>
      </c>
      <c r="C2913" s="2">
        <v>2</v>
      </c>
    </row>
    <row r="2914" spans="1:5" x14ac:dyDescent="0.25">
      <c r="A2914">
        <v>2913</v>
      </c>
      <c r="C2914" s="2">
        <v>2</v>
      </c>
    </row>
    <row r="2915" spans="1:5" x14ac:dyDescent="0.25">
      <c r="A2915">
        <v>2914</v>
      </c>
      <c r="C2915" s="2">
        <v>2</v>
      </c>
    </row>
    <row r="2916" spans="1:5" x14ac:dyDescent="0.25">
      <c r="A2916">
        <v>2915</v>
      </c>
      <c r="C2916" s="2">
        <v>2</v>
      </c>
    </row>
    <row r="2917" spans="1:5" x14ac:dyDescent="0.25">
      <c r="A2917">
        <v>2916</v>
      </c>
      <c r="C2917" s="2">
        <v>2</v>
      </c>
    </row>
    <row r="2918" spans="1:5" x14ac:dyDescent="0.25">
      <c r="A2918">
        <v>2917</v>
      </c>
      <c r="C2918" s="2">
        <v>2</v>
      </c>
    </row>
    <row r="2919" spans="1:5" x14ac:dyDescent="0.25">
      <c r="A2919">
        <v>2918</v>
      </c>
      <c r="C2919" s="2">
        <v>2</v>
      </c>
    </row>
    <row r="2920" spans="1:5" x14ac:dyDescent="0.25">
      <c r="A2920">
        <v>2919</v>
      </c>
      <c r="B2920" s="4">
        <v>1</v>
      </c>
      <c r="C2920" s="2">
        <v>2</v>
      </c>
    </row>
    <row r="2921" spans="1:5" x14ac:dyDescent="0.25">
      <c r="A2921">
        <v>2920</v>
      </c>
      <c r="B2921" s="4">
        <v>1</v>
      </c>
      <c r="C2921" s="2">
        <v>2</v>
      </c>
    </row>
    <row r="2922" spans="1:5" x14ac:dyDescent="0.25">
      <c r="A2922">
        <v>2921</v>
      </c>
      <c r="B2922" s="4">
        <v>1</v>
      </c>
    </row>
    <row r="2923" spans="1:5" x14ac:dyDescent="0.25">
      <c r="A2923">
        <v>2922</v>
      </c>
      <c r="B2923" s="4">
        <v>1</v>
      </c>
    </row>
    <row r="2924" spans="1:5" x14ac:dyDescent="0.25">
      <c r="A2924">
        <v>2923</v>
      </c>
      <c r="B2924" s="4">
        <v>1</v>
      </c>
    </row>
    <row r="2925" spans="1:5" x14ac:dyDescent="0.25">
      <c r="A2925">
        <v>2924</v>
      </c>
      <c r="B2925" s="4">
        <v>1</v>
      </c>
    </row>
    <row r="2926" spans="1:5" x14ac:dyDescent="0.25">
      <c r="A2926">
        <v>2925</v>
      </c>
      <c r="B2926" s="4">
        <v>1</v>
      </c>
      <c r="E2926" s="5">
        <v>4</v>
      </c>
    </row>
    <row r="2927" spans="1:5" x14ac:dyDescent="0.25">
      <c r="A2927">
        <v>2926</v>
      </c>
      <c r="D2927" s="3">
        <v>3</v>
      </c>
      <c r="E2927" s="5">
        <v>4</v>
      </c>
    </row>
    <row r="2928" spans="1:5" x14ac:dyDescent="0.25">
      <c r="A2928">
        <v>2927</v>
      </c>
      <c r="D2928" s="3">
        <v>3</v>
      </c>
      <c r="E2928" s="5">
        <v>4</v>
      </c>
    </row>
    <row r="2929" spans="1:5" x14ac:dyDescent="0.25">
      <c r="A2929">
        <v>2928</v>
      </c>
      <c r="D2929" s="3">
        <v>3</v>
      </c>
      <c r="E2929" s="5">
        <v>4</v>
      </c>
    </row>
    <row r="2930" spans="1:5" x14ac:dyDescent="0.25">
      <c r="A2930">
        <v>2929</v>
      </c>
      <c r="D2930" s="3">
        <v>3</v>
      </c>
      <c r="E2930" s="5">
        <v>4</v>
      </c>
    </row>
    <row r="2931" spans="1:5" x14ac:dyDescent="0.25">
      <c r="A2931">
        <v>2930</v>
      </c>
      <c r="D2931" s="3">
        <v>3</v>
      </c>
      <c r="E2931" s="5">
        <v>4</v>
      </c>
    </row>
    <row r="2932" spans="1:5" x14ac:dyDescent="0.25">
      <c r="A2932">
        <v>2931</v>
      </c>
      <c r="D2932" s="3">
        <v>3</v>
      </c>
      <c r="E2932" s="5">
        <v>4</v>
      </c>
    </row>
    <row r="2933" spans="1:5" x14ac:dyDescent="0.25">
      <c r="A2933">
        <v>2932</v>
      </c>
      <c r="D2933" s="3">
        <v>3</v>
      </c>
      <c r="E2933" s="5">
        <v>4</v>
      </c>
    </row>
    <row r="2934" spans="1:5" x14ac:dyDescent="0.25">
      <c r="A2934">
        <v>2933</v>
      </c>
      <c r="D2934" s="3">
        <v>3</v>
      </c>
    </row>
    <row r="2935" spans="1:5" x14ac:dyDescent="0.25">
      <c r="A2935">
        <v>2934</v>
      </c>
      <c r="C2935" s="2">
        <v>2</v>
      </c>
    </row>
    <row r="2936" spans="1:5" x14ac:dyDescent="0.25">
      <c r="A2936">
        <v>2935</v>
      </c>
      <c r="C2936" s="2">
        <v>2</v>
      </c>
    </row>
    <row r="2937" spans="1:5" x14ac:dyDescent="0.25">
      <c r="A2937">
        <v>2936</v>
      </c>
      <c r="C2937" s="2">
        <v>2</v>
      </c>
    </row>
    <row r="2938" spans="1:5" x14ac:dyDescent="0.25">
      <c r="A2938">
        <v>2937</v>
      </c>
      <c r="C2938" s="2">
        <v>2</v>
      </c>
    </row>
    <row r="2939" spans="1:5" x14ac:dyDescent="0.25">
      <c r="A2939">
        <v>2938</v>
      </c>
      <c r="C2939" s="2">
        <v>2</v>
      </c>
    </row>
    <row r="2940" spans="1:5" x14ac:dyDescent="0.25">
      <c r="A2940">
        <v>2939</v>
      </c>
      <c r="C2940" s="2">
        <v>2</v>
      </c>
    </row>
    <row r="2941" spans="1:5" x14ac:dyDescent="0.25">
      <c r="A2941">
        <v>2940</v>
      </c>
      <c r="C2941" s="2">
        <v>2</v>
      </c>
    </row>
    <row r="2942" spans="1:5" x14ac:dyDescent="0.25">
      <c r="A2942">
        <v>2941</v>
      </c>
      <c r="C2942" s="2">
        <v>2</v>
      </c>
    </row>
    <row r="2943" spans="1:5" x14ac:dyDescent="0.25">
      <c r="A2943">
        <v>2942</v>
      </c>
      <c r="B2943" s="4">
        <v>1</v>
      </c>
      <c r="C2943" s="2">
        <v>2</v>
      </c>
    </row>
    <row r="2944" spans="1:5" x14ac:dyDescent="0.25">
      <c r="A2944">
        <v>2943</v>
      </c>
      <c r="B2944" s="4">
        <v>1</v>
      </c>
      <c r="C2944" s="2">
        <v>2</v>
      </c>
    </row>
    <row r="2945" spans="1:5" x14ac:dyDescent="0.25">
      <c r="A2945">
        <v>2944</v>
      </c>
      <c r="B2945" s="4">
        <v>1</v>
      </c>
    </row>
    <row r="2946" spans="1:5" x14ac:dyDescent="0.25">
      <c r="A2946">
        <v>2945</v>
      </c>
      <c r="B2946" s="4">
        <v>1</v>
      </c>
    </row>
    <row r="2947" spans="1:5" x14ac:dyDescent="0.25">
      <c r="A2947">
        <v>2946</v>
      </c>
      <c r="B2947" s="4">
        <v>1</v>
      </c>
    </row>
    <row r="2948" spans="1:5" x14ac:dyDescent="0.25">
      <c r="A2948">
        <v>2947</v>
      </c>
      <c r="B2948" s="4">
        <v>1</v>
      </c>
      <c r="E2948" s="5">
        <v>4</v>
      </c>
    </row>
    <row r="2949" spans="1:5" x14ac:dyDescent="0.25">
      <c r="A2949">
        <v>2948</v>
      </c>
      <c r="B2949" s="4">
        <v>1</v>
      </c>
      <c r="E2949" s="5">
        <v>4</v>
      </c>
    </row>
    <row r="2950" spans="1:5" x14ac:dyDescent="0.25">
      <c r="A2950">
        <v>2949</v>
      </c>
      <c r="D2950" s="3">
        <v>3</v>
      </c>
      <c r="E2950" s="5">
        <v>4</v>
      </c>
    </row>
    <row r="2951" spans="1:5" x14ac:dyDescent="0.25">
      <c r="A2951">
        <v>2950</v>
      </c>
      <c r="D2951" s="3">
        <v>3</v>
      </c>
      <c r="E2951" s="5">
        <v>4</v>
      </c>
    </row>
    <row r="2952" spans="1:5" x14ac:dyDescent="0.25">
      <c r="A2952">
        <v>2951</v>
      </c>
      <c r="D2952" s="3">
        <v>3</v>
      </c>
      <c r="E2952" s="5">
        <v>4</v>
      </c>
    </row>
    <row r="2953" spans="1:5" x14ac:dyDescent="0.25">
      <c r="A2953">
        <v>2952</v>
      </c>
      <c r="D2953" s="3">
        <v>3</v>
      </c>
      <c r="E2953" s="5">
        <v>4</v>
      </c>
    </row>
    <row r="2954" spans="1:5" x14ac:dyDescent="0.25">
      <c r="A2954">
        <v>2953</v>
      </c>
      <c r="D2954" s="3">
        <v>3</v>
      </c>
      <c r="E2954" s="5">
        <v>4</v>
      </c>
    </row>
    <row r="2955" spans="1:5" x14ac:dyDescent="0.25">
      <c r="A2955">
        <v>2954</v>
      </c>
      <c r="D2955" s="3">
        <v>3</v>
      </c>
      <c r="E2955" s="5">
        <v>4</v>
      </c>
    </row>
    <row r="2956" spans="1:5" x14ac:dyDescent="0.25">
      <c r="A2956">
        <v>2955</v>
      </c>
      <c r="D2956" s="3">
        <v>3</v>
      </c>
      <c r="E2956" s="5">
        <v>4</v>
      </c>
    </row>
    <row r="2957" spans="1:5" x14ac:dyDescent="0.25">
      <c r="A2957">
        <v>2956</v>
      </c>
      <c r="C2957" s="2">
        <v>2</v>
      </c>
      <c r="D2957" s="3">
        <v>3</v>
      </c>
      <c r="E2957" s="5">
        <v>4</v>
      </c>
    </row>
    <row r="2958" spans="1:5" x14ac:dyDescent="0.25">
      <c r="A2958">
        <v>2957</v>
      </c>
      <c r="C2958" s="2">
        <v>2</v>
      </c>
      <c r="D2958" s="3">
        <v>3</v>
      </c>
    </row>
    <row r="2959" spans="1:5" x14ac:dyDescent="0.25">
      <c r="A2959">
        <v>2958</v>
      </c>
      <c r="C2959" s="2">
        <v>2</v>
      </c>
    </row>
    <row r="2960" spans="1:5" x14ac:dyDescent="0.25">
      <c r="A2960">
        <v>2959</v>
      </c>
      <c r="C2960" s="2">
        <v>2</v>
      </c>
    </row>
    <row r="2961" spans="1:5" x14ac:dyDescent="0.25">
      <c r="A2961">
        <v>2960</v>
      </c>
      <c r="C2961" s="2">
        <v>2</v>
      </c>
    </row>
    <row r="2962" spans="1:5" x14ac:dyDescent="0.25">
      <c r="A2962">
        <v>2961</v>
      </c>
      <c r="C2962" s="2">
        <v>2</v>
      </c>
    </row>
    <row r="2963" spans="1:5" x14ac:dyDescent="0.25">
      <c r="A2963">
        <v>2962</v>
      </c>
      <c r="C2963" s="2">
        <v>2</v>
      </c>
    </row>
    <row r="2964" spans="1:5" x14ac:dyDescent="0.25">
      <c r="A2964">
        <v>2963</v>
      </c>
      <c r="C2964" s="2">
        <v>2</v>
      </c>
    </row>
    <row r="2965" spans="1:5" x14ac:dyDescent="0.25">
      <c r="A2965">
        <v>2964</v>
      </c>
      <c r="C2965" s="2">
        <v>2</v>
      </c>
    </row>
    <row r="2966" spans="1:5" x14ac:dyDescent="0.25">
      <c r="A2966">
        <v>2965</v>
      </c>
      <c r="B2966" s="4">
        <v>1</v>
      </c>
      <c r="C2966" s="2">
        <v>2</v>
      </c>
    </row>
    <row r="2967" spans="1:5" x14ac:dyDescent="0.25">
      <c r="A2967">
        <v>2966</v>
      </c>
      <c r="B2967" s="4">
        <v>1</v>
      </c>
      <c r="C2967" s="2">
        <v>2</v>
      </c>
    </row>
    <row r="2968" spans="1:5" x14ac:dyDescent="0.25">
      <c r="A2968">
        <v>2967</v>
      </c>
      <c r="B2968" s="4">
        <v>1</v>
      </c>
    </row>
    <row r="2969" spans="1:5" x14ac:dyDescent="0.25">
      <c r="A2969">
        <v>2968</v>
      </c>
      <c r="B2969" s="4">
        <v>1</v>
      </c>
    </row>
    <row r="2970" spans="1:5" x14ac:dyDescent="0.25">
      <c r="A2970">
        <v>2969</v>
      </c>
      <c r="B2970" s="4">
        <v>1</v>
      </c>
    </row>
    <row r="2971" spans="1:5" x14ac:dyDescent="0.25">
      <c r="A2971">
        <v>2970</v>
      </c>
      <c r="B2971" s="4">
        <v>1</v>
      </c>
    </row>
    <row r="2972" spans="1:5" x14ac:dyDescent="0.25">
      <c r="A2972">
        <v>2971</v>
      </c>
      <c r="B2972" s="4">
        <v>1</v>
      </c>
      <c r="E2972" s="5">
        <v>4</v>
      </c>
    </row>
    <row r="2973" spans="1:5" x14ac:dyDescent="0.25">
      <c r="A2973">
        <v>2972</v>
      </c>
      <c r="B2973" s="4">
        <v>1</v>
      </c>
      <c r="E2973" s="5">
        <v>4</v>
      </c>
    </row>
    <row r="2974" spans="1:5" x14ac:dyDescent="0.25">
      <c r="A2974">
        <v>2973</v>
      </c>
      <c r="B2974" s="4">
        <v>1</v>
      </c>
      <c r="E2974" s="5">
        <v>4</v>
      </c>
    </row>
    <row r="2975" spans="1:5" x14ac:dyDescent="0.25">
      <c r="A2975">
        <v>2974</v>
      </c>
      <c r="D2975" s="3">
        <v>3</v>
      </c>
      <c r="E2975" s="5">
        <v>4</v>
      </c>
    </row>
    <row r="2976" spans="1:5" x14ac:dyDescent="0.25">
      <c r="A2976">
        <v>2975</v>
      </c>
      <c r="D2976" s="3">
        <v>3</v>
      </c>
      <c r="E2976" s="5">
        <v>4</v>
      </c>
    </row>
    <row r="2977" spans="1:5" x14ac:dyDescent="0.25">
      <c r="A2977">
        <v>2976</v>
      </c>
      <c r="D2977" s="3">
        <v>3</v>
      </c>
      <c r="E2977" s="5">
        <v>4</v>
      </c>
    </row>
    <row r="2978" spans="1:5" x14ac:dyDescent="0.25">
      <c r="A2978">
        <v>2977</v>
      </c>
      <c r="D2978" s="3">
        <v>3</v>
      </c>
      <c r="E2978" s="5">
        <v>4</v>
      </c>
    </row>
    <row r="2979" spans="1:5" x14ac:dyDescent="0.25">
      <c r="A2979">
        <v>2978</v>
      </c>
      <c r="D2979" s="3">
        <v>3</v>
      </c>
      <c r="E2979" s="5">
        <v>4</v>
      </c>
    </row>
    <row r="2980" spans="1:5" x14ac:dyDescent="0.25">
      <c r="A2980">
        <v>2979</v>
      </c>
      <c r="C2980" s="2">
        <v>2</v>
      </c>
      <c r="D2980" s="3">
        <v>3</v>
      </c>
      <c r="E2980" s="5">
        <v>4</v>
      </c>
    </row>
    <row r="2981" spans="1:5" x14ac:dyDescent="0.25">
      <c r="A2981">
        <v>2980</v>
      </c>
      <c r="C2981" s="2">
        <v>2</v>
      </c>
      <c r="D2981" s="3">
        <v>3</v>
      </c>
    </row>
    <row r="2982" spans="1:5" x14ac:dyDescent="0.25">
      <c r="A2982">
        <v>2981</v>
      </c>
      <c r="C2982" s="2">
        <v>2</v>
      </c>
      <c r="D2982" s="3">
        <v>3</v>
      </c>
    </row>
    <row r="2983" spans="1:5" x14ac:dyDescent="0.25">
      <c r="A2983">
        <v>2982</v>
      </c>
      <c r="C2983" s="2">
        <v>2</v>
      </c>
      <c r="D2983" s="3">
        <v>3</v>
      </c>
    </row>
    <row r="2984" spans="1:5" x14ac:dyDescent="0.25">
      <c r="A2984">
        <v>2983</v>
      </c>
      <c r="C2984" s="2">
        <v>2</v>
      </c>
      <c r="D2984" s="3">
        <v>3</v>
      </c>
    </row>
    <row r="2985" spans="1:5" x14ac:dyDescent="0.25">
      <c r="A2985">
        <v>2984</v>
      </c>
      <c r="C2985" s="2">
        <v>2</v>
      </c>
      <c r="D2985" s="3">
        <v>3</v>
      </c>
    </row>
    <row r="2986" spans="1:5" x14ac:dyDescent="0.25">
      <c r="A2986">
        <v>2985</v>
      </c>
      <c r="C2986" s="2">
        <v>2</v>
      </c>
    </row>
    <row r="2987" spans="1:5" x14ac:dyDescent="0.25">
      <c r="A2987">
        <v>2986</v>
      </c>
      <c r="C2987" s="2">
        <v>2</v>
      </c>
    </row>
    <row r="2988" spans="1:5" x14ac:dyDescent="0.25">
      <c r="A2988">
        <v>2987</v>
      </c>
      <c r="C2988" s="2">
        <v>2</v>
      </c>
    </row>
    <row r="2989" spans="1:5" x14ac:dyDescent="0.25">
      <c r="A2989">
        <v>2988</v>
      </c>
      <c r="C2989" s="2">
        <v>2</v>
      </c>
    </row>
    <row r="2990" spans="1:5" x14ac:dyDescent="0.25">
      <c r="A2990">
        <v>2989</v>
      </c>
      <c r="C2990" s="2">
        <v>2</v>
      </c>
    </row>
    <row r="2991" spans="1:5" x14ac:dyDescent="0.25">
      <c r="A2991">
        <v>2990</v>
      </c>
      <c r="B2991" s="4">
        <v>1</v>
      </c>
      <c r="C2991" s="2">
        <v>2</v>
      </c>
    </row>
    <row r="2992" spans="1:5" x14ac:dyDescent="0.25">
      <c r="A2992">
        <v>2991</v>
      </c>
      <c r="B2992" s="4">
        <v>1</v>
      </c>
    </row>
    <row r="2993" spans="1:6" x14ac:dyDescent="0.25">
      <c r="A2993">
        <v>2992</v>
      </c>
      <c r="B2993" s="4">
        <v>1</v>
      </c>
    </row>
    <row r="2994" spans="1:6" x14ac:dyDescent="0.25">
      <c r="A2994">
        <v>2993</v>
      </c>
      <c r="B2994" s="4">
        <v>1</v>
      </c>
    </row>
    <row r="2995" spans="1:6" x14ac:dyDescent="0.25">
      <c r="A2995">
        <v>2994</v>
      </c>
      <c r="B2995" s="4">
        <v>1</v>
      </c>
    </row>
    <row r="2996" spans="1:6" x14ac:dyDescent="0.25">
      <c r="A2996">
        <v>2995</v>
      </c>
      <c r="B2996" s="4">
        <v>1</v>
      </c>
      <c r="E2996" s="5">
        <v>4</v>
      </c>
    </row>
    <row r="2997" spans="1:6" x14ac:dyDescent="0.25">
      <c r="A2997">
        <v>2996</v>
      </c>
      <c r="B2997" s="4">
        <v>1</v>
      </c>
      <c r="E2997" s="5">
        <v>4</v>
      </c>
    </row>
    <row r="2998" spans="1:6" x14ac:dyDescent="0.25">
      <c r="A2998">
        <v>2997</v>
      </c>
      <c r="B2998" s="4">
        <v>1</v>
      </c>
      <c r="E2998" s="5">
        <v>4</v>
      </c>
    </row>
    <row r="2999" spans="1:6" x14ac:dyDescent="0.25">
      <c r="A2999">
        <v>2998</v>
      </c>
      <c r="B2999" s="4">
        <v>1</v>
      </c>
      <c r="E2999" s="5">
        <v>4</v>
      </c>
    </row>
    <row r="3000" spans="1:6" x14ac:dyDescent="0.25">
      <c r="A3000">
        <v>2999</v>
      </c>
      <c r="B3000" s="4">
        <v>1</v>
      </c>
      <c r="E3000" s="5">
        <v>4</v>
      </c>
    </row>
    <row r="3001" spans="1:6" x14ac:dyDescent="0.25">
      <c r="A3001">
        <v>3000</v>
      </c>
      <c r="B3001" s="4">
        <v>1</v>
      </c>
      <c r="E3001" s="5">
        <v>4</v>
      </c>
    </row>
    <row r="3002" spans="1:6" x14ac:dyDescent="0.25">
      <c r="A3002">
        <v>3001</v>
      </c>
      <c r="B3002" s="4">
        <v>1</v>
      </c>
      <c r="D3002" s="3">
        <v>3</v>
      </c>
      <c r="E3002" s="5">
        <v>4</v>
      </c>
    </row>
    <row r="3003" spans="1:6" x14ac:dyDescent="0.25">
      <c r="A3003">
        <v>3002</v>
      </c>
      <c r="B3003" s="4">
        <v>1</v>
      </c>
      <c r="D3003" s="3">
        <v>3</v>
      </c>
      <c r="E3003" s="5">
        <v>4</v>
      </c>
    </row>
    <row r="3004" spans="1:6" x14ac:dyDescent="0.25">
      <c r="A3004">
        <v>3003</v>
      </c>
      <c r="D3004" s="3">
        <v>3</v>
      </c>
      <c r="E3004" s="5">
        <v>4</v>
      </c>
    </row>
    <row r="3005" spans="1:6" x14ac:dyDescent="0.25">
      <c r="A3005">
        <v>3004</v>
      </c>
      <c r="D3005" s="3">
        <v>3</v>
      </c>
      <c r="E3005" s="5">
        <v>4</v>
      </c>
      <c r="F3005" t="s">
        <v>22</v>
      </c>
    </row>
    <row r="3006" spans="1:6" x14ac:dyDescent="0.25">
      <c r="A3006">
        <v>3005</v>
      </c>
    </row>
    <row r="3007" spans="1:6" x14ac:dyDescent="0.25">
      <c r="A3007">
        <v>3006</v>
      </c>
      <c r="F3007" t="s">
        <v>22</v>
      </c>
    </row>
    <row r="3008" spans="1:6" x14ac:dyDescent="0.25">
      <c r="A3008">
        <v>3007</v>
      </c>
      <c r="C3008" s="2">
        <v>2</v>
      </c>
    </row>
    <row r="3009" spans="1:5" x14ac:dyDescent="0.25">
      <c r="A3009">
        <v>3008</v>
      </c>
      <c r="C3009" s="2">
        <v>2</v>
      </c>
    </row>
    <row r="3010" spans="1:5" x14ac:dyDescent="0.25">
      <c r="A3010">
        <v>3009</v>
      </c>
      <c r="C3010" s="2">
        <v>2</v>
      </c>
    </row>
    <row r="3011" spans="1:5" x14ac:dyDescent="0.25">
      <c r="A3011">
        <v>3010</v>
      </c>
      <c r="C3011" s="2">
        <v>2</v>
      </c>
    </row>
    <row r="3012" spans="1:5" x14ac:dyDescent="0.25">
      <c r="A3012">
        <v>3011</v>
      </c>
      <c r="C3012" s="2">
        <v>2</v>
      </c>
    </row>
    <row r="3013" spans="1:5" x14ac:dyDescent="0.25">
      <c r="A3013">
        <v>3012</v>
      </c>
      <c r="B3013" s="4">
        <v>1</v>
      </c>
      <c r="C3013" s="2">
        <v>2</v>
      </c>
    </row>
    <row r="3014" spans="1:5" x14ac:dyDescent="0.25">
      <c r="A3014">
        <v>3013</v>
      </c>
      <c r="B3014" s="4">
        <v>1</v>
      </c>
      <c r="C3014" s="2">
        <v>2</v>
      </c>
    </row>
    <row r="3015" spans="1:5" x14ac:dyDescent="0.25">
      <c r="A3015">
        <v>3014</v>
      </c>
      <c r="B3015" s="4">
        <v>1</v>
      </c>
      <c r="C3015" s="2">
        <v>2</v>
      </c>
    </row>
    <row r="3016" spans="1:5" x14ac:dyDescent="0.25">
      <c r="A3016">
        <v>3015</v>
      </c>
      <c r="B3016" s="4">
        <v>1</v>
      </c>
      <c r="C3016" s="2">
        <v>2</v>
      </c>
    </row>
    <row r="3017" spans="1:5" x14ac:dyDescent="0.25">
      <c r="A3017">
        <v>3016</v>
      </c>
      <c r="B3017" s="4">
        <v>1</v>
      </c>
    </row>
    <row r="3018" spans="1:5" x14ac:dyDescent="0.25">
      <c r="A3018">
        <v>3017</v>
      </c>
      <c r="B3018" s="4">
        <v>1</v>
      </c>
      <c r="E3018" s="5">
        <v>4</v>
      </c>
    </row>
    <row r="3019" spans="1:5" x14ac:dyDescent="0.25">
      <c r="A3019">
        <v>3018</v>
      </c>
      <c r="B3019" s="4">
        <v>1</v>
      </c>
      <c r="D3019" s="3">
        <v>3</v>
      </c>
      <c r="E3019" s="5">
        <v>4</v>
      </c>
    </row>
    <row r="3020" spans="1:5" x14ac:dyDescent="0.25">
      <c r="A3020">
        <v>3019</v>
      </c>
      <c r="B3020" s="4">
        <v>1</v>
      </c>
      <c r="D3020" s="3">
        <v>3</v>
      </c>
      <c r="E3020" s="5">
        <v>4</v>
      </c>
    </row>
    <row r="3021" spans="1:5" x14ac:dyDescent="0.25">
      <c r="A3021">
        <v>3020</v>
      </c>
      <c r="B3021" s="4">
        <v>1</v>
      </c>
      <c r="D3021" s="3">
        <v>3</v>
      </c>
      <c r="E3021" s="5">
        <v>4</v>
      </c>
    </row>
    <row r="3022" spans="1:5" x14ac:dyDescent="0.25">
      <c r="A3022">
        <v>3021</v>
      </c>
      <c r="D3022" s="3">
        <v>3</v>
      </c>
      <c r="E3022" s="5">
        <v>4</v>
      </c>
    </row>
    <row r="3023" spans="1:5" x14ac:dyDescent="0.25">
      <c r="A3023">
        <v>3022</v>
      </c>
      <c r="D3023" s="3">
        <v>3</v>
      </c>
      <c r="E3023" s="5">
        <v>4</v>
      </c>
    </row>
    <row r="3024" spans="1:5" x14ac:dyDescent="0.25">
      <c r="A3024">
        <v>3023</v>
      </c>
      <c r="D3024" s="3">
        <v>3</v>
      </c>
      <c r="E3024" s="5">
        <v>4</v>
      </c>
    </row>
    <row r="3025" spans="1:5" x14ac:dyDescent="0.25">
      <c r="A3025">
        <v>3024</v>
      </c>
      <c r="D3025" s="3">
        <v>3</v>
      </c>
      <c r="E3025" s="5">
        <v>4</v>
      </c>
    </row>
    <row r="3026" spans="1:5" x14ac:dyDescent="0.25">
      <c r="A3026">
        <v>3025</v>
      </c>
      <c r="D3026" s="3">
        <v>3</v>
      </c>
      <c r="E3026" s="5">
        <v>4</v>
      </c>
    </row>
    <row r="3027" spans="1:5" x14ac:dyDescent="0.25">
      <c r="A3027">
        <v>3026</v>
      </c>
      <c r="D3027" s="3">
        <v>3</v>
      </c>
      <c r="E3027" s="5">
        <v>4</v>
      </c>
    </row>
    <row r="3028" spans="1:5" x14ac:dyDescent="0.25">
      <c r="A3028">
        <v>3027</v>
      </c>
    </row>
    <row r="3029" spans="1:5" x14ac:dyDescent="0.25">
      <c r="A3029">
        <v>3028</v>
      </c>
    </row>
    <row r="3030" spans="1:5" x14ac:dyDescent="0.25">
      <c r="A3030">
        <v>3029</v>
      </c>
    </row>
    <row r="3031" spans="1:5" x14ac:dyDescent="0.25">
      <c r="A3031">
        <v>3030</v>
      </c>
    </row>
    <row r="3032" spans="1:5" x14ac:dyDescent="0.25">
      <c r="A3032">
        <v>3031</v>
      </c>
    </row>
    <row r="3033" spans="1:5" x14ac:dyDescent="0.25">
      <c r="A3033">
        <v>3032</v>
      </c>
    </row>
    <row r="3034" spans="1:5" x14ac:dyDescent="0.25">
      <c r="A3034">
        <v>3033</v>
      </c>
      <c r="C3034" s="2">
        <v>2</v>
      </c>
    </row>
    <row r="3035" spans="1:5" x14ac:dyDescent="0.25">
      <c r="A3035">
        <v>3034</v>
      </c>
      <c r="C3035" s="2">
        <v>2</v>
      </c>
    </row>
    <row r="3036" spans="1:5" x14ac:dyDescent="0.25">
      <c r="A3036">
        <v>3035</v>
      </c>
      <c r="C3036" s="2">
        <v>2</v>
      </c>
    </row>
    <row r="3037" spans="1:5" x14ac:dyDescent="0.25">
      <c r="A3037">
        <v>3036</v>
      </c>
      <c r="C3037" s="2">
        <v>2</v>
      </c>
    </row>
    <row r="3038" spans="1:5" x14ac:dyDescent="0.25">
      <c r="A3038">
        <v>3037</v>
      </c>
      <c r="B3038" s="4">
        <v>1</v>
      </c>
      <c r="C3038" s="2">
        <v>2</v>
      </c>
    </row>
    <row r="3039" spans="1:5" x14ac:dyDescent="0.25">
      <c r="A3039">
        <v>3038</v>
      </c>
      <c r="B3039" s="4">
        <v>1</v>
      </c>
      <c r="C3039" s="2">
        <v>2</v>
      </c>
    </row>
    <row r="3040" spans="1:5" x14ac:dyDescent="0.25">
      <c r="A3040">
        <v>3039</v>
      </c>
      <c r="B3040" s="4">
        <v>1</v>
      </c>
      <c r="C3040" s="2">
        <v>2</v>
      </c>
    </row>
    <row r="3041" spans="1:5" x14ac:dyDescent="0.25">
      <c r="A3041">
        <v>3040</v>
      </c>
      <c r="B3041" s="4">
        <v>1</v>
      </c>
      <c r="C3041" s="2">
        <v>2</v>
      </c>
    </row>
    <row r="3042" spans="1:5" x14ac:dyDescent="0.25">
      <c r="A3042">
        <v>3041</v>
      </c>
      <c r="B3042" s="4">
        <v>1</v>
      </c>
    </row>
    <row r="3043" spans="1:5" x14ac:dyDescent="0.25">
      <c r="A3043">
        <v>3042</v>
      </c>
      <c r="B3043" s="4">
        <v>1</v>
      </c>
    </row>
    <row r="3044" spans="1:5" x14ac:dyDescent="0.25">
      <c r="A3044">
        <v>3043</v>
      </c>
      <c r="B3044" s="4">
        <v>1</v>
      </c>
    </row>
    <row r="3045" spans="1:5" x14ac:dyDescent="0.25">
      <c r="A3045">
        <v>3044</v>
      </c>
      <c r="B3045" s="4">
        <v>1</v>
      </c>
      <c r="E3045" s="5">
        <v>4</v>
      </c>
    </row>
    <row r="3046" spans="1:5" x14ac:dyDescent="0.25">
      <c r="A3046">
        <v>3045</v>
      </c>
      <c r="B3046" s="4">
        <v>1</v>
      </c>
      <c r="D3046" s="3">
        <v>3</v>
      </c>
      <c r="E3046" s="5">
        <v>4</v>
      </c>
    </row>
    <row r="3047" spans="1:5" x14ac:dyDescent="0.25">
      <c r="A3047">
        <v>3046</v>
      </c>
      <c r="D3047" s="3">
        <v>3</v>
      </c>
      <c r="E3047" s="5">
        <v>4</v>
      </c>
    </row>
    <row r="3048" spans="1:5" x14ac:dyDescent="0.25">
      <c r="A3048">
        <v>3047</v>
      </c>
      <c r="D3048" s="3">
        <v>3</v>
      </c>
      <c r="E3048" s="5">
        <v>4</v>
      </c>
    </row>
    <row r="3049" spans="1:5" x14ac:dyDescent="0.25">
      <c r="A3049">
        <v>3048</v>
      </c>
      <c r="D3049" s="3">
        <v>3</v>
      </c>
      <c r="E3049" s="5">
        <v>4</v>
      </c>
    </row>
    <row r="3050" spans="1:5" x14ac:dyDescent="0.25">
      <c r="A3050">
        <v>3049</v>
      </c>
      <c r="D3050" s="3">
        <v>3</v>
      </c>
      <c r="E3050" s="5">
        <v>4</v>
      </c>
    </row>
    <row r="3051" spans="1:5" x14ac:dyDescent="0.25">
      <c r="A3051">
        <v>3050</v>
      </c>
      <c r="D3051" s="3">
        <v>3</v>
      </c>
      <c r="E3051" s="5">
        <v>4</v>
      </c>
    </row>
    <row r="3052" spans="1:5" x14ac:dyDescent="0.25">
      <c r="A3052">
        <v>3051</v>
      </c>
      <c r="D3052" s="3">
        <v>3</v>
      </c>
      <c r="E3052" s="5">
        <v>4</v>
      </c>
    </row>
    <row r="3053" spans="1:5" x14ac:dyDescent="0.25">
      <c r="A3053">
        <v>3052</v>
      </c>
      <c r="D3053" s="3">
        <v>3</v>
      </c>
      <c r="E3053" s="5">
        <v>4</v>
      </c>
    </row>
    <row r="3054" spans="1:5" x14ac:dyDescent="0.25">
      <c r="A3054">
        <v>3053</v>
      </c>
      <c r="D3054" s="3">
        <v>3</v>
      </c>
    </row>
    <row r="3055" spans="1:5" x14ac:dyDescent="0.25">
      <c r="A3055">
        <v>3054</v>
      </c>
      <c r="D3055" s="3">
        <v>3</v>
      </c>
    </row>
    <row r="3056" spans="1:5" x14ac:dyDescent="0.25">
      <c r="A3056">
        <v>3055</v>
      </c>
      <c r="C3056" s="2">
        <v>2</v>
      </c>
    </row>
    <row r="3057" spans="1:5" x14ac:dyDescent="0.25">
      <c r="A3057">
        <v>3056</v>
      </c>
      <c r="C3057" s="2">
        <v>2</v>
      </c>
    </row>
    <row r="3058" spans="1:5" x14ac:dyDescent="0.25">
      <c r="A3058">
        <v>3057</v>
      </c>
      <c r="C3058" s="2">
        <v>2</v>
      </c>
    </row>
    <row r="3059" spans="1:5" x14ac:dyDescent="0.25">
      <c r="A3059">
        <v>3058</v>
      </c>
      <c r="C3059" s="2">
        <v>2</v>
      </c>
    </row>
    <row r="3060" spans="1:5" x14ac:dyDescent="0.25">
      <c r="A3060">
        <v>3059</v>
      </c>
      <c r="C3060" s="2">
        <v>2</v>
      </c>
    </row>
    <row r="3061" spans="1:5" x14ac:dyDescent="0.25">
      <c r="A3061">
        <v>3060</v>
      </c>
      <c r="C3061" s="2">
        <v>2</v>
      </c>
    </row>
    <row r="3062" spans="1:5" x14ac:dyDescent="0.25">
      <c r="A3062">
        <v>3061</v>
      </c>
      <c r="B3062" s="4">
        <v>1</v>
      </c>
      <c r="C3062" s="2">
        <v>2</v>
      </c>
    </row>
    <row r="3063" spans="1:5" x14ac:dyDescent="0.25">
      <c r="A3063">
        <v>3062</v>
      </c>
      <c r="B3063" s="4">
        <v>1</v>
      </c>
      <c r="C3063" s="2">
        <v>2</v>
      </c>
    </row>
    <row r="3064" spans="1:5" x14ac:dyDescent="0.25">
      <c r="A3064">
        <v>3063</v>
      </c>
      <c r="B3064" s="4">
        <v>1</v>
      </c>
      <c r="C3064" s="2">
        <v>2</v>
      </c>
    </row>
    <row r="3065" spans="1:5" x14ac:dyDescent="0.25">
      <c r="A3065">
        <v>3064</v>
      </c>
      <c r="B3065" s="4">
        <v>1</v>
      </c>
      <c r="C3065" s="2">
        <v>2</v>
      </c>
    </row>
    <row r="3066" spans="1:5" x14ac:dyDescent="0.25">
      <c r="A3066">
        <v>3065</v>
      </c>
      <c r="B3066" s="4">
        <v>1</v>
      </c>
    </row>
    <row r="3067" spans="1:5" x14ac:dyDescent="0.25">
      <c r="A3067">
        <v>3066</v>
      </c>
      <c r="B3067" s="4">
        <v>1</v>
      </c>
      <c r="E3067" s="5">
        <v>4</v>
      </c>
    </row>
    <row r="3068" spans="1:5" x14ac:dyDescent="0.25">
      <c r="A3068">
        <v>3067</v>
      </c>
      <c r="B3068" s="4">
        <v>1</v>
      </c>
      <c r="E3068" s="5">
        <v>4</v>
      </c>
    </row>
    <row r="3069" spans="1:5" x14ac:dyDescent="0.25">
      <c r="A3069">
        <v>3068</v>
      </c>
      <c r="B3069" s="4">
        <v>1</v>
      </c>
      <c r="E3069" s="5">
        <v>4</v>
      </c>
    </row>
    <row r="3070" spans="1:5" x14ac:dyDescent="0.25">
      <c r="A3070">
        <v>3069</v>
      </c>
      <c r="B3070" s="4">
        <v>1</v>
      </c>
      <c r="D3070" s="3">
        <v>3</v>
      </c>
      <c r="E3070" s="5">
        <v>4</v>
      </c>
    </row>
    <row r="3071" spans="1:5" x14ac:dyDescent="0.25">
      <c r="A3071">
        <v>3070</v>
      </c>
      <c r="B3071" s="4">
        <v>1</v>
      </c>
      <c r="D3071" s="3">
        <v>3</v>
      </c>
      <c r="E3071" s="5">
        <v>4</v>
      </c>
    </row>
    <row r="3072" spans="1:5" x14ac:dyDescent="0.25">
      <c r="A3072">
        <v>3071</v>
      </c>
      <c r="D3072" s="3">
        <v>3</v>
      </c>
      <c r="E3072" s="5">
        <v>4</v>
      </c>
    </row>
    <row r="3073" spans="1:5" x14ac:dyDescent="0.25">
      <c r="A3073">
        <v>3072</v>
      </c>
      <c r="D3073" s="3">
        <v>3</v>
      </c>
      <c r="E3073" s="5">
        <v>4</v>
      </c>
    </row>
    <row r="3074" spans="1:5" x14ac:dyDescent="0.25">
      <c r="A3074">
        <v>3073</v>
      </c>
      <c r="D3074" s="3">
        <v>3</v>
      </c>
      <c r="E3074" s="5">
        <v>4</v>
      </c>
    </row>
    <row r="3075" spans="1:5" x14ac:dyDescent="0.25">
      <c r="A3075">
        <v>3074</v>
      </c>
      <c r="D3075" s="3">
        <v>3</v>
      </c>
      <c r="E3075" s="5">
        <v>4</v>
      </c>
    </row>
    <row r="3076" spans="1:5" x14ac:dyDescent="0.25">
      <c r="A3076">
        <v>3075</v>
      </c>
      <c r="D3076" s="3">
        <v>3</v>
      </c>
      <c r="E3076" s="5">
        <v>4</v>
      </c>
    </row>
    <row r="3077" spans="1:5" x14ac:dyDescent="0.25">
      <c r="A3077">
        <v>3076</v>
      </c>
      <c r="D3077" s="3">
        <v>3</v>
      </c>
    </row>
    <row r="3078" spans="1:5" x14ac:dyDescent="0.25">
      <c r="A3078">
        <v>3077</v>
      </c>
      <c r="D3078" s="3">
        <v>3</v>
      </c>
    </row>
    <row r="3079" spans="1:5" x14ac:dyDescent="0.25">
      <c r="A3079">
        <v>3078</v>
      </c>
      <c r="D3079" s="3">
        <v>3</v>
      </c>
    </row>
    <row r="3080" spans="1:5" x14ac:dyDescent="0.25">
      <c r="A3080">
        <v>3079</v>
      </c>
      <c r="C3080" s="2">
        <v>2</v>
      </c>
    </row>
    <row r="3081" spans="1:5" x14ac:dyDescent="0.25">
      <c r="A3081">
        <v>3080</v>
      </c>
      <c r="C3081" s="2">
        <v>2</v>
      </c>
    </row>
    <row r="3082" spans="1:5" x14ac:dyDescent="0.25">
      <c r="A3082">
        <v>3081</v>
      </c>
      <c r="C3082" s="2">
        <v>2</v>
      </c>
    </row>
    <row r="3083" spans="1:5" x14ac:dyDescent="0.25">
      <c r="A3083">
        <v>3082</v>
      </c>
      <c r="C3083" s="2">
        <v>2</v>
      </c>
    </row>
    <row r="3084" spans="1:5" x14ac:dyDescent="0.25">
      <c r="A3084">
        <v>3083</v>
      </c>
      <c r="C3084" s="2">
        <v>2</v>
      </c>
    </row>
    <row r="3085" spans="1:5" x14ac:dyDescent="0.25">
      <c r="A3085">
        <v>3084</v>
      </c>
      <c r="C3085" s="2">
        <v>2</v>
      </c>
    </row>
    <row r="3086" spans="1:5" x14ac:dyDescent="0.25">
      <c r="A3086">
        <v>3085</v>
      </c>
      <c r="C3086" s="2">
        <v>2</v>
      </c>
    </row>
    <row r="3087" spans="1:5" x14ac:dyDescent="0.25">
      <c r="A3087">
        <v>3086</v>
      </c>
      <c r="C3087" s="2">
        <v>2</v>
      </c>
    </row>
    <row r="3088" spans="1:5" x14ac:dyDescent="0.25">
      <c r="A3088">
        <v>3087</v>
      </c>
      <c r="C3088" s="2">
        <v>2</v>
      </c>
    </row>
    <row r="3089" spans="1:5" x14ac:dyDescent="0.25">
      <c r="A3089">
        <v>3088</v>
      </c>
      <c r="B3089" s="4">
        <v>1</v>
      </c>
      <c r="C3089" s="2">
        <v>2</v>
      </c>
    </row>
    <row r="3090" spans="1:5" x14ac:dyDescent="0.25">
      <c r="A3090">
        <v>3089</v>
      </c>
      <c r="B3090" s="4">
        <v>1</v>
      </c>
      <c r="C3090" s="2">
        <v>2</v>
      </c>
    </row>
    <row r="3091" spans="1:5" x14ac:dyDescent="0.25">
      <c r="A3091">
        <v>3090</v>
      </c>
      <c r="B3091" s="4">
        <v>1</v>
      </c>
    </row>
    <row r="3092" spans="1:5" x14ac:dyDescent="0.25">
      <c r="A3092">
        <v>3091</v>
      </c>
      <c r="B3092" s="4">
        <v>1</v>
      </c>
      <c r="E3092" s="5">
        <v>4</v>
      </c>
    </row>
    <row r="3093" spans="1:5" x14ac:dyDescent="0.25">
      <c r="A3093">
        <v>3092</v>
      </c>
      <c r="B3093" s="4">
        <v>1</v>
      </c>
      <c r="E3093" s="5">
        <v>4</v>
      </c>
    </row>
    <row r="3094" spans="1:5" x14ac:dyDescent="0.25">
      <c r="A3094">
        <v>3093</v>
      </c>
      <c r="B3094" s="4">
        <v>1</v>
      </c>
      <c r="E3094" s="5">
        <v>4</v>
      </c>
    </row>
    <row r="3095" spans="1:5" x14ac:dyDescent="0.25">
      <c r="A3095">
        <v>3094</v>
      </c>
      <c r="B3095" s="4">
        <v>1</v>
      </c>
      <c r="E3095" s="5">
        <v>4</v>
      </c>
    </row>
    <row r="3096" spans="1:5" x14ac:dyDescent="0.25">
      <c r="A3096">
        <v>3095</v>
      </c>
      <c r="B3096" s="4">
        <v>1</v>
      </c>
      <c r="D3096" s="3">
        <v>3</v>
      </c>
      <c r="E3096" s="5">
        <v>4</v>
      </c>
    </row>
    <row r="3097" spans="1:5" x14ac:dyDescent="0.25">
      <c r="A3097">
        <v>3096</v>
      </c>
      <c r="B3097" s="4">
        <v>1</v>
      </c>
      <c r="D3097" s="3">
        <v>3</v>
      </c>
      <c r="E3097" s="5">
        <v>4</v>
      </c>
    </row>
    <row r="3098" spans="1:5" x14ac:dyDescent="0.25">
      <c r="A3098">
        <v>3097</v>
      </c>
      <c r="D3098" s="3">
        <v>3</v>
      </c>
      <c r="E3098" s="5">
        <v>4</v>
      </c>
    </row>
    <row r="3099" spans="1:5" x14ac:dyDescent="0.25">
      <c r="A3099">
        <v>3098</v>
      </c>
      <c r="D3099" s="3">
        <v>3</v>
      </c>
      <c r="E3099" s="5">
        <v>4</v>
      </c>
    </row>
    <row r="3100" spans="1:5" x14ac:dyDescent="0.25">
      <c r="A3100">
        <v>3099</v>
      </c>
      <c r="D3100" s="3">
        <v>3</v>
      </c>
      <c r="E3100" s="5">
        <v>4</v>
      </c>
    </row>
    <row r="3101" spans="1:5" x14ac:dyDescent="0.25">
      <c r="A3101">
        <v>3100</v>
      </c>
      <c r="D3101" s="3">
        <v>3</v>
      </c>
      <c r="E3101" s="5">
        <v>4</v>
      </c>
    </row>
    <row r="3102" spans="1:5" x14ac:dyDescent="0.25">
      <c r="A3102">
        <v>3101</v>
      </c>
      <c r="D3102" s="3">
        <v>3</v>
      </c>
    </row>
    <row r="3103" spans="1:5" x14ac:dyDescent="0.25">
      <c r="A3103">
        <v>3102</v>
      </c>
      <c r="D3103" s="3">
        <v>3</v>
      </c>
    </row>
    <row r="3104" spans="1:5" x14ac:dyDescent="0.25">
      <c r="A3104">
        <v>3103</v>
      </c>
      <c r="D3104" s="3">
        <v>3</v>
      </c>
    </row>
    <row r="3105" spans="1:5" x14ac:dyDescent="0.25">
      <c r="A3105">
        <v>3104</v>
      </c>
      <c r="D3105" s="3">
        <v>3</v>
      </c>
    </row>
    <row r="3106" spans="1:5" x14ac:dyDescent="0.25">
      <c r="A3106">
        <v>3105</v>
      </c>
    </row>
    <row r="3107" spans="1:5" x14ac:dyDescent="0.25">
      <c r="A3107">
        <v>3106</v>
      </c>
      <c r="C3107" s="2">
        <v>2</v>
      </c>
    </row>
    <row r="3108" spans="1:5" x14ac:dyDescent="0.25">
      <c r="A3108">
        <v>3107</v>
      </c>
      <c r="C3108" s="2">
        <v>2</v>
      </c>
    </row>
    <row r="3109" spans="1:5" x14ac:dyDescent="0.25">
      <c r="A3109">
        <v>3108</v>
      </c>
      <c r="C3109" s="2">
        <v>2</v>
      </c>
    </row>
    <row r="3110" spans="1:5" x14ac:dyDescent="0.25">
      <c r="A3110">
        <v>3109</v>
      </c>
      <c r="C3110" s="2">
        <v>2</v>
      </c>
    </row>
    <row r="3111" spans="1:5" x14ac:dyDescent="0.25">
      <c r="A3111">
        <v>3110</v>
      </c>
      <c r="C3111" s="2">
        <v>2</v>
      </c>
    </row>
    <row r="3112" spans="1:5" x14ac:dyDescent="0.25">
      <c r="A3112">
        <v>3111</v>
      </c>
      <c r="C3112" s="2">
        <v>2</v>
      </c>
    </row>
    <row r="3113" spans="1:5" x14ac:dyDescent="0.25">
      <c r="A3113">
        <v>3112</v>
      </c>
      <c r="C3113" s="2">
        <v>2</v>
      </c>
    </row>
    <row r="3114" spans="1:5" x14ac:dyDescent="0.25">
      <c r="A3114">
        <v>3113</v>
      </c>
      <c r="B3114" s="4">
        <v>1</v>
      </c>
      <c r="C3114" s="2">
        <v>2</v>
      </c>
    </row>
    <row r="3115" spans="1:5" x14ac:dyDescent="0.25">
      <c r="A3115">
        <v>3114</v>
      </c>
      <c r="B3115" s="4">
        <v>1</v>
      </c>
    </row>
    <row r="3116" spans="1:5" x14ac:dyDescent="0.25">
      <c r="A3116">
        <v>3115</v>
      </c>
      <c r="B3116" s="4">
        <v>1</v>
      </c>
    </row>
    <row r="3117" spans="1:5" x14ac:dyDescent="0.25">
      <c r="A3117">
        <v>3116</v>
      </c>
      <c r="B3117" s="4">
        <v>1</v>
      </c>
      <c r="E3117" s="5">
        <v>4</v>
      </c>
    </row>
    <row r="3118" spans="1:5" x14ac:dyDescent="0.25">
      <c r="A3118">
        <v>3117</v>
      </c>
      <c r="B3118" s="4">
        <v>1</v>
      </c>
      <c r="E3118" s="5">
        <v>4</v>
      </c>
    </row>
    <row r="3119" spans="1:5" x14ac:dyDescent="0.25">
      <c r="A3119">
        <v>3118</v>
      </c>
      <c r="B3119" s="4">
        <v>1</v>
      </c>
      <c r="E3119" s="5">
        <v>4</v>
      </c>
    </row>
    <row r="3120" spans="1:5" x14ac:dyDescent="0.25">
      <c r="A3120">
        <v>3119</v>
      </c>
      <c r="B3120" s="4">
        <v>1</v>
      </c>
      <c r="D3120" s="3">
        <v>3</v>
      </c>
      <c r="E3120" s="5">
        <v>4</v>
      </c>
    </row>
    <row r="3121" spans="1:5" x14ac:dyDescent="0.25">
      <c r="A3121">
        <v>3120</v>
      </c>
      <c r="B3121" s="4">
        <v>1</v>
      </c>
      <c r="D3121" s="3">
        <v>3</v>
      </c>
      <c r="E3121" s="5">
        <v>4</v>
      </c>
    </row>
    <row r="3122" spans="1:5" x14ac:dyDescent="0.25">
      <c r="A3122">
        <v>3121</v>
      </c>
      <c r="D3122" s="3">
        <v>3</v>
      </c>
      <c r="E3122" s="5">
        <v>4</v>
      </c>
    </row>
    <row r="3123" spans="1:5" x14ac:dyDescent="0.25">
      <c r="A3123">
        <v>3122</v>
      </c>
      <c r="D3123" s="3">
        <v>3</v>
      </c>
      <c r="E3123" s="5">
        <v>4</v>
      </c>
    </row>
    <row r="3124" spans="1:5" x14ac:dyDescent="0.25">
      <c r="A3124">
        <v>3123</v>
      </c>
      <c r="D3124" s="3">
        <v>3</v>
      </c>
      <c r="E3124" s="5">
        <v>4</v>
      </c>
    </row>
    <row r="3125" spans="1:5" x14ac:dyDescent="0.25">
      <c r="A3125">
        <v>3124</v>
      </c>
      <c r="D3125" s="3">
        <v>3</v>
      </c>
      <c r="E3125" s="5">
        <v>4</v>
      </c>
    </row>
    <row r="3126" spans="1:5" x14ac:dyDescent="0.25">
      <c r="A3126">
        <v>3125</v>
      </c>
      <c r="D3126" s="3">
        <v>3</v>
      </c>
    </row>
    <row r="3127" spans="1:5" x14ac:dyDescent="0.25">
      <c r="A3127">
        <v>3126</v>
      </c>
      <c r="D3127" s="3">
        <v>3</v>
      </c>
    </row>
    <row r="3128" spans="1:5" x14ac:dyDescent="0.25">
      <c r="A3128">
        <v>3127</v>
      </c>
      <c r="D3128" s="3">
        <v>3</v>
      </c>
    </row>
    <row r="3129" spans="1:5" x14ac:dyDescent="0.25">
      <c r="A3129">
        <v>3128</v>
      </c>
    </row>
    <row r="3130" spans="1:5" x14ac:dyDescent="0.25">
      <c r="A3130">
        <v>3129</v>
      </c>
    </row>
    <row r="3131" spans="1:5" x14ac:dyDescent="0.25">
      <c r="A3131">
        <v>3130</v>
      </c>
      <c r="C3131" s="2">
        <v>2</v>
      </c>
    </row>
    <row r="3132" spans="1:5" x14ac:dyDescent="0.25">
      <c r="A3132">
        <v>3131</v>
      </c>
      <c r="C3132" s="2">
        <v>2</v>
      </c>
    </row>
    <row r="3133" spans="1:5" x14ac:dyDescent="0.25">
      <c r="A3133">
        <v>3132</v>
      </c>
      <c r="C3133" s="2">
        <v>2</v>
      </c>
    </row>
    <row r="3134" spans="1:5" x14ac:dyDescent="0.25">
      <c r="A3134">
        <v>3133</v>
      </c>
      <c r="C3134" s="2">
        <v>2</v>
      </c>
    </row>
    <row r="3135" spans="1:5" x14ac:dyDescent="0.25">
      <c r="A3135">
        <v>3134</v>
      </c>
      <c r="C3135" s="2">
        <v>2</v>
      </c>
    </row>
    <row r="3136" spans="1:5" x14ac:dyDescent="0.25">
      <c r="A3136">
        <v>3135</v>
      </c>
      <c r="C3136" s="2">
        <v>2</v>
      </c>
    </row>
    <row r="3137" spans="1:5" x14ac:dyDescent="0.25">
      <c r="A3137">
        <v>3136</v>
      </c>
      <c r="C3137" s="2">
        <v>2</v>
      </c>
    </row>
    <row r="3138" spans="1:5" x14ac:dyDescent="0.25">
      <c r="A3138">
        <v>3137</v>
      </c>
      <c r="C3138" s="2">
        <v>2</v>
      </c>
    </row>
    <row r="3139" spans="1:5" x14ac:dyDescent="0.25">
      <c r="A3139">
        <v>3138</v>
      </c>
      <c r="B3139" s="4">
        <v>1</v>
      </c>
      <c r="C3139" s="2">
        <v>2</v>
      </c>
    </row>
    <row r="3140" spans="1:5" x14ac:dyDescent="0.25">
      <c r="A3140">
        <v>3139</v>
      </c>
      <c r="B3140" s="4">
        <v>1</v>
      </c>
      <c r="C3140" s="2">
        <v>2</v>
      </c>
    </row>
    <row r="3141" spans="1:5" x14ac:dyDescent="0.25">
      <c r="A3141">
        <v>3140</v>
      </c>
      <c r="B3141" s="4">
        <v>1</v>
      </c>
    </row>
    <row r="3142" spans="1:5" x14ac:dyDescent="0.25">
      <c r="A3142">
        <v>3141</v>
      </c>
      <c r="B3142" s="4">
        <v>1</v>
      </c>
      <c r="E3142" s="5">
        <v>4</v>
      </c>
    </row>
    <row r="3143" spans="1:5" x14ac:dyDescent="0.25">
      <c r="A3143">
        <v>3142</v>
      </c>
      <c r="B3143" s="4">
        <v>1</v>
      </c>
      <c r="E3143" s="5">
        <v>4</v>
      </c>
    </row>
    <row r="3144" spans="1:5" x14ac:dyDescent="0.25">
      <c r="A3144">
        <v>3143</v>
      </c>
      <c r="B3144" s="4">
        <v>1</v>
      </c>
      <c r="E3144" s="5">
        <v>4</v>
      </c>
    </row>
    <row r="3145" spans="1:5" x14ac:dyDescent="0.25">
      <c r="A3145">
        <v>3144</v>
      </c>
      <c r="B3145" s="4">
        <v>1</v>
      </c>
      <c r="D3145" s="3">
        <v>3</v>
      </c>
      <c r="E3145" s="5">
        <v>4</v>
      </c>
    </row>
    <row r="3146" spans="1:5" x14ac:dyDescent="0.25">
      <c r="A3146">
        <v>3145</v>
      </c>
      <c r="D3146" s="3">
        <v>3</v>
      </c>
      <c r="E3146" s="5">
        <v>4</v>
      </c>
    </row>
    <row r="3147" spans="1:5" x14ac:dyDescent="0.25">
      <c r="A3147">
        <v>3146</v>
      </c>
      <c r="D3147" s="3">
        <v>3</v>
      </c>
      <c r="E3147" s="5">
        <v>4</v>
      </c>
    </row>
    <row r="3148" spans="1:5" x14ac:dyDescent="0.25">
      <c r="A3148">
        <v>3147</v>
      </c>
      <c r="D3148" s="3">
        <v>3</v>
      </c>
      <c r="E3148" s="5">
        <v>4</v>
      </c>
    </row>
    <row r="3149" spans="1:5" x14ac:dyDescent="0.25">
      <c r="A3149">
        <v>3148</v>
      </c>
      <c r="D3149" s="3">
        <v>3</v>
      </c>
      <c r="E3149" s="5">
        <v>4</v>
      </c>
    </row>
    <row r="3150" spans="1:5" x14ac:dyDescent="0.25">
      <c r="A3150">
        <v>3149</v>
      </c>
      <c r="D3150" s="3">
        <v>3</v>
      </c>
      <c r="E3150" s="5">
        <v>4</v>
      </c>
    </row>
    <row r="3151" spans="1:5" x14ac:dyDescent="0.25">
      <c r="A3151">
        <v>3150</v>
      </c>
      <c r="D3151" s="3">
        <v>3</v>
      </c>
    </row>
    <row r="3152" spans="1:5" x14ac:dyDescent="0.25">
      <c r="A3152">
        <v>3151</v>
      </c>
      <c r="D3152" s="3">
        <v>3</v>
      </c>
    </row>
    <row r="3153" spans="1:5" x14ac:dyDescent="0.25">
      <c r="A3153">
        <v>3152</v>
      </c>
      <c r="D3153" s="3">
        <v>3</v>
      </c>
    </row>
    <row r="3154" spans="1:5" x14ac:dyDescent="0.25">
      <c r="A3154">
        <v>3153</v>
      </c>
      <c r="C3154" s="2">
        <v>2</v>
      </c>
    </row>
    <row r="3155" spans="1:5" x14ac:dyDescent="0.25">
      <c r="A3155">
        <v>3154</v>
      </c>
      <c r="C3155" s="2">
        <v>2</v>
      </c>
    </row>
    <row r="3156" spans="1:5" x14ac:dyDescent="0.25">
      <c r="A3156">
        <v>3155</v>
      </c>
      <c r="C3156" s="2">
        <v>2</v>
      </c>
    </row>
    <row r="3157" spans="1:5" x14ac:dyDescent="0.25">
      <c r="A3157">
        <v>3156</v>
      </c>
      <c r="C3157" s="2">
        <v>2</v>
      </c>
    </row>
    <row r="3158" spans="1:5" x14ac:dyDescent="0.25">
      <c r="A3158">
        <v>3157</v>
      </c>
      <c r="C3158" s="2">
        <v>2</v>
      </c>
    </row>
    <row r="3159" spans="1:5" x14ac:dyDescent="0.25">
      <c r="A3159">
        <v>3158</v>
      </c>
      <c r="C3159" s="2">
        <v>2</v>
      </c>
    </row>
    <row r="3160" spans="1:5" x14ac:dyDescent="0.25">
      <c r="A3160">
        <v>3159</v>
      </c>
      <c r="C3160" s="2">
        <v>2</v>
      </c>
    </row>
    <row r="3161" spans="1:5" x14ac:dyDescent="0.25">
      <c r="A3161">
        <v>3160</v>
      </c>
      <c r="C3161" s="2">
        <v>2</v>
      </c>
    </row>
    <row r="3162" spans="1:5" x14ac:dyDescent="0.25">
      <c r="A3162">
        <v>3161</v>
      </c>
      <c r="B3162" s="4">
        <v>1</v>
      </c>
      <c r="C3162" s="2">
        <v>2</v>
      </c>
    </row>
    <row r="3163" spans="1:5" x14ac:dyDescent="0.25">
      <c r="A3163">
        <v>3162</v>
      </c>
      <c r="B3163" s="4">
        <v>1</v>
      </c>
    </row>
    <row r="3164" spans="1:5" x14ac:dyDescent="0.25">
      <c r="A3164">
        <v>3163</v>
      </c>
      <c r="B3164" s="4">
        <v>1</v>
      </c>
    </row>
    <row r="3165" spans="1:5" x14ac:dyDescent="0.25">
      <c r="A3165">
        <v>3164</v>
      </c>
      <c r="B3165" s="4">
        <v>1</v>
      </c>
    </row>
    <row r="3166" spans="1:5" x14ac:dyDescent="0.25">
      <c r="A3166">
        <v>3165</v>
      </c>
      <c r="B3166" s="4">
        <v>1</v>
      </c>
      <c r="E3166" s="5">
        <v>4</v>
      </c>
    </row>
    <row r="3167" spans="1:5" x14ac:dyDescent="0.25">
      <c r="A3167">
        <v>3166</v>
      </c>
      <c r="B3167" s="4">
        <v>1</v>
      </c>
      <c r="E3167" s="5">
        <v>4</v>
      </c>
    </row>
    <row r="3168" spans="1:5" x14ac:dyDescent="0.25">
      <c r="A3168">
        <v>3167</v>
      </c>
      <c r="B3168" s="4">
        <v>1</v>
      </c>
      <c r="E3168" s="5">
        <v>4</v>
      </c>
    </row>
    <row r="3169" spans="1:5" x14ac:dyDescent="0.25">
      <c r="A3169">
        <v>3168</v>
      </c>
      <c r="B3169" s="4">
        <v>1</v>
      </c>
      <c r="E3169" s="5">
        <v>4</v>
      </c>
    </row>
    <row r="3170" spans="1:5" x14ac:dyDescent="0.25">
      <c r="A3170">
        <v>3169</v>
      </c>
      <c r="D3170" s="3">
        <v>3</v>
      </c>
      <c r="E3170" s="5">
        <v>4</v>
      </c>
    </row>
    <row r="3171" spans="1:5" x14ac:dyDescent="0.25">
      <c r="A3171">
        <v>3170</v>
      </c>
      <c r="D3171" s="3">
        <v>3</v>
      </c>
      <c r="E3171" s="5">
        <v>4</v>
      </c>
    </row>
    <row r="3172" spans="1:5" x14ac:dyDescent="0.25">
      <c r="A3172">
        <v>3171</v>
      </c>
      <c r="D3172" s="3">
        <v>3</v>
      </c>
      <c r="E3172" s="5">
        <v>4</v>
      </c>
    </row>
    <row r="3173" spans="1:5" x14ac:dyDescent="0.25">
      <c r="A3173">
        <v>3172</v>
      </c>
      <c r="D3173" s="3">
        <v>3</v>
      </c>
      <c r="E3173" s="5">
        <v>4</v>
      </c>
    </row>
    <row r="3174" spans="1:5" x14ac:dyDescent="0.25">
      <c r="A3174">
        <v>3173</v>
      </c>
      <c r="D3174" s="3">
        <v>3</v>
      </c>
      <c r="E3174" s="5">
        <v>4</v>
      </c>
    </row>
    <row r="3175" spans="1:5" x14ac:dyDescent="0.25">
      <c r="A3175">
        <v>3174</v>
      </c>
      <c r="C3175" s="2">
        <v>2</v>
      </c>
      <c r="D3175" s="3">
        <v>3</v>
      </c>
    </row>
    <row r="3176" spans="1:5" x14ac:dyDescent="0.25">
      <c r="A3176">
        <v>3175</v>
      </c>
      <c r="C3176" s="2">
        <v>2</v>
      </c>
      <c r="D3176" s="3">
        <v>3</v>
      </c>
    </row>
    <row r="3177" spans="1:5" x14ac:dyDescent="0.25">
      <c r="A3177">
        <v>3176</v>
      </c>
      <c r="C3177" s="2">
        <v>2</v>
      </c>
      <c r="D3177" s="3">
        <v>3</v>
      </c>
    </row>
    <row r="3178" spans="1:5" x14ac:dyDescent="0.25">
      <c r="A3178">
        <v>3177</v>
      </c>
      <c r="C3178" s="2">
        <v>2</v>
      </c>
      <c r="D3178" s="3">
        <v>3</v>
      </c>
    </row>
    <row r="3179" spans="1:5" x14ac:dyDescent="0.25">
      <c r="A3179">
        <v>3178</v>
      </c>
      <c r="C3179" s="2">
        <v>2</v>
      </c>
    </row>
    <row r="3180" spans="1:5" x14ac:dyDescent="0.25">
      <c r="A3180">
        <v>3179</v>
      </c>
      <c r="C3180" s="2">
        <v>2</v>
      </c>
    </row>
    <row r="3181" spans="1:5" x14ac:dyDescent="0.25">
      <c r="A3181">
        <v>3180</v>
      </c>
      <c r="C3181" s="2">
        <v>2</v>
      </c>
    </row>
    <row r="3182" spans="1:5" x14ac:dyDescent="0.25">
      <c r="A3182">
        <v>3181</v>
      </c>
      <c r="C3182" s="2">
        <v>2</v>
      </c>
    </row>
    <row r="3183" spans="1:5" x14ac:dyDescent="0.25">
      <c r="A3183">
        <v>3182</v>
      </c>
      <c r="C3183" s="2">
        <v>2</v>
      </c>
    </row>
    <row r="3184" spans="1:5" x14ac:dyDescent="0.25">
      <c r="A3184">
        <v>3183</v>
      </c>
      <c r="C3184" s="2">
        <v>2</v>
      </c>
    </row>
    <row r="3185" spans="1:5" x14ac:dyDescent="0.25">
      <c r="A3185">
        <v>3184</v>
      </c>
      <c r="B3185" s="4">
        <v>1</v>
      </c>
      <c r="C3185" s="2">
        <v>2</v>
      </c>
    </row>
    <row r="3186" spans="1:5" x14ac:dyDescent="0.25">
      <c r="A3186">
        <v>3185</v>
      </c>
      <c r="B3186" s="4">
        <v>1</v>
      </c>
    </row>
    <row r="3187" spans="1:5" x14ac:dyDescent="0.25">
      <c r="A3187">
        <v>3186</v>
      </c>
      <c r="B3187" s="4">
        <v>1</v>
      </c>
    </row>
    <row r="3188" spans="1:5" x14ac:dyDescent="0.25">
      <c r="A3188">
        <v>3187</v>
      </c>
      <c r="B3188" s="4">
        <v>1</v>
      </c>
    </row>
    <row r="3189" spans="1:5" x14ac:dyDescent="0.25">
      <c r="A3189">
        <v>3188</v>
      </c>
      <c r="B3189" s="4">
        <v>1</v>
      </c>
      <c r="E3189" s="5">
        <v>4</v>
      </c>
    </row>
    <row r="3190" spans="1:5" x14ac:dyDescent="0.25">
      <c r="A3190">
        <v>3189</v>
      </c>
      <c r="B3190" s="4">
        <v>1</v>
      </c>
      <c r="E3190" s="5">
        <v>4</v>
      </c>
    </row>
    <row r="3191" spans="1:5" x14ac:dyDescent="0.25">
      <c r="A3191">
        <v>3190</v>
      </c>
      <c r="B3191" s="4">
        <v>1</v>
      </c>
      <c r="E3191" s="5">
        <v>4</v>
      </c>
    </row>
    <row r="3192" spans="1:5" x14ac:dyDescent="0.25">
      <c r="A3192">
        <v>3191</v>
      </c>
      <c r="B3192" s="4">
        <v>1</v>
      </c>
      <c r="E3192" s="5">
        <v>4</v>
      </c>
    </row>
    <row r="3193" spans="1:5" x14ac:dyDescent="0.25">
      <c r="A3193">
        <v>3192</v>
      </c>
      <c r="B3193" s="4">
        <v>1</v>
      </c>
      <c r="D3193" s="3">
        <v>3</v>
      </c>
      <c r="E3193" s="5">
        <v>4</v>
      </c>
    </row>
    <row r="3194" spans="1:5" x14ac:dyDescent="0.25">
      <c r="A3194">
        <v>3193</v>
      </c>
      <c r="D3194" s="3">
        <v>3</v>
      </c>
      <c r="E3194" s="5">
        <v>4</v>
      </c>
    </row>
    <row r="3195" spans="1:5" x14ac:dyDescent="0.25">
      <c r="A3195">
        <v>3194</v>
      </c>
      <c r="D3195" s="3">
        <v>3</v>
      </c>
      <c r="E3195" s="5">
        <v>4</v>
      </c>
    </row>
    <row r="3196" spans="1:5" x14ac:dyDescent="0.25">
      <c r="A3196">
        <v>3195</v>
      </c>
      <c r="D3196" s="3">
        <v>3</v>
      </c>
      <c r="E3196" s="5">
        <v>4</v>
      </c>
    </row>
    <row r="3197" spans="1:5" x14ac:dyDescent="0.25">
      <c r="A3197">
        <v>3196</v>
      </c>
      <c r="D3197" s="3">
        <v>3</v>
      </c>
      <c r="E3197" s="5">
        <v>4</v>
      </c>
    </row>
    <row r="3198" spans="1:5" x14ac:dyDescent="0.25">
      <c r="A3198">
        <v>3197</v>
      </c>
      <c r="D3198" s="3">
        <v>3</v>
      </c>
    </row>
    <row r="3199" spans="1:5" x14ac:dyDescent="0.25">
      <c r="A3199">
        <v>3198</v>
      </c>
      <c r="C3199" s="2">
        <v>2</v>
      </c>
      <c r="D3199" s="3">
        <v>3</v>
      </c>
    </row>
    <row r="3200" spans="1:5" x14ac:dyDescent="0.25">
      <c r="A3200">
        <v>3199</v>
      </c>
      <c r="C3200" s="2">
        <v>2</v>
      </c>
      <c r="D3200" s="3">
        <v>3</v>
      </c>
    </row>
    <row r="3201" spans="1:5" x14ac:dyDescent="0.25">
      <c r="A3201">
        <v>3200</v>
      </c>
      <c r="C3201" s="2">
        <v>2</v>
      </c>
      <c r="D3201" s="3">
        <v>3</v>
      </c>
    </row>
    <row r="3202" spans="1:5" x14ac:dyDescent="0.25">
      <c r="A3202">
        <v>3201</v>
      </c>
      <c r="C3202" s="2">
        <v>2</v>
      </c>
      <c r="D3202" s="3">
        <v>3</v>
      </c>
    </row>
    <row r="3203" spans="1:5" x14ac:dyDescent="0.25">
      <c r="A3203">
        <v>3202</v>
      </c>
      <c r="C3203" s="2">
        <v>2</v>
      </c>
      <c r="D3203" s="3">
        <v>3</v>
      </c>
    </row>
    <row r="3204" spans="1:5" x14ac:dyDescent="0.25">
      <c r="A3204">
        <v>3203</v>
      </c>
      <c r="C3204" s="2">
        <v>2</v>
      </c>
    </row>
    <row r="3205" spans="1:5" x14ac:dyDescent="0.25">
      <c r="A3205">
        <v>3204</v>
      </c>
      <c r="C3205" s="2">
        <v>2</v>
      </c>
    </row>
    <row r="3206" spans="1:5" x14ac:dyDescent="0.25">
      <c r="A3206">
        <v>3205</v>
      </c>
      <c r="C3206" s="2">
        <v>2</v>
      </c>
    </row>
    <row r="3207" spans="1:5" x14ac:dyDescent="0.25">
      <c r="A3207">
        <v>3206</v>
      </c>
      <c r="C3207" s="2">
        <v>2</v>
      </c>
    </row>
    <row r="3208" spans="1:5" x14ac:dyDescent="0.25">
      <c r="A3208">
        <v>3207</v>
      </c>
      <c r="C3208" s="2">
        <v>2</v>
      </c>
    </row>
    <row r="3209" spans="1:5" x14ac:dyDescent="0.25">
      <c r="A3209">
        <v>3208</v>
      </c>
      <c r="B3209" s="4">
        <v>1</v>
      </c>
      <c r="C3209" s="2">
        <v>2</v>
      </c>
    </row>
    <row r="3210" spans="1:5" x14ac:dyDescent="0.25">
      <c r="A3210">
        <v>3209</v>
      </c>
      <c r="B3210" s="4">
        <v>1</v>
      </c>
      <c r="C3210" s="2">
        <v>2</v>
      </c>
    </row>
    <row r="3211" spans="1:5" x14ac:dyDescent="0.25">
      <c r="A3211">
        <v>3210</v>
      </c>
      <c r="B3211" s="4">
        <v>1</v>
      </c>
    </row>
    <row r="3212" spans="1:5" x14ac:dyDescent="0.25">
      <c r="A3212">
        <v>3211</v>
      </c>
      <c r="B3212" s="4">
        <v>1</v>
      </c>
    </row>
    <row r="3213" spans="1:5" x14ac:dyDescent="0.25">
      <c r="A3213">
        <v>3212</v>
      </c>
      <c r="B3213" s="4">
        <v>1</v>
      </c>
      <c r="E3213" s="5">
        <v>4</v>
      </c>
    </row>
    <row r="3214" spans="1:5" x14ac:dyDescent="0.25">
      <c r="A3214">
        <v>3213</v>
      </c>
      <c r="B3214" s="4">
        <v>1</v>
      </c>
      <c r="E3214" s="5">
        <v>4</v>
      </c>
    </row>
    <row r="3215" spans="1:5" x14ac:dyDescent="0.25">
      <c r="A3215">
        <v>3214</v>
      </c>
      <c r="B3215" s="4">
        <v>1</v>
      </c>
      <c r="E3215" s="5">
        <v>4</v>
      </c>
    </row>
    <row r="3216" spans="1:5" x14ac:dyDescent="0.25">
      <c r="A3216">
        <v>3215</v>
      </c>
      <c r="B3216" s="4">
        <v>1</v>
      </c>
      <c r="E3216" s="5">
        <v>4</v>
      </c>
    </row>
    <row r="3217" spans="1:6" x14ac:dyDescent="0.25">
      <c r="A3217">
        <v>3216</v>
      </c>
      <c r="B3217" s="4">
        <v>1</v>
      </c>
      <c r="E3217" s="5">
        <v>4</v>
      </c>
    </row>
    <row r="3218" spans="1:6" x14ac:dyDescent="0.25">
      <c r="A3218">
        <v>3217</v>
      </c>
      <c r="B3218" s="4">
        <v>1</v>
      </c>
      <c r="E3218" s="5">
        <v>4</v>
      </c>
    </row>
    <row r="3219" spans="1:6" x14ac:dyDescent="0.25">
      <c r="A3219">
        <v>3218</v>
      </c>
      <c r="B3219" s="4">
        <v>1</v>
      </c>
      <c r="D3219" s="3">
        <v>3</v>
      </c>
      <c r="E3219" s="5">
        <v>4</v>
      </c>
    </row>
    <row r="3220" spans="1:6" x14ac:dyDescent="0.25">
      <c r="A3220">
        <v>3219</v>
      </c>
      <c r="D3220" s="3">
        <v>3</v>
      </c>
      <c r="E3220" s="5">
        <v>4</v>
      </c>
    </row>
    <row r="3221" spans="1:6" x14ac:dyDescent="0.25">
      <c r="A3221">
        <v>3220</v>
      </c>
      <c r="D3221" s="3">
        <v>3</v>
      </c>
      <c r="E3221" s="5">
        <v>4</v>
      </c>
      <c r="F3221" t="s">
        <v>22</v>
      </c>
    </row>
    <row r="3222" spans="1:6" x14ac:dyDescent="0.25">
      <c r="A3222">
        <v>3221</v>
      </c>
    </row>
    <row r="3223" spans="1:6" x14ac:dyDescent="0.25">
      <c r="A3223">
        <v>3222</v>
      </c>
      <c r="F3223" t="s">
        <v>22</v>
      </c>
    </row>
    <row r="3224" spans="1:6" x14ac:dyDescent="0.25">
      <c r="A3224">
        <v>3223</v>
      </c>
      <c r="C3224" s="2">
        <v>2</v>
      </c>
    </row>
    <row r="3225" spans="1:6" x14ac:dyDescent="0.25">
      <c r="A3225">
        <v>3224</v>
      </c>
      <c r="C3225" s="2">
        <v>2</v>
      </c>
    </row>
    <row r="3226" spans="1:6" x14ac:dyDescent="0.25">
      <c r="A3226">
        <v>3225</v>
      </c>
      <c r="C3226" s="2">
        <v>2</v>
      </c>
    </row>
    <row r="3227" spans="1:6" x14ac:dyDescent="0.25">
      <c r="A3227">
        <v>3226</v>
      </c>
      <c r="B3227" s="4">
        <v>1</v>
      </c>
      <c r="C3227" s="2">
        <v>2</v>
      </c>
    </row>
    <row r="3228" spans="1:6" x14ac:dyDescent="0.25">
      <c r="A3228">
        <v>3227</v>
      </c>
      <c r="B3228" s="4">
        <v>1</v>
      </c>
      <c r="C3228" s="2">
        <v>2</v>
      </c>
    </row>
    <row r="3229" spans="1:6" x14ac:dyDescent="0.25">
      <c r="A3229">
        <v>3228</v>
      </c>
      <c r="B3229" s="4">
        <v>1</v>
      </c>
      <c r="C3229" s="2">
        <v>2</v>
      </c>
    </row>
    <row r="3230" spans="1:6" x14ac:dyDescent="0.25">
      <c r="A3230">
        <v>3229</v>
      </c>
      <c r="B3230" s="4">
        <v>1</v>
      </c>
      <c r="C3230" s="2">
        <v>2</v>
      </c>
    </row>
    <row r="3231" spans="1:6" x14ac:dyDescent="0.25">
      <c r="A3231">
        <v>3230</v>
      </c>
      <c r="B3231" s="4">
        <v>1</v>
      </c>
      <c r="C3231" s="2">
        <v>2</v>
      </c>
    </row>
    <row r="3232" spans="1:6" x14ac:dyDescent="0.25">
      <c r="A3232">
        <v>3231</v>
      </c>
      <c r="B3232" s="4">
        <v>1</v>
      </c>
      <c r="D3232" s="3">
        <v>3</v>
      </c>
      <c r="E3232" s="5">
        <v>4</v>
      </c>
    </row>
    <row r="3233" spans="1:5" x14ac:dyDescent="0.25">
      <c r="A3233">
        <v>3232</v>
      </c>
      <c r="B3233" s="4">
        <v>1</v>
      </c>
      <c r="D3233" s="3">
        <v>3</v>
      </c>
      <c r="E3233" s="5">
        <v>4</v>
      </c>
    </row>
    <row r="3234" spans="1:5" x14ac:dyDescent="0.25">
      <c r="A3234">
        <v>3233</v>
      </c>
      <c r="D3234" s="3">
        <v>3</v>
      </c>
      <c r="E3234" s="5">
        <v>4</v>
      </c>
    </row>
    <row r="3235" spans="1:5" x14ac:dyDescent="0.25">
      <c r="A3235">
        <v>3234</v>
      </c>
      <c r="D3235" s="3">
        <v>3</v>
      </c>
      <c r="E3235" s="5">
        <v>4</v>
      </c>
    </row>
    <row r="3236" spans="1:5" x14ac:dyDescent="0.25">
      <c r="A3236">
        <v>3235</v>
      </c>
      <c r="D3236" s="3">
        <v>3</v>
      </c>
      <c r="E3236" s="5">
        <v>4</v>
      </c>
    </row>
    <row r="3237" spans="1:5" x14ac:dyDescent="0.25">
      <c r="A3237">
        <v>3236</v>
      </c>
      <c r="D3237" s="3">
        <v>3</v>
      </c>
      <c r="E3237" s="5">
        <v>4</v>
      </c>
    </row>
    <row r="3238" spans="1:5" x14ac:dyDescent="0.25">
      <c r="A3238">
        <v>3237</v>
      </c>
      <c r="D3238" s="3">
        <v>3</v>
      </c>
      <c r="E3238" s="5">
        <v>4</v>
      </c>
    </row>
    <row r="3239" spans="1:5" x14ac:dyDescent="0.25">
      <c r="A3239">
        <v>3238</v>
      </c>
      <c r="D3239" s="3">
        <v>3</v>
      </c>
      <c r="E3239" s="5">
        <v>4</v>
      </c>
    </row>
    <row r="3240" spans="1:5" x14ac:dyDescent="0.25">
      <c r="A3240">
        <v>3239</v>
      </c>
    </row>
    <row r="3241" spans="1:5" x14ac:dyDescent="0.25">
      <c r="A3241">
        <v>3240</v>
      </c>
    </row>
    <row r="3242" spans="1:5" x14ac:dyDescent="0.25">
      <c r="A3242">
        <v>3241</v>
      </c>
    </row>
    <row r="3243" spans="1:5" x14ac:dyDescent="0.25">
      <c r="A3243">
        <v>3242</v>
      </c>
    </row>
    <row r="3244" spans="1:5" x14ac:dyDescent="0.25">
      <c r="A3244">
        <v>3243</v>
      </c>
      <c r="C3244" s="2">
        <v>2</v>
      </c>
    </row>
    <row r="3245" spans="1:5" x14ac:dyDescent="0.25">
      <c r="A3245">
        <v>3244</v>
      </c>
      <c r="C3245" s="2">
        <v>2</v>
      </c>
    </row>
    <row r="3246" spans="1:5" x14ac:dyDescent="0.25">
      <c r="A3246">
        <v>3245</v>
      </c>
      <c r="C3246" s="2">
        <v>2</v>
      </c>
    </row>
    <row r="3247" spans="1:5" x14ac:dyDescent="0.25">
      <c r="A3247">
        <v>3246</v>
      </c>
      <c r="B3247" s="4">
        <v>1</v>
      </c>
      <c r="C3247" s="2">
        <v>2</v>
      </c>
    </row>
    <row r="3248" spans="1:5" x14ac:dyDescent="0.25">
      <c r="A3248">
        <v>3247</v>
      </c>
      <c r="B3248" s="4">
        <v>1</v>
      </c>
      <c r="C3248" s="2">
        <v>2</v>
      </c>
    </row>
    <row r="3249" spans="1:5" x14ac:dyDescent="0.25">
      <c r="A3249">
        <v>3248</v>
      </c>
      <c r="B3249" s="4">
        <v>1</v>
      </c>
      <c r="C3249" s="2">
        <v>2</v>
      </c>
    </row>
    <row r="3250" spans="1:5" x14ac:dyDescent="0.25">
      <c r="A3250">
        <v>3249</v>
      </c>
      <c r="B3250" s="4">
        <v>1</v>
      </c>
      <c r="C3250" s="2">
        <v>2</v>
      </c>
    </row>
    <row r="3251" spans="1:5" x14ac:dyDescent="0.25">
      <c r="A3251">
        <v>3250</v>
      </c>
      <c r="B3251" s="4">
        <v>1</v>
      </c>
      <c r="C3251" s="2">
        <v>2</v>
      </c>
    </row>
    <row r="3252" spans="1:5" x14ac:dyDescent="0.25">
      <c r="A3252">
        <v>3251</v>
      </c>
      <c r="B3252" s="4">
        <v>1</v>
      </c>
    </row>
    <row r="3253" spans="1:5" x14ac:dyDescent="0.25">
      <c r="A3253">
        <v>3252</v>
      </c>
      <c r="B3253" s="4">
        <v>1</v>
      </c>
    </row>
    <row r="3254" spans="1:5" x14ac:dyDescent="0.25">
      <c r="A3254">
        <v>3253</v>
      </c>
      <c r="B3254" s="4">
        <v>1</v>
      </c>
      <c r="D3254" s="3">
        <v>3</v>
      </c>
      <c r="E3254" s="5">
        <v>4</v>
      </c>
    </row>
    <row r="3255" spans="1:5" x14ac:dyDescent="0.25">
      <c r="A3255">
        <v>3254</v>
      </c>
      <c r="D3255" s="3">
        <v>3</v>
      </c>
      <c r="E3255" s="5">
        <v>4</v>
      </c>
    </row>
    <row r="3256" spans="1:5" x14ac:dyDescent="0.25">
      <c r="A3256">
        <v>3255</v>
      </c>
      <c r="D3256" s="3">
        <v>3</v>
      </c>
      <c r="E3256" s="5">
        <v>4</v>
      </c>
    </row>
    <row r="3257" spans="1:5" x14ac:dyDescent="0.25">
      <c r="A3257">
        <v>3256</v>
      </c>
      <c r="D3257" s="3">
        <v>3</v>
      </c>
      <c r="E3257" s="5">
        <v>4</v>
      </c>
    </row>
    <row r="3258" spans="1:5" x14ac:dyDescent="0.25">
      <c r="A3258">
        <v>3257</v>
      </c>
      <c r="D3258" s="3">
        <v>3</v>
      </c>
      <c r="E3258" s="5">
        <v>4</v>
      </c>
    </row>
    <row r="3259" spans="1:5" x14ac:dyDescent="0.25">
      <c r="A3259">
        <v>3258</v>
      </c>
      <c r="D3259" s="3">
        <v>3</v>
      </c>
      <c r="E3259" s="5">
        <v>4</v>
      </c>
    </row>
    <row r="3260" spans="1:5" x14ac:dyDescent="0.25">
      <c r="A3260">
        <v>3259</v>
      </c>
      <c r="D3260" s="3">
        <v>3</v>
      </c>
      <c r="E3260" s="5">
        <v>4</v>
      </c>
    </row>
    <row r="3261" spans="1:5" x14ac:dyDescent="0.25">
      <c r="A3261">
        <v>3260</v>
      </c>
      <c r="D3261" s="3">
        <v>3</v>
      </c>
      <c r="E3261" s="5">
        <v>4</v>
      </c>
    </row>
    <row r="3262" spans="1:5" x14ac:dyDescent="0.25">
      <c r="A3262">
        <v>3261</v>
      </c>
      <c r="D3262" s="3">
        <v>3</v>
      </c>
    </row>
    <row r="3263" spans="1:5" x14ac:dyDescent="0.25">
      <c r="A3263">
        <v>3262</v>
      </c>
      <c r="C3263" s="2">
        <v>2</v>
      </c>
    </row>
    <row r="3264" spans="1:5" x14ac:dyDescent="0.25">
      <c r="A3264">
        <v>3263</v>
      </c>
      <c r="C3264" s="2">
        <v>2</v>
      </c>
    </row>
    <row r="3265" spans="1:5" x14ac:dyDescent="0.25">
      <c r="A3265">
        <v>3264</v>
      </c>
      <c r="C3265" s="2">
        <v>2</v>
      </c>
    </row>
    <row r="3266" spans="1:5" x14ac:dyDescent="0.25">
      <c r="A3266">
        <v>3265</v>
      </c>
      <c r="C3266" s="2">
        <v>2</v>
      </c>
    </row>
    <row r="3267" spans="1:5" x14ac:dyDescent="0.25">
      <c r="A3267">
        <v>3266</v>
      </c>
      <c r="C3267" s="2">
        <v>2</v>
      </c>
    </row>
    <row r="3268" spans="1:5" x14ac:dyDescent="0.25">
      <c r="A3268">
        <v>3267</v>
      </c>
      <c r="B3268" s="4">
        <v>1</v>
      </c>
      <c r="C3268" s="2">
        <v>2</v>
      </c>
    </row>
    <row r="3269" spans="1:5" x14ac:dyDescent="0.25">
      <c r="A3269">
        <v>3268</v>
      </c>
      <c r="B3269" s="4">
        <v>1</v>
      </c>
      <c r="C3269" s="2">
        <v>2</v>
      </c>
    </row>
    <row r="3270" spans="1:5" x14ac:dyDescent="0.25">
      <c r="A3270">
        <v>3269</v>
      </c>
      <c r="B3270" s="4">
        <v>1</v>
      </c>
      <c r="C3270" s="2">
        <v>2</v>
      </c>
    </row>
    <row r="3271" spans="1:5" x14ac:dyDescent="0.25">
      <c r="A3271">
        <v>3270</v>
      </c>
      <c r="B3271" s="4">
        <v>1</v>
      </c>
      <c r="C3271" s="2">
        <v>2</v>
      </c>
    </row>
    <row r="3272" spans="1:5" x14ac:dyDescent="0.25">
      <c r="A3272">
        <v>3271</v>
      </c>
      <c r="B3272" s="4">
        <v>1</v>
      </c>
    </row>
    <row r="3273" spans="1:5" x14ac:dyDescent="0.25">
      <c r="A3273">
        <v>3272</v>
      </c>
      <c r="B3273" s="4">
        <v>1</v>
      </c>
    </row>
    <row r="3274" spans="1:5" x14ac:dyDescent="0.25">
      <c r="A3274">
        <v>3273</v>
      </c>
      <c r="B3274" s="4">
        <v>1</v>
      </c>
    </row>
    <row r="3275" spans="1:5" x14ac:dyDescent="0.25">
      <c r="A3275">
        <v>3274</v>
      </c>
      <c r="B3275" s="4">
        <v>1</v>
      </c>
      <c r="D3275" s="3">
        <v>3</v>
      </c>
      <c r="E3275" s="5">
        <v>4</v>
      </c>
    </row>
    <row r="3276" spans="1:5" x14ac:dyDescent="0.25">
      <c r="A3276">
        <v>3275</v>
      </c>
      <c r="D3276" s="3">
        <v>3</v>
      </c>
      <c r="E3276" s="5">
        <v>4</v>
      </c>
    </row>
    <row r="3277" spans="1:5" x14ac:dyDescent="0.25">
      <c r="A3277">
        <v>3276</v>
      </c>
      <c r="D3277" s="3">
        <v>3</v>
      </c>
      <c r="E3277" s="5">
        <v>4</v>
      </c>
    </row>
    <row r="3278" spans="1:5" x14ac:dyDescent="0.25">
      <c r="A3278">
        <v>3277</v>
      </c>
      <c r="D3278" s="3">
        <v>3</v>
      </c>
      <c r="E3278" s="5">
        <v>4</v>
      </c>
    </row>
    <row r="3279" spans="1:5" x14ac:dyDescent="0.25">
      <c r="A3279">
        <v>3278</v>
      </c>
      <c r="D3279" s="3">
        <v>3</v>
      </c>
      <c r="E3279" s="5">
        <v>4</v>
      </c>
    </row>
    <row r="3280" spans="1:5" x14ac:dyDescent="0.25">
      <c r="A3280">
        <v>3279</v>
      </c>
      <c r="D3280" s="3">
        <v>3</v>
      </c>
      <c r="E3280" s="5">
        <v>4</v>
      </c>
    </row>
    <row r="3281" spans="1:5" x14ac:dyDescent="0.25">
      <c r="A3281">
        <v>3280</v>
      </c>
      <c r="D3281" s="3">
        <v>3</v>
      </c>
      <c r="E3281" s="5">
        <v>4</v>
      </c>
    </row>
    <row r="3282" spans="1:5" x14ac:dyDescent="0.25">
      <c r="A3282">
        <v>3281</v>
      </c>
      <c r="D3282" s="3">
        <v>3</v>
      </c>
      <c r="E3282" s="5">
        <v>4</v>
      </c>
    </row>
    <row r="3283" spans="1:5" x14ac:dyDescent="0.25">
      <c r="A3283">
        <v>3282</v>
      </c>
      <c r="D3283" s="3">
        <v>3</v>
      </c>
      <c r="E3283" s="5">
        <v>4</v>
      </c>
    </row>
    <row r="3284" spans="1:5" x14ac:dyDescent="0.25">
      <c r="A3284">
        <v>3283</v>
      </c>
    </row>
    <row r="3285" spans="1:5" x14ac:dyDescent="0.25">
      <c r="A3285">
        <v>3284</v>
      </c>
    </row>
    <row r="3286" spans="1:5" x14ac:dyDescent="0.25">
      <c r="A3286">
        <v>3285</v>
      </c>
    </row>
    <row r="3287" spans="1:5" x14ac:dyDescent="0.25">
      <c r="A3287">
        <v>3286</v>
      </c>
    </row>
    <row r="3288" spans="1:5" x14ac:dyDescent="0.25">
      <c r="A3288">
        <v>3287</v>
      </c>
      <c r="C3288" s="2">
        <v>2</v>
      </c>
    </row>
    <row r="3289" spans="1:5" x14ac:dyDescent="0.25">
      <c r="A3289">
        <v>3288</v>
      </c>
      <c r="C3289" s="2">
        <v>2</v>
      </c>
    </row>
    <row r="3290" spans="1:5" x14ac:dyDescent="0.25">
      <c r="A3290">
        <v>3289</v>
      </c>
      <c r="C3290" s="2">
        <v>2</v>
      </c>
    </row>
    <row r="3291" spans="1:5" x14ac:dyDescent="0.25">
      <c r="A3291">
        <v>3290</v>
      </c>
      <c r="C3291" s="2">
        <v>2</v>
      </c>
    </row>
    <row r="3292" spans="1:5" x14ac:dyDescent="0.25">
      <c r="A3292">
        <v>3291</v>
      </c>
      <c r="C3292" s="2">
        <v>2</v>
      </c>
    </row>
    <row r="3293" spans="1:5" x14ac:dyDescent="0.25">
      <c r="A3293">
        <v>3292</v>
      </c>
      <c r="B3293" s="4">
        <v>1</v>
      </c>
      <c r="C3293" s="2">
        <v>2</v>
      </c>
    </row>
    <row r="3294" spans="1:5" x14ac:dyDescent="0.25">
      <c r="A3294">
        <v>3293</v>
      </c>
      <c r="B3294" s="4">
        <v>1</v>
      </c>
      <c r="C3294" s="2">
        <v>2</v>
      </c>
    </row>
    <row r="3295" spans="1:5" x14ac:dyDescent="0.25">
      <c r="A3295">
        <v>3294</v>
      </c>
      <c r="B3295" s="4">
        <v>1</v>
      </c>
      <c r="C3295" s="2">
        <v>2</v>
      </c>
    </row>
    <row r="3296" spans="1:5" x14ac:dyDescent="0.25">
      <c r="A3296">
        <v>3295</v>
      </c>
      <c r="B3296" s="4">
        <v>1</v>
      </c>
      <c r="C3296" s="2">
        <v>2</v>
      </c>
    </row>
    <row r="3297" spans="1:5" x14ac:dyDescent="0.25">
      <c r="A3297">
        <v>3296</v>
      </c>
      <c r="B3297" s="4">
        <v>1</v>
      </c>
    </row>
    <row r="3298" spans="1:5" x14ac:dyDescent="0.25">
      <c r="A3298">
        <v>3297</v>
      </c>
      <c r="B3298" s="4">
        <v>1</v>
      </c>
    </row>
    <row r="3299" spans="1:5" x14ac:dyDescent="0.25">
      <c r="A3299">
        <v>3298</v>
      </c>
      <c r="B3299" s="4">
        <v>1</v>
      </c>
      <c r="D3299" s="3">
        <v>3</v>
      </c>
      <c r="E3299" s="5">
        <v>4</v>
      </c>
    </row>
    <row r="3300" spans="1:5" x14ac:dyDescent="0.25">
      <c r="A3300">
        <v>3299</v>
      </c>
      <c r="D3300" s="3">
        <v>3</v>
      </c>
      <c r="E3300" s="5">
        <v>4</v>
      </c>
    </row>
    <row r="3301" spans="1:5" x14ac:dyDescent="0.25">
      <c r="A3301">
        <v>3300</v>
      </c>
      <c r="D3301" s="3">
        <v>3</v>
      </c>
      <c r="E3301" s="5">
        <v>4</v>
      </c>
    </row>
    <row r="3302" spans="1:5" x14ac:dyDescent="0.25">
      <c r="A3302">
        <v>3301</v>
      </c>
      <c r="D3302" s="3">
        <v>3</v>
      </c>
      <c r="E3302" s="5">
        <v>4</v>
      </c>
    </row>
    <row r="3303" spans="1:5" x14ac:dyDescent="0.25">
      <c r="A3303">
        <v>3302</v>
      </c>
      <c r="D3303" s="3">
        <v>3</v>
      </c>
      <c r="E3303" s="5">
        <v>4</v>
      </c>
    </row>
    <row r="3304" spans="1:5" x14ac:dyDescent="0.25">
      <c r="A3304">
        <v>3303</v>
      </c>
      <c r="D3304" s="3">
        <v>3</v>
      </c>
      <c r="E3304" s="5">
        <v>4</v>
      </c>
    </row>
    <row r="3305" spans="1:5" x14ac:dyDescent="0.25">
      <c r="A3305">
        <v>3304</v>
      </c>
      <c r="D3305" s="3">
        <v>3</v>
      </c>
      <c r="E3305" s="5">
        <v>4</v>
      </c>
    </row>
    <row r="3306" spans="1:5" x14ac:dyDescent="0.25">
      <c r="A3306">
        <v>3305</v>
      </c>
      <c r="D3306" s="3">
        <v>3</v>
      </c>
      <c r="E3306" s="5">
        <v>4</v>
      </c>
    </row>
    <row r="3307" spans="1:5" x14ac:dyDescent="0.25">
      <c r="A3307">
        <v>3306</v>
      </c>
    </row>
    <row r="3308" spans="1:5" x14ac:dyDescent="0.25">
      <c r="A3308">
        <v>3307</v>
      </c>
    </row>
    <row r="3309" spans="1:5" x14ac:dyDescent="0.25">
      <c r="A3309">
        <v>3308</v>
      </c>
    </row>
    <row r="3310" spans="1:5" x14ac:dyDescent="0.25">
      <c r="A3310">
        <v>3309</v>
      </c>
    </row>
    <row r="3311" spans="1:5" x14ac:dyDescent="0.25">
      <c r="A3311">
        <v>3310</v>
      </c>
      <c r="C3311" s="2">
        <v>2</v>
      </c>
    </row>
    <row r="3312" spans="1:5" x14ac:dyDescent="0.25">
      <c r="A3312">
        <v>3311</v>
      </c>
      <c r="C3312" s="2">
        <v>2</v>
      </c>
    </row>
    <row r="3313" spans="1:5" x14ac:dyDescent="0.25">
      <c r="A3313">
        <v>3312</v>
      </c>
      <c r="C3313" s="2">
        <v>2</v>
      </c>
    </row>
    <row r="3314" spans="1:5" x14ac:dyDescent="0.25">
      <c r="A3314">
        <v>3313</v>
      </c>
      <c r="B3314" s="4">
        <v>1</v>
      </c>
      <c r="C3314" s="2">
        <v>2</v>
      </c>
    </row>
    <row r="3315" spans="1:5" x14ac:dyDescent="0.25">
      <c r="A3315">
        <v>3314</v>
      </c>
      <c r="B3315" s="4">
        <v>1</v>
      </c>
      <c r="C3315" s="2">
        <v>2</v>
      </c>
    </row>
    <row r="3316" spans="1:5" x14ac:dyDescent="0.25">
      <c r="A3316">
        <v>3315</v>
      </c>
      <c r="B3316" s="4">
        <v>1</v>
      </c>
      <c r="C3316" s="2">
        <v>2</v>
      </c>
    </row>
    <row r="3317" spans="1:5" x14ac:dyDescent="0.25">
      <c r="A3317">
        <v>3316</v>
      </c>
      <c r="B3317" s="4">
        <v>1</v>
      </c>
      <c r="C3317" s="2">
        <v>2</v>
      </c>
    </row>
    <row r="3318" spans="1:5" x14ac:dyDescent="0.25">
      <c r="A3318">
        <v>3317</v>
      </c>
      <c r="B3318" s="4">
        <v>1</v>
      </c>
    </row>
    <row r="3319" spans="1:5" x14ac:dyDescent="0.25">
      <c r="A3319">
        <v>3318</v>
      </c>
      <c r="B3319" s="4">
        <v>1</v>
      </c>
    </row>
    <row r="3320" spans="1:5" x14ac:dyDescent="0.25">
      <c r="A3320">
        <v>3319</v>
      </c>
      <c r="B3320" s="4">
        <v>1</v>
      </c>
    </row>
    <row r="3321" spans="1:5" x14ac:dyDescent="0.25">
      <c r="A3321">
        <v>3320</v>
      </c>
      <c r="D3321" s="3">
        <v>3</v>
      </c>
      <c r="E3321" s="5">
        <v>4</v>
      </c>
    </row>
    <row r="3322" spans="1:5" x14ac:dyDescent="0.25">
      <c r="A3322">
        <v>3321</v>
      </c>
      <c r="D3322" s="3">
        <v>3</v>
      </c>
      <c r="E3322" s="5">
        <v>4</v>
      </c>
    </row>
    <row r="3323" spans="1:5" x14ac:dyDescent="0.25">
      <c r="A3323">
        <v>3322</v>
      </c>
      <c r="D3323" s="3">
        <v>3</v>
      </c>
      <c r="E3323" s="5">
        <v>4</v>
      </c>
    </row>
    <row r="3324" spans="1:5" x14ac:dyDescent="0.25">
      <c r="A3324">
        <v>3323</v>
      </c>
      <c r="D3324" s="3">
        <v>3</v>
      </c>
      <c r="E3324" s="5">
        <v>4</v>
      </c>
    </row>
    <row r="3325" spans="1:5" x14ac:dyDescent="0.25">
      <c r="A3325">
        <v>3324</v>
      </c>
      <c r="D3325" s="3">
        <v>3</v>
      </c>
      <c r="E3325" s="5">
        <v>4</v>
      </c>
    </row>
    <row r="3326" spans="1:5" x14ac:dyDescent="0.25">
      <c r="A3326">
        <v>3325</v>
      </c>
      <c r="D3326" s="3">
        <v>3</v>
      </c>
      <c r="E3326" s="5">
        <v>4</v>
      </c>
    </row>
    <row r="3327" spans="1:5" x14ac:dyDescent="0.25">
      <c r="A3327">
        <v>3326</v>
      </c>
      <c r="D3327" s="3">
        <v>3</v>
      </c>
      <c r="E3327" s="5">
        <v>4</v>
      </c>
    </row>
    <row r="3328" spans="1:5" x14ac:dyDescent="0.25">
      <c r="A3328">
        <v>3327</v>
      </c>
      <c r="D3328" s="3">
        <v>3</v>
      </c>
      <c r="E3328" s="5">
        <v>4</v>
      </c>
    </row>
    <row r="3329" spans="1:5" x14ac:dyDescent="0.25">
      <c r="A3329">
        <v>3328</v>
      </c>
    </row>
    <row r="3330" spans="1:5" x14ac:dyDescent="0.25">
      <c r="A3330">
        <v>3329</v>
      </c>
    </row>
    <row r="3331" spans="1:5" x14ac:dyDescent="0.25">
      <c r="A3331">
        <v>3330</v>
      </c>
      <c r="C3331" s="2">
        <v>2</v>
      </c>
    </row>
    <row r="3332" spans="1:5" x14ac:dyDescent="0.25">
      <c r="A3332">
        <v>3331</v>
      </c>
      <c r="C3332" s="2">
        <v>2</v>
      </c>
    </row>
    <row r="3333" spans="1:5" x14ac:dyDescent="0.25">
      <c r="A3333">
        <v>3332</v>
      </c>
      <c r="C3333" s="2">
        <v>2</v>
      </c>
    </row>
    <row r="3334" spans="1:5" x14ac:dyDescent="0.25">
      <c r="A3334">
        <v>3333</v>
      </c>
      <c r="C3334" s="2">
        <v>2</v>
      </c>
    </row>
    <row r="3335" spans="1:5" x14ac:dyDescent="0.25">
      <c r="A3335">
        <v>3334</v>
      </c>
      <c r="C3335" s="2">
        <v>2</v>
      </c>
    </row>
    <row r="3336" spans="1:5" x14ac:dyDescent="0.25">
      <c r="A3336">
        <v>3335</v>
      </c>
      <c r="C3336" s="2">
        <v>2</v>
      </c>
    </row>
    <row r="3337" spans="1:5" x14ac:dyDescent="0.25">
      <c r="A3337">
        <v>3336</v>
      </c>
      <c r="B3337" s="4">
        <v>1</v>
      </c>
      <c r="C3337" s="2">
        <v>2</v>
      </c>
    </row>
    <row r="3338" spans="1:5" x14ac:dyDescent="0.25">
      <c r="A3338">
        <v>3337</v>
      </c>
      <c r="B3338" s="4">
        <v>1</v>
      </c>
      <c r="C3338" s="2">
        <v>2</v>
      </c>
    </row>
    <row r="3339" spans="1:5" x14ac:dyDescent="0.25">
      <c r="A3339">
        <v>3338</v>
      </c>
      <c r="B3339" s="4">
        <v>1</v>
      </c>
    </row>
    <row r="3340" spans="1:5" x14ac:dyDescent="0.25">
      <c r="A3340">
        <v>3339</v>
      </c>
      <c r="B3340" s="4">
        <v>1</v>
      </c>
    </row>
    <row r="3341" spans="1:5" x14ac:dyDescent="0.25">
      <c r="A3341">
        <v>3340</v>
      </c>
      <c r="B3341" s="4">
        <v>1</v>
      </c>
    </row>
    <row r="3342" spans="1:5" x14ac:dyDescent="0.25">
      <c r="A3342">
        <v>3341</v>
      </c>
      <c r="B3342" s="4">
        <v>1</v>
      </c>
      <c r="E3342" s="5">
        <v>4</v>
      </c>
    </row>
    <row r="3343" spans="1:5" x14ac:dyDescent="0.25">
      <c r="A3343">
        <v>3342</v>
      </c>
      <c r="B3343" s="4">
        <v>1</v>
      </c>
      <c r="D3343" s="3">
        <v>3</v>
      </c>
      <c r="E3343" s="5">
        <v>4</v>
      </c>
    </row>
    <row r="3344" spans="1:5" x14ac:dyDescent="0.25">
      <c r="A3344">
        <v>3343</v>
      </c>
      <c r="D3344" s="3">
        <v>3</v>
      </c>
      <c r="E3344" s="5">
        <v>4</v>
      </c>
    </row>
    <row r="3345" spans="1:5" x14ac:dyDescent="0.25">
      <c r="A3345">
        <v>3344</v>
      </c>
      <c r="D3345" s="3">
        <v>3</v>
      </c>
      <c r="E3345" s="5">
        <v>4</v>
      </c>
    </row>
    <row r="3346" spans="1:5" x14ac:dyDescent="0.25">
      <c r="A3346">
        <v>3345</v>
      </c>
      <c r="D3346" s="3">
        <v>3</v>
      </c>
      <c r="E3346" s="5">
        <v>4</v>
      </c>
    </row>
    <row r="3347" spans="1:5" x14ac:dyDescent="0.25">
      <c r="A3347">
        <v>3346</v>
      </c>
      <c r="D3347" s="3">
        <v>3</v>
      </c>
      <c r="E3347" s="5">
        <v>4</v>
      </c>
    </row>
    <row r="3348" spans="1:5" x14ac:dyDescent="0.25">
      <c r="A3348">
        <v>3347</v>
      </c>
      <c r="D3348" s="3">
        <v>3</v>
      </c>
      <c r="E3348" s="5">
        <v>4</v>
      </c>
    </row>
    <row r="3349" spans="1:5" x14ac:dyDescent="0.25">
      <c r="A3349">
        <v>3348</v>
      </c>
      <c r="D3349" s="3">
        <v>3</v>
      </c>
      <c r="E3349" s="5">
        <v>4</v>
      </c>
    </row>
    <row r="3350" spans="1:5" x14ac:dyDescent="0.25">
      <c r="A3350">
        <v>3349</v>
      </c>
      <c r="D3350" s="3">
        <v>3</v>
      </c>
      <c r="E3350" s="5">
        <v>4</v>
      </c>
    </row>
    <row r="3351" spans="1:5" x14ac:dyDescent="0.25">
      <c r="A3351">
        <v>3350</v>
      </c>
      <c r="C3351" s="2">
        <v>2</v>
      </c>
    </row>
    <row r="3352" spans="1:5" x14ac:dyDescent="0.25">
      <c r="A3352">
        <v>3351</v>
      </c>
      <c r="C3352" s="2">
        <v>2</v>
      </c>
    </row>
    <row r="3353" spans="1:5" x14ac:dyDescent="0.25">
      <c r="A3353">
        <v>3352</v>
      </c>
      <c r="C3353" s="2">
        <v>2</v>
      </c>
    </row>
    <row r="3354" spans="1:5" x14ac:dyDescent="0.25">
      <c r="A3354">
        <v>3353</v>
      </c>
      <c r="C3354" s="2">
        <v>2</v>
      </c>
    </row>
    <row r="3355" spans="1:5" x14ac:dyDescent="0.25">
      <c r="A3355">
        <v>3354</v>
      </c>
      <c r="C3355" s="2">
        <v>2</v>
      </c>
    </row>
    <row r="3356" spans="1:5" x14ac:dyDescent="0.25">
      <c r="A3356">
        <v>3355</v>
      </c>
      <c r="C3356" s="2">
        <v>2</v>
      </c>
    </row>
    <row r="3357" spans="1:5" x14ac:dyDescent="0.25">
      <c r="A3357">
        <v>3356</v>
      </c>
      <c r="C3357" s="2">
        <v>2</v>
      </c>
    </row>
    <row r="3358" spans="1:5" x14ac:dyDescent="0.25">
      <c r="A3358">
        <v>3357</v>
      </c>
      <c r="C3358" s="2">
        <v>2</v>
      </c>
    </row>
    <row r="3359" spans="1:5" x14ac:dyDescent="0.25">
      <c r="A3359">
        <v>3358</v>
      </c>
      <c r="B3359" s="4">
        <v>1</v>
      </c>
      <c r="C3359" s="2">
        <v>2</v>
      </c>
    </row>
    <row r="3360" spans="1:5" x14ac:dyDescent="0.25">
      <c r="A3360">
        <v>3359</v>
      </c>
      <c r="B3360" s="4">
        <v>1</v>
      </c>
    </row>
    <row r="3361" spans="1:5" x14ac:dyDescent="0.25">
      <c r="A3361">
        <v>3360</v>
      </c>
      <c r="B3361" s="4">
        <v>1</v>
      </c>
    </row>
    <row r="3362" spans="1:5" x14ac:dyDescent="0.25">
      <c r="A3362">
        <v>3361</v>
      </c>
      <c r="B3362" s="4">
        <v>1</v>
      </c>
    </row>
    <row r="3363" spans="1:5" x14ac:dyDescent="0.25">
      <c r="A3363">
        <v>3362</v>
      </c>
      <c r="B3363" s="4">
        <v>1</v>
      </c>
    </row>
    <row r="3364" spans="1:5" x14ac:dyDescent="0.25">
      <c r="A3364">
        <v>3363</v>
      </c>
      <c r="B3364" s="4">
        <v>1</v>
      </c>
    </row>
    <row r="3365" spans="1:5" x14ac:dyDescent="0.25">
      <c r="A3365">
        <v>3364</v>
      </c>
      <c r="B3365" s="4">
        <v>1</v>
      </c>
      <c r="E3365" s="5">
        <v>4</v>
      </c>
    </row>
    <row r="3366" spans="1:5" x14ac:dyDescent="0.25">
      <c r="A3366">
        <v>3365</v>
      </c>
      <c r="B3366" s="4">
        <v>1</v>
      </c>
      <c r="E3366" s="5">
        <v>4</v>
      </c>
    </row>
    <row r="3367" spans="1:5" x14ac:dyDescent="0.25">
      <c r="A3367">
        <v>3366</v>
      </c>
      <c r="E3367" s="5">
        <v>4</v>
      </c>
    </row>
    <row r="3368" spans="1:5" x14ac:dyDescent="0.25">
      <c r="A3368">
        <v>3367</v>
      </c>
      <c r="D3368" s="3">
        <v>3</v>
      </c>
      <c r="E3368" s="5">
        <v>4</v>
      </c>
    </row>
    <row r="3369" spans="1:5" x14ac:dyDescent="0.25">
      <c r="A3369">
        <v>3368</v>
      </c>
      <c r="D3369" s="3">
        <v>3</v>
      </c>
      <c r="E3369" s="5">
        <v>4</v>
      </c>
    </row>
    <row r="3370" spans="1:5" x14ac:dyDescent="0.25">
      <c r="A3370">
        <v>3369</v>
      </c>
      <c r="D3370" s="3">
        <v>3</v>
      </c>
      <c r="E3370" s="5">
        <v>4</v>
      </c>
    </row>
    <row r="3371" spans="1:5" x14ac:dyDescent="0.25">
      <c r="A3371">
        <v>3370</v>
      </c>
      <c r="C3371" s="2">
        <v>2</v>
      </c>
      <c r="D3371" s="3">
        <v>3</v>
      </c>
      <c r="E3371" s="5">
        <v>4</v>
      </c>
    </row>
    <row r="3372" spans="1:5" x14ac:dyDescent="0.25">
      <c r="A3372">
        <v>3371</v>
      </c>
      <c r="C3372" s="2">
        <v>2</v>
      </c>
      <c r="D3372" s="3">
        <v>3</v>
      </c>
      <c r="E3372" s="5">
        <v>4</v>
      </c>
    </row>
    <row r="3373" spans="1:5" x14ac:dyDescent="0.25">
      <c r="A3373">
        <v>3372</v>
      </c>
      <c r="C3373" s="2">
        <v>2</v>
      </c>
      <c r="D3373" s="3">
        <v>3</v>
      </c>
    </row>
    <row r="3374" spans="1:5" x14ac:dyDescent="0.25">
      <c r="A3374">
        <v>3373</v>
      </c>
      <c r="C3374" s="2">
        <v>2</v>
      </c>
      <c r="D3374" s="3">
        <v>3</v>
      </c>
    </row>
    <row r="3375" spans="1:5" x14ac:dyDescent="0.25">
      <c r="A3375">
        <v>3374</v>
      </c>
      <c r="C3375" s="2">
        <v>2</v>
      </c>
      <c r="D3375" s="3">
        <v>3</v>
      </c>
    </row>
    <row r="3376" spans="1:5" x14ac:dyDescent="0.25">
      <c r="A3376">
        <v>3375</v>
      </c>
      <c r="C3376" s="2">
        <v>2</v>
      </c>
    </row>
    <row r="3377" spans="1:6" x14ac:dyDescent="0.25">
      <c r="A3377">
        <v>3376</v>
      </c>
      <c r="C3377" s="2">
        <v>2</v>
      </c>
    </row>
    <row r="3378" spans="1:6" x14ac:dyDescent="0.25">
      <c r="A3378">
        <v>3377</v>
      </c>
      <c r="C3378" s="2">
        <v>2</v>
      </c>
    </row>
    <row r="3379" spans="1:6" x14ac:dyDescent="0.25">
      <c r="A3379">
        <v>3378</v>
      </c>
      <c r="C3379" s="2">
        <v>2</v>
      </c>
    </row>
    <row r="3380" spans="1:6" x14ac:dyDescent="0.25">
      <c r="A3380">
        <v>3379</v>
      </c>
      <c r="B3380" s="4">
        <v>1</v>
      </c>
      <c r="C3380" s="2">
        <v>2</v>
      </c>
    </row>
    <row r="3381" spans="1:6" x14ac:dyDescent="0.25">
      <c r="A3381">
        <v>3380</v>
      </c>
      <c r="B3381" s="4">
        <v>1</v>
      </c>
      <c r="C3381" s="2">
        <v>2</v>
      </c>
    </row>
    <row r="3382" spans="1:6" x14ac:dyDescent="0.25">
      <c r="A3382">
        <v>3381</v>
      </c>
      <c r="B3382" s="4">
        <v>1</v>
      </c>
    </row>
    <row r="3383" spans="1:6" x14ac:dyDescent="0.25">
      <c r="A3383">
        <v>3382</v>
      </c>
      <c r="B3383" s="4">
        <v>1</v>
      </c>
      <c r="F3383" t="s">
        <v>22</v>
      </c>
    </row>
    <row r="3384" spans="1:6" x14ac:dyDescent="0.25">
      <c r="A3384">
        <v>3383</v>
      </c>
    </row>
    <row r="3385" spans="1:6" x14ac:dyDescent="0.25">
      <c r="A3385">
        <v>3384</v>
      </c>
      <c r="F3385" t="s">
        <v>22</v>
      </c>
    </row>
    <row r="3386" spans="1:6" x14ac:dyDescent="0.25">
      <c r="A3386">
        <v>3385</v>
      </c>
      <c r="C3386" s="2">
        <v>2</v>
      </c>
    </row>
    <row r="3387" spans="1:6" x14ac:dyDescent="0.25">
      <c r="A3387">
        <v>3386</v>
      </c>
      <c r="C3387" s="2">
        <v>2</v>
      </c>
    </row>
    <row r="3388" spans="1:6" x14ac:dyDescent="0.25">
      <c r="A3388">
        <v>3387</v>
      </c>
      <c r="C3388" s="2">
        <v>2</v>
      </c>
      <c r="D3388" s="3">
        <v>3</v>
      </c>
    </row>
    <row r="3389" spans="1:6" x14ac:dyDescent="0.25">
      <c r="A3389">
        <v>3388</v>
      </c>
      <c r="C3389" s="2">
        <v>2</v>
      </c>
      <c r="D3389" s="3">
        <v>3</v>
      </c>
    </row>
    <row r="3390" spans="1:6" x14ac:dyDescent="0.25">
      <c r="A3390">
        <v>3389</v>
      </c>
      <c r="C3390" s="2">
        <v>2</v>
      </c>
      <c r="D3390" s="3">
        <v>3</v>
      </c>
    </row>
    <row r="3391" spans="1:6" x14ac:dyDescent="0.25">
      <c r="A3391">
        <v>3390</v>
      </c>
      <c r="C3391" s="2">
        <v>2</v>
      </c>
      <c r="D3391" s="3">
        <v>3</v>
      </c>
    </row>
    <row r="3392" spans="1:6" x14ac:dyDescent="0.25">
      <c r="A3392">
        <v>3391</v>
      </c>
      <c r="C3392" s="2">
        <v>2</v>
      </c>
      <c r="D3392" s="3">
        <v>3</v>
      </c>
      <c r="E3392" s="5">
        <v>4</v>
      </c>
    </row>
    <row r="3393" spans="1:5" x14ac:dyDescent="0.25">
      <c r="A3393">
        <v>3392</v>
      </c>
      <c r="C3393" s="2">
        <v>2</v>
      </c>
      <c r="D3393" s="3">
        <v>3</v>
      </c>
      <c r="E3393" s="5">
        <v>4</v>
      </c>
    </row>
    <row r="3394" spans="1:5" x14ac:dyDescent="0.25">
      <c r="A3394">
        <v>3393</v>
      </c>
      <c r="C3394" s="2">
        <v>2</v>
      </c>
      <c r="D3394" s="3">
        <v>3</v>
      </c>
      <c r="E3394" s="5">
        <v>4</v>
      </c>
    </row>
    <row r="3395" spans="1:5" x14ac:dyDescent="0.25">
      <c r="A3395">
        <v>3394</v>
      </c>
      <c r="D3395" s="3">
        <v>3</v>
      </c>
      <c r="E3395" s="5">
        <v>4</v>
      </c>
    </row>
    <row r="3396" spans="1:5" x14ac:dyDescent="0.25">
      <c r="A3396">
        <v>3395</v>
      </c>
      <c r="D3396" s="3">
        <v>3</v>
      </c>
      <c r="E3396" s="5">
        <v>4</v>
      </c>
    </row>
    <row r="3397" spans="1:5" x14ac:dyDescent="0.25">
      <c r="A3397">
        <v>3396</v>
      </c>
      <c r="D3397" s="3">
        <v>3</v>
      </c>
      <c r="E3397" s="5">
        <v>4</v>
      </c>
    </row>
    <row r="3398" spans="1:5" x14ac:dyDescent="0.25">
      <c r="A3398">
        <v>3397</v>
      </c>
      <c r="E3398" s="5">
        <v>4</v>
      </c>
    </row>
    <row r="3399" spans="1:5" x14ac:dyDescent="0.25">
      <c r="A3399">
        <v>3398</v>
      </c>
      <c r="E3399" s="5">
        <v>4</v>
      </c>
    </row>
    <row r="3400" spans="1:5" x14ac:dyDescent="0.25">
      <c r="A3400">
        <v>3399</v>
      </c>
      <c r="E3400" s="5">
        <v>4</v>
      </c>
    </row>
    <row r="3401" spans="1:5" x14ac:dyDescent="0.25">
      <c r="A3401">
        <v>3400</v>
      </c>
    </row>
    <row r="3402" spans="1:5" x14ac:dyDescent="0.25">
      <c r="A3402">
        <v>3401</v>
      </c>
    </row>
    <row r="3403" spans="1:5" x14ac:dyDescent="0.25">
      <c r="A3403">
        <v>3402</v>
      </c>
    </row>
    <row r="3404" spans="1:5" x14ac:dyDescent="0.25">
      <c r="A3404">
        <v>3403</v>
      </c>
    </row>
    <row r="3405" spans="1:5" x14ac:dyDescent="0.25">
      <c r="A3405">
        <v>3404</v>
      </c>
    </row>
    <row r="3406" spans="1:5" x14ac:dyDescent="0.25">
      <c r="A3406">
        <v>3405</v>
      </c>
      <c r="B3406" s="4">
        <v>1</v>
      </c>
    </row>
    <row r="3407" spans="1:5" x14ac:dyDescent="0.25">
      <c r="A3407">
        <v>3406</v>
      </c>
      <c r="B3407" s="4">
        <v>1</v>
      </c>
    </row>
    <row r="3408" spans="1:5" x14ac:dyDescent="0.25">
      <c r="A3408">
        <v>3407</v>
      </c>
      <c r="B3408" s="4">
        <v>1</v>
      </c>
    </row>
    <row r="3409" spans="1:5" x14ac:dyDescent="0.25">
      <c r="A3409">
        <v>3408</v>
      </c>
      <c r="B3409" s="4">
        <v>1</v>
      </c>
      <c r="C3409" s="2">
        <v>2</v>
      </c>
    </row>
    <row r="3410" spans="1:5" x14ac:dyDescent="0.25">
      <c r="A3410">
        <v>3409</v>
      </c>
      <c r="B3410" s="4">
        <v>1</v>
      </c>
      <c r="C3410" s="2">
        <v>2</v>
      </c>
    </row>
    <row r="3411" spans="1:5" x14ac:dyDescent="0.25">
      <c r="A3411">
        <v>3410</v>
      </c>
      <c r="B3411" s="4">
        <v>1</v>
      </c>
      <c r="C3411" s="2">
        <v>2</v>
      </c>
    </row>
    <row r="3412" spans="1:5" x14ac:dyDescent="0.25">
      <c r="A3412">
        <v>3411</v>
      </c>
      <c r="B3412" s="4">
        <v>1</v>
      </c>
      <c r="C3412" s="2">
        <v>2</v>
      </c>
    </row>
    <row r="3413" spans="1:5" x14ac:dyDescent="0.25">
      <c r="A3413">
        <v>3412</v>
      </c>
      <c r="B3413" s="4">
        <v>1</v>
      </c>
      <c r="C3413" s="2">
        <v>2</v>
      </c>
    </row>
    <row r="3414" spans="1:5" x14ac:dyDescent="0.25">
      <c r="A3414">
        <v>3413</v>
      </c>
      <c r="C3414" s="2">
        <v>2</v>
      </c>
      <c r="E3414" s="5">
        <v>4</v>
      </c>
    </row>
    <row r="3415" spans="1:5" x14ac:dyDescent="0.25">
      <c r="A3415">
        <v>3414</v>
      </c>
      <c r="C3415" s="2">
        <v>2</v>
      </c>
      <c r="D3415" s="3">
        <v>3</v>
      </c>
      <c r="E3415" s="5">
        <v>4</v>
      </c>
    </row>
    <row r="3416" spans="1:5" x14ac:dyDescent="0.25">
      <c r="A3416">
        <v>3415</v>
      </c>
      <c r="C3416" s="2">
        <v>2</v>
      </c>
      <c r="D3416" s="3">
        <v>3</v>
      </c>
      <c r="E3416" s="5">
        <v>4</v>
      </c>
    </row>
    <row r="3417" spans="1:5" x14ac:dyDescent="0.25">
      <c r="A3417">
        <v>3416</v>
      </c>
      <c r="D3417" s="3">
        <v>3</v>
      </c>
      <c r="E3417" s="5">
        <v>4</v>
      </c>
    </row>
    <row r="3418" spans="1:5" x14ac:dyDescent="0.25">
      <c r="A3418">
        <v>3417</v>
      </c>
      <c r="D3418" s="3">
        <v>3</v>
      </c>
      <c r="E3418" s="5">
        <v>4</v>
      </c>
    </row>
    <row r="3419" spans="1:5" x14ac:dyDescent="0.25">
      <c r="A3419">
        <v>3418</v>
      </c>
      <c r="D3419" s="3">
        <v>3</v>
      </c>
      <c r="E3419" s="5">
        <v>4</v>
      </c>
    </row>
    <row r="3420" spans="1:5" x14ac:dyDescent="0.25">
      <c r="A3420">
        <v>3419</v>
      </c>
      <c r="D3420" s="3">
        <v>3</v>
      </c>
      <c r="E3420" s="5">
        <v>4</v>
      </c>
    </row>
    <row r="3421" spans="1:5" x14ac:dyDescent="0.25">
      <c r="A3421">
        <v>3420</v>
      </c>
      <c r="D3421" s="3">
        <v>3</v>
      </c>
      <c r="E3421" s="5">
        <v>4</v>
      </c>
    </row>
    <row r="3422" spans="1:5" x14ac:dyDescent="0.25">
      <c r="A3422">
        <v>3421</v>
      </c>
      <c r="D3422" s="3">
        <v>3</v>
      </c>
      <c r="E3422" s="5">
        <v>4</v>
      </c>
    </row>
    <row r="3423" spans="1:5" x14ac:dyDescent="0.25">
      <c r="A3423">
        <v>3422</v>
      </c>
    </row>
    <row r="3424" spans="1:5" x14ac:dyDescent="0.25">
      <c r="A3424">
        <v>3423</v>
      </c>
    </row>
    <row r="3425" spans="1:5" x14ac:dyDescent="0.25">
      <c r="A3425">
        <v>3424</v>
      </c>
    </row>
    <row r="3426" spans="1:5" x14ac:dyDescent="0.25">
      <c r="A3426">
        <v>3425</v>
      </c>
    </row>
    <row r="3427" spans="1:5" x14ac:dyDescent="0.25">
      <c r="A3427">
        <v>3426</v>
      </c>
    </row>
    <row r="3428" spans="1:5" x14ac:dyDescent="0.25">
      <c r="A3428">
        <v>3427</v>
      </c>
    </row>
    <row r="3429" spans="1:5" x14ac:dyDescent="0.25">
      <c r="A3429">
        <v>3428</v>
      </c>
      <c r="B3429" s="4">
        <v>1</v>
      </c>
    </row>
    <row r="3430" spans="1:5" x14ac:dyDescent="0.25">
      <c r="A3430">
        <v>3429</v>
      </c>
      <c r="B3430" s="4">
        <v>1</v>
      </c>
    </row>
    <row r="3431" spans="1:5" x14ac:dyDescent="0.25">
      <c r="A3431">
        <v>3430</v>
      </c>
      <c r="B3431" s="4">
        <v>1</v>
      </c>
    </row>
    <row r="3432" spans="1:5" x14ac:dyDescent="0.25">
      <c r="A3432">
        <v>3431</v>
      </c>
      <c r="B3432" s="4">
        <v>1</v>
      </c>
    </row>
    <row r="3433" spans="1:5" x14ac:dyDescent="0.25">
      <c r="A3433">
        <v>3432</v>
      </c>
      <c r="B3433" s="4">
        <v>1</v>
      </c>
      <c r="C3433" s="2">
        <v>2</v>
      </c>
    </row>
    <row r="3434" spans="1:5" x14ac:dyDescent="0.25">
      <c r="A3434">
        <v>3433</v>
      </c>
      <c r="B3434" s="4">
        <v>1</v>
      </c>
      <c r="C3434" s="2">
        <v>2</v>
      </c>
    </row>
    <row r="3435" spans="1:5" x14ac:dyDescent="0.25">
      <c r="A3435">
        <v>3434</v>
      </c>
      <c r="B3435" s="4">
        <v>1</v>
      </c>
      <c r="C3435" s="2">
        <v>2</v>
      </c>
    </row>
    <row r="3436" spans="1:5" x14ac:dyDescent="0.25">
      <c r="A3436">
        <v>3435</v>
      </c>
      <c r="B3436" s="4">
        <v>1</v>
      </c>
      <c r="C3436" s="2">
        <v>2</v>
      </c>
    </row>
    <row r="3437" spans="1:5" x14ac:dyDescent="0.25">
      <c r="A3437">
        <v>3436</v>
      </c>
      <c r="C3437" s="2">
        <v>2</v>
      </c>
    </row>
    <row r="3438" spans="1:5" x14ac:dyDescent="0.25">
      <c r="A3438">
        <v>3437</v>
      </c>
      <c r="C3438" s="2">
        <v>2</v>
      </c>
      <c r="D3438" s="3">
        <v>3</v>
      </c>
    </row>
    <row r="3439" spans="1:5" x14ac:dyDescent="0.25">
      <c r="A3439">
        <v>3438</v>
      </c>
      <c r="C3439" s="2">
        <v>2</v>
      </c>
      <c r="D3439" s="3">
        <v>3</v>
      </c>
      <c r="E3439" s="5">
        <v>4</v>
      </c>
    </row>
    <row r="3440" spans="1:5" x14ac:dyDescent="0.25">
      <c r="A3440">
        <v>3439</v>
      </c>
      <c r="D3440" s="3">
        <v>3</v>
      </c>
      <c r="E3440" s="5">
        <v>4</v>
      </c>
    </row>
    <row r="3441" spans="1:5" x14ac:dyDescent="0.25">
      <c r="A3441">
        <v>3440</v>
      </c>
      <c r="D3441" s="3">
        <v>3</v>
      </c>
      <c r="E3441" s="5">
        <v>4</v>
      </c>
    </row>
    <row r="3442" spans="1:5" x14ac:dyDescent="0.25">
      <c r="A3442">
        <v>3441</v>
      </c>
      <c r="D3442" s="3">
        <v>3</v>
      </c>
      <c r="E3442" s="5">
        <v>4</v>
      </c>
    </row>
    <row r="3443" spans="1:5" x14ac:dyDescent="0.25">
      <c r="A3443">
        <v>3442</v>
      </c>
      <c r="D3443" s="3">
        <v>3</v>
      </c>
      <c r="E3443" s="5">
        <v>4</v>
      </c>
    </row>
    <row r="3444" spans="1:5" x14ac:dyDescent="0.25">
      <c r="A3444">
        <v>3443</v>
      </c>
      <c r="D3444" s="3">
        <v>3</v>
      </c>
      <c r="E3444" s="5">
        <v>4</v>
      </c>
    </row>
    <row r="3445" spans="1:5" x14ac:dyDescent="0.25">
      <c r="A3445">
        <v>3444</v>
      </c>
      <c r="D3445" s="3">
        <v>3</v>
      </c>
      <c r="E3445" s="5">
        <v>4</v>
      </c>
    </row>
    <row r="3446" spans="1:5" x14ac:dyDescent="0.25">
      <c r="A3446">
        <v>3445</v>
      </c>
      <c r="E3446" s="5">
        <v>4</v>
      </c>
    </row>
    <row r="3447" spans="1:5" x14ac:dyDescent="0.25">
      <c r="A3447">
        <v>3446</v>
      </c>
    </row>
    <row r="3448" spans="1:5" x14ac:dyDescent="0.25">
      <c r="A3448">
        <v>3447</v>
      </c>
    </row>
    <row r="3449" spans="1:5" x14ac:dyDescent="0.25">
      <c r="A3449">
        <v>3448</v>
      </c>
      <c r="B3449" s="4">
        <v>1</v>
      </c>
    </row>
    <row r="3450" spans="1:5" x14ac:dyDescent="0.25">
      <c r="A3450">
        <v>3449</v>
      </c>
      <c r="B3450" s="4">
        <v>1</v>
      </c>
    </row>
    <row r="3451" spans="1:5" x14ac:dyDescent="0.25">
      <c r="A3451">
        <v>3450</v>
      </c>
      <c r="B3451" s="4">
        <v>1</v>
      </c>
    </row>
    <row r="3452" spans="1:5" x14ac:dyDescent="0.25">
      <c r="A3452">
        <v>3451</v>
      </c>
      <c r="B3452" s="4">
        <v>1</v>
      </c>
    </row>
    <row r="3453" spans="1:5" x14ac:dyDescent="0.25">
      <c r="A3453">
        <v>3452</v>
      </c>
      <c r="B3453" s="4">
        <v>1</v>
      </c>
    </row>
    <row r="3454" spans="1:5" x14ac:dyDescent="0.25">
      <c r="A3454">
        <v>3453</v>
      </c>
      <c r="B3454" s="4">
        <v>1</v>
      </c>
      <c r="C3454" s="2">
        <v>2</v>
      </c>
    </row>
    <row r="3455" spans="1:5" x14ac:dyDescent="0.25">
      <c r="A3455">
        <v>3454</v>
      </c>
      <c r="B3455" s="4">
        <v>1</v>
      </c>
      <c r="C3455" s="2">
        <v>2</v>
      </c>
    </row>
    <row r="3456" spans="1:5" x14ac:dyDescent="0.25">
      <c r="A3456">
        <v>3455</v>
      </c>
      <c r="B3456" s="4">
        <v>1</v>
      </c>
      <c r="C3456" s="2">
        <v>2</v>
      </c>
    </row>
    <row r="3457" spans="1:5" x14ac:dyDescent="0.25">
      <c r="A3457">
        <v>3456</v>
      </c>
      <c r="B3457" s="4">
        <v>1</v>
      </c>
      <c r="C3457" s="2">
        <v>2</v>
      </c>
    </row>
    <row r="3458" spans="1:5" x14ac:dyDescent="0.25">
      <c r="A3458">
        <v>3457</v>
      </c>
      <c r="C3458" s="2">
        <v>2</v>
      </c>
    </row>
    <row r="3459" spans="1:5" x14ac:dyDescent="0.25">
      <c r="A3459">
        <v>3458</v>
      </c>
      <c r="C3459" s="2">
        <v>2</v>
      </c>
    </row>
    <row r="3460" spans="1:5" x14ac:dyDescent="0.25">
      <c r="A3460">
        <v>3459</v>
      </c>
      <c r="C3460" s="2">
        <v>2</v>
      </c>
    </row>
    <row r="3461" spans="1:5" x14ac:dyDescent="0.25">
      <c r="A3461">
        <v>3460</v>
      </c>
      <c r="C3461" s="2">
        <v>2</v>
      </c>
      <c r="D3461" s="3">
        <v>3</v>
      </c>
    </row>
    <row r="3462" spans="1:5" x14ac:dyDescent="0.25">
      <c r="A3462">
        <v>3461</v>
      </c>
      <c r="D3462" s="3">
        <v>3</v>
      </c>
      <c r="E3462" s="5">
        <v>4</v>
      </c>
    </row>
    <row r="3463" spans="1:5" x14ac:dyDescent="0.25">
      <c r="A3463">
        <v>3462</v>
      </c>
      <c r="D3463" s="3">
        <v>3</v>
      </c>
      <c r="E3463" s="5">
        <v>4</v>
      </c>
    </row>
    <row r="3464" spans="1:5" x14ac:dyDescent="0.25">
      <c r="A3464">
        <v>3463</v>
      </c>
      <c r="D3464" s="3">
        <v>3</v>
      </c>
      <c r="E3464" s="5">
        <v>4</v>
      </c>
    </row>
    <row r="3465" spans="1:5" x14ac:dyDescent="0.25">
      <c r="A3465">
        <v>3464</v>
      </c>
      <c r="D3465" s="3">
        <v>3</v>
      </c>
      <c r="E3465" s="5">
        <v>4</v>
      </c>
    </row>
    <row r="3466" spans="1:5" x14ac:dyDescent="0.25">
      <c r="A3466">
        <v>3465</v>
      </c>
      <c r="D3466" s="3">
        <v>3</v>
      </c>
      <c r="E3466" s="5">
        <v>4</v>
      </c>
    </row>
    <row r="3467" spans="1:5" x14ac:dyDescent="0.25">
      <c r="A3467">
        <v>3466</v>
      </c>
      <c r="D3467" s="3">
        <v>3</v>
      </c>
      <c r="E3467" s="5">
        <v>4</v>
      </c>
    </row>
    <row r="3468" spans="1:5" x14ac:dyDescent="0.25">
      <c r="A3468">
        <v>3467</v>
      </c>
      <c r="D3468" s="3">
        <v>3</v>
      </c>
      <c r="E3468" s="5">
        <v>4</v>
      </c>
    </row>
    <row r="3469" spans="1:5" x14ac:dyDescent="0.25">
      <c r="A3469">
        <v>3468</v>
      </c>
      <c r="E3469" s="5">
        <v>4</v>
      </c>
    </row>
    <row r="3470" spans="1:5" x14ac:dyDescent="0.25">
      <c r="A3470">
        <v>3469</v>
      </c>
      <c r="B3470" s="4">
        <v>1</v>
      </c>
    </row>
    <row r="3471" spans="1:5" x14ac:dyDescent="0.25">
      <c r="A3471">
        <v>3470</v>
      </c>
      <c r="B3471" s="4">
        <v>1</v>
      </c>
    </row>
    <row r="3472" spans="1:5" x14ac:dyDescent="0.25">
      <c r="A3472">
        <v>3471</v>
      </c>
      <c r="B3472" s="4">
        <v>1</v>
      </c>
    </row>
    <row r="3473" spans="1:5" x14ac:dyDescent="0.25">
      <c r="A3473">
        <v>3472</v>
      </c>
      <c r="B3473" s="4">
        <v>1</v>
      </c>
    </row>
    <row r="3474" spans="1:5" x14ac:dyDescent="0.25">
      <c r="A3474">
        <v>3473</v>
      </c>
      <c r="B3474" s="4">
        <v>1</v>
      </c>
    </row>
    <row r="3475" spans="1:5" x14ac:dyDescent="0.25">
      <c r="A3475">
        <v>3474</v>
      </c>
      <c r="B3475" s="4">
        <v>1</v>
      </c>
    </row>
    <row r="3476" spans="1:5" x14ac:dyDescent="0.25">
      <c r="A3476">
        <v>3475</v>
      </c>
      <c r="B3476" s="4">
        <v>1</v>
      </c>
      <c r="C3476" s="2">
        <v>2</v>
      </c>
    </row>
    <row r="3477" spans="1:5" x14ac:dyDescent="0.25">
      <c r="A3477">
        <v>3476</v>
      </c>
      <c r="B3477" s="4">
        <v>1</v>
      </c>
      <c r="C3477" s="2">
        <v>2</v>
      </c>
    </row>
    <row r="3478" spans="1:5" x14ac:dyDescent="0.25">
      <c r="A3478">
        <v>3477</v>
      </c>
      <c r="B3478" s="4">
        <v>1</v>
      </c>
      <c r="C3478" s="2">
        <v>2</v>
      </c>
    </row>
    <row r="3479" spans="1:5" x14ac:dyDescent="0.25">
      <c r="A3479">
        <v>3478</v>
      </c>
      <c r="C3479" s="2">
        <v>2</v>
      </c>
    </row>
    <row r="3480" spans="1:5" x14ac:dyDescent="0.25">
      <c r="A3480">
        <v>3479</v>
      </c>
      <c r="C3480" s="2">
        <v>2</v>
      </c>
    </row>
    <row r="3481" spans="1:5" x14ac:dyDescent="0.25">
      <c r="A3481">
        <v>3480</v>
      </c>
      <c r="C3481" s="2">
        <v>2</v>
      </c>
    </row>
    <row r="3482" spans="1:5" x14ac:dyDescent="0.25">
      <c r="A3482">
        <v>3481</v>
      </c>
      <c r="C3482" s="2">
        <v>2</v>
      </c>
    </row>
    <row r="3483" spans="1:5" x14ac:dyDescent="0.25">
      <c r="A3483">
        <v>3482</v>
      </c>
      <c r="C3483" s="2">
        <v>2</v>
      </c>
      <c r="D3483" s="3">
        <v>3</v>
      </c>
      <c r="E3483" s="5">
        <v>4</v>
      </c>
    </row>
    <row r="3484" spans="1:5" x14ac:dyDescent="0.25">
      <c r="A3484">
        <v>3483</v>
      </c>
      <c r="D3484" s="3">
        <v>3</v>
      </c>
      <c r="E3484" s="5">
        <v>4</v>
      </c>
    </row>
    <row r="3485" spans="1:5" x14ac:dyDescent="0.25">
      <c r="A3485">
        <v>3484</v>
      </c>
      <c r="D3485" s="3">
        <v>3</v>
      </c>
      <c r="E3485" s="5">
        <v>4</v>
      </c>
    </row>
    <row r="3486" spans="1:5" x14ac:dyDescent="0.25">
      <c r="A3486">
        <v>3485</v>
      </c>
      <c r="D3486" s="3">
        <v>3</v>
      </c>
      <c r="E3486" s="5">
        <v>4</v>
      </c>
    </row>
    <row r="3487" spans="1:5" x14ac:dyDescent="0.25">
      <c r="A3487">
        <v>3486</v>
      </c>
      <c r="D3487" s="3">
        <v>3</v>
      </c>
      <c r="E3487" s="5">
        <v>4</v>
      </c>
    </row>
    <row r="3488" spans="1:5" x14ac:dyDescent="0.25">
      <c r="A3488">
        <v>3487</v>
      </c>
      <c r="D3488" s="3">
        <v>3</v>
      </c>
      <c r="E3488" s="5">
        <v>4</v>
      </c>
    </row>
    <row r="3489" spans="1:5" x14ac:dyDescent="0.25">
      <c r="A3489">
        <v>3488</v>
      </c>
      <c r="D3489" s="3">
        <v>3</v>
      </c>
      <c r="E3489" s="5">
        <v>4</v>
      </c>
    </row>
    <row r="3490" spans="1:5" x14ac:dyDescent="0.25">
      <c r="A3490">
        <v>3489</v>
      </c>
      <c r="E3490" s="5">
        <v>4</v>
      </c>
    </row>
    <row r="3491" spans="1:5" x14ac:dyDescent="0.25">
      <c r="A3491">
        <v>3490</v>
      </c>
    </row>
    <row r="3492" spans="1:5" x14ac:dyDescent="0.25">
      <c r="A3492">
        <v>3491</v>
      </c>
    </row>
    <row r="3493" spans="1:5" x14ac:dyDescent="0.25">
      <c r="A3493">
        <v>3492</v>
      </c>
    </row>
    <row r="3494" spans="1:5" x14ac:dyDescent="0.25">
      <c r="A3494">
        <v>3493</v>
      </c>
    </row>
    <row r="3495" spans="1:5" x14ac:dyDescent="0.25">
      <c r="A3495">
        <v>3494</v>
      </c>
      <c r="B3495" s="4">
        <v>1</v>
      </c>
    </row>
    <row r="3496" spans="1:5" x14ac:dyDescent="0.25">
      <c r="A3496">
        <v>3495</v>
      </c>
      <c r="B3496" s="4">
        <v>1</v>
      </c>
    </row>
    <row r="3497" spans="1:5" x14ac:dyDescent="0.25">
      <c r="A3497">
        <v>3496</v>
      </c>
      <c r="B3497" s="4">
        <v>1</v>
      </c>
    </row>
    <row r="3498" spans="1:5" x14ac:dyDescent="0.25">
      <c r="A3498">
        <v>3497</v>
      </c>
      <c r="B3498" s="4">
        <v>1</v>
      </c>
    </row>
    <row r="3499" spans="1:5" x14ac:dyDescent="0.25">
      <c r="A3499">
        <v>3498</v>
      </c>
      <c r="B3499" s="4">
        <v>1</v>
      </c>
      <c r="C3499" s="2">
        <v>2</v>
      </c>
    </row>
    <row r="3500" spans="1:5" x14ac:dyDescent="0.25">
      <c r="A3500">
        <v>3499</v>
      </c>
      <c r="B3500" s="4">
        <v>1</v>
      </c>
      <c r="C3500" s="2">
        <v>2</v>
      </c>
    </row>
    <row r="3501" spans="1:5" x14ac:dyDescent="0.25">
      <c r="A3501">
        <v>3500</v>
      </c>
      <c r="B3501" s="4">
        <v>1</v>
      </c>
      <c r="C3501" s="2">
        <v>2</v>
      </c>
    </row>
    <row r="3502" spans="1:5" x14ac:dyDescent="0.25">
      <c r="A3502">
        <v>3501</v>
      </c>
      <c r="B3502" s="4">
        <v>1</v>
      </c>
      <c r="C3502" s="2">
        <v>2</v>
      </c>
    </row>
    <row r="3503" spans="1:5" x14ac:dyDescent="0.25">
      <c r="A3503">
        <v>3502</v>
      </c>
      <c r="C3503" s="2">
        <v>2</v>
      </c>
    </row>
    <row r="3504" spans="1:5" x14ac:dyDescent="0.25">
      <c r="A3504">
        <v>3503</v>
      </c>
      <c r="C3504" s="2">
        <v>2</v>
      </c>
    </row>
    <row r="3505" spans="1:5" x14ac:dyDescent="0.25">
      <c r="A3505">
        <v>3504</v>
      </c>
      <c r="C3505" s="2">
        <v>2</v>
      </c>
      <c r="D3505" s="3">
        <v>3</v>
      </c>
    </row>
    <row r="3506" spans="1:5" x14ac:dyDescent="0.25">
      <c r="A3506">
        <v>3505</v>
      </c>
      <c r="C3506" s="2">
        <v>2</v>
      </c>
      <c r="D3506" s="3">
        <v>3</v>
      </c>
    </row>
    <row r="3507" spans="1:5" x14ac:dyDescent="0.25">
      <c r="A3507">
        <v>3506</v>
      </c>
      <c r="D3507" s="3">
        <v>3</v>
      </c>
      <c r="E3507" s="5">
        <v>4</v>
      </c>
    </row>
    <row r="3508" spans="1:5" x14ac:dyDescent="0.25">
      <c r="A3508">
        <v>3507</v>
      </c>
      <c r="D3508" s="3">
        <v>3</v>
      </c>
      <c r="E3508" s="5">
        <v>4</v>
      </c>
    </row>
    <row r="3509" spans="1:5" x14ac:dyDescent="0.25">
      <c r="A3509">
        <v>3508</v>
      </c>
      <c r="D3509" s="3">
        <v>3</v>
      </c>
      <c r="E3509" s="5">
        <v>4</v>
      </c>
    </row>
    <row r="3510" spans="1:5" x14ac:dyDescent="0.25">
      <c r="A3510">
        <v>3509</v>
      </c>
      <c r="D3510" s="3">
        <v>3</v>
      </c>
      <c r="E3510" s="5">
        <v>4</v>
      </c>
    </row>
    <row r="3511" spans="1:5" x14ac:dyDescent="0.25">
      <c r="A3511">
        <v>3510</v>
      </c>
      <c r="D3511" s="3">
        <v>3</v>
      </c>
      <c r="E3511" s="5">
        <v>4</v>
      </c>
    </row>
    <row r="3512" spans="1:5" x14ac:dyDescent="0.25">
      <c r="A3512">
        <v>3511</v>
      </c>
      <c r="D3512" s="3">
        <v>3</v>
      </c>
      <c r="E3512" s="5">
        <v>4</v>
      </c>
    </row>
    <row r="3513" spans="1:5" x14ac:dyDescent="0.25">
      <c r="A3513">
        <v>3512</v>
      </c>
      <c r="E3513" s="5">
        <v>4</v>
      </c>
    </row>
    <row r="3514" spans="1:5" x14ac:dyDescent="0.25">
      <c r="A3514">
        <v>3513</v>
      </c>
      <c r="E3514" s="5">
        <v>4</v>
      </c>
    </row>
    <row r="3515" spans="1:5" x14ac:dyDescent="0.25">
      <c r="A3515">
        <v>3514</v>
      </c>
    </row>
    <row r="3516" spans="1:5" x14ac:dyDescent="0.25">
      <c r="A3516">
        <v>3515</v>
      </c>
      <c r="B3516" s="4">
        <v>1</v>
      </c>
    </row>
    <row r="3517" spans="1:5" x14ac:dyDescent="0.25">
      <c r="A3517">
        <v>3516</v>
      </c>
      <c r="B3517" s="4">
        <v>1</v>
      </c>
    </row>
    <row r="3518" spans="1:5" x14ac:dyDescent="0.25">
      <c r="A3518">
        <v>3517</v>
      </c>
      <c r="B3518" s="4">
        <v>1</v>
      </c>
    </row>
    <row r="3519" spans="1:5" x14ac:dyDescent="0.25">
      <c r="A3519">
        <v>3518</v>
      </c>
      <c r="B3519" s="4">
        <v>1</v>
      </c>
    </row>
    <row r="3520" spans="1:5" x14ac:dyDescent="0.25">
      <c r="A3520">
        <v>3519</v>
      </c>
      <c r="B3520" s="4">
        <v>1</v>
      </c>
    </row>
    <row r="3521" spans="1:5" x14ac:dyDescent="0.25">
      <c r="A3521">
        <v>3520</v>
      </c>
      <c r="B3521" s="4">
        <v>1</v>
      </c>
    </row>
    <row r="3522" spans="1:5" x14ac:dyDescent="0.25">
      <c r="A3522">
        <v>3521</v>
      </c>
      <c r="B3522" s="4">
        <v>1</v>
      </c>
      <c r="C3522" s="2">
        <v>2</v>
      </c>
    </row>
    <row r="3523" spans="1:5" x14ac:dyDescent="0.25">
      <c r="A3523">
        <v>3522</v>
      </c>
      <c r="B3523" s="4">
        <v>1</v>
      </c>
      <c r="C3523" s="2">
        <v>2</v>
      </c>
    </row>
    <row r="3524" spans="1:5" x14ac:dyDescent="0.25">
      <c r="A3524">
        <v>3523</v>
      </c>
      <c r="B3524" s="4">
        <v>1</v>
      </c>
      <c r="C3524" s="2">
        <v>2</v>
      </c>
    </row>
    <row r="3525" spans="1:5" x14ac:dyDescent="0.25">
      <c r="A3525">
        <v>3524</v>
      </c>
      <c r="C3525" s="2">
        <v>2</v>
      </c>
    </row>
    <row r="3526" spans="1:5" x14ac:dyDescent="0.25">
      <c r="A3526">
        <v>3525</v>
      </c>
      <c r="C3526" s="2">
        <v>2</v>
      </c>
    </row>
    <row r="3527" spans="1:5" x14ac:dyDescent="0.25">
      <c r="A3527">
        <v>3526</v>
      </c>
      <c r="C3527" s="2">
        <v>2</v>
      </c>
      <c r="D3527" s="3">
        <v>3</v>
      </c>
    </row>
    <row r="3528" spans="1:5" x14ac:dyDescent="0.25">
      <c r="A3528">
        <v>3527</v>
      </c>
      <c r="C3528" s="2">
        <v>2</v>
      </c>
      <c r="D3528" s="3">
        <v>3</v>
      </c>
    </row>
    <row r="3529" spans="1:5" x14ac:dyDescent="0.25">
      <c r="A3529">
        <v>3528</v>
      </c>
      <c r="D3529" s="3">
        <v>3</v>
      </c>
      <c r="E3529" s="5">
        <v>4</v>
      </c>
    </row>
    <row r="3530" spans="1:5" x14ac:dyDescent="0.25">
      <c r="A3530">
        <v>3529</v>
      </c>
      <c r="D3530" s="3">
        <v>3</v>
      </c>
      <c r="E3530" s="5">
        <v>4</v>
      </c>
    </row>
    <row r="3531" spans="1:5" x14ac:dyDescent="0.25">
      <c r="A3531">
        <v>3530</v>
      </c>
      <c r="D3531" s="3">
        <v>3</v>
      </c>
      <c r="E3531" s="5">
        <v>4</v>
      </c>
    </row>
    <row r="3532" spans="1:5" x14ac:dyDescent="0.25">
      <c r="A3532">
        <v>3531</v>
      </c>
      <c r="D3532" s="3">
        <v>3</v>
      </c>
      <c r="E3532" s="5">
        <v>4</v>
      </c>
    </row>
    <row r="3533" spans="1:5" x14ac:dyDescent="0.25">
      <c r="A3533">
        <v>3532</v>
      </c>
      <c r="D3533" s="3">
        <v>3</v>
      </c>
      <c r="E3533" s="5">
        <v>4</v>
      </c>
    </row>
    <row r="3534" spans="1:5" x14ac:dyDescent="0.25">
      <c r="A3534">
        <v>3533</v>
      </c>
      <c r="D3534" s="3">
        <v>3</v>
      </c>
      <c r="E3534" s="5">
        <v>4</v>
      </c>
    </row>
    <row r="3535" spans="1:5" x14ac:dyDescent="0.25">
      <c r="A3535">
        <v>3534</v>
      </c>
      <c r="D3535" s="3">
        <v>3</v>
      </c>
      <c r="E3535" s="5">
        <v>4</v>
      </c>
    </row>
    <row r="3536" spans="1:5" x14ac:dyDescent="0.25">
      <c r="A3536">
        <v>3535</v>
      </c>
      <c r="E3536" s="5">
        <v>4</v>
      </c>
    </row>
    <row r="3537" spans="1:4" x14ac:dyDescent="0.25">
      <c r="A3537">
        <v>3536</v>
      </c>
      <c r="B3537" s="4">
        <v>1</v>
      </c>
    </row>
    <row r="3538" spans="1:4" x14ac:dyDescent="0.25">
      <c r="A3538">
        <v>3537</v>
      </c>
      <c r="B3538" s="4">
        <v>1</v>
      </c>
    </row>
    <row r="3539" spans="1:4" x14ac:dyDescent="0.25">
      <c r="A3539">
        <v>3538</v>
      </c>
      <c r="B3539" s="4">
        <v>1</v>
      </c>
    </row>
    <row r="3540" spans="1:4" x14ac:dyDescent="0.25">
      <c r="A3540">
        <v>3539</v>
      </c>
      <c r="B3540" s="4">
        <v>1</v>
      </c>
    </row>
    <row r="3541" spans="1:4" x14ac:dyDescent="0.25">
      <c r="A3541">
        <v>3540</v>
      </c>
      <c r="B3541" s="4">
        <v>1</v>
      </c>
    </row>
    <row r="3542" spans="1:4" x14ac:dyDescent="0.25">
      <c r="A3542">
        <v>3541</v>
      </c>
      <c r="B3542" s="4">
        <v>1</v>
      </c>
    </row>
    <row r="3543" spans="1:4" x14ac:dyDescent="0.25">
      <c r="A3543">
        <v>3542</v>
      </c>
      <c r="B3543" s="4">
        <v>1</v>
      </c>
    </row>
    <row r="3544" spans="1:4" x14ac:dyDescent="0.25">
      <c r="A3544">
        <v>3543</v>
      </c>
      <c r="B3544" s="4">
        <v>1</v>
      </c>
      <c r="C3544" s="2">
        <v>2</v>
      </c>
    </row>
    <row r="3545" spans="1:4" x14ac:dyDescent="0.25">
      <c r="A3545">
        <v>3544</v>
      </c>
      <c r="B3545" s="4">
        <v>1</v>
      </c>
      <c r="C3545" s="2">
        <v>2</v>
      </c>
    </row>
    <row r="3546" spans="1:4" x14ac:dyDescent="0.25">
      <c r="A3546">
        <v>3545</v>
      </c>
      <c r="C3546" s="2">
        <v>2</v>
      </c>
    </row>
    <row r="3547" spans="1:4" x14ac:dyDescent="0.25">
      <c r="A3547">
        <v>3546</v>
      </c>
      <c r="C3547" s="2">
        <v>2</v>
      </c>
    </row>
    <row r="3548" spans="1:4" x14ac:dyDescent="0.25">
      <c r="A3548">
        <v>3547</v>
      </c>
      <c r="C3548" s="2">
        <v>2</v>
      </c>
    </row>
    <row r="3549" spans="1:4" x14ac:dyDescent="0.25">
      <c r="A3549">
        <v>3548</v>
      </c>
      <c r="C3549" s="2">
        <v>2</v>
      </c>
    </row>
    <row r="3550" spans="1:4" x14ac:dyDescent="0.25">
      <c r="A3550">
        <v>3549</v>
      </c>
      <c r="C3550" s="2">
        <v>2</v>
      </c>
      <c r="D3550" s="3">
        <v>3</v>
      </c>
    </row>
    <row r="3551" spans="1:4" x14ac:dyDescent="0.25">
      <c r="A3551">
        <v>3550</v>
      </c>
      <c r="C3551" s="2">
        <v>2</v>
      </c>
      <c r="D3551" s="3">
        <v>3</v>
      </c>
    </row>
    <row r="3552" spans="1:4" x14ac:dyDescent="0.25">
      <c r="A3552">
        <v>3551</v>
      </c>
      <c r="C3552" s="2">
        <v>2</v>
      </c>
      <c r="D3552" s="3">
        <v>3</v>
      </c>
    </row>
    <row r="3553" spans="1:5" x14ac:dyDescent="0.25">
      <c r="A3553">
        <v>3552</v>
      </c>
      <c r="D3553" s="3">
        <v>3</v>
      </c>
      <c r="E3553" s="5">
        <v>4</v>
      </c>
    </row>
    <row r="3554" spans="1:5" x14ac:dyDescent="0.25">
      <c r="A3554">
        <v>3553</v>
      </c>
      <c r="D3554" s="3">
        <v>3</v>
      </c>
      <c r="E3554" s="5">
        <v>4</v>
      </c>
    </row>
    <row r="3555" spans="1:5" x14ac:dyDescent="0.25">
      <c r="A3555">
        <v>3554</v>
      </c>
      <c r="D3555" s="3">
        <v>3</v>
      </c>
      <c r="E3555" s="5">
        <v>4</v>
      </c>
    </row>
    <row r="3556" spans="1:5" x14ac:dyDescent="0.25">
      <c r="A3556">
        <v>3555</v>
      </c>
      <c r="D3556" s="3">
        <v>3</v>
      </c>
      <c r="E3556" s="5">
        <v>4</v>
      </c>
    </row>
    <row r="3557" spans="1:5" x14ac:dyDescent="0.25">
      <c r="A3557">
        <v>3556</v>
      </c>
      <c r="D3557" s="3">
        <v>3</v>
      </c>
      <c r="E3557" s="5">
        <v>4</v>
      </c>
    </row>
    <row r="3558" spans="1:5" x14ac:dyDescent="0.25">
      <c r="A3558">
        <v>3557</v>
      </c>
      <c r="B3558" s="4">
        <v>1</v>
      </c>
      <c r="E3558" s="5">
        <v>4</v>
      </c>
    </row>
    <row r="3559" spans="1:5" x14ac:dyDescent="0.25">
      <c r="A3559">
        <v>3558</v>
      </c>
      <c r="B3559" s="4">
        <v>1</v>
      </c>
      <c r="E3559" s="5">
        <v>4</v>
      </c>
    </row>
    <row r="3560" spans="1:5" x14ac:dyDescent="0.25">
      <c r="A3560">
        <v>3559</v>
      </c>
      <c r="B3560" s="4">
        <v>1</v>
      </c>
      <c r="E3560" s="5">
        <v>4</v>
      </c>
    </row>
    <row r="3561" spans="1:5" x14ac:dyDescent="0.25">
      <c r="A3561">
        <v>3560</v>
      </c>
      <c r="B3561" s="4">
        <v>1</v>
      </c>
      <c r="E3561" s="5">
        <v>4</v>
      </c>
    </row>
    <row r="3562" spans="1:5" x14ac:dyDescent="0.25">
      <c r="A3562">
        <v>3561</v>
      </c>
      <c r="B3562" s="4">
        <v>1</v>
      </c>
      <c r="E3562" s="5">
        <v>4</v>
      </c>
    </row>
    <row r="3563" spans="1:5" x14ac:dyDescent="0.25">
      <c r="A3563">
        <v>3562</v>
      </c>
      <c r="B3563" s="4">
        <v>1</v>
      </c>
    </row>
    <row r="3564" spans="1:5" x14ac:dyDescent="0.25">
      <c r="A3564">
        <v>3563</v>
      </c>
      <c r="B3564" s="4">
        <v>1</v>
      </c>
    </row>
    <row r="3565" spans="1:5" x14ac:dyDescent="0.25">
      <c r="A3565">
        <v>3564</v>
      </c>
      <c r="B3565" s="4">
        <v>1</v>
      </c>
      <c r="C3565" s="2">
        <v>2</v>
      </c>
    </row>
    <row r="3566" spans="1:5" x14ac:dyDescent="0.25">
      <c r="A3566">
        <v>3565</v>
      </c>
      <c r="B3566" s="4">
        <v>1</v>
      </c>
      <c r="C3566" s="2">
        <v>2</v>
      </c>
    </row>
    <row r="3567" spans="1:5" x14ac:dyDescent="0.25">
      <c r="A3567">
        <v>3566</v>
      </c>
      <c r="B3567" s="4">
        <v>1</v>
      </c>
      <c r="C3567" s="2">
        <v>2</v>
      </c>
    </row>
    <row r="3568" spans="1:5" x14ac:dyDescent="0.25">
      <c r="A3568">
        <v>3567</v>
      </c>
      <c r="B3568" s="4">
        <v>1</v>
      </c>
      <c r="C3568" s="2">
        <v>2</v>
      </c>
    </row>
    <row r="3569" spans="1:6" x14ac:dyDescent="0.25">
      <c r="A3569">
        <v>3568</v>
      </c>
      <c r="C3569" s="2">
        <v>2</v>
      </c>
    </row>
    <row r="3570" spans="1:6" x14ac:dyDescent="0.25">
      <c r="A3570">
        <v>3569</v>
      </c>
      <c r="C3570" s="2">
        <v>2</v>
      </c>
    </row>
    <row r="3571" spans="1:6" x14ac:dyDescent="0.25">
      <c r="A3571">
        <v>3570</v>
      </c>
      <c r="C3571" s="2">
        <v>2</v>
      </c>
    </row>
    <row r="3572" spans="1:6" x14ac:dyDescent="0.25">
      <c r="A3572">
        <v>3571</v>
      </c>
      <c r="C3572" s="2">
        <v>2</v>
      </c>
    </row>
    <row r="3573" spans="1:6" x14ac:dyDescent="0.25">
      <c r="A3573">
        <v>3572</v>
      </c>
      <c r="C3573" s="2">
        <v>2</v>
      </c>
    </row>
    <row r="3574" spans="1:6" x14ac:dyDescent="0.25">
      <c r="A3574">
        <v>3573</v>
      </c>
      <c r="C3574" s="2">
        <v>2</v>
      </c>
      <c r="D3574" s="3">
        <v>3</v>
      </c>
    </row>
    <row r="3575" spans="1:6" x14ac:dyDescent="0.25">
      <c r="A3575">
        <v>3574</v>
      </c>
      <c r="C3575" s="2">
        <v>2</v>
      </c>
      <c r="D3575" s="3">
        <v>3</v>
      </c>
    </row>
    <row r="3576" spans="1:6" x14ac:dyDescent="0.25">
      <c r="A3576">
        <v>3575</v>
      </c>
      <c r="C3576" s="2">
        <v>2</v>
      </c>
      <c r="D3576" s="3">
        <v>3</v>
      </c>
    </row>
    <row r="3577" spans="1:6" x14ac:dyDescent="0.25">
      <c r="A3577">
        <v>3576</v>
      </c>
      <c r="D3577" s="3">
        <v>3</v>
      </c>
      <c r="E3577" s="5">
        <v>4</v>
      </c>
    </row>
    <row r="3578" spans="1:6" x14ac:dyDescent="0.25">
      <c r="A3578">
        <v>3577</v>
      </c>
      <c r="D3578" s="3">
        <v>3</v>
      </c>
      <c r="E3578" s="5">
        <v>4</v>
      </c>
      <c r="F3578" t="s">
        <v>22</v>
      </c>
    </row>
    <row r="3579" spans="1:6" x14ac:dyDescent="0.25">
      <c r="A3579">
        <v>3578</v>
      </c>
    </row>
    <row r="3580" spans="1:6" x14ac:dyDescent="0.25">
      <c r="A3580">
        <v>3579</v>
      </c>
      <c r="F3580" t="s">
        <v>22</v>
      </c>
    </row>
    <row r="3581" spans="1:6" x14ac:dyDescent="0.25">
      <c r="A3581">
        <v>3580</v>
      </c>
      <c r="C3581" s="2">
        <v>2</v>
      </c>
    </row>
    <row r="3582" spans="1:6" x14ac:dyDescent="0.25">
      <c r="A3582">
        <v>3581</v>
      </c>
      <c r="C3582" s="2">
        <v>2</v>
      </c>
    </row>
    <row r="3583" spans="1:6" x14ac:dyDescent="0.25">
      <c r="A3583">
        <v>3582</v>
      </c>
      <c r="C3583" s="2">
        <v>2</v>
      </c>
    </row>
    <row r="3584" spans="1:6" x14ac:dyDescent="0.25">
      <c r="A3584">
        <v>3583</v>
      </c>
      <c r="C3584" s="2">
        <v>2</v>
      </c>
      <c r="D3584" s="3">
        <v>3</v>
      </c>
    </row>
    <row r="3585" spans="1:5" x14ac:dyDescent="0.25">
      <c r="A3585">
        <v>3584</v>
      </c>
      <c r="C3585" s="2">
        <v>2</v>
      </c>
      <c r="D3585" s="3">
        <v>3</v>
      </c>
    </row>
    <row r="3586" spans="1:5" x14ac:dyDescent="0.25">
      <c r="A3586">
        <v>3585</v>
      </c>
      <c r="C3586" s="2">
        <v>2</v>
      </c>
      <c r="D3586" s="3">
        <v>3</v>
      </c>
      <c r="E3586" s="5">
        <v>4</v>
      </c>
    </row>
    <row r="3587" spans="1:5" x14ac:dyDescent="0.25">
      <c r="A3587">
        <v>3586</v>
      </c>
      <c r="C3587" s="2">
        <v>2</v>
      </c>
      <c r="D3587" s="3">
        <v>3</v>
      </c>
      <c r="E3587" s="5">
        <v>4</v>
      </c>
    </row>
    <row r="3588" spans="1:5" x14ac:dyDescent="0.25">
      <c r="A3588">
        <v>3587</v>
      </c>
      <c r="D3588" s="3">
        <v>3</v>
      </c>
      <c r="E3588" s="5">
        <v>4</v>
      </c>
    </row>
    <row r="3589" spans="1:5" x14ac:dyDescent="0.25">
      <c r="A3589">
        <v>3588</v>
      </c>
      <c r="D3589" s="3">
        <v>3</v>
      </c>
      <c r="E3589" s="5">
        <v>4</v>
      </c>
    </row>
    <row r="3590" spans="1:5" x14ac:dyDescent="0.25">
      <c r="A3590">
        <v>3589</v>
      </c>
      <c r="D3590" s="3">
        <v>3</v>
      </c>
      <c r="E3590" s="5">
        <v>4</v>
      </c>
    </row>
    <row r="3591" spans="1:5" x14ac:dyDescent="0.25">
      <c r="A3591">
        <v>3590</v>
      </c>
      <c r="D3591" s="3">
        <v>3</v>
      </c>
      <c r="E3591" s="5">
        <v>4</v>
      </c>
    </row>
    <row r="3592" spans="1:5" x14ac:dyDescent="0.25">
      <c r="A3592">
        <v>3591</v>
      </c>
      <c r="D3592" s="3">
        <v>3</v>
      </c>
      <c r="E3592" s="5">
        <v>4</v>
      </c>
    </row>
    <row r="3593" spans="1:5" x14ac:dyDescent="0.25">
      <c r="A3593">
        <v>3592</v>
      </c>
      <c r="E3593" s="5">
        <v>4</v>
      </c>
    </row>
    <row r="3594" spans="1:5" x14ac:dyDescent="0.25">
      <c r="A3594">
        <v>3593</v>
      </c>
      <c r="E3594" s="5">
        <v>4</v>
      </c>
    </row>
    <row r="3595" spans="1:5" x14ac:dyDescent="0.25">
      <c r="A3595">
        <v>3594</v>
      </c>
    </row>
    <row r="3596" spans="1:5" x14ac:dyDescent="0.25">
      <c r="A3596">
        <v>3595</v>
      </c>
    </row>
    <row r="3597" spans="1:5" x14ac:dyDescent="0.25">
      <c r="A3597">
        <v>3596</v>
      </c>
    </row>
    <row r="3598" spans="1:5" x14ac:dyDescent="0.25">
      <c r="A3598">
        <v>3597</v>
      </c>
    </row>
    <row r="3599" spans="1:5" x14ac:dyDescent="0.25">
      <c r="A3599">
        <v>3598</v>
      </c>
    </row>
    <row r="3600" spans="1:5" x14ac:dyDescent="0.25">
      <c r="A3600">
        <v>3599</v>
      </c>
    </row>
    <row r="3601" spans="1:5" x14ac:dyDescent="0.25">
      <c r="A3601">
        <v>3600</v>
      </c>
      <c r="B3601" s="4">
        <v>1</v>
      </c>
    </row>
    <row r="3602" spans="1:5" x14ac:dyDescent="0.25">
      <c r="A3602">
        <v>3601</v>
      </c>
      <c r="B3602" s="4">
        <v>1</v>
      </c>
    </row>
    <row r="3603" spans="1:5" x14ac:dyDescent="0.25">
      <c r="A3603">
        <v>3602</v>
      </c>
      <c r="B3603" s="4">
        <v>1</v>
      </c>
    </row>
    <row r="3604" spans="1:5" x14ac:dyDescent="0.25">
      <c r="A3604">
        <v>3603</v>
      </c>
      <c r="B3604" s="4">
        <v>1</v>
      </c>
    </row>
    <row r="3605" spans="1:5" x14ac:dyDescent="0.25">
      <c r="A3605">
        <v>3604</v>
      </c>
      <c r="B3605" s="4">
        <v>1</v>
      </c>
    </row>
    <row r="3606" spans="1:5" x14ac:dyDescent="0.25">
      <c r="A3606">
        <v>3605</v>
      </c>
      <c r="B3606" s="4">
        <v>1</v>
      </c>
      <c r="C3606" s="2">
        <v>2</v>
      </c>
    </row>
    <row r="3607" spans="1:5" x14ac:dyDescent="0.25">
      <c r="A3607">
        <v>3606</v>
      </c>
      <c r="B3607" s="4">
        <v>1</v>
      </c>
      <c r="C3607" s="2">
        <v>2</v>
      </c>
    </row>
    <row r="3608" spans="1:5" x14ac:dyDescent="0.25">
      <c r="A3608">
        <v>3607</v>
      </c>
      <c r="B3608" s="4">
        <v>1</v>
      </c>
      <c r="C3608" s="2">
        <v>2</v>
      </c>
    </row>
    <row r="3609" spans="1:5" x14ac:dyDescent="0.25">
      <c r="A3609">
        <v>3608</v>
      </c>
      <c r="C3609" s="2">
        <v>2</v>
      </c>
    </row>
    <row r="3610" spans="1:5" x14ac:dyDescent="0.25">
      <c r="A3610">
        <v>3609</v>
      </c>
      <c r="C3610" s="2">
        <v>2</v>
      </c>
      <c r="D3610" s="3">
        <v>3</v>
      </c>
    </row>
    <row r="3611" spans="1:5" x14ac:dyDescent="0.25">
      <c r="A3611">
        <v>3610</v>
      </c>
      <c r="C3611" s="2">
        <v>2</v>
      </c>
      <c r="D3611" s="3">
        <v>3</v>
      </c>
      <c r="E3611" s="5">
        <v>4</v>
      </c>
    </row>
    <row r="3612" spans="1:5" x14ac:dyDescent="0.25">
      <c r="A3612">
        <v>3611</v>
      </c>
      <c r="C3612" s="2">
        <v>2</v>
      </c>
      <c r="D3612" s="3">
        <v>3</v>
      </c>
      <c r="E3612" s="5">
        <v>4</v>
      </c>
    </row>
    <row r="3613" spans="1:5" x14ac:dyDescent="0.25">
      <c r="A3613">
        <v>3612</v>
      </c>
      <c r="D3613" s="3">
        <v>3</v>
      </c>
      <c r="E3613" s="5">
        <v>4</v>
      </c>
    </row>
    <row r="3614" spans="1:5" x14ac:dyDescent="0.25">
      <c r="A3614">
        <v>3613</v>
      </c>
      <c r="D3614" s="3">
        <v>3</v>
      </c>
      <c r="E3614" s="5">
        <v>4</v>
      </c>
    </row>
    <row r="3615" spans="1:5" x14ac:dyDescent="0.25">
      <c r="A3615">
        <v>3614</v>
      </c>
      <c r="D3615" s="3">
        <v>3</v>
      </c>
      <c r="E3615" s="5">
        <v>4</v>
      </c>
    </row>
    <row r="3616" spans="1:5" x14ac:dyDescent="0.25">
      <c r="A3616">
        <v>3615</v>
      </c>
      <c r="D3616" s="3">
        <v>3</v>
      </c>
      <c r="E3616" s="5">
        <v>4</v>
      </c>
    </row>
    <row r="3617" spans="1:5" x14ac:dyDescent="0.25">
      <c r="A3617">
        <v>3616</v>
      </c>
      <c r="D3617" s="3">
        <v>3</v>
      </c>
      <c r="E3617" s="5">
        <v>4</v>
      </c>
    </row>
    <row r="3618" spans="1:5" x14ac:dyDescent="0.25">
      <c r="A3618">
        <v>3617</v>
      </c>
      <c r="E3618" s="5">
        <v>4</v>
      </c>
    </row>
    <row r="3619" spans="1:5" x14ac:dyDescent="0.25">
      <c r="A3619">
        <v>3618</v>
      </c>
    </row>
    <row r="3620" spans="1:5" x14ac:dyDescent="0.25">
      <c r="A3620">
        <v>3619</v>
      </c>
    </row>
    <row r="3621" spans="1:5" x14ac:dyDescent="0.25">
      <c r="A3621">
        <v>3620</v>
      </c>
    </row>
    <row r="3622" spans="1:5" x14ac:dyDescent="0.25">
      <c r="A3622">
        <v>3621</v>
      </c>
    </row>
    <row r="3623" spans="1:5" x14ac:dyDescent="0.25">
      <c r="A3623">
        <v>3622</v>
      </c>
    </row>
    <row r="3624" spans="1:5" x14ac:dyDescent="0.25">
      <c r="A3624">
        <v>3623</v>
      </c>
      <c r="B3624" s="4">
        <v>1</v>
      </c>
    </row>
    <row r="3625" spans="1:5" x14ac:dyDescent="0.25">
      <c r="A3625">
        <v>3624</v>
      </c>
      <c r="B3625" s="4">
        <v>1</v>
      </c>
    </row>
    <row r="3626" spans="1:5" x14ac:dyDescent="0.25">
      <c r="A3626">
        <v>3625</v>
      </c>
      <c r="B3626" s="4">
        <v>1</v>
      </c>
    </row>
    <row r="3627" spans="1:5" x14ac:dyDescent="0.25">
      <c r="A3627">
        <v>3626</v>
      </c>
      <c r="B3627" s="4">
        <v>1</v>
      </c>
    </row>
    <row r="3628" spans="1:5" x14ac:dyDescent="0.25">
      <c r="A3628">
        <v>3627</v>
      </c>
      <c r="B3628" s="4">
        <v>1</v>
      </c>
    </row>
    <row r="3629" spans="1:5" x14ac:dyDescent="0.25">
      <c r="A3629">
        <v>3628</v>
      </c>
      <c r="B3629" s="4">
        <v>1</v>
      </c>
      <c r="C3629" s="2">
        <v>2</v>
      </c>
    </row>
    <row r="3630" spans="1:5" x14ac:dyDescent="0.25">
      <c r="A3630">
        <v>3629</v>
      </c>
      <c r="B3630" s="4">
        <v>1</v>
      </c>
      <c r="C3630" s="2">
        <v>2</v>
      </c>
    </row>
    <row r="3631" spans="1:5" x14ac:dyDescent="0.25">
      <c r="A3631">
        <v>3630</v>
      </c>
      <c r="C3631" s="2">
        <v>2</v>
      </c>
    </row>
    <row r="3632" spans="1:5" x14ac:dyDescent="0.25">
      <c r="A3632">
        <v>3631</v>
      </c>
      <c r="C3632" s="2">
        <v>2</v>
      </c>
    </row>
    <row r="3633" spans="1:5" x14ac:dyDescent="0.25">
      <c r="A3633">
        <v>3632</v>
      </c>
      <c r="C3633" s="2">
        <v>2</v>
      </c>
    </row>
    <row r="3634" spans="1:5" x14ac:dyDescent="0.25">
      <c r="A3634">
        <v>3633</v>
      </c>
      <c r="C3634" s="2">
        <v>2</v>
      </c>
      <c r="D3634" s="3">
        <v>3</v>
      </c>
    </row>
    <row r="3635" spans="1:5" x14ac:dyDescent="0.25">
      <c r="A3635">
        <v>3634</v>
      </c>
      <c r="C3635" s="2">
        <v>2</v>
      </c>
      <c r="D3635" s="3">
        <v>3</v>
      </c>
    </row>
    <row r="3636" spans="1:5" x14ac:dyDescent="0.25">
      <c r="A3636">
        <v>3635</v>
      </c>
      <c r="D3636" s="3">
        <v>3</v>
      </c>
      <c r="E3636" s="5">
        <v>4</v>
      </c>
    </row>
    <row r="3637" spans="1:5" x14ac:dyDescent="0.25">
      <c r="A3637">
        <v>3636</v>
      </c>
      <c r="D3637" s="3">
        <v>3</v>
      </c>
      <c r="E3637" s="5">
        <v>4</v>
      </c>
    </row>
    <row r="3638" spans="1:5" x14ac:dyDescent="0.25">
      <c r="A3638">
        <v>3637</v>
      </c>
      <c r="D3638" s="3">
        <v>3</v>
      </c>
      <c r="E3638" s="5">
        <v>4</v>
      </c>
    </row>
    <row r="3639" spans="1:5" x14ac:dyDescent="0.25">
      <c r="A3639">
        <v>3638</v>
      </c>
      <c r="D3639" s="3">
        <v>3</v>
      </c>
      <c r="E3639" s="5">
        <v>4</v>
      </c>
    </row>
    <row r="3640" spans="1:5" x14ac:dyDescent="0.25">
      <c r="A3640">
        <v>3639</v>
      </c>
      <c r="D3640" s="3">
        <v>3</v>
      </c>
      <c r="E3640" s="5">
        <v>4</v>
      </c>
    </row>
    <row r="3641" spans="1:5" x14ac:dyDescent="0.25">
      <c r="A3641">
        <v>3640</v>
      </c>
      <c r="E3641" s="5">
        <v>4</v>
      </c>
    </row>
    <row r="3642" spans="1:5" x14ac:dyDescent="0.25">
      <c r="A3642">
        <v>3641</v>
      </c>
      <c r="E3642" s="5">
        <v>4</v>
      </c>
    </row>
    <row r="3643" spans="1:5" x14ac:dyDescent="0.25">
      <c r="A3643">
        <v>3642</v>
      </c>
    </row>
    <row r="3644" spans="1:5" x14ac:dyDescent="0.25">
      <c r="A3644">
        <v>3643</v>
      </c>
    </row>
    <row r="3645" spans="1:5" x14ac:dyDescent="0.25">
      <c r="A3645">
        <v>3644</v>
      </c>
    </row>
    <row r="3646" spans="1:5" x14ac:dyDescent="0.25">
      <c r="A3646">
        <v>3645</v>
      </c>
      <c r="B3646" s="4">
        <v>1</v>
      </c>
    </row>
    <row r="3647" spans="1:5" x14ac:dyDescent="0.25">
      <c r="A3647">
        <v>3646</v>
      </c>
      <c r="B3647" s="4">
        <v>1</v>
      </c>
    </row>
    <row r="3648" spans="1:5" x14ac:dyDescent="0.25">
      <c r="A3648">
        <v>3647</v>
      </c>
      <c r="B3648" s="4">
        <v>1</v>
      </c>
    </row>
    <row r="3649" spans="1:5" x14ac:dyDescent="0.25">
      <c r="A3649">
        <v>3648</v>
      </c>
      <c r="B3649" s="4">
        <v>1</v>
      </c>
    </row>
    <row r="3650" spans="1:5" x14ac:dyDescent="0.25">
      <c r="A3650">
        <v>3649</v>
      </c>
      <c r="B3650" s="4">
        <v>1</v>
      </c>
    </row>
    <row r="3651" spans="1:5" x14ac:dyDescent="0.25">
      <c r="A3651">
        <v>3650</v>
      </c>
      <c r="B3651" s="4">
        <v>1</v>
      </c>
      <c r="C3651" s="2">
        <v>2</v>
      </c>
    </row>
    <row r="3652" spans="1:5" x14ac:dyDescent="0.25">
      <c r="A3652">
        <v>3651</v>
      </c>
      <c r="B3652" s="4">
        <v>1</v>
      </c>
      <c r="C3652" s="2">
        <v>2</v>
      </c>
    </row>
    <row r="3653" spans="1:5" x14ac:dyDescent="0.25">
      <c r="A3653">
        <v>3652</v>
      </c>
      <c r="B3653" s="4">
        <v>1</v>
      </c>
      <c r="C3653" s="2">
        <v>2</v>
      </c>
    </row>
    <row r="3654" spans="1:5" x14ac:dyDescent="0.25">
      <c r="A3654">
        <v>3653</v>
      </c>
      <c r="C3654" s="2">
        <v>2</v>
      </c>
    </row>
    <row r="3655" spans="1:5" x14ac:dyDescent="0.25">
      <c r="A3655">
        <v>3654</v>
      </c>
      <c r="C3655" s="2">
        <v>2</v>
      </c>
    </row>
    <row r="3656" spans="1:5" x14ac:dyDescent="0.25">
      <c r="A3656">
        <v>3655</v>
      </c>
      <c r="C3656" s="2">
        <v>2</v>
      </c>
    </row>
    <row r="3657" spans="1:5" x14ac:dyDescent="0.25">
      <c r="A3657">
        <v>3656</v>
      </c>
      <c r="C3657" s="2">
        <v>2</v>
      </c>
      <c r="D3657" s="3">
        <v>3</v>
      </c>
    </row>
    <row r="3658" spans="1:5" x14ac:dyDescent="0.25">
      <c r="A3658">
        <v>3657</v>
      </c>
      <c r="D3658" s="3">
        <v>3</v>
      </c>
      <c r="E3658" s="5">
        <v>4</v>
      </c>
    </row>
    <row r="3659" spans="1:5" x14ac:dyDescent="0.25">
      <c r="A3659">
        <v>3658</v>
      </c>
      <c r="D3659" s="3">
        <v>3</v>
      </c>
      <c r="E3659" s="5">
        <v>4</v>
      </c>
    </row>
    <row r="3660" spans="1:5" x14ac:dyDescent="0.25">
      <c r="A3660">
        <v>3659</v>
      </c>
      <c r="D3660" s="3">
        <v>3</v>
      </c>
      <c r="E3660" s="5">
        <v>4</v>
      </c>
    </row>
    <row r="3661" spans="1:5" x14ac:dyDescent="0.25">
      <c r="A3661">
        <v>3660</v>
      </c>
      <c r="D3661" s="3">
        <v>3</v>
      </c>
      <c r="E3661" s="5">
        <v>4</v>
      </c>
    </row>
    <row r="3662" spans="1:5" x14ac:dyDescent="0.25">
      <c r="A3662">
        <v>3661</v>
      </c>
      <c r="D3662" s="3">
        <v>3</v>
      </c>
      <c r="E3662" s="5">
        <v>4</v>
      </c>
    </row>
    <row r="3663" spans="1:5" x14ac:dyDescent="0.25">
      <c r="A3663">
        <v>3662</v>
      </c>
      <c r="D3663" s="3">
        <v>3</v>
      </c>
      <c r="E3663" s="5">
        <v>4</v>
      </c>
    </row>
    <row r="3664" spans="1:5" x14ac:dyDescent="0.25">
      <c r="A3664">
        <v>3663</v>
      </c>
      <c r="E3664" s="5">
        <v>4</v>
      </c>
    </row>
    <row r="3665" spans="1:5" x14ac:dyDescent="0.25">
      <c r="A3665">
        <v>3664</v>
      </c>
      <c r="E3665" s="5">
        <v>4</v>
      </c>
    </row>
    <row r="3666" spans="1:5" x14ac:dyDescent="0.25">
      <c r="A3666">
        <v>3665</v>
      </c>
    </row>
    <row r="3667" spans="1:5" x14ac:dyDescent="0.25">
      <c r="A3667">
        <v>3666</v>
      </c>
    </row>
    <row r="3668" spans="1:5" x14ac:dyDescent="0.25">
      <c r="A3668">
        <v>3667</v>
      </c>
    </row>
    <row r="3669" spans="1:5" x14ac:dyDescent="0.25">
      <c r="A3669">
        <v>3668</v>
      </c>
    </row>
    <row r="3670" spans="1:5" x14ac:dyDescent="0.25">
      <c r="A3670">
        <v>3669</v>
      </c>
    </row>
    <row r="3671" spans="1:5" x14ac:dyDescent="0.25">
      <c r="A3671">
        <v>3670</v>
      </c>
      <c r="C3671" s="2">
        <v>2</v>
      </c>
    </row>
    <row r="3672" spans="1:5" x14ac:dyDescent="0.25">
      <c r="A3672">
        <v>3671</v>
      </c>
      <c r="C3672" s="2">
        <v>2</v>
      </c>
    </row>
    <row r="3673" spans="1:5" x14ac:dyDescent="0.25">
      <c r="A3673">
        <v>3672</v>
      </c>
      <c r="B3673" s="4">
        <v>1</v>
      </c>
      <c r="C3673" s="2">
        <v>2</v>
      </c>
    </row>
    <row r="3674" spans="1:5" x14ac:dyDescent="0.25">
      <c r="A3674">
        <v>3673</v>
      </c>
      <c r="B3674" s="4">
        <v>1</v>
      </c>
      <c r="C3674" s="2">
        <v>2</v>
      </c>
    </row>
    <row r="3675" spans="1:5" x14ac:dyDescent="0.25">
      <c r="A3675">
        <v>3674</v>
      </c>
      <c r="B3675" s="4">
        <v>1</v>
      </c>
      <c r="C3675" s="2">
        <v>2</v>
      </c>
    </row>
    <row r="3676" spans="1:5" x14ac:dyDescent="0.25">
      <c r="A3676">
        <v>3675</v>
      </c>
      <c r="B3676" s="4">
        <v>1</v>
      </c>
      <c r="C3676" s="2">
        <v>2</v>
      </c>
    </row>
    <row r="3677" spans="1:5" x14ac:dyDescent="0.25">
      <c r="A3677">
        <v>3676</v>
      </c>
      <c r="B3677" s="4">
        <v>1</v>
      </c>
      <c r="C3677" s="2">
        <v>2</v>
      </c>
    </row>
    <row r="3678" spans="1:5" x14ac:dyDescent="0.25">
      <c r="A3678">
        <v>3677</v>
      </c>
      <c r="B3678" s="4">
        <v>1</v>
      </c>
      <c r="C3678" s="2">
        <v>2</v>
      </c>
    </row>
    <row r="3679" spans="1:5" x14ac:dyDescent="0.25">
      <c r="A3679">
        <v>3678</v>
      </c>
      <c r="B3679" s="4">
        <v>1</v>
      </c>
    </row>
    <row r="3680" spans="1:5" x14ac:dyDescent="0.25">
      <c r="A3680">
        <v>3679</v>
      </c>
      <c r="B3680" s="4">
        <v>1</v>
      </c>
    </row>
    <row r="3681" spans="1:5" x14ac:dyDescent="0.25">
      <c r="A3681">
        <v>3680</v>
      </c>
    </row>
    <row r="3682" spans="1:5" x14ac:dyDescent="0.25">
      <c r="A3682">
        <v>3681</v>
      </c>
      <c r="D3682" s="3">
        <v>3</v>
      </c>
      <c r="E3682" s="5">
        <v>4</v>
      </c>
    </row>
    <row r="3683" spans="1:5" x14ac:dyDescent="0.25">
      <c r="A3683">
        <v>3682</v>
      </c>
      <c r="D3683" s="3">
        <v>3</v>
      </c>
      <c r="E3683" s="5">
        <v>4</v>
      </c>
    </row>
    <row r="3684" spans="1:5" x14ac:dyDescent="0.25">
      <c r="A3684">
        <v>3683</v>
      </c>
      <c r="D3684" s="3">
        <v>3</v>
      </c>
      <c r="E3684" s="5">
        <v>4</v>
      </c>
    </row>
    <row r="3685" spans="1:5" x14ac:dyDescent="0.25">
      <c r="A3685">
        <v>3684</v>
      </c>
      <c r="D3685" s="3">
        <v>3</v>
      </c>
      <c r="E3685" s="5">
        <v>4</v>
      </c>
    </row>
    <row r="3686" spans="1:5" x14ac:dyDescent="0.25">
      <c r="A3686">
        <v>3685</v>
      </c>
      <c r="D3686" s="3">
        <v>3</v>
      </c>
      <c r="E3686" s="5">
        <v>4</v>
      </c>
    </row>
    <row r="3687" spans="1:5" x14ac:dyDescent="0.25">
      <c r="A3687">
        <v>3686</v>
      </c>
      <c r="D3687" s="3">
        <v>3</v>
      </c>
      <c r="E3687" s="5">
        <v>4</v>
      </c>
    </row>
    <row r="3688" spans="1:5" x14ac:dyDescent="0.25">
      <c r="A3688">
        <v>3687</v>
      </c>
      <c r="D3688" s="3">
        <v>3</v>
      </c>
      <c r="E3688" s="5">
        <v>4</v>
      </c>
    </row>
    <row r="3689" spans="1:5" x14ac:dyDescent="0.25">
      <c r="A3689">
        <v>3688</v>
      </c>
      <c r="D3689" s="3">
        <v>3</v>
      </c>
      <c r="E3689" s="5">
        <v>4</v>
      </c>
    </row>
    <row r="3690" spans="1:5" x14ac:dyDescent="0.25">
      <c r="A3690">
        <v>3689</v>
      </c>
    </row>
    <row r="3691" spans="1:5" x14ac:dyDescent="0.25">
      <c r="A3691">
        <v>3690</v>
      </c>
    </row>
    <row r="3692" spans="1:5" x14ac:dyDescent="0.25">
      <c r="A3692">
        <v>3691</v>
      </c>
      <c r="C3692" s="2">
        <v>2</v>
      </c>
    </row>
    <row r="3693" spans="1:5" x14ac:dyDescent="0.25">
      <c r="A3693">
        <v>3692</v>
      </c>
      <c r="C3693" s="2">
        <v>2</v>
      </c>
    </row>
    <row r="3694" spans="1:5" x14ac:dyDescent="0.25">
      <c r="A3694">
        <v>3693</v>
      </c>
      <c r="C3694" s="2">
        <v>2</v>
      </c>
    </row>
    <row r="3695" spans="1:5" x14ac:dyDescent="0.25">
      <c r="A3695">
        <v>3694</v>
      </c>
      <c r="C3695" s="2">
        <v>2</v>
      </c>
    </row>
    <row r="3696" spans="1:5" x14ac:dyDescent="0.25">
      <c r="A3696">
        <v>3695</v>
      </c>
      <c r="C3696" s="2">
        <v>2</v>
      </c>
    </row>
    <row r="3697" spans="1:5" x14ac:dyDescent="0.25">
      <c r="A3697">
        <v>3696</v>
      </c>
      <c r="B3697" s="4">
        <v>1</v>
      </c>
      <c r="C3697" s="2">
        <v>2</v>
      </c>
    </row>
    <row r="3698" spans="1:5" x14ac:dyDescent="0.25">
      <c r="A3698">
        <v>3697</v>
      </c>
      <c r="B3698" s="4">
        <v>1</v>
      </c>
      <c r="C3698" s="2">
        <v>2</v>
      </c>
    </row>
    <row r="3699" spans="1:5" x14ac:dyDescent="0.25">
      <c r="A3699">
        <v>3698</v>
      </c>
      <c r="B3699" s="4">
        <v>1</v>
      </c>
      <c r="C3699" s="2">
        <v>2</v>
      </c>
    </row>
    <row r="3700" spans="1:5" x14ac:dyDescent="0.25">
      <c r="A3700">
        <v>3699</v>
      </c>
      <c r="B3700" s="4">
        <v>1</v>
      </c>
    </row>
    <row r="3701" spans="1:5" x14ac:dyDescent="0.25">
      <c r="A3701">
        <v>3700</v>
      </c>
      <c r="B3701" s="4">
        <v>1</v>
      </c>
    </row>
    <row r="3702" spans="1:5" x14ac:dyDescent="0.25">
      <c r="A3702">
        <v>3701</v>
      </c>
      <c r="B3702" s="4">
        <v>1</v>
      </c>
    </row>
    <row r="3703" spans="1:5" x14ac:dyDescent="0.25">
      <c r="A3703">
        <v>3702</v>
      </c>
      <c r="B3703" s="4">
        <v>1</v>
      </c>
    </row>
    <row r="3704" spans="1:5" x14ac:dyDescent="0.25">
      <c r="A3704">
        <v>3703</v>
      </c>
      <c r="B3704" s="4">
        <v>1</v>
      </c>
    </row>
    <row r="3705" spans="1:5" x14ac:dyDescent="0.25">
      <c r="A3705">
        <v>3704</v>
      </c>
      <c r="D3705" s="3">
        <v>3</v>
      </c>
      <c r="E3705" s="5">
        <v>4</v>
      </c>
    </row>
    <row r="3706" spans="1:5" x14ac:dyDescent="0.25">
      <c r="A3706">
        <v>3705</v>
      </c>
      <c r="D3706" s="3">
        <v>3</v>
      </c>
      <c r="E3706" s="5">
        <v>4</v>
      </c>
    </row>
    <row r="3707" spans="1:5" x14ac:dyDescent="0.25">
      <c r="A3707">
        <v>3706</v>
      </c>
      <c r="D3707" s="3">
        <v>3</v>
      </c>
      <c r="E3707" s="5">
        <v>4</v>
      </c>
    </row>
    <row r="3708" spans="1:5" x14ac:dyDescent="0.25">
      <c r="A3708">
        <v>3707</v>
      </c>
      <c r="D3708" s="3">
        <v>3</v>
      </c>
      <c r="E3708" s="5">
        <v>4</v>
      </c>
    </row>
    <row r="3709" spans="1:5" x14ac:dyDescent="0.25">
      <c r="A3709">
        <v>3708</v>
      </c>
      <c r="D3709" s="3">
        <v>3</v>
      </c>
      <c r="E3709" s="5">
        <v>4</v>
      </c>
    </row>
    <row r="3710" spans="1:5" x14ac:dyDescent="0.25">
      <c r="A3710">
        <v>3709</v>
      </c>
      <c r="D3710" s="3">
        <v>3</v>
      </c>
      <c r="E3710" s="5">
        <v>4</v>
      </c>
    </row>
    <row r="3711" spans="1:5" x14ac:dyDescent="0.25">
      <c r="A3711">
        <v>3710</v>
      </c>
      <c r="D3711" s="3">
        <v>3</v>
      </c>
      <c r="E3711" s="5">
        <v>4</v>
      </c>
    </row>
    <row r="3712" spans="1:5" x14ac:dyDescent="0.25">
      <c r="A3712">
        <v>3711</v>
      </c>
      <c r="C3712" s="2">
        <v>2</v>
      </c>
      <c r="D3712" s="3">
        <v>3</v>
      </c>
      <c r="E3712" s="5">
        <v>4</v>
      </c>
    </row>
    <row r="3713" spans="1:5" x14ac:dyDescent="0.25">
      <c r="A3713">
        <v>3712</v>
      </c>
      <c r="C3713" s="2">
        <v>2</v>
      </c>
      <c r="D3713" s="3">
        <v>3</v>
      </c>
    </row>
    <row r="3714" spans="1:5" x14ac:dyDescent="0.25">
      <c r="A3714">
        <v>3713</v>
      </c>
      <c r="C3714" s="2">
        <v>2</v>
      </c>
    </row>
    <row r="3715" spans="1:5" x14ac:dyDescent="0.25">
      <c r="A3715">
        <v>3714</v>
      </c>
      <c r="C3715" s="2">
        <v>2</v>
      </c>
    </row>
    <row r="3716" spans="1:5" x14ac:dyDescent="0.25">
      <c r="A3716">
        <v>3715</v>
      </c>
      <c r="C3716" s="2">
        <v>2</v>
      </c>
    </row>
    <row r="3717" spans="1:5" x14ac:dyDescent="0.25">
      <c r="A3717">
        <v>3716</v>
      </c>
      <c r="C3717" s="2">
        <v>2</v>
      </c>
    </row>
    <row r="3718" spans="1:5" x14ac:dyDescent="0.25">
      <c r="A3718">
        <v>3717</v>
      </c>
      <c r="C3718" s="2">
        <v>2</v>
      </c>
    </row>
    <row r="3719" spans="1:5" x14ac:dyDescent="0.25">
      <c r="A3719">
        <v>3718</v>
      </c>
      <c r="C3719" s="2">
        <v>2</v>
      </c>
    </row>
    <row r="3720" spans="1:5" x14ac:dyDescent="0.25">
      <c r="A3720">
        <v>3719</v>
      </c>
      <c r="C3720" s="2">
        <v>2</v>
      </c>
    </row>
    <row r="3721" spans="1:5" x14ac:dyDescent="0.25">
      <c r="A3721">
        <v>3720</v>
      </c>
      <c r="B3721" s="4">
        <v>1</v>
      </c>
      <c r="C3721" s="2">
        <v>2</v>
      </c>
    </row>
    <row r="3722" spans="1:5" x14ac:dyDescent="0.25">
      <c r="A3722">
        <v>3721</v>
      </c>
      <c r="B3722" s="4">
        <v>1</v>
      </c>
    </row>
    <row r="3723" spans="1:5" x14ac:dyDescent="0.25">
      <c r="A3723">
        <v>3722</v>
      </c>
      <c r="B3723" s="4">
        <v>1</v>
      </c>
    </row>
    <row r="3724" spans="1:5" x14ac:dyDescent="0.25">
      <c r="A3724">
        <v>3723</v>
      </c>
      <c r="B3724" s="4">
        <v>1</v>
      </c>
    </row>
    <row r="3725" spans="1:5" x14ac:dyDescent="0.25">
      <c r="A3725">
        <v>3724</v>
      </c>
      <c r="B3725" s="4">
        <v>1</v>
      </c>
    </row>
    <row r="3726" spans="1:5" x14ac:dyDescent="0.25">
      <c r="A3726">
        <v>3725</v>
      </c>
      <c r="B3726" s="4">
        <v>1</v>
      </c>
    </row>
    <row r="3727" spans="1:5" x14ac:dyDescent="0.25">
      <c r="A3727">
        <v>3726</v>
      </c>
      <c r="B3727" s="4">
        <v>1</v>
      </c>
      <c r="E3727" s="5">
        <v>4</v>
      </c>
    </row>
    <row r="3728" spans="1:5" x14ac:dyDescent="0.25">
      <c r="A3728">
        <v>3727</v>
      </c>
      <c r="B3728" s="4">
        <v>1</v>
      </c>
      <c r="E3728" s="5">
        <v>4</v>
      </c>
    </row>
    <row r="3729" spans="1:5" x14ac:dyDescent="0.25">
      <c r="A3729">
        <v>3728</v>
      </c>
      <c r="B3729" s="4">
        <v>1</v>
      </c>
      <c r="E3729" s="5">
        <v>4</v>
      </c>
    </row>
    <row r="3730" spans="1:5" x14ac:dyDescent="0.25">
      <c r="A3730">
        <v>3729</v>
      </c>
      <c r="D3730" s="3">
        <v>3</v>
      </c>
      <c r="E3730" s="5">
        <v>4</v>
      </c>
    </row>
    <row r="3731" spans="1:5" x14ac:dyDescent="0.25">
      <c r="A3731">
        <v>3730</v>
      </c>
      <c r="D3731" s="3">
        <v>3</v>
      </c>
      <c r="E3731" s="5">
        <v>4</v>
      </c>
    </row>
    <row r="3732" spans="1:5" x14ac:dyDescent="0.25">
      <c r="A3732">
        <v>3731</v>
      </c>
      <c r="D3732" s="3">
        <v>3</v>
      </c>
      <c r="E3732" s="5">
        <v>4</v>
      </c>
    </row>
    <row r="3733" spans="1:5" x14ac:dyDescent="0.25">
      <c r="A3733">
        <v>3732</v>
      </c>
      <c r="D3733" s="3">
        <v>3</v>
      </c>
      <c r="E3733" s="5">
        <v>4</v>
      </c>
    </row>
    <row r="3734" spans="1:5" x14ac:dyDescent="0.25">
      <c r="A3734">
        <v>3733</v>
      </c>
      <c r="D3734" s="3">
        <v>3</v>
      </c>
      <c r="E3734" s="5">
        <v>4</v>
      </c>
    </row>
    <row r="3735" spans="1:5" x14ac:dyDescent="0.25">
      <c r="A3735">
        <v>3734</v>
      </c>
      <c r="C3735" s="2">
        <v>2</v>
      </c>
      <c r="D3735" s="3">
        <v>3</v>
      </c>
      <c r="E3735" s="5">
        <v>4</v>
      </c>
    </row>
    <row r="3736" spans="1:5" x14ac:dyDescent="0.25">
      <c r="A3736">
        <v>3735</v>
      </c>
      <c r="C3736" s="2">
        <v>2</v>
      </c>
      <c r="D3736" s="3">
        <v>3</v>
      </c>
    </row>
    <row r="3737" spans="1:5" x14ac:dyDescent="0.25">
      <c r="A3737">
        <v>3736</v>
      </c>
      <c r="C3737" s="2">
        <v>2</v>
      </c>
      <c r="D3737" s="3">
        <v>3</v>
      </c>
    </row>
    <row r="3738" spans="1:5" x14ac:dyDescent="0.25">
      <c r="A3738">
        <v>3737</v>
      </c>
      <c r="C3738" s="2">
        <v>2</v>
      </c>
      <c r="D3738" s="3">
        <v>3</v>
      </c>
    </row>
    <row r="3739" spans="1:5" x14ac:dyDescent="0.25">
      <c r="A3739">
        <v>3738</v>
      </c>
      <c r="C3739" s="2">
        <v>2</v>
      </c>
    </row>
    <row r="3740" spans="1:5" x14ac:dyDescent="0.25">
      <c r="A3740">
        <v>3739</v>
      </c>
      <c r="C3740" s="2">
        <v>2</v>
      </c>
    </row>
    <row r="3741" spans="1:5" x14ac:dyDescent="0.25">
      <c r="A3741">
        <v>3740</v>
      </c>
      <c r="C3741" s="2">
        <v>2</v>
      </c>
    </row>
    <row r="3742" spans="1:5" x14ac:dyDescent="0.25">
      <c r="A3742">
        <v>3741</v>
      </c>
      <c r="C3742" s="2">
        <v>2</v>
      </c>
    </row>
    <row r="3743" spans="1:5" x14ac:dyDescent="0.25">
      <c r="A3743">
        <v>3742</v>
      </c>
      <c r="C3743" s="2">
        <v>2</v>
      </c>
    </row>
    <row r="3744" spans="1:5" x14ac:dyDescent="0.25">
      <c r="A3744">
        <v>3743</v>
      </c>
      <c r="C3744" s="2">
        <v>2</v>
      </c>
    </row>
    <row r="3745" spans="1:6" x14ac:dyDescent="0.25">
      <c r="A3745">
        <v>3744</v>
      </c>
      <c r="B3745" s="4">
        <v>1</v>
      </c>
    </row>
    <row r="3746" spans="1:6" x14ac:dyDescent="0.25">
      <c r="A3746">
        <v>3745</v>
      </c>
      <c r="B3746" s="4">
        <v>1</v>
      </c>
    </row>
    <row r="3747" spans="1:6" x14ac:dyDescent="0.25">
      <c r="A3747">
        <v>3746</v>
      </c>
      <c r="B3747" s="4">
        <v>1</v>
      </c>
    </row>
    <row r="3748" spans="1:6" x14ac:dyDescent="0.25">
      <c r="A3748">
        <v>3747</v>
      </c>
      <c r="B3748" s="4">
        <v>1</v>
      </c>
    </row>
    <row r="3749" spans="1:6" x14ac:dyDescent="0.25">
      <c r="A3749">
        <v>3748</v>
      </c>
      <c r="B3749" s="4">
        <v>1</v>
      </c>
    </row>
    <row r="3750" spans="1:6" x14ac:dyDescent="0.25">
      <c r="A3750">
        <v>3749</v>
      </c>
      <c r="B3750" s="4">
        <v>1</v>
      </c>
      <c r="E3750" s="5">
        <v>4</v>
      </c>
    </row>
    <row r="3751" spans="1:6" x14ac:dyDescent="0.25">
      <c r="A3751">
        <v>3750</v>
      </c>
      <c r="B3751" s="4">
        <v>1</v>
      </c>
      <c r="E3751" s="5">
        <v>4</v>
      </c>
    </row>
    <row r="3752" spans="1:6" x14ac:dyDescent="0.25">
      <c r="A3752">
        <v>3751</v>
      </c>
      <c r="B3752" s="4">
        <v>1</v>
      </c>
      <c r="E3752" s="5">
        <v>4</v>
      </c>
    </row>
    <row r="3753" spans="1:6" x14ac:dyDescent="0.25">
      <c r="A3753">
        <v>3752</v>
      </c>
      <c r="B3753" s="4">
        <v>1</v>
      </c>
      <c r="E3753" s="5">
        <v>4</v>
      </c>
    </row>
    <row r="3754" spans="1:6" x14ac:dyDescent="0.25">
      <c r="A3754">
        <v>3753</v>
      </c>
      <c r="B3754" s="4">
        <v>1</v>
      </c>
      <c r="E3754" s="5">
        <v>4</v>
      </c>
    </row>
    <row r="3755" spans="1:6" x14ac:dyDescent="0.25">
      <c r="A3755">
        <v>3754</v>
      </c>
      <c r="D3755" s="3">
        <v>3</v>
      </c>
      <c r="E3755" s="5">
        <v>4</v>
      </c>
    </row>
    <row r="3756" spans="1:6" x14ac:dyDescent="0.25">
      <c r="A3756">
        <v>3755</v>
      </c>
      <c r="D3756" s="3">
        <v>3</v>
      </c>
      <c r="E3756" s="5">
        <v>4</v>
      </c>
      <c r="F3756" t="s">
        <v>22</v>
      </c>
    </row>
    <row r="3757" spans="1:6" x14ac:dyDescent="0.25">
      <c r="A3757">
        <v>3756</v>
      </c>
    </row>
    <row r="3758" spans="1:6" x14ac:dyDescent="0.25">
      <c r="A3758">
        <v>3757</v>
      </c>
      <c r="F3758" t="s">
        <v>22</v>
      </c>
    </row>
    <row r="3759" spans="1:6" x14ac:dyDescent="0.25">
      <c r="A3759">
        <v>3758</v>
      </c>
      <c r="C3759" s="2">
        <v>2</v>
      </c>
    </row>
    <row r="3760" spans="1:6" x14ac:dyDescent="0.25">
      <c r="A3760">
        <v>3759</v>
      </c>
      <c r="C3760" s="2">
        <v>2</v>
      </c>
    </row>
    <row r="3761" spans="1:5" x14ac:dyDescent="0.25">
      <c r="A3761">
        <v>3760</v>
      </c>
      <c r="C3761" s="2">
        <v>2</v>
      </c>
    </row>
    <row r="3762" spans="1:5" x14ac:dyDescent="0.25">
      <c r="A3762">
        <v>3761</v>
      </c>
      <c r="C3762" s="2">
        <v>2</v>
      </c>
    </row>
    <row r="3763" spans="1:5" x14ac:dyDescent="0.25">
      <c r="A3763">
        <v>3762</v>
      </c>
      <c r="C3763" s="2">
        <v>2</v>
      </c>
    </row>
    <row r="3764" spans="1:5" x14ac:dyDescent="0.25">
      <c r="A3764">
        <v>3763</v>
      </c>
      <c r="B3764" s="4">
        <v>1</v>
      </c>
      <c r="C3764" s="2">
        <v>2</v>
      </c>
    </row>
    <row r="3765" spans="1:5" x14ac:dyDescent="0.25">
      <c r="A3765">
        <v>3764</v>
      </c>
      <c r="B3765" s="4">
        <v>1</v>
      </c>
      <c r="C3765" s="2">
        <v>2</v>
      </c>
    </row>
    <row r="3766" spans="1:5" x14ac:dyDescent="0.25">
      <c r="A3766">
        <v>3765</v>
      </c>
      <c r="B3766" s="4">
        <v>1</v>
      </c>
      <c r="C3766" s="2">
        <v>2</v>
      </c>
    </row>
    <row r="3767" spans="1:5" x14ac:dyDescent="0.25">
      <c r="A3767">
        <v>3766</v>
      </c>
      <c r="B3767" s="4">
        <v>1</v>
      </c>
      <c r="C3767" s="2">
        <v>2</v>
      </c>
    </row>
    <row r="3768" spans="1:5" x14ac:dyDescent="0.25">
      <c r="A3768">
        <v>3767</v>
      </c>
      <c r="B3768" s="4">
        <v>1</v>
      </c>
      <c r="C3768" s="2">
        <v>2</v>
      </c>
    </row>
    <row r="3769" spans="1:5" x14ac:dyDescent="0.25">
      <c r="A3769">
        <v>3768</v>
      </c>
      <c r="B3769" s="4">
        <v>1</v>
      </c>
    </row>
    <row r="3770" spans="1:5" x14ac:dyDescent="0.25">
      <c r="A3770">
        <v>3769</v>
      </c>
      <c r="B3770" s="4">
        <v>1</v>
      </c>
    </row>
    <row r="3771" spans="1:5" x14ac:dyDescent="0.25">
      <c r="A3771">
        <v>3770</v>
      </c>
      <c r="B3771" s="4">
        <v>1</v>
      </c>
      <c r="D3771" s="3">
        <v>3</v>
      </c>
      <c r="E3771" s="5">
        <v>4</v>
      </c>
    </row>
    <row r="3772" spans="1:5" x14ac:dyDescent="0.25">
      <c r="A3772">
        <v>3771</v>
      </c>
      <c r="B3772" s="4">
        <v>1</v>
      </c>
      <c r="D3772" s="3">
        <v>3</v>
      </c>
      <c r="E3772" s="5">
        <v>4</v>
      </c>
    </row>
    <row r="3773" spans="1:5" x14ac:dyDescent="0.25">
      <c r="A3773">
        <v>3772</v>
      </c>
      <c r="D3773" s="3">
        <v>3</v>
      </c>
      <c r="E3773" s="5">
        <v>4</v>
      </c>
    </row>
    <row r="3774" spans="1:5" x14ac:dyDescent="0.25">
      <c r="A3774">
        <v>3773</v>
      </c>
      <c r="D3774" s="3">
        <v>3</v>
      </c>
      <c r="E3774" s="5">
        <v>4</v>
      </c>
    </row>
    <row r="3775" spans="1:5" x14ac:dyDescent="0.25">
      <c r="A3775">
        <v>3774</v>
      </c>
      <c r="D3775" s="3">
        <v>3</v>
      </c>
      <c r="E3775" s="5">
        <v>4</v>
      </c>
    </row>
    <row r="3776" spans="1:5" x14ac:dyDescent="0.25">
      <c r="A3776">
        <v>3775</v>
      </c>
      <c r="D3776" s="3">
        <v>3</v>
      </c>
      <c r="E3776" s="5">
        <v>4</v>
      </c>
    </row>
    <row r="3777" spans="1:5" x14ac:dyDescent="0.25">
      <c r="A3777">
        <v>3776</v>
      </c>
      <c r="D3777" s="3">
        <v>3</v>
      </c>
      <c r="E3777" s="5">
        <v>4</v>
      </c>
    </row>
    <row r="3778" spans="1:5" x14ac:dyDescent="0.25">
      <c r="A3778">
        <v>3777</v>
      </c>
      <c r="D3778" s="3">
        <v>3</v>
      </c>
      <c r="E3778" s="5">
        <v>4</v>
      </c>
    </row>
    <row r="3779" spans="1:5" x14ac:dyDescent="0.25">
      <c r="A3779">
        <v>3778</v>
      </c>
    </row>
    <row r="3780" spans="1:5" x14ac:dyDescent="0.25">
      <c r="A3780">
        <v>3779</v>
      </c>
    </row>
    <row r="3781" spans="1:5" x14ac:dyDescent="0.25">
      <c r="A3781">
        <v>3780</v>
      </c>
    </row>
    <row r="3782" spans="1:5" x14ac:dyDescent="0.25">
      <c r="A3782">
        <v>3781</v>
      </c>
    </row>
    <row r="3783" spans="1:5" x14ac:dyDescent="0.25">
      <c r="A3783">
        <v>3782</v>
      </c>
    </row>
    <row r="3784" spans="1:5" x14ac:dyDescent="0.25">
      <c r="A3784">
        <v>3783</v>
      </c>
    </row>
    <row r="3785" spans="1:5" x14ac:dyDescent="0.25">
      <c r="A3785">
        <v>3784</v>
      </c>
    </row>
    <row r="3786" spans="1:5" x14ac:dyDescent="0.25">
      <c r="A3786">
        <v>3785</v>
      </c>
    </row>
    <row r="3787" spans="1:5" x14ac:dyDescent="0.25">
      <c r="A3787">
        <v>3786</v>
      </c>
    </row>
    <row r="3788" spans="1:5" x14ac:dyDescent="0.25">
      <c r="A3788">
        <v>3787</v>
      </c>
      <c r="B3788" s="4">
        <v>1</v>
      </c>
    </row>
    <row r="3789" spans="1:5" x14ac:dyDescent="0.25">
      <c r="A3789">
        <v>3788</v>
      </c>
      <c r="B3789" s="4">
        <v>1</v>
      </c>
      <c r="C3789" s="2">
        <v>2</v>
      </c>
    </row>
    <row r="3790" spans="1:5" x14ac:dyDescent="0.25">
      <c r="A3790">
        <v>3789</v>
      </c>
      <c r="B3790" s="4">
        <v>1</v>
      </c>
      <c r="C3790" s="2">
        <v>2</v>
      </c>
    </row>
    <row r="3791" spans="1:5" x14ac:dyDescent="0.25">
      <c r="A3791">
        <v>3790</v>
      </c>
      <c r="B3791" s="4">
        <v>1</v>
      </c>
      <c r="C3791" s="2">
        <v>2</v>
      </c>
    </row>
    <row r="3792" spans="1:5" x14ac:dyDescent="0.25">
      <c r="A3792">
        <v>3791</v>
      </c>
      <c r="B3792" s="4">
        <v>1</v>
      </c>
      <c r="C3792" s="2">
        <v>2</v>
      </c>
    </row>
    <row r="3793" spans="1:5" x14ac:dyDescent="0.25">
      <c r="A3793">
        <v>3792</v>
      </c>
      <c r="B3793" s="4">
        <v>1</v>
      </c>
      <c r="C3793" s="2">
        <v>2</v>
      </c>
    </row>
    <row r="3794" spans="1:5" x14ac:dyDescent="0.25">
      <c r="A3794">
        <v>3793</v>
      </c>
      <c r="C3794" s="2">
        <v>2</v>
      </c>
    </row>
    <row r="3795" spans="1:5" x14ac:dyDescent="0.25">
      <c r="A3795">
        <v>3794</v>
      </c>
      <c r="C3795" s="2">
        <v>2</v>
      </c>
      <c r="D3795" s="3">
        <v>3</v>
      </c>
      <c r="E3795" s="5">
        <v>4</v>
      </c>
    </row>
    <row r="3796" spans="1:5" x14ac:dyDescent="0.25">
      <c r="A3796">
        <v>3795</v>
      </c>
      <c r="D3796" s="3">
        <v>3</v>
      </c>
      <c r="E3796" s="5">
        <v>4</v>
      </c>
    </row>
    <row r="3797" spans="1:5" x14ac:dyDescent="0.25">
      <c r="A3797">
        <v>3796</v>
      </c>
      <c r="D3797" s="3">
        <v>3</v>
      </c>
      <c r="E3797" s="5">
        <v>4</v>
      </c>
    </row>
    <row r="3798" spans="1:5" x14ac:dyDescent="0.25">
      <c r="A3798">
        <v>3797</v>
      </c>
      <c r="D3798" s="3">
        <v>3</v>
      </c>
      <c r="E3798" s="5">
        <v>4</v>
      </c>
    </row>
    <row r="3799" spans="1:5" x14ac:dyDescent="0.25">
      <c r="A3799">
        <v>3798</v>
      </c>
      <c r="D3799" s="3">
        <v>3</v>
      </c>
      <c r="E3799" s="5">
        <v>4</v>
      </c>
    </row>
    <row r="3800" spans="1:5" x14ac:dyDescent="0.25">
      <c r="A3800">
        <v>3799</v>
      </c>
      <c r="D3800" s="3">
        <v>3</v>
      </c>
      <c r="E3800" s="5">
        <v>4</v>
      </c>
    </row>
    <row r="3801" spans="1:5" x14ac:dyDescent="0.25">
      <c r="A3801">
        <v>3800</v>
      </c>
      <c r="D3801" s="3">
        <v>3</v>
      </c>
      <c r="E3801" s="5">
        <v>4</v>
      </c>
    </row>
    <row r="3802" spans="1:5" x14ac:dyDescent="0.25">
      <c r="A3802">
        <v>3801</v>
      </c>
      <c r="D3802" s="3">
        <v>3</v>
      </c>
      <c r="E3802" s="5">
        <v>4</v>
      </c>
    </row>
    <row r="3803" spans="1:5" x14ac:dyDescent="0.25">
      <c r="A3803">
        <v>3802</v>
      </c>
    </row>
    <row r="3804" spans="1:5" x14ac:dyDescent="0.25">
      <c r="A3804">
        <v>3803</v>
      </c>
    </row>
    <row r="3805" spans="1:5" x14ac:dyDescent="0.25">
      <c r="A3805">
        <v>3804</v>
      </c>
    </row>
    <row r="3806" spans="1:5" x14ac:dyDescent="0.25">
      <c r="A3806">
        <v>3805</v>
      </c>
    </row>
    <row r="3807" spans="1:5" x14ac:dyDescent="0.25">
      <c r="A3807">
        <v>3806</v>
      </c>
    </row>
    <row r="3808" spans="1:5" x14ac:dyDescent="0.25">
      <c r="A3808">
        <v>3807</v>
      </c>
      <c r="B3808" s="4">
        <v>1</v>
      </c>
    </row>
    <row r="3809" spans="1:5" x14ac:dyDescent="0.25">
      <c r="A3809">
        <v>3808</v>
      </c>
      <c r="B3809" s="4">
        <v>1</v>
      </c>
    </row>
    <row r="3810" spans="1:5" x14ac:dyDescent="0.25">
      <c r="A3810">
        <v>3809</v>
      </c>
      <c r="B3810" s="4">
        <v>1</v>
      </c>
    </row>
    <row r="3811" spans="1:5" x14ac:dyDescent="0.25">
      <c r="A3811">
        <v>3810</v>
      </c>
      <c r="B3811" s="4">
        <v>1</v>
      </c>
      <c r="C3811" s="2">
        <v>2</v>
      </c>
    </row>
    <row r="3812" spans="1:5" x14ac:dyDescent="0.25">
      <c r="A3812">
        <v>3811</v>
      </c>
      <c r="B3812" s="4">
        <v>1</v>
      </c>
      <c r="C3812" s="2">
        <v>2</v>
      </c>
    </row>
    <row r="3813" spans="1:5" x14ac:dyDescent="0.25">
      <c r="A3813">
        <v>3812</v>
      </c>
      <c r="B3813" s="4">
        <v>1</v>
      </c>
      <c r="C3813" s="2">
        <v>2</v>
      </c>
    </row>
    <row r="3814" spans="1:5" x14ac:dyDescent="0.25">
      <c r="A3814">
        <v>3813</v>
      </c>
      <c r="B3814" s="4">
        <v>1</v>
      </c>
      <c r="C3814" s="2">
        <v>2</v>
      </c>
    </row>
    <row r="3815" spans="1:5" x14ac:dyDescent="0.25">
      <c r="A3815">
        <v>3814</v>
      </c>
      <c r="C3815" s="2">
        <v>2</v>
      </c>
    </row>
    <row r="3816" spans="1:5" x14ac:dyDescent="0.25">
      <c r="A3816">
        <v>3815</v>
      </c>
      <c r="C3816" s="2">
        <v>2</v>
      </c>
    </row>
    <row r="3817" spans="1:5" x14ac:dyDescent="0.25">
      <c r="A3817">
        <v>3816</v>
      </c>
      <c r="C3817" s="2">
        <v>2</v>
      </c>
    </row>
    <row r="3818" spans="1:5" x14ac:dyDescent="0.25">
      <c r="A3818">
        <v>3817</v>
      </c>
      <c r="D3818" s="3">
        <v>3</v>
      </c>
    </row>
    <row r="3819" spans="1:5" x14ac:dyDescent="0.25">
      <c r="A3819">
        <v>3818</v>
      </c>
      <c r="D3819" s="3">
        <v>3</v>
      </c>
      <c r="E3819" s="5">
        <v>4</v>
      </c>
    </row>
    <row r="3820" spans="1:5" x14ac:dyDescent="0.25">
      <c r="A3820">
        <v>3819</v>
      </c>
      <c r="D3820" s="3">
        <v>3</v>
      </c>
      <c r="E3820" s="5">
        <v>4</v>
      </c>
    </row>
    <row r="3821" spans="1:5" x14ac:dyDescent="0.25">
      <c r="A3821">
        <v>3820</v>
      </c>
      <c r="D3821" s="3">
        <v>3</v>
      </c>
      <c r="E3821" s="5">
        <v>4</v>
      </c>
    </row>
    <row r="3822" spans="1:5" x14ac:dyDescent="0.25">
      <c r="A3822">
        <v>3821</v>
      </c>
      <c r="D3822" s="3">
        <v>3</v>
      </c>
      <c r="E3822" s="5">
        <v>4</v>
      </c>
    </row>
    <row r="3823" spans="1:5" x14ac:dyDescent="0.25">
      <c r="A3823">
        <v>3822</v>
      </c>
      <c r="D3823" s="3">
        <v>3</v>
      </c>
      <c r="E3823" s="5">
        <v>4</v>
      </c>
    </row>
    <row r="3824" spans="1:5" x14ac:dyDescent="0.25">
      <c r="A3824">
        <v>3823</v>
      </c>
      <c r="D3824" s="3">
        <v>3</v>
      </c>
      <c r="E3824" s="5">
        <v>4</v>
      </c>
    </row>
    <row r="3825" spans="1:5" x14ac:dyDescent="0.25">
      <c r="A3825">
        <v>3824</v>
      </c>
      <c r="D3825" s="3">
        <v>3</v>
      </c>
      <c r="E3825" s="5">
        <v>4</v>
      </c>
    </row>
    <row r="3826" spans="1:5" x14ac:dyDescent="0.25">
      <c r="A3826">
        <v>3825</v>
      </c>
    </row>
    <row r="3827" spans="1:5" x14ac:dyDescent="0.25">
      <c r="A3827">
        <v>3826</v>
      </c>
    </row>
    <row r="3828" spans="1:5" x14ac:dyDescent="0.25">
      <c r="A3828">
        <v>3827</v>
      </c>
    </row>
    <row r="3829" spans="1:5" x14ac:dyDescent="0.25">
      <c r="A3829">
        <v>3828</v>
      </c>
      <c r="B3829" s="4">
        <v>1</v>
      </c>
    </row>
    <row r="3830" spans="1:5" x14ac:dyDescent="0.25">
      <c r="A3830">
        <v>3829</v>
      </c>
      <c r="B3830" s="4">
        <v>1</v>
      </c>
    </row>
    <row r="3831" spans="1:5" x14ac:dyDescent="0.25">
      <c r="A3831">
        <v>3830</v>
      </c>
      <c r="B3831" s="4">
        <v>1</v>
      </c>
    </row>
    <row r="3832" spans="1:5" x14ac:dyDescent="0.25">
      <c r="A3832">
        <v>3831</v>
      </c>
      <c r="B3832" s="4">
        <v>1</v>
      </c>
      <c r="C3832" s="2">
        <v>2</v>
      </c>
    </row>
    <row r="3833" spans="1:5" x14ac:dyDescent="0.25">
      <c r="A3833">
        <v>3832</v>
      </c>
      <c r="B3833" s="4">
        <v>1</v>
      </c>
      <c r="C3833" s="2">
        <v>2</v>
      </c>
    </row>
    <row r="3834" spans="1:5" x14ac:dyDescent="0.25">
      <c r="A3834">
        <v>3833</v>
      </c>
      <c r="B3834" s="4">
        <v>1</v>
      </c>
      <c r="C3834" s="2">
        <v>2</v>
      </c>
    </row>
    <row r="3835" spans="1:5" x14ac:dyDescent="0.25">
      <c r="A3835">
        <v>3834</v>
      </c>
      <c r="B3835" s="4">
        <v>1</v>
      </c>
      <c r="C3835" s="2">
        <v>2</v>
      </c>
    </row>
    <row r="3836" spans="1:5" x14ac:dyDescent="0.25">
      <c r="A3836">
        <v>3835</v>
      </c>
      <c r="B3836" s="4">
        <v>1</v>
      </c>
      <c r="C3836" s="2">
        <v>2</v>
      </c>
    </row>
    <row r="3837" spans="1:5" x14ac:dyDescent="0.25">
      <c r="A3837">
        <v>3836</v>
      </c>
      <c r="C3837" s="2">
        <v>2</v>
      </c>
    </row>
    <row r="3838" spans="1:5" x14ac:dyDescent="0.25">
      <c r="A3838">
        <v>3837</v>
      </c>
      <c r="C3838" s="2">
        <v>2</v>
      </c>
    </row>
    <row r="3839" spans="1:5" x14ac:dyDescent="0.25">
      <c r="A3839">
        <v>3838</v>
      </c>
    </row>
    <row r="3840" spans="1:5" x14ac:dyDescent="0.25">
      <c r="A3840">
        <v>3839</v>
      </c>
      <c r="D3840" s="3">
        <v>3</v>
      </c>
      <c r="E3840" s="5">
        <v>4</v>
      </c>
    </row>
    <row r="3841" spans="1:5" x14ac:dyDescent="0.25">
      <c r="A3841">
        <v>3840</v>
      </c>
      <c r="D3841" s="3">
        <v>3</v>
      </c>
      <c r="E3841" s="5">
        <v>4</v>
      </c>
    </row>
    <row r="3842" spans="1:5" x14ac:dyDescent="0.25">
      <c r="A3842">
        <v>3841</v>
      </c>
      <c r="D3842" s="3">
        <v>3</v>
      </c>
      <c r="E3842" s="5">
        <v>4</v>
      </c>
    </row>
    <row r="3843" spans="1:5" x14ac:dyDescent="0.25">
      <c r="A3843">
        <v>3842</v>
      </c>
      <c r="D3843" s="3">
        <v>3</v>
      </c>
      <c r="E3843" s="5">
        <v>4</v>
      </c>
    </row>
    <row r="3844" spans="1:5" x14ac:dyDescent="0.25">
      <c r="A3844">
        <v>3843</v>
      </c>
      <c r="D3844" s="3">
        <v>3</v>
      </c>
      <c r="E3844" s="5">
        <v>4</v>
      </c>
    </row>
    <row r="3845" spans="1:5" x14ac:dyDescent="0.25">
      <c r="A3845">
        <v>3844</v>
      </c>
      <c r="D3845" s="3">
        <v>3</v>
      </c>
      <c r="E3845" s="5">
        <v>4</v>
      </c>
    </row>
    <row r="3846" spans="1:5" x14ac:dyDescent="0.25">
      <c r="A3846">
        <v>3845</v>
      </c>
      <c r="D3846" s="3">
        <v>3</v>
      </c>
      <c r="E3846" s="5">
        <v>4</v>
      </c>
    </row>
    <row r="3847" spans="1:5" x14ac:dyDescent="0.25">
      <c r="A3847">
        <v>3846</v>
      </c>
      <c r="D3847" s="3">
        <v>3</v>
      </c>
      <c r="E3847" s="5">
        <v>4</v>
      </c>
    </row>
    <row r="3848" spans="1:5" x14ac:dyDescent="0.25">
      <c r="A3848">
        <v>3847</v>
      </c>
    </row>
    <row r="3849" spans="1:5" x14ac:dyDescent="0.25">
      <c r="A3849">
        <v>3848</v>
      </c>
    </row>
    <row r="3850" spans="1:5" x14ac:dyDescent="0.25">
      <c r="A3850">
        <v>3849</v>
      </c>
    </row>
    <row r="3851" spans="1:5" x14ac:dyDescent="0.25">
      <c r="A3851">
        <v>3850</v>
      </c>
    </row>
    <row r="3852" spans="1:5" x14ac:dyDescent="0.25">
      <c r="A3852">
        <v>3851</v>
      </c>
      <c r="B3852" s="4">
        <v>1</v>
      </c>
    </row>
    <row r="3853" spans="1:5" x14ac:dyDescent="0.25">
      <c r="A3853">
        <v>3852</v>
      </c>
      <c r="B3853" s="4">
        <v>1</v>
      </c>
    </row>
    <row r="3854" spans="1:5" x14ac:dyDescent="0.25">
      <c r="A3854">
        <v>3853</v>
      </c>
      <c r="B3854" s="4">
        <v>1</v>
      </c>
    </row>
    <row r="3855" spans="1:5" x14ac:dyDescent="0.25">
      <c r="A3855">
        <v>3854</v>
      </c>
      <c r="B3855" s="4">
        <v>1</v>
      </c>
      <c r="C3855" s="2">
        <v>2</v>
      </c>
    </row>
    <row r="3856" spans="1:5" x14ac:dyDescent="0.25">
      <c r="A3856">
        <v>3855</v>
      </c>
      <c r="B3856" s="4">
        <v>1</v>
      </c>
      <c r="C3856" s="2">
        <v>2</v>
      </c>
    </row>
    <row r="3857" spans="1:5" x14ac:dyDescent="0.25">
      <c r="A3857">
        <v>3856</v>
      </c>
      <c r="B3857" s="4">
        <v>1</v>
      </c>
      <c r="C3857" s="2">
        <v>2</v>
      </c>
    </row>
    <row r="3858" spans="1:5" x14ac:dyDescent="0.25">
      <c r="A3858">
        <v>3857</v>
      </c>
      <c r="B3858" s="4">
        <v>1</v>
      </c>
      <c r="C3858" s="2">
        <v>2</v>
      </c>
    </row>
    <row r="3859" spans="1:5" x14ac:dyDescent="0.25">
      <c r="A3859">
        <v>3858</v>
      </c>
      <c r="C3859" s="2">
        <v>2</v>
      </c>
    </row>
    <row r="3860" spans="1:5" x14ac:dyDescent="0.25">
      <c r="A3860">
        <v>3859</v>
      </c>
      <c r="C3860" s="2">
        <v>2</v>
      </c>
    </row>
    <row r="3861" spans="1:5" x14ac:dyDescent="0.25">
      <c r="A3861">
        <v>3860</v>
      </c>
      <c r="C3861" s="2">
        <v>2</v>
      </c>
    </row>
    <row r="3862" spans="1:5" x14ac:dyDescent="0.25">
      <c r="A3862">
        <v>3861</v>
      </c>
    </row>
    <row r="3863" spans="1:5" x14ac:dyDescent="0.25">
      <c r="A3863">
        <v>3862</v>
      </c>
      <c r="D3863" s="3">
        <v>3</v>
      </c>
    </row>
    <row r="3864" spans="1:5" x14ac:dyDescent="0.25">
      <c r="A3864">
        <v>3863</v>
      </c>
      <c r="D3864" s="3">
        <v>3</v>
      </c>
      <c r="E3864" s="5">
        <v>4</v>
      </c>
    </row>
    <row r="3865" spans="1:5" x14ac:dyDescent="0.25">
      <c r="A3865">
        <v>3864</v>
      </c>
      <c r="D3865" s="3">
        <v>3</v>
      </c>
      <c r="E3865" s="5">
        <v>4</v>
      </c>
    </row>
    <row r="3866" spans="1:5" x14ac:dyDescent="0.25">
      <c r="A3866">
        <v>3865</v>
      </c>
      <c r="D3866" s="3">
        <v>3</v>
      </c>
      <c r="E3866" s="5">
        <v>4</v>
      </c>
    </row>
    <row r="3867" spans="1:5" x14ac:dyDescent="0.25">
      <c r="A3867">
        <v>3866</v>
      </c>
      <c r="D3867" s="3">
        <v>3</v>
      </c>
      <c r="E3867" s="5">
        <v>4</v>
      </c>
    </row>
    <row r="3868" spans="1:5" x14ac:dyDescent="0.25">
      <c r="A3868">
        <v>3867</v>
      </c>
      <c r="D3868" s="3">
        <v>3</v>
      </c>
      <c r="E3868" s="5">
        <v>4</v>
      </c>
    </row>
    <row r="3869" spans="1:5" x14ac:dyDescent="0.25">
      <c r="A3869">
        <v>3868</v>
      </c>
      <c r="D3869" s="3">
        <v>3</v>
      </c>
      <c r="E3869" s="5">
        <v>4</v>
      </c>
    </row>
    <row r="3870" spans="1:5" x14ac:dyDescent="0.25">
      <c r="A3870">
        <v>3869</v>
      </c>
      <c r="D3870" s="3">
        <v>3</v>
      </c>
      <c r="E3870" s="5">
        <v>4</v>
      </c>
    </row>
    <row r="3871" spans="1:5" x14ac:dyDescent="0.25">
      <c r="A3871">
        <v>3870</v>
      </c>
      <c r="D3871" s="3">
        <v>3</v>
      </c>
      <c r="E3871" s="5">
        <v>4</v>
      </c>
    </row>
    <row r="3872" spans="1:5" x14ac:dyDescent="0.25">
      <c r="A3872">
        <v>3871</v>
      </c>
    </row>
    <row r="3873" spans="1:5" x14ac:dyDescent="0.25">
      <c r="A3873">
        <v>3872</v>
      </c>
    </row>
    <row r="3874" spans="1:5" x14ac:dyDescent="0.25">
      <c r="A3874">
        <v>3873</v>
      </c>
      <c r="C3874" s="2">
        <v>2</v>
      </c>
    </row>
    <row r="3875" spans="1:5" x14ac:dyDescent="0.25">
      <c r="A3875">
        <v>3874</v>
      </c>
      <c r="C3875" s="2">
        <v>2</v>
      </c>
    </row>
    <row r="3876" spans="1:5" x14ac:dyDescent="0.25">
      <c r="A3876">
        <v>3875</v>
      </c>
      <c r="C3876" s="2">
        <v>2</v>
      </c>
    </row>
    <row r="3877" spans="1:5" x14ac:dyDescent="0.25">
      <c r="A3877">
        <v>3876</v>
      </c>
      <c r="C3877" s="2">
        <v>2</v>
      </c>
    </row>
    <row r="3878" spans="1:5" x14ac:dyDescent="0.25">
      <c r="A3878">
        <v>3877</v>
      </c>
      <c r="B3878" s="4">
        <v>1</v>
      </c>
      <c r="C3878" s="2">
        <v>2</v>
      </c>
    </row>
    <row r="3879" spans="1:5" x14ac:dyDescent="0.25">
      <c r="A3879">
        <v>3878</v>
      </c>
      <c r="B3879" s="4">
        <v>1</v>
      </c>
      <c r="C3879" s="2">
        <v>2</v>
      </c>
    </row>
    <row r="3880" spans="1:5" x14ac:dyDescent="0.25">
      <c r="A3880">
        <v>3879</v>
      </c>
      <c r="B3880" s="4">
        <v>1</v>
      </c>
      <c r="C3880" s="2">
        <v>2</v>
      </c>
    </row>
    <row r="3881" spans="1:5" x14ac:dyDescent="0.25">
      <c r="A3881">
        <v>3880</v>
      </c>
      <c r="B3881" s="4">
        <v>1</v>
      </c>
      <c r="C3881" s="2">
        <v>2</v>
      </c>
    </row>
    <row r="3882" spans="1:5" x14ac:dyDescent="0.25">
      <c r="A3882">
        <v>3881</v>
      </c>
      <c r="B3882" s="4">
        <v>1</v>
      </c>
    </row>
    <row r="3883" spans="1:5" x14ac:dyDescent="0.25">
      <c r="A3883">
        <v>3882</v>
      </c>
      <c r="B3883" s="4">
        <v>1</v>
      </c>
    </row>
    <row r="3884" spans="1:5" x14ac:dyDescent="0.25">
      <c r="A3884">
        <v>3883</v>
      </c>
      <c r="B3884" s="4">
        <v>1</v>
      </c>
    </row>
    <row r="3885" spans="1:5" x14ac:dyDescent="0.25">
      <c r="A3885">
        <v>3884</v>
      </c>
    </row>
    <row r="3886" spans="1:5" x14ac:dyDescent="0.25">
      <c r="A3886">
        <v>3885</v>
      </c>
      <c r="E3886" s="5">
        <v>4</v>
      </c>
    </row>
    <row r="3887" spans="1:5" x14ac:dyDescent="0.25">
      <c r="A3887">
        <v>3886</v>
      </c>
      <c r="D3887" s="3">
        <v>3</v>
      </c>
      <c r="E3887" s="5">
        <v>4</v>
      </c>
    </row>
    <row r="3888" spans="1:5" x14ac:dyDescent="0.25">
      <c r="A3888">
        <v>3887</v>
      </c>
      <c r="D3888" s="3">
        <v>3</v>
      </c>
      <c r="E3888" s="5">
        <v>4</v>
      </c>
    </row>
    <row r="3889" spans="1:5" x14ac:dyDescent="0.25">
      <c r="A3889">
        <v>3888</v>
      </c>
      <c r="D3889" s="3">
        <v>3</v>
      </c>
      <c r="E3889" s="5">
        <v>4</v>
      </c>
    </row>
    <row r="3890" spans="1:5" x14ac:dyDescent="0.25">
      <c r="A3890">
        <v>3889</v>
      </c>
      <c r="D3890" s="3">
        <v>3</v>
      </c>
      <c r="E3890" s="5">
        <v>4</v>
      </c>
    </row>
    <row r="3891" spans="1:5" x14ac:dyDescent="0.25">
      <c r="A3891">
        <v>3890</v>
      </c>
      <c r="D3891" s="3">
        <v>3</v>
      </c>
      <c r="E3891" s="5">
        <v>4</v>
      </c>
    </row>
    <row r="3892" spans="1:5" x14ac:dyDescent="0.25">
      <c r="A3892">
        <v>3891</v>
      </c>
      <c r="D3892" s="3">
        <v>3</v>
      </c>
      <c r="E3892" s="5">
        <v>4</v>
      </c>
    </row>
    <row r="3893" spans="1:5" x14ac:dyDescent="0.25">
      <c r="A3893">
        <v>3892</v>
      </c>
      <c r="D3893" s="3">
        <v>3</v>
      </c>
      <c r="E3893" s="5">
        <v>4</v>
      </c>
    </row>
    <row r="3894" spans="1:5" x14ac:dyDescent="0.25">
      <c r="A3894">
        <v>3893</v>
      </c>
      <c r="C3894" s="2">
        <v>2</v>
      </c>
    </row>
    <row r="3895" spans="1:5" x14ac:dyDescent="0.25">
      <c r="A3895">
        <v>3894</v>
      </c>
      <c r="C3895" s="2">
        <v>2</v>
      </c>
    </row>
    <row r="3896" spans="1:5" x14ac:dyDescent="0.25">
      <c r="A3896">
        <v>3895</v>
      </c>
      <c r="C3896" s="2">
        <v>2</v>
      </c>
    </row>
    <row r="3897" spans="1:5" x14ac:dyDescent="0.25">
      <c r="A3897">
        <v>3896</v>
      </c>
      <c r="C3897" s="2">
        <v>2</v>
      </c>
    </row>
    <row r="3898" spans="1:5" x14ac:dyDescent="0.25">
      <c r="A3898">
        <v>3897</v>
      </c>
      <c r="C3898" s="2">
        <v>2</v>
      </c>
    </row>
    <row r="3899" spans="1:5" x14ac:dyDescent="0.25">
      <c r="A3899">
        <v>3898</v>
      </c>
      <c r="C3899" s="2">
        <v>2</v>
      </c>
    </row>
    <row r="3900" spans="1:5" x14ac:dyDescent="0.25">
      <c r="A3900">
        <v>3899</v>
      </c>
      <c r="C3900" s="2">
        <v>2</v>
      </c>
    </row>
    <row r="3901" spans="1:5" x14ac:dyDescent="0.25">
      <c r="A3901">
        <v>3900</v>
      </c>
      <c r="C3901" s="2">
        <v>2</v>
      </c>
    </row>
    <row r="3902" spans="1:5" x14ac:dyDescent="0.25">
      <c r="A3902">
        <v>3901</v>
      </c>
      <c r="B3902" s="4">
        <v>1</v>
      </c>
    </row>
    <row r="3903" spans="1:5" x14ac:dyDescent="0.25">
      <c r="A3903">
        <v>3902</v>
      </c>
      <c r="B3903" s="4">
        <v>1</v>
      </c>
    </row>
    <row r="3904" spans="1:5" x14ac:dyDescent="0.25">
      <c r="A3904">
        <v>3903</v>
      </c>
      <c r="B3904" s="4">
        <v>1</v>
      </c>
    </row>
    <row r="3905" spans="1:5" x14ac:dyDescent="0.25">
      <c r="A3905">
        <v>3904</v>
      </c>
      <c r="B3905" s="4">
        <v>1</v>
      </c>
    </row>
    <row r="3906" spans="1:5" x14ac:dyDescent="0.25">
      <c r="A3906">
        <v>3905</v>
      </c>
      <c r="B3906" s="4">
        <v>1</v>
      </c>
    </row>
    <row r="3907" spans="1:5" x14ac:dyDescent="0.25">
      <c r="A3907">
        <v>3906</v>
      </c>
      <c r="B3907" s="4">
        <v>1</v>
      </c>
    </row>
    <row r="3908" spans="1:5" x14ac:dyDescent="0.25">
      <c r="A3908">
        <v>3907</v>
      </c>
      <c r="B3908" s="4">
        <v>1</v>
      </c>
    </row>
    <row r="3909" spans="1:5" x14ac:dyDescent="0.25">
      <c r="A3909">
        <v>3908</v>
      </c>
      <c r="B3909" s="4">
        <v>1</v>
      </c>
    </row>
    <row r="3910" spans="1:5" x14ac:dyDescent="0.25">
      <c r="A3910">
        <v>3909</v>
      </c>
      <c r="D3910" s="3">
        <v>3</v>
      </c>
      <c r="E3910" s="5">
        <v>4</v>
      </c>
    </row>
    <row r="3911" spans="1:5" x14ac:dyDescent="0.25">
      <c r="A3911">
        <v>3910</v>
      </c>
      <c r="D3911" s="3">
        <v>3</v>
      </c>
      <c r="E3911" s="5">
        <v>4</v>
      </c>
    </row>
    <row r="3912" spans="1:5" x14ac:dyDescent="0.25">
      <c r="A3912">
        <v>3911</v>
      </c>
      <c r="D3912" s="3">
        <v>3</v>
      </c>
      <c r="E3912" s="5">
        <v>4</v>
      </c>
    </row>
    <row r="3913" spans="1:5" x14ac:dyDescent="0.25">
      <c r="A3913">
        <v>3912</v>
      </c>
      <c r="D3913" s="3">
        <v>3</v>
      </c>
      <c r="E3913" s="5">
        <v>4</v>
      </c>
    </row>
    <row r="3914" spans="1:5" x14ac:dyDescent="0.25">
      <c r="A3914">
        <v>3913</v>
      </c>
      <c r="D3914" s="3">
        <v>3</v>
      </c>
      <c r="E3914" s="5">
        <v>4</v>
      </c>
    </row>
    <row r="3915" spans="1:5" x14ac:dyDescent="0.25">
      <c r="A3915">
        <v>3914</v>
      </c>
      <c r="D3915" s="3">
        <v>3</v>
      </c>
      <c r="E3915" s="5">
        <v>4</v>
      </c>
    </row>
    <row r="3916" spans="1:5" x14ac:dyDescent="0.25">
      <c r="A3916">
        <v>3915</v>
      </c>
      <c r="C3916" s="2">
        <v>2</v>
      </c>
      <c r="D3916" s="3">
        <v>3</v>
      </c>
      <c r="E3916" s="5">
        <v>4</v>
      </c>
    </row>
    <row r="3917" spans="1:5" x14ac:dyDescent="0.25">
      <c r="A3917">
        <v>3916</v>
      </c>
      <c r="C3917" s="2">
        <v>2</v>
      </c>
      <c r="D3917" s="3">
        <v>3</v>
      </c>
      <c r="E3917" s="5">
        <v>4</v>
      </c>
    </row>
    <row r="3918" spans="1:5" x14ac:dyDescent="0.25">
      <c r="A3918">
        <v>3917</v>
      </c>
      <c r="C3918" s="2">
        <v>2</v>
      </c>
      <c r="D3918" s="3">
        <v>3</v>
      </c>
    </row>
    <row r="3919" spans="1:5" x14ac:dyDescent="0.25">
      <c r="A3919">
        <v>3918</v>
      </c>
      <c r="C3919" s="2">
        <v>2</v>
      </c>
    </row>
    <row r="3920" spans="1:5" x14ac:dyDescent="0.25">
      <c r="A3920">
        <v>3919</v>
      </c>
      <c r="C3920" s="2">
        <v>2</v>
      </c>
    </row>
    <row r="3921" spans="1:6" x14ac:dyDescent="0.25">
      <c r="A3921">
        <v>3920</v>
      </c>
      <c r="C3921" s="2">
        <v>2</v>
      </c>
    </row>
    <row r="3922" spans="1:6" x14ac:dyDescent="0.25">
      <c r="A3922">
        <v>3921</v>
      </c>
      <c r="C3922" s="2">
        <v>2</v>
      </c>
    </row>
    <row r="3923" spans="1:6" x14ac:dyDescent="0.25">
      <c r="A3923">
        <v>3922</v>
      </c>
      <c r="B3923" s="4">
        <v>1</v>
      </c>
      <c r="C3923" s="2">
        <v>2</v>
      </c>
    </row>
    <row r="3924" spans="1:6" x14ac:dyDescent="0.25">
      <c r="A3924">
        <v>3923</v>
      </c>
      <c r="B3924" s="4">
        <v>1</v>
      </c>
      <c r="C3924" s="2">
        <v>2</v>
      </c>
    </row>
    <row r="3925" spans="1:6" x14ac:dyDescent="0.25">
      <c r="A3925">
        <v>3924</v>
      </c>
      <c r="B3925" s="4">
        <v>1</v>
      </c>
      <c r="C3925" s="2">
        <v>2</v>
      </c>
    </row>
    <row r="3926" spans="1:6" x14ac:dyDescent="0.25">
      <c r="A3926">
        <v>3925</v>
      </c>
      <c r="B3926" s="4">
        <v>1</v>
      </c>
    </row>
    <row r="3927" spans="1:6" x14ac:dyDescent="0.25">
      <c r="A3927">
        <v>3926</v>
      </c>
      <c r="B3927" s="4">
        <v>1</v>
      </c>
      <c r="F3927" t="s">
        <v>22</v>
      </c>
    </row>
    <row r="3928" spans="1:6" x14ac:dyDescent="0.25">
      <c r="A3928">
        <v>3927</v>
      </c>
    </row>
    <row r="3929" spans="1:6" x14ac:dyDescent="0.25">
      <c r="A3929">
        <v>3928</v>
      </c>
      <c r="F3929" t="s">
        <v>22</v>
      </c>
    </row>
    <row r="3930" spans="1:6" x14ac:dyDescent="0.25">
      <c r="A3930">
        <v>3929</v>
      </c>
      <c r="C3930" s="2">
        <v>2</v>
      </c>
    </row>
    <row r="3931" spans="1:6" x14ac:dyDescent="0.25">
      <c r="A3931">
        <v>3930</v>
      </c>
      <c r="B3931" s="4">
        <v>1</v>
      </c>
      <c r="C3931" s="2">
        <v>2</v>
      </c>
    </row>
    <row r="3932" spans="1:6" x14ac:dyDescent="0.25">
      <c r="A3932">
        <v>3931</v>
      </c>
      <c r="B3932" s="4">
        <v>1</v>
      </c>
      <c r="C3932" s="2">
        <v>2</v>
      </c>
    </row>
    <row r="3933" spans="1:6" x14ac:dyDescent="0.25">
      <c r="A3933">
        <v>3932</v>
      </c>
      <c r="B3933" s="4">
        <v>1</v>
      </c>
      <c r="C3933" s="2">
        <v>2</v>
      </c>
    </row>
    <row r="3934" spans="1:6" x14ac:dyDescent="0.25">
      <c r="A3934">
        <v>3933</v>
      </c>
      <c r="B3934" s="4">
        <v>1</v>
      </c>
      <c r="C3934" s="2">
        <v>2</v>
      </c>
    </row>
    <row r="3935" spans="1:6" x14ac:dyDescent="0.25">
      <c r="A3935">
        <v>3934</v>
      </c>
      <c r="B3935" s="4">
        <v>1</v>
      </c>
      <c r="C3935" s="2">
        <v>2</v>
      </c>
    </row>
    <row r="3936" spans="1:6" x14ac:dyDescent="0.25">
      <c r="A3936">
        <v>3935</v>
      </c>
      <c r="B3936" s="4">
        <v>1</v>
      </c>
      <c r="C3936" s="2">
        <v>2</v>
      </c>
    </row>
    <row r="3937" spans="1:5" x14ac:dyDescent="0.25">
      <c r="A3937">
        <v>3936</v>
      </c>
      <c r="B3937" s="4">
        <v>1</v>
      </c>
    </row>
    <row r="3938" spans="1:5" x14ac:dyDescent="0.25">
      <c r="A3938">
        <v>3937</v>
      </c>
      <c r="B3938" s="4">
        <v>1</v>
      </c>
      <c r="D3938" s="3">
        <v>3</v>
      </c>
      <c r="E3938" s="5">
        <v>4</v>
      </c>
    </row>
    <row r="3939" spans="1:5" x14ac:dyDescent="0.25">
      <c r="A3939">
        <v>3938</v>
      </c>
      <c r="D3939" s="3">
        <v>3</v>
      </c>
      <c r="E3939" s="5">
        <v>4</v>
      </c>
    </row>
    <row r="3940" spans="1:5" x14ac:dyDescent="0.25">
      <c r="A3940">
        <v>3939</v>
      </c>
      <c r="D3940" s="3">
        <v>3</v>
      </c>
      <c r="E3940" s="5">
        <v>4</v>
      </c>
    </row>
    <row r="3941" spans="1:5" x14ac:dyDescent="0.25">
      <c r="A3941">
        <v>3940</v>
      </c>
      <c r="D3941" s="3">
        <v>3</v>
      </c>
      <c r="E3941" s="5">
        <v>4</v>
      </c>
    </row>
    <row r="3942" spans="1:5" x14ac:dyDescent="0.25">
      <c r="A3942">
        <v>3941</v>
      </c>
      <c r="D3942" s="3">
        <v>3</v>
      </c>
      <c r="E3942" s="5">
        <v>4</v>
      </c>
    </row>
    <row r="3943" spans="1:5" x14ac:dyDescent="0.25">
      <c r="A3943">
        <v>3942</v>
      </c>
      <c r="D3943" s="3">
        <v>3</v>
      </c>
      <c r="E3943" s="5">
        <v>4</v>
      </c>
    </row>
    <row r="3944" spans="1:5" x14ac:dyDescent="0.25">
      <c r="A3944">
        <v>3943</v>
      </c>
      <c r="D3944" s="3">
        <v>3</v>
      </c>
      <c r="E3944" s="5">
        <v>4</v>
      </c>
    </row>
    <row r="3945" spans="1:5" x14ac:dyDescent="0.25">
      <c r="A3945">
        <v>3944</v>
      </c>
      <c r="E3945" s="5">
        <v>4</v>
      </c>
    </row>
    <row r="3946" spans="1:5" x14ac:dyDescent="0.25">
      <c r="A3946">
        <v>3945</v>
      </c>
    </row>
    <row r="3947" spans="1:5" x14ac:dyDescent="0.25">
      <c r="A3947">
        <v>3946</v>
      </c>
    </row>
    <row r="3948" spans="1:5" x14ac:dyDescent="0.25">
      <c r="A3948">
        <v>3947</v>
      </c>
    </row>
    <row r="3949" spans="1:5" x14ac:dyDescent="0.25">
      <c r="A3949">
        <v>3948</v>
      </c>
    </row>
    <row r="3950" spans="1:5" x14ac:dyDescent="0.25">
      <c r="A3950">
        <v>3949</v>
      </c>
      <c r="C3950" s="2">
        <v>2</v>
      </c>
    </row>
    <row r="3951" spans="1:5" x14ac:dyDescent="0.25">
      <c r="A3951">
        <v>3950</v>
      </c>
      <c r="C3951" s="2">
        <v>2</v>
      </c>
    </row>
    <row r="3952" spans="1:5" x14ac:dyDescent="0.25">
      <c r="A3952">
        <v>3951</v>
      </c>
      <c r="C3952" s="2">
        <v>2</v>
      </c>
    </row>
    <row r="3953" spans="1:5" x14ac:dyDescent="0.25">
      <c r="A3953">
        <v>3952</v>
      </c>
      <c r="C3953" s="2">
        <v>2</v>
      </c>
    </row>
    <row r="3954" spans="1:5" x14ac:dyDescent="0.25">
      <c r="A3954">
        <v>3953</v>
      </c>
      <c r="C3954" s="2">
        <v>2</v>
      </c>
    </row>
    <row r="3955" spans="1:5" x14ac:dyDescent="0.25">
      <c r="A3955">
        <v>3954</v>
      </c>
      <c r="B3955" s="4">
        <v>1</v>
      </c>
      <c r="C3955" s="2">
        <v>2</v>
      </c>
    </row>
    <row r="3956" spans="1:5" x14ac:dyDescent="0.25">
      <c r="A3956">
        <v>3955</v>
      </c>
      <c r="B3956" s="4">
        <v>1</v>
      </c>
      <c r="C3956" s="2">
        <v>2</v>
      </c>
    </row>
    <row r="3957" spans="1:5" x14ac:dyDescent="0.25">
      <c r="A3957">
        <v>3956</v>
      </c>
      <c r="B3957" s="4">
        <v>1</v>
      </c>
      <c r="C3957" s="2">
        <v>2</v>
      </c>
    </row>
    <row r="3958" spans="1:5" x14ac:dyDescent="0.25">
      <c r="A3958">
        <v>3957</v>
      </c>
      <c r="B3958" s="4">
        <v>1</v>
      </c>
    </row>
    <row r="3959" spans="1:5" x14ac:dyDescent="0.25">
      <c r="A3959">
        <v>3958</v>
      </c>
      <c r="B3959" s="4">
        <v>1</v>
      </c>
    </row>
    <row r="3960" spans="1:5" x14ac:dyDescent="0.25">
      <c r="A3960">
        <v>3959</v>
      </c>
      <c r="B3960" s="4">
        <v>1</v>
      </c>
    </row>
    <row r="3961" spans="1:5" x14ac:dyDescent="0.25">
      <c r="A3961">
        <v>3960</v>
      </c>
      <c r="B3961" s="4">
        <v>1</v>
      </c>
      <c r="D3961" s="3">
        <v>3</v>
      </c>
      <c r="E3961" s="5">
        <v>4</v>
      </c>
    </row>
    <row r="3962" spans="1:5" x14ac:dyDescent="0.25">
      <c r="A3962">
        <v>3961</v>
      </c>
      <c r="D3962" s="3">
        <v>3</v>
      </c>
      <c r="E3962" s="5">
        <v>4</v>
      </c>
    </row>
    <row r="3963" spans="1:5" x14ac:dyDescent="0.25">
      <c r="A3963">
        <v>3962</v>
      </c>
      <c r="D3963" s="3">
        <v>3</v>
      </c>
      <c r="E3963" s="5">
        <v>4</v>
      </c>
    </row>
    <row r="3964" spans="1:5" x14ac:dyDescent="0.25">
      <c r="A3964">
        <v>3963</v>
      </c>
      <c r="D3964" s="3">
        <v>3</v>
      </c>
      <c r="E3964" s="5">
        <v>4</v>
      </c>
    </row>
    <row r="3965" spans="1:5" x14ac:dyDescent="0.25">
      <c r="A3965">
        <v>3964</v>
      </c>
      <c r="D3965" s="3">
        <v>3</v>
      </c>
      <c r="E3965" s="5">
        <v>4</v>
      </c>
    </row>
    <row r="3966" spans="1:5" x14ac:dyDescent="0.25">
      <c r="A3966">
        <v>3965</v>
      </c>
      <c r="D3966" s="3">
        <v>3</v>
      </c>
      <c r="E3966" s="5">
        <v>4</v>
      </c>
    </row>
    <row r="3967" spans="1:5" x14ac:dyDescent="0.25">
      <c r="A3967">
        <v>3966</v>
      </c>
      <c r="D3967" s="3">
        <v>3</v>
      </c>
      <c r="E3967" s="5">
        <v>4</v>
      </c>
    </row>
    <row r="3968" spans="1:5" x14ac:dyDescent="0.25">
      <c r="A3968">
        <v>3967</v>
      </c>
    </row>
    <row r="3969" spans="1:5" x14ac:dyDescent="0.25">
      <c r="A3969">
        <v>3968</v>
      </c>
    </row>
    <row r="3970" spans="1:5" x14ac:dyDescent="0.25">
      <c r="A3970">
        <v>3969</v>
      </c>
    </row>
    <row r="3971" spans="1:5" x14ac:dyDescent="0.25">
      <c r="A3971">
        <v>3970</v>
      </c>
      <c r="C3971" s="2">
        <v>2</v>
      </c>
    </row>
    <row r="3972" spans="1:5" x14ac:dyDescent="0.25">
      <c r="A3972">
        <v>3971</v>
      </c>
      <c r="C3972" s="2">
        <v>2</v>
      </c>
    </row>
    <row r="3973" spans="1:5" x14ac:dyDescent="0.25">
      <c r="A3973">
        <v>3972</v>
      </c>
      <c r="C3973" s="2">
        <v>2</v>
      </c>
    </row>
    <row r="3974" spans="1:5" x14ac:dyDescent="0.25">
      <c r="A3974">
        <v>3973</v>
      </c>
      <c r="C3974" s="2">
        <v>2</v>
      </c>
    </row>
    <row r="3975" spans="1:5" x14ac:dyDescent="0.25">
      <c r="A3975">
        <v>3974</v>
      </c>
      <c r="C3975" s="2">
        <v>2</v>
      </c>
    </row>
    <row r="3976" spans="1:5" x14ac:dyDescent="0.25">
      <c r="A3976">
        <v>3975</v>
      </c>
      <c r="C3976" s="2">
        <v>2</v>
      </c>
    </row>
    <row r="3977" spans="1:5" x14ac:dyDescent="0.25">
      <c r="A3977">
        <v>3976</v>
      </c>
      <c r="B3977" s="4">
        <v>1</v>
      </c>
      <c r="C3977" s="2">
        <v>2</v>
      </c>
    </row>
    <row r="3978" spans="1:5" x14ac:dyDescent="0.25">
      <c r="A3978">
        <v>3977</v>
      </c>
      <c r="B3978" s="4">
        <v>1</v>
      </c>
      <c r="C3978" s="2">
        <v>2</v>
      </c>
    </row>
    <row r="3979" spans="1:5" x14ac:dyDescent="0.25">
      <c r="A3979">
        <v>3978</v>
      </c>
      <c r="B3979" s="4">
        <v>1</v>
      </c>
    </row>
    <row r="3980" spans="1:5" x14ac:dyDescent="0.25">
      <c r="A3980">
        <v>3979</v>
      </c>
      <c r="B3980" s="4">
        <v>1</v>
      </c>
    </row>
    <row r="3981" spans="1:5" x14ac:dyDescent="0.25">
      <c r="A3981">
        <v>3980</v>
      </c>
      <c r="B3981" s="4">
        <v>1</v>
      </c>
    </row>
    <row r="3982" spans="1:5" x14ac:dyDescent="0.25">
      <c r="A3982">
        <v>3981</v>
      </c>
      <c r="B3982" s="4">
        <v>1</v>
      </c>
      <c r="E3982" s="5">
        <v>4</v>
      </c>
    </row>
    <row r="3983" spans="1:5" x14ac:dyDescent="0.25">
      <c r="A3983">
        <v>3982</v>
      </c>
      <c r="E3983" s="5">
        <v>4</v>
      </c>
    </row>
    <row r="3984" spans="1:5" x14ac:dyDescent="0.25">
      <c r="A3984">
        <v>3983</v>
      </c>
      <c r="D3984" s="3">
        <v>3</v>
      </c>
      <c r="E3984" s="5">
        <v>4</v>
      </c>
    </row>
    <row r="3985" spans="1:5" x14ac:dyDescent="0.25">
      <c r="A3985">
        <v>3984</v>
      </c>
      <c r="D3985" s="3">
        <v>3</v>
      </c>
      <c r="E3985" s="5">
        <v>4</v>
      </c>
    </row>
    <row r="3986" spans="1:5" x14ac:dyDescent="0.25">
      <c r="A3986">
        <v>3985</v>
      </c>
      <c r="D3986" s="3">
        <v>3</v>
      </c>
      <c r="E3986" s="5">
        <v>4</v>
      </c>
    </row>
    <row r="3987" spans="1:5" x14ac:dyDescent="0.25">
      <c r="A3987">
        <v>3986</v>
      </c>
      <c r="D3987" s="3">
        <v>3</v>
      </c>
      <c r="E3987" s="5">
        <v>4</v>
      </c>
    </row>
    <row r="3988" spans="1:5" x14ac:dyDescent="0.25">
      <c r="A3988">
        <v>3987</v>
      </c>
      <c r="D3988" s="3">
        <v>3</v>
      </c>
      <c r="E3988" s="5">
        <v>4</v>
      </c>
    </row>
    <row r="3989" spans="1:5" x14ac:dyDescent="0.25">
      <c r="A3989">
        <v>3988</v>
      </c>
      <c r="D3989" s="3">
        <v>3</v>
      </c>
    </row>
    <row r="3990" spans="1:5" x14ac:dyDescent="0.25">
      <c r="A3990">
        <v>3989</v>
      </c>
    </row>
    <row r="3991" spans="1:5" x14ac:dyDescent="0.25">
      <c r="A3991">
        <v>3990</v>
      </c>
    </row>
    <row r="3992" spans="1:5" x14ac:dyDescent="0.25">
      <c r="A3992">
        <v>3991</v>
      </c>
    </row>
    <row r="3993" spans="1:5" x14ac:dyDescent="0.25">
      <c r="A3993">
        <v>3992</v>
      </c>
    </row>
    <row r="3994" spans="1:5" x14ac:dyDescent="0.25">
      <c r="A3994">
        <v>3993</v>
      </c>
      <c r="C3994" s="2">
        <v>2</v>
      </c>
    </row>
    <row r="3995" spans="1:5" x14ac:dyDescent="0.25">
      <c r="A3995">
        <v>3994</v>
      </c>
      <c r="C3995" s="2">
        <v>2</v>
      </c>
    </row>
    <row r="3996" spans="1:5" x14ac:dyDescent="0.25">
      <c r="A3996">
        <v>3995</v>
      </c>
      <c r="C3996" s="2">
        <v>2</v>
      </c>
    </row>
    <row r="3997" spans="1:5" x14ac:dyDescent="0.25">
      <c r="A3997">
        <v>3996</v>
      </c>
      <c r="C3997" s="2">
        <v>2</v>
      </c>
    </row>
    <row r="3998" spans="1:5" x14ac:dyDescent="0.25">
      <c r="A3998">
        <v>3997</v>
      </c>
      <c r="C3998" s="2">
        <v>2</v>
      </c>
    </row>
    <row r="3999" spans="1:5" x14ac:dyDescent="0.25">
      <c r="A3999">
        <v>3998</v>
      </c>
      <c r="C3999" s="2">
        <v>2</v>
      </c>
    </row>
    <row r="4000" spans="1:5" x14ac:dyDescent="0.25">
      <c r="A4000">
        <v>3999</v>
      </c>
      <c r="B4000" s="4">
        <v>1</v>
      </c>
      <c r="C4000" s="2">
        <v>2</v>
      </c>
    </row>
    <row r="4001" spans="1:5" x14ac:dyDescent="0.25">
      <c r="A4001">
        <v>4000</v>
      </c>
      <c r="B4001" s="4">
        <v>1</v>
      </c>
      <c r="C4001" s="2">
        <v>2</v>
      </c>
    </row>
    <row r="4002" spans="1:5" x14ac:dyDescent="0.25">
      <c r="A4002">
        <v>4001</v>
      </c>
      <c r="B4002" s="4">
        <v>1</v>
      </c>
    </row>
    <row r="4003" spans="1:5" x14ac:dyDescent="0.25">
      <c r="A4003">
        <v>4002</v>
      </c>
      <c r="B4003" s="4">
        <v>1</v>
      </c>
    </row>
    <row r="4004" spans="1:5" x14ac:dyDescent="0.25">
      <c r="A4004">
        <v>4003</v>
      </c>
      <c r="B4004" s="4">
        <v>1</v>
      </c>
    </row>
    <row r="4005" spans="1:5" x14ac:dyDescent="0.25">
      <c r="A4005">
        <v>4004</v>
      </c>
      <c r="B4005" s="4">
        <v>1</v>
      </c>
    </row>
    <row r="4006" spans="1:5" x14ac:dyDescent="0.25">
      <c r="A4006">
        <v>4005</v>
      </c>
      <c r="B4006" s="4">
        <v>1</v>
      </c>
      <c r="E4006" s="5">
        <v>4</v>
      </c>
    </row>
    <row r="4007" spans="1:5" x14ac:dyDescent="0.25">
      <c r="A4007">
        <v>4006</v>
      </c>
      <c r="D4007" s="3">
        <v>3</v>
      </c>
      <c r="E4007" s="5">
        <v>4</v>
      </c>
    </row>
    <row r="4008" spans="1:5" x14ac:dyDescent="0.25">
      <c r="A4008">
        <v>4007</v>
      </c>
      <c r="D4008" s="3">
        <v>3</v>
      </c>
      <c r="E4008" s="5">
        <v>4</v>
      </c>
    </row>
    <row r="4009" spans="1:5" x14ac:dyDescent="0.25">
      <c r="A4009">
        <v>4008</v>
      </c>
      <c r="D4009" s="3">
        <v>3</v>
      </c>
      <c r="E4009" s="5">
        <v>4</v>
      </c>
    </row>
    <row r="4010" spans="1:5" x14ac:dyDescent="0.25">
      <c r="A4010">
        <v>4009</v>
      </c>
      <c r="D4010" s="3">
        <v>3</v>
      </c>
      <c r="E4010" s="5">
        <v>4</v>
      </c>
    </row>
    <row r="4011" spans="1:5" x14ac:dyDescent="0.25">
      <c r="A4011">
        <v>4010</v>
      </c>
      <c r="D4011" s="3">
        <v>3</v>
      </c>
      <c r="E4011" s="5">
        <v>4</v>
      </c>
    </row>
    <row r="4012" spans="1:5" x14ac:dyDescent="0.25">
      <c r="A4012">
        <v>4011</v>
      </c>
      <c r="D4012" s="3">
        <v>3</v>
      </c>
      <c r="E4012" s="5">
        <v>4</v>
      </c>
    </row>
    <row r="4013" spans="1:5" x14ac:dyDescent="0.25">
      <c r="A4013">
        <v>4012</v>
      </c>
      <c r="D4013" s="3">
        <v>3</v>
      </c>
    </row>
    <row r="4014" spans="1:5" x14ac:dyDescent="0.25">
      <c r="A4014">
        <v>4013</v>
      </c>
      <c r="C4014" s="2">
        <v>2</v>
      </c>
    </row>
    <row r="4015" spans="1:5" x14ac:dyDescent="0.25">
      <c r="A4015">
        <v>4014</v>
      </c>
      <c r="C4015" s="2">
        <v>2</v>
      </c>
    </row>
    <row r="4016" spans="1:5" x14ac:dyDescent="0.25">
      <c r="A4016">
        <v>4015</v>
      </c>
      <c r="C4016" s="2">
        <v>2</v>
      </c>
    </row>
    <row r="4017" spans="1:5" x14ac:dyDescent="0.25">
      <c r="A4017">
        <v>4016</v>
      </c>
      <c r="C4017" s="2">
        <v>2</v>
      </c>
    </row>
    <row r="4018" spans="1:5" x14ac:dyDescent="0.25">
      <c r="A4018">
        <v>4017</v>
      </c>
      <c r="C4018" s="2">
        <v>2</v>
      </c>
    </row>
    <row r="4019" spans="1:5" x14ac:dyDescent="0.25">
      <c r="A4019">
        <v>4018</v>
      </c>
      <c r="C4019" s="2">
        <v>2</v>
      </c>
    </row>
    <row r="4020" spans="1:5" x14ac:dyDescent="0.25">
      <c r="A4020">
        <v>4019</v>
      </c>
      <c r="C4020" s="2">
        <v>2</v>
      </c>
    </row>
    <row r="4021" spans="1:5" x14ac:dyDescent="0.25">
      <c r="A4021">
        <v>4020</v>
      </c>
      <c r="B4021" s="4">
        <v>1</v>
      </c>
      <c r="C4021" s="2">
        <v>2</v>
      </c>
    </row>
    <row r="4022" spans="1:5" x14ac:dyDescent="0.25">
      <c r="A4022">
        <v>4021</v>
      </c>
      <c r="B4022" s="4">
        <v>1</v>
      </c>
      <c r="C4022" s="2">
        <v>2</v>
      </c>
    </row>
    <row r="4023" spans="1:5" x14ac:dyDescent="0.25">
      <c r="A4023">
        <v>4022</v>
      </c>
      <c r="B4023" s="4">
        <v>1</v>
      </c>
    </row>
    <row r="4024" spans="1:5" x14ac:dyDescent="0.25">
      <c r="A4024">
        <v>4023</v>
      </c>
      <c r="B4024" s="4">
        <v>1</v>
      </c>
    </row>
    <row r="4025" spans="1:5" x14ac:dyDescent="0.25">
      <c r="A4025">
        <v>4024</v>
      </c>
      <c r="B4025" s="4">
        <v>1</v>
      </c>
    </row>
    <row r="4026" spans="1:5" x14ac:dyDescent="0.25">
      <c r="A4026">
        <v>4025</v>
      </c>
      <c r="B4026" s="4">
        <v>1</v>
      </c>
    </row>
    <row r="4027" spans="1:5" x14ac:dyDescent="0.25">
      <c r="A4027">
        <v>4026</v>
      </c>
      <c r="B4027" s="4">
        <v>1</v>
      </c>
    </row>
    <row r="4028" spans="1:5" x14ac:dyDescent="0.25">
      <c r="A4028">
        <v>4027</v>
      </c>
      <c r="B4028" s="4">
        <v>1</v>
      </c>
      <c r="E4028" s="5">
        <v>4</v>
      </c>
    </row>
    <row r="4029" spans="1:5" x14ac:dyDescent="0.25">
      <c r="A4029">
        <v>4028</v>
      </c>
      <c r="B4029" s="4">
        <v>1</v>
      </c>
      <c r="E4029" s="5">
        <v>4</v>
      </c>
    </row>
    <row r="4030" spans="1:5" x14ac:dyDescent="0.25">
      <c r="A4030">
        <v>4029</v>
      </c>
      <c r="D4030" s="3">
        <v>3</v>
      </c>
      <c r="E4030" s="5">
        <v>4</v>
      </c>
    </row>
    <row r="4031" spans="1:5" x14ac:dyDescent="0.25">
      <c r="A4031">
        <v>4030</v>
      </c>
      <c r="D4031" s="3">
        <v>3</v>
      </c>
      <c r="E4031" s="5">
        <v>4</v>
      </c>
    </row>
    <row r="4032" spans="1:5" x14ac:dyDescent="0.25">
      <c r="A4032">
        <v>4031</v>
      </c>
      <c r="D4032" s="3">
        <v>3</v>
      </c>
      <c r="E4032" s="5">
        <v>4</v>
      </c>
    </row>
    <row r="4033" spans="1:5" x14ac:dyDescent="0.25">
      <c r="A4033">
        <v>4032</v>
      </c>
      <c r="D4033" s="3">
        <v>3</v>
      </c>
      <c r="E4033" s="5">
        <v>4</v>
      </c>
    </row>
    <row r="4034" spans="1:5" x14ac:dyDescent="0.25">
      <c r="A4034">
        <v>4033</v>
      </c>
      <c r="C4034" s="2">
        <v>2</v>
      </c>
      <c r="D4034" s="3">
        <v>3</v>
      </c>
      <c r="E4034" s="5">
        <v>4</v>
      </c>
    </row>
    <row r="4035" spans="1:5" x14ac:dyDescent="0.25">
      <c r="A4035">
        <v>4034</v>
      </c>
      <c r="C4035" s="2">
        <v>2</v>
      </c>
      <c r="D4035" s="3">
        <v>3</v>
      </c>
      <c r="E4035" s="5">
        <v>4</v>
      </c>
    </row>
    <row r="4036" spans="1:5" x14ac:dyDescent="0.25">
      <c r="A4036">
        <v>4035</v>
      </c>
      <c r="C4036" s="2">
        <v>2</v>
      </c>
      <c r="D4036" s="3">
        <v>3</v>
      </c>
    </row>
    <row r="4037" spans="1:5" x14ac:dyDescent="0.25">
      <c r="A4037">
        <v>4036</v>
      </c>
      <c r="C4037" s="2">
        <v>2</v>
      </c>
      <c r="D4037" s="3">
        <v>3</v>
      </c>
    </row>
    <row r="4038" spans="1:5" x14ac:dyDescent="0.25">
      <c r="A4038">
        <v>4037</v>
      </c>
      <c r="C4038" s="2">
        <v>2</v>
      </c>
      <c r="D4038" s="3">
        <v>3</v>
      </c>
    </row>
    <row r="4039" spans="1:5" x14ac:dyDescent="0.25">
      <c r="A4039">
        <v>4038</v>
      </c>
      <c r="C4039" s="2">
        <v>2</v>
      </c>
    </row>
    <row r="4040" spans="1:5" x14ac:dyDescent="0.25">
      <c r="A4040">
        <v>4039</v>
      </c>
      <c r="C4040" s="2">
        <v>2</v>
      </c>
    </row>
    <row r="4041" spans="1:5" x14ac:dyDescent="0.25">
      <c r="A4041">
        <v>4040</v>
      </c>
      <c r="C4041" s="2">
        <v>2</v>
      </c>
    </row>
    <row r="4042" spans="1:5" x14ac:dyDescent="0.25">
      <c r="A4042">
        <v>4041</v>
      </c>
      <c r="C4042" s="2">
        <v>2</v>
      </c>
    </row>
    <row r="4043" spans="1:5" x14ac:dyDescent="0.25">
      <c r="A4043">
        <v>4042</v>
      </c>
      <c r="C4043" s="2">
        <v>2</v>
      </c>
    </row>
    <row r="4044" spans="1:5" x14ac:dyDescent="0.25">
      <c r="A4044">
        <v>4043</v>
      </c>
      <c r="B4044" s="4">
        <v>1</v>
      </c>
      <c r="C4044" s="2">
        <v>2</v>
      </c>
    </row>
    <row r="4045" spans="1:5" x14ac:dyDescent="0.25">
      <c r="A4045">
        <v>4044</v>
      </c>
      <c r="B4045" s="4">
        <v>1</v>
      </c>
      <c r="C4045" s="2">
        <v>2</v>
      </c>
    </row>
    <row r="4046" spans="1:5" x14ac:dyDescent="0.25">
      <c r="A4046">
        <v>4045</v>
      </c>
      <c r="B4046" s="4">
        <v>1</v>
      </c>
    </row>
    <row r="4047" spans="1:5" x14ac:dyDescent="0.25">
      <c r="A4047">
        <v>4046</v>
      </c>
      <c r="B4047" s="4">
        <v>1</v>
      </c>
    </row>
    <row r="4048" spans="1:5" x14ac:dyDescent="0.25">
      <c r="A4048">
        <v>4047</v>
      </c>
      <c r="B4048" s="4">
        <v>1</v>
      </c>
    </row>
    <row r="4049" spans="1:5" x14ac:dyDescent="0.25">
      <c r="A4049">
        <v>4048</v>
      </c>
      <c r="B4049" s="4">
        <v>1</v>
      </c>
      <c r="E4049" s="5">
        <v>4</v>
      </c>
    </row>
    <row r="4050" spans="1:5" x14ac:dyDescent="0.25">
      <c r="A4050">
        <v>4049</v>
      </c>
      <c r="B4050" s="4">
        <v>1</v>
      </c>
      <c r="E4050" s="5">
        <v>4</v>
      </c>
    </row>
    <row r="4051" spans="1:5" x14ac:dyDescent="0.25">
      <c r="A4051">
        <v>4050</v>
      </c>
      <c r="B4051" s="4">
        <v>1</v>
      </c>
      <c r="E4051" s="5">
        <v>4</v>
      </c>
    </row>
    <row r="4052" spans="1:5" x14ac:dyDescent="0.25">
      <c r="A4052">
        <v>4051</v>
      </c>
      <c r="B4052" s="4">
        <v>1</v>
      </c>
      <c r="E4052" s="5">
        <v>4</v>
      </c>
    </row>
    <row r="4053" spans="1:5" x14ac:dyDescent="0.25">
      <c r="A4053">
        <v>4052</v>
      </c>
      <c r="B4053" s="4">
        <v>1</v>
      </c>
      <c r="E4053" s="5">
        <v>4</v>
      </c>
    </row>
    <row r="4054" spans="1:5" x14ac:dyDescent="0.25">
      <c r="A4054">
        <v>4053</v>
      </c>
      <c r="B4054" s="4">
        <v>1</v>
      </c>
      <c r="D4054" s="3">
        <v>3</v>
      </c>
      <c r="E4054" s="5">
        <v>4</v>
      </c>
    </row>
    <row r="4055" spans="1:5" x14ac:dyDescent="0.25">
      <c r="A4055">
        <v>4054</v>
      </c>
      <c r="D4055" s="3">
        <v>3</v>
      </c>
      <c r="E4055" s="5">
        <v>4</v>
      </c>
    </row>
    <row r="4056" spans="1:5" x14ac:dyDescent="0.25">
      <c r="A4056">
        <v>4055</v>
      </c>
      <c r="D4056" s="3">
        <v>3</v>
      </c>
      <c r="E4056" s="5">
        <v>4</v>
      </c>
    </row>
    <row r="4057" spans="1:5" x14ac:dyDescent="0.25">
      <c r="A4057">
        <v>4056</v>
      </c>
      <c r="D4057" s="3">
        <v>3</v>
      </c>
      <c r="E4057" s="5">
        <v>4</v>
      </c>
    </row>
    <row r="4058" spans="1:5" x14ac:dyDescent="0.25">
      <c r="A4058">
        <v>4057</v>
      </c>
      <c r="D4058" s="3">
        <v>3</v>
      </c>
      <c r="E4058" s="5">
        <v>4</v>
      </c>
    </row>
    <row r="4059" spans="1:5" x14ac:dyDescent="0.25">
      <c r="A4059">
        <v>4058</v>
      </c>
      <c r="D4059" s="3">
        <v>3</v>
      </c>
      <c r="E4059" s="5">
        <v>4</v>
      </c>
    </row>
    <row r="4060" spans="1:5" x14ac:dyDescent="0.25">
      <c r="A4060">
        <v>4059</v>
      </c>
      <c r="D4060" s="3">
        <v>3</v>
      </c>
    </row>
    <row r="4061" spans="1:5" x14ac:dyDescent="0.25">
      <c r="A4061">
        <v>4060</v>
      </c>
      <c r="C4061" s="2">
        <v>2</v>
      </c>
      <c r="D4061" s="3">
        <v>3</v>
      </c>
    </row>
    <row r="4062" spans="1:5" x14ac:dyDescent="0.25">
      <c r="A4062">
        <v>4061</v>
      </c>
      <c r="C4062" s="2">
        <v>2</v>
      </c>
      <c r="D4062" s="3">
        <v>3</v>
      </c>
    </row>
    <row r="4063" spans="1:5" x14ac:dyDescent="0.25">
      <c r="A4063">
        <v>4062</v>
      </c>
      <c r="C4063" s="2">
        <v>2</v>
      </c>
      <c r="D4063" s="3">
        <v>3</v>
      </c>
    </row>
    <row r="4064" spans="1:5" x14ac:dyDescent="0.25">
      <c r="A4064">
        <v>4063</v>
      </c>
      <c r="C4064" s="2">
        <v>2</v>
      </c>
      <c r="D4064" s="3">
        <v>3</v>
      </c>
    </row>
    <row r="4065" spans="1:5" x14ac:dyDescent="0.25">
      <c r="A4065">
        <v>4064</v>
      </c>
      <c r="C4065" s="2">
        <v>2</v>
      </c>
    </row>
    <row r="4066" spans="1:5" x14ac:dyDescent="0.25">
      <c r="A4066">
        <v>4065</v>
      </c>
      <c r="C4066" s="2">
        <v>2</v>
      </c>
    </row>
    <row r="4067" spans="1:5" x14ac:dyDescent="0.25">
      <c r="A4067">
        <v>4066</v>
      </c>
      <c r="C4067" s="2">
        <v>2</v>
      </c>
    </row>
    <row r="4068" spans="1:5" x14ac:dyDescent="0.25">
      <c r="A4068">
        <v>4067</v>
      </c>
      <c r="C4068" s="2">
        <v>2</v>
      </c>
    </row>
    <row r="4069" spans="1:5" x14ac:dyDescent="0.25">
      <c r="A4069">
        <v>4068</v>
      </c>
      <c r="C4069" s="2">
        <v>2</v>
      </c>
    </row>
    <row r="4070" spans="1:5" x14ac:dyDescent="0.25">
      <c r="A4070">
        <v>4069</v>
      </c>
      <c r="C4070" s="2">
        <v>2</v>
      </c>
    </row>
    <row r="4071" spans="1:5" x14ac:dyDescent="0.25">
      <c r="A4071">
        <v>4070</v>
      </c>
      <c r="B4071" s="4">
        <v>1</v>
      </c>
      <c r="C4071" s="2">
        <v>2</v>
      </c>
    </row>
    <row r="4072" spans="1:5" x14ac:dyDescent="0.25">
      <c r="A4072">
        <v>4071</v>
      </c>
      <c r="B4072" s="4">
        <v>1</v>
      </c>
      <c r="C4072" s="2">
        <v>2</v>
      </c>
    </row>
    <row r="4073" spans="1:5" x14ac:dyDescent="0.25">
      <c r="A4073">
        <v>4072</v>
      </c>
      <c r="B4073" s="4">
        <v>1</v>
      </c>
    </row>
    <row r="4074" spans="1:5" x14ac:dyDescent="0.25">
      <c r="A4074">
        <v>4073</v>
      </c>
      <c r="B4074" s="4">
        <v>1</v>
      </c>
      <c r="E4074" s="5">
        <v>4</v>
      </c>
    </row>
    <row r="4075" spans="1:5" x14ac:dyDescent="0.25">
      <c r="A4075">
        <v>4074</v>
      </c>
      <c r="B4075" s="4">
        <v>1</v>
      </c>
      <c r="E4075" s="5">
        <v>4</v>
      </c>
    </row>
    <row r="4076" spans="1:5" x14ac:dyDescent="0.25">
      <c r="A4076">
        <v>4075</v>
      </c>
      <c r="B4076" s="4">
        <v>1</v>
      </c>
      <c r="E4076" s="5">
        <v>4</v>
      </c>
    </row>
    <row r="4077" spans="1:5" x14ac:dyDescent="0.25">
      <c r="A4077">
        <v>4076</v>
      </c>
      <c r="B4077" s="4">
        <v>1</v>
      </c>
      <c r="E4077" s="5">
        <v>4</v>
      </c>
    </row>
    <row r="4078" spans="1:5" x14ac:dyDescent="0.25">
      <c r="A4078">
        <v>4077</v>
      </c>
      <c r="B4078" s="4">
        <v>1</v>
      </c>
      <c r="E4078" s="5">
        <v>4</v>
      </c>
    </row>
    <row r="4079" spans="1:5" x14ac:dyDescent="0.25">
      <c r="A4079">
        <v>4078</v>
      </c>
      <c r="B4079" s="4">
        <v>1</v>
      </c>
      <c r="D4079" s="3">
        <v>3</v>
      </c>
      <c r="E4079" s="5">
        <v>4</v>
      </c>
    </row>
    <row r="4080" spans="1:5" x14ac:dyDescent="0.25">
      <c r="A4080">
        <v>4079</v>
      </c>
      <c r="B4080" s="4">
        <v>1</v>
      </c>
      <c r="D4080" s="3">
        <v>3</v>
      </c>
      <c r="E4080" s="5">
        <v>4</v>
      </c>
    </row>
    <row r="4081" spans="1:6" x14ac:dyDescent="0.25">
      <c r="A4081">
        <v>4080</v>
      </c>
      <c r="B4081" s="4">
        <v>1</v>
      </c>
      <c r="D4081" s="3">
        <v>3</v>
      </c>
      <c r="E4081" s="5">
        <v>4</v>
      </c>
    </row>
    <row r="4082" spans="1:6" x14ac:dyDescent="0.25">
      <c r="A4082">
        <v>4081</v>
      </c>
      <c r="D4082" s="3">
        <v>3</v>
      </c>
      <c r="E4082" s="5">
        <v>4</v>
      </c>
    </row>
    <row r="4083" spans="1:6" x14ac:dyDescent="0.25">
      <c r="A4083">
        <v>4082</v>
      </c>
      <c r="D4083" s="3">
        <v>3</v>
      </c>
      <c r="E4083" s="5">
        <v>4</v>
      </c>
      <c r="F4083" t="s">
        <v>22</v>
      </c>
    </row>
    <row r="4084" spans="1:6" x14ac:dyDescent="0.25">
      <c r="A4084">
        <v>4083</v>
      </c>
    </row>
    <row r="4085" spans="1:6" x14ac:dyDescent="0.25">
      <c r="A4085">
        <v>4084</v>
      </c>
      <c r="F4085" t="s">
        <v>22</v>
      </c>
    </row>
    <row r="4086" spans="1:6" x14ac:dyDescent="0.25">
      <c r="A4086">
        <v>4085</v>
      </c>
      <c r="C4086" s="2">
        <v>2</v>
      </c>
    </row>
    <row r="4087" spans="1:6" x14ac:dyDescent="0.25">
      <c r="A4087">
        <v>4086</v>
      </c>
      <c r="C4087" s="2">
        <v>2</v>
      </c>
    </row>
    <row r="4088" spans="1:6" x14ac:dyDescent="0.25">
      <c r="A4088">
        <v>4087</v>
      </c>
      <c r="C4088" s="2">
        <v>2</v>
      </c>
    </row>
    <row r="4089" spans="1:6" x14ac:dyDescent="0.25">
      <c r="A4089">
        <v>4088</v>
      </c>
      <c r="C4089" s="2">
        <v>2</v>
      </c>
    </row>
    <row r="4090" spans="1:6" x14ac:dyDescent="0.25">
      <c r="A4090">
        <v>4089</v>
      </c>
      <c r="C4090" s="2">
        <v>2</v>
      </c>
    </row>
    <row r="4091" spans="1:6" x14ac:dyDescent="0.25">
      <c r="A4091">
        <v>4090</v>
      </c>
      <c r="C4091" s="2">
        <v>2</v>
      </c>
    </row>
    <row r="4092" spans="1:6" x14ac:dyDescent="0.25">
      <c r="A4092">
        <v>4091</v>
      </c>
      <c r="B4092" s="4">
        <v>1</v>
      </c>
      <c r="C4092" s="2">
        <v>2</v>
      </c>
    </row>
    <row r="4093" spans="1:6" x14ac:dyDescent="0.25">
      <c r="A4093">
        <v>4092</v>
      </c>
      <c r="B4093" s="4">
        <v>1</v>
      </c>
      <c r="C4093" s="2">
        <v>2</v>
      </c>
    </row>
    <row r="4094" spans="1:6" x14ac:dyDescent="0.25">
      <c r="A4094">
        <v>4093</v>
      </c>
      <c r="B4094" s="4">
        <v>1</v>
      </c>
      <c r="C4094" s="2">
        <v>2</v>
      </c>
    </row>
    <row r="4095" spans="1:6" x14ac:dyDescent="0.25">
      <c r="A4095">
        <v>4094</v>
      </c>
      <c r="B4095" s="4">
        <v>1</v>
      </c>
      <c r="C4095" s="2">
        <v>2</v>
      </c>
    </row>
    <row r="4096" spans="1:6" x14ac:dyDescent="0.25">
      <c r="A4096">
        <v>4095</v>
      </c>
      <c r="B4096" s="4">
        <v>1</v>
      </c>
      <c r="C4096" s="2">
        <v>2</v>
      </c>
    </row>
    <row r="4097" spans="1:5" x14ac:dyDescent="0.25">
      <c r="A4097">
        <v>4096</v>
      </c>
      <c r="B4097" s="4">
        <v>1</v>
      </c>
    </row>
    <row r="4098" spans="1:5" x14ac:dyDescent="0.25">
      <c r="A4098">
        <v>4097</v>
      </c>
      <c r="B4098" s="4">
        <v>1</v>
      </c>
    </row>
    <row r="4099" spans="1:5" x14ac:dyDescent="0.25">
      <c r="A4099">
        <v>4098</v>
      </c>
      <c r="B4099" s="4">
        <v>1</v>
      </c>
      <c r="E4099" s="5">
        <v>4</v>
      </c>
    </row>
    <row r="4100" spans="1:5" x14ac:dyDescent="0.25">
      <c r="A4100">
        <v>4099</v>
      </c>
      <c r="B4100" s="4">
        <v>1</v>
      </c>
      <c r="D4100" s="3">
        <v>3</v>
      </c>
      <c r="E4100" s="5">
        <v>4</v>
      </c>
    </row>
    <row r="4101" spans="1:5" x14ac:dyDescent="0.25">
      <c r="A4101">
        <v>4100</v>
      </c>
      <c r="B4101" s="4">
        <v>1</v>
      </c>
      <c r="D4101" s="3">
        <v>3</v>
      </c>
      <c r="E4101" s="5">
        <v>4</v>
      </c>
    </row>
    <row r="4102" spans="1:5" x14ac:dyDescent="0.25">
      <c r="A4102">
        <v>4101</v>
      </c>
      <c r="D4102" s="3">
        <v>3</v>
      </c>
      <c r="E4102" s="5">
        <v>4</v>
      </c>
    </row>
    <row r="4103" spans="1:5" x14ac:dyDescent="0.25">
      <c r="A4103">
        <v>4102</v>
      </c>
      <c r="D4103" s="3">
        <v>3</v>
      </c>
      <c r="E4103" s="5">
        <v>4</v>
      </c>
    </row>
    <row r="4104" spans="1:5" x14ac:dyDescent="0.25">
      <c r="A4104">
        <v>4103</v>
      </c>
      <c r="D4104" s="3">
        <v>3</v>
      </c>
      <c r="E4104" s="5">
        <v>4</v>
      </c>
    </row>
    <row r="4105" spans="1:5" x14ac:dyDescent="0.25">
      <c r="A4105">
        <v>4104</v>
      </c>
      <c r="D4105" s="3">
        <v>3</v>
      </c>
      <c r="E4105" s="5">
        <v>4</v>
      </c>
    </row>
    <row r="4106" spans="1:5" x14ac:dyDescent="0.25">
      <c r="A4106">
        <v>4105</v>
      </c>
      <c r="D4106" s="3">
        <v>3</v>
      </c>
      <c r="E4106" s="5">
        <v>4</v>
      </c>
    </row>
    <row r="4107" spans="1:5" x14ac:dyDescent="0.25">
      <c r="A4107">
        <v>4106</v>
      </c>
      <c r="D4107" s="3">
        <v>3</v>
      </c>
    </row>
    <row r="4108" spans="1:5" x14ac:dyDescent="0.25">
      <c r="A4108">
        <v>4107</v>
      </c>
      <c r="D4108" s="3">
        <v>3</v>
      </c>
    </row>
    <row r="4109" spans="1:5" x14ac:dyDescent="0.25">
      <c r="A4109">
        <v>4108</v>
      </c>
    </row>
    <row r="4110" spans="1:5" x14ac:dyDescent="0.25">
      <c r="A4110">
        <v>4109</v>
      </c>
    </row>
    <row r="4111" spans="1:5" x14ac:dyDescent="0.25">
      <c r="A4111">
        <v>4110</v>
      </c>
    </row>
    <row r="4112" spans="1:5" x14ac:dyDescent="0.25">
      <c r="A4112">
        <v>4111</v>
      </c>
    </row>
    <row r="4113" spans="1:5" x14ac:dyDescent="0.25">
      <c r="A4113">
        <v>4112</v>
      </c>
    </row>
    <row r="4114" spans="1:5" x14ac:dyDescent="0.25">
      <c r="A4114">
        <v>4113</v>
      </c>
    </row>
    <row r="4115" spans="1:5" x14ac:dyDescent="0.25">
      <c r="A4115">
        <v>4114</v>
      </c>
    </row>
    <row r="4116" spans="1:5" x14ac:dyDescent="0.25">
      <c r="A4116">
        <v>4115</v>
      </c>
    </row>
    <row r="4117" spans="1:5" x14ac:dyDescent="0.25">
      <c r="A4117">
        <v>4116</v>
      </c>
      <c r="B4117" s="4">
        <v>1</v>
      </c>
      <c r="C4117" s="2">
        <v>2</v>
      </c>
    </row>
    <row r="4118" spans="1:5" x14ac:dyDescent="0.25">
      <c r="A4118">
        <v>4117</v>
      </c>
      <c r="B4118" s="4">
        <v>1</v>
      </c>
      <c r="C4118" s="2">
        <v>2</v>
      </c>
    </row>
    <row r="4119" spans="1:5" x14ac:dyDescent="0.25">
      <c r="A4119">
        <v>4118</v>
      </c>
      <c r="B4119" s="4">
        <v>1</v>
      </c>
      <c r="C4119" s="2">
        <v>2</v>
      </c>
    </row>
    <row r="4120" spans="1:5" x14ac:dyDescent="0.25">
      <c r="A4120">
        <v>4119</v>
      </c>
      <c r="B4120" s="4">
        <v>1</v>
      </c>
      <c r="C4120" s="2">
        <v>2</v>
      </c>
    </row>
    <row r="4121" spans="1:5" x14ac:dyDescent="0.25">
      <c r="A4121">
        <v>4120</v>
      </c>
      <c r="B4121" s="4">
        <v>1</v>
      </c>
      <c r="C4121" s="2">
        <v>2</v>
      </c>
    </row>
    <row r="4122" spans="1:5" x14ac:dyDescent="0.25">
      <c r="A4122">
        <v>4121</v>
      </c>
      <c r="B4122" s="4">
        <v>1</v>
      </c>
      <c r="C4122" s="2">
        <v>2</v>
      </c>
    </row>
    <row r="4123" spans="1:5" x14ac:dyDescent="0.25">
      <c r="A4123">
        <v>4122</v>
      </c>
      <c r="B4123" s="4">
        <v>1</v>
      </c>
      <c r="C4123" s="2">
        <v>2</v>
      </c>
    </row>
    <row r="4124" spans="1:5" x14ac:dyDescent="0.25">
      <c r="A4124">
        <v>4123</v>
      </c>
      <c r="B4124" s="4">
        <v>1</v>
      </c>
      <c r="C4124" s="2">
        <v>2</v>
      </c>
    </row>
    <row r="4125" spans="1:5" x14ac:dyDescent="0.25">
      <c r="A4125">
        <v>4124</v>
      </c>
      <c r="D4125" s="3">
        <v>3</v>
      </c>
      <c r="E4125" s="5">
        <v>4</v>
      </c>
    </row>
    <row r="4126" spans="1:5" x14ac:dyDescent="0.25">
      <c r="A4126">
        <v>4125</v>
      </c>
      <c r="D4126" s="3">
        <v>3</v>
      </c>
      <c r="E4126" s="5">
        <v>4</v>
      </c>
    </row>
    <row r="4127" spans="1:5" x14ac:dyDescent="0.25">
      <c r="A4127">
        <v>4126</v>
      </c>
      <c r="D4127" s="3">
        <v>3</v>
      </c>
      <c r="E4127" s="5">
        <v>4</v>
      </c>
    </row>
    <row r="4128" spans="1:5" x14ac:dyDescent="0.25">
      <c r="A4128">
        <v>4127</v>
      </c>
      <c r="D4128" s="3">
        <v>3</v>
      </c>
      <c r="E4128" s="5">
        <v>4</v>
      </c>
    </row>
    <row r="4129" spans="1:5" x14ac:dyDescent="0.25">
      <c r="A4129">
        <v>4128</v>
      </c>
      <c r="D4129" s="3">
        <v>3</v>
      </c>
      <c r="E4129" s="5">
        <v>4</v>
      </c>
    </row>
    <row r="4130" spans="1:5" x14ac:dyDescent="0.25">
      <c r="A4130">
        <v>4129</v>
      </c>
      <c r="D4130" s="3">
        <v>3</v>
      </c>
      <c r="E4130" s="5">
        <v>4</v>
      </c>
    </row>
    <row r="4131" spans="1:5" x14ac:dyDescent="0.25">
      <c r="A4131">
        <v>4130</v>
      </c>
      <c r="D4131" s="3">
        <v>3</v>
      </c>
      <c r="E4131" s="5">
        <v>4</v>
      </c>
    </row>
    <row r="4132" spans="1:5" x14ac:dyDescent="0.25">
      <c r="A4132">
        <v>4131</v>
      </c>
      <c r="D4132" s="3">
        <v>3</v>
      </c>
      <c r="E4132" s="5">
        <v>4</v>
      </c>
    </row>
    <row r="4133" spans="1:5" x14ac:dyDescent="0.25">
      <c r="A4133">
        <v>4132</v>
      </c>
      <c r="D4133" s="3">
        <v>3</v>
      </c>
      <c r="E4133" s="5">
        <v>4</v>
      </c>
    </row>
    <row r="4134" spans="1:5" x14ac:dyDescent="0.25">
      <c r="A4134">
        <v>4133</v>
      </c>
    </row>
    <row r="4135" spans="1:5" x14ac:dyDescent="0.25">
      <c r="A4135">
        <v>4134</v>
      </c>
    </row>
    <row r="4136" spans="1:5" x14ac:dyDescent="0.25">
      <c r="A4136">
        <v>4135</v>
      </c>
    </row>
    <row r="4137" spans="1:5" x14ac:dyDescent="0.25">
      <c r="A4137">
        <v>4136</v>
      </c>
      <c r="B4137" s="4">
        <v>1</v>
      </c>
    </row>
    <row r="4138" spans="1:5" x14ac:dyDescent="0.25">
      <c r="A4138">
        <v>4137</v>
      </c>
      <c r="B4138" s="4">
        <v>1</v>
      </c>
    </row>
    <row r="4139" spans="1:5" x14ac:dyDescent="0.25">
      <c r="A4139">
        <v>4138</v>
      </c>
      <c r="B4139" s="4">
        <v>1</v>
      </c>
    </row>
    <row r="4140" spans="1:5" x14ac:dyDescent="0.25">
      <c r="A4140">
        <v>4139</v>
      </c>
      <c r="B4140" s="4">
        <v>1</v>
      </c>
    </row>
    <row r="4141" spans="1:5" x14ac:dyDescent="0.25">
      <c r="A4141">
        <v>4140</v>
      </c>
      <c r="B4141" s="4">
        <v>1</v>
      </c>
    </row>
    <row r="4142" spans="1:5" x14ac:dyDescent="0.25">
      <c r="A4142">
        <v>4141</v>
      </c>
      <c r="B4142" s="4">
        <v>1</v>
      </c>
    </row>
    <row r="4143" spans="1:5" x14ac:dyDescent="0.25">
      <c r="A4143">
        <v>4142</v>
      </c>
      <c r="B4143" s="4">
        <v>1</v>
      </c>
      <c r="C4143" s="2">
        <v>2</v>
      </c>
    </row>
    <row r="4144" spans="1:5" x14ac:dyDescent="0.25">
      <c r="A4144">
        <v>4143</v>
      </c>
      <c r="B4144" s="4">
        <v>1</v>
      </c>
      <c r="C4144" s="2">
        <v>2</v>
      </c>
    </row>
    <row r="4145" spans="1:5" x14ac:dyDescent="0.25">
      <c r="A4145">
        <v>4144</v>
      </c>
      <c r="B4145" s="4">
        <v>1</v>
      </c>
      <c r="C4145" s="2">
        <v>2</v>
      </c>
    </row>
    <row r="4146" spans="1:5" x14ac:dyDescent="0.25">
      <c r="A4146">
        <v>4145</v>
      </c>
      <c r="C4146" s="2">
        <v>2</v>
      </c>
    </row>
    <row r="4147" spans="1:5" x14ac:dyDescent="0.25">
      <c r="A4147">
        <v>4146</v>
      </c>
      <c r="C4147" s="2">
        <v>2</v>
      </c>
    </row>
    <row r="4148" spans="1:5" x14ac:dyDescent="0.25">
      <c r="A4148">
        <v>4147</v>
      </c>
      <c r="C4148" s="2">
        <v>2</v>
      </c>
      <c r="D4148" s="3">
        <v>3</v>
      </c>
    </row>
    <row r="4149" spans="1:5" x14ac:dyDescent="0.25">
      <c r="A4149">
        <v>4148</v>
      </c>
      <c r="D4149" s="3">
        <v>3</v>
      </c>
    </row>
    <row r="4150" spans="1:5" x14ac:dyDescent="0.25">
      <c r="A4150">
        <v>4149</v>
      </c>
      <c r="D4150" s="3">
        <v>3</v>
      </c>
      <c r="E4150" s="5">
        <v>4</v>
      </c>
    </row>
    <row r="4151" spans="1:5" x14ac:dyDescent="0.25">
      <c r="A4151">
        <v>4150</v>
      </c>
      <c r="D4151" s="3">
        <v>3</v>
      </c>
      <c r="E4151" s="5">
        <v>4</v>
      </c>
    </row>
    <row r="4152" spans="1:5" x14ac:dyDescent="0.25">
      <c r="A4152">
        <v>4151</v>
      </c>
      <c r="D4152" s="3">
        <v>3</v>
      </c>
      <c r="E4152" s="5">
        <v>4</v>
      </c>
    </row>
    <row r="4153" spans="1:5" x14ac:dyDescent="0.25">
      <c r="A4153">
        <v>4152</v>
      </c>
      <c r="D4153" s="3">
        <v>3</v>
      </c>
      <c r="E4153" s="5">
        <v>4</v>
      </c>
    </row>
    <row r="4154" spans="1:5" x14ac:dyDescent="0.25">
      <c r="A4154">
        <v>4153</v>
      </c>
      <c r="D4154" s="3">
        <v>3</v>
      </c>
      <c r="E4154" s="5">
        <v>4</v>
      </c>
    </row>
    <row r="4155" spans="1:5" x14ac:dyDescent="0.25">
      <c r="A4155">
        <v>4154</v>
      </c>
      <c r="D4155" s="3">
        <v>3</v>
      </c>
      <c r="E4155" s="5">
        <v>4</v>
      </c>
    </row>
    <row r="4156" spans="1:5" x14ac:dyDescent="0.25">
      <c r="A4156">
        <v>4155</v>
      </c>
      <c r="E4156" s="5">
        <v>4</v>
      </c>
    </row>
    <row r="4157" spans="1:5" x14ac:dyDescent="0.25">
      <c r="A4157">
        <v>4156</v>
      </c>
      <c r="E4157" s="5">
        <v>4</v>
      </c>
    </row>
    <row r="4158" spans="1:5" x14ac:dyDescent="0.25">
      <c r="A4158">
        <v>4157</v>
      </c>
    </row>
    <row r="4159" spans="1:5" x14ac:dyDescent="0.25">
      <c r="A4159">
        <v>4158</v>
      </c>
      <c r="B4159" s="4">
        <v>1</v>
      </c>
    </row>
    <row r="4160" spans="1:5" x14ac:dyDescent="0.25">
      <c r="A4160">
        <v>4159</v>
      </c>
      <c r="B4160" s="4">
        <v>1</v>
      </c>
    </row>
    <row r="4161" spans="1:5" x14ac:dyDescent="0.25">
      <c r="A4161">
        <v>4160</v>
      </c>
      <c r="B4161" s="4">
        <v>1</v>
      </c>
    </row>
    <row r="4162" spans="1:5" x14ac:dyDescent="0.25">
      <c r="A4162">
        <v>4161</v>
      </c>
      <c r="B4162" s="4">
        <v>1</v>
      </c>
    </row>
    <row r="4163" spans="1:5" x14ac:dyDescent="0.25">
      <c r="A4163">
        <v>4162</v>
      </c>
      <c r="B4163" s="4">
        <v>1</v>
      </c>
    </row>
    <row r="4164" spans="1:5" x14ac:dyDescent="0.25">
      <c r="A4164">
        <v>4163</v>
      </c>
      <c r="B4164" s="4">
        <v>1</v>
      </c>
    </row>
    <row r="4165" spans="1:5" x14ac:dyDescent="0.25">
      <c r="A4165">
        <v>4164</v>
      </c>
      <c r="B4165" s="4">
        <v>1</v>
      </c>
      <c r="C4165" s="2">
        <v>2</v>
      </c>
    </row>
    <row r="4166" spans="1:5" x14ac:dyDescent="0.25">
      <c r="A4166">
        <v>4165</v>
      </c>
      <c r="B4166" s="4">
        <v>1</v>
      </c>
      <c r="C4166" s="2">
        <v>2</v>
      </c>
    </row>
    <row r="4167" spans="1:5" x14ac:dyDescent="0.25">
      <c r="A4167">
        <v>4166</v>
      </c>
      <c r="B4167" s="4">
        <v>1</v>
      </c>
      <c r="C4167" s="2">
        <v>2</v>
      </c>
    </row>
    <row r="4168" spans="1:5" x14ac:dyDescent="0.25">
      <c r="A4168">
        <v>4167</v>
      </c>
      <c r="C4168" s="2">
        <v>2</v>
      </c>
    </row>
    <row r="4169" spans="1:5" x14ac:dyDescent="0.25">
      <c r="A4169">
        <v>4168</v>
      </c>
      <c r="C4169" s="2">
        <v>2</v>
      </c>
    </row>
    <row r="4170" spans="1:5" x14ac:dyDescent="0.25">
      <c r="A4170">
        <v>4169</v>
      </c>
      <c r="C4170" s="2">
        <v>2</v>
      </c>
    </row>
    <row r="4171" spans="1:5" x14ac:dyDescent="0.25">
      <c r="A4171">
        <v>4170</v>
      </c>
      <c r="C4171" s="2">
        <v>2</v>
      </c>
    </row>
    <row r="4172" spans="1:5" x14ac:dyDescent="0.25">
      <c r="A4172">
        <v>4171</v>
      </c>
      <c r="C4172" s="2">
        <v>2</v>
      </c>
      <c r="D4172" s="3">
        <v>3</v>
      </c>
    </row>
    <row r="4173" spans="1:5" x14ac:dyDescent="0.25">
      <c r="A4173">
        <v>4172</v>
      </c>
      <c r="D4173" s="3">
        <v>3</v>
      </c>
    </row>
    <row r="4174" spans="1:5" x14ac:dyDescent="0.25">
      <c r="A4174">
        <v>4173</v>
      </c>
      <c r="D4174" s="3">
        <v>3</v>
      </c>
      <c r="E4174" s="5">
        <v>4</v>
      </c>
    </row>
    <row r="4175" spans="1:5" x14ac:dyDescent="0.25">
      <c r="A4175">
        <v>4174</v>
      </c>
      <c r="D4175" s="3">
        <v>3</v>
      </c>
      <c r="E4175" s="5">
        <v>4</v>
      </c>
    </row>
    <row r="4176" spans="1:5" x14ac:dyDescent="0.25">
      <c r="A4176">
        <v>4175</v>
      </c>
      <c r="D4176" s="3">
        <v>3</v>
      </c>
      <c r="E4176" s="5">
        <v>4</v>
      </c>
    </row>
    <row r="4177" spans="1:5" x14ac:dyDescent="0.25">
      <c r="A4177">
        <v>4176</v>
      </c>
      <c r="D4177" s="3">
        <v>3</v>
      </c>
      <c r="E4177" s="5">
        <v>4</v>
      </c>
    </row>
    <row r="4178" spans="1:5" x14ac:dyDescent="0.25">
      <c r="A4178">
        <v>4177</v>
      </c>
      <c r="D4178" s="3">
        <v>3</v>
      </c>
      <c r="E4178" s="5">
        <v>4</v>
      </c>
    </row>
    <row r="4179" spans="1:5" x14ac:dyDescent="0.25">
      <c r="A4179">
        <v>4178</v>
      </c>
      <c r="E4179" s="5">
        <v>4</v>
      </c>
    </row>
    <row r="4180" spans="1:5" x14ac:dyDescent="0.25">
      <c r="A4180">
        <v>4179</v>
      </c>
      <c r="E4180" s="5">
        <v>4</v>
      </c>
    </row>
    <row r="4181" spans="1:5" x14ac:dyDescent="0.25">
      <c r="A4181">
        <v>4180</v>
      </c>
      <c r="E4181" s="5">
        <v>4</v>
      </c>
    </row>
    <row r="4182" spans="1:5" x14ac:dyDescent="0.25">
      <c r="A4182">
        <v>4181</v>
      </c>
      <c r="B4182" s="4">
        <v>1</v>
      </c>
    </row>
    <row r="4183" spans="1:5" x14ac:dyDescent="0.25">
      <c r="A4183">
        <v>4182</v>
      </c>
      <c r="B4183" s="4">
        <v>1</v>
      </c>
    </row>
    <row r="4184" spans="1:5" x14ac:dyDescent="0.25">
      <c r="A4184">
        <v>4183</v>
      </c>
      <c r="B4184" s="4">
        <v>1</v>
      </c>
    </row>
    <row r="4185" spans="1:5" x14ac:dyDescent="0.25">
      <c r="A4185">
        <v>4184</v>
      </c>
      <c r="B4185" s="4">
        <v>1</v>
      </c>
    </row>
    <row r="4186" spans="1:5" x14ac:dyDescent="0.25">
      <c r="A4186">
        <v>4185</v>
      </c>
      <c r="B4186" s="4">
        <v>1</v>
      </c>
    </row>
    <row r="4187" spans="1:5" x14ac:dyDescent="0.25">
      <c r="A4187">
        <v>4186</v>
      </c>
      <c r="B4187" s="4">
        <v>1</v>
      </c>
    </row>
    <row r="4188" spans="1:5" x14ac:dyDescent="0.25">
      <c r="A4188">
        <v>4187</v>
      </c>
      <c r="B4188" s="4">
        <v>1</v>
      </c>
    </row>
    <row r="4189" spans="1:5" x14ac:dyDescent="0.25">
      <c r="A4189">
        <v>4188</v>
      </c>
      <c r="B4189" s="4">
        <v>1</v>
      </c>
      <c r="C4189" s="2">
        <v>2</v>
      </c>
    </row>
    <row r="4190" spans="1:5" x14ac:dyDescent="0.25">
      <c r="A4190">
        <v>4189</v>
      </c>
      <c r="B4190" s="4">
        <v>1</v>
      </c>
      <c r="C4190" s="2">
        <v>2</v>
      </c>
    </row>
    <row r="4191" spans="1:5" x14ac:dyDescent="0.25">
      <c r="A4191">
        <v>4190</v>
      </c>
      <c r="C4191" s="2">
        <v>2</v>
      </c>
    </row>
    <row r="4192" spans="1:5" x14ac:dyDescent="0.25">
      <c r="A4192">
        <v>4191</v>
      </c>
      <c r="C4192" s="2">
        <v>2</v>
      </c>
    </row>
    <row r="4193" spans="1:5" x14ac:dyDescent="0.25">
      <c r="A4193">
        <v>4192</v>
      </c>
      <c r="C4193" s="2">
        <v>2</v>
      </c>
    </row>
    <row r="4194" spans="1:5" x14ac:dyDescent="0.25">
      <c r="A4194">
        <v>4193</v>
      </c>
      <c r="C4194" s="2">
        <v>2</v>
      </c>
    </row>
    <row r="4195" spans="1:5" x14ac:dyDescent="0.25">
      <c r="A4195">
        <v>4194</v>
      </c>
      <c r="C4195" s="2">
        <v>2</v>
      </c>
    </row>
    <row r="4196" spans="1:5" x14ac:dyDescent="0.25">
      <c r="A4196">
        <v>4195</v>
      </c>
      <c r="C4196" s="2">
        <v>2</v>
      </c>
      <c r="D4196" s="3">
        <v>3</v>
      </c>
    </row>
    <row r="4197" spans="1:5" x14ac:dyDescent="0.25">
      <c r="A4197">
        <v>4196</v>
      </c>
      <c r="D4197" s="3">
        <v>3</v>
      </c>
    </row>
    <row r="4198" spans="1:5" x14ac:dyDescent="0.25">
      <c r="A4198">
        <v>4197</v>
      </c>
      <c r="D4198" s="3">
        <v>3</v>
      </c>
      <c r="E4198" s="5">
        <v>4</v>
      </c>
    </row>
    <row r="4199" spans="1:5" x14ac:dyDescent="0.25">
      <c r="A4199">
        <v>4198</v>
      </c>
      <c r="D4199" s="3">
        <v>3</v>
      </c>
      <c r="E4199" s="5">
        <v>4</v>
      </c>
    </row>
    <row r="4200" spans="1:5" x14ac:dyDescent="0.25">
      <c r="A4200">
        <v>4199</v>
      </c>
      <c r="D4200" s="3">
        <v>3</v>
      </c>
      <c r="E4200" s="5">
        <v>4</v>
      </c>
    </row>
    <row r="4201" spans="1:5" x14ac:dyDescent="0.25">
      <c r="A4201">
        <v>4200</v>
      </c>
      <c r="D4201" s="3">
        <v>3</v>
      </c>
      <c r="E4201" s="5">
        <v>4</v>
      </c>
    </row>
    <row r="4202" spans="1:5" x14ac:dyDescent="0.25">
      <c r="A4202">
        <v>4201</v>
      </c>
      <c r="D4202" s="3">
        <v>3</v>
      </c>
      <c r="E4202" s="5">
        <v>4</v>
      </c>
    </row>
    <row r="4203" spans="1:5" x14ac:dyDescent="0.25">
      <c r="A4203">
        <v>4202</v>
      </c>
      <c r="E4203" s="5">
        <v>4</v>
      </c>
    </row>
    <row r="4204" spans="1:5" x14ac:dyDescent="0.25">
      <c r="A4204">
        <v>4203</v>
      </c>
      <c r="E4204" s="5">
        <v>4</v>
      </c>
    </row>
    <row r="4205" spans="1:5" x14ac:dyDescent="0.25">
      <c r="A4205">
        <v>4204</v>
      </c>
    </row>
    <row r="4206" spans="1:5" x14ac:dyDescent="0.25">
      <c r="A4206">
        <v>4205</v>
      </c>
    </row>
    <row r="4207" spans="1:5" x14ac:dyDescent="0.25">
      <c r="A4207">
        <v>4206</v>
      </c>
    </row>
    <row r="4208" spans="1:5" x14ac:dyDescent="0.25">
      <c r="A4208">
        <v>4207</v>
      </c>
    </row>
    <row r="4209" spans="1:5" x14ac:dyDescent="0.25">
      <c r="A4209">
        <v>4208</v>
      </c>
      <c r="B4209" s="4">
        <v>1</v>
      </c>
    </row>
    <row r="4210" spans="1:5" x14ac:dyDescent="0.25">
      <c r="A4210">
        <v>4209</v>
      </c>
      <c r="B4210" s="4">
        <v>1</v>
      </c>
    </row>
    <row r="4211" spans="1:5" x14ac:dyDescent="0.25">
      <c r="A4211">
        <v>4210</v>
      </c>
      <c r="B4211" s="4">
        <v>1</v>
      </c>
    </row>
    <row r="4212" spans="1:5" x14ac:dyDescent="0.25">
      <c r="A4212">
        <v>4211</v>
      </c>
      <c r="B4212" s="4">
        <v>1</v>
      </c>
    </row>
    <row r="4213" spans="1:5" x14ac:dyDescent="0.25">
      <c r="A4213">
        <v>4212</v>
      </c>
      <c r="B4213" s="4">
        <v>1</v>
      </c>
    </row>
    <row r="4214" spans="1:5" x14ac:dyDescent="0.25">
      <c r="A4214">
        <v>4213</v>
      </c>
      <c r="B4214" s="4">
        <v>1</v>
      </c>
    </row>
    <row r="4215" spans="1:5" x14ac:dyDescent="0.25">
      <c r="A4215">
        <v>4214</v>
      </c>
      <c r="B4215" s="4">
        <v>1</v>
      </c>
      <c r="C4215" s="2">
        <v>2</v>
      </c>
    </row>
    <row r="4216" spans="1:5" x14ac:dyDescent="0.25">
      <c r="A4216">
        <v>4215</v>
      </c>
      <c r="B4216" s="4">
        <v>1</v>
      </c>
      <c r="C4216" s="2">
        <v>2</v>
      </c>
    </row>
    <row r="4217" spans="1:5" x14ac:dyDescent="0.25">
      <c r="A4217">
        <v>4216</v>
      </c>
      <c r="B4217" s="4">
        <v>1</v>
      </c>
      <c r="C4217" s="2">
        <v>2</v>
      </c>
    </row>
    <row r="4218" spans="1:5" x14ac:dyDescent="0.25">
      <c r="A4218">
        <v>4217</v>
      </c>
      <c r="C4218" s="2">
        <v>2</v>
      </c>
    </row>
    <row r="4219" spans="1:5" x14ac:dyDescent="0.25">
      <c r="A4219">
        <v>4218</v>
      </c>
      <c r="C4219" s="2">
        <v>2</v>
      </c>
    </row>
    <row r="4220" spans="1:5" x14ac:dyDescent="0.25">
      <c r="A4220">
        <v>4219</v>
      </c>
      <c r="C4220" s="2">
        <v>2</v>
      </c>
    </row>
    <row r="4221" spans="1:5" x14ac:dyDescent="0.25">
      <c r="A4221">
        <v>4220</v>
      </c>
      <c r="C4221" s="2">
        <v>2</v>
      </c>
      <c r="D4221" s="3">
        <v>3</v>
      </c>
    </row>
    <row r="4222" spans="1:5" x14ac:dyDescent="0.25">
      <c r="A4222">
        <v>4221</v>
      </c>
      <c r="D4222" s="3">
        <v>3</v>
      </c>
      <c r="E4222" s="5">
        <v>4</v>
      </c>
    </row>
    <row r="4223" spans="1:5" x14ac:dyDescent="0.25">
      <c r="A4223">
        <v>4222</v>
      </c>
      <c r="D4223" s="3">
        <v>3</v>
      </c>
      <c r="E4223" s="5">
        <v>4</v>
      </c>
    </row>
    <row r="4224" spans="1:5" x14ac:dyDescent="0.25">
      <c r="A4224">
        <v>4223</v>
      </c>
      <c r="D4224" s="3">
        <v>3</v>
      </c>
      <c r="E4224" s="5">
        <v>4</v>
      </c>
    </row>
    <row r="4225" spans="1:5" x14ac:dyDescent="0.25">
      <c r="A4225">
        <v>4224</v>
      </c>
      <c r="D4225" s="3">
        <v>3</v>
      </c>
      <c r="E4225" s="5">
        <v>4</v>
      </c>
    </row>
    <row r="4226" spans="1:5" x14ac:dyDescent="0.25">
      <c r="A4226">
        <v>4225</v>
      </c>
      <c r="D4226" s="3">
        <v>3</v>
      </c>
      <c r="E4226" s="5">
        <v>4</v>
      </c>
    </row>
    <row r="4227" spans="1:5" x14ac:dyDescent="0.25">
      <c r="A4227">
        <v>4226</v>
      </c>
      <c r="D4227" s="3">
        <v>3</v>
      </c>
      <c r="E4227" s="5">
        <v>4</v>
      </c>
    </row>
    <row r="4228" spans="1:5" x14ac:dyDescent="0.25">
      <c r="A4228">
        <v>4227</v>
      </c>
      <c r="D4228" s="3">
        <v>3</v>
      </c>
      <c r="E4228" s="5">
        <v>4</v>
      </c>
    </row>
    <row r="4229" spans="1:5" x14ac:dyDescent="0.25">
      <c r="A4229">
        <v>4228</v>
      </c>
      <c r="E4229" s="5">
        <v>4</v>
      </c>
    </row>
    <row r="4230" spans="1:5" x14ac:dyDescent="0.25">
      <c r="A4230">
        <v>4229</v>
      </c>
      <c r="E4230" s="5">
        <v>4</v>
      </c>
    </row>
    <row r="4231" spans="1:5" x14ac:dyDescent="0.25">
      <c r="A4231">
        <v>4230</v>
      </c>
    </row>
    <row r="4232" spans="1:5" x14ac:dyDescent="0.25">
      <c r="A4232">
        <v>4231</v>
      </c>
    </row>
    <row r="4233" spans="1:5" x14ac:dyDescent="0.25">
      <c r="A4233">
        <v>4232</v>
      </c>
      <c r="B4233" s="4">
        <v>1</v>
      </c>
    </row>
    <row r="4234" spans="1:5" x14ac:dyDescent="0.25">
      <c r="A4234">
        <v>4233</v>
      </c>
      <c r="B4234" s="4">
        <v>1</v>
      </c>
    </row>
    <row r="4235" spans="1:5" x14ac:dyDescent="0.25">
      <c r="A4235">
        <v>4234</v>
      </c>
      <c r="B4235" s="4">
        <v>1</v>
      </c>
    </row>
    <row r="4236" spans="1:5" x14ac:dyDescent="0.25">
      <c r="A4236">
        <v>4235</v>
      </c>
      <c r="B4236" s="4">
        <v>1</v>
      </c>
    </row>
    <row r="4237" spans="1:5" x14ac:dyDescent="0.25">
      <c r="A4237">
        <v>4236</v>
      </c>
      <c r="B4237" s="4">
        <v>1</v>
      </c>
    </row>
    <row r="4238" spans="1:5" x14ac:dyDescent="0.25">
      <c r="A4238">
        <v>4237</v>
      </c>
      <c r="B4238" s="4">
        <v>1</v>
      </c>
    </row>
    <row r="4239" spans="1:5" x14ac:dyDescent="0.25">
      <c r="A4239">
        <v>4238</v>
      </c>
      <c r="B4239" s="4">
        <v>1</v>
      </c>
      <c r="C4239" s="2">
        <v>2</v>
      </c>
    </row>
    <row r="4240" spans="1:5" x14ac:dyDescent="0.25">
      <c r="A4240">
        <v>4239</v>
      </c>
      <c r="B4240" s="4">
        <v>1</v>
      </c>
      <c r="C4240" s="2">
        <v>2</v>
      </c>
    </row>
    <row r="4241" spans="1:5" x14ac:dyDescent="0.25">
      <c r="A4241">
        <v>4240</v>
      </c>
      <c r="B4241" s="4">
        <v>1</v>
      </c>
      <c r="C4241" s="2">
        <v>2</v>
      </c>
    </row>
    <row r="4242" spans="1:5" x14ac:dyDescent="0.25">
      <c r="A4242">
        <v>4241</v>
      </c>
      <c r="C4242" s="2">
        <v>2</v>
      </c>
    </row>
    <row r="4243" spans="1:5" x14ac:dyDescent="0.25">
      <c r="A4243">
        <v>4242</v>
      </c>
      <c r="C4243" s="2">
        <v>2</v>
      </c>
    </row>
    <row r="4244" spans="1:5" x14ac:dyDescent="0.25">
      <c r="A4244">
        <v>4243</v>
      </c>
      <c r="C4244" s="2">
        <v>2</v>
      </c>
    </row>
    <row r="4245" spans="1:5" x14ac:dyDescent="0.25">
      <c r="A4245">
        <v>4244</v>
      </c>
      <c r="C4245" s="2">
        <v>2</v>
      </c>
      <c r="D4245" s="3">
        <v>3</v>
      </c>
    </row>
    <row r="4246" spans="1:5" x14ac:dyDescent="0.25">
      <c r="A4246">
        <v>4245</v>
      </c>
      <c r="C4246" s="2">
        <v>2</v>
      </c>
      <c r="D4246" s="3">
        <v>3</v>
      </c>
    </row>
    <row r="4247" spans="1:5" x14ac:dyDescent="0.25">
      <c r="A4247">
        <v>4246</v>
      </c>
      <c r="D4247" s="3">
        <v>3</v>
      </c>
    </row>
    <row r="4248" spans="1:5" x14ac:dyDescent="0.25">
      <c r="A4248">
        <v>4247</v>
      </c>
      <c r="D4248" s="3">
        <v>3</v>
      </c>
      <c r="E4248" s="5">
        <v>4</v>
      </c>
    </row>
    <row r="4249" spans="1:5" x14ac:dyDescent="0.25">
      <c r="A4249">
        <v>4248</v>
      </c>
      <c r="D4249" s="3">
        <v>3</v>
      </c>
      <c r="E4249" s="5">
        <v>4</v>
      </c>
    </row>
    <row r="4250" spans="1:5" x14ac:dyDescent="0.25">
      <c r="A4250">
        <v>4249</v>
      </c>
      <c r="D4250" s="3">
        <v>3</v>
      </c>
      <c r="E4250" s="5">
        <v>4</v>
      </c>
    </row>
    <row r="4251" spans="1:5" x14ac:dyDescent="0.25">
      <c r="A4251">
        <v>4250</v>
      </c>
      <c r="D4251" s="3">
        <v>3</v>
      </c>
      <c r="E4251" s="5">
        <v>4</v>
      </c>
    </row>
    <row r="4252" spans="1:5" x14ac:dyDescent="0.25">
      <c r="A4252">
        <v>4251</v>
      </c>
      <c r="D4252" s="3">
        <v>3</v>
      </c>
      <c r="E4252" s="5">
        <v>4</v>
      </c>
    </row>
    <row r="4253" spans="1:5" x14ac:dyDescent="0.25">
      <c r="A4253">
        <v>4252</v>
      </c>
      <c r="D4253" s="3">
        <v>3</v>
      </c>
      <c r="E4253" s="5">
        <v>4</v>
      </c>
    </row>
    <row r="4254" spans="1:5" x14ac:dyDescent="0.25">
      <c r="A4254">
        <v>4253</v>
      </c>
      <c r="B4254" s="4">
        <v>1</v>
      </c>
      <c r="E4254" s="5">
        <v>4</v>
      </c>
    </row>
    <row r="4255" spans="1:5" x14ac:dyDescent="0.25">
      <c r="A4255">
        <v>4254</v>
      </c>
      <c r="B4255" s="4">
        <v>1</v>
      </c>
      <c r="E4255" s="5">
        <v>4</v>
      </c>
    </row>
    <row r="4256" spans="1:5" x14ac:dyDescent="0.25">
      <c r="A4256">
        <v>4255</v>
      </c>
      <c r="B4256" s="4">
        <v>1</v>
      </c>
      <c r="E4256" s="5">
        <v>4</v>
      </c>
    </row>
    <row r="4257" spans="1:4" x14ac:dyDescent="0.25">
      <c r="A4257">
        <v>4256</v>
      </c>
      <c r="B4257" s="4">
        <v>1</v>
      </c>
    </row>
    <row r="4258" spans="1:4" x14ac:dyDescent="0.25">
      <c r="A4258">
        <v>4257</v>
      </c>
      <c r="B4258" s="4">
        <v>1</v>
      </c>
    </row>
    <row r="4259" spans="1:4" x14ac:dyDescent="0.25">
      <c r="A4259">
        <v>4258</v>
      </c>
      <c r="B4259" s="4">
        <v>1</v>
      </c>
    </row>
    <row r="4260" spans="1:4" x14ac:dyDescent="0.25">
      <c r="A4260">
        <v>4259</v>
      </c>
      <c r="B4260" s="4">
        <v>1</v>
      </c>
    </row>
    <row r="4261" spans="1:4" x14ac:dyDescent="0.25">
      <c r="A4261">
        <v>4260</v>
      </c>
      <c r="B4261" s="4">
        <v>1</v>
      </c>
    </row>
    <row r="4262" spans="1:4" x14ac:dyDescent="0.25">
      <c r="A4262">
        <v>4261</v>
      </c>
      <c r="B4262" s="4">
        <v>1</v>
      </c>
      <c r="C4262" s="2">
        <v>2</v>
      </c>
    </row>
    <row r="4263" spans="1:4" x14ac:dyDescent="0.25">
      <c r="A4263">
        <v>4262</v>
      </c>
      <c r="B4263" s="4">
        <v>1</v>
      </c>
      <c r="C4263" s="2">
        <v>2</v>
      </c>
    </row>
    <row r="4264" spans="1:4" x14ac:dyDescent="0.25">
      <c r="A4264">
        <v>4263</v>
      </c>
      <c r="B4264" s="4">
        <v>1</v>
      </c>
      <c r="C4264" s="2">
        <v>2</v>
      </c>
    </row>
    <row r="4265" spans="1:4" x14ac:dyDescent="0.25">
      <c r="A4265">
        <v>4264</v>
      </c>
      <c r="C4265" s="2">
        <v>2</v>
      </c>
    </row>
    <row r="4266" spans="1:4" x14ac:dyDescent="0.25">
      <c r="A4266">
        <v>4265</v>
      </c>
      <c r="C4266" s="2">
        <v>2</v>
      </c>
    </row>
    <row r="4267" spans="1:4" x14ac:dyDescent="0.25">
      <c r="A4267">
        <v>4266</v>
      </c>
      <c r="C4267" s="2">
        <v>2</v>
      </c>
    </row>
    <row r="4268" spans="1:4" x14ac:dyDescent="0.25">
      <c r="A4268">
        <v>4267</v>
      </c>
      <c r="C4268" s="2">
        <v>2</v>
      </c>
      <c r="D4268" s="3">
        <v>3</v>
      </c>
    </row>
    <row r="4269" spans="1:4" x14ac:dyDescent="0.25">
      <c r="A4269">
        <v>4268</v>
      </c>
      <c r="C4269" s="2">
        <v>2</v>
      </c>
      <c r="D4269" s="3">
        <v>3</v>
      </c>
    </row>
    <row r="4270" spans="1:4" x14ac:dyDescent="0.25">
      <c r="A4270">
        <v>4269</v>
      </c>
      <c r="C4270" s="2">
        <v>2</v>
      </c>
      <c r="D4270" s="3">
        <v>3</v>
      </c>
    </row>
    <row r="4271" spans="1:4" x14ac:dyDescent="0.25">
      <c r="A4271">
        <v>4270</v>
      </c>
      <c r="C4271" s="2">
        <v>2</v>
      </c>
      <c r="D4271" s="3">
        <v>3</v>
      </c>
    </row>
    <row r="4272" spans="1:4" x14ac:dyDescent="0.25">
      <c r="A4272">
        <v>4271</v>
      </c>
      <c r="D4272" s="3">
        <v>3</v>
      </c>
    </row>
    <row r="4273" spans="1:5" x14ac:dyDescent="0.25">
      <c r="A4273">
        <v>4272</v>
      </c>
      <c r="D4273" s="3">
        <v>3</v>
      </c>
      <c r="E4273" s="5">
        <v>4</v>
      </c>
    </row>
    <row r="4274" spans="1:5" x14ac:dyDescent="0.25">
      <c r="A4274">
        <v>4273</v>
      </c>
      <c r="D4274" s="3">
        <v>3</v>
      </c>
      <c r="E4274" s="5">
        <v>4</v>
      </c>
    </row>
    <row r="4275" spans="1:5" x14ac:dyDescent="0.25">
      <c r="A4275">
        <v>4274</v>
      </c>
      <c r="D4275" s="3">
        <v>3</v>
      </c>
      <c r="E4275" s="5">
        <v>4</v>
      </c>
    </row>
    <row r="4276" spans="1:5" x14ac:dyDescent="0.25">
      <c r="A4276">
        <v>4275</v>
      </c>
      <c r="D4276" s="3">
        <v>3</v>
      </c>
      <c r="E4276" s="5">
        <v>4</v>
      </c>
    </row>
    <row r="4277" spans="1:5" x14ac:dyDescent="0.25">
      <c r="A4277">
        <v>4276</v>
      </c>
      <c r="B4277" s="4">
        <v>1</v>
      </c>
      <c r="D4277" s="3">
        <v>3</v>
      </c>
      <c r="E4277" s="5">
        <v>4</v>
      </c>
    </row>
    <row r="4278" spans="1:5" x14ac:dyDescent="0.25">
      <c r="A4278">
        <v>4277</v>
      </c>
      <c r="B4278" s="4">
        <v>1</v>
      </c>
      <c r="E4278" s="5">
        <v>4</v>
      </c>
    </row>
    <row r="4279" spans="1:5" x14ac:dyDescent="0.25">
      <c r="A4279">
        <v>4278</v>
      </c>
      <c r="B4279" s="4">
        <v>1</v>
      </c>
      <c r="E4279" s="5">
        <v>4</v>
      </c>
    </row>
    <row r="4280" spans="1:5" x14ac:dyDescent="0.25">
      <c r="A4280">
        <v>4279</v>
      </c>
      <c r="B4280" s="4">
        <v>1</v>
      </c>
      <c r="E4280" s="5">
        <v>4</v>
      </c>
    </row>
    <row r="4281" spans="1:5" x14ac:dyDescent="0.25">
      <c r="A4281">
        <v>4280</v>
      </c>
      <c r="B4281" s="4">
        <v>1</v>
      </c>
      <c r="E4281" s="5">
        <v>4</v>
      </c>
    </row>
    <row r="4282" spans="1:5" x14ac:dyDescent="0.25">
      <c r="A4282">
        <v>4281</v>
      </c>
      <c r="B4282" s="4">
        <v>1</v>
      </c>
      <c r="E4282" s="5">
        <v>4</v>
      </c>
    </row>
    <row r="4283" spans="1:5" x14ac:dyDescent="0.25">
      <c r="A4283">
        <v>4282</v>
      </c>
      <c r="B4283" s="4">
        <v>1</v>
      </c>
      <c r="E4283" s="5">
        <v>4</v>
      </c>
    </row>
    <row r="4284" spans="1:5" x14ac:dyDescent="0.25">
      <c r="A4284">
        <v>4283</v>
      </c>
      <c r="B4284" s="4">
        <v>1</v>
      </c>
    </row>
    <row r="4285" spans="1:5" x14ac:dyDescent="0.25">
      <c r="A4285">
        <v>4284</v>
      </c>
      <c r="B4285" s="4">
        <v>1</v>
      </c>
    </row>
    <row r="4286" spans="1:5" x14ac:dyDescent="0.25">
      <c r="A4286">
        <v>4285</v>
      </c>
      <c r="B4286" s="4">
        <v>1</v>
      </c>
    </row>
    <row r="4287" spans="1:5" x14ac:dyDescent="0.25">
      <c r="A4287">
        <v>4286</v>
      </c>
      <c r="B4287" s="4">
        <v>1</v>
      </c>
    </row>
    <row r="4288" spans="1:5" x14ac:dyDescent="0.25">
      <c r="A4288">
        <v>4287</v>
      </c>
      <c r="B4288" s="4">
        <v>1</v>
      </c>
      <c r="C4288" s="2">
        <v>2</v>
      </c>
    </row>
    <row r="4289" spans="1:6" x14ac:dyDescent="0.25">
      <c r="A4289">
        <v>4288</v>
      </c>
      <c r="B4289" s="4">
        <v>1</v>
      </c>
      <c r="C4289" s="2">
        <v>2</v>
      </c>
    </row>
    <row r="4290" spans="1:6" x14ac:dyDescent="0.25">
      <c r="A4290">
        <v>4289</v>
      </c>
      <c r="B4290" s="4">
        <v>1</v>
      </c>
      <c r="C4290" s="2">
        <v>2</v>
      </c>
    </row>
    <row r="4291" spans="1:6" x14ac:dyDescent="0.25">
      <c r="A4291">
        <v>4290</v>
      </c>
      <c r="C4291" s="2">
        <v>2</v>
      </c>
    </row>
    <row r="4292" spans="1:6" x14ac:dyDescent="0.25">
      <c r="A4292">
        <v>4291</v>
      </c>
      <c r="C4292" s="2">
        <v>2</v>
      </c>
      <c r="D4292" s="3">
        <v>3</v>
      </c>
    </row>
    <row r="4293" spans="1:6" x14ac:dyDescent="0.25">
      <c r="A4293">
        <v>4292</v>
      </c>
      <c r="C4293" s="2">
        <v>2</v>
      </c>
      <c r="D4293" s="3">
        <v>3</v>
      </c>
    </row>
    <row r="4294" spans="1:6" x14ac:dyDescent="0.25">
      <c r="A4294">
        <v>4293</v>
      </c>
      <c r="C4294" s="2">
        <v>2</v>
      </c>
      <c r="D4294" s="3">
        <v>3</v>
      </c>
    </row>
    <row r="4295" spans="1:6" x14ac:dyDescent="0.25">
      <c r="A4295">
        <v>4294</v>
      </c>
      <c r="C4295" s="2">
        <v>2</v>
      </c>
      <c r="D4295" s="3">
        <v>3</v>
      </c>
    </row>
    <row r="4296" spans="1:6" x14ac:dyDescent="0.25">
      <c r="A4296">
        <v>4295</v>
      </c>
      <c r="C4296" s="2">
        <v>2</v>
      </c>
      <c r="D4296" s="3">
        <v>3</v>
      </c>
    </row>
    <row r="4297" spans="1:6" x14ac:dyDescent="0.25">
      <c r="A4297">
        <v>4296</v>
      </c>
      <c r="C4297" s="2">
        <v>2</v>
      </c>
      <c r="D4297" s="3">
        <v>3</v>
      </c>
    </row>
    <row r="4298" spans="1:6" x14ac:dyDescent="0.25">
      <c r="A4298">
        <v>4297</v>
      </c>
      <c r="C4298" s="2">
        <v>2</v>
      </c>
      <c r="D4298" s="3">
        <v>3</v>
      </c>
    </row>
    <row r="4299" spans="1:6" x14ac:dyDescent="0.25">
      <c r="A4299">
        <v>4298</v>
      </c>
      <c r="C4299" s="2">
        <v>2</v>
      </c>
      <c r="D4299" s="3">
        <v>3</v>
      </c>
    </row>
    <row r="4300" spans="1:6" x14ac:dyDescent="0.25">
      <c r="A4300">
        <v>4299</v>
      </c>
      <c r="C4300" s="2">
        <v>2</v>
      </c>
      <c r="D4300" s="3">
        <v>3</v>
      </c>
    </row>
    <row r="4301" spans="1:6" x14ac:dyDescent="0.25">
      <c r="A4301">
        <v>4300</v>
      </c>
      <c r="C4301" s="2">
        <v>2</v>
      </c>
      <c r="D4301" s="3">
        <v>3</v>
      </c>
      <c r="E4301" s="5">
        <v>4</v>
      </c>
    </row>
    <row r="4302" spans="1:6" x14ac:dyDescent="0.25">
      <c r="A4302">
        <v>4301</v>
      </c>
      <c r="D4302" s="3">
        <v>3</v>
      </c>
      <c r="E4302" s="5">
        <v>4</v>
      </c>
    </row>
    <row r="4303" spans="1:6" x14ac:dyDescent="0.25">
      <c r="A4303">
        <v>4302</v>
      </c>
      <c r="D4303" s="3">
        <v>3</v>
      </c>
      <c r="E4303" s="5">
        <v>4</v>
      </c>
      <c r="F4303" t="s">
        <v>22</v>
      </c>
    </row>
    <row r="4304" spans="1:6" x14ac:dyDescent="0.25">
      <c r="A4304">
        <v>4303</v>
      </c>
    </row>
    <row r="4305" spans="1:6" x14ac:dyDescent="0.25">
      <c r="A4305">
        <v>4304</v>
      </c>
      <c r="F4305" t="s">
        <v>22</v>
      </c>
    </row>
    <row r="4306" spans="1:6" x14ac:dyDescent="0.25">
      <c r="A4306">
        <v>4305</v>
      </c>
      <c r="B4306" s="4">
        <v>1</v>
      </c>
    </row>
    <row r="4307" spans="1:6" x14ac:dyDescent="0.25">
      <c r="A4307">
        <v>4306</v>
      </c>
      <c r="B4307" s="4">
        <v>1</v>
      </c>
    </row>
    <row r="4308" spans="1:6" x14ac:dyDescent="0.25">
      <c r="A4308">
        <v>4307</v>
      </c>
      <c r="B4308" s="4">
        <v>1</v>
      </c>
    </row>
    <row r="4309" spans="1:6" x14ac:dyDescent="0.25">
      <c r="A4309">
        <v>4308</v>
      </c>
      <c r="B4309" s="4">
        <v>1</v>
      </c>
      <c r="C4309" s="2">
        <v>2</v>
      </c>
    </row>
    <row r="4310" spans="1:6" x14ac:dyDescent="0.25">
      <c r="A4310">
        <v>4309</v>
      </c>
      <c r="B4310" s="4">
        <v>1</v>
      </c>
      <c r="C4310" s="2">
        <v>2</v>
      </c>
    </row>
    <row r="4311" spans="1:6" x14ac:dyDescent="0.25">
      <c r="A4311">
        <v>4310</v>
      </c>
      <c r="B4311" s="4">
        <v>1</v>
      </c>
      <c r="C4311" s="2">
        <v>2</v>
      </c>
    </row>
    <row r="4312" spans="1:6" x14ac:dyDescent="0.25">
      <c r="A4312">
        <v>4311</v>
      </c>
      <c r="B4312" s="4">
        <v>1</v>
      </c>
      <c r="C4312" s="2">
        <v>2</v>
      </c>
    </row>
    <row r="4313" spans="1:6" x14ac:dyDescent="0.25">
      <c r="A4313">
        <v>4312</v>
      </c>
      <c r="B4313" s="4">
        <v>1</v>
      </c>
      <c r="C4313" s="2">
        <v>2</v>
      </c>
    </row>
    <row r="4314" spans="1:6" x14ac:dyDescent="0.25">
      <c r="A4314">
        <v>4313</v>
      </c>
      <c r="B4314" s="4">
        <v>1</v>
      </c>
      <c r="C4314" s="2">
        <v>2</v>
      </c>
    </row>
    <row r="4315" spans="1:6" x14ac:dyDescent="0.25">
      <c r="A4315">
        <v>4314</v>
      </c>
      <c r="B4315" s="4">
        <v>1</v>
      </c>
      <c r="C4315" s="2">
        <v>2</v>
      </c>
    </row>
    <row r="4316" spans="1:6" x14ac:dyDescent="0.25">
      <c r="A4316">
        <v>4315</v>
      </c>
      <c r="C4316" s="2">
        <v>2</v>
      </c>
    </row>
    <row r="4317" spans="1:6" x14ac:dyDescent="0.25">
      <c r="A4317">
        <v>4316</v>
      </c>
      <c r="C4317" s="2">
        <v>2</v>
      </c>
      <c r="D4317" s="3">
        <v>3</v>
      </c>
      <c r="E4317" s="5">
        <v>4</v>
      </c>
    </row>
    <row r="4318" spans="1:6" x14ac:dyDescent="0.25">
      <c r="A4318">
        <v>4317</v>
      </c>
      <c r="C4318" s="2">
        <v>2</v>
      </c>
      <c r="D4318" s="3">
        <v>3</v>
      </c>
      <c r="E4318" s="5">
        <v>4</v>
      </c>
    </row>
    <row r="4319" spans="1:6" x14ac:dyDescent="0.25">
      <c r="A4319">
        <v>4318</v>
      </c>
      <c r="D4319" s="3">
        <v>3</v>
      </c>
      <c r="E4319" s="5">
        <v>4</v>
      </c>
    </row>
    <row r="4320" spans="1:6" x14ac:dyDescent="0.25">
      <c r="A4320">
        <v>4319</v>
      </c>
      <c r="D4320" s="3">
        <v>3</v>
      </c>
      <c r="E4320" s="5">
        <v>4</v>
      </c>
    </row>
    <row r="4321" spans="1:5" x14ac:dyDescent="0.25">
      <c r="A4321">
        <v>4320</v>
      </c>
      <c r="D4321" s="3">
        <v>3</v>
      </c>
      <c r="E4321" s="5">
        <v>4</v>
      </c>
    </row>
    <row r="4322" spans="1:5" x14ac:dyDescent="0.25">
      <c r="A4322">
        <v>4321</v>
      </c>
      <c r="D4322" s="3">
        <v>3</v>
      </c>
      <c r="E4322" s="5">
        <v>4</v>
      </c>
    </row>
    <row r="4323" spans="1:5" x14ac:dyDescent="0.25">
      <c r="A4323">
        <v>4322</v>
      </c>
      <c r="D4323" s="3">
        <v>3</v>
      </c>
      <c r="E4323" s="5">
        <v>4</v>
      </c>
    </row>
    <row r="4324" spans="1:5" x14ac:dyDescent="0.25">
      <c r="A4324">
        <v>4323</v>
      </c>
      <c r="D4324" s="3">
        <v>3</v>
      </c>
      <c r="E4324" s="5">
        <v>4</v>
      </c>
    </row>
    <row r="4325" spans="1:5" x14ac:dyDescent="0.25">
      <c r="A4325">
        <v>4324</v>
      </c>
      <c r="D4325" s="3">
        <v>3</v>
      </c>
      <c r="E4325" s="5">
        <v>4</v>
      </c>
    </row>
    <row r="4326" spans="1:5" x14ac:dyDescent="0.25">
      <c r="A4326">
        <v>4325</v>
      </c>
      <c r="D4326" s="3">
        <v>3</v>
      </c>
      <c r="E4326" s="5">
        <v>4</v>
      </c>
    </row>
    <row r="4327" spans="1:5" x14ac:dyDescent="0.25">
      <c r="A4327">
        <v>4326</v>
      </c>
    </row>
    <row r="4328" spans="1:5" x14ac:dyDescent="0.25">
      <c r="A4328">
        <v>4327</v>
      </c>
    </row>
    <row r="4329" spans="1:5" x14ac:dyDescent="0.25">
      <c r="A4329">
        <v>4328</v>
      </c>
    </row>
    <row r="4330" spans="1:5" x14ac:dyDescent="0.25">
      <c r="A4330">
        <v>4329</v>
      </c>
    </row>
    <row r="4331" spans="1:5" x14ac:dyDescent="0.25">
      <c r="A4331">
        <v>4330</v>
      </c>
    </row>
    <row r="4332" spans="1:5" x14ac:dyDescent="0.25">
      <c r="A4332">
        <v>4331</v>
      </c>
    </row>
    <row r="4333" spans="1:5" x14ac:dyDescent="0.25">
      <c r="A4333">
        <v>4332</v>
      </c>
    </row>
    <row r="4334" spans="1:5" x14ac:dyDescent="0.25">
      <c r="A4334">
        <v>4333</v>
      </c>
    </row>
    <row r="4335" spans="1:5" x14ac:dyDescent="0.25">
      <c r="A4335">
        <v>4334</v>
      </c>
      <c r="C4335" s="2">
        <v>2</v>
      </c>
    </row>
    <row r="4336" spans="1:5" x14ac:dyDescent="0.25">
      <c r="A4336">
        <v>4335</v>
      </c>
      <c r="C4336" s="2">
        <v>2</v>
      </c>
    </row>
    <row r="4337" spans="1:5" x14ac:dyDescent="0.25">
      <c r="A4337">
        <v>4336</v>
      </c>
      <c r="B4337" s="4">
        <v>1</v>
      </c>
      <c r="C4337" s="2">
        <v>2</v>
      </c>
    </row>
    <row r="4338" spans="1:5" x14ac:dyDescent="0.25">
      <c r="A4338">
        <v>4337</v>
      </c>
      <c r="B4338" s="4">
        <v>1</v>
      </c>
      <c r="C4338" s="2">
        <v>2</v>
      </c>
    </row>
    <row r="4339" spans="1:5" x14ac:dyDescent="0.25">
      <c r="A4339">
        <v>4338</v>
      </c>
      <c r="B4339" s="4">
        <v>1</v>
      </c>
      <c r="C4339" s="2">
        <v>2</v>
      </c>
    </row>
    <row r="4340" spans="1:5" x14ac:dyDescent="0.25">
      <c r="A4340">
        <v>4339</v>
      </c>
      <c r="B4340" s="4">
        <v>1</v>
      </c>
      <c r="C4340" s="2">
        <v>2</v>
      </c>
    </row>
    <row r="4341" spans="1:5" x14ac:dyDescent="0.25">
      <c r="A4341">
        <v>4340</v>
      </c>
      <c r="B4341" s="4">
        <v>1</v>
      </c>
      <c r="C4341" s="2">
        <v>2</v>
      </c>
    </row>
    <row r="4342" spans="1:5" x14ac:dyDescent="0.25">
      <c r="A4342">
        <v>4341</v>
      </c>
      <c r="B4342" s="4">
        <v>1</v>
      </c>
      <c r="C4342" s="2">
        <v>2</v>
      </c>
    </row>
    <row r="4343" spans="1:5" x14ac:dyDescent="0.25">
      <c r="A4343">
        <v>4342</v>
      </c>
      <c r="B4343" s="4">
        <v>1</v>
      </c>
    </row>
    <row r="4344" spans="1:5" x14ac:dyDescent="0.25">
      <c r="A4344">
        <v>4343</v>
      </c>
      <c r="B4344" s="4">
        <v>1</v>
      </c>
    </row>
    <row r="4345" spans="1:5" x14ac:dyDescent="0.25">
      <c r="A4345">
        <v>4344</v>
      </c>
      <c r="B4345" s="4">
        <v>1</v>
      </c>
      <c r="D4345" s="3">
        <v>3</v>
      </c>
      <c r="E4345" s="5">
        <v>4</v>
      </c>
    </row>
    <row r="4346" spans="1:5" x14ac:dyDescent="0.25">
      <c r="A4346">
        <v>4345</v>
      </c>
      <c r="D4346" s="3">
        <v>3</v>
      </c>
      <c r="E4346" s="5">
        <v>4</v>
      </c>
    </row>
    <row r="4347" spans="1:5" x14ac:dyDescent="0.25">
      <c r="A4347">
        <v>4346</v>
      </c>
      <c r="D4347" s="3">
        <v>3</v>
      </c>
      <c r="E4347" s="5">
        <v>4</v>
      </c>
    </row>
    <row r="4348" spans="1:5" x14ac:dyDescent="0.25">
      <c r="A4348">
        <v>4347</v>
      </c>
      <c r="D4348" s="3">
        <v>3</v>
      </c>
      <c r="E4348" s="5">
        <v>4</v>
      </c>
    </row>
    <row r="4349" spans="1:5" x14ac:dyDescent="0.25">
      <c r="A4349">
        <v>4348</v>
      </c>
      <c r="D4349" s="3">
        <v>3</v>
      </c>
      <c r="E4349" s="5">
        <v>4</v>
      </c>
    </row>
    <row r="4350" spans="1:5" x14ac:dyDescent="0.25">
      <c r="A4350">
        <v>4349</v>
      </c>
      <c r="D4350" s="3">
        <v>3</v>
      </c>
      <c r="E4350" s="5">
        <v>4</v>
      </c>
    </row>
    <row r="4351" spans="1:5" x14ac:dyDescent="0.25">
      <c r="A4351">
        <v>4350</v>
      </c>
      <c r="D4351" s="3">
        <v>3</v>
      </c>
      <c r="E4351" s="5">
        <v>4</v>
      </c>
    </row>
    <row r="4352" spans="1:5" x14ac:dyDescent="0.25">
      <c r="A4352">
        <v>4351</v>
      </c>
      <c r="D4352" s="3">
        <v>3</v>
      </c>
      <c r="E4352" s="5">
        <v>4</v>
      </c>
    </row>
    <row r="4353" spans="1:5" x14ac:dyDescent="0.25">
      <c r="A4353">
        <v>4352</v>
      </c>
      <c r="C4353" s="2">
        <v>2</v>
      </c>
      <c r="D4353" s="3">
        <v>3</v>
      </c>
      <c r="E4353" s="5">
        <v>4</v>
      </c>
    </row>
    <row r="4354" spans="1:5" x14ac:dyDescent="0.25">
      <c r="A4354">
        <v>4353</v>
      </c>
      <c r="C4354" s="2">
        <v>2</v>
      </c>
      <c r="D4354" s="3">
        <v>3</v>
      </c>
    </row>
    <row r="4355" spans="1:5" x14ac:dyDescent="0.25">
      <c r="A4355">
        <v>4354</v>
      </c>
      <c r="C4355" s="2">
        <v>2</v>
      </c>
    </row>
    <row r="4356" spans="1:5" x14ac:dyDescent="0.25">
      <c r="A4356">
        <v>4355</v>
      </c>
      <c r="C4356" s="2">
        <v>2</v>
      </c>
    </row>
    <row r="4357" spans="1:5" x14ac:dyDescent="0.25">
      <c r="A4357">
        <v>4356</v>
      </c>
      <c r="C4357" s="2">
        <v>2</v>
      </c>
    </row>
    <row r="4358" spans="1:5" x14ac:dyDescent="0.25">
      <c r="A4358">
        <v>4357</v>
      </c>
      <c r="C4358" s="2">
        <v>2</v>
      </c>
    </row>
    <row r="4359" spans="1:5" x14ac:dyDescent="0.25">
      <c r="A4359">
        <v>4358</v>
      </c>
      <c r="C4359" s="2">
        <v>2</v>
      </c>
    </row>
    <row r="4360" spans="1:5" x14ac:dyDescent="0.25">
      <c r="A4360">
        <v>4359</v>
      </c>
      <c r="C4360" s="2">
        <v>2</v>
      </c>
    </row>
    <row r="4361" spans="1:5" x14ac:dyDescent="0.25">
      <c r="A4361">
        <v>4360</v>
      </c>
      <c r="B4361" s="4">
        <v>1</v>
      </c>
      <c r="C4361" s="2">
        <v>2</v>
      </c>
    </row>
    <row r="4362" spans="1:5" x14ac:dyDescent="0.25">
      <c r="A4362">
        <v>4361</v>
      </c>
      <c r="B4362" s="4">
        <v>1</v>
      </c>
      <c r="C4362" s="2">
        <v>2</v>
      </c>
    </row>
    <row r="4363" spans="1:5" x14ac:dyDescent="0.25">
      <c r="A4363">
        <v>4362</v>
      </c>
      <c r="B4363" s="4">
        <v>1</v>
      </c>
    </row>
    <row r="4364" spans="1:5" x14ac:dyDescent="0.25">
      <c r="A4364">
        <v>4363</v>
      </c>
      <c r="B4364" s="4">
        <v>1</v>
      </c>
    </row>
    <row r="4365" spans="1:5" x14ac:dyDescent="0.25">
      <c r="A4365">
        <v>4364</v>
      </c>
      <c r="B4365" s="4">
        <v>1</v>
      </c>
    </row>
    <row r="4366" spans="1:5" x14ac:dyDescent="0.25">
      <c r="A4366">
        <v>4365</v>
      </c>
      <c r="B4366" s="4">
        <v>1</v>
      </c>
      <c r="E4366" s="5">
        <v>4</v>
      </c>
    </row>
    <row r="4367" spans="1:5" x14ac:dyDescent="0.25">
      <c r="A4367">
        <v>4366</v>
      </c>
      <c r="B4367" s="4">
        <v>1</v>
      </c>
      <c r="E4367" s="5">
        <v>4</v>
      </c>
    </row>
    <row r="4368" spans="1:5" x14ac:dyDescent="0.25">
      <c r="A4368">
        <v>4367</v>
      </c>
      <c r="B4368" s="4">
        <v>1</v>
      </c>
      <c r="D4368" s="3">
        <v>3</v>
      </c>
      <c r="E4368" s="5">
        <v>4</v>
      </c>
    </row>
    <row r="4369" spans="1:5" x14ac:dyDescent="0.25">
      <c r="A4369">
        <v>4368</v>
      </c>
      <c r="D4369" s="3">
        <v>3</v>
      </c>
      <c r="E4369" s="5">
        <v>4</v>
      </c>
    </row>
    <row r="4370" spans="1:5" x14ac:dyDescent="0.25">
      <c r="A4370">
        <v>4369</v>
      </c>
      <c r="D4370" s="3">
        <v>3</v>
      </c>
      <c r="E4370" s="5">
        <v>4</v>
      </c>
    </row>
    <row r="4371" spans="1:5" x14ac:dyDescent="0.25">
      <c r="A4371">
        <v>4370</v>
      </c>
      <c r="D4371" s="3">
        <v>3</v>
      </c>
      <c r="E4371" s="5">
        <v>4</v>
      </c>
    </row>
    <row r="4372" spans="1:5" x14ac:dyDescent="0.25">
      <c r="A4372">
        <v>4371</v>
      </c>
      <c r="D4372" s="3">
        <v>3</v>
      </c>
      <c r="E4372" s="5">
        <v>4</v>
      </c>
    </row>
    <row r="4373" spans="1:5" x14ac:dyDescent="0.25">
      <c r="A4373">
        <v>4372</v>
      </c>
      <c r="D4373" s="3">
        <v>3</v>
      </c>
      <c r="E4373" s="5">
        <v>4</v>
      </c>
    </row>
    <row r="4374" spans="1:5" x14ac:dyDescent="0.25">
      <c r="A4374">
        <v>4373</v>
      </c>
      <c r="D4374" s="3">
        <v>3</v>
      </c>
      <c r="E4374" s="5">
        <v>4</v>
      </c>
    </row>
    <row r="4375" spans="1:5" x14ac:dyDescent="0.25">
      <c r="A4375">
        <v>4374</v>
      </c>
      <c r="D4375" s="3">
        <v>3</v>
      </c>
    </row>
    <row r="4376" spans="1:5" x14ac:dyDescent="0.25">
      <c r="A4376">
        <v>4375</v>
      </c>
      <c r="D4376" s="3">
        <v>3</v>
      </c>
    </row>
    <row r="4377" spans="1:5" x14ac:dyDescent="0.25">
      <c r="A4377">
        <v>4376</v>
      </c>
    </row>
    <row r="4378" spans="1:5" x14ac:dyDescent="0.25">
      <c r="A4378">
        <v>4377</v>
      </c>
    </row>
    <row r="4379" spans="1:5" x14ac:dyDescent="0.25">
      <c r="A4379">
        <v>4378</v>
      </c>
      <c r="C4379" s="2">
        <v>2</v>
      </c>
    </row>
    <row r="4380" spans="1:5" x14ac:dyDescent="0.25">
      <c r="A4380">
        <v>4379</v>
      </c>
      <c r="C4380" s="2">
        <v>2</v>
      </c>
    </row>
    <row r="4381" spans="1:5" x14ac:dyDescent="0.25">
      <c r="A4381">
        <v>4380</v>
      </c>
      <c r="C4381" s="2">
        <v>2</v>
      </c>
    </row>
    <row r="4382" spans="1:5" x14ac:dyDescent="0.25">
      <c r="A4382">
        <v>4381</v>
      </c>
      <c r="C4382" s="2">
        <v>2</v>
      </c>
    </row>
    <row r="4383" spans="1:5" x14ac:dyDescent="0.25">
      <c r="A4383">
        <v>4382</v>
      </c>
      <c r="C4383" s="2">
        <v>2</v>
      </c>
    </row>
    <row r="4384" spans="1:5" x14ac:dyDescent="0.25">
      <c r="A4384">
        <v>4383</v>
      </c>
      <c r="C4384" s="2">
        <v>2</v>
      </c>
    </row>
    <row r="4385" spans="1:5" x14ac:dyDescent="0.25">
      <c r="A4385">
        <v>4384</v>
      </c>
      <c r="C4385" s="2">
        <v>2</v>
      </c>
    </row>
    <row r="4386" spans="1:5" x14ac:dyDescent="0.25">
      <c r="A4386">
        <v>4385</v>
      </c>
      <c r="B4386" s="4">
        <v>1</v>
      </c>
      <c r="C4386" s="2">
        <v>2</v>
      </c>
    </row>
    <row r="4387" spans="1:5" x14ac:dyDescent="0.25">
      <c r="A4387">
        <v>4386</v>
      </c>
      <c r="B4387" s="4">
        <v>1</v>
      </c>
      <c r="C4387" s="2">
        <v>2</v>
      </c>
    </row>
    <row r="4388" spans="1:5" x14ac:dyDescent="0.25">
      <c r="A4388">
        <v>4387</v>
      </c>
      <c r="B4388" s="4">
        <v>1</v>
      </c>
      <c r="C4388" s="2">
        <v>2</v>
      </c>
    </row>
    <row r="4389" spans="1:5" x14ac:dyDescent="0.25">
      <c r="A4389">
        <v>4388</v>
      </c>
      <c r="B4389" s="4">
        <v>1</v>
      </c>
    </row>
    <row r="4390" spans="1:5" x14ac:dyDescent="0.25">
      <c r="A4390">
        <v>4389</v>
      </c>
      <c r="B4390" s="4">
        <v>1</v>
      </c>
    </row>
    <row r="4391" spans="1:5" x14ac:dyDescent="0.25">
      <c r="A4391">
        <v>4390</v>
      </c>
      <c r="B4391" s="4">
        <v>1</v>
      </c>
      <c r="E4391" s="5">
        <v>4</v>
      </c>
    </row>
    <row r="4392" spans="1:5" x14ac:dyDescent="0.25">
      <c r="A4392">
        <v>4391</v>
      </c>
      <c r="B4392" s="4">
        <v>1</v>
      </c>
      <c r="E4392" s="5">
        <v>4</v>
      </c>
    </row>
    <row r="4393" spans="1:5" x14ac:dyDescent="0.25">
      <c r="A4393">
        <v>4392</v>
      </c>
      <c r="B4393" s="4">
        <v>1</v>
      </c>
      <c r="D4393" s="3">
        <v>3</v>
      </c>
      <c r="E4393" s="5">
        <v>4</v>
      </c>
    </row>
    <row r="4394" spans="1:5" x14ac:dyDescent="0.25">
      <c r="A4394">
        <v>4393</v>
      </c>
      <c r="B4394" s="4">
        <v>1</v>
      </c>
      <c r="D4394" s="3">
        <v>3</v>
      </c>
      <c r="E4394" s="5">
        <v>4</v>
      </c>
    </row>
    <row r="4395" spans="1:5" x14ac:dyDescent="0.25">
      <c r="A4395">
        <v>4394</v>
      </c>
      <c r="D4395" s="3">
        <v>3</v>
      </c>
      <c r="E4395" s="5">
        <v>4</v>
      </c>
    </row>
    <row r="4396" spans="1:5" x14ac:dyDescent="0.25">
      <c r="A4396">
        <v>4395</v>
      </c>
      <c r="D4396" s="3">
        <v>3</v>
      </c>
      <c r="E4396" s="5">
        <v>4</v>
      </c>
    </row>
    <row r="4397" spans="1:5" x14ac:dyDescent="0.25">
      <c r="A4397">
        <v>4396</v>
      </c>
      <c r="D4397" s="3">
        <v>3</v>
      </c>
      <c r="E4397" s="5">
        <v>4</v>
      </c>
    </row>
    <row r="4398" spans="1:5" x14ac:dyDescent="0.25">
      <c r="A4398">
        <v>4397</v>
      </c>
      <c r="D4398" s="3">
        <v>3</v>
      </c>
      <c r="E4398" s="5">
        <v>4</v>
      </c>
    </row>
    <row r="4399" spans="1:5" x14ac:dyDescent="0.25">
      <c r="A4399">
        <v>4398</v>
      </c>
      <c r="D4399" s="3">
        <v>3</v>
      </c>
      <c r="E4399" s="5">
        <v>4</v>
      </c>
    </row>
    <row r="4400" spans="1:5" x14ac:dyDescent="0.25">
      <c r="A4400">
        <v>4399</v>
      </c>
      <c r="D4400" s="3">
        <v>3</v>
      </c>
      <c r="E4400" s="5">
        <v>4</v>
      </c>
    </row>
    <row r="4401" spans="1:5" x14ac:dyDescent="0.25">
      <c r="A4401">
        <v>4400</v>
      </c>
      <c r="C4401" s="2">
        <v>2</v>
      </c>
      <c r="D4401" s="3">
        <v>3</v>
      </c>
    </row>
    <row r="4402" spans="1:5" x14ac:dyDescent="0.25">
      <c r="A4402">
        <v>4401</v>
      </c>
      <c r="C4402" s="2">
        <v>2</v>
      </c>
      <c r="D4402" s="3">
        <v>3</v>
      </c>
    </row>
    <row r="4403" spans="1:5" x14ac:dyDescent="0.25">
      <c r="A4403">
        <v>4402</v>
      </c>
      <c r="C4403" s="2">
        <v>2</v>
      </c>
    </row>
    <row r="4404" spans="1:5" x14ac:dyDescent="0.25">
      <c r="A4404">
        <v>4403</v>
      </c>
      <c r="C4404" s="2">
        <v>2</v>
      </c>
    </row>
    <row r="4405" spans="1:5" x14ac:dyDescent="0.25">
      <c r="A4405">
        <v>4404</v>
      </c>
      <c r="C4405" s="2">
        <v>2</v>
      </c>
    </row>
    <row r="4406" spans="1:5" x14ac:dyDescent="0.25">
      <c r="A4406">
        <v>4405</v>
      </c>
      <c r="C4406" s="2">
        <v>2</v>
      </c>
    </row>
    <row r="4407" spans="1:5" x14ac:dyDescent="0.25">
      <c r="A4407">
        <v>4406</v>
      </c>
      <c r="C4407" s="2">
        <v>2</v>
      </c>
    </row>
    <row r="4408" spans="1:5" x14ac:dyDescent="0.25">
      <c r="A4408">
        <v>4407</v>
      </c>
      <c r="C4408" s="2">
        <v>2</v>
      </c>
    </row>
    <row r="4409" spans="1:5" x14ac:dyDescent="0.25">
      <c r="A4409">
        <v>4408</v>
      </c>
      <c r="B4409" s="4">
        <v>1</v>
      </c>
      <c r="C4409" s="2">
        <v>2</v>
      </c>
    </row>
    <row r="4410" spans="1:5" x14ac:dyDescent="0.25">
      <c r="A4410">
        <v>4409</v>
      </c>
      <c r="B4410" s="4">
        <v>1</v>
      </c>
      <c r="C4410" s="2">
        <v>2</v>
      </c>
    </row>
    <row r="4411" spans="1:5" x14ac:dyDescent="0.25">
      <c r="A4411">
        <v>4410</v>
      </c>
      <c r="B4411" s="4">
        <v>1</v>
      </c>
    </row>
    <row r="4412" spans="1:5" x14ac:dyDescent="0.25">
      <c r="A4412">
        <v>4411</v>
      </c>
      <c r="B4412" s="4">
        <v>1</v>
      </c>
    </row>
    <row r="4413" spans="1:5" x14ac:dyDescent="0.25">
      <c r="A4413">
        <v>4412</v>
      </c>
      <c r="B4413" s="4">
        <v>1</v>
      </c>
    </row>
    <row r="4414" spans="1:5" x14ac:dyDescent="0.25">
      <c r="A4414">
        <v>4413</v>
      </c>
      <c r="B4414" s="4">
        <v>1</v>
      </c>
      <c r="E4414" s="5">
        <v>4</v>
      </c>
    </row>
    <row r="4415" spans="1:5" x14ac:dyDescent="0.25">
      <c r="A4415">
        <v>4414</v>
      </c>
      <c r="B4415" s="4">
        <v>1</v>
      </c>
      <c r="E4415" s="5">
        <v>4</v>
      </c>
    </row>
    <row r="4416" spans="1:5" x14ac:dyDescent="0.25">
      <c r="A4416">
        <v>4415</v>
      </c>
      <c r="B4416" s="4">
        <v>1</v>
      </c>
      <c r="E4416" s="5">
        <v>4</v>
      </c>
    </row>
    <row r="4417" spans="1:5" x14ac:dyDescent="0.25">
      <c r="A4417">
        <v>4416</v>
      </c>
      <c r="B4417" s="4">
        <v>1</v>
      </c>
      <c r="E4417" s="5">
        <v>4</v>
      </c>
    </row>
    <row r="4418" spans="1:5" x14ac:dyDescent="0.25">
      <c r="A4418">
        <v>4417</v>
      </c>
      <c r="D4418" s="3">
        <v>3</v>
      </c>
      <c r="E4418" s="5">
        <v>4</v>
      </c>
    </row>
    <row r="4419" spans="1:5" x14ac:dyDescent="0.25">
      <c r="A4419">
        <v>4418</v>
      </c>
      <c r="D4419" s="3">
        <v>3</v>
      </c>
      <c r="E4419" s="5">
        <v>4</v>
      </c>
    </row>
    <row r="4420" spans="1:5" x14ac:dyDescent="0.25">
      <c r="A4420">
        <v>4419</v>
      </c>
      <c r="D4420" s="3">
        <v>3</v>
      </c>
      <c r="E4420" s="5">
        <v>4</v>
      </c>
    </row>
    <row r="4421" spans="1:5" x14ac:dyDescent="0.25">
      <c r="A4421">
        <v>4420</v>
      </c>
      <c r="D4421" s="3">
        <v>3</v>
      </c>
      <c r="E4421" s="5">
        <v>4</v>
      </c>
    </row>
    <row r="4422" spans="1:5" x14ac:dyDescent="0.25">
      <c r="A4422">
        <v>4421</v>
      </c>
      <c r="D4422" s="3">
        <v>3</v>
      </c>
      <c r="E4422" s="5">
        <v>4</v>
      </c>
    </row>
    <row r="4423" spans="1:5" x14ac:dyDescent="0.25">
      <c r="A4423">
        <v>4422</v>
      </c>
      <c r="D4423" s="3">
        <v>3</v>
      </c>
    </row>
    <row r="4424" spans="1:5" x14ac:dyDescent="0.25">
      <c r="A4424">
        <v>4423</v>
      </c>
      <c r="D4424" s="3">
        <v>3</v>
      </c>
    </row>
    <row r="4425" spans="1:5" x14ac:dyDescent="0.25">
      <c r="A4425">
        <v>4424</v>
      </c>
    </row>
    <row r="4426" spans="1:5" x14ac:dyDescent="0.25">
      <c r="A4426">
        <v>4425</v>
      </c>
      <c r="C4426" s="2">
        <v>2</v>
      </c>
    </row>
    <row r="4427" spans="1:5" x14ac:dyDescent="0.25">
      <c r="A4427">
        <v>4426</v>
      </c>
      <c r="C4427" s="2">
        <v>2</v>
      </c>
    </row>
    <row r="4428" spans="1:5" x14ac:dyDescent="0.25">
      <c r="A4428">
        <v>4427</v>
      </c>
      <c r="C4428" s="2">
        <v>2</v>
      </c>
    </row>
    <row r="4429" spans="1:5" x14ac:dyDescent="0.25">
      <c r="A4429">
        <v>4428</v>
      </c>
      <c r="C4429" s="2">
        <v>2</v>
      </c>
    </row>
    <row r="4430" spans="1:5" x14ac:dyDescent="0.25">
      <c r="A4430">
        <v>4429</v>
      </c>
      <c r="C4430" s="2">
        <v>2</v>
      </c>
    </row>
    <row r="4431" spans="1:5" x14ac:dyDescent="0.25">
      <c r="A4431">
        <v>4430</v>
      </c>
      <c r="C4431" s="2">
        <v>2</v>
      </c>
    </row>
    <row r="4432" spans="1:5" x14ac:dyDescent="0.25">
      <c r="A4432">
        <v>4431</v>
      </c>
      <c r="C4432" s="2">
        <v>2</v>
      </c>
    </row>
    <row r="4433" spans="1:5" x14ac:dyDescent="0.25">
      <c r="A4433">
        <v>4432</v>
      </c>
      <c r="C4433" s="2">
        <v>2</v>
      </c>
    </row>
    <row r="4434" spans="1:5" x14ac:dyDescent="0.25">
      <c r="A4434">
        <v>4433</v>
      </c>
      <c r="B4434" s="4">
        <v>1</v>
      </c>
      <c r="C4434" s="2">
        <v>2</v>
      </c>
    </row>
    <row r="4435" spans="1:5" x14ac:dyDescent="0.25">
      <c r="A4435">
        <v>4434</v>
      </c>
      <c r="B4435" s="4">
        <v>1</v>
      </c>
      <c r="C4435" s="2">
        <v>2</v>
      </c>
    </row>
    <row r="4436" spans="1:5" x14ac:dyDescent="0.25">
      <c r="A4436">
        <v>4435</v>
      </c>
      <c r="B4436" s="4">
        <v>1</v>
      </c>
    </row>
    <row r="4437" spans="1:5" x14ac:dyDescent="0.25">
      <c r="A4437">
        <v>4436</v>
      </c>
      <c r="B4437" s="4">
        <v>1</v>
      </c>
    </row>
    <row r="4438" spans="1:5" x14ac:dyDescent="0.25">
      <c r="A4438">
        <v>4437</v>
      </c>
      <c r="B4438" s="4">
        <v>1</v>
      </c>
      <c r="E4438" s="5">
        <v>4</v>
      </c>
    </row>
    <row r="4439" spans="1:5" x14ac:dyDescent="0.25">
      <c r="A4439">
        <v>4438</v>
      </c>
      <c r="B4439" s="4">
        <v>1</v>
      </c>
      <c r="E4439" s="5">
        <v>4</v>
      </c>
    </row>
    <row r="4440" spans="1:5" x14ac:dyDescent="0.25">
      <c r="A4440">
        <v>4439</v>
      </c>
      <c r="B4440" s="4">
        <v>1</v>
      </c>
      <c r="E4440" s="5">
        <v>4</v>
      </c>
    </row>
    <row r="4441" spans="1:5" x14ac:dyDescent="0.25">
      <c r="A4441">
        <v>4440</v>
      </c>
      <c r="B4441" s="4">
        <v>1</v>
      </c>
      <c r="D4441" s="3">
        <v>3</v>
      </c>
      <c r="E4441" s="5">
        <v>4</v>
      </c>
    </row>
    <row r="4442" spans="1:5" x14ac:dyDescent="0.25">
      <c r="A4442">
        <v>4441</v>
      </c>
      <c r="D4442" s="3">
        <v>3</v>
      </c>
      <c r="E4442" s="5">
        <v>4</v>
      </c>
    </row>
    <row r="4443" spans="1:5" x14ac:dyDescent="0.25">
      <c r="A4443">
        <v>4442</v>
      </c>
      <c r="D4443" s="3">
        <v>3</v>
      </c>
      <c r="E4443" s="5">
        <v>4</v>
      </c>
    </row>
    <row r="4444" spans="1:5" x14ac:dyDescent="0.25">
      <c r="A4444">
        <v>4443</v>
      </c>
      <c r="D4444" s="3">
        <v>3</v>
      </c>
      <c r="E4444" s="5">
        <v>4</v>
      </c>
    </row>
    <row r="4445" spans="1:5" x14ac:dyDescent="0.25">
      <c r="A4445">
        <v>4444</v>
      </c>
      <c r="D4445" s="3">
        <v>3</v>
      </c>
      <c r="E4445" s="5">
        <v>4</v>
      </c>
    </row>
    <row r="4446" spans="1:5" x14ac:dyDescent="0.25">
      <c r="A4446">
        <v>4445</v>
      </c>
      <c r="D4446" s="3">
        <v>3</v>
      </c>
      <c r="E4446" s="5">
        <v>4</v>
      </c>
    </row>
    <row r="4447" spans="1:5" x14ac:dyDescent="0.25">
      <c r="A4447">
        <v>4446</v>
      </c>
      <c r="D4447" s="3">
        <v>3</v>
      </c>
    </row>
    <row r="4448" spans="1:5" x14ac:dyDescent="0.25">
      <c r="A4448">
        <v>4447</v>
      </c>
      <c r="D4448" s="3">
        <v>3</v>
      </c>
    </row>
    <row r="4449" spans="1:5" x14ac:dyDescent="0.25">
      <c r="A4449">
        <v>4448</v>
      </c>
    </row>
    <row r="4450" spans="1:5" x14ac:dyDescent="0.25">
      <c r="A4450">
        <v>4449</v>
      </c>
      <c r="C4450" s="2">
        <v>2</v>
      </c>
    </row>
    <row r="4451" spans="1:5" x14ac:dyDescent="0.25">
      <c r="A4451">
        <v>4450</v>
      </c>
      <c r="C4451" s="2">
        <v>2</v>
      </c>
    </row>
    <row r="4452" spans="1:5" x14ac:dyDescent="0.25">
      <c r="A4452">
        <v>4451</v>
      </c>
      <c r="C4452" s="2">
        <v>2</v>
      </c>
    </row>
    <row r="4453" spans="1:5" x14ac:dyDescent="0.25">
      <c r="A4453">
        <v>4452</v>
      </c>
      <c r="C4453" s="2">
        <v>2</v>
      </c>
    </row>
    <row r="4454" spans="1:5" x14ac:dyDescent="0.25">
      <c r="A4454">
        <v>4453</v>
      </c>
      <c r="C4454" s="2">
        <v>2</v>
      </c>
    </row>
    <row r="4455" spans="1:5" x14ac:dyDescent="0.25">
      <c r="A4455">
        <v>4454</v>
      </c>
      <c r="C4455" s="2">
        <v>2</v>
      </c>
    </row>
    <row r="4456" spans="1:5" x14ac:dyDescent="0.25">
      <c r="A4456">
        <v>4455</v>
      </c>
      <c r="C4456" s="2">
        <v>2</v>
      </c>
    </row>
    <row r="4457" spans="1:5" x14ac:dyDescent="0.25">
      <c r="A4457">
        <v>4456</v>
      </c>
      <c r="C4457" s="2">
        <v>2</v>
      </c>
    </row>
    <row r="4458" spans="1:5" x14ac:dyDescent="0.25">
      <c r="A4458">
        <v>4457</v>
      </c>
      <c r="B4458" s="4">
        <v>1</v>
      </c>
      <c r="C4458" s="2">
        <v>2</v>
      </c>
    </row>
    <row r="4459" spans="1:5" x14ac:dyDescent="0.25">
      <c r="A4459">
        <v>4458</v>
      </c>
      <c r="B4459" s="4">
        <v>1</v>
      </c>
      <c r="C4459" s="2">
        <v>2</v>
      </c>
    </row>
    <row r="4460" spans="1:5" x14ac:dyDescent="0.25">
      <c r="A4460">
        <v>4459</v>
      </c>
      <c r="B4460" s="4">
        <v>1</v>
      </c>
    </row>
    <row r="4461" spans="1:5" x14ac:dyDescent="0.25">
      <c r="A4461">
        <v>4460</v>
      </c>
      <c r="B4461" s="4">
        <v>1</v>
      </c>
    </row>
    <row r="4462" spans="1:5" x14ac:dyDescent="0.25">
      <c r="A4462">
        <v>4461</v>
      </c>
      <c r="B4462" s="4">
        <v>1</v>
      </c>
    </row>
    <row r="4463" spans="1:5" x14ac:dyDescent="0.25">
      <c r="A4463">
        <v>4462</v>
      </c>
      <c r="B4463" s="4">
        <v>1</v>
      </c>
      <c r="E4463" s="5">
        <v>4</v>
      </c>
    </row>
    <row r="4464" spans="1:5" x14ac:dyDescent="0.25">
      <c r="A4464">
        <v>4463</v>
      </c>
      <c r="B4464" s="4">
        <v>1</v>
      </c>
      <c r="E4464" s="5">
        <v>4</v>
      </c>
    </row>
    <row r="4465" spans="1:5" x14ac:dyDescent="0.25">
      <c r="A4465">
        <v>4464</v>
      </c>
      <c r="B4465" s="4">
        <v>1</v>
      </c>
      <c r="E4465" s="5">
        <v>4</v>
      </c>
    </row>
    <row r="4466" spans="1:5" x14ac:dyDescent="0.25">
      <c r="A4466">
        <v>4465</v>
      </c>
      <c r="B4466" s="4">
        <v>1</v>
      </c>
      <c r="D4466" s="3">
        <v>3</v>
      </c>
      <c r="E4466" s="5">
        <v>4</v>
      </c>
    </row>
    <row r="4467" spans="1:5" x14ac:dyDescent="0.25">
      <c r="A4467">
        <v>4466</v>
      </c>
      <c r="D4467" s="3">
        <v>3</v>
      </c>
      <c r="E4467" s="5">
        <v>4</v>
      </c>
    </row>
    <row r="4468" spans="1:5" x14ac:dyDescent="0.25">
      <c r="A4468">
        <v>4467</v>
      </c>
      <c r="D4468" s="3">
        <v>3</v>
      </c>
      <c r="E4468" s="5">
        <v>4</v>
      </c>
    </row>
    <row r="4469" spans="1:5" x14ac:dyDescent="0.25">
      <c r="A4469">
        <v>4468</v>
      </c>
      <c r="D4469" s="3">
        <v>3</v>
      </c>
      <c r="E4469" s="5">
        <v>4</v>
      </c>
    </row>
    <row r="4470" spans="1:5" x14ac:dyDescent="0.25">
      <c r="A4470">
        <v>4469</v>
      </c>
      <c r="D4470" s="3">
        <v>3</v>
      </c>
      <c r="E4470" s="5">
        <v>4</v>
      </c>
    </row>
    <row r="4471" spans="1:5" x14ac:dyDescent="0.25">
      <c r="A4471">
        <v>4470</v>
      </c>
      <c r="D4471" s="3">
        <v>3</v>
      </c>
      <c r="E4471" s="5">
        <v>4</v>
      </c>
    </row>
    <row r="4472" spans="1:5" x14ac:dyDescent="0.25">
      <c r="A4472">
        <v>4471</v>
      </c>
      <c r="C4472" s="2">
        <v>2</v>
      </c>
      <c r="D4472" s="3">
        <v>3</v>
      </c>
    </row>
    <row r="4473" spans="1:5" x14ac:dyDescent="0.25">
      <c r="A4473">
        <v>4472</v>
      </c>
      <c r="C4473" s="2">
        <v>2</v>
      </c>
      <c r="D4473" s="3">
        <v>3</v>
      </c>
    </row>
    <row r="4474" spans="1:5" x14ac:dyDescent="0.25">
      <c r="A4474">
        <v>4473</v>
      </c>
      <c r="C4474" s="2">
        <v>2</v>
      </c>
      <c r="D4474" s="3">
        <v>3</v>
      </c>
    </row>
    <row r="4475" spans="1:5" x14ac:dyDescent="0.25">
      <c r="A4475">
        <v>4474</v>
      </c>
      <c r="C4475" s="2">
        <v>2</v>
      </c>
    </row>
    <row r="4476" spans="1:5" x14ac:dyDescent="0.25">
      <c r="A4476">
        <v>4475</v>
      </c>
      <c r="C4476" s="2">
        <v>2</v>
      </c>
    </row>
    <row r="4477" spans="1:5" x14ac:dyDescent="0.25">
      <c r="A4477">
        <v>4476</v>
      </c>
      <c r="C4477" s="2">
        <v>2</v>
      </c>
    </row>
    <row r="4478" spans="1:5" x14ac:dyDescent="0.25">
      <c r="A4478">
        <v>4477</v>
      </c>
      <c r="C4478" s="2">
        <v>2</v>
      </c>
    </row>
    <row r="4479" spans="1:5" x14ac:dyDescent="0.25">
      <c r="A4479">
        <v>4478</v>
      </c>
      <c r="C4479" s="2">
        <v>2</v>
      </c>
    </row>
    <row r="4480" spans="1:5" x14ac:dyDescent="0.25">
      <c r="A4480">
        <v>4479</v>
      </c>
      <c r="C4480" s="2">
        <v>2</v>
      </c>
    </row>
    <row r="4481" spans="1:5" x14ac:dyDescent="0.25">
      <c r="A4481">
        <v>4480</v>
      </c>
      <c r="C4481" s="2">
        <v>2</v>
      </c>
    </row>
    <row r="4482" spans="1:5" x14ac:dyDescent="0.25">
      <c r="A4482">
        <v>4481</v>
      </c>
      <c r="B4482" s="4">
        <v>1</v>
      </c>
      <c r="C4482" s="2">
        <v>2</v>
      </c>
    </row>
    <row r="4483" spans="1:5" x14ac:dyDescent="0.25">
      <c r="A4483">
        <v>4482</v>
      </c>
      <c r="B4483" s="4">
        <v>1</v>
      </c>
    </row>
    <row r="4484" spans="1:5" x14ac:dyDescent="0.25">
      <c r="A4484">
        <v>4483</v>
      </c>
      <c r="B4484" s="4">
        <v>1</v>
      </c>
    </row>
    <row r="4485" spans="1:5" x14ac:dyDescent="0.25">
      <c r="A4485">
        <v>4484</v>
      </c>
      <c r="B4485" s="4">
        <v>1</v>
      </c>
      <c r="E4485" s="5">
        <v>4</v>
      </c>
    </row>
    <row r="4486" spans="1:5" x14ac:dyDescent="0.25">
      <c r="A4486">
        <v>4485</v>
      </c>
      <c r="B4486" s="4">
        <v>1</v>
      </c>
      <c r="E4486" s="5">
        <v>4</v>
      </c>
    </row>
    <row r="4487" spans="1:5" x14ac:dyDescent="0.25">
      <c r="A4487">
        <v>4486</v>
      </c>
      <c r="B4487" s="4">
        <v>1</v>
      </c>
      <c r="E4487" s="5">
        <v>4</v>
      </c>
    </row>
    <row r="4488" spans="1:5" x14ac:dyDescent="0.25">
      <c r="A4488">
        <v>4487</v>
      </c>
      <c r="B4488" s="4">
        <v>1</v>
      </c>
      <c r="E4488" s="5">
        <v>4</v>
      </c>
    </row>
    <row r="4489" spans="1:5" x14ac:dyDescent="0.25">
      <c r="A4489">
        <v>4488</v>
      </c>
      <c r="B4489" s="4">
        <v>1</v>
      </c>
      <c r="E4489" s="5">
        <v>4</v>
      </c>
    </row>
    <row r="4490" spans="1:5" x14ac:dyDescent="0.25">
      <c r="A4490">
        <v>4489</v>
      </c>
      <c r="B4490" s="4">
        <v>1</v>
      </c>
      <c r="D4490" s="3">
        <v>3</v>
      </c>
      <c r="E4490" s="5">
        <v>4</v>
      </c>
    </row>
    <row r="4491" spans="1:5" x14ac:dyDescent="0.25">
      <c r="A4491">
        <v>4490</v>
      </c>
      <c r="D4491" s="3">
        <v>3</v>
      </c>
      <c r="E4491" s="5">
        <v>4</v>
      </c>
    </row>
    <row r="4492" spans="1:5" x14ac:dyDescent="0.25">
      <c r="A4492">
        <v>4491</v>
      </c>
      <c r="D4492" s="3">
        <v>3</v>
      </c>
      <c r="E4492" s="5">
        <v>4</v>
      </c>
    </row>
    <row r="4493" spans="1:5" x14ac:dyDescent="0.25">
      <c r="A4493">
        <v>4492</v>
      </c>
      <c r="D4493" s="3">
        <v>3</v>
      </c>
      <c r="E4493" s="5">
        <v>4</v>
      </c>
    </row>
    <row r="4494" spans="1:5" x14ac:dyDescent="0.25">
      <c r="A4494">
        <v>4493</v>
      </c>
      <c r="D4494" s="3">
        <v>3</v>
      </c>
      <c r="E4494" s="5">
        <v>4</v>
      </c>
    </row>
    <row r="4495" spans="1:5" x14ac:dyDescent="0.25">
      <c r="A4495">
        <v>4494</v>
      </c>
      <c r="C4495" s="2">
        <v>2</v>
      </c>
      <c r="D4495" s="3">
        <v>3</v>
      </c>
    </row>
    <row r="4496" spans="1:5" x14ac:dyDescent="0.25">
      <c r="A4496">
        <v>4495</v>
      </c>
      <c r="C4496" s="2">
        <v>2</v>
      </c>
      <c r="D4496" s="3">
        <v>3</v>
      </c>
    </row>
    <row r="4497" spans="1:5" x14ac:dyDescent="0.25">
      <c r="A4497">
        <v>4496</v>
      </c>
      <c r="C4497" s="2">
        <v>2</v>
      </c>
      <c r="D4497" s="3">
        <v>3</v>
      </c>
    </row>
    <row r="4498" spans="1:5" x14ac:dyDescent="0.25">
      <c r="A4498">
        <v>4497</v>
      </c>
      <c r="C4498" s="2">
        <v>2</v>
      </c>
      <c r="D4498" s="3">
        <v>3</v>
      </c>
    </row>
    <row r="4499" spans="1:5" x14ac:dyDescent="0.25">
      <c r="A4499">
        <v>4498</v>
      </c>
      <c r="C4499" s="2">
        <v>2</v>
      </c>
      <c r="D4499" s="3">
        <v>3</v>
      </c>
    </row>
    <row r="4500" spans="1:5" x14ac:dyDescent="0.25">
      <c r="A4500">
        <v>4499</v>
      </c>
      <c r="C4500" s="2">
        <v>2</v>
      </c>
    </row>
    <row r="4501" spans="1:5" x14ac:dyDescent="0.25">
      <c r="A4501">
        <v>4500</v>
      </c>
      <c r="C4501" s="2">
        <v>2</v>
      </c>
    </row>
    <row r="4502" spans="1:5" x14ac:dyDescent="0.25">
      <c r="A4502">
        <v>4501</v>
      </c>
      <c r="C4502" s="2">
        <v>2</v>
      </c>
    </row>
    <row r="4503" spans="1:5" x14ac:dyDescent="0.25">
      <c r="A4503">
        <v>4502</v>
      </c>
      <c r="C4503" s="2">
        <v>2</v>
      </c>
    </row>
    <row r="4504" spans="1:5" x14ac:dyDescent="0.25">
      <c r="A4504">
        <v>4503</v>
      </c>
      <c r="C4504" s="2">
        <v>2</v>
      </c>
    </row>
    <row r="4505" spans="1:5" x14ac:dyDescent="0.25">
      <c r="A4505">
        <v>4504</v>
      </c>
      <c r="C4505" s="2">
        <v>2</v>
      </c>
    </row>
    <row r="4506" spans="1:5" x14ac:dyDescent="0.25">
      <c r="A4506">
        <v>4505</v>
      </c>
      <c r="C4506" s="2">
        <v>2</v>
      </c>
    </row>
    <row r="4507" spans="1:5" x14ac:dyDescent="0.25">
      <c r="A4507">
        <v>4506</v>
      </c>
      <c r="B4507" s="4">
        <v>1</v>
      </c>
      <c r="C4507" s="2">
        <v>2</v>
      </c>
    </row>
    <row r="4508" spans="1:5" x14ac:dyDescent="0.25">
      <c r="A4508">
        <v>4507</v>
      </c>
      <c r="B4508" s="4">
        <v>1</v>
      </c>
    </row>
    <row r="4509" spans="1:5" x14ac:dyDescent="0.25">
      <c r="A4509">
        <v>4508</v>
      </c>
      <c r="B4509" s="4">
        <v>1</v>
      </c>
    </row>
    <row r="4510" spans="1:5" x14ac:dyDescent="0.25">
      <c r="A4510">
        <v>4509</v>
      </c>
      <c r="B4510" s="4">
        <v>1</v>
      </c>
      <c r="E4510" s="5">
        <v>4</v>
      </c>
    </row>
    <row r="4511" spans="1:5" x14ac:dyDescent="0.25">
      <c r="A4511">
        <v>4510</v>
      </c>
      <c r="B4511" s="4">
        <v>1</v>
      </c>
      <c r="E4511" s="5">
        <v>4</v>
      </c>
    </row>
    <row r="4512" spans="1:5" x14ac:dyDescent="0.25">
      <c r="A4512">
        <v>4511</v>
      </c>
      <c r="B4512" s="4">
        <v>1</v>
      </c>
      <c r="E4512" s="5">
        <v>4</v>
      </c>
    </row>
    <row r="4513" spans="1:5" x14ac:dyDescent="0.25">
      <c r="A4513">
        <v>4512</v>
      </c>
      <c r="B4513" s="4">
        <v>1</v>
      </c>
      <c r="E4513" s="5">
        <v>4</v>
      </c>
    </row>
    <row r="4514" spans="1:5" x14ac:dyDescent="0.25">
      <c r="A4514">
        <v>4513</v>
      </c>
      <c r="B4514" s="4">
        <v>1</v>
      </c>
      <c r="E4514" s="5">
        <v>4</v>
      </c>
    </row>
    <row r="4515" spans="1:5" x14ac:dyDescent="0.25">
      <c r="A4515">
        <v>4514</v>
      </c>
      <c r="B4515" s="4">
        <v>1</v>
      </c>
      <c r="E4515" s="5">
        <v>4</v>
      </c>
    </row>
    <row r="4516" spans="1:5" x14ac:dyDescent="0.25">
      <c r="A4516">
        <v>4515</v>
      </c>
      <c r="B4516" s="4">
        <v>1</v>
      </c>
      <c r="D4516" s="3">
        <v>3</v>
      </c>
      <c r="E4516" s="5">
        <v>4</v>
      </c>
    </row>
    <row r="4517" spans="1:5" x14ac:dyDescent="0.25">
      <c r="A4517">
        <v>4516</v>
      </c>
      <c r="B4517" s="4">
        <v>1</v>
      </c>
      <c r="D4517" s="3">
        <v>3</v>
      </c>
      <c r="E4517" s="5">
        <v>4</v>
      </c>
    </row>
    <row r="4518" spans="1:5" x14ac:dyDescent="0.25">
      <c r="A4518">
        <v>4517</v>
      </c>
      <c r="D4518" s="3">
        <v>3</v>
      </c>
      <c r="E4518" s="5">
        <v>4</v>
      </c>
    </row>
    <row r="4519" spans="1:5" x14ac:dyDescent="0.25">
      <c r="A4519">
        <v>4518</v>
      </c>
      <c r="D4519" s="3">
        <v>3</v>
      </c>
      <c r="E4519" s="5">
        <v>4</v>
      </c>
    </row>
    <row r="4520" spans="1:5" x14ac:dyDescent="0.25">
      <c r="A4520">
        <v>4519</v>
      </c>
      <c r="C4520" s="2">
        <v>2</v>
      </c>
      <c r="D4520" s="3">
        <v>3</v>
      </c>
      <c r="E4520" s="5">
        <v>4</v>
      </c>
    </row>
    <row r="4521" spans="1:5" x14ac:dyDescent="0.25">
      <c r="A4521">
        <v>4520</v>
      </c>
      <c r="C4521" s="2">
        <v>2</v>
      </c>
      <c r="D4521" s="3">
        <v>3</v>
      </c>
    </row>
    <row r="4522" spans="1:5" x14ac:dyDescent="0.25">
      <c r="A4522">
        <v>4521</v>
      </c>
      <c r="C4522" s="2">
        <v>2</v>
      </c>
      <c r="D4522" s="3">
        <v>3</v>
      </c>
    </row>
    <row r="4523" spans="1:5" x14ac:dyDescent="0.25">
      <c r="A4523">
        <v>4522</v>
      </c>
      <c r="C4523" s="2">
        <v>2</v>
      </c>
      <c r="D4523" s="3">
        <v>3</v>
      </c>
    </row>
    <row r="4524" spans="1:5" x14ac:dyDescent="0.25">
      <c r="A4524">
        <v>4523</v>
      </c>
      <c r="C4524" s="2">
        <v>2</v>
      </c>
      <c r="D4524" s="3">
        <v>3</v>
      </c>
    </row>
    <row r="4525" spans="1:5" x14ac:dyDescent="0.25">
      <c r="A4525">
        <v>4524</v>
      </c>
      <c r="C4525" s="2">
        <v>2</v>
      </c>
      <c r="D4525" s="3">
        <v>3</v>
      </c>
    </row>
    <row r="4526" spans="1:5" x14ac:dyDescent="0.25">
      <c r="A4526">
        <v>4525</v>
      </c>
      <c r="C4526" s="2">
        <v>2</v>
      </c>
      <c r="D4526" s="3">
        <v>3</v>
      </c>
    </row>
    <row r="4527" spans="1:5" x14ac:dyDescent="0.25">
      <c r="A4527">
        <v>4526</v>
      </c>
      <c r="C4527" s="2">
        <v>2</v>
      </c>
      <c r="D4527" s="3">
        <v>3</v>
      </c>
    </row>
    <row r="4528" spans="1:5" x14ac:dyDescent="0.25">
      <c r="A4528">
        <v>4527</v>
      </c>
      <c r="C4528" s="2">
        <v>2</v>
      </c>
    </row>
    <row r="4529" spans="1:6" x14ac:dyDescent="0.25">
      <c r="A4529">
        <v>4528</v>
      </c>
      <c r="C4529" s="2">
        <v>2</v>
      </c>
    </row>
    <row r="4530" spans="1:6" x14ac:dyDescent="0.25">
      <c r="A4530">
        <v>4529</v>
      </c>
      <c r="C4530" s="2">
        <v>2</v>
      </c>
    </row>
    <row r="4531" spans="1:6" x14ac:dyDescent="0.25">
      <c r="A4531">
        <v>4530</v>
      </c>
      <c r="C4531" s="2">
        <v>2</v>
      </c>
    </row>
    <row r="4532" spans="1:6" x14ac:dyDescent="0.25">
      <c r="A4532">
        <v>4531</v>
      </c>
      <c r="C4532" s="2">
        <v>2</v>
      </c>
    </row>
    <row r="4533" spans="1:6" x14ac:dyDescent="0.25">
      <c r="A4533">
        <v>4532</v>
      </c>
      <c r="B4533" s="4">
        <v>1</v>
      </c>
      <c r="C4533" s="2">
        <v>2</v>
      </c>
    </row>
    <row r="4534" spans="1:6" x14ac:dyDescent="0.25">
      <c r="A4534">
        <v>4533</v>
      </c>
      <c r="B4534" s="4">
        <v>1</v>
      </c>
      <c r="C4534" s="2">
        <v>2</v>
      </c>
    </row>
    <row r="4535" spans="1:6" x14ac:dyDescent="0.25">
      <c r="A4535">
        <v>4534</v>
      </c>
      <c r="B4535" s="4">
        <v>1</v>
      </c>
      <c r="E4535" s="5">
        <v>4</v>
      </c>
    </row>
    <row r="4536" spans="1:6" x14ac:dyDescent="0.25">
      <c r="A4536">
        <v>4535</v>
      </c>
      <c r="B4536" s="4">
        <v>1</v>
      </c>
      <c r="E4536" s="5">
        <v>4</v>
      </c>
      <c r="F4536" t="s">
        <v>22</v>
      </c>
    </row>
    <row r="4537" spans="1:6" x14ac:dyDescent="0.25">
      <c r="A4537">
        <v>4536</v>
      </c>
    </row>
    <row r="4538" spans="1:6" x14ac:dyDescent="0.25">
      <c r="A4538">
        <v>4537</v>
      </c>
      <c r="F4538" t="s">
        <v>22</v>
      </c>
    </row>
    <row r="4539" spans="1:6" x14ac:dyDescent="0.25">
      <c r="A4539">
        <v>4538</v>
      </c>
      <c r="B4539" s="4">
        <v>1</v>
      </c>
    </row>
    <row r="4540" spans="1:6" x14ac:dyDescent="0.25">
      <c r="A4540">
        <v>4539</v>
      </c>
      <c r="B4540" s="4">
        <v>1</v>
      </c>
    </row>
    <row r="4541" spans="1:6" x14ac:dyDescent="0.25">
      <c r="A4541">
        <v>4540</v>
      </c>
      <c r="B4541" s="4">
        <v>1</v>
      </c>
    </row>
    <row r="4542" spans="1:6" x14ac:dyDescent="0.25">
      <c r="A4542">
        <v>4541</v>
      </c>
      <c r="B4542" s="4">
        <v>1</v>
      </c>
    </row>
    <row r="4543" spans="1:6" x14ac:dyDescent="0.25">
      <c r="A4543">
        <v>4542</v>
      </c>
      <c r="B4543" s="4">
        <v>1</v>
      </c>
    </row>
    <row r="4544" spans="1:6" x14ac:dyDescent="0.25">
      <c r="A4544">
        <v>4543</v>
      </c>
      <c r="B4544" s="4">
        <v>1</v>
      </c>
    </row>
    <row r="4545" spans="1:5" x14ac:dyDescent="0.25">
      <c r="A4545">
        <v>4544</v>
      </c>
      <c r="B4545" s="4">
        <v>1</v>
      </c>
    </row>
    <row r="4546" spans="1:5" x14ac:dyDescent="0.25">
      <c r="A4546">
        <v>4545</v>
      </c>
      <c r="B4546" s="4">
        <v>1</v>
      </c>
      <c r="C4546" s="2">
        <v>2</v>
      </c>
    </row>
    <row r="4547" spans="1:5" x14ac:dyDescent="0.25">
      <c r="A4547">
        <v>4546</v>
      </c>
      <c r="B4547" s="4">
        <v>1</v>
      </c>
      <c r="C4547" s="2">
        <v>2</v>
      </c>
    </row>
    <row r="4548" spans="1:5" x14ac:dyDescent="0.25">
      <c r="A4548">
        <v>4547</v>
      </c>
      <c r="B4548" s="4">
        <v>1</v>
      </c>
      <c r="C4548" s="2">
        <v>2</v>
      </c>
    </row>
    <row r="4549" spans="1:5" x14ac:dyDescent="0.25">
      <c r="A4549">
        <v>4548</v>
      </c>
      <c r="B4549" s="4">
        <v>1</v>
      </c>
      <c r="C4549" s="2">
        <v>2</v>
      </c>
    </row>
    <row r="4550" spans="1:5" x14ac:dyDescent="0.25">
      <c r="A4550">
        <v>4549</v>
      </c>
      <c r="B4550" s="4">
        <v>1</v>
      </c>
      <c r="C4550" s="2">
        <v>2</v>
      </c>
    </row>
    <row r="4551" spans="1:5" x14ac:dyDescent="0.25">
      <c r="A4551">
        <v>4550</v>
      </c>
      <c r="C4551" s="2">
        <v>2</v>
      </c>
    </row>
    <row r="4552" spans="1:5" x14ac:dyDescent="0.25">
      <c r="A4552">
        <v>4551</v>
      </c>
      <c r="C4552" s="2">
        <v>2</v>
      </c>
      <c r="D4552" s="3">
        <v>3</v>
      </c>
    </row>
    <row r="4553" spans="1:5" x14ac:dyDescent="0.25">
      <c r="A4553">
        <v>4552</v>
      </c>
      <c r="C4553" s="2">
        <v>2</v>
      </c>
      <c r="D4553" s="3">
        <v>3</v>
      </c>
    </row>
    <row r="4554" spans="1:5" x14ac:dyDescent="0.25">
      <c r="A4554">
        <v>4553</v>
      </c>
      <c r="C4554" s="2">
        <v>2</v>
      </c>
      <c r="D4554" s="3">
        <v>3</v>
      </c>
      <c r="E4554" s="5">
        <v>4</v>
      </c>
    </row>
    <row r="4555" spans="1:5" x14ac:dyDescent="0.25">
      <c r="A4555">
        <v>4554</v>
      </c>
      <c r="D4555" s="3">
        <v>3</v>
      </c>
      <c r="E4555" s="5">
        <v>4</v>
      </c>
    </row>
    <row r="4556" spans="1:5" x14ac:dyDescent="0.25">
      <c r="A4556">
        <v>4555</v>
      </c>
      <c r="D4556" s="3">
        <v>3</v>
      </c>
      <c r="E4556" s="5">
        <v>4</v>
      </c>
    </row>
    <row r="4557" spans="1:5" x14ac:dyDescent="0.25">
      <c r="A4557">
        <v>4556</v>
      </c>
      <c r="D4557" s="3">
        <v>3</v>
      </c>
      <c r="E4557" s="5">
        <v>4</v>
      </c>
    </row>
    <row r="4558" spans="1:5" x14ac:dyDescent="0.25">
      <c r="A4558">
        <v>4557</v>
      </c>
      <c r="D4558" s="3">
        <v>3</v>
      </c>
      <c r="E4558" s="5">
        <v>4</v>
      </c>
    </row>
    <row r="4559" spans="1:5" x14ac:dyDescent="0.25">
      <c r="A4559">
        <v>4558</v>
      </c>
      <c r="D4559" s="3">
        <v>3</v>
      </c>
      <c r="E4559" s="5">
        <v>4</v>
      </c>
    </row>
    <row r="4560" spans="1:5" x14ac:dyDescent="0.25">
      <c r="A4560">
        <v>4559</v>
      </c>
      <c r="D4560" s="3">
        <v>3</v>
      </c>
      <c r="E4560" s="5">
        <v>4</v>
      </c>
    </row>
    <row r="4561" spans="1:5" x14ac:dyDescent="0.25">
      <c r="A4561">
        <v>4560</v>
      </c>
      <c r="E4561" s="5">
        <v>4</v>
      </c>
    </row>
    <row r="4562" spans="1:5" x14ac:dyDescent="0.25">
      <c r="A4562">
        <v>4561</v>
      </c>
      <c r="E4562" s="5">
        <v>4</v>
      </c>
    </row>
    <row r="4563" spans="1:5" x14ac:dyDescent="0.25">
      <c r="A4563">
        <v>4562</v>
      </c>
    </row>
    <row r="4564" spans="1:5" x14ac:dyDescent="0.25">
      <c r="A4564">
        <v>4563</v>
      </c>
    </row>
    <row r="4565" spans="1:5" x14ac:dyDescent="0.25">
      <c r="A4565">
        <v>4564</v>
      </c>
    </row>
    <row r="4566" spans="1:5" x14ac:dyDescent="0.25">
      <c r="A4566">
        <v>4565</v>
      </c>
    </row>
    <row r="4567" spans="1:5" x14ac:dyDescent="0.25">
      <c r="A4567">
        <v>4566</v>
      </c>
    </row>
    <row r="4568" spans="1:5" x14ac:dyDescent="0.25">
      <c r="A4568">
        <v>4567</v>
      </c>
    </row>
    <row r="4569" spans="1:5" x14ac:dyDescent="0.25">
      <c r="A4569">
        <v>4568</v>
      </c>
      <c r="B4569" s="4">
        <v>1</v>
      </c>
    </row>
    <row r="4570" spans="1:5" x14ac:dyDescent="0.25">
      <c r="A4570">
        <v>4569</v>
      </c>
      <c r="B4570" s="4">
        <v>1</v>
      </c>
    </row>
    <row r="4571" spans="1:5" x14ac:dyDescent="0.25">
      <c r="A4571">
        <v>4570</v>
      </c>
      <c r="B4571" s="4">
        <v>1</v>
      </c>
    </row>
    <row r="4572" spans="1:5" x14ac:dyDescent="0.25">
      <c r="A4572">
        <v>4571</v>
      </c>
      <c r="B4572" s="4">
        <v>1</v>
      </c>
      <c r="C4572" s="2">
        <v>2</v>
      </c>
    </row>
    <row r="4573" spans="1:5" x14ac:dyDescent="0.25">
      <c r="A4573">
        <v>4572</v>
      </c>
      <c r="B4573" s="4">
        <v>1</v>
      </c>
      <c r="C4573" s="2">
        <v>2</v>
      </c>
    </row>
    <row r="4574" spans="1:5" x14ac:dyDescent="0.25">
      <c r="A4574">
        <v>4573</v>
      </c>
      <c r="B4574" s="4">
        <v>1</v>
      </c>
      <c r="C4574" s="2">
        <v>2</v>
      </c>
    </row>
    <row r="4575" spans="1:5" x14ac:dyDescent="0.25">
      <c r="A4575">
        <v>4574</v>
      </c>
      <c r="B4575" s="4">
        <v>1</v>
      </c>
      <c r="C4575" s="2">
        <v>2</v>
      </c>
    </row>
    <row r="4576" spans="1:5" x14ac:dyDescent="0.25">
      <c r="A4576">
        <v>4575</v>
      </c>
      <c r="B4576" s="4">
        <v>1</v>
      </c>
      <c r="C4576" s="2">
        <v>2</v>
      </c>
    </row>
    <row r="4577" spans="1:5" x14ac:dyDescent="0.25">
      <c r="A4577">
        <v>4576</v>
      </c>
      <c r="B4577" s="4">
        <v>1</v>
      </c>
      <c r="C4577" s="2">
        <v>2</v>
      </c>
    </row>
    <row r="4578" spans="1:5" x14ac:dyDescent="0.25">
      <c r="A4578">
        <v>4577</v>
      </c>
      <c r="B4578" s="4">
        <v>1</v>
      </c>
      <c r="C4578" s="2">
        <v>2</v>
      </c>
    </row>
    <row r="4579" spans="1:5" x14ac:dyDescent="0.25">
      <c r="A4579">
        <v>4578</v>
      </c>
      <c r="C4579" s="2">
        <v>2</v>
      </c>
      <c r="D4579" s="3">
        <v>3</v>
      </c>
    </row>
    <row r="4580" spans="1:5" x14ac:dyDescent="0.25">
      <c r="A4580">
        <v>4579</v>
      </c>
      <c r="C4580" s="2">
        <v>2</v>
      </c>
      <c r="D4580" s="3">
        <v>3</v>
      </c>
      <c r="E4580" s="5">
        <v>4</v>
      </c>
    </row>
    <row r="4581" spans="1:5" x14ac:dyDescent="0.25">
      <c r="A4581">
        <v>4580</v>
      </c>
      <c r="D4581" s="3">
        <v>3</v>
      </c>
      <c r="E4581" s="5">
        <v>4</v>
      </c>
    </row>
    <row r="4582" spans="1:5" x14ac:dyDescent="0.25">
      <c r="A4582">
        <v>4581</v>
      </c>
      <c r="D4582" s="3">
        <v>3</v>
      </c>
      <c r="E4582" s="5">
        <v>4</v>
      </c>
    </row>
    <row r="4583" spans="1:5" x14ac:dyDescent="0.25">
      <c r="A4583">
        <v>4582</v>
      </c>
      <c r="D4583" s="3">
        <v>3</v>
      </c>
      <c r="E4583" s="5">
        <v>4</v>
      </c>
    </row>
    <row r="4584" spans="1:5" x14ac:dyDescent="0.25">
      <c r="A4584">
        <v>4583</v>
      </c>
      <c r="D4584" s="3">
        <v>3</v>
      </c>
      <c r="E4584" s="5">
        <v>4</v>
      </c>
    </row>
    <row r="4585" spans="1:5" x14ac:dyDescent="0.25">
      <c r="A4585">
        <v>4584</v>
      </c>
      <c r="D4585" s="3">
        <v>3</v>
      </c>
      <c r="E4585" s="5">
        <v>4</v>
      </c>
    </row>
    <row r="4586" spans="1:5" x14ac:dyDescent="0.25">
      <c r="A4586">
        <v>4585</v>
      </c>
      <c r="D4586" s="3">
        <v>3</v>
      </c>
      <c r="E4586" s="5">
        <v>4</v>
      </c>
    </row>
    <row r="4587" spans="1:5" x14ac:dyDescent="0.25">
      <c r="A4587">
        <v>4586</v>
      </c>
      <c r="D4587" s="3">
        <v>3</v>
      </c>
      <c r="E4587" s="5">
        <v>4</v>
      </c>
    </row>
    <row r="4588" spans="1:5" x14ac:dyDescent="0.25">
      <c r="A4588">
        <v>4587</v>
      </c>
      <c r="E4588" s="5">
        <v>4</v>
      </c>
    </row>
    <row r="4589" spans="1:5" x14ac:dyDescent="0.25">
      <c r="A4589">
        <v>4588</v>
      </c>
      <c r="E4589" s="5">
        <v>4</v>
      </c>
    </row>
    <row r="4590" spans="1:5" x14ac:dyDescent="0.25">
      <c r="A4590">
        <v>4589</v>
      </c>
      <c r="B4590" s="4">
        <v>1</v>
      </c>
    </row>
    <row r="4591" spans="1:5" x14ac:dyDescent="0.25">
      <c r="A4591">
        <v>4590</v>
      </c>
      <c r="B4591" s="4">
        <v>1</v>
      </c>
    </row>
    <row r="4592" spans="1:5" x14ac:dyDescent="0.25">
      <c r="A4592">
        <v>4591</v>
      </c>
      <c r="B4592" s="4">
        <v>1</v>
      </c>
    </row>
    <row r="4593" spans="1:5" x14ac:dyDescent="0.25">
      <c r="A4593">
        <v>4592</v>
      </c>
      <c r="B4593" s="4">
        <v>1</v>
      </c>
    </row>
    <row r="4594" spans="1:5" x14ac:dyDescent="0.25">
      <c r="A4594">
        <v>4593</v>
      </c>
      <c r="B4594" s="4">
        <v>1</v>
      </c>
    </row>
    <row r="4595" spans="1:5" x14ac:dyDescent="0.25">
      <c r="A4595">
        <v>4594</v>
      </c>
      <c r="B4595" s="4">
        <v>1</v>
      </c>
    </row>
    <row r="4596" spans="1:5" x14ac:dyDescent="0.25">
      <c r="A4596">
        <v>4595</v>
      </c>
      <c r="B4596" s="4">
        <v>1</v>
      </c>
    </row>
    <row r="4597" spans="1:5" x14ac:dyDescent="0.25">
      <c r="A4597">
        <v>4596</v>
      </c>
      <c r="B4597" s="4">
        <v>1</v>
      </c>
      <c r="C4597" s="2">
        <v>2</v>
      </c>
    </row>
    <row r="4598" spans="1:5" x14ac:dyDescent="0.25">
      <c r="A4598">
        <v>4597</v>
      </c>
      <c r="B4598" s="4">
        <v>1</v>
      </c>
      <c r="C4598" s="2">
        <v>2</v>
      </c>
    </row>
    <row r="4599" spans="1:5" x14ac:dyDescent="0.25">
      <c r="A4599">
        <v>4598</v>
      </c>
      <c r="B4599" s="4">
        <v>1</v>
      </c>
      <c r="C4599" s="2">
        <v>2</v>
      </c>
    </row>
    <row r="4600" spans="1:5" x14ac:dyDescent="0.25">
      <c r="A4600">
        <v>4599</v>
      </c>
      <c r="B4600" s="4">
        <v>1</v>
      </c>
      <c r="C4600" s="2">
        <v>2</v>
      </c>
    </row>
    <row r="4601" spans="1:5" x14ac:dyDescent="0.25">
      <c r="A4601">
        <v>4600</v>
      </c>
      <c r="C4601" s="2">
        <v>2</v>
      </c>
    </row>
    <row r="4602" spans="1:5" x14ac:dyDescent="0.25">
      <c r="A4602">
        <v>4601</v>
      </c>
      <c r="C4602" s="2">
        <v>2</v>
      </c>
    </row>
    <row r="4603" spans="1:5" x14ac:dyDescent="0.25">
      <c r="A4603">
        <v>4602</v>
      </c>
      <c r="C4603" s="2">
        <v>2</v>
      </c>
      <c r="D4603" s="3">
        <v>3</v>
      </c>
    </row>
    <row r="4604" spans="1:5" x14ac:dyDescent="0.25">
      <c r="A4604">
        <v>4603</v>
      </c>
      <c r="C4604" s="2">
        <v>2</v>
      </c>
      <c r="D4604" s="3">
        <v>3</v>
      </c>
    </row>
    <row r="4605" spans="1:5" x14ac:dyDescent="0.25">
      <c r="A4605">
        <v>4604</v>
      </c>
      <c r="C4605" s="2">
        <v>2</v>
      </c>
      <c r="D4605" s="3">
        <v>3</v>
      </c>
    </row>
    <row r="4606" spans="1:5" x14ac:dyDescent="0.25">
      <c r="A4606">
        <v>4605</v>
      </c>
      <c r="D4606" s="3">
        <v>3</v>
      </c>
      <c r="E4606" s="5">
        <v>4</v>
      </c>
    </row>
    <row r="4607" spans="1:5" x14ac:dyDescent="0.25">
      <c r="A4607">
        <v>4606</v>
      </c>
      <c r="D4607" s="3">
        <v>3</v>
      </c>
      <c r="E4607" s="5">
        <v>4</v>
      </c>
    </row>
    <row r="4608" spans="1:5" x14ac:dyDescent="0.25">
      <c r="A4608">
        <v>4607</v>
      </c>
      <c r="D4608" s="3">
        <v>3</v>
      </c>
      <c r="E4608" s="5">
        <v>4</v>
      </c>
    </row>
    <row r="4609" spans="1:5" x14ac:dyDescent="0.25">
      <c r="A4609">
        <v>4608</v>
      </c>
      <c r="D4609" s="3">
        <v>3</v>
      </c>
      <c r="E4609" s="5">
        <v>4</v>
      </c>
    </row>
    <row r="4610" spans="1:5" x14ac:dyDescent="0.25">
      <c r="A4610">
        <v>4609</v>
      </c>
      <c r="D4610" s="3">
        <v>3</v>
      </c>
      <c r="E4610" s="5">
        <v>4</v>
      </c>
    </row>
    <row r="4611" spans="1:5" x14ac:dyDescent="0.25">
      <c r="A4611">
        <v>4610</v>
      </c>
      <c r="D4611" s="3">
        <v>3</v>
      </c>
      <c r="E4611" s="5">
        <v>4</v>
      </c>
    </row>
    <row r="4612" spans="1:5" x14ac:dyDescent="0.25">
      <c r="A4612">
        <v>4611</v>
      </c>
      <c r="E4612" s="5">
        <v>4</v>
      </c>
    </row>
    <row r="4613" spans="1:5" x14ac:dyDescent="0.25">
      <c r="A4613">
        <v>4612</v>
      </c>
      <c r="E4613" s="5">
        <v>4</v>
      </c>
    </row>
    <row r="4614" spans="1:5" x14ac:dyDescent="0.25">
      <c r="A4614">
        <v>4613</v>
      </c>
      <c r="B4614" s="4">
        <v>1</v>
      </c>
      <c r="E4614" s="5">
        <v>4</v>
      </c>
    </row>
    <row r="4615" spans="1:5" x14ac:dyDescent="0.25">
      <c r="A4615">
        <v>4614</v>
      </c>
      <c r="B4615" s="4">
        <v>1</v>
      </c>
    </row>
    <row r="4616" spans="1:5" x14ac:dyDescent="0.25">
      <c r="A4616">
        <v>4615</v>
      </c>
      <c r="B4616" s="4">
        <v>1</v>
      </c>
    </row>
    <row r="4617" spans="1:5" x14ac:dyDescent="0.25">
      <c r="A4617">
        <v>4616</v>
      </c>
      <c r="B4617" s="4">
        <v>1</v>
      </c>
    </row>
    <row r="4618" spans="1:5" x14ac:dyDescent="0.25">
      <c r="A4618">
        <v>4617</v>
      </c>
      <c r="B4618" s="4">
        <v>1</v>
      </c>
    </row>
    <row r="4619" spans="1:5" x14ac:dyDescent="0.25">
      <c r="A4619">
        <v>4618</v>
      </c>
      <c r="B4619" s="4">
        <v>1</v>
      </c>
    </row>
    <row r="4620" spans="1:5" x14ac:dyDescent="0.25">
      <c r="A4620">
        <v>4619</v>
      </c>
      <c r="B4620" s="4">
        <v>1</v>
      </c>
    </row>
    <row r="4621" spans="1:5" x14ac:dyDescent="0.25">
      <c r="A4621">
        <v>4620</v>
      </c>
      <c r="B4621" s="4">
        <v>1</v>
      </c>
      <c r="C4621" s="2">
        <v>2</v>
      </c>
    </row>
    <row r="4622" spans="1:5" x14ac:dyDescent="0.25">
      <c r="A4622">
        <v>4621</v>
      </c>
      <c r="B4622" s="4">
        <v>1</v>
      </c>
      <c r="C4622" s="2">
        <v>2</v>
      </c>
    </row>
    <row r="4623" spans="1:5" x14ac:dyDescent="0.25">
      <c r="A4623">
        <v>4622</v>
      </c>
      <c r="B4623" s="4">
        <v>1</v>
      </c>
      <c r="C4623" s="2">
        <v>2</v>
      </c>
    </row>
    <row r="4624" spans="1:5" x14ac:dyDescent="0.25">
      <c r="A4624">
        <v>4623</v>
      </c>
      <c r="C4624" s="2">
        <v>2</v>
      </c>
    </row>
    <row r="4625" spans="1:5" x14ac:dyDescent="0.25">
      <c r="A4625">
        <v>4624</v>
      </c>
      <c r="C4625" s="2">
        <v>2</v>
      </c>
    </row>
    <row r="4626" spans="1:5" x14ac:dyDescent="0.25">
      <c r="A4626">
        <v>4625</v>
      </c>
      <c r="C4626" s="2">
        <v>2</v>
      </c>
    </row>
    <row r="4627" spans="1:5" x14ac:dyDescent="0.25">
      <c r="A4627">
        <v>4626</v>
      </c>
      <c r="C4627" s="2">
        <v>2</v>
      </c>
    </row>
    <row r="4628" spans="1:5" x14ac:dyDescent="0.25">
      <c r="A4628">
        <v>4627</v>
      </c>
      <c r="C4628" s="2">
        <v>2</v>
      </c>
      <c r="D4628" s="3">
        <v>3</v>
      </c>
    </row>
    <row r="4629" spans="1:5" x14ac:dyDescent="0.25">
      <c r="A4629">
        <v>4628</v>
      </c>
      <c r="C4629" s="2">
        <v>2</v>
      </c>
      <c r="D4629" s="3">
        <v>3</v>
      </c>
    </row>
    <row r="4630" spans="1:5" x14ac:dyDescent="0.25">
      <c r="A4630">
        <v>4629</v>
      </c>
      <c r="C4630" s="2">
        <v>2</v>
      </c>
      <c r="D4630" s="3">
        <v>3</v>
      </c>
    </row>
    <row r="4631" spans="1:5" x14ac:dyDescent="0.25">
      <c r="A4631">
        <v>4630</v>
      </c>
      <c r="D4631" s="3">
        <v>3</v>
      </c>
      <c r="E4631" s="5">
        <v>4</v>
      </c>
    </row>
    <row r="4632" spans="1:5" x14ac:dyDescent="0.25">
      <c r="A4632">
        <v>4631</v>
      </c>
      <c r="D4632" s="3">
        <v>3</v>
      </c>
      <c r="E4632" s="5">
        <v>4</v>
      </c>
    </row>
    <row r="4633" spans="1:5" x14ac:dyDescent="0.25">
      <c r="A4633">
        <v>4632</v>
      </c>
      <c r="D4633" s="3">
        <v>3</v>
      </c>
      <c r="E4633" s="5">
        <v>4</v>
      </c>
    </row>
    <row r="4634" spans="1:5" x14ac:dyDescent="0.25">
      <c r="A4634">
        <v>4633</v>
      </c>
      <c r="D4634" s="3">
        <v>3</v>
      </c>
      <c r="E4634" s="5">
        <v>4</v>
      </c>
    </row>
    <row r="4635" spans="1:5" x14ac:dyDescent="0.25">
      <c r="A4635">
        <v>4634</v>
      </c>
      <c r="D4635" s="3">
        <v>3</v>
      </c>
      <c r="E4635" s="5">
        <v>4</v>
      </c>
    </row>
    <row r="4636" spans="1:5" x14ac:dyDescent="0.25">
      <c r="A4636">
        <v>4635</v>
      </c>
      <c r="E4636" s="5">
        <v>4</v>
      </c>
    </row>
    <row r="4637" spans="1:5" x14ac:dyDescent="0.25">
      <c r="A4637">
        <v>4636</v>
      </c>
      <c r="B4637" s="4">
        <v>1</v>
      </c>
      <c r="E4637" s="5">
        <v>4</v>
      </c>
    </row>
    <row r="4638" spans="1:5" x14ac:dyDescent="0.25">
      <c r="A4638">
        <v>4637</v>
      </c>
      <c r="B4638" s="4">
        <v>1</v>
      </c>
      <c r="E4638" s="5">
        <v>4</v>
      </c>
    </row>
    <row r="4639" spans="1:5" x14ac:dyDescent="0.25">
      <c r="A4639">
        <v>4638</v>
      </c>
      <c r="B4639" s="4">
        <v>1</v>
      </c>
      <c r="E4639" s="5">
        <v>4</v>
      </c>
    </row>
    <row r="4640" spans="1:5" x14ac:dyDescent="0.25">
      <c r="A4640">
        <v>4639</v>
      </c>
      <c r="B4640" s="4">
        <v>1</v>
      </c>
      <c r="E4640" s="5">
        <v>4</v>
      </c>
    </row>
    <row r="4641" spans="1:5" x14ac:dyDescent="0.25">
      <c r="A4641">
        <v>4640</v>
      </c>
      <c r="B4641" s="4">
        <v>1</v>
      </c>
    </row>
    <row r="4642" spans="1:5" x14ac:dyDescent="0.25">
      <c r="A4642">
        <v>4641</v>
      </c>
      <c r="B4642" s="4">
        <v>1</v>
      </c>
    </row>
    <row r="4643" spans="1:5" x14ac:dyDescent="0.25">
      <c r="A4643">
        <v>4642</v>
      </c>
      <c r="B4643" s="4">
        <v>1</v>
      </c>
    </row>
    <row r="4644" spans="1:5" x14ac:dyDescent="0.25">
      <c r="A4644">
        <v>4643</v>
      </c>
      <c r="B4644" s="4">
        <v>1</v>
      </c>
    </row>
    <row r="4645" spans="1:5" x14ac:dyDescent="0.25">
      <c r="A4645">
        <v>4644</v>
      </c>
      <c r="B4645" s="4">
        <v>1</v>
      </c>
    </row>
    <row r="4646" spans="1:5" x14ac:dyDescent="0.25">
      <c r="A4646">
        <v>4645</v>
      </c>
      <c r="B4646" s="4">
        <v>1</v>
      </c>
      <c r="C4646" s="2">
        <v>2</v>
      </c>
    </row>
    <row r="4647" spans="1:5" x14ac:dyDescent="0.25">
      <c r="A4647">
        <v>4646</v>
      </c>
      <c r="B4647" s="4">
        <v>1</v>
      </c>
      <c r="C4647" s="2">
        <v>2</v>
      </c>
    </row>
    <row r="4648" spans="1:5" x14ac:dyDescent="0.25">
      <c r="A4648">
        <v>4647</v>
      </c>
      <c r="B4648" s="4">
        <v>1</v>
      </c>
      <c r="C4648" s="2">
        <v>2</v>
      </c>
    </row>
    <row r="4649" spans="1:5" x14ac:dyDescent="0.25">
      <c r="A4649">
        <v>4648</v>
      </c>
      <c r="C4649" s="2">
        <v>2</v>
      </c>
    </row>
    <row r="4650" spans="1:5" x14ac:dyDescent="0.25">
      <c r="A4650">
        <v>4649</v>
      </c>
      <c r="C4650" s="2">
        <v>2</v>
      </c>
    </row>
    <row r="4651" spans="1:5" x14ac:dyDescent="0.25">
      <c r="A4651">
        <v>4650</v>
      </c>
      <c r="C4651" s="2">
        <v>2</v>
      </c>
      <c r="D4651" s="3">
        <v>3</v>
      </c>
    </row>
    <row r="4652" spans="1:5" x14ac:dyDescent="0.25">
      <c r="A4652">
        <v>4651</v>
      </c>
      <c r="C4652" s="2">
        <v>2</v>
      </c>
      <c r="D4652" s="3">
        <v>3</v>
      </c>
    </row>
    <row r="4653" spans="1:5" x14ac:dyDescent="0.25">
      <c r="A4653">
        <v>4652</v>
      </c>
      <c r="C4653" s="2">
        <v>2</v>
      </c>
      <c r="D4653" s="3">
        <v>3</v>
      </c>
    </row>
    <row r="4654" spans="1:5" x14ac:dyDescent="0.25">
      <c r="A4654">
        <v>4653</v>
      </c>
      <c r="C4654" s="2">
        <v>2</v>
      </c>
      <c r="D4654" s="3">
        <v>3</v>
      </c>
    </row>
    <row r="4655" spans="1:5" x14ac:dyDescent="0.25">
      <c r="A4655">
        <v>4654</v>
      </c>
      <c r="D4655" s="3">
        <v>3</v>
      </c>
      <c r="E4655" s="5">
        <v>4</v>
      </c>
    </row>
    <row r="4656" spans="1:5" x14ac:dyDescent="0.25">
      <c r="A4656">
        <v>4655</v>
      </c>
      <c r="D4656" s="3">
        <v>3</v>
      </c>
      <c r="E4656" s="5">
        <v>4</v>
      </c>
    </row>
    <row r="4657" spans="1:5" x14ac:dyDescent="0.25">
      <c r="A4657">
        <v>4656</v>
      </c>
      <c r="D4657" s="3">
        <v>3</v>
      </c>
      <c r="E4657" s="5">
        <v>4</v>
      </c>
    </row>
    <row r="4658" spans="1:5" x14ac:dyDescent="0.25">
      <c r="A4658">
        <v>4657</v>
      </c>
      <c r="D4658" s="3">
        <v>3</v>
      </c>
      <c r="E4658" s="5">
        <v>4</v>
      </c>
    </row>
    <row r="4659" spans="1:5" x14ac:dyDescent="0.25">
      <c r="A4659">
        <v>4658</v>
      </c>
      <c r="D4659" s="3">
        <v>3</v>
      </c>
      <c r="E4659" s="5">
        <v>4</v>
      </c>
    </row>
    <row r="4660" spans="1:5" x14ac:dyDescent="0.25">
      <c r="A4660">
        <v>4659</v>
      </c>
      <c r="E4660" s="5">
        <v>4</v>
      </c>
    </row>
    <row r="4661" spans="1:5" x14ac:dyDescent="0.25">
      <c r="A4661">
        <v>4660</v>
      </c>
      <c r="E4661" s="5">
        <v>4</v>
      </c>
    </row>
    <row r="4662" spans="1:5" x14ac:dyDescent="0.25">
      <c r="A4662">
        <v>4661</v>
      </c>
      <c r="E4662" s="5">
        <v>4</v>
      </c>
    </row>
    <row r="4663" spans="1:5" x14ac:dyDescent="0.25">
      <c r="A4663">
        <v>4662</v>
      </c>
      <c r="E4663" s="5">
        <v>4</v>
      </c>
    </row>
    <row r="4664" spans="1:5" x14ac:dyDescent="0.25">
      <c r="A4664">
        <v>4663</v>
      </c>
      <c r="B4664" s="4">
        <v>1</v>
      </c>
    </row>
    <row r="4665" spans="1:5" x14ac:dyDescent="0.25">
      <c r="A4665">
        <v>4664</v>
      </c>
      <c r="B4665" s="4">
        <v>1</v>
      </c>
    </row>
    <row r="4666" spans="1:5" x14ac:dyDescent="0.25">
      <c r="A4666">
        <v>4665</v>
      </c>
      <c r="B4666" s="4">
        <v>1</v>
      </c>
    </row>
    <row r="4667" spans="1:5" x14ac:dyDescent="0.25">
      <c r="A4667">
        <v>4666</v>
      </c>
      <c r="B4667" s="4">
        <v>1</v>
      </c>
    </row>
    <row r="4668" spans="1:5" x14ac:dyDescent="0.25">
      <c r="A4668">
        <v>4667</v>
      </c>
      <c r="B4668" s="4">
        <v>1</v>
      </c>
    </row>
    <row r="4669" spans="1:5" x14ac:dyDescent="0.25">
      <c r="A4669">
        <v>4668</v>
      </c>
      <c r="B4669" s="4">
        <v>1</v>
      </c>
    </row>
    <row r="4670" spans="1:5" x14ac:dyDescent="0.25">
      <c r="A4670">
        <v>4669</v>
      </c>
      <c r="B4670" s="4">
        <v>1</v>
      </c>
    </row>
    <row r="4671" spans="1:5" x14ac:dyDescent="0.25">
      <c r="A4671">
        <v>4670</v>
      </c>
      <c r="B4671" s="4">
        <v>1</v>
      </c>
    </row>
    <row r="4672" spans="1:5" x14ac:dyDescent="0.25">
      <c r="A4672">
        <v>4671</v>
      </c>
      <c r="B4672" s="4">
        <v>1</v>
      </c>
      <c r="C4672" s="2">
        <v>2</v>
      </c>
    </row>
    <row r="4673" spans="1:5" x14ac:dyDescent="0.25">
      <c r="A4673">
        <v>4672</v>
      </c>
      <c r="B4673" s="4">
        <v>1</v>
      </c>
      <c r="C4673" s="2">
        <v>2</v>
      </c>
    </row>
    <row r="4674" spans="1:5" x14ac:dyDescent="0.25">
      <c r="A4674">
        <v>4673</v>
      </c>
      <c r="C4674" s="2">
        <v>2</v>
      </c>
    </row>
    <row r="4675" spans="1:5" x14ac:dyDescent="0.25">
      <c r="A4675">
        <v>4674</v>
      </c>
      <c r="C4675" s="2">
        <v>2</v>
      </c>
    </row>
    <row r="4676" spans="1:5" x14ac:dyDescent="0.25">
      <c r="A4676">
        <v>4675</v>
      </c>
      <c r="C4676" s="2">
        <v>2</v>
      </c>
    </row>
    <row r="4677" spans="1:5" x14ac:dyDescent="0.25">
      <c r="A4677">
        <v>4676</v>
      </c>
      <c r="C4677" s="2">
        <v>2</v>
      </c>
      <c r="D4677" s="3">
        <v>3</v>
      </c>
    </row>
    <row r="4678" spans="1:5" x14ac:dyDescent="0.25">
      <c r="A4678">
        <v>4677</v>
      </c>
      <c r="C4678" s="2">
        <v>2</v>
      </c>
      <c r="D4678" s="3">
        <v>3</v>
      </c>
    </row>
    <row r="4679" spans="1:5" x14ac:dyDescent="0.25">
      <c r="A4679">
        <v>4678</v>
      </c>
      <c r="C4679" s="2">
        <v>2</v>
      </c>
      <c r="D4679" s="3">
        <v>3</v>
      </c>
    </row>
    <row r="4680" spans="1:5" x14ac:dyDescent="0.25">
      <c r="A4680">
        <v>4679</v>
      </c>
      <c r="D4680" s="3">
        <v>3</v>
      </c>
      <c r="E4680" s="5">
        <v>4</v>
      </c>
    </row>
    <row r="4681" spans="1:5" x14ac:dyDescent="0.25">
      <c r="A4681">
        <v>4680</v>
      </c>
      <c r="D4681" s="3">
        <v>3</v>
      </c>
      <c r="E4681" s="5">
        <v>4</v>
      </c>
    </row>
    <row r="4682" spans="1:5" x14ac:dyDescent="0.25">
      <c r="A4682">
        <v>4681</v>
      </c>
      <c r="D4682" s="3">
        <v>3</v>
      </c>
      <c r="E4682" s="5">
        <v>4</v>
      </c>
    </row>
    <row r="4683" spans="1:5" x14ac:dyDescent="0.25">
      <c r="A4683">
        <v>4682</v>
      </c>
      <c r="D4683" s="3">
        <v>3</v>
      </c>
      <c r="E4683" s="5">
        <v>4</v>
      </c>
    </row>
    <row r="4684" spans="1:5" x14ac:dyDescent="0.25">
      <c r="A4684">
        <v>4683</v>
      </c>
      <c r="D4684" s="3">
        <v>3</v>
      </c>
      <c r="E4684" s="5">
        <v>4</v>
      </c>
    </row>
    <row r="4685" spans="1:5" x14ac:dyDescent="0.25">
      <c r="A4685">
        <v>4684</v>
      </c>
      <c r="D4685" s="3">
        <v>3</v>
      </c>
      <c r="E4685" s="5">
        <v>4</v>
      </c>
    </row>
    <row r="4686" spans="1:5" x14ac:dyDescent="0.25">
      <c r="A4686">
        <v>4685</v>
      </c>
      <c r="E4686" s="5">
        <v>4</v>
      </c>
    </row>
    <row r="4687" spans="1:5" x14ac:dyDescent="0.25">
      <c r="A4687">
        <v>4686</v>
      </c>
      <c r="E4687" s="5">
        <v>4</v>
      </c>
    </row>
    <row r="4688" spans="1:5" x14ac:dyDescent="0.25">
      <c r="A4688">
        <v>4687</v>
      </c>
      <c r="E4688" s="5">
        <v>4</v>
      </c>
    </row>
    <row r="4689" spans="1:5" x14ac:dyDescent="0.25">
      <c r="A4689">
        <v>4688</v>
      </c>
      <c r="B4689" s="4">
        <v>1</v>
      </c>
      <c r="E4689" s="5">
        <v>4</v>
      </c>
    </row>
    <row r="4690" spans="1:5" x14ac:dyDescent="0.25">
      <c r="A4690">
        <v>4689</v>
      </c>
      <c r="B4690" s="4">
        <v>1</v>
      </c>
    </row>
    <row r="4691" spans="1:5" x14ac:dyDescent="0.25">
      <c r="A4691">
        <v>4690</v>
      </c>
      <c r="B4691" s="4">
        <v>1</v>
      </c>
    </row>
    <row r="4692" spans="1:5" x14ac:dyDescent="0.25">
      <c r="A4692">
        <v>4691</v>
      </c>
      <c r="B4692" s="4">
        <v>1</v>
      </c>
    </row>
    <row r="4693" spans="1:5" x14ac:dyDescent="0.25">
      <c r="A4693">
        <v>4692</v>
      </c>
      <c r="B4693" s="4">
        <v>1</v>
      </c>
    </row>
    <row r="4694" spans="1:5" x14ac:dyDescent="0.25">
      <c r="A4694">
        <v>4693</v>
      </c>
      <c r="B4694" s="4">
        <v>1</v>
      </c>
    </row>
    <row r="4695" spans="1:5" x14ac:dyDescent="0.25">
      <c r="A4695">
        <v>4694</v>
      </c>
      <c r="B4695" s="4">
        <v>1</v>
      </c>
    </row>
    <row r="4696" spans="1:5" x14ac:dyDescent="0.25">
      <c r="A4696">
        <v>4695</v>
      </c>
      <c r="B4696" s="4">
        <v>1</v>
      </c>
    </row>
    <row r="4697" spans="1:5" x14ac:dyDescent="0.25">
      <c r="A4697">
        <v>4696</v>
      </c>
      <c r="B4697" s="4">
        <v>1</v>
      </c>
      <c r="C4697" s="2">
        <v>2</v>
      </c>
    </row>
    <row r="4698" spans="1:5" x14ac:dyDescent="0.25">
      <c r="A4698">
        <v>4697</v>
      </c>
      <c r="B4698" s="4">
        <v>1</v>
      </c>
      <c r="C4698" s="2">
        <v>2</v>
      </c>
    </row>
    <row r="4699" spans="1:5" x14ac:dyDescent="0.25">
      <c r="A4699">
        <v>4698</v>
      </c>
      <c r="B4699" s="4">
        <v>1</v>
      </c>
      <c r="C4699" s="2">
        <v>2</v>
      </c>
    </row>
    <row r="4700" spans="1:5" x14ac:dyDescent="0.25">
      <c r="A4700">
        <v>4699</v>
      </c>
      <c r="C4700" s="2">
        <v>2</v>
      </c>
    </row>
    <row r="4701" spans="1:5" x14ac:dyDescent="0.25">
      <c r="A4701">
        <v>4700</v>
      </c>
      <c r="C4701" s="2">
        <v>2</v>
      </c>
    </row>
    <row r="4702" spans="1:5" x14ac:dyDescent="0.25">
      <c r="A4702">
        <v>4701</v>
      </c>
      <c r="C4702" s="2">
        <v>2</v>
      </c>
      <c r="D4702" s="3">
        <v>3</v>
      </c>
    </row>
    <row r="4703" spans="1:5" x14ac:dyDescent="0.25">
      <c r="A4703">
        <v>4702</v>
      </c>
      <c r="C4703" s="2">
        <v>2</v>
      </c>
      <c r="D4703" s="3">
        <v>3</v>
      </c>
    </row>
    <row r="4704" spans="1:5" x14ac:dyDescent="0.25">
      <c r="A4704">
        <v>4703</v>
      </c>
      <c r="C4704" s="2">
        <v>2</v>
      </c>
      <c r="D4704" s="3">
        <v>3</v>
      </c>
    </row>
    <row r="4705" spans="1:5" x14ac:dyDescent="0.25">
      <c r="A4705">
        <v>4704</v>
      </c>
      <c r="C4705" s="2">
        <v>2</v>
      </c>
      <c r="D4705" s="3">
        <v>3</v>
      </c>
    </row>
    <row r="4706" spans="1:5" x14ac:dyDescent="0.25">
      <c r="A4706">
        <v>4705</v>
      </c>
      <c r="C4706" s="2">
        <v>2</v>
      </c>
      <c r="D4706" s="3">
        <v>3</v>
      </c>
      <c r="E4706" s="5">
        <v>4</v>
      </c>
    </row>
    <row r="4707" spans="1:5" x14ac:dyDescent="0.25">
      <c r="A4707">
        <v>4706</v>
      </c>
      <c r="D4707" s="3">
        <v>3</v>
      </c>
      <c r="E4707" s="5">
        <v>4</v>
      </c>
    </row>
    <row r="4708" spans="1:5" x14ac:dyDescent="0.25">
      <c r="A4708">
        <v>4707</v>
      </c>
      <c r="D4708" s="3">
        <v>3</v>
      </c>
      <c r="E4708" s="5">
        <v>4</v>
      </c>
    </row>
    <row r="4709" spans="1:5" x14ac:dyDescent="0.25">
      <c r="A4709">
        <v>4708</v>
      </c>
      <c r="D4709" s="3">
        <v>3</v>
      </c>
      <c r="E4709" s="5">
        <v>4</v>
      </c>
    </row>
    <row r="4710" spans="1:5" x14ac:dyDescent="0.25">
      <c r="A4710">
        <v>4709</v>
      </c>
      <c r="D4710" s="3">
        <v>3</v>
      </c>
      <c r="E4710" s="5">
        <v>4</v>
      </c>
    </row>
    <row r="4711" spans="1:5" x14ac:dyDescent="0.25">
      <c r="A4711">
        <v>4710</v>
      </c>
      <c r="B4711" s="4">
        <v>1</v>
      </c>
      <c r="E4711" s="5">
        <v>4</v>
      </c>
    </row>
    <row r="4712" spans="1:5" x14ac:dyDescent="0.25">
      <c r="A4712">
        <v>4711</v>
      </c>
      <c r="B4712" s="4">
        <v>1</v>
      </c>
      <c r="E4712" s="5">
        <v>4</v>
      </c>
    </row>
    <row r="4713" spans="1:5" x14ac:dyDescent="0.25">
      <c r="A4713">
        <v>4712</v>
      </c>
      <c r="B4713" s="4">
        <v>1</v>
      </c>
      <c r="E4713" s="5">
        <v>4</v>
      </c>
    </row>
    <row r="4714" spans="1:5" x14ac:dyDescent="0.25">
      <c r="A4714">
        <v>4713</v>
      </c>
      <c r="B4714" s="4">
        <v>1</v>
      </c>
      <c r="E4714" s="5">
        <v>4</v>
      </c>
    </row>
    <row r="4715" spans="1:5" x14ac:dyDescent="0.25">
      <c r="A4715">
        <v>4714</v>
      </c>
      <c r="B4715" s="4">
        <v>1</v>
      </c>
      <c r="E4715" s="5">
        <v>4</v>
      </c>
    </row>
    <row r="4716" spans="1:5" x14ac:dyDescent="0.25">
      <c r="A4716">
        <v>4715</v>
      </c>
      <c r="B4716" s="4">
        <v>1</v>
      </c>
      <c r="E4716" s="5">
        <v>4</v>
      </c>
    </row>
    <row r="4717" spans="1:5" x14ac:dyDescent="0.25">
      <c r="A4717">
        <v>4716</v>
      </c>
      <c r="B4717" s="4">
        <v>1</v>
      </c>
    </row>
    <row r="4718" spans="1:5" x14ac:dyDescent="0.25">
      <c r="A4718">
        <v>4717</v>
      </c>
      <c r="B4718" s="4">
        <v>1</v>
      </c>
    </row>
    <row r="4719" spans="1:5" x14ac:dyDescent="0.25">
      <c r="A4719">
        <v>4718</v>
      </c>
      <c r="B4719" s="4">
        <v>1</v>
      </c>
    </row>
    <row r="4720" spans="1:5" x14ac:dyDescent="0.25">
      <c r="A4720">
        <v>4719</v>
      </c>
      <c r="B4720" s="4">
        <v>1</v>
      </c>
    </row>
    <row r="4721" spans="1:5" x14ac:dyDescent="0.25">
      <c r="A4721">
        <v>4720</v>
      </c>
      <c r="B4721" s="4">
        <v>1</v>
      </c>
      <c r="C4721" s="2">
        <v>2</v>
      </c>
    </row>
    <row r="4722" spans="1:5" x14ac:dyDescent="0.25">
      <c r="A4722">
        <v>4721</v>
      </c>
      <c r="B4722" s="4">
        <v>1</v>
      </c>
      <c r="C4722" s="2">
        <v>2</v>
      </c>
    </row>
    <row r="4723" spans="1:5" x14ac:dyDescent="0.25">
      <c r="A4723">
        <v>4722</v>
      </c>
      <c r="C4723" s="2">
        <v>2</v>
      </c>
    </row>
    <row r="4724" spans="1:5" x14ac:dyDescent="0.25">
      <c r="A4724">
        <v>4723</v>
      </c>
      <c r="C4724" s="2">
        <v>2</v>
      </c>
    </row>
    <row r="4725" spans="1:5" x14ac:dyDescent="0.25">
      <c r="A4725">
        <v>4724</v>
      </c>
      <c r="C4725" s="2">
        <v>2</v>
      </c>
      <c r="D4725" s="3">
        <v>3</v>
      </c>
    </row>
    <row r="4726" spans="1:5" x14ac:dyDescent="0.25">
      <c r="A4726">
        <v>4725</v>
      </c>
      <c r="C4726" s="2">
        <v>2</v>
      </c>
      <c r="D4726" s="3">
        <v>3</v>
      </c>
    </row>
    <row r="4727" spans="1:5" x14ac:dyDescent="0.25">
      <c r="A4727">
        <v>4726</v>
      </c>
      <c r="C4727" s="2">
        <v>2</v>
      </c>
      <c r="D4727" s="3">
        <v>3</v>
      </c>
    </row>
    <row r="4728" spans="1:5" x14ac:dyDescent="0.25">
      <c r="A4728">
        <v>4727</v>
      </c>
      <c r="C4728" s="2">
        <v>2</v>
      </c>
      <c r="D4728" s="3">
        <v>3</v>
      </c>
    </row>
    <row r="4729" spans="1:5" x14ac:dyDescent="0.25">
      <c r="A4729">
        <v>4728</v>
      </c>
      <c r="C4729" s="2">
        <v>2</v>
      </c>
      <c r="D4729" s="3">
        <v>3</v>
      </c>
    </row>
    <row r="4730" spans="1:5" x14ac:dyDescent="0.25">
      <c r="A4730">
        <v>4729</v>
      </c>
      <c r="C4730" s="2">
        <v>2</v>
      </c>
      <c r="D4730" s="3">
        <v>3</v>
      </c>
    </row>
    <row r="4731" spans="1:5" x14ac:dyDescent="0.25">
      <c r="A4731">
        <v>4730</v>
      </c>
      <c r="C4731" s="2">
        <v>2</v>
      </c>
      <c r="D4731" s="3">
        <v>3</v>
      </c>
      <c r="E4731" s="5">
        <v>4</v>
      </c>
    </row>
    <row r="4732" spans="1:5" x14ac:dyDescent="0.25">
      <c r="A4732">
        <v>4731</v>
      </c>
      <c r="D4732" s="3">
        <v>3</v>
      </c>
      <c r="E4732" s="5">
        <v>4</v>
      </c>
    </row>
    <row r="4733" spans="1:5" x14ac:dyDescent="0.25">
      <c r="A4733">
        <v>4732</v>
      </c>
      <c r="D4733" s="3">
        <v>3</v>
      </c>
      <c r="E4733" s="5">
        <v>4</v>
      </c>
    </row>
    <row r="4734" spans="1:5" x14ac:dyDescent="0.25">
      <c r="A4734">
        <v>4733</v>
      </c>
      <c r="D4734" s="3">
        <v>3</v>
      </c>
      <c r="E4734" s="5">
        <v>4</v>
      </c>
    </row>
    <row r="4735" spans="1:5" x14ac:dyDescent="0.25">
      <c r="A4735">
        <v>4734</v>
      </c>
      <c r="D4735" s="3">
        <v>3</v>
      </c>
      <c r="E4735" s="5">
        <v>4</v>
      </c>
    </row>
    <row r="4736" spans="1:5" x14ac:dyDescent="0.25">
      <c r="A4736">
        <v>4735</v>
      </c>
      <c r="B4736" s="4">
        <v>1</v>
      </c>
      <c r="E4736" s="5">
        <v>4</v>
      </c>
    </row>
    <row r="4737" spans="1:5" x14ac:dyDescent="0.25">
      <c r="A4737">
        <v>4736</v>
      </c>
      <c r="B4737" s="4">
        <v>1</v>
      </c>
      <c r="E4737" s="5">
        <v>4</v>
      </c>
    </row>
    <row r="4738" spans="1:5" x14ac:dyDescent="0.25">
      <c r="A4738">
        <v>4737</v>
      </c>
      <c r="B4738" s="4">
        <v>1</v>
      </c>
      <c r="E4738" s="5">
        <v>4</v>
      </c>
    </row>
    <row r="4739" spans="1:5" x14ac:dyDescent="0.25">
      <c r="A4739">
        <v>4738</v>
      </c>
      <c r="B4739" s="4">
        <v>1</v>
      </c>
      <c r="E4739" s="5">
        <v>4</v>
      </c>
    </row>
    <row r="4740" spans="1:5" x14ac:dyDescent="0.25">
      <c r="A4740">
        <v>4739</v>
      </c>
      <c r="B4740" s="4">
        <v>1</v>
      </c>
      <c r="E4740" s="5">
        <v>4</v>
      </c>
    </row>
    <row r="4741" spans="1:5" x14ac:dyDescent="0.25">
      <c r="A4741">
        <v>4740</v>
      </c>
      <c r="B4741" s="4">
        <v>1</v>
      </c>
      <c r="E4741" s="5">
        <v>4</v>
      </c>
    </row>
    <row r="4742" spans="1:5" x14ac:dyDescent="0.25">
      <c r="A4742">
        <v>4741</v>
      </c>
      <c r="B4742" s="4">
        <v>1</v>
      </c>
      <c r="E4742" s="5">
        <v>4</v>
      </c>
    </row>
    <row r="4743" spans="1:5" x14ac:dyDescent="0.25">
      <c r="A4743">
        <v>4742</v>
      </c>
      <c r="B4743" s="4">
        <v>1</v>
      </c>
    </row>
    <row r="4744" spans="1:5" x14ac:dyDescent="0.25">
      <c r="A4744">
        <v>4743</v>
      </c>
      <c r="B4744" s="4">
        <v>1</v>
      </c>
    </row>
    <row r="4745" spans="1:5" x14ac:dyDescent="0.25">
      <c r="A4745">
        <v>4744</v>
      </c>
      <c r="B4745" s="4">
        <v>1</v>
      </c>
    </row>
    <row r="4746" spans="1:5" x14ac:dyDescent="0.25">
      <c r="A4746">
        <v>4745</v>
      </c>
      <c r="B4746" s="4">
        <v>1</v>
      </c>
    </row>
    <row r="4747" spans="1:5" x14ac:dyDescent="0.25">
      <c r="A4747">
        <v>4746</v>
      </c>
      <c r="B4747" s="4">
        <v>1</v>
      </c>
    </row>
    <row r="4748" spans="1:5" x14ac:dyDescent="0.25">
      <c r="A4748">
        <v>4747</v>
      </c>
      <c r="B4748" s="4">
        <v>1</v>
      </c>
    </row>
    <row r="4749" spans="1:5" x14ac:dyDescent="0.25">
      <c r="A4749">
        <v>4748</v>
      </c>
      <c r="C4749" s="2">
        <v>2</v>
      </c>
    </row>
    <row r="4750" spans="1:5" x14ac:dyDescent="0.25">
      <c r="A4750">
        <v>4749</v>
      </c>
      <c r="C4750" s="2">
        <v>2</v>
      </c>
      <c r="D4750" s="3">
        <v>3</v>
      </c>
    </row>
    <row r="4751" spans="1:5" x14ac:dyDescent="0.25">
      <c r="A4751">
        <v>4750</v>
      </c>
      <c r="C4751" s="2">
        <v>2</v>
      </c>
      <c r="D4751" s="3">
        <v>3</v>
      </c>
    </row>
    <row r="4752" spans="1:5" x14ac:dyDescent="0.25">
      <c r="A4752">
        <v>4751</v>
      </c>
      <c r="C4752" s="2">
        <v>2</v>
      </c>
      <c r="D4752" s="3">
        <v>3</v>
      </c>
    </row>
    <row r="4753" spans="1:5" x14ac:dyDescent="0.25">
      <c r="A4753">
        <v>4752</v>
      </c>
      <c r="C4753" s="2">
        <v>2</v>
      </c>
      <c r="D4753" s="3">
        <v>3</v>
      </c>
    </row>
    <row r="4754" spans="1:5" x14ac:dyDescent="0.25">
      <c r="A4754">
        <v>4753</v>
      </c>
      <c r="C4754" s="2">
        <v>2</v>
      </c>
      <c r="D4754" s="3">
        <v>3</v>
      </c>
    </row>
    <row r="4755" spans="1:5" x14ac:dyDescent="0.25">
      <c r="A4755">
        <v>4754</v>
      </c>
      <c r="C4755" s="2">
        <v>2</v>
      </c>
      <c r="D4755" s="3">
        <v>3</v>
      </c>
    </row>
    <row r="4756" spans="1:5" x14ac:dyDescent="0.25">
      <c r="A4756">
        <v>4755</v>
      </c>
      <c r="C4756" s="2">
        <v>2</v>
      </c>
      <c r="D4756" s="3">
        <v>3</v>
      </c>
    </row>
    <row r="4757" spans="1:5" x14ac:dyDescent="0.25">
      <c r="A4757">
        <v>4756</v>
      </c>
      <c r="C4757" s="2">
        <v>2</v>
      </c>
      <c r="D4757" s="3">
        <v>3</v>
      </c>
    </row>
    <row r="4758" spans="1:5" x14ac:dyDescent="0.25">
      <c r="A4758">
        <v>4757</v>
      </c>
      <c r="C4758" s="2">
        <v>2</v>
      </c>
      <c r="D4758" s="3">
        <v>3</v>
      </c>
    </row>
    <row r="4759" spans="1:5" x14ac:dyDescent="0.25">
      <c r="A4759">
        <v>4758</v>
      </c>
      <c r="C4759" s="2">
        <v>2</v>
      </c>
      <c r="D4759" s="3">
        <v>3</v>
      </c>
    </row>
    <row r="4760" spans="1:5" x14ac:dyDescent="0.25">
      <c r="A4760">
        <v>4759</v>
      </c>
      <c r="C4760" s="2">
        <v>2</v>
      </c>
      <c r="D4760" s="3">
        <v>3</v>
      </c>
    </row>
    <row r="4761" spans="1:5" x14ac:dyDescent="0.25">
      <c r="A4761">
        <v>4760</v>
      </c>
      <c r="D4761" s="3">
        <v>3</v>
      </c>
      <c r="E4761" s="5">
        <v>4</v>
      </c>
    </row>
    <row r="4762" spans="1:5" x14ac:dyDescent="0.25">
      <c r="A4762">
        <v>4761</v>
      </c>
      <c r="E4762" s="5">
        <v>4</v>
      </c>
    </row>
    <row r="4763" spans="1:5" x14ac:dyDescent="0.25">
      <c r="A4763">
        <v>4762</v>
      </c>
      <c r="E4763" s="5">
        <v>4</v>
      </c>
    </row>
    <row r="4764" spans="1:5" x14ac:dyDescent="0.25">
      <c r="A4764">
        <v>4763</v>
      </c>
      <c r="B4764" s="4">
        <v>1</v>
      </c>
      <c r="E4764" s="5">
        <v>4</v>
      </c>
    </row>
    <row r="4765" spans="1:5" x14ac:dyDescent="0.25">
      <c r="A4765">
        <v>4764</v>
      </c>
      <c r="B4765" s="4">
        <v>1</v>
      </c>
      <c r="E4765" s="5">
        <v>4</v>
      </c>
    </row>
    <row r="4766" spans="1:5" x14ac:dyDescent="0.25">
      <c r="A4766">
        <v>4765</v>
      </c>
      <c r="B4766" s="4">
        <v>1</v>
      </c>
      <c r="E4766" s="5">
        <v>4</v>
      </c>
    </row>
    <row r="4767" spans="1:5" x14ac:dyDescent="0.25">
      <c r="A4767">
        <v>4766</v>
      </c>
      <c r="B4767" s="4">
        <v>1</v>
      </c>
      <c r="E4767" s="5">
        <v>4</v>
      </c>
    </row>
    <row r="4768" spans="1:5" x14ac:dyDescent="0.25">
      <c r="A4768">
        <v>4767</v>
      </c>
      <c r="B4768" s="4">
        <v>1</v>
      </c>
      <c r="E4768" s="5">
        <v>4</v>
      </c>
    </row>
    <row r="4769" spans="1:6" x14ac:dyDescent="0.25">
      <c r="A4769">
        <v>4768</v>
      </c>
      <c r="B4769" s="4">
        <v>1</v>
      </c>
      <c r="E4769" s="5">
        <v>4</v>
      </c>
    </row>
    <row r="4770" spans="1:6" x14ac:dyDescent="0.25">
      <c r="A4770">
        <v>4769</v>
      </c>
      <c r="B4770" s="4">
        <v>1</v>
      </c>
      <c r="E4770" s="5">
        <v>4</v>
      </c>
    </row>
    <row r="4771" spans="1:6" x14ac:dyDescent="0.25">
      <c r="A4771">
        <v>4770</v>
      </c>
      <c r="B4771" s="4">
        <v>1</v>
      </c>
      <c r="E4771" s="5">
        <v>4</v>
      </c>
    </row>
    <row r="4772" spans="1:6" x14ac:dyDescent="0.25">
      <c r="A4772">
        <v>4771</v>
      </c>
      <c r="B4772" s="4">
        <v>1</v>
      </c>
      <c r="E4772" s="5">
        <v>4</v>
      </c>
    </row>
    <row r="4773" spans="1:6" x14ac:dyDescent="0.25">
      <c r="A4773">
        <v>4772</v>
      </c>
      <c r="B4773" s="4">
        <v>1</v>
      </c>
      <c r="E4773" s="5">
        <v>4</v>
      </c>
    </row>
    <row r="4774" spans="1:6" x14ac:dyDescent="0.25">
      <c r="A4774">
        <v>4773</v>
      </c>
      <c r="B4774" s="4">
        <v>1</v>
      </c>
    </row>
    <row r="4775" spans="1:6" x14ac:dyDescent="0.25">
      <c r="A4775">
        <v>4774</v>
      </c>
      <c r="B4775" s="4">
        <v>1</v>
      </c>
    </row>
    <row r="4776" spans="1:6" x14ac:dyDescent="0.25">
      <c r="A4776">
        <v>4775</v>
      </c>
      <c r="B4776" s="4">
        <v>1</v>
      </c>
    </row>
    <row r="4777" spans="1:6" x14ac:dyDescent="0.25">
      <c r="A4777">
        <v>4776</v>
      </c>
      <c r="B4777" s="4">
        <v>1</v>
      </c>
    </row>
    <row r="4778" spans="1:6" x14ac:dyDescent="0.25">
      <c r="A4778">
        <v>4777</v>
      </c>
      <c r="B4778" s="4">
        <v>1</v>
      </c>
    </row>
    <row r="4779" spans="1:6" x14ac:dyDescent="0.25">
      <c r="A4779">
        <v>4778</v>
      </c>
      <c r="B4779" s="4">
        <v>1</v>
      </c>
      <c r="C4779" s="2">
        <v>2</v>
      </c>
      <c r="D4779" s="3">
        <v>3</v>
      </c>
    </row>
    <row r="4780" spans="1:6" x14ac:dyDescent="0.25">
      <c r="A4780">
        <v>4779</v>
      </c>
      <c r="C4780" s="2">
        <v>2</v>
      </c>
      <c r="D4780" s="3">
        <v>3</v>
      </c>
    </row>
    <row r="4781" spans="1:6" x14ac:dyDescent="0.25">
      <c r="A4781">
        <v>4780</v>
      </c>
      <c r="C4781" s="2">
        <v>2</v>
      </c>
      <c r="D4781" s="3">
        <v>3</v>
      </c>
      <c r="F4781" t="s">
        <v>22</v>
      </c>
    </row>
    <row r="4782" spans="1:6" x14ac:dyDescent="0.25">
      <c r="A4782">
        <v>4781</v>
      </c>
    </row>
    <row r="4783" spans="1:6" x14ac:dyDescent="0.25">
      <c r="A4783">
        <v>4782</v>
      </c>
      <c r="F4783" t="s">
        <v>22</v>
      </c>
    </row>
    <row r="4784" spans="1:6" x14ac:dyDescent="0.25">
      <c r="A4784">
        <v>4783</v>
      </c>
      <c r="B4784" s="4">
        <v>1</v>
      </c>
    </row>
    <row r="4785" spans="1:5" x14ac:dyDescent="0.25">
      <c r="A4785">
        <v>4784</v>
      </c>
      <c r="B4785" s="4">
        <v>1</v>
      </c>
    </row>
    <row r="4786" spans="1:5" x14ac:dyDescent="0.25">
      <c r="A4786">
        <v>4785</v>
      </c>
      <c r="B4786" s="4">
        <v>1</v>
      </c>
    </row>
    <row r="4787" spans="1:5" x14ac:dyDescent="0.25">
      <c r="A4787">
        <v>4786</v>
      </c>
      <c r="B4787" s="4">
        <v>1</v>
      </c>
      <c r="C4787" s="2">
        <v>2</v>
      </c>
    </row>
    <row r="4788" spans="1:5" x14ac:dyDescent="0.25">
      <c r="A4788">
        <v>4787</v>
      </c>
      <c r="B4788" s="4">
        <v>1</v>
      </c>
      <c r="C4788" s="2">
        <v>2</v>
      </c>
    </row>
    <row r="4789" spans="1:5" x14ac:dyDescent="0.25">
      <c r="A4789">
        <v>4788</v>
      </c>
      <c r="B4789" s="4">
        <v>1</v>
      </c>
      <c r="C4789" s="2">
        <v>2</v>
      </c>
    </row>
    <row r="4790" spans="1:5" x14ac:dyDescent="0.25">
      <c r="A4790">
        <v>4789</v>
      </c>
      <c r="B4790" s="4">
        <v>1</v>
      </c>
      <c r="C4790" s="2">
        <v>2</v>
      </c>
    </row>
    <row r="4791" spans="1:5" x14ac:dyDescent="0.25">
      <c r="A4791">
        <v>4790</v>
      </c>
      <c r="B4791" s="4">
        <v>1</v>
      </c>
      <c r="C4791" s="2">
        <v>2</v>
      </c>
    </row>
    <row r="4792" spans="1:5" x14ac:dyDescent="0.25">
      <c r="A4792">
        <v>4791</v>
      </c>
      <c r="B4792" s="4">
        <v>1</v>
      </c>
      <c r="C4792" s="2">
        <v>2</v>
      </c>
    </row>
    <row r="4793" spans="1:5" x14ac:dyDescent="0.25">
      <c r="A4793">
        <v>4792</v>
      </c>
      <c r="B4793" s="4">
        <v>1</v>
      </c>
      <c r="C4793" s="2">
        <v>2</v>
      </c>
    </row>
    <row r="4794" spans="1:5" x14ac:dyDescent="0.25">
      <c r="A4794">
        <v>4793</v>
      </c>
      <c r="C4794" s="2">
        <v>2</v>
      </c>
    </row>
    <row r="4795" spans="1:5" x14ac:dyDescent="0.25">
      <c r="A4795">
        <v>4794</v>
      </c>
      <c r="C4795" s="2">
        <v>2</v>
      </c>
      <c r="D4795" s="3">
        <v>3</v>
      </c>
    </row>
    <row r="4796" spans="1:5" x14ac:dyDescent="0.25">
      <c r="A4796">
        <v>4795</v>
      </c>
      <c r="C4796" s="2">
        <v>2</v>
      </c>
      <c r="D4796" s="3">
        <v>3</v>
      </c>
      <c r="E4796" s="5">
        <v>4</v>
      </c>
    </row>
    <row r="4797" spans="1:5" x14ac:dyDescent="0.25">
      <c r="A4797">
        <v>4796</v>
      </c>
      <c r="D4797" s="3">
        <v>3</v>
      </c>
      <c r="E4797" s="5">
        <v>4</v>
      </c>
    </row>
    <row r="4798" spans="1:5" x14ac:dyDescent="0.25">
      <c r="A4798">
        <v>4797</v>
      </c>
      <c r="D4798" s="3">
        <v>3</v>
      </c>
      <c r="E4798" s="5">
        <v>4</v>
      </c>
    </row>
    <row r="4799" spans="1:5" x14ac:dyDescent="0.25">
      <c r="A4799">
        <v>4798</v>
      </c>
      <c r="D4799" s="3">
        <v>3</v>
      </c>
      <c r="E4799" s="5">
        <v>4</v>
      </c>
    </row>
    <row r="4800" spans="1:5" x14ac:dyDescent="0.25">
      <c r="A4800">
        <v>4799</v>
      </c>
      <c r="D4800" s="3">
        <v>3</v>
      </c>
      <c r="E4800" s="5">
        <v>4</v>
      </c>
    </row>
    <row r="4801" spans="1:5" x14ac:dyDescent="0.25">
      <c r="A4801">
        <v>4800</v>
      </c>
      <c r="D4801" s="3">
        <v>3</v>
      </c>
      <c r="E4801" s="5">
        <v>4</v>
      </c>
    </row>
    <row r="4802" spans="1:5" x14ac:dyDescent="0.25">
      <c r="A4802">
        <v>4801</v>
      </c>
      <c r="D4802" s="3">
        <v>3</v>
      </c>
      <c r="E4802" s="5">
        <v>4</v>
      </c>
    </row>
    <row r="4803" spans="1:5" x14ac:dyDescent="0.25">
      <c r="A4803">
        <v>4802</v>
      </c>
      <c r="D4803" s="3">
        <v>3</v>
      </c>
      <c r="E4803" s="5">
        <v>4</v>
      </c>
    </row>
    <row r="4804" spans="1:5" x14ac:dyDescent="0.25">
      <c r="A4804">
        <v>4803</v>
      </c>
      <c r="D4804" s="3">
        <v>3</v>
      </c>
      <c r="E4804" s="5">
        <v>4</v>
      </c>
    </row>
    <row r="4805" spans="1:5" x14ac:dyDescent="0.25">
      <c r="A4805">
        <v>4804</v>
      </c>
      <c r="E4805" s="5">
        <v>4</v>
      </c>
    </row>
    <row r="4806" spans="1:5" x14ac:dyDescent="0.25">
      <c r="A4806">
        <v>4805</v>
      </c>
      <c r="E4806" s="5">
        <v>4</v>
      </c>
    </row>
    <row r="4807" spans="1:5" x14ac:dyDescent="0.25">
      <c r="A4807">
        <v>4806</v>
      </c>
    </row>
    <row r="4808" spans="1:5" x14ac:dyDescent="0.25">
      <c r="A4808">
        <v>4807</v>
      </c>
    </row>
    <row r="4809" spans="1:5" x14ac:dyDescent="0.25">
      <c r="A4809">
        <v>4808</v>
      </c>
    </row>
    <row r="4810" spans="1:5" x14ac:dyDescent="0.25">
      <c r="A4810">
        <v>4809</v>
      </c>
      <c r="B4810" s="4">
        <v>1</v>
      </c>
    </row>
    <row r="4811" spans="1:5" x14ac:dyDescent="0.25">
      <c r="A4811">
        <v>4810</v>
      </c>
      <c r="B4811" s="4">
        <v>1</v>
      </c>
    </row>
    <row r="4812" spans="1:5" x14ac:dyDescent="0.25">
      <c r="A4812">
        <v>4811</v>
      </c>
      <c r="B4812" s="4">
        <v>1</v>
      </c>
    </row>
    <row r="4813" spans="1:5" x14ac:dyDescent="0.25">
      <c r="A4813">
        <v>4812</v>
      </c>
      <c r="B4813" s="4">
        <v>1</v>
      </c>
    </row>
    <row r="4814" spans="1:5" x14ac:dyDescent="0.25">
      <c r="A4814">
        <v>4813</v>
      </c>
      <c r="B4814" s="4">
        <v>1</v>
      </c>
    </row>
    <row r="4815" spans="1:5" x14ac:dyDescent="0.25">
      <c r="A4815">
        <v>4814</v>
      </c>
      <c r="B4815" s="4">
        <v>1</v>
      </c>
    </row>
    <row r="4816" spans="1:5" x14ac:dyDescent="0.25">
      <c r="A4816">
        <v>4815</v>
      </c>
      <c r="B4816" s="4">
        <v>1</v>
      </c>
      <c r="C4816" s="2">
        <v>2</v>
      </c>
    </row>
    <row r="4817" spans="1:5" x14ac:dyDescent="0.25">
      <c r="A4817">
        <v>4816</v>
      </c>
      <c r="B4817" s="4">
        <v>1</v>
      </c>
      <c r="C4817" s="2">
        <v>2</v>
      </c>
    </row>
    <row r="4818" spans="1:5" x14ac:dyDescent="0.25">
      <c r="A4818">
        <v>4817</v>
      </c>
      <c r="B4818" s="4">
        <v>1</v>
      </c>
      <c r="C4818" s="2">
        <v>2</v>
      </c>
    </row>
    <row r="4819" spans="1:5" x14ac:dyDescent="0.25">
      <c r="A4819">
        <v>4818</v>
      </c>
      <c r="B4819" s="4">
        <v>1</v>
      </c>
      <c r="C4819" s="2">
        <v>2</v>
      </c>
    </row>
    <row r="4820" spans="1:5" x14ac:dyDescent="0.25">
      <c r="A4820">
        <v>4819</v>
      </c>
      <c r="B4820" s="4">
        <v>1</v>
      </c>
      <c r="C4820" s="2">
        <v>2</v>
      </c>
      <c r="D4820" s="3">
        <v>3</v>
      </c>
    </row>
    <row r="4821" spans="1:5" x14ac:dyDescent="0.25">
      <c r="A4821">
        <v>4820</v>
      </c>
      <c r="C4821" s="2">
        <v>2</v>
      </c>
      <c r="D4821" s="3">
        <v>3</v>
      </c>
    </row>
    <row r="4822" spans="1:5" x14ac:dyDescent="0.25">
      <c r="A4822">
        <v>4821</v>
      </c>
      <c r="C4822" s="2">
        <v>2</v>
      </c>
      <c r="D4822" s="3">
        <v>3</v>
      </c>
    </row>
    <row r="4823" spans="1:5" x14ac:dyDescent="0.25">
      <c r="A4823">
        <v>4822</v>
      </c>
      <c r="C4823" s="2">
        <v>2</v>
      </c>
      <c r="D4823" s="3">
        <v>3</v>
      </c>
      <c r="E4823" s="5">
        <v>4</v>
      </c>
    </row>
    <row r="4824" spans="1:5" x14ac:dyDescent="0.25">
      <c r="A4824">
        <v>4823</v>
      </c>
      <c r="C4824" s="2">
        <v>2</v>
      </c>
      <c r="D4824" s="3">
        <v>3</v>
      </c>
      <c r="E4824" s="5">
        <v>4</v>
      </c>
    </row>
    <row r="4825" spans="1:5" x14ac:dyDescent="0.25">
      <c r="A4825">
        <v>4824</v>
      </c>
      <c r="C4825" s="2">
        <v>2</v>
      </c>
      <c r="D4825" s="3">
        <v>3</v>
      </c>
      <c r="E4825" s="5">
        <v>4</v>
      </c>
    </row>
    <row r="4826" spans="1:5" x14ac:dyDescent="0.25">
      <c r="A4826">
        <v>4825</v>
      </c>
      <c r="D4826" s="3">
        <v>3</v>
      </c>
      <c r="E4826" s="5">
        <v>4</v>
      </c>
    </row>
    <row r="4827" spans="1:5" x14ac:dyDescent="0.25">
      <c r="A4827">
        <v>4826</v>
      </c>
      <c r="D4827" s="3">
        <v>3</v>
      </c>
      <c r="E4827" s="5">
        <v>4</v>
      </c>
    </row>
    <row r="4828" spans="1:5" x14ac:dyDescent="0.25">
      <c r="A4828">
        <v>4827</v>
      </c>
      <c r="D4828" s="3">
        <v>3</v>
      </c>
      <c r="E4828" s="5">
        <v>4</v>
      </c>
    </row>
    <row r="4829" spans="1:5" x14ac:dyDescent="0.25">
      <c r="A4829">
        <v>4828</v>
      </c>
      <c r="D4829" s="3">
        <v>3</v>
      </c>
      <c r="E4829" s="5">
        <v>4</v>
      </c>
    </row>
    <row r="4830" spans="1:5" x14ac:dyDescent="0.25">
      <c r="A4830">
        <v>4829</v>
      </c>
      <c r="D4830" s="3">
        <v>3</v>
      </c>
      <c r="E4830" s="5">
        <v>4</v>
      </c>
    </row>
    <row r="4831" spans="1:5" x14ac:dyDescent="0.25">
      <c r="A4831">
        <v>4830</v>
      </c>
      <c r="E4831" s="5">
        <v>4</v>
      </c>
    </row>
    <row r="4832" spans="1:5" x14ac:dyDescent="0.25">
      <c r="A4832">
        <v>4831</v>
      </c>
      <c r="E4832" s="5">
        <v>4</v>
      </c>
    </row>
    <row r="4833" spans="1:5" x14ac:dyDescent="0.25">
      <c r="A4833">
        <v>4832</v>
      </c>
      <c r="E4833" s="5">
        <v>4</v>
      </c>
    </row>
    <row r="4834" spans="1:5" x14ac:dyDescent="0.25">
      <c r="A4834">
        <v>4833</v>
      </c>
    </row>
    <row r="4835" spans="1:5" x14ac:dyDescent="0.25">
      <c r="A4835">
        <v>4834</v>
      </c>
    </row>
    <row r="4836" spans="1:5" x14ac:dyDescent="0.25">
      <c r="A4836">
        <v>4835</v>
      </c>
    </row>
    <row r="4837" spans="1:5" x14ac:dyDescent="0.25">
      <c r="A4837">
        <v>4836</v>
      </c>
    </row>
    <row r="4838" spans="1:5" x14ac:dyDescent="0.25">
      <c r="A4838">
        <v>4837</v>
      </c>
    </row>
    <row r="4839" spans="1:5" x14ac:dyDescent="0.25">
      <c r="A4839">
        <v>4838</v>
      </c>
    </row>
    <row r="4840" spans="1:5" x14ac:dyDescent="0.25">
      <c r="A4840">
        <v>4839</v>
      </c>
      <c r="C4840" s="2">
        <v>2</v>
      </c>
    </row>
    <row r="4841" spans="1:5" x14ac:dyDescent="0.25">
      <c r="A4841">
        <v>4840</v>
      </c>
      <c r="C4841" s="2">
        <v>2</v>
      </c>
    </row>
    <row r="4842" spans="1:5" x14ac:dyDescent="0.25">
      <c r="A4842">
        <v>4841</v>
      </c>
      <c r="C4842" s="2">
        <v>2</v>
      </c>
    </row>
    <row r="4843" spans="1:5" x14ac:dyDescent="0.25">
      <c r="A4843">
        <v>4842</v>
      </c>
      <c r="B4843" s="4">
        <v>1</v>
      </c>
      <c r="C4843" s="2">
        <v>2</v>
      </c>
    </row>
    <row r="4844" spans="1:5" x14ac:dyDescent="0.25">
      <c r="A4844">
        <v>4843</v>
      </c>
      <c r="B4844" s="4">
        <v>1</v>
      </c>
      <c r="C4844" s="2">
        <v>2</v>
      </c>
    </row>
    <row r="4845" spans="1:5" x14ac:dyDescent="0.25">
      <c r="A4845">
        <v>4844</v>
      </c>
      <c r="B4845" s="4">
        <v>1</v>
      </c>
      <c r="C4845" s="2">
        <v>2</v>
      </c>
    </row>
    <row r="4846" spans="1:5" x14ac:dyDescent="0.25">
      <c r="A4846">
        <v>4845</v>
      </c>
      <c r="B4846" s="4">
        <v>1</v>
      </c>
      <c r="C4846" s="2">
        <v>2</v>
      </c>
    </row>
    <row r="4847" spans="1:5" x14ac:dyDescent="0.25">
      <c r="A4847">
        <v>4846</v>
      </c>
      <c r="B4847" s="4">
        <v>1</v>
      </c>
      <c r="C4847" s="2">
        <v>2</v>
      </c>
    </row>
    <row r="4848" spans="1:5" x14ac:dyDescent="0.25">
      <c r="A4848">
        <v>4847</v>
      </c>
      <c r="B4848" s="4">
        <v>1</v>
      </c>
      <c r="C4848" s="2">
        <v>2</v>
      </c>
    </row>
    <row r="4849" spans="1:5" x14ac:dyDescent="0.25">
      <c r="A4849">
        <v>4848</v>
      </c>
      <c r="B4849" s="4">
        <v>1</v>
      </c>
      <c r="C4849" s="2">
        <v>2</v>
      </c>
    </row>
    <row r="4850" spans="1:5" x14ac:dyDescent="0.25">
      <c r="A4850">
        <v>4849</v>
      </c>
      <c r="B4850" s="4">
        <v>1</v>
      </c>
    </row>
    <row r="4851" spans="1:5" x14ac:dyDescent="0.25">
      <c r="A4851">
        <v>4850</v>
      </c>
      <c r="B4851" s="4">
        <v>1</v>
      </c>
      <c r="E4851" s="5">
        <v>4</v>
      </c>
    </row>
    <row r="4852" spans="1:5" x14ac:dyDescent="0.25">
      <c r="A4852">
        <v>4851</v>
      </c>
      <c r="B4852" s="4">
        <v>1</v>
      </c>
      <c r="D4852" s="3">
        <v>3</v>
      </c>
      <c r="E4852" s="5">
        <v>4</v>
      </c>
    </row>
    <row r="4853" spans="1:5" x14ac:dyDescent="0.25">
      <c r="A4853">
        <v>4852</v>
      </c>
      <c r="D4853" s="3">
        <v>3</v>
      </c>
      <c r="E4853" s="5">
        <v>4</v>
      </c>
    </row>
    <row r="4854" spans="1:5" x14ac:dyDescent="0.25">
      <c r="A4854">
        <v>4853</v>
      </c>
      <c r="D4854" s="3">
        <v>3</v>
      </c>
      <c r="E4854" s="5">
        <v>4</v>
      </c>
    </row>
    <row r="4855" spans="1:5" x14ac:dyDescent="0.25">
      <c r="A4855">
        <v>4854</v>
      </c>
      <c r="D4855" s="3">
        <v>3</v>
      </c>
      <c r="E4855" s="5">
        <v>4</v>
      </c>
    </row>
    <row r="4856" spans="1:5" x14ac:dyDescent="0.25">
      <c r="A4856">
        <v>4855</v>
      </c>
      <c r="D4856" s="3">
        <v>3</v>
      </c>
      <c r="E4856" s="5">
        <v>4</v>
      </c>
    </row>
    <row r="4857" spans="1:5" x14ac:dyDescent="0.25">
      <c r="A4857">
        <v>4856</v>
      </c>
      <c r="D4857" s="3">
        <v>3</v>
      </c>
      <c r="E4857" s="5">
        <v>4</v>
      </c>
    </row>
    <row r="4858" spans="1:5" x14ac:dyDescent="0.25">
      <c r="A4858">
        <v>4857</v>
      </c>
      <c r="D4858" s="3">
        <v>3</v>
      </c>
      <c r="E4858" s="5">
        <v>4</v>
      </c>
    </row>
    <row r="4859" spans="1:5" x14ac:dyDescent="0.25">
      <c r="A4859">
        <v>4858</v>
      </c>
      <c r="D4859" s="3">
        <v>3</v>
      </c>
      <c r="E4859" s="5">
        <v>4</v>
      </c>
    </row>
    <row r="4860" spans="1:5" x14ac:dyDescent="0.25">
      <c r="A4860">
        <v>4859</v>
      </c>
      <c r="D4860" s="3">
        <v>3</v>
      </c>
      <c r="E4860" s="5">
        <v>4</v>
      </c>
    </row>
    <row r="4861" spans="1:5" x14ac:dyDescent="0.25">
      <c r="A4861">
        <v>4860</v>
      </c>
      <c r="D4861" s="3">
        <v>3</v>
      </c>
      <c r="E4861" s="5">
        <v>4</v>
      </c>
    </row>
    <row r="4862" spans="1:5" x14ac:dyDescent="0.25">
      <c r="A4862">
        <v>4861</v>
      </c>
      <c r="C4862" s="2">
        <v>2</v>
      </c>
    </row>
    <row r="4863" spans="1:5" x14ac:dyDescent="0.25">
      <c r="A4863">
        <v>4862</v>
      </c>
      <c r="C4863" s="2">
        <v>2</v>
      </c>
    </row>
    <row r="4864" spans="1:5" x14ac:dyDescent="0.25">
      <c r="A4864">
        <v>4863</v>
      </c>
      <c r="C4864" s="2">
        <v>2</v>
      </c>
    </row>
    <row r="4865" spans="1:5" x14ac:dyDescent="0.25">
      <c r="A4865">
        <v>4864</v>
      </c>
      <c r="C4865" s="2">
        <v>2</v>
      </c>
    </row>
    <row r="4866" spans="1:5" x14ac:dyDescent="0.25">
      <c r="A4866">
        <v>4865</v>
      </c>
      <c r="C4866" s="2">
        <v>2</v>
      </c>
    </row>
    <row r="4867" spans="1:5" x14ac:dyDescent="0.25">
      <c r="A4867">
        <v>4866</v>
      </c>
      <c r="C4867" s="2">
        <v>2</v>
      </c>
    </row>
    <row r="4868" spans="1:5" x14ac:dyDescent="0.25">
      <c r="A4868">
        <v>4867</v>
      </c>
      <c r="C4868" s="2">
        <v>2</v>
      </c>
    </row>
    <row r="4869" spans="1:5" x14ac:dyDescent="0.25">
      <c r="A4869">
        <v>4868</v>
      </c>
      <c r="C4869" s="2">
        <v>2</v>
      </c>
    </row>
    <row r="4870" spans="1:5" x14ac:dyDescent="0.25">
      <c r="A4870">
        <v>4869</v>
      </c>
      <c r="C4870" s="2">
        <v>2</v>
      </c>
    </row>
    <row r="4871" spans="1:5" x14ac:dyDescent="0.25">
      <c r="A4871">
        <v>4870</v>
      </c>
      <c r="C4871" s="2">
        <v>2</v>
      </c>
    </row>
    <row r="4872" spans="1:5" x14ac:dyDescent="0.25">
      <c r="A4872">
        <v>4871</v>
      </c>
      <c r="B4872" s="4">
        <v>1</v>
      </c>
    </row>
    <row r="4873" spans="1:5" x14ac:dyDescent="0.25">
      <c r="A4873">
        <v>4872</v>
      </c>
      <c r="B4873" s="4">
        <v>1</v>
      </c>
    </row>
    <row r="4874" spans="1:5" x14ac:dyDescent="0.25">
      <c r="A4874">
        <v>4873</v>
      </c>
      <c r="B4874" s="4">
        <v>1</v>
      </c>
    </row>
    <row r="4875" spans="1:5" x14ac:dyDescent="0.25">
      <c r="A4875">
        <v>4874</v>
      </c>
      <c r="B4875" s="4">
        <v>1</v>
      </c>
      <c r="E4875" s="5">
        <v>4</v>
      </c>
    </row>
    <row r="4876" spans="1:5" x14ac:dyDescent="0.25">
      <c r="A4876">
        <v>4875</v>
      </c>
      <c r="B4876" s="4">
        <v>1</v>
      </c>
      <c r="E4876" s="5">
        <v>4</v>
      </c>
    </row>
    <row r="4877" spans="1:5" x14ac:dyDescent="0.25">
      <c r="A4877">
        <v>4876</v>
      </c>
      <c r="B4877" s="4">
        <v>1</v>
      </c>
      <c r="E4877" s="5">
        <v>4</v>
      </c>
    </row>
    <row r="4878" spans="1:5" x14ac:dyDescent="0.25">
      <c r="A4878">
        <v>4877</v>
      </c>
      <c r="B4878" s="4">
        <v>1</v>
      </c>
      <c r="E4878" s="5">
        <v>4</v>
      </c>
    </row>
    <row r="4879" spans="1:5" x14ac:dyDescent="0.25">
      <c r="A4879">
        <v>4878</v>
      </c>
      <c r="B4879" s="4">
        <v>1</v>
      </c>
      <c r="D4879" s="3">
        <v>3</v>
      </c>
      <c r="E4879" s="5">
        <v>4</v>
      </c>
    </row>
    <row r="4880" spans="1:5" x14ac:dyDescent="0.25">
      <c r="A4880">
        <v>4879</v>
      </c>
      <c r="D4880" s="3">
        <v>3</v>
      </c>
      <c r="E4880" s="5">
        <v>4</v>
      </c>
    </row>
    <row r="4881" spans="1:5" x14ac:dyDescent="0.25">
      <c r="A4881">
        <v>4880</v>
      </c>
      <c r="D4881" s="3">
        <v>3</v>
      </c>
      <c r="E4881" s="5">
        <v>4</v>
      </c>
    </row>
    <row r="4882" spans="1:5" x14ac:dyDescent="0.25">
      <c r="A4882">
        <v>4881</v>
      </c>
      <c r="D4882" s="3">
        <v>3</v>
      </c>
      <c r="E4882" s="5">
        <v>4</v>
      </c>
    </row>
    <row r="4883" spans="1:5" x14ac:dyDescent="0.25">
      <c r="A4883">
        <v>4882</v>
      </c>
      <c r="D4883" s="3">
        <v>3</v>
      </c>
      <c r="E4883" s="5">
        <v>4</v>
      </c>
    </row>
    <row r="4884" spans="1:5" x14ac:dyDescent="0.25">
      <c r="A4884">
        <v>4883</v>
      </c>
      <c r="D4884" s="3">
        <v>3</v>
      </c>
    </row>
    <row r="4885" spans="1:5" x14ac:dyDescent="0.25">
      <c r="A4885">
        <v>4884</v>
      </c>
      <c r="D4885" s="3">
        <v>3</v>
      </c>
    </row>
    <row r="4886" spans="1:5" x14ac:dyDescent="0.25">
      <c r="A4886">
        <v>4885</v>
      </c>
      <c r="D4886" s="3">
        <v>3</v>
      </c>
    </row>
    <row r="4887" spans="1:5" x14ac:dyDescent="0.25">
      <c r="A4887">
        <v>4886</v>
      </c>
      <c r="C4887" s="2">
        <v>2</v>
      </c>
      <c r="D4887" s="3">
        <v>3</v>
      </c>
    </row>
    <row r="4888" spans="1:5" x14ac:dyDescent="0.25">
      <c r="A4888">
        <v>4887</v>
      </c>
      <c r="C4888" s="2">
        <v>2</v>
      </c>
    </row>
    <row r="4889" spans="1:5" x14ac:dyDescent="0.25">
      <c r="A4889">
        <v>4888</v>
      </c>
      <c r="C4889" s="2">
        <v>2</v>
      </c>
    </row>
    <row r="4890" spans="1:5" x14ac:dyDescent="0.25">
      <c r="A4890">
        <v>4889</v>
      </c>
      <c r="C4890" s="2">
        <v>2</v>
      </c>
    </row>
    <row r="4891" spans="1:5" x14ac:dyDescent="0.25">
      <c r="A4891">
        <v>4890</v>
      </c>
      <c r="C4891" s="2">
        <v>2</v>
      </c>
    </row>
    <row r="4892" spans="1:5" x14ac:dyDescent="0.25">
      <c r="A4892">
        <v>4891</v>
      </c>
      <c r="C4892" s="2">
        <v>2</v>
      </c>
    </row>
    <row r="4893" spans="1:5" x14ac:dyDescent="0.25">
      <c r="A4893">
        <v>4892</v>
      </c>
      <c r="C4893" s="2">
        <v>2</v>
      </c>
    </row>
    <row r="4894" spans="1:5" x14ac:dyDescent="0.25">
      <c r="A4894">
        <v>4893</v>
      </c>
      <c r="C4894" s="2">
        <v>2</v>
      </c>
    </row>
    <row r="4895" spans="1:5" x14ac:dyDescent="0.25">
      <c r="A4895">
        <v>4894</v>
      </c>
      <c r="C4895" s="2">
        <v>2</v>
      </c>
    </row>
    <row r="4896" spans="1:5" x14ac:dyDescent="0.25">
      <c r="A4896">
        <v>4895</v>
      </c>
      <c r="B4896" s="4">
        <v>1</v>
      </c>
    </row>
    <row r="4897" spans="1:5" x14ac:dyDescent="0.25">
      <c r="A4897">
        <v>4896</v>
      </c>
      <c r="B4897" s="4">
        <v>1</v>
      </c>
    </row>
    <row r="4898" spans="1:5" x14ac:dyDescent="0.25">
      <c r="A4898">
        <v>4897</v>
      </c>
      <c r="B4898" s="4">
        <v>1</v>
      </c>
    </row>
    <row r="4899" spans="1:5" x14ac:dyDescent="0.25">
      <c r="A4899">
        <v>4898</v>
      </c>
      <c r="B4899" s="4">
        <v>1</v>
      </c>
      <c r="E4899" s="5">
        <v>4</v>
      </c>
    </row>
    <row r="4900" spans="1:5" x14ac:dyDescent="0.25">
      <c r="A4900">
        <v>4899</v>
      </c>
      <c r="B4900" s="4">
        <v>1</v>
      </c>
      <c r="E4900" s="5">
        <v>4</v>
      </c>
    </row>
    <row r="4901" spans="1:5" x14ac:dyDescent="0.25">
      <c r="A4901">
        <v>4900</v>
      </c>
      <c r="B4901" s="4">
        <v>1</v>
      </c>
      <c r="E4901" s="5">
        <v>4</v>
      </c>
    </row>
    <row r="4902" spans="1:5" x14ac:dyDescent="0.25">
      <c r="A4902">
        <v>4901</v>
      </c>
      <c r="B4902" s="4">
        <v>1</v>
      </c>
      <c r="E4902" s="5">
        <v>4</v>
      </c>
    </row>
    <row r="4903" spans="1:5" x14ac:dyDescent="0.25">
      <c r="A4903">
        <v>4902</v>
      </c>
      <c r="B4903" s="4">
        <v>1</v>
      </c>
      <c r="D4903" s="3">
        <v>3</v>
      </c>
      <c r="E4903" s="5">
        <v>4</v>
      </c>
    </row>
    <row r="4904" spans="1:5" x14ac:dyDescent="0.25">
      <c r="A4904">
        <v>4903</v>
      </c>
      <c r="D4904" s="3">
        <v>3</v>
      </c>
      <c r="E4904" s="5">
        <v>4</v>
      </c>
    </row>
    <row r="4905" spans="1:5" x14ac:dyDescent="0.25">
      <c r="A4905">
        <v>4904</v>
      </c>
      <c r="D4905" s="3">
        <v>3</v>
      </c>
      <c r="E4905" s="5">
        <v>4</v>
      </c>
    </row>
    <row r="4906" spans="1:5" x14ac:dyDescent="0.25">
      <c r="A4906">
        <v>4905</v>
      </c>
      <c r="D4906" s="3">
        <v>3</v>
      </c>
      <c r="E4906" s="5">
        <v>4</v>
      </c>
    </row>
    <row r="4907" spans="1:5" x14ac:dyDescent="0.25">
      <c r="A4907">
        <v>4906</v>
      </c>
      <c r="D4907" s="3">
        <v>3</v>
      </c>
      <c r="E4907" s="5">
        <v>4</v>
      </c>
    </row>
    <row r="4908" spans="1:5" x14ac:dyDescent="0.25">
      <c r="A4908">
        <v>4907</v>
      </c>
      <c r="D4908" s="3">
        <v>3</v>
      </c>
    </row>
    <row r="4909" spans="1:5" x14ac:dyDescent="0.25">
      <c r="A4909">
        <v>4908</v>
      </c>
      <c r="D4909" s="3">
        <v>3</v>
      </c>
    </row>
    <row r="4910" spans="1:5" x14ac:dyDescent="0.25">
      <c r="A4910">
        <v>4909</v>
      </c>
      <c r="D4910" s="3">
        <v>3</v>
      </c>
    </row>
    <row r="4911" spans="1:5" x14ac:dyDescent="0.25">
      <c r="A4911">
        <v>4910</v>
      </c>
    </row>
    <row r="4912" spans="1:5" x14ac:dyDescent="0.25">
      <c r="A4912">
        <v>4911</v>
      </c>
    </row>
    <row r="4913" spans="1:5" x14ac:dyDescent="0.25">
      <c r="A4913">
        <v>4912</v>
      </c>
      <c r="C4913" s="2">
        <v>2</v>
      </c>
    </row>
    <row r="4914" spans="1:5" x14ac:dyDescent="0.25">
      <c r="A4914">
        <v>4913</v>
      </c>
      <c r="C4914" s="2">
        <v>2</v>
      </c>
    </row>
    <row r="4915" spans="1:5" x14ac:dyDescent="0.25">
      <c r="A4915">
        <v>4914</v>
      </c>
      <c r="C4915" s="2">
        <v>2</v>
      </c>
    </row>
    <row r="4916" spans="1:5" x14ac:dyDescent="0.25">
      <c r="A4916">
        <v>4915</v>
      </c>
      <c r="C4916" s="2">
        <v>2</v>
      </c>
    </row>
    <row r="4917" spans="1:5" x14ac:dyDescent="0.25">
      <c r="A4917">
        <v>4916</v>
      </c>
      <c r="C4917" s="2">
        <v>2</v>
      </c>
    </row>
    <row r="4918" spans="1:5" x14ac:dyDescent="0.25">
      <c r="A4918">
        <v>4917</v>
      </c>
      <c r="C4918" s="2">
        <v>2</v>
      </c>
    </row>
    <row r="4919" spans="1:5" x14ac:dyDescent="0.25">
      <c r="A4919">
        <v>4918</v>
      </c>
      <c r="C4919" s="2">
        <v>2</v>
      </c>
    </row>
    <row r="4920" spans="1:5" x14ac:dyDescent="0.25">
      <c r="A4920">
        <v>4919</v>
      </c>
      <c r="C4920" s="2">
        <v>2</v>
      </c>
    </row>
    <row r="4921" spans="1:5" x14ac:dyDescent="0.25">
      <c r="A4921">
        <v>4920</v>
      </c>
      <c r="B4921" s="4">
        <v>1</v>
      </c>
      <c r="C4921" s="2">
        <v>2</v>
      </c>
    </row>
    <row r="4922" spans="1:5" x14ac:dyDescent="0.25">
      <c r="A4922">
        <v>4921</v>
      </c>
      <c r="B4922" s="4">
        <v>1</v>
      </c>
    </row>
    <row r="4923" spans="1:5" x14ac:dyDescent="0.25">
      <c r="A4923">
        <v>4922</v>
      </c>
      <c r="B4923" s="4">
        <v>1</v>
      </c>
    </row>
    <row r="4924" spans="1:5" x14ac:dyDescent="0.25">
      <c r="A4924">
        <v>4923</v>
      </c>
      <c r="B4924" s="4">
        <v>1</v>
      </c>
      <c r="E4924" s="5">
        <v>4</v>
      </c>
    </row>
    <row r="4925" spans="1:5" x14ac:dyDescent="0.25">
      <c r="A4925">
        <v>4924</v>
      </c>
      <c r="B4925" s="4">
        <v>1</v>
      </c>
      <c r="E4925" s="5">
        <v>4</v>
      </c>
    </row>
    <row r="4926" spans="1:5" x14ac:dyDescent="0.25">
      <c r="A4926">
        <v>4925</v>
      </c>
      <c r="B4926" s="4">
        <v>1</v>
      </c>
      <c r="E4926" s="5">
        <v>4</v>
      </c>
    </row>
    <row r="4927" spans="1:5" x14ac:dyDescent="0.25">
      <c r="A4927">
        <v>4926</v>
      </c>
      <c r="B4927" s="4">
        <v>1</v>
      </c>
      <c r="E4927" s="5">
        <v>4</v>
      </c>
    </row>
    <row r="4928" spans="1:5" x14ac:dyDescent="0.25">
      <c r="A4928">
        <v>4927</v>
      </c>
      <c r="B4928" s="4">
        <v>1</v>
      </c>
      <c r="D4928" s="3">
        <v>3</v>
      </c>
      <c r="E4928" s="5">
        <v>4</v>
      </c>
    </row>
    <row r="4929" spans="1:5" x14ac:dyDescent="0.25">
      <c r="A4929">
        <v>4928</v>
      </c>
      <c r="D4929" s="3">
        <v>3</v>
      </c>
      <c r="E4929" s="5">
        <v>4</v>
      </c>
    </row>
    <row r="4930" spans="1:5" x14ac:dyDescent="0.25">
      <c r="A4930">
        <v>4929</v>
      </c>
      <c r="D4930" s="3">
        <v>3</v>
      </c>
      <c r="E4930" s="5">
        <v>4</v>
      </c>
    </row>
    <row r="4931" spans="1:5" x14ac:dyDescent="0.25">
      <c r="A4931">
        <v>4930</v>
      </c>
      <c r="D4931" s="3">
        <v>3</v>
      </c>
      <c r="E4931" s="5">
        <v>4</v>
      </c>
    </row>
    <row r="4932" spans="1:5" x14ac:dyDescent="0.25">
      <c r="A4932">
        <v>4931</v>
      </c>
      <c r="D4932" s="3">
        <v>3</v>
      </c>
    </row>
    <row r="4933" spans="1:5" x14ac:dyDescent="0.25">
      <c r="A4933">
        <v>4932</v>
      </c>
      <c r="D4933" s="3">
        <v>3</v>
      </c>
    </row>
    <row r="4934" spans="1:5" x14ac:dyDescent="0.25">
      <c r="A4934">
        <v>4933</v>
      </c>
      <c r="C4934" s="2">
        <v>2</v>
      </c>
      <c r="D4934" s="3">
        <v>3</v>
      </c>
    </row>
    <row r="4935" spans="1:5" x14ac:dyDescent="0.25">
      <c r="A4935">
        <v>4934</v>
      </c>
      <c r="C4935" s="2">
        <v>2</v>
      </c>
      <c r="D4935" s="3">
        <v>3</v>
      </c>
    </row>
    <row r="4936" spans="1:5" x14ac:dyDescent="0.25">
      <c r="A4936">
        <v>4935</v>
      </c>
      <c r="C4936" s="2">
        <v>2</v>
      </c>
    </row>
    <row r="4937" spans="1:5" x14ac:dyDescent="0.25">
      <c r="A4937">
        <v>4936</v>
      </c>
      <c r="C4937" s="2">
        <v>2</v>
      </c>
    </row>
    <row r="4938" spans="1:5" x14ac:dyDescent="0.25">
      <c r="A4938">
        <v>4937</v>
      </c>
      <c r="C4938" s="2">
        <v>2</v>
      </c>
    </row>
    <row r="4939" spans="1:5" x14ac:dyDescent="0.25">
      <c r="A4939">
        <v>4938</v>
      </c>
      <c r="C4939" s="2">
        <v>2</v>
      </c>
    </row>
    <row r="4940" spans="1:5" x14ac:dyDescent="0.25">
      <c r="A4940">
        <v>4939</v>
      </c>
      <c r="C4940" s="2">
        <v>2</v>
      </c>
    </row>
    <row r="4941" spans="1:5" x14ac:dyDescent="0.25">
      <c r="A4941">
        <v>4940</v>
      </c>
      <c r="C4941" s="2">
        <v>2</v>
      </c>
    </row>
    <row r="4942" spans="1:5" x14ac:dyDescent="0.25">
      <c r="A4942">
        <v>4941</v>
      </c>
      <c r="C4942" s="2">
        <v>2</v>
      </c>
    </row>
    <row r="4943" spans="1:5" x14ac:dyDescent="0.25">
      <c r="A4943">
        <v>4942</v>
      </c>
      <c r="C4943" s="2">
        <v>2</v>
      </c>
    </row>
    <row r="4944" spans="1:5" x14ac:dyDescent="0.25">
      <c r="A4944">
        <v>4943</v>
      </c>
      <c r="B4944" s="4">
        <v>1</v>
      </c>
    </row>
    <row r="4945" spans="1:5" x14ac:dyDescent="0.25">
      <c r="A4945">
        <v>4944</v>
      </c>
      <c r="B4945" s="4">
        <v>1</v>
      </c>
    </row>
    <row r="4946" spans="1:5" x14ac:dyDescent="0.25">
      <c r="A4946">
        <v>4945</v>
      </c>
      <c r="B4946" s="4">
        <v>1</v>
      </c>
    </row>
    <row r="4947" spans="1:5" x14ac:dyDescent="0.25">
      <c r="A4947">
        <v>4946</v>
      </c>
      <c r="B4947" s="4">
        <v>1</v>
      </c>
      <c r="E4947" s="5">
        <v>4</v>
      </c>
    </row>
    <row r="4948" spans="1:5" x14ac:dyDescent="0.25">
      <c r="A4948">
        <v>4947</v>
      </c>
      <c r="B4948" s="4">
        <v>1</v>
      </c>
      <c r="E4948" s="5">
        <v>4</v>
      </c>
    </row>
    <row r="4949" spans="1:5" x14ac:dyDescent="0.25">
      <c r="A4949">
        <v>4948</v>
      </c>
      <c r="B4949" s="4">
        <v>1</v>
      </c>
      <c r="E4949" s="5">
        <v>4</v>
      </c>
    </row>
    <row r="4950" spans="1:5" x14ac:dyDescent="0.25">
      <c r="A4950">
        <v>4949</v>
      </c>
      <c r="B4950" s="4">
        <v>1</v>
      </c>
      <c r="E4950" s="5">
        <v>4</v>
      </c>
    </row>
    <row r="4951" spans="1:5" x14ac:dyDescent="0.25">
      <c r="A4951">
        <v>4950</v>
      </c>
      <c r="B4951" s="4">
        <v>1</v>
      </c>
      <c r="E4951" s="5">
        <v>4</v>
      </c>
    </row>
    <row r="4952" spans="1:5" x14ac:dyDescent="0.25">
      <c r="A4952">
        <v>4951</v>
      </c>
      <c r="B4952" s="4">
        <v>1</v>
      </c>
      <c r="D4952" s="3">
        <v>3</v>
      </c>
      <c r="E4952" s="5">
        <v>4</v>
      </c>
    </row>
    <row r="4953" spans="1:5" x14ac:dyDescent="0.25">
      <c r="A4953">
        <v>4952</v>
      </c>
      <c r="D4953" s="3">
        <v>3</v>
      </c>
      <c r="E4953" s="5">
        <v>4</v>
      </c>
    </row>
    <row r="4954" spans="1:5" x14ac:dyDescent="0.25">
      <c r="A4954">
        <v>4953</v>
      </c>
      <c r="D4954" s="3">
        <v>3</v>
      </c>
      <c r="E4954" s="5">
        <v>4</v>
      </c>
    </row>
    <row r="4955" spans="1:5" x14ac:dyDescent="0.25">
      <c r="A4955">
        <v>4954</v>
      </c>
      <c r="D4955" s="3">
        <v>3</v>
      </c>
    </row>
    <row r="4956" spans="1:5" x14ac:dyDescent="0.25">
      <c r="A4956">
        <v>4955</v>
      </c>
      <c r="C4956" s="2">
        <v>2</v>
      </c>
      <c r="D4956" s="3">
        <v>3</v>
      </c>
    </row>
    <row r="4957" spans="1:5" x14ac:dyDescent="0.25">
      <c r="A4957">
        <v>4956</v>
      </c>
      <c r="C4957" s="2">
        <v>2</v>
      </c>
      <c r="D4957" s="3">
        <v>3</v>
      </c>
    </row>
    <row r="4958" spans="1:5" x14ac:dyDescent="0.25">
      <c r="A4958">
        <v>4957</v>
      </c>
      <c r="C4958" s="2">
        <v>2</v>
      </c>
      <c r="D4958" s="3">
        <v>3</v>
      </c>
    </row>
    <row r="4959" spans="1:5" x14ac:dyDescent="0.25">
      <c r="A4959">
        <v>4958</v>
      </c>
      <c r="C4959" s="2">
        <v>2</v>
      </c>
      <c r="D4959" s="3">
        <v>3</v>
      </c>
    </row>
    <row r="4960" spans="1:5" x14ac:dyDescent="0.25">
      <c r="A4960">
        <v>4959</v>
      </c>
      <c r="C4960" s="2">
        <v>2</v>
      </c>
      <c r="D4960" s="3">
        <v>3</v>
      </c>
    </row>
    <row r="4961" spans="1:5" x14ac:dyDescent="0.25">
      <c r="A4961">
        <v>4960</v>
      </c>
      <c r="C4961" s="2">
        <v>2</v>
      </c>
    </row>
    <row r="4962" spans="1:5" x14ac:dyDescent="0.25">
      <c r="A4962">
        <v>4961</v>
      </c>
      <c r="C4962" s="2">
        <v>2</v>
      </c>
    </row>
    <row r="4963" spans="1:5" x14ac:dyDescent="0.25">
      <c r="A4963">
        <v>4962</v>
      </c>
      <c r="C4963" s="2">
        <v>2</v>
      </c>
    </row>
    <row r="4964" spans="1:5" x14ac:dyDescent="0.25">
      <c r="A4964">
        <v>4963</v>
      </c>
      <c r="C4964" s="2">
        <v>2</v>
      </c>
    </row>
    <row r="4965" spans="1:5" x14ac:dyDescent="0.25">
      <c r="A4965">
        <v>4964</v>
      </c>
      <c r="C4965" s="2">
        <v>2</v>
      </c>
    </row>
    <row r="4966" spans="1:5" x14ac:dyDescent="0.25">
      <c r="A4966">
        <v>4965</v>
      </c>
      <c r="C4966" s="2">
        <v>2</v>
      </c>
    </row>
    <row r="4967" spans="1:5" x14ac:dyDescent="0.25">
      <c r="A4967">
        <v>4966</v>
      </c>
      <c r="C4967" s="2">
        <v>2</v>
      </c>
    </row>
    <row r="4968" spans="1:5" x14ac:dyDescent="0.25">
      <c r="A4968">
        <v>4967</v>
      </c>
    </row>
    <row r="4969" spans="1:5" x14ac:dyDescent="0.25">
      <c r="A4969">
        <v>4968</v>
      </c>
    </row>
    <row r="4970" spans="1:5" x14ac:dyDescent="0.25">
      <c r="A4970">
        <v>4969</v>
      </c>
      <c r="B4970" s="4">
        <v>1</v>
      </c>
      <c r="E4970" s="5">
        <v>4</v>
      </c>
    </row>
    <row r="4971" spans="1:5" x14ac:dyDescent="0.25">
      <c r="A4971">
        <v>4970</v>
      </c>
      <c r="B4971" s="4">
        <v>1</v>
      </c>
      <c r="E4971" s="5">
        <v>4</v>
      </c>
    </row>
    <row r="4972" spans="1:5" x14ac:dyDescent="0.25">
      <c r="A4972">
        <v>4971</v>
      </c>
      <c r="B4972" s="4">
        <v>1</v>
      </c>
      <c r="E4972" s="5">
        <v>4</v>
      </c>
    </row>
    <row r="4973" spans="1:5" x14ac:dyDescent="0.25">
      <c r="A4973">
        <v>4972</v>
      </c>
      <c r="B4973" s="4">
        <v>1</v>
      </c>
      <c r="E4973" s="5">
        <v>4</v>
      </c>
    </row>
    <row r="4974" spans="1:5" x14ac:dyDescent="0.25">
      <c r="A4974">
        <v>4973</v>
      </c>
      <c r="B4974" s="4">
        <v>1</v>
      </c>
      <c r="E4974" s="5">
        <v>4</v>
      </c>
    </row>
    <row r="4975" spans="1:5" x14ac:dyDescent="0.25">
      <c r="A4975">
        <v>4974</v>
      </c>
      <c r="B4975" s="4">
        <v>1</v>
      </c>
      <c r="E4975" s="5">
        <v>4</v>
      </c>
    </row>
    <row r="4976" spans="1:5" x14ac:dyDescent="0.25">
      <c r="A4976">
        <v>4975</v>
      </c>
      <c r="B4976" s="4">
        <v>1</v>
      </c>
      <c r="E4976" s="5">
        <v>4</v>
      </c>
    </row>
    <row r="4977" spans="1:5" x14ac:dyDescent="0.25">
      <c r="A4977">
        <v>4976</v>
      </c>
      <c r="B4977" s="4">
        <v>1</v>
      </c>
      <c r="E4977" s="5">
        <v>4</v>
      </c>
    </row>
    <row r="4978" spans="1:5" x14ac:dyDescent="0.25">
      <c r="A4978">
        <v>4977</v>
      </c>
      <c r="B4978" s="4">
        <v>1</v>
      </c>
      <c r="E4978" s="5">
        <v>4</v>
      </c>
    </row>
    <row r="4979" spans="1:5" x14ac:dyDescent="0.25">
      <c r="A4979">
        <v>4978</v>
      </c>
      <c r="B4979" s="4">
        <v>1</v>
      </c>
      <c r="E4979" s="5">
        <v>4</v>
      </c>
    </row>
    <row r="4980" spans="1:5" x14ac:dyDescent="0.25">
      <c r="A4980">
        <v>4979</v>
      </c>
      <c r="B4980" s="4">
        <v>1</v>
      </c>
      <c r="D4980" s="3">
        <v>3</v>
      </c>
      <c r="E4980" s="5">
        <v>4</v>
      </c>
    </row>
    <row r="4981" spans="1:5" x14ac:dyDescent="0.25">
      <c r="A4981">
        <v>4980</v>
      </c>
      <c r="D4981" s="3">
        <v>3</v>
      </c>
    </row>
    <row r="4982" spans="1:5" x14ac:dyDescent="0.25">
      <c r="A4982">
        <v>4981</v>
      </c>
      <c r="C4982" s="2">
        <v>2</v>
      </c>
      <c r="D4982" s="3">
        <v>3</v>
      </c>
    </row>
    <row r="4983" spans="1:5" x14ac:dyDescent="0.25">
      <c r="A4983">
        <v>4982</v>
      </c>
      <c r="C4983" s="2">
        <v>2</v>
      </c>
      <c r="D4983" s="3">
        <v>3</v>
      </c>
    </row>
    <row r="4984" spans="1:5" x14ac:dyDescent="0.25">
      <c r="A4984">
        <v>4983</v>
      </c>
      <c r="C4984" s="2">
        <v>2</v>
      </c>
      <c r="D4984" s="3">
        <v>3</v>
      </c>
    </row>
    <row r="4985" spans="1:5" x14ac:dyDescent="0.25">
      <c r="A4985">
        <v>4984</v>
      </c>
      <c r="C4985" s="2">
        <v>2</v>
      </c>
      <c r="D4985" s="3">
        <v>3</v>
      </c>
    </row>
    <row r="4986" spans="1:5" x14ac:dyDescent="0.25">
      <c r="A4986">
        <v>4985</v>
      </c>
      <c r="C4986" s="2">
        <v>2</v>
      </c>
      <c r="D4986" s="3">
        <v>3</v>
      </c>
    </row>
    <row r="4987" spans="1:5" x14ac:dyDescent="0.25">
      <c r="A4987">
        <v>4986</v>
      </c>
      <c r="C4987" s="2">
        <v>2</v>
      </c>
      <c r="D4987" s="3">
        <v>3</v>
      </c>
    </row>
    <row r="4988" spans="1:5" x14ac:dyDescent="0.25">
      <c r="A4988">
        <v>4987</v>
      </c>
      <c r="C4988" s="2">
        <v>2</v>
      </c>
      <c r="D4988" s="3">
        <v>3</v>
      </c>
    </row>
    <row r="4989" spans="1:5" x14ac:dyDescent="0.25">
      <c r="A4989">
        <v>4988</v>
      </c>
      <c r="C4989" s="2">
        <v>2</v>
      </c>
      <c r="D4989" s="3">
        <v>3</v>
      </c>
    </row>
    <row r="4990" spans="1:5" x14ac:dyDescent="0.25">
      <c r="A4990">
        <v>4989</v>
      </c>
      <c r="C4990" s="2">
        <v>2</v>
      </c>
      <c r="D4990" s="3">
        <v>3</v>
      </c>
    </row>
    <row r="4991" spans="1:5" x14ac:dyDescent="0.25">
      <c r="A4991">
        <v>4990</v>
      </c>
      <c r="C4991" s="2">
        <v>2</v>
      </c>
      <c r="D4991" s="3">
        <v>3</v>
      </c>
    </row>
    <row r="4992" spans="1:5" x14ac:dyDescent="0.25">
      <c r="A4992">
        <v>4991</v>
      </c>
      <c r="C4992" s="2">
        <v>2</v>
      </c>
      <c r="D4992" s="3">
        <v>3</v>
      </c>
    </row>
    <row r="4993" spans="1:5" x14ac:dyDescent="0.25">
      <c r="A4993">
        <v>4992</v>
      </c>
      <c r="C4993" s="2">
        <v>2</v>
      </c>
    </row>
    <row r="4994" spans="1:5" x14ac:dyDescent="0.25">
      <c r="A4994">
        <v>4993</v>
      </c>
      <c r="C4994" s="2">
        <v>2</v>
      </c>
    </row>
    <row r="4995" spans="1:5" x14ac:dyDescent="0.25">
      <c r="A4995">
        <v>4994</v>
      </c>
      <c r="C4995" s="2">
        <v>2</v>
      </c>
    </row>
    <row r="4996" spans="1:5" x14ac:dyDescent="0.25">
      <c r="A4996">
        <v>4995</v>
      </c>
      <c r="C4996" s="2">
        <v>2</v>
      </c>
    </row>
    <row r="4997" spans="1:5" x14ac:dyDescent="0.25">
      <c r="A4997">
        <v>4996</v>
      </c>
    </row>
    <row r="4998" spans="1:5" x14ac:dyDescent="0.25">
      <c r="A4998">
        <v>4997</v>
      </c>
      <c r="B4998" s="4">
        <v>1</v>
      </c>
      <c r="E4998" s="5">
        <v>4</v>
      </c>
    </row>
    <row r="4999" spans="1:5" x14ac:dyDescent="0.25">
      <c r="A4999">
        <v>4998</v>
      </c>
      <c r="B4999" s="4">
        <v>1</v>
      </c>
      <c r="E4999" s="5">
        <v>4</v>
      </c>
    </row>
    <row r="5000" spans="1:5" x14ac:dyDescent="0.25">
      <c r="A5000">
        <v>4999</v>
      </c>
      <c r="B5000" s="4">
        <v>1</v>
      </c>
      <c r="E5000" s="5">
        <v>4</v>
      </c>
    </row>
    <row r="5001" spans="1:5" x14ac:dyDescent="0.25">
      <c r="A5001">
        <v>5000</v>
      </c>
      <c r="B5001" s="4">
        <v>1</v>
      </c>
      <c r="E5001" s="5">
        <v>4</v>
      </c>
    </row>
    <row r="5002" spans="1:5" x14ac:dyDescent="0.25">
      <c r="A5002">
        <v>5001</v>
      </c>
      <c r="B5002" s="4">
        <v>1</v>
      </c>
      <c r="E5002" s="5">
        <v>4</v>
      </c>
    </row>
    <row r="5003" spans="1:5" x14ac:dyDescent="0.25">
      <c r="A5003">
        <v>5002</v>
      </c>
      <c r="B5003" s="4">
        <v>1</v>
      </c>
      <c r="E5003" s="5">
        <v>4</v>
      </c>
    </row>
    <row r="5004" spans="1:5" x14ac:dyDescent="0.25">
      <c r="A5004">
        <v>5003</v>
      </c>
      <c r="B5004" s="4">
        <v>1</v>
      </c>
      <c r="E5004" s="5">
        <v>4</v>
      </c>
    </row>
    <row r="5005" spans="1:5" x14ac:dyDescent="0.25">
      <c r="A5005">
        <v>5004</v>
      </c>
      <c r="B5005" s="4">
        <v>1</v>
      </c>
      <c r="E5005" s="5">
        <v>4</v>
      </c>
    </row>
    <row r="5006" spans="1:5" x14ac:dyDescent="0.25">
      <c r="A5006">
        <v>5005</v>
      </c>
      <c r="B5006" s="4">
        <v>1</v>
      </c>
      <c r="E5006" s="5">
        <v>4</v>
      </c>
    </row>
    <row r="5007" spans="1:5" x14ac:dyDescent="0.25">
      <c r="A5007">
        <v>5006</v>
      </c>
      <c r="B5007" s="4">
        <v>1</v>
      </c>
      <c r="E5007" s="5">
        <v>4</v>
      </c>
    </row>
    <row r="5008" spans="1:5" x14ac:dyDescent="0.25">
      <c r="A5008">
        <v>5007</v>
      </c>
      <c r="B5008" s="4">
        <v>1</v>
      </c>
      <c r="E5008" s="5">
        <v>4</v>
      </c>
    </row>
    <row r="5009" spans="1:5" x14ac:dyDescent="0.25">
      <c r="A5009">
        <v>5008</v>
      </c>
      <c r="B5009" s="4">
        <v>1</v>
      </c>
      <c r="E5009" s="5">
        <v>4</v>
      </c>
    </row>
    <row r="5010" spans="1:5" x14ac:dyDescent="0.25">
      <c r="A5010">
        <v>5009</v>
      </c>
      <c r="B5010" s="4">
        <v>1</v>
      </c>
      <c r="E5010" s="5">
        <v>4</v>
      </c>
    </row>
    <row r="5011" spans="1:5" x14ac:dyDescent="0.25">
      <c r="A5011">
        <v>5010</v>
      </c>
      <c r="B5011" s="4">
        <v>1</v>
      </c>
    </row>
    <row r="5012" spans="1:5" x14ac:dyDescent="0.25">
      <c r="A5012">
        <v>5011</v>
      </c>
      <c r="B5012" s="4">
        <v>1</v>
      </c>
    </row>
    <row r="5013" spans="1:5" x14ac:dyDescent="0.25">
      <c r="A5013">
        <v>5012</v>
      </c>
      <c r="B5013" s="4">
        <v>1</v>
      </c>
      <c r="C5013" s="2">
        <v>2</v>
      </c>
    </row>
    <row r="5014" spans="1:5" x14ac:dyDescent="0.25">
      <c r="A5014">
        <v>5013</v>
      </c>
      <c r="C5014" s="2">
        <v>2</v>
      </c>
      <c r="D5014" s="3">
        <v>3</v>
      </c>
    </row>
    <row r="5015" spans="1:5" x14ac:dyDescent="0.25">
      <c r="A5015">
        <v>5014</v>
      </c>
      <c r="C5015" s="2">
        <v>2</v>
      </c>
      <c r="D5015" s="3">
        <v>3</v>
      </c>
    </row>
    <row r="5016" spans="1:5" x14ac:dyDescent="0.25">
      <c r="A5016">
        <v>5015</v>
      </c>
      <c r="C5016" s="2">
        <v>2</v>
      </c>
      <c r="D5016" s="3">
        <v>3</v>
      </c>
    </row>
    <row r="5017" spans="1:5" x14ac:dyDescent="0.25">
      <c r="A5017">
        <v>5016</v>
      </c>
      <c r="C5017" s="2">
        <v>2</v>
      </c>
      <c r="D5017" s="3">
        <v>3</v>
      </c>
    </row>
    <row r="5018" spans="1:5" x14ac:dyDescent="0.25">
      <c r="A5018">
        <v>5017</v>
      </c>
      <c r="C5018" s="2">
        <v>2</v>
      </c>
      <c r="D5018" s="3">
        <v>3</v>
      </c>
    </row>
    <row r="5019" spans="1:5" x14ac:dyDescent="0.25">
      <c r="A5019">
        <v>5018</v>
      </c>
      <c r="C5019" s="2">
        <v>2</v>
      </c>
      <c r="D5019" s="3">
        <v>3</v>
      </c>
    </row>
    <row r="5020" spans="1:5" x14ac:dyDescent="0.25">
      <c r="A5020">
        <v>5019</v>
      </c>
      <c r="C5020" s="2">
        <v>2</v>
      </c>
      <c r="D5020" s="3">
        <v>3</v>
      </c>
    </row>
    <row r="5021" spans="1:5" x14ac:dyDescent="0.25">
      <c r="A5021">
        <v>5020</v>
      </c>
      <c r="C5021" s="2">
        <v>2</v>
      </c>
      <c r="D5021" s="3">
        <v>3</v>
      </c>
    </row>
    <row r="5022" spans="1:5" x14ac:dyDescent="0.25">
      <c r="A5022">
        <v>5021</v>
      </c>
      <c r="C5022" s="2">
        <v>2</v>
      </c>
      <c r="D5022" s="3">
        <v>3</v>
      </c>
    </row>
    <row r="5023" spans="1:5" x14ac:dyDescent="0.25">
      <c r="A5023">
        <v>5022</v>
      </c>
      <c r="C5023" s="2">
        <v>2</v>
      </c>
      <c r="D5023" s="3">
        <v>3</v>
      </c>
    </row>
    <row r="5024" spans="1:5" x14ac:dyDescent="0.25">
      <c r="A5024">
        <v>5023</v>
      </c>
      <c r="C5024" s="2">
        <v>2</v>
      </c>
      <c r="D5024" s="3">
        <v>3</v>
      </c>
    </row>
    <row r="5025" spans="1:6" x14ac:dyDescent="0.25">
      <c r="A5025">
        <v>5024</v>
      </c>
      <c r="C5025" s="2">
        <v>2</v>
      </c>
      <c r="D5025" s="3">
        <v>3</v>
      </c>
    </row>
    <row r="5026" spans="1:6" x14ac:dyDescent="0.25">
      <c r="A5026">
        <v>5025</v>
      </c>
      <c r="C5026" s="2">
        <v>2</v>
      </c>
      <c r="D5026" s="3">
        <v>3</v>
      </c>
    </row>
    <row r="5027" spans="1:6" x14ac:dyDescent="0.25">
      <c r="A5027">
        <v>5026</v>
      </c>
      <c r="C5027" s="2">
        <v>2</v>
      </c>
      <c r="D5027" s="3">
        <v>3</v>
      </c>
    </row>
    <row r="5028" spans="1:6" x14ac:dyDescent="0.25">
      <c r="A5028">
        <v>5027</v>
      </c>
      <c r="C5028" s="2">
        <v>2</v>
      </c>
      <c r="D5028" s="3">
        <v>3</v>
      </c>
    </row>
    <row r="5029" spans="1:6" x14ac:dyDescent="0.25">
      <c r="A5029">
        <v>5028</v>
      </c>
      <c r="C5029" s="2">
        <v>2</v>
      </c>
    </row>
    <row r="5030" spans="1:6" x14ac:dyDescent="0.25">
      <c r="A5030">
        <v>5029</v>
      </c>
      <c r="B5030" s="4">
        <v>1</v>
      </c>
      <c r="C5030" s="2">
        <v>2</v>
      </c>
    </row>
    <row r="5031" spans="1:6" x14ac:dyDescent="0.25">
      <c r="A5031">
        <v>5030</v>
      </c>
      <c r="B5031" s="4">
        <v>1</v>
      </c>
      <c r="E5031" s="5">
        <v>4</v>
      </c>
    </row>
    <row r="5032" spans="1:6" x14ac:dyDescent="0.25">
      <c r="A5032">
        <v>5031</v>
      </c>
      <c r="B5032" s="4">
        <v>1</v>
      </c>
      <c r="E5032" s="5">
        <v>4</v>
      </c>
      <c r="F5032" t="s">
        <v>22</v>
      </c>
    </row>
    <row r="5033" spans="1:6" x14ac:dyDescent="0.25">
      <c r="A5033">
        <v>5032</v>
      </c>
    </row>
    <row r="5034" spans="1:6" x14ac:dyDescent="0.25">
      <c r="A5034">
        <v>5033</v>
      </c>
      <c r="F5034" t="s">
        <v>22</v>
      </c>
    </row>
    <row r="5035" spans="1:6" x14ac:dyDescent="0.25">
      <c r="A5035">
        <v>5034</v>
      </c>
      <c r="C5035" s="2">
        <v>2</v>
      </c>
      <c r="D5035" s="3">
        <v>3</v>
      </c>
    </row>
    <row r="5036" spans="1:6" x14ac:dyDescent="0.25">
      <c r="A5036">
        <v>5035</v>
      </c>
      <c r="C5036" s="2">
        <v>2</v>
      </c>
      <c r="D5036" s="3">
        <v>3</v>
      </c>
    </row>
    <row r="5037" spans="1:6" x14ac:dyDescent="0.25">
      <c r="A5037">
        <v>5036</v>
      </c>
      <c r="C5037" s="2">
        <v>2</v>
      </c>
      <c r="D5037" s="3">
        <v>3</v>
      </c>
    </row>
    <row r="5038" spans="1:6" x14ac:dyDescent="0.25">
      <c r="A5038">
        <v>5037</v>
      </c>
      <c r="C5038" s="2">
        <v>2</v>
      </c>
      <c r="D5038" s="3">
        <v>3</v>
      </c>
    </row>
    <row r="5039" spans="1:6" x14ac:dyDescent="0.25">
      <c r="A5039">
        <v>5038</v>
      </c>
      <c r="C5039" s="2">
        <v>2</v>
      </c>
      <c r="D5039" s="3">
        <v>3</v>
      </c>
    </row>
    <row r="5040" spans="1:6" x14ac:dyDescent="0.25">
      <c r="A5040">
        <v>5039</v>
      </c>
      <c r="C5040" s="2">
        <v>2</v>
      </c>
      <c r="D5040" s="3">
        <v>3</v>
      </c>
    </row>
    <row r="5041" spans="1:5" x14ac:dyDescent="0.25">
      <c r="A5041">
        <v>5040</v>
      </c>
      <c r="C5041" s="2">
        <v>2</v>
      </c>
      <c r="D5041" s="3">
        <v>3</v>
      </c>
    </row>
    <row r="5042" spans="1:5" x14ac:dyDescent="0.25">
      <c r="A5042">
        <v>5041</v>
      </c>
      <c r="C5042" s="2">
        <v>2</v>
      </c>
      <c r="D5042" s="3">
        <v>3</v>
      </c>
    </row>
    <row r="5043" spans="1:5" x14ac:dyDescent="0.25">
      <c r="A5043">
        <v>5042</v>
      </c>
      <c r="C5043" s="2">
        <v>2</v>
      </c>
      <c r="D5043" s="3">
        <v>3</v>
      </c>
    </row>
    <row r="5044" spans="1:5" x14ac:dyDescent="0.25">
      <c r="A5044">
        <v>5043</v>
      </c>
      <c r="C5044" s="2">
        <v>2</v>
      </c>
      <c r="D5044" s="3">
        <v>3</v>
      </c>
    </row>
    <row r="5045" spans="1:5" x14ac:dyDescent="0.25">
      <c r="A5045">
        <v>5044</v>
      </c>
      <c r="C5045" s="2">
        <v>2</v>
      </c>
      <c r="D5045" s="3">
        <v>3</v>
      </c>
    </row>
    <row r="5046" spans="1:5" x14ac:dyDescent="0.25">
      <c r="A5046">
        <v>5045</v>
      </c>
      <c r="C5046" s="2">
        <v>2</v>
      </c>
      <c r="D5046" s="3">
        <v>3</v>
      </c>
    </row>
    <row r="5047" spans="1:5" x14ac:dyDescent="0.25">
      <c r="A5047">
        <v>5046</v>
      </c>
      <c r="C5047" s="2">
        <v>2</v>
      </c>
      <c r="D5047" s="3">
        <v>3</v>
      </c>
    </row>
    <row r="5048" spans="1:5" x14ac:dyDescent="0.25">
      <c r="A5048">
        <v>5047</v>
      </c>
      <c r="C5048" s="2">
        <v>2</v>
      </c>
    </row>
    <row r="5049" spans="1:5" x14ac:dyDescent="0.25">
      <c r="A5049">
        <v>5048</v>
      </c>
      <c r="C5049" s="2">
        <v>2</v>
      </c>
    </row>
    <row r="5050" spans="1:5" x14ac:dyDescent="0.25">
      <c r="A5050">
        <v>5049</v>
      </c>
      <c r="E5050" s="5">
        <v>4</v>
      </c>
    </row>
    <row r="5051" spans="1:5" x14ac:dyDescent="0.25">
      <c r="A5051">
        <v>5050</v>
      </c>
      <c r="B5051" s="4">
        <v>1</v>
      </c>
      <c r="E5051" s="5">
        <v>4</v>
      </c>
    </row>
    <row r="5052" spans="1:5" x14ac:dyDescent="0.25">
      <c r="A5052">
        <v>5051</v>
      </c>
      <c r="B5052" s="4">
        <v>1</v>
      </c>
      <c r="E5052" s="5">
        <v>4</v>
      </c>
    </row>
    <row r="5053" spans="1:5" x14ac:dyDescent="0.25">
      <c r="A5053">
        <v>5052</v>
      </c>
      <c r="B5053" s="4">
        <v>1</v>
      </c>
      <c r="E5053" s="5">
        <v>4</v>
      </c>
    </row>
    <row r="5054" spans="1:5" x14ac:dyDescent="0.25">
      <c r="A5054">
        <v>5053</v>
      </c>
      <c r="B5054" s="4">
        <v>1</v>
      </c>
      <c r="E5054" s="5">
        <v>4</v>
      </c>
    </row>
    <row r="5055" spans="1:5" x14ac:dyDescent="0.25">
      <c r="A5055">
        <v>5054</v>
      </c>
      <c r="B5055" s="4">
        <v>1</v>
      </c>
      <c r="E5055" s="5">
        <v>4</v>
      </c>
    </row>
    <row r="5056" spans="1:5" x14ac:dyDescent="0.25">
      <c r="A5056">
        <v>5055</v>
      </c>
      <c r="B5056" s="4">
        <v>1</v>
      </c>
      <c r="E5056" s="5">
        <v>4</v>
      </c>
    </row>
    <row r="5057" spans="1:5" x14ac:dyDescent="0.25">
      <c r="A5057">
        <v>5056</v>
      </c>
      <c r="B5057" s="4">
        <v>1</v>
      </c>
      <c r="E5057" s="5">
        <v>4</v>
      </c>
    </row>
    <row r="5058" spans="1:5" x14ac:dyDescent="0.25">
      <c r="A5058">
        <v>5057</v>
      </c>
      <c r="B5058" s="4">
        <v>1</v>
      </c>
      <c r="E5058" s="5">
        <v>4</v>
      </c>
    </row>
    <row r="5059" spans="1:5" x14ac:dyDescent="0.25">
      <c r="A5059">
        <v>5058</v>
      </c>
      <c r="B5059" s="4">
        <v>1</v>
      </c>
      <c r="E5059" s="5">
        <v>4</v>
      </c>
    </row>
    <row r="5060" spans="1:5" x14ac:dyDescent="0.25">
      <c r="A5060">
        <v>5059</v>
      </c>
      <c r="B5060" s="4">
        <v>1</v>
      </c>
      <c r="E5060" s="5">
        <v>4</v>
      </c>
    </row>
    <row r="5061" spans="1:5" x14ac:dyDescent="0.25">
      <c r="A5061">
        <v>5060</v>
      </c>
      <c r="B5061" s="4">
        <v>1</v>
      </c>
      <c r="E5061" s="5">
        <v>4</v>
      </c>
    </row>
    <row r="5062" spans="1:5" x14ac:dyDescent="0.25">
      <c r="A5062">
        <v>5061</v>
      </c>
      <c r="B5062" s="4">
        <v>1</v>
      </c>
      <c r="E5062" s="5">
        <v>4</v>
      </c>
    </row>
    <row r="5063" spans="1:5" x14ac:dyDescent="0.25">
      <c r="A5063">
        <v>5062</v>
      </c>
      <c r="B5063" s="4">
        <v>1</v>
      </c>
      <c r="E5063" s="5">
        <v>4</v>
      </c>
    </row>
    <row r="5064" spans="1:5" x14ac:dyDescent="0.25">
      <c r="A5064">
        <v>5063</v>
      </c>
      <c r="B5064" s="4">
        <v>1</v>
      </c>
    </row>
    <row r="5065" spans="1:5" x14ac:dyDescent="0.25">
      <c r="A5065">
        <v>5064</v>
      </c>
      <c r="B5065" s="4">
        <v>1</v>
      </c>
    </row>
    <row r="5066" spans="1:5" x14ac:dyDescent="0.25">
      <c r="A5066">
        <v>5065</v>
      </c>
      <c r="D5066" s="3">
        <v>3</v>
      </c>
    </row>
    <row r="5067" spans="1:5" x14ac:dyDescent="0.25">
      <c r="A5067">
        <v>5066</v>
      </c>
      <c r="D5067" s="3">
        <v>3</v>
      </c>
    </row>
    <row r="5068" spans="1:5" x14ac:dyDescent="0.25">
      <c r="A5068">
        <v>5067</v>
      </c>
      <c r="D5068" s="3">
        <v>3</v>
      </c>
    </row>
    <row r="5069" spans="1:5" x14ac:dyDescent="0.25">
      <c r="A5069">
        <v>5068</v>
      </c>
      <c r="D5069" s="3">
        <v>3</v>
      </c>
    </row>
    <row r="5070" spans="1:5" x14ac:dyDescent="0.25">
      <c r="A5070">
        <v>5069</v>
      </c>
      <c r="C5070" s="2">
        <v>2</v>
      </c>
      <c r="D5070" s="3">
        <v>3</v>
      </c>
    </row>
    <row r="5071" spans="1:5" x14ac:dyDescent="0.25">
      <c r="A5071">
        <v>5070</v>
      </c>
      <c r="C5071" s="2">
        <v>2</v>
      </c>
      <c r="D5071" s="3">
        <v>3</v>
      </c>
    </row>
    <row r="5072" spans="1:5" x14ac:dyDescent="0.25">
      <c r="A5072">
        <v>5071</v>
      </c>
      <c r="C5072" s="2">
        <v>2</v>
      </c>
      <c r="D5072" s="3">
        <v>3</v>
      </c>
    </row>
    <row r="5073" spans="1:5" x14ac:dyDescent="0.25">
      <c r="A5073">
        <v>5072</v>
      </c>
      <c r="C5073" s="2">
        <v>2</v>
      </c>
      <c r="D5073" s="3">
        <v>3</v>
      </c>
    </row>
    <row r="5074" spans="1:5" x14ac:dyDescent="0.25">
      <c r="A5074">
        <v>5073</v>
      </c>
      <c r="C5074" s="2">
        <v>2</v>
      </c>
      <c r="D5074" s="3">
        <v>3</v>
      </c>
    </row>
    <row r="5075" spans="1:5" x14ac:dyDescent="0.25">
      <c r="A5075">
        <v>5074</v>
      </c>
      <c r="C5075" s="2">
        <v>2</v>
      </c>
      <c r="D5075" s="3">
        <v>3</v>
      </c>
    </row>
    <row r="5076" spans="1:5" x14ac:dyDescent="0.25">
      <c r="A5076">
        <v>5075</v>
      </c>
      <c r="C5076" s="2">
        <v>2</v>
      </c>
      <c r="D5076" s="3">
        <v>3</v>
      </c>
    </row>
    <row r="5077" spans="1:5" x14ac:dyDescent="0.25">
      <c r="A5077">
        <v>5076</v>
      </c>
      <c r="C5077" s="2">
        <v>2</v>
      </c>
      <c r="D5077" s="3">
        <v>3</v>
      </c>
    </row>
    <row r="5078" spans="1:5" x14ac:dyDescent="0.25">
      <c r="A5078">
        <v>5077</v>
      </c>
      <c r="C5078" s="2">
        <v>2</v>
      </c>
      <c r="D5078" s="3">
        <v>3</v>
      </c>
    </row>
    <row r="5079" spans="1:5" x14ac:dyDescent="0.25">
      <c r="A5079">
        <v>5078</v>
      </c>
      <c r="C5079" s="2">
        <v>2</v>
      </c>
    </row>
    <row r="5080" spans="1:5" x14ac:dyDescent="0.25">
      <c r="A5080">
        <v>5079</v>
      </c>
      <c r="C5080" s="2">
        <v>2</v>
      </c>
    </row>
    <row r="5081" spans="1:5" x14ac:dyDescent="0.25">
      <c r="A5081">
        <v>5080</v>
      </c>
      <c r="C5081" s="2">
        <v>2</v>
      </c>
    </row>
    <row r="5082" spans="1:5" x14ac:dyDescent="0.25">
      <c r="A5082">
        <v>5081</v>
      </c>
      <c r="C5082" s="2">
        <v>2</v>
      </c>
    </row>
    <row r="5083" spans="1:5" x14ac:dyDescent="0.25">
      <c r="A5083">
        <v>5082</v>
      </c>
      <c r="C5083" s="2">
        <v>2</v>
      </c>
    </row>
    <row r="5084" spans="1:5" x14ac:dyDescent="0.25">
      <c r="A5084">
        <v>5083</v>
      </c>
      <c r="E5084" s="5">
        <v>4</v>
      </c>
    </row>
    <row r="5085" spans="1:5" x14ac:dyDescent="0.25">
      <c r="A5085">
        <v>5084</v>
      </c>
      <c r="E5085" s="5">
        <v>4</v>
      </c>
    </row>
    <row r="5086" spans="1:5" x14ac:dyDescent="0.25">
      <c r="A5086">
        <v>5085</v>
      </c>
      <c r="B5086" s="4">
        <v>1</v>
      </c>
      <c r="E5086" s="5">
        <v>4</v>
      </c>
    </row>
    <row r="5087" spans="1:5" x14ac:dyDescent="0.25">
      <c r="A5087">
        <v>5086</v>
      </c>
      <c r="B5087" s="4">
        <v>1</v>
      </c>
      <c r="E5087" s="5">
        <v>4</v>
      </c>
    </row>
    <row r="5088" spans="1:5" x14ac:dyDescent="0.25">
      <c r="A5088">
        <v>5087</v>
      </c>
      <c r="B5088" s="4">
        <v>1</v>
      </c>
      <c r="E5088" s="5">
        <v>4</v>
      </c>
    </row>
    <row r="5089" spans="1:5" x14ac:dyDescent="0.25">
      <c r="A5089">
        <v>5088</v>
      </c>
      <c r="B5089" s="4">
        <v>1</v>
      </c>
      <c r="E5089" s="5">
        <v>4</v>
      </c>
    </row>
    <row r="5090" spans="1:5" x14ac:dyDescent="0.25">
      <c r="A5090">
        <v>5089</v>
      </c>
      <c r="B5090" s="4">
        <v>1</v>
      </c>
      <c r="E5090" s="5">
        <v>4</v>
      </c>
    </row>
    <row r="5091" spans="1:5" x14ac:dyDescent="0.25">
      <c r="A5091">
        <v>5090</v>
      </c>
      <c r="B5091" s="4">
        <v>1</v>
      </c>
      <c r="E5091" s="5">
        <v>4</v>
      </c>
    </row>
    <row r="5092" spans="1:5" x14ac:dyDescent="0.25">
      <c r="A5092">
        <v>5091</v>
      </c>
      <c r="B5092" s="4">
        <v>1</v>
      </c>
      <c r="E5092" s="5">
        <v>4</v>
      </c>
    </row>
    <row r="5093" spans="1:5" x14ac:dyDescent="0.25">
      <c r="A5093">
        <v>5092</v>
      </c>
      <c r="B5093" s="4">
        <v>1</v>
      </c>
      <c r="E5093" s="5">
        <v>4</v>
      </c>
    </row>
    <row r="5094" spans="1:5" x14ac:dyDescent="0.25">
      <c r="A5094">
        <v>5093</v>
      </c>
      <c r="B5094" s="4">
        <v>1</v>
      </c>
      <c r="E5094" s="5">
        <v>4</v>
      </c>
    </row>
    <row r="5095" spans="1:5" x14ac:dyDescent="0.25">
      <c r="A5095">
        <v>5094</v>
      </c>
      <c r="B5095" s="4">
        <v>1</v>
      </c>
      <c r="E5095" s="5">
        <v>4</v>
      </c>
    </row>
    <row r="5096" spans="1:5" x14ac:dyDescent="0.25">
      <c r="A5096">
        <v>5095</v>
      </c>
      <c r="B5096" s="4">
        <v>1</v>
      </c>
    </row>
    <row r="5097" spans="1:5" x14ac:dyDescent="0.25">
      <c r="A5097">
        <v>5096</v>
      </c>
    </row>
    <row r="5098" spans="1:5" x14ac:dyDescent="0.25">
      <c r="A5098">
        <v>5097</v>
      </c>
      <c r="D5098" s="3">
        <v>3</v>
      </c>
    </row>
    <row r="5099" spans="1:5" x14ac:dyDescent="0.25">
      <c r="A5099">
        <v>5098</v>
      </c>
      <c r="D5099" s="3">
        <v>3</v>
      </c>
    </row>
    <row r="5100" spans="1:5" x14ac:dyDescent="0.25">
      <c r="A5100">
        <v>5099</v>
      </c>
      <c r="D5100" s="3">
        <v>3</v>
      </c>
    </row>
    <row r="5101" spans="1:5" x14ac:dyDescent="0.25">
      <c r="A5101">
        <v>5100</v>
      </c>
      <c r="C5101" s="2">
        <v>2</v>
      </c>
      <c r="D5101" s="3">
        <v>3</v>
      </c>
    </row>
    <row r="5102" spans="1:5" x14ac:dyDescent="0.25">
      <c r="A5102">
        <v>5101</v>
      </c>
      <c r="C5102" s="2">
        <v>2</v>
      </c>
      <c r="D5102" s="3">
        <v>3</v>
      </c>
    </row>
    <row r="5103" spans="1:5" x14ac:dyDescent="0.25">
      <c r="A5103">
        <v>5102</v>
      </c>
      <c r="C5103" s="2">
        <v>2</v>
      </c>
      <c r="D5103" s="3">
        <v>3</v>
      </c>
    </row>
    <row r="5104" spans="1:5" x14ac:dyDescent="0.25">
      <c r="A5104">
        <v>5103</v>
      </c>
      <c r="C5104" s="2">
        <v>2</v>
      </c>
      <c r="D5104" s="3">
        <v>3</v>
      </c>
    </row>
    <row r="5105" spans="1:5" x14ac:dyDescent="0.25">
      <c r="A5105">
        <v>5104</v>
      </c>
      <c r="C5105" s="2">
        <v>2</v>
      </c>
      <c r="D5105" s="3">
        <v>3</v>
      </c>
    </row>
    <row r="5106" spans="1:5" x14ac:dyDescent="0.25">
      <c r="A5106">
        <v>5105</v>
      </c>
      <c r="C5106" s="2">
        <v>2</v>
      </c>
      <c r="D5106" s="3">
        <v>3</v>
      </c>
    </row>
    <row r="5107" spans="1:5" x14ac:dyDescent="0.25">
      <c r="A5107">
        <v>5106</v>
      </c>
      <c r="C5107" s="2">
        <v>2</v>
      </c>
      <c r="D5107" s="3">
        <v>3</v>
      </c>
    </row>
    <row r="5108" spans="1:5" x14ac:dyDescent="0.25">
      <c r="A5108">
        <v>5107</v>
      </c>
      <c r="C5108" s="2">
        <v>2</v>
      </c>
      <c r="D5108" s="3">
        <v>3</v>
      </c>
    </row>
    <row r="5109" spans="1:5" x14ac:dyDescent="0.25">
      <c r="A5109">
        <v>5108</v>
      </c>
      <c r="C5109" s="2">
        <v>2</v>
      </c>
    </row>
    <row r="5110" spans="1:5" x14ac:dyDescent="0.25">
      <c r="A5110">
        <v>5109</v>
      </c>
      <c r="C5110" s="2">
        <v>2</v>
      </c>
    </row>
    <row r="5111" spans="1:5" x14ac:dyDescent="0.25">
      <c r="A5111">
        <v>5110</v>
      </c>
      <c r="C5111" s="2">
        <v>2</v>
      </c>
    </row>
    <row r="5112" spans="1:5" x14ac:dyDescent="0.25">
      <c r="A5112">
        <v>5111</v>
      </c>
    </row>
    <row r="5113" spans="1:5" x14ac:dyDescent="0.25">
      <c r="A5113">
        <v>5112</v>
      </c>
    </row>
    <row r="5114" spans="1:5" x14ac:dyDescent="0.25">
      <c r="A5114">
        <v>5113</v>
      </c>
      <c r="E5114" s="5">
        <v>4</v>
      </c>
    </row>
    <row r="5115" spans="1:5" x14ac:dyDescent="0.25">
      <c r="A5115">
        <v>5114</v>
      </c>
      <c r="B5115" s="4">
        <v>1</v>
      </c>
      <c r="E5115" s="5">
        <v>4</v>
      </c>
    </row>
    <row r="5116" spans="1:5" x14ac:dyDescent="0.25">
      <c r="A5116">
        <v>5115</v>
      </c>
      <c r="B5116" s="4">
        <v>1</v>
      </c>
      <c r="E5116" s="5">
        <v>4</v>
      </c>
    </row>
    <row r="5117" spans="1:5" x14ac:dyDescent="0.25">
      <c r="A5117">
        <v>5116</v>
      </c>
      <c r="B5117" s="4">
        <v>1</v>
      </c>
      <c r="E5117" s="5">
        <v>4</v>
      </c>
    </row>
    <row r="5118" spans="1:5" x14ac:dyDescent="0.25">
      <c r="A5118">
        <v>5117</v>
      </c>
      <c r="B5118" s="4">
        <v>1</v>
      </c>
      <c r="E5118" s="5">
        <v>4</v>
      </c>
    </row>
    <row r="5119" spans="1:5" x14ac:dyDescent="0.25">
      <c r="A5119">
        <v>5118</v>
      </c>
      <c r="B5119" s="4">
        <v>1</v>
      </c>
      <c r="E5119" s="5">
        <v>4</v>
      </c>
    </row>
    <row r="5120" spans="1:5" x14ac:dyDescent="0.25">
      <c r="A5120">
        <v>5119</v>
      </c>
      <c r="B5120" s="4">
        <v>1</v>
      </c>
      <c r="E5120" s="5">
        <v>4</v>
      </c>
    </row>
    <row r="5121" spans="1:5" x14ac:dyDescent="0.25">
      <c r="A5121">
        <v>5120</v>
      </c>
      <c r="B5121" s="4">
        <v>1</v>
      </c>
      <c r="E5121" s="5">
        <v>4</v>
      </c>
    </row>
    <row r="5122" spans="1:5" x14ac:dyDescent="0.25">
      <c r="A5122">
        <v>5121</v>
      </c>
      <c r="B5122" s="4">
        <v>1</v>
      </c>
      <c r="E5122" s="5">
        <v>4</v>
      </c>
    </row>
    <row r="5123" spans="1:5" x14ac:dyDescent="0.25">
      <c r="A5123">
        <v>5122</v>
      </c>
      <c r="B5123" s="4">
        <v>1</v>
      </c>
    </row>
    <row r="5124" spans="1:5" x14ac:dyDescent="0.25">
      <c r="A5124">
        <v>5123</v>
      </c>
      <c r="B5124" s="4">
        <v>1</v>
      </c>
    </row>
    <row r="5125" spans="1:5" x14ac:dyDescent="0.25">
      <c r="A5125">
        <v>5124</v>
      </c>
      <c r="B5125" s="4">
        <v>1</v>
      </c>
    </row>
    <row r="5126" spans="1:5" x14ac:dyDescent="0.25">
      <c r="A5126">
        <v>5125</v>
      </c>
      <c r="D5126" s="3">
        <v>3</v>
      </c>
    </row>
    <row r="5127" spans="1:5" x14ac:dyDescent="0.25">
      <c r="A5127">
        <v>5126</v>
      </c>
      <c r="D5127" s="3">
        <v>3</v>
      </c>
    </row>
    <row r="5128" spans="1:5" x14ac:dyDescent="0.25">
      <c r="A5128">
        <v>5127</v>
      </c>
      <c r="C5128" s="2">
        <v>2</v>
      </c>
      <c r="D5128" s="3">
        <v>3</v>
      </c>
    </row>
    <row r="5129" spans="1:5" x14ac:dyDescent="0.25">
      <c r="A5129">
        <v>5128</v>
      </c>
      <c r="C5129" s="2">
        <v>2</v>
      </c>
      <c r="D5129" s="3">
        <v>3</v>
      </c>
    </row>
    <row r="5130" spans="1:5" x14ac:dyDescent="0.25">
      <c r="A5130">
        <v>5129</v>
      </c>
      <c r="C5130" s="2">
        <v>2</v>
      </c>
      <c r="D5130" s="3">
        <v>3</v>
      </c>
    </row>
    <row r="5131" spans="1:5" x14ac:dyDescent="0.25">
      <c r="A5131">
        <v>5130</v>
      </c>
      <c r="C5131" s="2">
        <v>2</v>
      </c>
      <c r="D5131" s="3">
        <v>3</v>
      </c>
    </row>
    <row r="5132" spans="1:5" x14ac:dyDescent="0.25">
      <c r="A5132">
        <v>5131</v>
      </c>
      <c r="C5132" s="2">
        <v>2</v>
      </c>
      <c r="D5132" s="3">
        <v>3</v>
      </c>
    </row>
    <row r="5133" spans="1:5" x14ac:dyDescent="0.25">
      <c r="A5133">
        <v>5132</v>
      </c>
      <c r="C5133" s="2">
        <v>2</v>
      </c>
      <c r="D5133" s="3">
        <v>3</v>
      </c>
    </row>
    <row r="5134" spans="1:5" x14ac:dyDescent="0.25">
      <c r="A5134">
        <v>5133</v>
      </c>
      <c r="C5134" s="2">
        <v>2</v>
      </c>
      <c r="D5134" s="3">
        <v>3</v>
      </c>
    </row>
    <row r="5135" spans="1:5" x14ac:dyDescent="0.25">
      <c r="A5135">
        <v>5134</v>
      </c>
      <c r="C5135" s="2">
        <v>2</v>
      </c>
    </row>
    <row r="5136" spans="1:5" x14ac:dyDescent="0.25">
      <c r="A5136">
        <v>5135</v>
      </c>
      <c r="C5136" s="2">
        <v>2</v>
      </c>
    </row>
    <row r="5137" spans="1:5" x14ac:dyDescent="0.25">
      <c r="A5137">
        <v>5136</v>
      </c>
      <c r="C5137" s="2">
        <v>2</v>
      </c>
    </row>
    <row r="5138" spans="1:5" x14ac:dyDescent="0.25">
      <c r="A5138">
        <v>5137</v>
      </c>
      <c r="C5138" s="2">
        <v>2</v>
      </c>
    </row>
    <row r="5139" spans="1:5" x14ac:dyDescent="0.25">
      <c r="A5139">
        <v>5138</v>
      </c>
    </row>
    <row r="5140" spans="1:5" x14ac:dyDescent="0.25">
      <c r="A5140">
        <v>5139</v>
      </c>
    </row>
    <row r="5141" spans="1:5" x14ac:dyDescent="0.25">
      <c r="A5141">
        <v>5140</v>
      </c>
      <c r="E5141" s="5">
        <v>4</v>
      </c>
    </row>
    <row r="5142" spans="1:5" x14ac:dyDescent="0.25">
      <c r="A5142">
        <v>5141</v>
      </c>
      <c r="B5142" s="4">
        <v>1</v>
      </c>
      <c r="E5142" s="5">
        <v>4</v>
      </c>
    </row>
    <row r="5143" spans="1:5" x14ac:dyDescent="0.25">
      <c r="A5143">
        <v>5142</v>
      </c>
      <c r="B5143" s="4">
        <v>1</v>
      </c>
      <c r="E5143" s="5">
        <v>4</v>
      </c>
    </row>
    <row r="5144" spans="1:5" x14ac:dyDescent="0.25">
      <c r="A5144">
        <v>5143</v>
      </c>
      <c r="B5144" s="4">
        <v>1</v>
      </c>
      <c r="E5144" s="5">
        <v>4</v>
      </c>
    </row>
    <row r="5145" spans="1:5" x14ac:dyDescent="0.25">
      <c r="A5145">
        <v>5144</v>
      </c>
      <c r="B5145" s="4">
        <v>1</v>
      </c>
      <c r="E5145" s="5">
        <v>4</v>
      </c>
    </row>
    <row r="5146" spans="1:5" x14ac:dyDescent="0.25">
      <c r="A5146">
        <v>5145</v>
      </c>
      <c r="B5146" s="4">
        <v>1</v>
      </c>
      <c r="E5146" s="5">
        <v>4</v>
      </c>
    </row>
    <row r="5147" spans="1:5" x14ac:dyDescent="0.25">
      <c r="A5147">
        <v>5146</v>
      </c>
      <c r="B5147" s="4">
        <v>1</v>
      </c>
      <c r="E5147" s="5">
        <v>4</v>
      </c>
    </row>
    <row r="5148" spans="1:5" x14ac:dyDescent="0.25">
      <c r="A5148">
        <v>5147</v>
      </c>
      <c r="B5148" s="4">
        <v>1</v>
      </c>
      <c r="E5148" s="5">
        <v>4</v>
      </c>
    </row>
    <row r="5149" spans="1:5" x14ac:dyDescent="0.25">
      <c r="A5149">
        <v>5148</v>
      </c>
      <c r="B5149" s="4">
        <v>1</v>
      </c>
      <c r="E5149" s="5">
        <v>4</v>
      </c>
    </row>
    <row r="5150" spans="1:5" x14ac:dyDescent="0.25">
      <c r="A5150">
        <v>5149</v>
      </c>
      <c r="B5150" s="4">
        <v>1</v>
      </c>
    </row>
    <row r="5151" spans="1:5" x14ac:dyDescent="0.25">
      <c r="A5151">
        <v>5150</v>
      </c>
      <c r="B5151" s="4">
        <v>1</v>
      </c>
    </row>
    <row r="5152" spans="1:5" x14ac:dyDescent="0.25">
      <c r="A5152">
        <v>5151</v>
      </c>
      <c r="D5152" s="3">
        <v>3</v>
      </c>
    </row>
    <row r="5153" spans="1:5" x14ac:dyDescent="0.25">
      <c r="A5153">
        <v>5152</v>
      </c>
      <c r="D5153" s="3">
        <v>3</v>
      </c>
    </row>
    <row r="5154" spans="1:5" x14ac:dyDescent="0.25">
      <c r="A5154">
        <v>5153</v>
      </c>
      <c r="D5154" s="3">
        <v>3</v>
      </c>
    </row>
    <row r="5155" spans="1:5" x14ac:dyDescent="0.25">
      <c r="A5155">
        <v>5154</v>
      </c>
      <c r="C5155" s="2">
        <v>2</v>
      </c>
      <c r="D5155" s="3">
        <v>3</v>
      </c>
    </row>
    <row r="5156" spans="1:5" x14ac:dyDescent="0.25">
      <c r="A5156">
        <v>5155</v>
      </c>
      <c r="C5156" s="2">
        <v>2</v>
      </c>
      <c r="D5156" s="3">
        <v>3</v>
      </c>
    </row>
    <row r="5157" spans="1:5" x14ac:dyDescent="0.25">
      <c r="A5157">
        <v>5156</v>
      </c>
      <c r="C5157" s="2">
        <v>2</v>
      </c>
      <c r="D5157" s="3">
        <v>3</v>
      </c>
    </row>
    <row r="5158" spans="1:5" x14ac:dyDescent="0.25">
      <c r="A5158">
        <v>5157</v>
      </c>
      <c r="C5158" s="2">
        <v>2</v>
      </c>
      <c r="D5158" s="3">
        <v>3</v>
      </c>
    </row>
    <row r="5159" spans="1:5" x14ac:dyDescent="0.25">
      <c r="A5159">
        <v>5158</v>
      </c>
      <c r="C5159" s="2">
        <v>2</v>
      </c>
      <c r="D5159" s="3">
        <v>3</v>
      </c>
    </row>
    <row r="5160" spans="1:5" x14ac:dyDescent="0.25">
      <c r="A5160">
        <v>5159</v>
      </c>
      <c r="C5160" s="2">
        <v>2</v>
      </c>
    </row>
    <row r="5161" spans="1:5" x14ac:dyDescent="0.25">
      <c r="A5161">
        <v>5160</v>
      </c>
      <c r="C5161" s="2">
        <v>2</v>
      </c>
    </row>
    <row r="5162" spans="1:5" x14ac:dyDescent="0.25">
      <c r="A5162">
        <v>5161</v>
      </c>
      <c r="C5162" s="2">
        <v>2</v>
      </c>
    </row>
    <row r="5163" spans="1:5" x14ac:dyDescent="0.25">
      <c r="A5163">
        <v>5162</v>
      </c>
      <c r="C5163" s="2">
        <v>2</v>
      </c>
    </row>
    <row r="5164" spans="1:5" x14ac:dyDescent="0.25">
      <c r="A5164">
        <v>5163</v>
      </c>
    </row>
    <row r="5165" spans="1:5" x14ac:dyDescent="0.25">
      <c r="A5165">
        <v>5164</v>
      </c>
    </row>
    <row r="5166" spans="1:5" x14ac:dyDescent="0.25">
      <c r="A5166">
        <v>5165</v>
      </c>
    </row>
    <row r="5167" spans="1:5" x14ac:dyDescent="0.25">
      <c r="A5167">
        <v>5166</v>
      </c>
    </row>
    <row r="5168" spans="1:5" x14ac:dyDescent="0.25">
      <c r="A5168">
        <v>5167</v>
      </c>
      <c r="B5168" s="4">
        <v>1</v>
      </c>
      <c r="E5168" s="5">
        <v>4</v>
      </c>
    </row>
    <row r="5169" spans="1:5" x14ac:dyDescent="0.25">
      <c r="A5169">
        <v>5168</v>
      </c>
      <c r="B5169" s="4">
        <v>1</v>
      </c>
      <c r="E5169" s="5">
        <v>4</v>
      </c>
    </row>
    <row r="5170" spans="1:5" x14ac:dyDescent="0.25">
      <c r="A5170">
        <v>5169</v>
      </c>
      <c r="B5170" s="4">
        <v>1</v>
      </c>
      <c r="E5170" s="5">
        <v>4</v>
      </c>
    </row>
    <row r="5171" spans="1:5" x14ac:dyDescent="0.25">
      <c r="A5171">
        <v>5170</v>
      </c>
      <c r="B5171" s="4">
        <v>1</v>
      </c>
      <c r="E5171" s="5">
        <v>4</v>
      </c>
    </row>
    <row r="5172" spans="1:5" x14ac:dyDescent="0.25">
      <c r="A5172">
        <v>5171</v>
      </c>
      <c r="B5172" s="4">
        <v>1</v>
      </c>
      <c r="E5172" s="5">
        <v>4</v>
      </c>
    </row>
    <row r="5173" spans="1:5" x14ac:dyDescent="0.25">
      <c r="A5173">
        <v>5172</v>
      </c>
      <c r="B5173" s="4">
        <v>1</v>
      </c>
      <c r="E5173" s="5">
        <v>4</v>
      </c>
    </row>
    <row r="5174" spans="1:5" x14ac:dyDescent="0.25">
      <c r="A5174">
        <v>5173</v>
      </c>
      <c r="B5174" s="4">
        <v>1</v>
      </c>
      <c r="E5174" s="5">
        <v>4</v>
      </c>
    </row>
    <row r="5175" spans="1:5" x14ac:dyDescent="0.25">
      <c r="A5175">
        <v>5174</v>
      </c>
      <c r="B5175" s="4">
        <v>1</v>
      </c>
    </row>
    <row r="5176" spans="1:5" x14ac:dyDescent="0.25">
      <c r="A5176">
        <v>5175</v>
      </c>
      <c r="B5176" s="4">
        <v>1</v>
      </c>
    </row>
    <row r="5177" spans="1:5" x14ac:dyDescent="0.25">
      <c r="A5177">
        <v>5176</v>
      </c>
      <c r="B5177" s="4">
        <v>1</v>
      </c>
    </row>
    <row r="5178" spans="1:5" x14ac:dyDescent="0.25">
      <c r="A5178">
        <v>5177</v>
      </c>
    </row>
    <row r="5179" spans="1:5" x14ac:dyDescent="0.25">
      <c r="A5179">
        <v>5178</v>
      </c>
      <c r="D5179" s="3">
        <v>3</v>
      </c>
    </row>
    <row r="5180" spans="1:5" x14ac:dyDescent="0.25">
      <c r="A5180">
        <v>5179</v>
      </c>
      <c r="C5180" s="2">
        <v>2</v>
      </c>
      <c r="D5180" s="3">
        <v>3</v>
      </c>
    </row>
    <row r="5181" spans="1:5" x14ac:dyDescent="0.25">
      <c r="A5181">
        <v>5180</v>
      </c>
      <c r="C5181" s="2">
        <v>2</v>
      </c>
      <c r="D5181" s="3">
        <v>3</v>
      </c>
    </row>
    <row r="5182" spans="1:5" x14ac:dyDescent="0.25">
      <c r="A5182">
        <v>5181</v>
      </c>
      <c r="C5182" s="2">
        <v>2</v>
      </c>
      <c r="D5182" s="3">
        <v>3</v>
      </c>
    </row>
    <row r="5183" spans="1:5" x14ac:dyDescent="0.25">
      <c r="A5183">
        <v>5182</v>
      </c>
      <c r="C5183" s="2">
        <v>2</v>
      </c>
      <c r="D5183" s="3">
        <v>3</v>
      </c>
    </row>
    <row r="5184" spans="1:5" x14ac:dyDescent="0.25">
      <c r="A5184">
        <v>5183</v>
      </c>
      <c r="C5184" s="2">
        <v>2</v>
      </c>
      <c r="D5184" s="3">
        <v>3</v>
      </c>
    </row>
    <row r="5185" spans="1:5" x14ac:dyDescent="0.25">
      <c r="A5185">
        <v>5184</v>
      </c>
      <c r="C5185" s="2">
        <v>2</v>
      </c>
      <c r="D5185" s="3">
        <v>3</v>
      </c>
    </row>
    <row r="5186" spans="1:5" x14ac:dyDescent="0.25">
      <c r="A5186">
        <v>5185</v>
      </c>
      <c r="C5186" s="2">
        <v>2</v>
      </c>
      <c r="D5186" s="3">
        <v>3</v>
      </c>
    </row>
    <row r="5187" spans="1:5" x14ac:dyDescent="0.25">
      <c r="A5187">
        <v>5186</v>
      </c>
      <c r="C5187" s="2">
        <v>2</v>
      </c>
    </row>
    <row r="5188" spans="1:5" x14ac:dyDescent="0.25">
      <c r="A5188">
        <v>5187</v>
      </c>
      <c r="C5188" s="2">
        <v>2</v>
      </c>
    </row>
    <row r="5189" spans="1:5" x14ac:dyDescent="0.25">
      <c r="A5189">
        <v>5188</v>
      </c>
      <c r="C5189" s="2">
        <v>2</v>
      </c>
    </row>
    <row r="5190" spans="1:5" x14ac:dyDescent="0.25">
      <c r="A5190">
        <v>5189</v>
      </c>
    </row>
    <row r="5191" spans="1:5" x14ac:dyDescent="0.25">
      <c r="A5191">
        <v>5190</v>
      </c>
      <c r="E5191" s="5">
        <v>4</v>
      </c>
    </row>
    <row r="5192" spans="1:5" x14ac:dyDescent="0.25">
      <c r="A5192">
        <v>5191</v>
      </c>
      <c r="E5192" s="5">
        <v>4</v>
      </c>
    </row>
    <row r="5193" spans="1:5" x14ac:dyDescent="0.25">
      <c r="A5193">
        <v>5192</v>
      </c>
      <c r="E5193" s="5">
        <v>4</v>
      </c>
    </row>
    <row r="5194" spans="1:5" x14ac:dyDescent="0.25">
      <c r="A5194">
        <v>5193</v>
      </c>
      <c r="E5194" s="5">
        <v>4</v>
      </c>
    </row>
    <row r="5195" spans="1:5" x14ac:dyDescent="0.25">
      <c r="A5195">
        <v>5194</v>
      </c>
      <c r="B5195" s="4">
        <v>1</v>
      </c>
      <c r="E5195" s="5">
        <v>4</v>
      </c>
    </row>
    <row r="5196" spans="1:5" x14ac:dyDescent="0.25">
      <c r="A5196">
        <v>5195</v>
      </c>
      <c r="B5196" s="4">
        <v>1</v>
      </c>
      <c r="E5196" s="5">
        <v>4</v>
      </c>
    </row>
    <row r="5197" spans="1:5" x14ac:dyDescent="0.25">
      <c r="A5197">
        <v>5196</v>
      </c>
      <c r="B5197" s="4">
        <v>1</v>
      </c>
      <c r="E5197" s="5">
        <v>4</v>
      </c>
    </row>
    <row r="5198" spans="1:5" x14ac:dyDescent="0.25">
      <c r="A5198">
        <v>5197</v>
      </c>
      <c r="B5198" s="4">
        <v>1</v>
      </c>
      <c r="E5198" s="5">
        <v>4</v>
      </c>
    </row>
    <row r="5199" spans="1:5" x14ac:dyDescent="0.25">
      <c r="A5199">
        <v>5198</v>
      </c>
      <c r="B5199" s="4">
        <v>1</v>
      </c>
      <c r="E5199" s="5">
        <v>4</v>
      </c>
    </row>
    <row r="5200" spans="1:5" x14ac:dyDescent="0.25">
      <c r="A5200">
        <v>5199</v>
      </c>
      <c r="B5200" s="4">
        <v>1</v>
      </c>
      <c r="E5200" s="5">
        <v>4</v>
      </c>
    </row>
    <row r="5201" spans="1:4" x14ac:dyDescent="0.25">
      <c r="A5201">
        <v>5200</v>
      </c>
      <c r="B5201" s="4">
        <v>1</v>
      </c>
    </row>
    <row r="5202" spans="1:4" x14ac:dyDescent="0.25">
      <c r="A5202">
        <v>5201</v>
      </c>
      <c r="B5202" s="4">
        <v>1</v>
      </c>
    </row>
    <row r="5203" spans="1:4" x14ac:dyDescent="0.25">
      <c r="A5203">
        <v>5202</v>
      </c>
      <c r="B5203" s="4">
        <v>1</v>
      </c>
    </row>
    <row r="5204" spans="1:4" x14ac:dyDescent="0.25">
      <c r="A5204">
        <v>5203</v>
      </c>
      <c r="B5204" s="4">
        <v>1</v>
      </c>
    </row>
    <row r="5205" spans="1:4" x14ac:dyDescent="0.25">
      <c r="A5205">
        <v>5204</v>
      </c>
    </row>
    <row r="5206" spans="1:4" x14ac:dyDescent="0.25">
      <c r="A5206">
        <v>5205</v>
      </c>
      <c r="C5206" s="2">
        <v>2</v>
      </c>
      <c r="D5206" s="3">
        <v>3</v>
      </c>
    </row>
    <row r="5207" spans="1:4" x14ac:dyDescent="0.25">
      <c r="A5207">
        <v>5206</v>
      </c>
      <c r="C5207" s="2">
        <v>2</v>
      </c>
      <c r="D5207" s="3">
        <v>3</v>
      </c>
    </row>
    <row r="5208" spans="1:4" x14ac:dyDescent="0.25">
      <c r="A5208">
        <v>5207</v>
      </c>
      <c r="C5208" s="2">
        <v>2</v>
      </c>
      <c r="D5208" s="3">
        <v>3</v>
      </c>
    </row>
    <row r="5209" spans="1:4" x14ac:dyDescent="0.25">
      <c r="A5209">
        <v>5208</v>
      </c>
      <c r="C5209" s="2">
        <v>2</v>
      </c>
      <c r="D5209" s="3">
        <v>3</v>
      </c>
    </row>
    <row r="5210" spans="1:4" x14ac:dyDescent="0.25">
      <c r="A5210">
        <v>5209</v>
      </c>
      <c r="C5210" s="2">
        <v>2</v>
      </c>
      <c r="D5210" s="3">
        <v>3</v>
      </c>
    </row>
    <row r="5211" spans="1:4" x14ac:dyDescent="0.25">
      <c r="A5211">
        <v>5210</v>
      </c>
      <c r="C5211" s="2">
        <v>2</v>
      </c>
      <c r="D5211" s="3">
        <v>3</v>
      </c>
    </row>
    <row r="5212" spans="1:4" x14ac:dyDescent="0.25">
      <c r="A5212">
        <v>5211</v>
      </c>
      <c r="C5212" s="2">
        <v>2</v>
      </c>
      <c r="D5212" s="3">
        <v>3</v>
      </c>
    </row>
    <row r="5213" spans="1:4" x14ac:dyDescent="0.25">
      <c r="A5213">
        <v>5212</v>
      </c>
      <c r="C5213" s="2">
        <v>2</v>
      </c>
      <c r="D5213" s="3">
        <v>3</v>
      </c>
    </row>
    <row r="5214" spans="1:4" x14ac:dyDescent="0.25">
      <c r="A5214">
        <v>5213</v>
      </c>
      <c r="C5214" s="2">
        <v>2</v>
      </c>
      <c r="D5214" s="3">
        <v>3</v>
      </c>
    </row>
    <row r="5215" spans="1:4" x14ac:dyDescent="0.25">
      <c r="A5215">
        <v>5214</v>
      </c>
      <c r="C5215" s="2">
        <v>2</v>
      </c>
    </row>
    <row r="5216" spans="1:4" x14ac:dyDescent="0.25">
      <c r="A5216">
        <v>5215</v>
      </c>
    </row>
    <row r="5217" spans="1:5" x14ac:dyDescent="0.25">
      <c r="A5217">
        <v>5216</v>
      </c>
    </row>
    <row r="5218" spans="1:5" x14ac:dyDescent="0.25">
      <c r="A5218">
        <v>5217</v>
      </c>
      <c r="E5218" s="5">
        <v>4</v>
      </c>
    </row>
    <row r="5219" spans="1:5" x14ac:dyDescent="0.25">
      <c r="A5219">
        <v>5218</v>
      </c>
      <c r="E5219" s="5">
        <v>4</v>
      </c>
    </row>
    <row r="5220" spans="1:5" x14ac:dyDescent="0.25">
      <c r="A5220">
        <v>5219</v>
      </c>
      <c r="E5220" s="5">
        <v>4</v>
      </c>
    </row>
    <row r="5221" spans="1:5" x14ac:dyDescent="0.25">
      <c r="A5221">
        <v>5220</v>
      </c>
      <c r="B5221" s="4">
        <v>1</v>
      </c>
      <c r="E5221" s="5">
        <v>4</v>
      </c>
    </row>
    <row r="5222" spans="1:5" x14ac:dyDescent="0.25">
      <c r="A5222">
        <v>5221</v>
      </c>
      <c r="B5222" s="4">
        <v>1</v>
      </c>
      <c r="E5222" s="5">
        <v>4</v>
      </c>
    </row>
    <row r="5223" spans="1:5" x14ac:dyDescent="0.25">
      <c r="A5223">
        <v>5222</v>
      </c>
      <c r="B5223" s="4">
        <v>1</v>
      </c>
      <c r="E5223" s="5">
        <v>4</v>
      </c>
    </row>
    <row r="5224" spans="1:5" x14ac:dyDescent="0.25">
      <c r="A5224">
        <v>5223</v>
      </c>
      <c r="B5224" s="4">
        <v>1</v>
      </c>
      <c r="E5224" s="5">
        <v>4</v>
      </c>
    </row>
    <row r="5225" spans="1:5" x14ac:dyDescent="0.25">
      <c r="A5225">
        <v>5224</v>
      </c>
      <c r="B5225" s="4">
        <v>1</v>
      </c>
      <c r="E5225" s="5">
        <v>4</v>
      </c>
    </row>
    <row r="5226" spans="1:5" x14ac:dyDescent="0.25">
      <c r="A5226">
        <v>5225</v>
      </c>
      <c r="B5226" s="4">
        <v>1</v>
      </c>
      <c r="E5226" s="5">
        <v>4</v>
      </c>
    </row>
    <row r="5227" spans="1:5" x14ac:dyDescent="0.25">
      <c r="A5227">
        <v>5226</v>
      </c>
      <c r="B5227" s="4">
        <v>1</v>
      </c>
    </row>
    <row r="5228" spans="1:5" x14ac:dyDescent="0.25">
      <c r="A5228">
        <v>5227</v>
      </c>
      <c r="B5228" s="4">
        <v>1</v>
      </c>
    </row>
    <row r="5229" spans="1:5" x14ac:dyDescent="0.25">
      <c r="A5229">
        <v>5228</v>
      </c>
      <c r="B5229" s="4">
        <v>1</v>
      </c>
    </row>
    <row r="5230" spans="1:5" x14ac:dyDescent="0.25">
      <c r="A5230">
        <v>5229</v>
      </c>
      <c r="B5230" s="4">
        <v>1</v>
      </c>
    </row>
    <row r="5231" spans="1:5" x14ac:dyDescent="0.25">
      <c r="A5231">
        <v>5230</v>
      </c>
      <c r="B5231" s="4">
        <v>1</v>
      </c>
    </row>
    <row r="5232" spans="1:5" x14ac:dyDescent="0.25">
      <c r="A5232">
        <v>5231</v>
      </c>
      <c r="B5232" s="4">
        <v>1</v>
      </c>
      <c r="C5232" s="2">
        <v>2</v>
      </c>
    </row>
    <row r="5233" spans="1:5" x14ac:dyDescent="0.25">
      <c r="A5233">
        <v>5232</v>
      </c>
      <c r="C5233" s="2">
        <v>2</v>
      </c>
    </row>
    <row r="5234" spans="1:5" x14ac:dyDescent="0.25">
      <c r="A5234">
        <v>5233</v>
      </c>
      <c r="C5234" s="2">
        <v>2</v>
      </c>
      <c r="D5234" s="3">
        <v>3</v>
      </c>
    </row>
    <row r="5235" spans="1:5" x14ac:dyDescent="0.25">
      <c r="A5235">
        <v>5234</v>
      </c>
      <c r="C5235" s="2">
        <v>2</v>
      </c>
      <c r="D5235" s="3">
        <v>3</v>
      </c>
    </row>
    <row r="5236" spans="1:5" x14ac:dyDescent="0.25">
      <c r="A5236">
        <v>5235</v>
      </c>
      <c r="C5236" s="2">
        <v>2</v>
      </c>
      <c r="D5236" s="3">
        <v>3</v>
      </c>
    </row>
    <row r="5237" spans="1:5" x14ac:dyDescent="0.25">
      <c r="A5237">
        <v>5236</v>
      </c>
      <c r="C5237" s="2">
        <v>2</v>
      </c>
      <c r="D5237" s="3">
        <v>3</v>
      </c>
    </row>
    <row r="5238" spans="1:5" x14ac:dyDescent="0.25">
      <c r="A5238">
        <v>5237</v>
      </c>
      <c r="C5238" s="2">
        <v>2</v>
      </c>
      <c r="D5238" s="3">
        <v>3</v>
      </c>
    </row>
    <row r="5239" spans="1:5" x14ac:dyDescent="0.25">
      <c r="A5239">
        <v>5238</v>
      </c>
      <c r="C5239" s="2">
        <v>2</v>
      </c>
      <c r="D5239" s="3">
        <v>3</v>
      </c>
    </row>
    <row r="5240" spans="1:5" x14ac:dyDescent="0.25">
      <c r="A5240">
        <v>5239</v>
      </c>
      <c r="C5240" s="2">
        <v>2</v>
      </c>
      <c r="D5240" s="3">
        <v>3</v>
      </c>
    </row>
    <row r="5241" spans="1:5" x14ac:dyDescent="0.25">
      <c r="A5241">
        <v>5240</v>
      </c>
      <c r="C5241" s="2">
        <v>2</v>
      </c>
      <c r="D5241" s="3">
        <v>3</v>
      </c>
    </row>
    <row r="5242" spans="1:5" x14ac:dyDescent="0.25">
      <c r="A5242">
        <v>5241</v>
      </c>
      <c r="D5242" s="3">
        <v>3</v>
      </c>
    </row>
    <row r="5243" spans="1:5" x14ac:dyDescent="0.25">
      <c r="A5243">
        <v>5242</v>
      </c>
      <c r="E5243" s="5">
        <v>4</v>
      </c>
    </row>
    <row r="5244" spans="1:5" x14ac:dyDescent="0.25">
      <c r="A5244">
        <v>5243</v>
      </c>
      <c r="E5244" s="5">
        <v>4</v>
      </c>
    </row>
    <row r="5245" spans="1:5" x14ac:dyDescent="0.25">
      <c r="A5245">
        <v>5244</v>
      </c>
      <c r="E5245" s="5">
        <v>4</v>
      </c>
    </row>
    <row r="5246" spans="1:5" x14ac:dyDescent="0.25">
      <c r="A5246">
        <v>5245</v>
      </c>
      <c r="B5246" s="4">
        <v>1</v>
      </c>
      <c r="E5246" s="5">
        <v>4</v>
      </c>
    </row>
    <row r="5247" spans="1:5" x14ac:dyDescent="0.25">
      <c r="A5247">
        <v>5246</v>
      </c>
      <c r="B5247" s="4">
        <v>1</v>
      </c>
      <c r="E5247" s="5">
        <v>4</v>
      </c>
    </row>
    <row r="5248" spans="1:5" x14ac:dyDescent="0.25">
      <c r="A5248">
        <v>5247</v>
      </c>
      <c r="B5248" s="4">
        <v>1</v>
      </c>
      <c r="E5248" s="5">
        <v>4</v>
      </c>
    </row>
    <row r="5249" spans="1:5" x14ac:dyDescent="0.25">
      <c r="A5249">
        <v>5248</v>
      </c>
      <c r="B5249" s="4">
        <v>1</v>
      </c>
      <c r="E5249" s="5">
        <v>4</v>
      </c>
    </row>
    <row r="5250" spans="1:5" x14ac:dyDescent="0.25">
      <c r="A5250">
        <v>5249</v>
      </c>
      <c r="B5250" s="4">
        <v>1</v>
      </c>
      <c r="E5250" s="5">
        <v>4</v>
      </c>
    </row>
    <row r="5251" spans="1:5" x14ac:dyDescent="0.25">
      <c r="A5251">
        <v>5250</v>
      </c>
      <c r="B5251" s="4">
        <v>1</v>
      </c>
      <c r="E5251" s="5">
        <v>4</v>
      </c>
    </row>
    <row r="5252" spans="1:5" x14ac:dyDescent="0.25">
      <c r="A5252">
        <v>5251</v>
      </c>
      <c r="B5252" s="4">
        <v>1</v>
      </c>
      <c r="E5252" s="5">
        <v>4</v>
      </c>
    </row>
    <row r="5253" spans="1:5" x14ac:dyDescent="0.25">
      <c r="A5253">
        <v>5252</v>
      </c>
      <c r="B5253" s="4">
        <v>1</v>
      </c>
    </row>
    <row r="5254" spans="1:5" x14ac:dyDescent="0.25">
      <c r="A5254">
        <v>5253</v>
      </c>
      <c r="B5254" s="4">
        <v>1</v>
      </c>
    </row>
    <row r="5255" spans="1:5" x14ac:dyDescent="0.25">
      <c r="A5255">
        <v>5254</v>
      </c>
      <c r="B5255" s="4">
        <v>1</v>
      </c>
    </row>
    <row r="5256" spans="1:5" x14ac:dyDescent="0.25">
      <c r="A5256">
        <v>5255</v>
      </c>
      <c r="B5256" s="4">
        <v>1</v>
      </c>
    </row>
    <row r="5257" spans="1:5" x14ac:dyDescent="0.25">
      <c r="A5257">
        <v>5256</v>
      </c>
      <c r="B5257" s="4">
        <v>1</v>
      </c>
    </row>
    <row r="5258" spans="1:5" x14ac:dyDescent="0.25">
      <c r="A5258">
        <v>5257</v>
      </c>
    </row>
    <row r="5259" spans="1:5" x14ac:dyDescent="0.25">
      <c r="A5259">
        <v>5258</v>
      </c>
      <c r="C5259" s="2">
        <v>2</v>
      </c>
    </row>
    <row r="5260" spans="1:5" x14ac:dyDescent="0.25">
      <c r="A5260">
        <v>5259</v>
      </c>
      <c r="C5260" s="2">
        <v>2</v>
      </c>
      <c r="D5260" s="3">
        <v>3</v>
      </c>
    </row>
    <row r="5261" spans="1:5" x14ac:dyDescent="0.25">
      <c r="A5261">
        <v>5260</v>
      </c>
      <c r="C5261" s="2">
        <v>2</v>
      </c>
      <c r="D5261" s="3">
        <v>3</v>
      </c>
    </row>
    <row r="5262" spans="1:5" x14ac:dyDescent="0.25">
      <c r="A5262">
        <v>5261</v>
      </c>
      <c r="C5262" s="2">
        <v>2</v>
      </c>
      <c r="D5262" s="3">
        <v>3</v>
      </c>
    </row>
    <row r="5263" spans="1:5" x14ac:dyDescent="0.25">
      <c r="A5263">
        <v>5262</v>
      </c>
      <c r="C5263" s="2">
        <v>2</v>
      </c>
      <c r="D5263" s="3">
        <v>3</v>
      </c>
    </row>
    <row r="5264" spans="1:5" x14ac:dyDescent="0.25">
      <c r="A5264">
        <v>5263</v>
      </c>
      <c r="C5264" s="2">
        <v>2</v>
      </c>
      <c r="D5264" s="3">
        <v>3</v>
      </c>
    </row>
    <row r="5265" spans="1:5" x14ac:dyDescent="0.25">
      <c r="A5265">
        <v>5264</v>
      </c>
      <c r="C5265" s="2">
        <v>2</v>
      </c>
      <c r="D5265" s="3">
        <v>3</v>
      </c>
    </row>
    <row r="5266" spans="1:5" x14ac:dyDescent="0.25">
      <c r="A5266">
        <v>5265</v>
      </c>
      <c r="C5266" s="2">
        <v>2</v>
      </c>
      <c r="D5266" s="3">
        <v>3</v>
      </c>
    </row>
    <row r="5267" spans="1:5" x14ac:dyDescent="0.25">
      <c r="A5267">
        <v>5266</v>
      </c>
      <c r="C5267" s="2">
        <v>2</v>
      </c>
      <c r="D5267" s="3">
        <v>3</v>
      </c>
    </row>
    <row r="5268" spans="1:5" x14ac:dyDescent="0.25">
      <c r="A5268">
        <v>5267</v>
      </c>
      <c r="C5268" s="2">
        <v>2</v>
      </c>
      <c r="D5268" s="3">
        <v>3</v>
      </c>
    </row>
    <row r="5269" spans="1:5" x14ac:dyDescent="0.25">
      <c r="A5269">
        <v>5268</v>
      </c>
      <c r="C5269" s="2">
        <v>2</v>
      </c>
      <c r="D5269" s="3">
        <v>3</v>
      </c>
    </row>
    <row r="5270" spans="1:5" x14ac:dyDescent="0.25">
      <c r="A5270">
        <v>5269</v>
      </c>
      <c r="C5270" s="2">
        <v>2</v>
      </c>
    </row>
    <row r="5271" spans="1:5" x14ac:dyDescent="0.25">
      <c r="A5271">
        <v>5270</v>
      </c>
    </row>
    <row r="5272" spans="1:5" x14ac:dyDescent="0.25">
      <c r="A5272">
        <v>5271</v>
      </c>
      <c r="B5272" s="4">
        <v>1</v>
      </c>
    </row>
    <row r="5273" spans="1:5" x14ac:dyDescent="0.25">
      <c r="A5273">
        <v>5272</v>
      </c>
      <c r="B5273" s="4">
        <v>1</v>
      </c>
      <c r="E5273" s="5">
        <v>4</v>
      </c>
    </row>
    <row r="5274" spans="1:5" x14ac:dyDescent="0.25">
      <c r="A5274">
        <v>5273</v>
      </c>
      <c r="B5274" s="4">
        <v>1</v>
      </c>
      <c r="E5274" s="5">
        <v>4</v>
      </c>
    </row>
    <row r="5275" spans="1:5" x14ac:dyDescent="0.25">
      <c r="A5275">
        <v>5274</v>
      </c>
      <c r="B5275" s="4">
        <v>1</v>
      </c>
      <c r="E5275" s="5">
        <v>4</v>
      </c>
    </row>
    <row r="5276" spans="1:5" x14ac:dyDescent="0.25">
      <c r="A5276">
        <v>5275</v>
      </c>
      <c r="B5276" s="4">
        <v>1</v>
      </c>
      <c r="E5276" s="5">
        <v>4</v>
      </c>
    </row>
    <row r="5277" spans="1:5" x14ac:dyDescent="0.25">
      <c r="A5277">
        <v>5276</v>
      </c>
      <c r="B5277" s="4">
        <v>1</v>
      </c>
      <c r="E5277" s="5">
        <v>4</v>
      </c>
    </row>
    <row r="5278" spans="1:5" x14ac:dyDescent="0.25">
      <c r="A5278">
        <v>5277</v>
      </c>
      <c r="B5278" s="4">
        <v>1</v>
      </c>
      <c r="E5278" s="5">
        <v>4</v>
      </c>
    </row>
    <row r="5279" spans="1:5" x14ac:dyDescent="0.25">
      <c r="A5279">
        <v>5278</v>
      </c>
      <c r="B5279" s="4">
        <v>1</v>
      </c>
      <c r="E5279" s="5">
        <v>4</v>
      </c>
    </row>
    <row r="5280" spans="1:5" x14ac:dyDescent="0.25">
      <c r="A5280">
        <v>5279</v>
      </c>
      <c r="B5280" s="4">
        <v>1</v>
      </c>
      <c r="E5280" s="5">
        <v>4</v>
      </c>
    </row>
    <row r="5281" spans="1:5" x14ac:dyDescent="0.25">
      <c r="A5281">
        <v>5280</v>
      </c>
      <c r="B5281" s="4">
        <v>1</v>
      </c>
      <c r="E5281" s="5">
        <v>4</v>
      </c>
    </row>
    <row r="5282" spans="1:5" x14ac:dyDescent="0.25">
      <c r="A5282">
        <v>5281</v>
      </c>
      <c r="B5282" s="4">
        <v>1</v>
      </c>
      <c r="E5282" s="5">
        <v>4</v>
      </c>
    </row>
    <row r="5283" spans="1:5" x14ac:dyDescent="0.25">
      <c r="A5283">
        <v>5282</v>
      </c>
      <c r="B5283" s="4">
        <v>1</v>
      </c>
      <c r="E5283" s="5">
        <v>4</v>
      </c>
    </row>
    <row r="5284" spans="1:5" x14ac:dyDescent="0.25">
      <c r="A5284">
        <v>5283</v>
      </c>
      <c r="B5284" s="4">
        <v>1</v>
      </c>
    </row>
    <row r="5285" spans="1:5" x14ac:dyDescent="0.25">
      <c r="A5285">
        <v>5284</v>
      </c>
      <c r="B5285" s="4">
        <v>1</v>
      </c>
    </row>
    <row r="5286" spans="1:5" x14ac:dyDescent="0.25">
      <c r="A5286">
        <v>5285</v>
      </c>
      <c r="B5286" s="4">
        <v>1</v>
      </c>
      <c r="C5286" s="2">
        <v>2</v>
      </c>
      <c r="D5286" s="3">
        <v>3</v>
      </c>
    </row>
    <row r="5287" spans="1:5" x14ac:dyDescent="0.25">
      <c r="A5287">
        <v>5286</v>
      </c>
      <c r="C5287" s="2">
        <v>2</v>
      </c>
      <c r="D5287" s="3">
        <v>3</v>
      </c>
    </row>
    <row r="5288" spans="1:5" x14ac:dyDescent="0.25">
      <c r="A5288">
        <v>5287</v>
      </c>
      <c r="C5288" s="2">
        <v>2</v>
      </c>
      <c r="D5288" s="3">
        <v>3</v>
      </c>
    </row>
    <row r="5289" spans="1:5" x14ac:dyDescent="0.25">
      <c r="A5289">
        <v>5288</v>
      </c>
      <c r="C5289" s="2">
        <v>2</v>
      </c>
      <c r="D5289" s="3">
        <v>3</v>
      </c>
    </row>
    <row r="5290" spans="1:5" x14ac:dyDescent="0.25">
      <c r="A5290">
        <v>5289</v>
      </c>
      <c r="C5290" s="2">
        <v>2</v>
      </c>
      <c r="D5290" s="3">
        <v>3</v>
      </c>
    </row>
    <row r="5291" spans="1:5" x14ac:dyDescent="0.25">
      <c r="A5291">
        <v>5290</v>
      </c>
      <c r="C5291" s="2">
        <v>2</v>
      </c>
      <c r="D5291" s="3">
        <v>3</v>
      </c>
    </row>
    <row r="5292" spans="1:5" x14ac:dyDescent="0.25">
      <c r="A5292">
        <v>5291</v>
      </c>
      <c r="C5292" s="2">
        <v>2</v>
      </c>
      <c r="D5292" s="3">
        <v>3</v>
      </c>
    </row>
    <row r="5293" spans="1:5" x14ac:dyDescent="0.25">
      <c r="A5293">
        <v>5292</v>
      </c>
      <c r="C5293" s="2">
        <v>2</v>
      </c>
      <c r="D5293" s="3">
        <v>3</v>
      </c>
    </row>
    <row r="5294" spans="1:5" x14ac:dyDescent="0.25">
      <c r="A5294">
        <v>5293</v>
      </c>
      <c r="C5294" s="2">
        <v>2</v>
      </c>
      <c r="D5294" s="3">
        <v>3</v>
      </c>
    </row>
    <row r="5295" spans="1:5" x14ac:dyDescent="0.25">
      <c r="A5295">
        <v>5294</v>
      </c>
      <c r="C5295" s="2">
        <v>2</v>
      </c>
      <c r="D5295" s="3">
        <v>3</v>
      </c>
    </row>
    <row r="5296" spans="1:5" x14ac:dyDescent="0.25">
      <c r="A5296">
        <v>5295</v>
      </c>
      <c r="C5296" s="2">
        <v>2</v>
      </c>
      <c r="D5296" s="3">
        <v>3</v>
      </c>
    </row>
    <row r="5297" spans="1:6" x14ac:dyDescent="0.25">
      <c r="A5297">
        <v>5296</v>
      </c>
      <c r="C5297" s="2">
        <v>2</v>
      </c>
      <c r="D5297" s="3">
        <v>3</v>
      </c>
    </row>
    <row r="5298" spans="1:6" x14ac:dyDescent="0.25">
      <c r="A5298">
        <v>5297</v>
      </c>
      <c r="C5298" s="2">
        <v>2</v>
      </c>
      <c r="D5298" s="3">
        <v>3</v>
      </c>
    </row>
    <row r="5299" spans="1:6" x14ac:dyDescent="0.25">
      <c r="A5299">
        <v>5298</v>
      </c>
      <c r="C5299" s="2">
        <v>2</v>
      </c>
      <c r="D5299" s="3">
        <v>3</v>
      </c>
    </row>
    <row r="5300" spans="1:6" x14ac:dyDescent="0.25">
      <c r="A5300">
        <v>5299</v>
      </c>
      <c r="C5300" s="2">
        <v>2</v>
      </c>
      <c r="D5300" s="3">
        <v>3</v>
      </c>
    </row>
    <row r="5301" spans="1:6" x14ac:dyDescent="0.25">
      <c r="A5301">
        <v>5300</v>
      </c>
      <c r="C5301" s="2">
        <v>2</v>
      </c>
    </row>
    <row r="5302" spans="1:6" x14ac:dyDescent="0.25">
      <c r="A5302">
        <v>5301</v>
      </c>
      <c r="B5302" s="4">
        <v>1</v>
      </c>
      <c r="C5302" s="2">
        <v>2</v>
      </c>
    </row>
    <row r="5303" spans="1:6" x14ac:dyDescent="0.25">
      <c r="A5303">
        <v>5302</v>
      </c>
      <c r="B5303" s="4">
        <v>1</v>
      </c>
      <c r="E5303" s="5">
        <v>4</v>
      </c>
    </row>
    <row r="5304" spans="1:6" x14ac:dyDescent="0.25">
      <c r="A5304">
        <v>5303</v>
      </c>
      <c r="B5304" s="4">
        <v>1</v>
      </c>
      <c r="E5304" s="5">
        <v>4</v>
      </c>
      <c r="F5304" t="s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D9705-1BE7-4EC3-A479-1F2E61C6572E}">
  <dimension ref="A1:EA259"/>
  <sheetViews>
    <sheetView topLeftCell="AJ1" workbookViewId="0">
      <selection activeCell="EC1" sqref="EC1:EE3"/>
    </sheetView>
  </sheetViews>
  <sheetFormatPr defaultRowHeight="15" x14ac:dyDescent="0.25"/>
  <cols>
    <col min="1" max="1" width="11" bestFit="1" customWidth="1"/>
    <col min="2" max="2" width="10" bestFit="1" customWidth="1"/>
    <col min="3" max="3" width="11" bestFit="1" customWidth="1"/>
    <col min="4" max="4" width="9" bestFit="1" customWidth="1"/>
    <col min="5" max="5" width="11" bestFit="1" customWidth="1"/>
    <col min="6" max="6" width="10" bestFit="1" customWidth="1"/>
    <col min="7" max="7" width="11" bestFit="1" customWidth="1"/>
    <col min="8" max="8" width="10" bestFit="1" customWidth="1"/>
    <col min="9" max="9" width="6.85546875" bestFit="1" customWidth="1"/>
    <col min="11" max="11" width="16" bestFit="1" customWidth="1"/>
    <col min="12" max="12" width="15.7109375" bestFit="1" customWidth="1"/>
    <col min="13" max="13" width="16.140625" bestFit="1" customWidth="1"/>
    <col min="14" max="14" width="15.85546875" bestFit="1" customWidth="1"/>
    <col min="16" max="16" width="16.7109375" bestFit="1" customWidth="1"/>
    <col min="17" max="17" width="16.42578125" bestFit="1" customWidth="1"/>
    <col min="18" max="18" width="16.85546875" bestFit="1" customWidth="1"/>
    <col min="19" max="19" width="16.5703125" bestFit="1" customWidth="1"/>
    <col min="21" max="21" width="15.85546875" bestFit="1" customWidth="1"/>
    <col min="22" max="22" width="15.5703125" bestFit="1" customWidth="1"/>
    <col min="23" max="23" width="16" bestFit="1" customWidth="1"/>
    <col min="24" max="24" width="15.7109375" bestFit="1" customWidth="1"/>
    <col min="26" max="26" width="15.85546875" bestFit="1" customWidth="1"/>
    <col min="27" max="27" width="15.5703125" bestFit="1" customWidth="1"/>
    <col min="28" max="28" width="16" bestFit="1" customWidth="1"/>
    <col min="29" max="29" width="15.7109375" bestFit="1" customWidth="1"/>
    <col min="31" max="31" width="19.85546875" bestFit="1" customWidth="1"/>
    <col min="32" max="32" width="19.5703125" bestFit="1" customWidth="1"/>
    <col min="33" max="33" width="20" bestFit="1" customWidth="1"/>
    <col min="34" max="34" width="19.7109375" bestFit="1" customWidth="1"/>
    <col min="36" max="36" width="20" bestFit="1" customWidth="1"/>
    <col min="37" max="37" width="19.7109375" bestFit="1" customWidth="1"/>
    <col min="38" max="38" width="20.140625" bestFit="1" customWidth="1"/>
    <col min="39" max="39" width="19.85546875" bestFit="1" customWidth="1"/>
    <col min="41" max="41" width="21.7109375" bestFit="1" customWidth="1"/>
    <col min="42" max="42" width="21.42578125" bestFit="1" customWidth="1"/>
    <col min="43" max="43" width="21.85546875" bestFit="1" customWidth="1"/>
    <col min="44" max="44" width="21.5703125" bestFit="1" customWidth="1"/>
    <col min="46" max="46" width="19.140625" bestFit="1" customWidth="1"/>
    <col min="48" max="51" width="12" bestFit="1" customWidth="1"/>
    <col min="53" max="56" width="12" bestFit="1" customWidth="1"/>
    <col min="58" max="58" width="18.7109375" bestFit="1" customWidth="1"/>
    <col min="59" max="59" width="18.140625" bestFit="1" customWidth="1"/>
    <col min="61" max="61" width="18" bestFit="1" customWidth="1"/>
    <col min="62" max="62" width="17.42578125" bestFit="1" customWidth="1"/>
    <col min="64" max="64" width="16.42578125" bestFit="1" customWidth="1"/>
    <col min="65" max="65" width="15" bestFit="1" customWidth="1"/>
    <col min="67" max="68" width="17.85546875" bestFit="1" customWidth="1"/>
    <col min="70" max="70" width="17.5703125" bestFit="1" customWidth="1"/>
    <col min="71" max="71" width="17.28515625" bestFit="1" customWidth="1"/>
    <col min="73" max="73" width="6.28515625" bestFit="1" customWidth="1"/>
    <col min="74" max="74" width="15.28515625" bestFit="1" customWidth="1"/>
    <col min="75" max="75" width="15.7109375" bestFit="1" customWidth="1"/>
    <col min="76" max="76" width="15.42578125" bestFit="1" customWidth="1"/>
    <col min="77" max="77" width="6" bestFit="1" customWidth="1"/>
    <col min="78" max="78" width="15.28515625" bestFit="1" customWidth="1"/>
    <col min="79" max="79" width="15.42578125" bestFit="1" customWidth="1"/>
    <col min="80" max="80" width="15.140625" bestFit="1" customWidth="1"/>
    <col min="81" max="81" width="6.42578125" bestFit="1" customWidth="1"/>
    <col min="82" max="82" width="15.7109375" bestFit="1" customWidth="1"/>
    <col min="83" max="83" width="15.42578125" bestFit="1" customWidth="1"/>
    <col min="84" max="84" width="15.5703125" bestFit="1" customWidth="1"/>
    <col min="85" max="85" width="6.140625" bestFit="1" customWidth="1"/>
    <col min="86" max="86" width="15.42578125" bestFit="1" customWidth="1"/>
    <col min="87" max="87" width="15.140625" bestFit="1" customWidth="1"/>
    <col min="88" max="88" width="15.5703125" bestFit="1" customWidth="1"/>
    <col min="90" max="90" width="5.5703125" bestFit="1" customWidth="1"/>
    <col min="91" max="91" width="14.5703125" bestFit="1" customWidth="1"/>
    <col min="92" max="92" width="15" bestFit="1" customWidth="1"/>
    <col min="93" max="93" width="14.7109375" bestFit="1" customWidth="1"/>
    <col min="94" max="94" width="5.28515625" bestFit="1" customWidth="1"/>
    <col min="95" max="95" width="14.5703125" bestFit="1" customWidth="1"/>
    <col min="96" max="96" width="14.7109375" bestFit="1" customWidth="1"/>
    <col min="97" max="97" width="14.42578125" bestFit="1" customWidth="1"/>
    <col min="98" max="98" width="5.7109375" bestFit="1" customWidth="1"/>
    <col min="99" max="99" width="15" bestFit="1" customWidth="1"/>
    <col min="100" max="100" width="14.7109375" bestFit="1" customWidth="1"/>
    <col min="101" max="101" width="14.85546875" bestFit="1" customWidth="1"/>
    <col min="102" max="102" width="5.42578125" bestFit="1" customWidth="1"/>
    <col min="103" max="103" width="14.7109375" bestFit="1" customWidth="1"/>
    <col min="104" max="104" width="14.42578125" bestFit="1" customWidth="1"/>
    <col min="105" max="105" width="14.85546875" bestFit="1" customWidth="1"/>
    <col min="107" max="107" width="14.140625" bestFit="1" customWidth="1"/>
    <col min="108" max="108" width="14.5703125" bestFit="1" customWidth="1"/>
    <col min="109" max="109" width="14.28515625" bestFit="1" customWidth="1"/>
    <col min="110" max="110" width="14.140625" bestFit="1" customWidth="1"/>
    <col min="111" max="111" width="14.28515625" bestFit="1" customWidth="1"/>
    <col min="112" max="112" width="14" bestFit="1" customWidth="1"/>
    <col min="113" max="113" width="14.5703125" bestFit="1" customWidth="1"/>
    <col min="114" max="114" width="14.28515625" bestFit="1" customWidth="1"/>
    <col min="115" max="115" width="14.42578125" bestFit="1" customWidth="1"/>
    <col min="116" max="116" width="14.28515625" bestFit="1" customWidth="1"/>
    <col min="117" max="117" width="14" bestFit="1" customWidth="1"/>
    <col min="118" max="118" width="14.42578125" bestFit="1" customWidth="1"/>
    <col min="120" max="120" width="14.85546875" bestFit="1" customWidth="1"/>
    <col min="121" max="121" width="15.28515625" bestFit="1" customWidth="1"/>
    <col min="122" max="122" width="15" bestFit="1" customWidth="1"/>
    <col min="123" max="123" width="14.85546875" bestFit="1" customWidth="1"/>
    <col min="124" max="124" width="15" bestFit="1" customWidth="1"/>
    <col min="125" max="125" width="14.7109375" bestFit="1" customWidth="1"/>
    <col min="126" max="126" width="15.28515625" bestFit="1" customWidth="1"/>
    <col min="127" max="127" width="15" bestFit="1" customWidth="1"/>
    <col min="128" max="128" width="15.140625" bestFit="1" customWidth="1"/>
    <col min="129" max="129" width="15" bestFit="1" customWidth="1"/>
    <col min="130" max="130" width="14.7109375" bestFit="1" customWidth="1"/>
    <col min="131" max="131" width="15.140625" bestFit="1" customWidth="1"/>
  </cols>
  <sheetData>
    <row r="1" spans="1:131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s="1" t="s">
        <v>111</v>
      </c>
      <c r="K1" t="s">
        <v>79</v>
      </c>
      <c r="L1" t="s">
        <v>80</v>
      </c>
      <c r="M1" t="s">
        <v>81</v>
      </c>
      <c r="N1" t="s">
        <v>82</v>
      </c>
      <c r="P1" t="s">
        <v>83</v>
      </c>
      <c r="Q1" t="s">
        <v>84</v>
      </c>
      <c r="R1" t="s">
        <v>85</v>
      </c>
      <c r="S1" t="s">
        <v>86</v>
      </c>
      <c r="U1" t="s">
        <v>87</v>
      </c>
      <c r="V1" t="s">
        <v>88</v>
      </c>
      <c r="W1" t="s">
        <v>89</v>
      </c>
      <c r="X1" t="s">
        <v>90</v>
      </c>
      <c r="Z1" t="s">
        <v>23</v>
      </c>
      <c r="AA1" t="s">
        <v>24</v>
      </c>
      <c r="AB1" t="s">
        <v>25</v>
      </c>
      <c r="AC1" t="s">
        <v>26</v>
      </c>
      <c r="AE1" t="s">
        <v>124</v>
      </c>
      <c r="AF1" t="s">
        <v>125</v>
      </c>
      <c r="AG1" t="s">
        <v>126</v>
      </c>
      <c r="AH1" t="s">
        <v>127</v>
      </c>
      <c r="AJ1" t="s">
        <v>132</v>
      </c>
      <c r="AK1" t="s">
        <v>133</v>
      </c>
      <c r="AL1" t="s">
        <v>134</v>
      </c>
      <c r="AM1" t="s">
        <v>135</v>
      </c>
      <c r="AO1" t="s">
        <v>318</v>
      </c>
      <c r="AP1" t="s">
        <v>319</v>
      </c>
      <c r="AQ1" t="s">
        <v>320</v>
      </c>
      <c r="AR1" t="s">
        <v>321</v>
      </c>
      <c r="AT1" t="s">
        <v>322</v>
      </c>
      <c r="AV1" t="s">
        <v>91</v>
      </c>
      <c r="AW1" t="s">
        <v>92</v>
      </c>
      <c r="AX1" t="s">
        <v>93</v>
      </c>
      <c r="AY1" t="s">
        <v>94</v>
      </c>
      <c r="BA1" t="s">
        <v>95</v>
      </c>
      <c r="BB1" t="s">
        <v>96</v>
      </c>
      <c r="BC1" t="s">
        <v>97</v>
      </c>
      <c r="BD1" t="s">
        <v>98</v>
      </c>
      <c r="BF1" t="s">
        <v>27</v>
      </c>
      <c r="BG1" t="s">
        <v>28</v>
      </c>
      <c r="BI1" t="s">
        <v>34</v>
      </c>
      <c r="BJ1" t="s">
        <v>35</v>
      </c>
      <c r="BL1" t="s">
        <v>37</v>
      </c>
      <c r="BM1" t="s">
        <v>38</v>
      </c>
      <c r="BO1" t="s">
        <v>42</v>
      </c>
      <c r="BP1" t="s">
        <v>43</v>
      </c>
      <c r="BR1" t="s">
        <v>340</v>
      </c>
      <c r="BS1" t="s">
        <v>341</v>
      </c>
      <c r="BU1" t="s">
        <v>47</v>
      </c>
      <c r="BV1" t="s">
        <v>48</v>
      </c>
      <c r="BW1" t="s">
        <v>49</v>
      </c>
      <c r="BX1" t="s">
        <v>50</v>
      </c>
      <c r="BY1" t="s">
        <v>51</v>
      </c>
      <c r="BZ1" t="s">
        <v>52</v>
      </c>
      <c r="CA1" t="s">
        <v>53</v>
      </c>
      <c r="CB1" t="s">
        <v>54</v>
      </c>
      <c r="CC1" t="s">
        <v>55</v>
      </c>
      <c r="CD1" t="s">
        <v>56</v>
      </c>
      <c r="CE1" t="s">
        <v>57</v>
      </c>
      <c r="CF1" t="s">
        <v>58</v>
      </c>
      <c r="CG1" t="s">
        <v>59</v>
      </c>
      <c r="CH1" t="s">
        <v>60</v>
      </c>
      <c r="CI1" t="s">
        <v>61</v>
      </c>
      <c r="CJ1" t="s">
        <v>62</v>
      </c>
      <c r="CL1" t="s">
        <v>63</v>
      </c>
      <c r="CM1" t="s">
        <v>64</v>
      </c>
      <c r="CN1" t="s">
        <v>65</v>
      </c>
      <c r="CO1" t="s">
        <v>66</v>
      </c>
      <c r="CP1" t="s">
        <v>67</v>
      </c>
      <c r="CQ1" t="s">
        <v>68</v>
      </c>
      <c r="CR1" t="s">
        <v>69</v>
      </c>
      <c r="CS1" t="s">
        <v>70</v>
      </c>
      <c r="CT1" t="s">
        <v>71</v>
      </c>
      <c r="CU1" t="s">
        <v>72</v>
      </c>
      <c r="CV1" t="s">
        <v>73</v>
      </c>
      <c r="CW1" t="s">
        <v>74</v>
      </c>
      <c r="CX1" t="s">
        <v>75</v>
      </c>
      <c r="CY1" t="s">
        <v>76</v>
      </c>
      <c r="CZ1" t="s">
        <v>77</v>
      </c>
      <c r="DA1" t="s">
        <v>78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P1" t="s">
        <v>152</v>
      </c>
      <c r="DQ1" t="s">
        <v>153</v>
      </c>
      <c r="DR1" t="s">
        <v>154</v>
      </c>
      <c r="DS1" t="s">
        <v>155</v>
      </c>
      <c r="DT1" t="s">
        <v>156</v>
      </c>
      <c r="DU1" t="s">
        <v>157</v>
      </c>
      <c r="DV1" t="s">
        <v>158</v>
      </c>
      <c r="DW1" t="s">
        <v>159</v>
      </c>
      <c r="DX1" t="s">
        <v>160</v>
      </c>
      <c r="DY1" t="s">
        <v>161</v>
      </c>
      <c r="DZ1" t="s">
        <v>162</v>
      </c>
      <c r="EA1" t="s">
        <v>163</v>
      </c>
    </row>
    <row r="2" spans="1:131" x14ac:dyDescent="0.25">
      <c r="A2">
        <v>241.20512500000001</v>
      </c>
      <c r="B2">
        <v>5.4910480000000002</v>
      </c>
      <c r="C2">
        <v>251.83327400000002</v>
      </c>
      <c r="D2">
        <v>7.1580719999999998</v>
      </c>
      <c r="E2">
        <v>263.46147100000002</v>
      </c>
      <c r="F2">
        <v>4.3604380000000003</v>
      </c>
      <c r="G2">
        <v>251.743022</v>
      </c>
      <c r="H2">
        <v>7.5183119999999999</v>
      </c>
      <c r="K2">
        <f>(15/200)</f>
        <v>7.4999999999999997E-2</v>
      </c>
      <c r="L2">
        <f>(15/200)</f>
        <v>7.4999999999999997E-2</v>
      </c>
      <c r="M2">
        <f>(16/200)</f>
        <v>0.08</v>
      </c>
      <c r="N2">
        <f>(15/200)</f>
        <v>7.4999999999999997E-2</v>
      </c>
      <c r="P2">
        <f>(16/200)</f>
        <v>0.08</v>
      </c>
      <c r="Q2">
        <f>(15/200)</f>
        <v>7.4999999999999997E-2</v>
      </c>
      <c r="R2">
        <f>(13/200)</f>
        <v>6.5000000000000002E-2</v>
      </c>
      <c r="S2">
        <f>(13/200)</f>
        <v>6.5000000000000002E-2</v>
      </c>
      <c r="U2">
        <f>0.075+0.08</f>
        <v>0.155</v>
      </c>
      <c r="V2">
        <f>0.075+0.075</f>
        <v>0.15</v>
      </c>
      <c r="W2">
        <f>0.08+0.065</f>
        <v>0.14500000000000002</v>
      </c>
      <c r="X2">
        <f>0.075+0.065</f>
        <v>0.14000000000000001</v>
      </c>
      <c r="Z2">
        <f>SQRT((ABS($A$3-$A$2)^2+(ABS($B$3-$B$2)^2)))</f>
        <v>21.047102200538795</v>
      </c>
      <c r="AA2">
        <f>SQRT((ABS($C$3-$C$2)^2+(ABS($D$3-$D$2)^2)))</f>
        <v>22.046213948449427</v>
      </c>
      <c r="AB2">
        <f>SQRT((ABS($E$3-$E$2)^2+(ABS($F$3-$F$2)^2)))</f>
        <v>21.60927400730737</v>
      </c>
      <c r="AC2">
        <f>SQRT((ABS($G$3-$G$2)^2+(ABS($H$3-$H$2)^2)))</f>
        <v>21.411046088736615</v>
      </c>
      <c r="AE2">
        <f>(COUNTA(U2:U12)/SUM(U2:U12))</f>
        <v>8.2191780821917817</v>
      </c>
      <c r="AF2">
        <f>(COUNTA(V2:V12)/SUM(V2:V12))</f>
        <v>8.0357142857142847</v>
      </c>
      <c r="AG2">
        <f>(COUNTA(W2:W12)/SUM(W2:W12))</f>
        <v>8.2568807339449535</v>
      </c>
      <c r="AH2">
        <f>(COUNTA(X2:X12)/SUM(X2:X12))</f>
        <v>8.0808080808080813</v>
      </c>
      <c r="AJ2">
        <f>1/0.155</f>
        <v>6.4516129032258069</v>
      </c>
      <c r="AK2">
        <f>1/0.15</f>
        <v>6.666666666666667</v>
      </c>
      <c r="AL2">
        <f>1/0.145</f>
        <v>6.8965517241379315</v>
      </c>
      <c r="AM2">
        <f>1/0.14</f>
        <v>7.1428571428571423</v>
      </c>
      <c r="AO2">
        <f t="shared" ref="AO2:AO10" si="0">$Z2/$U2</f>
        <v>135.78775613250835</v>
      </c>
      <c r="AP2">
        <f t="shared" ref="AP2:AP10" si="1">$AA2/$V2</f>
        <v>146.97475965632952</v>
      </c>
      <c r="AQ2">
        <f t="shared" ref="AQ2:AQ10" si="2">$AB2/$W2</f>
        <v>149.02947591246459</v>
      </c>
      <c r="AR2">
        <f t="shared" ref="AR2:AR9" si="3">$AC2/$X2</f>
        <v>152.93604349097581</v>
      </c>
      <c r="AT2">
        <f>AT4/AT6</f>
        <v>232.79621952219409</v>
      </c>
      <c r="AV2">
        <f>((0.075/0.155)*100)</f>
        <v>48.387096774193544</v>
      </c>
      <c r="AW2">
        <f>((0.075/0.15)*100)</f>
        <v>50</v>
      </c>
      <c r="AX2">
        <f>((0.08/0.145)*100)</f>
        <v>55.172413793103459</v>
      </c>
      <c r="AY2">
        <f>((0.075/0.14)*100)</f>
        <v>53.571428571428569</v>
      </c>
      <c r="BA2">
        <f>((0.08/0.155)*100)</f>
        <v>51.612903225806448</v>
      </c>
      <c r="BB2">
        <f>((0.075/0.15)*100)</f>
        <v>50</v>
      </c>
      <c r="BC2">
        <f>((0.065/0.145)*100)</f>
        <v>44.827586206896555</v>
      </c>
      <c r="BD2">
        <f>((0.065/0.14)*100)</f>
        <v>46.428571428571423</v>
      </c>
      <c r="BF2">
        <f>ABS($B$2-$D$2)</f>
        <v>1.6670239999999996</v>
      </c>
      <c r="BG2">
        <f>ABS($F$2-$H$2)</f>
        <v>3.1578739999999996</v>
      </c>
      <c r="BL2">
        <f>SQRT((ABS($A$2-$E$3)^2+(ABS($B$2-$F$3)^2)))</f>
        <v>0.72364226897340855</v>
      </c>
      <c r="BM2">
        <f>SQRT((ABS($C$2-$G$2)^2+(ABS($D$2-$H$2)^2)))</f>
        <v>0.37137350619558723</v>
      </c>
      <c r="BO2">
        <f>SQRT((ABS($A$2-$G$2)^2+(ABS($B$2-$H$2)^2)))</f>
        <v>10.731126339220163</v>
      </c>
      <c r="BP2">
        <f>SQRT((ABS($C$2-$E$2)^2+(ABS($D$2-$F$2)^2)))</f>
        <v>11.960005078124549</v>
      </c>
      <c r="BR2">
        <f>DEGREES(ACOS((12.1364828169234^2+21.6092740073074^2-10.1424313539226^2)/(2*12.1364828169234*21.6092740073074)))</f>
        <v>12.849433586010329</v>
      </c>
      <c r="BS2">
        <f>DEGREES(ACOS((10.1424313539226^2+21.4110460887366^2-12.0713975188779^2)/(2*10.1424313539226*21.4110460887366)))</f>
        <v>16.891026161582232</v>
      </c>
      <c r="BU2">
        <v>15</v>
      </c>
      <c r="BV2">
        <v>1</v>
      </c>
      <c r="BW2">
        <v>3</v>
      </c>
      <c r="BX2">
        <v>14</v>
      </c>
      <c r="BY2">
        <v>15</v>
      </c>
      <c r="BZ2">
        <v>1</v>
      </c>
      <c r="CA2">
        <v>14</v>
      </c>
      <c r="CB2">
        <v>2</v>
      </c>
      <c r="CC2">
        <v>16</v>
      </c>
      <c r="CD2">
        <v>0</v>
      </c>
      <c r="CE2">
        <v>14</v>
      </c>
      <c r="CF2">
        <v>4</v>
      </c>
      <c r="CG2">
        <v>15</v>
      </c>
      <c r="CH2">
        <v>14</v>
      </c>
      <c r="CI2">
        <v>1</v>
      </c>
      <c r="CJ2">
        <v>4</v>
      </c>
      <c r="CL2">
        <v>16</v>
      </c>
      <c r="CM2">
        <v>2</v>
      </c>
      <c r="CN2">
        <v>0</v>
      </c>
      <c r="CO2">
        <v>12</v>
      </c>
      <c r="CP2">
        <v>15</v>
      </c>
      <c r="CQ2">
        <v>2</v>
      </c>
      <c r="CR2">
        <v>13</v>
      </c>
      <c r="CS2">
        <v>0</v>
      </c>
      <c r="CT2">
        <v>13</v>
      </c>
      <c r="CU2">
        <v>0</v>
      </c>
      <c r="CV2">
        <v>13</v>
      </c>
      <c r="CW2">
        <v>0</v>
      </c>
      <c r="CX2">
        <v>13</v>
      </c>
      <c r="CY2">
        <v>12</v>
      </c>
      <c r="CZ2">
        <v>0</v>
      </c>
      <c r="DA2">
        <v>1</v>
      </c>
      <c r="DC2">
        <f>((1/15)*100)</f>
        <v>6.666666666666667</v>
      </c>
      <c r="DD2">
        <f>((3/15)*100)</f>
        <v>20</v>
      </c>
      <c r="DE2">
        <f>((14/15)*100)</f>
        <v>93.333333333333329</v>
      </c>
      <c r="DF2">
        <f>((1/15)*100)</f>
        <v>6.666666666666667</v>
      </c>
      <c r="DG2">
        <f>((14/15)*100)</f>
        <v>93.333333333333329</v>
      </c>
      <c r="DH2">
        <f>((2/15)*100)</f>
        <v>13.333333333333334</v>
      </c>
      <c r="DI2">
        <f>((0/16)*100)</f>
        <v>0</v>
      </c>
      <c r="DJ2">
        <f>((14/16)*100)</f>
        <v>87.5</v>
      </c>
      <c r="DK2">
        <f>((4/16)*100)</f>
        <v>25</v>
      </c>
      <c r="DL2">
        <f>((14/15)*100)</f>
        <v>93.333333333333329</v>
      </c>
      <c r="DM2">
        <f>((1/15)*100)</f>
        <v>6.666666666666667</v>
      </c>
      <c r="DN2">
        <f>((4/15)*100)</f>
        <v>26.666666666666668</v>
      </c>
      <c r="DP2">
        <f>((2/16)*100)</f>
        <v>12.5</v>
      </c>
      <c r="DQ2">
        <f>((0/16)*100)</f>
        <v>0</v>
      </c>
      <c r="DR2">
        <f>((12/16)*100)</f>
        <v>75</v>
      </c>
      <c r="DS2">
        <f>((2/15)*100)</f>
        <v>13.333333333333334</v>
      </c>
      <c r="DT2">
        <f>((13/15)*100)</f>
        <v>86.666666666666671</v>
      </c>
      <c r="DU2">
        <f>((0/15)*100)</f>
        <v>0</v>
      </c>
      <c r="DV2">
        <f>((0/13)*100)</f>
        <v>0</v>
      </c>
      <c r="DW2">
        <f>((13/13)*100)</f>
        <v>100</v>
      </c>
      <c r="DX2">
        <f>((0/13)*100)</f>
        <v>0</v>
      </c>
      <c r="DY2">
        <f>((12/13)*100)</f>
        <v>92.307692307692307</v>
      </c>
      <c r="DZ2">
        <f>((0/13)*100)</f>
        <v>0</v>
      </c>
      <c r="EA2">
        <f>((1/13)*100)</f>
        <v>7.6923076923076925</v>
      </c>
    </row>
    <row r="3" spans="1:131" x14ac:dyDescent="0.25">
      <c r="A3">
        <v>220.18547000000001</v>
      </c>
      <c r="B3">
        <v>6.5655780000000004</v>
      </c>
      <c r="C3">
        <v>229.82449199999999</v>
      </c>
      <c r="D3">
        <v>8.4422309999999996</v>
      </c>
      <c r="E3">
        <v>241.868596</v>
      </c>
      <c r="F3">
        <v>5.2021459999999999</v>
      </c>
      <c r="G3">
        <v>230.37637000000001</v>
      </c>
      <c r="H3">
        <v>8.8963819999999991</v>
      </c>
      <c r="K3">
        <f>(15/200)</f>
        <v>7.4999999999999997E-2</v>
      </c>
      <c r="L3">
        <f>(16/200)</f>
        <v>0.08</v>
      </c>
      <c r="M3">
        <f>(15/200)</f>
        <v>7.4999999999999997E-2</v>
      </c>
      <c r="N3">
        <f>(16/200)</f>
        <v>0.08</v>
      </c>
      <c r="P3">
        <f>(12/200)</f>
        <v>0.06</v>
      </c>
      <c r="Q3">
        <f>(14/200)</f>
        <v>7.0000000000000007E-2</v>
      </c>
      <c r="R3">
        <f>(12/200)</f>
        <v>0.06</v>
      </c>
      <c r="S3">
        <f>(11/200)</f>
        <v>5.5E-2</v>
      </c>
      <c r="U3">
        <f>0.075+0.06</f>
        <v>0.13500000000000001</v>
      </c>
      <c r="V3">
        <f>0.08+0.07</f>
        <v>0.15000000000000002</v>
      </c>
      <c r="W3">
        <f>0.075+0.06</f>
        <v>0.13500000000000001</v>
      </c>
      <c r="X3">
        <f>0.08+0.055</f>
        <v>0.13500000000000001</v>
      </c>
      <c r="Z3">
        <f>SQRT((ABS($A$4-$A$3)^2+(ABS($B$4-$B$3)^2)))</f>
        <v>23.010473660666467</v>
      </c>
      <c r="AA3">
        <f>SQRT((ABS($C$4-$C$3)^2+(ABS($D$4-$D$3)^2)))</f>
        <v>22.288785344871037</v>
      </c>
      <c r="AB3">
        <f>SQRT((ABS($E$4-$E$3)^2+(ABS($F$4-$F$3)^2)))</f>
        <v>20.98806649841999</v>
      </c>
      <c r="AC3">
        <f>SQRT((ABS($G$4-$G$3)^2+(ABS($H$4-$H$3)^2)))</f>
        <v>23.25527307781342</v>
      </c>
      <c r="AJ3">
        <f>1/0.135</f>
        <v>7.4074074074074066</v>
      </c>
      <c r="AK3">
        <f>1/0.15</f>
        <v>6.666666666666667</v>
      </c>
      <c r="AL3">
        <f>1/0.135</f>
        <v>7.4074074074074066</v>
      </c>
      <c r="AM3">
        <f>1/0.135</f>
        <v>7.4074074074074066</v>
      </c>
      <c r="AO3">
        <f t="shared" si="0"/>
        <v>170.44795304197382</v>
      </c>
      <c r="AP3">
        <f t="shared" si="1"/>
        <v>148.59190229914023</v>
      </c>
      <c r="AQ3">
        <f t="shared" si="2"/>
        <v>155.46715924755546</v>
      </c>
      <c r="AR3">
        <f t="shared" si="3"/>
        <v>172.26128205787717</v>
      </c>
      <c r="AT3" t="s">
        <v>323</v>
      </c>
      <c r="AV3">
        <f>((0.075/0.135)*100)</f>
        <v>55.55555555555555</v>
      </c>
      <c r="AW3">
        <f>((0.08/0.15)*100)</f>
        <v>53.333333333333336</v>
      </c>
      <c r="AX3">
        <f>((0.075/0.135)*100)</f>
        <v>55.55555555555555</v>
      </c>
      <c r="AY3">
        <f>((0.08/0.135)*100)</f>
        <v>59.259259259259252</v>
      </c>
      <c r="BA3">
        <f>((0.06/0.135)*100)</f>
        <v>44.444444444444443</v>
      </c>
      <c r="BB3">
        <f>((0.07/0.15)*100)</f>
        <v>46.666666666666671</v>
      </c>
      <c r="BC3">
        <f>((0.06/0.135)*100)</f>
        <v>44.444444444444443</v>
      </c>
      <c r="BD3">
        <f>((0.055/0.135)*100)</f>
        <v>40.74074074074074</v>
      </c>
      <c r="BF3">
        <f>ABS($B$3-$D$3)</f>
        <v>1.8766529999999992</v>
      </c>
      <c r="BG3">
        <f>ABS($F$3-$H$3)</f>
        <v>3.6942359999999992</v>
      </c>
      <c r="BL3">
        <f>SQRT((ABS($A$3-$E$4)^2+(ABS($B$3-$F$4)^2)))</f>
        <v>0.85117786261156847</v>
      </c>
      <c r="BM3">
        <f>SQRT((ABS($C$3-$G$3)^2+(ABS($D$3-$H$3)^2)))</f>
        <v>0.7147184464423858</v>
      </c>
      <c r="BO3">
        <f>SQRT((ABS($A$3-$G$3)^2+(ABS($B$3-$H$3)^2)))</f>
        <v>10.454046589546843</v>
      </c>
      <c r="BP3">
        <f>SQRT((ABS($C$3-$E$4)^2+(ABS($D$3-$F$4)^2)))</f>
        <v>9.2261491839935434</v>
      </c>
      <c r="BR3">
        <f>DEGREES(ACOS((12.0713975188779^2+20.98806649842^2-9.87968393299502^2)/(2*12.0713975188779*20.98806649842)))</f>
        <v>15.360747759427097</v>
      </c>
      <c r="BS3">
        <f>DEGREES(ACOS((9.87968393299502^2+23.2552730778134^2-14.2157386492194^2)/(2*9.87968393299502*23.2552730778134)))</f>
        <v>18.276702073164941</v>
      </c>
      <c r="BU3">
        <v>15</v>
      </c>
      <c r="BV3">
        <v>4</v>
      </c>
      <c r="BW3">
        <v>5</v>
      </c>
      <c r="BX3">
        <v>15</v>
      </c>
      <c r="BY3">
        <v>16</v>
      </c>
      <c r="BZ3">
        <v>4</v>
      </c>
      <c r="CA3">
        <v>12</v>
      </c>
      <c r="CB3">
        <v>5</v>
      </c>
      <c r="CC3">
        <v>15</v>
      </c>
      <c r="CD3">
        <v>3</v>
      </c>
      <c r="CE3">
        <v>12</v>
      </c>
      <c r="CF3">
        <v>4</v>
      </c>
      <c r="CG3">
        <v>16</v>
      </c>
      <c r="CH3">
        <v>15</v>
      </c>
      <c r="CI3">
        <v>5</v>
      </c>
      <c r="CJ3">
        <v>6</v>
      </c>
      <c r="CL3">
        <v>12</v>
      </c>
      <c r="CM3">
        <v>0</v>
      </c>
      <c r="CN3">
        <v>0</v>
      </c>
      <c r="CO3">
        <v>11</v>
      </c>
      <c r="CP3">
        <v>14</v>
      </c>
      <c r="CQ3">
        <v>0</v>
      </c>
      <c r="CR3">
        <v>11</v>
      </c>
      <c r="CS3">
        <v>0</v>
      </c>
      <c r="CT3">
        <v>12</v>
      </c>
      <c r="CU3">
        <v>0</v>
      </c>
      <c r="CV3">
        <v>11</v>
      </c>
      <c r="CW3">
        <v>1</v>
      </c>
      <c r="CX3">
        <v>11</v>
      </c>
      <c r="CY3">
        <v>11</v>
      </c>
      <c r="CZ3">
        <v>0</v>
      </c>
      <c r="DA3">
        <v>0</v>
      </c>
      <c r="DC3">
        <f>((4/15)*100)</f>
        <v>26.666666666666668</v>
      </c>
      <c r="DD3">
        <f>((5/15)*100)</f>
        <v>33.333333333333329</v>
      </c>
      <c r="DE3">
        <f>((15/15)*100)</f>
        <v>100</v>
      </c>
      <c r="DF3">
        <f>((4/16)*100)</f>
        <v>25</v>
      </c>
      <c r="DG3">
        <f>((12/16)*100)</f>
        <v>75</v>
      </c>
      <c r="DH3">
        <f>((5/16)*100)</f>
        <v>31.25</v>
      </c>
      <c r="DI3">
        <f>((3/15)*100)</f>
        <v>20</v>
      </c>
      <c r="DJ3">
        <f>((12/15)*100)</f>
        <v>80</v>
      </c>
      <c r="DK3">
        <f>((4/15)*100)</f>
        <v>26.666666666666668</v>
      </c>
      <c r="DL3">
        <f>((15/16)*100)</f>
        <v>93.75</v>
      </c>
      <c r="DM3">
        <f>((5/16)*100)</f>
        <v>31.25</v>
      </c>
      <c r="DN3">
        <f>((6/16)*100)</f>
        <v>37.5</v>
      </c>
      <c r="DP3">
        <f>((0/12)*100)</f>
        <v>0</v>
      </c>
      <c r="DQ3">
        <f>((0/12)*100)</f>
        <v>0</v>
      </c>
      <c r="DR3">
        <f>((11/12)*100)</f>
        <v>91.666666666666657</v>
      </c>
      <c r="DS3">
        <f>((0/14)*100)</f>
        <v>0</v>
      </c>
      <c r="DT3">
        <f>((11/14)*100)</f>
        <v>78.571428571428569</v>
      </c>
      <c r="DU3">
        <f>((0/14)*100)</f>
        <v>0</v>
      </c>
      <c r="DV3">
        <f>((0/12)*100)</f>
        <v>0</v>
      </c>
      <c r="DW3">
        <f>((11/12)*100)</f>
        <v>91.666666666666657</v>
      </c>
      <c r="DX3">
        <f>((1/12)*100)</f>
        <v>8.3333333333333321</v>
      </c>
      <c r="DY3">
        <f>((11/11)*100)</f>
        <v>100</v>
      </c>
      <c r="DZ3">
        <f>((0/11)*100)</f>
        <v>0</v>
      </c>
      <c r="EA3">
        <f>((0/11)*100)</f>
        <v>0</v>
      </c>
    </row>
    <row r="4" spans="1:131" x14ac:dyDescent="0.25">
      <c r="A4">
        <v>197.17962900000001</v>
      </c>
      <c r="B4">
        <v>6.103866</v>
      </c>
      <c r="C4">
        <v>207.53658899999999</v>
      </c>
      <c r="D4">
        <v>8.2439079999999993</v>
      </c>
      <c r="E4">
        <v>220.89986400000001</v>
      </c>
      <c r="F4">
        <v>6.1028200000000004</v>
      </c>
      <c r="G4">
        <v>207.133242</v>
      </c>
      <c r="H4">
        <v>9.6478649999999995</v>
      </c>
      <c r="K4">
        <f>(15/200)</f>
        <v>7.4999999999999997E-2</v>
      </c>
      <c r="L4">
        <f>(13/200)</f>
        <v>6.5000000000000002E-2</v>
      </c>
      <c r="M4">
        <f>(16/200)</f>
        <v>0.08</v>
      </c>
      <c r="N4">
        <f>(16/200)</f>
        <v>0.08</v>
      </c>
      <c r="P4">
        <f>(10/200)</f>
        <v>0.05</v>
      </c>
      <c r="Q4">
        <f>(11/200)</f>
        <v>5.5E-2</v>
      </c>
      <c r="R4">
        <f>(10/200)</f>
        <v>0.05</v>
      </c>
      <c r="S4">
        <f>(10/200)</f>
        <v>0.05</v>
      </c>
      <c r="U4">
        <f>0.075+0.05</f>
        <v>0.125</v>
      </c>
      <c r="V4">
        <f>0.065+0.055</f>
        <v>0.12</v>
      </c>
      <c r="W4">
        <f>0.08+0.05</f>
        <v>0.13</v>
      </c>
      <c r="X4">
        <f>0.08+0.05</f>
        <v>0.13</v>
      </c>
      <c r="Z4">
        <f>SQRT((ABS($A$5-$A$4)^2+(ABS($B$5-$B$4)^2)))</f>
        <v>25.191982583068288</v>
      </c>
      <c r="AA4">
        <f>SQRT((ABS($C$5-$C$4)^2+(ABS($D$5-$D$4)^2)))</f>
        <v>23.928148024352634</v>
      </c>
      <c r="AB4">
        <f>SQRT((ABS($E$5-$E$4)^2+(ABS($F$5-$F$4)^2)))</f>
        <v>23.086943050714996</v>
      </c>
      <c r="AC4">
        <f>SQRT((ABS($G$5-$G$4)^2+(ABS($H$5-$H$4)^2)))</f>
        <v>24.362157297314123</v>
      </c>
      <c r="AJ4">
        <f>1/0.125</f>
        <v>8</v>
      </c>
      <c r="AK4">
        <f>1/0.12</f>
        <v>8.3333333333333339</v>
      </c>
      <c r="AL4">
        <f>1/0.13</f>
        <v>7.6923076923076916</v>
      </c>
      <c r="AM4">
        <f>1/0.13</f>
        <v>7.6923076923076916</v>
      </c>
      <c r="AO4">
        <f t="shared" si="0"/>
        <v>201.53586066454631</v>
      </c>
      <c r="AP4">
        <f t="shared" si="1"/>
        <v>199.40123353627195</v>
      </c>
      <c r="AQ4">
        <f t="shared" si="2"/>
        <v>177.59186962088458</v>
      </c>
      <c r="AR4">
        <f t="shared" si="3"/>
        <v>187.4012099793394</v>
      </c>
      <c r="AT4">
        <f>SUM(Z:AC)</f>
        <v>22030.670234482826</v>
      </c>
      <c r="AV4">
        <f>((0.075/0.125)*100)</f>
        <v>60</v>
      </c>
      <c r="AW4">
        <f>((0.065/0.12)*100)</f>
        <v>54.166666666666671</v>
      </c>
      <c r="AX4">
        <f>((0.08/0.13)*100)</f>
        <v>61.53846153846154</v>
      </c>
      <c r="AY4">
        <f>((0.08/0.13)*100)</f>
        <v>61.53846153846154</v>
      </c>
      <c r="BA4">
        <f>((0.05/0.125)*100)</f>
        <v>40</v>
      </c>
      <c r="BB4">
        <f>((0.055/0.12)*100)</f>
        <v>45.833333333333336</v>
      </c>
      <c r="BC4">
        <f>((0.05/0.13)*100)</f>
        <v>38.461538461538467</v>
      </c>
      <c r="BD4">
        <f>((0.05/0.13)*100)</f>
        <v>38.461538461538467</v>
      </c>
      <c r="BF4">
        <f>ABS($B$4-$D$4)</f>
        <v>2.1400419999999993</v>
      </c>
      <c r="BG4">
        <f>ABS($F$4-$H$4)</f>
        <v>3.5450449999999991</v>
      </c>
      <c r="BL4">
        <f>SQRT((ABS($A$4-$E$5)^2+(ABS($B$4-$F$5)^2)))</f>
        <v>0.65526091018463095</v>
      </c>
      <c r="BM4">
        <f>SQRT((ABS($C$4-$G$4)^2+(ABS($D$4-$H$4)^2)))</f>
        <v>1.4607477743464126</v>
      </c>
      <c r="BO4">
        <f>SQRT((ABS($A$4-$G$4)^2+(ABS($B$4-$H$4)^2)))</f>
        <v>10.565715340939761</v>
      </c>
      <c r="BP4">
        <f>SQRT((ABS($C$4-$E$5)^2+(ABS($D$4-$F$5)^2)))</f>
        <v>9.9214400815012667</v>
      </c>
      <c r="BR4">
        <f>DEGREES(ACOS((14.2157386492194^2+23.086943050715^2-9.9130354809014^2)/(2*14.2157386492194*23.086943050715)))</f>
        <v>14.026041905196777</v>
      </c>
      <c r="BS4">
        <f>DEGREES(ACOS((9.9130354809014^2+24.3621572973142^2-15.3899554595817^2)/(2*9.9130354809014*24.3621572973142)))</f>
        <v>19.63074838017906</v>
      </c>
      <c r="BU4">
        <v>15</v>
      </c>
      <c r="BV4">
        <v>3</v>
      </c>
      <c r="BW4">
        <v>5</v>
      </c>
      <c r="BX4">
        <v>14</v>
      </c>
      <c r="BY4">
        <v>13</v>
      </c>
      <c r="BZ4">
        <v>3</v>
      </c>
      <c r="CA4">
        <v>11</v>
      </c>
      <c r="CB4">
        <v>3</v>
      </c>
      <c r="CC4">
        <v>16</v>
      </c>
      <c r="CD4">
        <v>6</v>
      </c>
      <c r="CE4">
        <v>11</v>
      </c>
      <c r="CF4">
        <v>6</v>
      </c>
      <c r="CG4">
        <v>16</v>
      </c>
      <c r="CH4">
        <v>14</v>
      </c>
      <c r="CI4">
        <v>4</v>
      </c>
      <c r="CJ4">
        <v>6</v>
      </c>
      <c r="CL4">
        <v>10</v>
      </c>
      <c r="CM4">
        <v>0</v>
      </c>
      <c r="CN4">
        <v>0</v>
      </c>
      <c r="CO4">
        <v>9</v>
      </c>
      <c r="CP4">
        <v>11</v>
      </c>
      <c r="CQ4">
        <v>0</v>
      </c>
      <c r="CR4">
        <v>6</v>
      </c>
      <c r="CS4">
        <v>0</v>
      </c>
      <c r="CT4">
        <v>10</v>
      </c>
      <c r="CU4">
        <v>0</v>
      </c>
      <c r="CV4">
        <v>6</v>
      </c>
      <c r="CW4">
        <v>0</v>
      </c>
      <c r="CX4">
        <v>10</v>
      </c>
      <c r="CY4">
        <v>9</v>
      </c>
      <c r="CZ4">
        <v>0</v>
      </c>
      <c r="DA4">
        <v>0</v>
      </c>
      <c r="DC4">
        <f>((3/15)*100)</f>
        <v>20</v>
      </c>
      <c r="DD4">
        <f>((5/15)*100)</f>
        <v>33.333333333333329</v>
      </c>
      <c r="DE4">
        <f>((14/15)*100)</f>
        <v>93.333333333333329</v>
      </c>
      <c r="DF4">
        <f>((3/13)*100)</f>
        <v>23.076923076923077</v>
      </c>
      <c r="DG4">
        <f>((11/13)*100)</f>
        <v>84.615384615384613</v>
      </c>
      <c r="DH4">
        <f>((3/13)*100)</f>
        <v>23.076923076923077</v>
      </c>
      <c r="DI4">
        <f>((6/16)*100)</f>
        <v>37.5</v>
      </c>
      <c r="DJ4">
        <f>((11/16)*100)</f>
        <v>68.75</v>
      </c>
      <c r="DK4">
        <f>((6/16)*100)</f>
        <v>37.5</v>
      </c>
      <c r="DL4">
        <f>((14/16)*100)</f>
        <v>87.5</v>
      </c>
      <c r="DM4">
        <f>((4/16)*100)</f>
        <v>25</v>
      </c>
      <c r="DN4">
        <f>((6/16)*100)</f>
        <v>37.5</v>
      </c>
      <c r="DP4">
        <f>((0/10)*100)</f>
        <v>0</v>
      </c>
      <c r="DQ4">
        <f>((0/10)*100)</f>
        <v>0</v>
      </c>
      <c r="DR4">
        <f>((9/10)*100)</f>
        <v>90</v>
      </c>
      <c r="DS4">
        <f>((0/11)*100)</f>
        <v>0</v>
      </c>
      <c r="DT4">
        <f>((6/11)*100)</f>
        <v>54.54545454545454</v>
      </c>
      <c r="DU4">
        <f>((0/11)*100)</f>
        <v>0</v>
      </c>
      <c r="DV4">
        <f>((0/10)*100)</f>
        <v>0</v>
      </c>
      <c r="DW4">
        <f>((6/10)*100)</f>
        <v>60</v>
      </c>
      <c r="DX4">
        <f>((0/10)*100)</f>
        <v>0</v>
      </c>
      <c r="DY4">
        <f>((9/10)*100)</f>
        <v>90</v>
      </c>
      <c r="DZ4">
        <f>((0/10)*100)</f>
        <v>0</v>
      </c>
      <c r="EA4">
        <f>((0/10)*100)</f>
        <v>0</v>
      </c>
    </row>
    <row r="5" spans="1:131" x14ac:dyDescent="0.25">
      <c r="A5">
        <v>171.98823800000002</v>
      </c>
      <c r="B5">
        <v>5.931222</v>
      </c>
      <c r="C5">
        <v>183.60860300000002</v>
      </c>
      <c r="D5">
        <v>8.3319639999999993</v>
      </c>
      <c r="E5">
        <v>197.813525</v>
      </c>
      <c r="F5">
        <v>6.2698260000000001</v>
      </c>
      <c r="G5">
        <v>182.77140300000002</v>
      </c>
      <c r="H5">
        <v>9.5233310000000007</v>
      </c>
      <c r="K5">
        <f>(15/200)</f>
        <v>7.4999999999999997E-2</v>
      </c>
      <c r="L5">
        <f>(14/200)</f>
        <v>7.0000000000000007E-2</v>
      </c>
      <c r="M5">
        <f>(15/200)</f>
        <v>7.4999999999999997E-2</v>
      </c>
      <c r="N5">
        <f>(15/200)</f>
        <v>7.4999999999999997E-2</v>
      </c>
      <c r="P5">
        <f>(11/200)</f>
        <v>5.5E-2</v>
      </c>
      <c r="Q5">
        <f>(12/200)</f>
        <v>0.06</v>
      </c>
      <c r="R5">
        <f>(10/200)</f>
        <v>0.05</v>
      </c>
      <c r="S5">
        <f>(9/200)</f>
        <v>4.4999999999999998E-2</v>
      </c>
      <c r="U5">
        <f>0.075+0.055</f>
        <v>0.13</v>
      </c>
      <c r="V5">
        <f>0.07+0.06</f>
        <v>0.13</v>
      </c>
      <c r="W5">
        <f>0.075+0.05</f>
        <v>0.125</v>
      </c>
      <c r="X5">
        <f>0.075+0.045</f>
        <v>0.12</v>
      </c>
      <c r="Z5">
        <f>SQRT((ABS($A$6-$A$5)^2+(ABS($B$6-$B$5)^2)))</f>
        <v>20.785972664172302</v>
      </c>
      <c r="AA5">
        <f>SQRT((ABS($C$6-$C$5)^2+(ABS($D$6-$D$5)^2)))</f>
        <v>24.185271538145795</v>
      </c>
      <c r="AB5">
        <f>SQRT((ABS($E$6-$E$5)^2+(ABS($F$6-$F$5)^2)))</f>
        <v>24.819621964696111</v>
      </c>
      <c r="AC5">
        <f>SQRT((ABS($G$6-$G$5)^2+(ABS($H$6-$H$5)^2)))</f>
        <v>24.084511924899889</v>
      </c>
      <c r="AJ5">
        <f>1/0.13</f>
        <v>7.6923076923076916</v>
      </c>
      <c r="AK5">
        <f>1/0.13</f>
        <v>7.6923076923076916</v>
      </c>
      <c r="AL5">
        <f>1/0.125</f>
        <v>8</v>
      </c>
      <c r="AM5">
        <f>1/0.12</f>
        <v>8.3333333333333339</v>
      </c>
      <c r="AO5">
        <f t="shared" si="0"/>
        <v>159.89209741671002</v>
      </c>
      <c r="AP5">
        <f t="shared" si="1"/>
        <v>186.04055029342919</v>
      </c>
      <c r="AQ5">
        <f t="shared" si="2"/>
        <v>198.55697571756889</v>
      </c>
      <c r="AR5">
        <f t="shared" si="3"/>
        <v>200.70426604083241</v>
      </c>
      <c r="AT5" t="s">
        <v>324</v>
      </c>
      <c r="AV5">
        <f>((0.075/0.13)*100)</f>
        <v>57.692307692307686</v>
      </c>
      <c r="AW5">
        <f>((0.07/0.13)*100)</f>
        <v>53.846153846153854</v>
      </c>
      <c r="AX5">
        <f>((0.075/0.125)*100)</f>
        <v>60</v>
      </c>
      <c r="AY5">
        <f>((0.075/0.12)*100)</f>
        <v>62.5</v>
      </c>
      <c r="BA5">
        <f>((0.055/0.13)*100)</f>
        <v>42.307692307692307</v>
      </c>
      <c r="BB5">
        <f>((0.06/0.13)*100)</f>
        <v>46.153846153846153</v>
      </c>
      <c r="BC5">
        <f>((0.05/0.125)*100)</f>
        <v>40</v>
      </c>
      <c r="BD5">
        <f>((0.045/0.12)*100)</f>
        <v>37.5</v>
      </c>
      <c r="BF5">
        <f>ABS($B$5-$D$5)</f>
        <v>2.4007419999999993</v>
      </c>
      <c r="BG5">
        <f>ABS($F$5-$H$5)</f>
        <v>3.2535050000000005</v>
      </c>
      <c r="BL5">
        <f>SQRT((ABS($A$5-$E$6)^2+(ABS($B$5-$F$6)^2)))</f>
        <v>1.0089582298291264</v>
      </c>
      <c r="BM5">
        <f>SQRT((ABS($C$5-$G$5)^2+(ABS($D$5-$H$5)^2)))</f>
        <v>1.4561109740294509</v>
      </c>
      <c r="BO5">
        <f>SQRT((ABS($A$5-$G$5)^2+(ABS($B$5-$H$5)^2)))</f>
        <v>11.365733345680161</v>
      </c>
      <c r="BP5">
        <f>SQRT((ABS($C$5-$E$6)^2+(ABS($D$5-$F$6)^2)))</f>
        <v>10.868438697984804</v>
      </c>
      <c r="BR5">
        <f>DEGREES(ACOS((15.3899554595817^2+24.8196219646961^2-10.3948435963777^2)/(2*15.3899554595817*24.8196219646961)))</f>
        <v>12.850551266512129</v>
      </c>
      <c r="BS5">
        <f>DEGREES(ACOS((10.3948435963777^2+24.0845119248999^2-14.8313468959782^2)/(2*10.3948435963777*24.0845119248999)))</f>
        <v>20.776925415218866</v>
      </c>
      <c r="BU5">
        <v>15</v>
      </c>
      <c r="BV5">
        <v>4</v>
      </c>
      <c r="BW5">
        <v>6</v>
      </c>
      <c r="BX5">
        <v>15</v>
      </c>
      <c r="BY5">
        <v>14</v>
      </c>
      <c r="BZ5">
        <v>3</v>
      </c>
      <c r="CA5">
        <v>11</v>
      </c>
      <c r="CB5">
        <v>5</v>
      </c>
      <c r="CC5">
        <v>15</v>
      </c>
      <c r="CD5">
        <v>4</v>
      </c>
      <c r="CE5">
        <v>11</v>
      </c>
      <c r="CF5">
        <v>6</v>
      </c>
      <c r="CG5">
        <v>15</v>
      </c>
      <c r="CH5">
        <v>15</v>
      </c>
      <c r="CI5">
        <v>4</v>
      </c>
      <c r="CJ5">
        <v>6</v>
      </c>
      <c r="CL5">
        <v>11</v>
      </c>
      <c r="CM5">
        <v>0</v>
      </c>
      <c r="CN5">
        <v>0</v>
      </c>
      <c r="CO5">
        <v>9</v>
      </c>
      <c r="CP5">
        <v>12</v>
      </c>
      <c r="CQ5">
        <v>0</v>
      </c>
      <c r="CR5">
        <v>8</v>
      </c>
      <c r="CS5">
        <v>0</v>
      </c>
      <c r="CT5">
        <v>10</v>
      </c>
      <c r="CU5">
        <v>0</v>
      </c>
      <c r="CV5">
        <v>8</v>
      </c>
      <c r="CW5">
        <v>0</v>
      </c>
      <c r="CX5">
        <v>9</v>
      </c>
      <c r="CY5">
        <v>9</v>
      </c>
      <c r="CZ5">
        <v>0</v>
      </c>
      <c r="DA5">
        <v>0</v>
      </c>
      <c r="DC5">
        <f>((4/15)*100)</f>
        <v>26.666666666666668</v>
      </c>
      <c r="DD5">
        <f>((6/15)*100)</f>
        <v>40</v>
      </c>
      <c r="DE5">
        <f>((15/15)*100)</f>
        <v>100</v>
      </c>
      <c r="DF5">
        <f>((3/14)*100)</f>
        <v>21.428571428571427</v>
      </c>
      <c r="DG5">
        <f>((11/14)*100)</f>
        <v>78.571428571428569</v>
      </c>
      <c r="DH5">
        <f>((5/14)*100)</f>
        <v>35.714285714285715</v>
      </c>
      <c r="DI5">
        <f>((4/15)*100)</f>
        <v>26.666666666666668</v>
      </c>
      <c r="DJ5">
        <f>((11/15)*100)</f>
        <v>73.333333333333329</v>
      </c>
      <c r="DK5">
        <f>((6/15)*100)</f>
        <v>40</v>
      </c>
      <c r="DL5">
        <f>((15/15)*100)</f>
        <v>100</v>
      </c>
      <c r="DM5">
        <f>((4/15)*100)</f>
        <v>26.666666666666668</v>
      </c>
      <c r="DN5">
        <f>((6/15)*100)</f>
        <v>40</v>
      </c>
      <c r="DP5">
        <f>((0/11)*100)</f>
        <v>0</v>
      </c>
      <c r="DQ5">
        <f>((0/11)*100)</f>
        <v>0</v>
      </c>
      <c r="DR5">
        <f>((9/11)*100)</f>
        <v>81.818181818181827</v>
      </c>
      <c r="DS5">
        <f>((0/12)*100)</f>
        <v>0</v>
      </c>
      <c r="DT5">
        <f>((8/12)*100)</f>
        <v>66.666666666666657</v>
      </c>
      <c r="DU5">
        <f>((0/12)*100)</f>
        <v>0</v>
      </c>
      <c r="DV5">
        <f>((0/10)*100)</f>
        <v>0</v>
      </c>
      <c r="DW5">
        <f>((8/10)*100)</f>
        <v>80</v>
      </c>
      <c r="DX5">
        <f>((0/10)*100)</f>
        <v>0</v>
      </c>
      <c r="DY5">
        <f>((9/9)*100)</f>
        <v>100</v>
      </c>
      <c r="DZ5">
        <f>((0/9)*100)</f>
        <v>0</v>
      </c>
      <c r="EA5">
        <f>((0/9)*100)</f>
        <v>0</v>
      </c>
    </row>
    <row r="6" spans="1:131" x14ac:dyDescent="0.25">
      <c r="A6">
        <v>151.21391199999999</v>
      </c>
      <c r="B6">
        <v>6.626951</v>
      </c>
      <c r="C6">
        <v>159.42333200000002</v>
      </c>
      <c r="D6">
        <v>8.3268620000000002</v>
      </c>
      <c r="E6">
        <v>172.99547999999999</v>
      </c>
      <c r="F6">
        <v>5.9900460000000004</v>
      </c>
      <c r="G6">
        <v>158.68990000000002</v>
      </c>
      <c r="H6">
        <v>9.9040250000000007</v>
      </c>
      <c r="K6">
        <f>(12/200)</f>
        <v>0.06</v>
      </c>
      <c r="L6">
        <f>(14/200)</f>
        <v>7.0000000000000007E-2</v>
      </c>
      <c r="M6">
        <f>(13/200)</f>
        <v>6.5000000000000002E-2</v>
      </c>
      <c r="N6">
        <f>(14/200)</f>
        <v>7.0000000000000007E-2</v>
      </c>
      <c r="P6">
        <f>(9/200)</f>
        <v>4.4999999999999998E-2</v>
      </c>
      <c r="Q6">
        <f>(11/200)</f>
        <v>5.5E-2</v>
      </c>
      <c r="R6">
        <f>(9/200)</f>
        <v>4.4999999999999998E-2</v>
      </c>
      <c r="S6">
        <f>(10/200)</f>
        <v>0.05</v>
      </c>
      <c r="U6">
        <f>0.06+0.045</f>
        <v>0.105</v>
      </c>
      <c r="V6">
        <f>0.07+0.055</f>
        <v>0.125</v>
      </c>
      <c r="W6">
        <f>0.065+0.045</f>
        <v>0.11</v>
      </c>
      <c r="X6">
        <f>0.07+0.05</f>
        <v>0.12000000000000001</v>
      </c>
      <c r="Z6">
        <f>SQRT((ABS($A$7-$A$6)^2+(ABS($B$7-$B$6)^2)))</f>
        <v>33.092564453175285</v>
      </c>
      <c r="AA6">
        <f>SQRT((ABS($C$7-$C$6)^2+(ABS($D$7-$D$6)^2)))</f>
        <v>32.974608053544983</v>
      </c>
      <c r="AB6">
        <f>SQRT((ABS($E$7-$E$6)^2+(ABS($F$7-$F$6)^2)))</f>
        <v>19.461418454528761</v>
      </c>
      <c r="AC6">
        <f>SQRT((ABS($G$7-$G$6)^2+(ABS($H$7-$H$6)^2)))</f>
        <v>33.856760964477232</v>
      </c>
      <c r="AJ6">
        <f>1/0.105</f>
        <v>9.5238095238095237</v>
      </c>
      <c r="AK6">
        <f>1/0.125</f>
        <v>8</v>
      </c>
      <c r="AL6">
        <f>1/0.11</f>
        <v>9.0909090909090917</v>
      </c>
      <c r="AM6">
        <f>1/0.12</f>
        <v>8.3333333333333339</v>
      </c>
      <c r="AO6">
        <f t="shared" si="0"/>
        <v>315.16728050643133</v>
      </c>
      <c r="AP6">
        <f t="shared" si="1"/>
        <v>263.79686442835987</v>
      </c>
      <c r="AQ6">
        <f t="shared" si="2"/>
        <v>176.92198595026147</v>
      </c>
      <c r="AR6">
        <f t="shared" si="3"/>
        <v>282.13967470397694</v>
      </c>
      <c r="AT6">
        <f>SUM(U:X)</f>
        <v>94.634999999999948</v>
      </c>
      <c r="AV6">
        <f>((0.06/0.105)*100)</f>
        <v>57.142857142857139</v>
      </c>
      <c r="AW6">
        <f>((0.07/0.125)*100)</f>
        <v>56.000000000000007</v>
      </c>
      <c r="AX6">
        <f>((0.065/0.11)*100)</f>
        <v>59.090909090909093</v>
      </c>
      <c r="AY6">
        <f>((0.07/0.12)*100)</f>
        <v>58.333333333333336</v>
      </c>
      <c r="BA6">
        <f>((0.045/0.105)*100)</f>
        <v>42.857142857142854</v>
      </c>
      <c r="BB6">
        <f>((0.055/0.125)*100)</f>
        <v>44</v>
      </c>
      <c r="BC6">
        <f>((0.045/0.11)*100)</f>
        <v>40.909090909090907</v>
      </c>
      <c r="BD6">
        <f>((0.05/0.12)*100)</f>
        <v>41.666666666666671</v>
      </c>
      <c r="BF6">
        <f>ABS($B$6-$D$6)</f>
        <v>1.6999110000000002</v>
      </c>
      <c r="BG6">
        <f>ABS($F$6-$H$6)</f>
        <v>3.9139790000000003</v>
      </c>
      <c r="BL6">
        <f>SQRT((ABS($A$6-$E$7)^2+(ABS($B$6-$F$7)^2)))</f>
        <v>2.3747640052967642</v>
      </c>
      <c r="BM6">
        <f>SQRT((ABS($C$6-$G$6)^2+(ABS($D$6-$H$6)^2)))</f>
        <v>1.7393578203443338</v>
      </c>
      <c r="BO6">
        <f>SQRT((ABS($A$6-$G$6)^2+(ABS($B$6-$H$6)^2)))</f>
        <v>8.1626962811083708</v>
      </c>
      <c r="BP6">
        <f>SQRT((ABS($C$6-$E$7)^2+(ABS($D$6-$F$7)^2)))</f>
        <v>6.0127285586344188</v>
      </c>
      <c r="BR6">
        <f>DEGREES(ACOS((14.8313468959782^2+19.4614184545288^2-5.89740402354468^2)/(2*14.8313468959782*19.4614184545288)))</f>
        <v>12.342197593712164</v>
      </c>
      <c r="BS6">
        <f>DEGREES(ACOS((5.89740402354468^2+33.8567609644772^2-28.717877316783^2)/(2*5.89740402354468*33.8567609644772)))</f>
        <v>26.830756384714448</v>
      </c>
      <c r="BU6">
        <v>12</v>
      </c>
      <c r="BV6">
        <v>4</v>
      </c>
      <c r="BW6">
        <v>5</v>
      </c>
      <c r="BX6">
        <v>11</v>
      </c>
      <c r="BY6">
        <v>14</v>
      </c>
      <c r="BZ6">
        <v>5</v>
      </c>
      <c r="CA6">
        <v>8</v>
      </c>
      <c r="CB6">
        <v>4</v>
      </c>
      <c r="CC6">
        <v>13</v>
      </c>
      <c r="CD6">
        <v>6</v>
      </c>
      <c r="CE6">
        <v>8</v>
      </c>
      <c r="CF6">
        <v>6</v>
      </c>
      <c r="CG6">
        <v>14</v>
      </c>
      <c r="CH6">
        <v>11</v>
      </c>
      <c r="CI6">
        <v>5</v>
      </c>
      <c r="CJ6">
        <v>8</v>
      </c>
      <c r="CL6">
        <v>9</v>
      </c>
      <c r="CM6">
        <v>0</v>
      </c>
      <c r="CN6">
        <v>2</v>
      </c>
      <c r="CO6">
        <v>9</v>
      </c>
      <c r="CP6">
        <v>11</v>
      </c>
      <c r="CQ6">
        <v>0</v>
      </c>
      <c r="CR6">
        <v>6</v>
      </c>
      <c r="CS6">
        <v>0</v>
      </c>
      <c r="CT6">
        <v>9</v>
      </c>
      <c r="CU6">
        <v>0</v>
      </c>
      <c r="CV6">
        <v>6</v>
      </c>
      <c r="CW6">
        <v>0</v>
      </c>
      <c r="CX6">
        <v>10</v>
      </c>
      <c r="CY6">
        <v>9</v>
      </c>
      <c r="CZ6">
        <v>0</v>
      </c>
      <c r="DA6">
        <v>3</v>
      </c>
      <c r="DC6">
        <f>((4/12)*100)</f>
        <v>33.333333333333329</v>
      </c>
      <c r="DD6">
        <f>((5/12)*100)</f>
        <v>41.666666666666671</v>
      </c>
      <c r="DE6">
        <f>((11/12)*100)</f>
        <v>91.666666666666657</v>
      </c>
      <c r="DF6">
        <f>((5/14)*100)</f>
        <v>35.714285714285715</v>
      </c>
      <c r="DG6">
        <f>((8/14)*100)</f>
        <v>57.142857142857139</v>
      </c>
      <c r="DH6">
        <f>((4/14)*100)</f>
        <v>28.571428571428569</v>
      </c>
      <c r="DI6">
        <f>((6/13)*100)</f>
        <v>46.153846153846153</v>
      </c>
      <c r="DJ6">
        <f>((8/13)*100)</f>
        <v>61.53846153846154</v>
      </c>
      <c r="DK6">
        <f>((6/13)*100)</f>
        <v>46.153846153846153</v>
      </c>
      <c r="DL6">
        <f>((11/14)*100)</f>
        <v>78.571428571428569</v>
      </c>
      <c r="DM6">
        <f>((5/14)*100)</f>
        <v>35.714285714285715</v>
      </c>
      <c r="DN6">
        <f>((8/14)*100)</f>
        <v>57.142857142857139</v>
      </c>
      <c r="DP6">
        <f>((0/9)*100)</f>
        <v>0</v>
      </c>
      <c r="DQ6">
        <f>((2/9)*100)</f>
        <v>22.222222222222221</v>
      </c>
      <c r="DR6">
        <f>((9/9)*100)</f>
        <v>100</v>
      </c>
      <c r="DS6">
        <f>((0/11)*100)</f>
        <v>0</v>
      </c>
      <c r="DT6">
        <f>((6/11)*100)</f>
        <v>54.54545454545454</v>
      </c>
      <c r="DU6">
        <f>((0/11)*100)</f>
        <v>0</v>
      </c>
      <c r="DV6">
        <f>((0/9)*100)</f>
        <v>0</v>
      </c>
      <c r="DW6">
        <f>((6/9)*100)</f>
        <v>66.666666666666657</v>
      </c>
      <c r="DX6">
        <f>((0/9)*100)</f>
        <v>0</v>
      </c>
      <c r="DY6">
        <f>((9/10)*100)</f>
        <v>90</v>
      </c>
      <c r="DZ6">
        <f>((0/10)*100)</f>
        <v>0</v>
      </c>
      <c r="EA6">
        <f>((3/10)*100)</f>
        <v>30</v>
      </c>
    </row>
    <row r="7" spans="1:131" x14ac:dyDescent="0.25">
      <c r="A7">
        <v>118.162756</v>
      </c>
      <c r="B7">
        <v>4.9719860000000002</v>
      </c>
      <c r="C7">
        <v>126.48171500000001</v>
      </c>
      <c r="D7">
        <v>6.8521939999999999</v>
      </c>
      <c r="E7">
        <v>153.56001500000002</v>
      </c>
      <c r="F7">
        <v>6.9947889999999999</v>
      </c>
      <c r="G7">
        <v>124.87149300000002</v>
      </c>
      <c r="H7">
        <v>8.2929349999999999</v>
      </c>
      <c r="K7">
        <f>(17/200)</f>
        <v>8.5000000000000006E-2</v>
      </c>
      <c r="L7">
        <f>(17/200)</f>
        <v>8.5000000000000006E-2</v>
      </c>
      <c r="M7">
        <f>(11/200)</f>
        <v>5.5E-2</v>
      </c>
      <c r="N7">
        <f>(15/200)</f>
        <v>7.4999999999999997E-2</v>
      </c>
      <c r="P7">
        <f>(7/200)</f>
        <v>3.5000000000000003E-2</v>
      </c>
      <c r="Q7">
        <f>(9/200)</f>
        <v>4.4999999999999998E-2</v>
      </c>
      <c r="R7">
        <f>(9/200)</f>
        <v>4.4999999999999998E-2</v>
      </c>
      <c r="S7">
        <f>(9/200)</f>
        <v>4.4999999999999998E-2</v>
      </c>
      <c r="U7">
        <f>0.085+0.035</f>
        <v>0.12000000000000001</v>
      </c>
      <c r="V7">
        <f>0.085+0.045</f>
        <v>0.13</v>
      </c>
      <c r="W7">
        <f>0.055+0.045</f>
        <v>0.1</v>
      </c>
      <c r="X7">
        <f>0.075+0.045</f>
        <v>0.12</v>
      </c>
      <c r="Z7">
        <f>SQRT((ABS($A$8-$A$7)^2+(ABS($B$8-$B$7)^2)))</f>
        <v>31.429353180743203</v>
      </c>
      <c r="AA7">
        <f>SQRT((ABS($C$8-$C$7)^2+(ABS($D$8-$D$7)^2)))</f>
        <v>31.651202033568492</v>
      </c>
      <c r="AB7">
        <f>SQRT((ABS($E$8-$E$7)^2+(ABS($F$8-$F$7)^2)))</f>
        <v>33.080847813647992</v>
      </c>
      <c r="AC7">
        <f>SQRT((ABS($G$8-$G$7)^2+(ABS($H$8-$H$7)^2)))</f>
        <v>32.151583087580462</v>
      </c>
      <c r="AJ7">
        <f>1/0.12</f>
        <v>8.3333333333333339</v>
      </c>
      <c r="AK7">
        <f>1/0.13</f>
        <v>7.6923076923076916</v>
      </c>
      <c r="AL7">
        <f>1/0.1</f>
        <v>10</v>
      </c>
      <c r="AM7">
        <f>1/0.12</f>
        <v>8.3333333333333339</v>
      </c>
      <c r="AO7">
        <f t="shared" si="0"/>
        <v>261.91127650619336</v>
      </c>
      <c r="AP7">
        <f t="shared" si="1"/>
        <v>243.47078487360378</v>
      </c>
      <c r="AQ7">
        <f t="shared" si="2"/>
        <v>330.80847813647989</v>
      </c>
      <c r="AR7">
        <f t="shared" si="3"/>
        <v>267.92985906317051</v>
      </c>
      <c r="AV7">
        <f>((0.085/0.12)*100)</f>
        <v>70.833333333333343</v>
      </c>
      <c r="AW7">
        <f>((0.085/0.13)*100)</f>
        <v>65.384615384615387</v>
      </c>
      <c r="AX7">
        <f>((0.055/0.1)*100)</f>
        <v>54.999999999999993</v>
      </c>
      <c r="AY7">
        <f>((0.075/0.12)*100)</f>
        <v>62.5</v>
      </c>
      <c r="BA7">
        <f>((0.035/0.12)*100)</f>
        <v>29.166666666666668</v>
      </c>
      <c r="BB7">
        <f>((0.045/0.13)*100)</f>
        <v>34.615384615384613</v>
      </c>
      <c r="BC7">
        <f>((0.045/0.1)*100)</f>
        <v>44.999999999999993</v>
      </c>
      <c r="BD7">
        <f>((0.045/0.12)*100)</f>
        <v>37.5</v>
      </c>
      <c r="BF7">
        <f>ABS($B$7-$D$7)</f>
        <v>1.8802079999999997</v>
      </c>
      <c r="BG7">
        <f>ABS($F$7-$H$7)</f>
        <v>1.298146</v>
      </c>
      <c r="BL7">
        <f>SQRT((ABS($A$7-$E$8)^2+(ABS($B$7-$F$8)^2)))</f>
        <v>2.5687855791202252</v>
      </c>
      <c r="BM7">
        <f>SQRT((ABS($C$7-$G$7)^2+(ABS($D$7-$H$7)^2)))</f>
        <v>2.1606826510075416</v>
      </c>
      <c r="BO7">
        <f>SQRT((ABS($A$7-$G$7)^2+(ABS($B$7-$H$7)^2)))</f>
        <v>7.4857100128024046</v>
      </c>
      <c r="BP7">
        <f>SQRT((ABS($C$7-$E$8)^2+(ABS($D$7-$F$8)^2)))</f>
        <v>6.4669790265542852</v>
      </c>
      <c r="BR7">
        <f>DEGREES(ACOS((28.717877316783^2+33.080847813648^2-5.94148047654809^2)/(2*28.717877316783*33.080847813648)))</f>
        <v>7.502474979000624</v>
      </c>
      <c r="BS7">
        <f>DEGREES(ACOS((5.94148047654809^2+32.1515830875804^2-28.380853595364^2)/(2*5.94148047654809*32.1515830875804)))</f>
        <v>46.383566256903393</v>
      </c>
      <c r="BU7">
        <v>17</v>
      </c>
      <c r="BV7">
        <v>11</v>
      </c>
      <c r="BW7">
        <v>10</v>
      </c>
      <c r="BX7">
        <v>12</v>
      </c>
      <c r="BY7">
        <v>17</v>
      </c>
      <c r="BZ7">
        <v>11</v>
      </c>
      <c r="CA7">
        <v>9</v>
      </c>
      <c r="CB7">
        <v>8</v>
      </c>
      <c r="CC7">
        <v>11</v>
      </c>
      <c r="CD7">
        <v>5</v>
      </c>
      <c r="CE7">
        <v>5</v>
      </c>
      <c r="CF7">
        <v>8</v>
      </c>
      <c r="CG7">
        <v>15</v>
      </c>
      <c r="CH7">
        <v>12</v>
      </c>
      <c r="CI7">
        <v>7</v>
      </c>
      <c r="CJ7">
        <v>13</v>
      </c>
      <c r="CL7">
        <v>7</v>
      </c>
      <c r="CM7">
        <v>1</v>
      </c>
      <c r="CN7">
        <v>1</v>
      </c>
      <c r="CO7">
        <v>4</v>
      </c>
      <c r="CP7">
        <v>9</v>
      </c>
      <c r="CQ7">
        <v>1</v>
      </c>
      <c r="CR7">
        <v>3</v>
      </c>
      <c r="CS7">
        <v>0</v>
      </c>
      <c r="CT7">
        <v>9</v>
      </c>
      <c r="CU7">
        <v>2</v>
      </c>
      <c r="CV7">
        <v>3</v>
      </c>
      <c r="CW7">
        <v>3</v>
      </c>
      <c r="CX7">
        <v>9</v>
      </c>
      <c r="CY7">
        <v>4</v>
      </c>
      <c r="CZ7">
        <v>0</v>
      </c>
      <c r="DA7">
        <v>6</v>
      </c>
      <c r="DC7">
        <f>((11/17)*100)</f>
        <v>64.705882352941174</v>
      </c>
      <c r="DD7">
        <f>((10/17)*100)</f>
        <v>58.82352941176471</v>
      </c>
      <c r="DE7">
        <f>((12/17)*100)</f>
        <v>70.588235294117652</v>
      </c>
      <c r="DF7">
        <f>((11/17)*100)</f>
        <v>64.705882352941174</v>
      </c>
      <c r="DG7">
        <f>((9/17)*100)</f>
        <v>52.941176470588239</v>
      </c>
      <c r="DH7">
        <f>((8/17)*100)</f>
        <v>47.058823529411761</v>
      </c>
      <c r="DI7">
        <f>((5/11)*100)</f>
        <v>45.454545454545453</v>
      </c>
      <c r="DJ7">
        <f>((5/11)*100)</f>
        <v>45.454545454545453</v>
      </c>
      <c r="DK7">
        <f>((8/11)*100)</f>
        <v>72.727272727272734</v>
      </c>
      <c r="DL7">
        <f>((12/15)*100)</f>
        <v>80</v>
      </c>
      <c r="DM7">
        <f>((7/15)*100)</f>
        <v>46.666666666666664</v>
      </c>
      <c r="DN7">
        <f>((13/15)*100)</f>
        <v>86.666666666666671</v>
      </c>
      <c r="DP7">
        <f>((1/7)*100)</f>
        <v>14.285714285714285</v>
      </c>
      <c r="DQ7">
        <f>((1/7)*100)</f>
        <v>14.285714285714285</v>
      </c>
      <c r="DR7">
        <f>((4/7)*100)</f>
        <v>57.142857142857139</v>
      </c>
      <c r="DS7">
        <f>((1/9)*100)</f>
        <v>11.111111111111111</v>
      </c>
      <c r="DT7">
        <f>((3/9)*100)</f>
        <v>33.333333333333329</v>
      </c>
      <c r="DU7">
        <f>((0/9)*100)</f>
        <v>0</v>
      </c>
      <c r="DV7">
        <f>((2/9)*100)</f>
        <v>22.222222222222221</v>
      </c>
      <c r="DW7">
        <f>((3/9)*100)</f>
        <v>33.333333333333329</v>
      </c>
      <c r="DX7">
        <f>((3/9)*100)</f>
        <v>33.333333333333329</v>
      </c>
      <c r="DY7">
        <f>((4/9)*100)</f>
        <v>44.444444444444443</v>
      </c>
      <c r="DZ7">
        <f>((0/9)*100)</f>
        <v>0</v>
      </c>
      <c r="EA7">
        <f>((6/9)*100)</f>
        <v>66.666666666666657</v>
      </c>
    </row>
    <row r="8" spans="1:131" x14ac:dyDescent="0.25">
      <c r="A8">
        <v>86.743323000000004</v>
      </c>
      <c r="B8">
        <v>5.7615879999999997</v>
      </c>
      <c r="C8">
        <v>94.844738000000007</v>
      </c>
      <c r="D8">
        <v>7.8010229999999998</v>
      </c>
      <c r="E8">
        <v>120.60064200000001</v>
      </c>
      <c r="F8">
        <v>4.1624359999999996</v>
      </c>
      <c r="G8">
        <v>92.746735000000001</v>
      </c>
      <c r="H8">
        <v>9.6060300000000005</v>
      </c>
      <c r="K8">
        <f>(15/200)</f>
        <v>7.4999999999999997E-2</v>
      </c>
      <c r="L8">
        <f>(13/200)</f>
        <v>6.5000000000000002E-2</v>
      </c>
      <c r="M8">
        <f>(16/200)</f>
        <v>0.08</v>
      </c>
      <c r="N8">
        <f>(14/200)</f>
        <v>7.0000000000000007E-2</v>
      </c>
      <c r="P8">
        <f>(8/200)</f>
        <v>0.04</v>
      </c>
      <c r="Q8">
        <f>(8/200)</f>
        <v>0.04</v>
      </c>
      <c r="R8">
        <f>(8/200)</f>
        <v>0.04</v>
      </c>
      <c r="S8">
        <f>(8/200)</f>
        <v>0.04</v>
      </c>
      <c r="U8">
        <f>0.075+0.04</f>
        <v>0.11499999999999999</v>
      </c>
      <c r="V8">
        <f>0.065+0.04</f>
        <v>0.10500000000000001</v>
      </c>
      <c r="W8">
        <f>0.08+0.04</f>
        <v>0.12</v>
      </c>
      <c r="X8">
        <f>0.07+0.04</f>
        <v>0.11000000000000001</v>
      </c>
      <c r="Z8">
        <f>SQRT((ABS($A$9-$A$8)^2+(ABS($B$9-$B$8)^2)))</f>
        <v>25.835791537234389</v>
      </c>
      <c r="AA8">
        <f>SQRT((ABS($C$9-$C$8)^2+(ABS($D$9-$D$8)^2)))</f>
        <v>23.639265613056107</v>
      </c>
      <c r="AB8">
        <f>SQRT((ABS($E$9-$E$8)^2+(ABS($F$9-$F$8)^2)))</f>
        <v>31.411575904547188</v>
      </c>
      <c r="AC8">
        <f>SQRT((ABS($G$9-$G$8)^2+(ABS($H$9-$H$8)^2)))</f>
        <v>25.364746760701401</v>
      </c>
      <c r="AJ8">
        <f>1/0.115</f>
        <v>8.695652173913043</v>
      </c>
      <c r="AK8">
        <f>1/0.105</f>
        <v>9.5238095238095237</v>
      </c>
      <c r="AL8">
        <f>1/0.12</f>
        <v>8.3333333333333339</v>
      </c>
      <c r="AM8">
        <f>1/0.11</f>
        <v>9.0909090909090917</v>
      </c>
      <c r="AO8">
        <f t="shared" si="0"/>
        <v>224.65905684551643</v>
      </c>
      <c r="AP8">
        <f t="shared" si="1"/>
        <v>225.13586298148672</v>
      </c>
      <c r="AQ8">
        <f t="shared" si="2"/>
        <v>261.76313253789323</v>
      </c>
      <c r="AR8">
        <f t="shared" si="3"/>
        <v>230.58860691546724</v>
      </c>
      <c r="AV8">
        <f>((0.075/0.115)*100)</f>
        <v>65.217391304347814</v>
      </c>
      <c r="AW8">
        <f>((0.065/0.105)*100)</f>
        <v>61.904761904761905</v>
      </c>
      <c r="AX8">
        <f>((0.08/0.12)*100)</f>
        <v>66.666666666666671</v>
      </c>
      <c r="AY8">
        <f>((0.07/0.11)*100)</f>
        <v>63.636363636363647</v>
      </c>
      <c r="BA8">
        <f>((0.04/0.115)*100)</f>
        <v>34.782608695652172</v>
      </c>
      <c r="BB8">
        <f>((0.04/0.105)*100)</f>
        <v>38.095238095238102</v>
      </c>
      <c r="BC8">
        <f>((0.04/0.12)*100)</f>
        <v>33.333333333333336</v>
      </c>
      <c r="BD8">
        <f>((0.04/0.11)*100)</f>
        <v>36.363636363636367</v>
      </c>
      <c r="BF8">
        <f>ABS($B$8-$D$8)</f>
        <v>2.0394350000000001</v>
      </c>
      <c r="BG8">
        <f>ABS($F$8-$H$8)</f>
        <v>5.4435940000000009</v>
      </c>
      <c r="BL8">
        <f>SQRT((ABS($A$8-$E$9)^2+(ABS($B$8-$F$9)^2)))</f>
        <v>2.5106469563146416</v>
      </c>
      <c r="BM8">
        <f>SQRT((ABS($C$8-$G$8)^2+(ABS($D$8-$H$8)^2)))</f>
        <v>2.767610315427016</v>
      </c>
      <c r="BO8">
        <f>SQRT((ABS($A$8-$G$8)^2+(ABS($B$8-$H$8)^2)))</f>
        <v>7.1288631585343243</v>
      </c>
      <c r="BP8">
        <f>SQRT((ABS($C$8-$E$9)^2+(ABS($D$8-$F$9)^2)))</f>
        <v>6.1694636988284559</v>
      </c>
      <c r="BR8">
        <f>DEGREES(ACOS((28.380853595364^2+31.4115759045472^2-5.58030938232281^2)/(2*28.380853595364*31.4115759045472)))</f>
        <v>9.0006569487120434</v>
      </c>
      <c r="BS8">
        <f>DEGREES(ACOS((5.58030938232281^2+25.3647467607014^2-22.1589696857024^2)/(2*5.58030938232281*25.3647467607014)))</f>
        <v>49.595628127090919</v>
      </c>
      <c r="BU8">
        <v>15</v>
      </c>
      <c r="BV8">
        <v>7</v>
      </c>
      <c r="BW8">
        <v>9</v>
      </c>
      <c r="BX8">
        <v>12</v>
      </c>
      <c r="BY8">
        <v>13</v>
      </c>
      <c r="BZ8">
        <v>7</v>
      </c>
      <c r="CA8">
        <v>5</v>
      </c>
      <c r="CB8">
        <v>5</v>
      </c>
      <c r="CC8">
        <v>16</v>
      </c>
      <c r="CD8">
        <v>10</v>
      </c>
      <c r="CE8">
        <v>8</v>
      </c>
      <c r="CF8">
        <v>13</v>
      </c>
      <c r="CG8">
        <v>14</v>
      </c>
      <c r="CH8">
        <v>12</v>
      </c>
      <c r="CI8">
        <v>6</v>
      </c>
      <c r="CJ8">
        <v>11</v>
      </c>
      <c r="CL8">
        <v>8</v>
      </c>
      <c r="CM8">
        <v>2</v>
      </c>
      <c r="CN8">
        <v>2</v>
      </c>
      <c r="CO8">
        <v>5</v>
      </c>
      <c r="CP8">
        <v>8</v>
      </c>
      <c r="CQ8">
        <v>2</v>
      </c>
      <c r="CR8">
        <v>0</v>
      </c>
      <c r="CS8">
        <v>0</v>
      </c>
      <c r="CT8">
        <v>8</v>
      </c>
      <c r="CU8">
        <v>1</v>
      </c>
      <c r="CV8">
        <v>0</v>
      </c>
      <c r="CW8">
        <v>6</v>
      </c>
      <c r="CX8">
        <v>8</v>
      </c>
      <c r="CY8">
        <v>5</v>
      </c>
      <c r="CZ8">
        <v>0</v>
      </c>
      <c r="DA8">
        <v>5</v>
      </c>
      <c r="DC8">
        <f>((7/15)*100)</f>
        <v>46.666666666666664</v>
      </c>
      <c r="DD8">
        <f>((9/15)*100)</f>
        <v>60</v>
      </c>
      <c r="DE8">
        <f>((12/15)*100)</f>
        <v>80</v>
      </c>
      <c r="DF8">
        <f>((7/13)*100)</f>
        <v>53.846153846153847</v>
      </c>
      <c r="DG8">
        <f>((5/13)*100)</f>
        <v>38.461538461538467</v>
      </c>
      <c r="DH8">
        <f>((5/13)*100)</f>
        <v>38.461538461538467</v>
      </c>
      <c r="DI8">
        <f>((10/16)*100)</f>
        <v>62.5</v>
      </c>
      <c r="DJ8">
        <f>((8/16)*100)</f>
        <v>50</v>
      </c>
      <c r="DK8">
        <f>((13/16)*100)</f>
        <v>81.25</v>
      </c>
      <c r="DL8">
        <f>((12/14)*100)</f>
        <v>85.714285714285708</v>
      </c>
      <c r="DM8">
        <f>((6/14)*100)</f>
        <v>42.857142857142854</v>
      </c>
      <c r="DN8">
        <f>((11/14)*100)</f>
        <v>78.571428571428569</v>
      </c>
      <c r="DP8">
        <f>((2/8)*100)</f>
        <v>25</v>
      </c>
      <c r="DQ8">
        <f>((2/8)*100)</f>
        <v>25</v>
      </c>
      <c r="DR8">
        <f>((5/8)*100)</f>
        <v>62.5</v>
      </c>
      <c r="DS8">
        <f>((2/8)*100)</f>
        <v>25</v>
      </c>
      <c r="DT8">
        <f>((0/8)*100)</f>
        <v>0</v>
      </c>
      <c r="DU8">
        <f>((0/8)*100)</f>
        <v>0</v>
      </c>
      <c r="DV8">
        <f>((1/8)*100)</f>
        <v>12.5</v>
      </c>
      <c r="DW8">
        <f>((0/8)*100)</f>
        <v>0</v>
      </c>
      <c r="DX8">
        <f>((6/8)*100)</f>
        <v>75</v>
      </c>
      <c r="DY8">
        <f>((5/8)*100)</f>
        <v>62.5</v>
      </c>
      <c r="DZ8">
        <f>((0/8)*100)</f>
        <v>0</v>
      </c>
      <c r="EA8">
        <f>((5/8)*100)</f>
        <v>62.5</v>
      </c>
    </row>
    <row r="9" spans="1:131" x14ac:dyDescent="0.25">
      <c r="A9">
        <v>60.912269000000002</v>
      </c>
      <c r="B9">
        <v>5.2668419999999996</v>
      </c>
      <c r="C9">
        <v>71.209082000000009</v>
      </c>
      <c r="D9">
        <v>7.3879320000000002</v>
      </c>
      <c r="E9">
        <v>89.209316999999999</v>
      </c>
      <c r="F9">
        <v>5.290184</v>
      </c>
      <c r="G9">
        <v>67.386370999999997</v>
      </c>
      <c r="H9">
        <v>9.1345259999999993</v>
      </c>
      <c r="K9">
        <f>(14/200)</f>
        <v>7.0000000000000007E-2</v>
      </c>
      <c r="L9">
        <f>(11/200)</f>
        <v>5.5E-2</v>
      </c>
      <c r="M9">
        <f>(15/200)</f>
        <v>7.4999999999999997E-2</v>
      </c>
      <c r="N9">
        <f>(15/200)</f>
        <v>7.4999999999999997E-2</v>
      </c>
      <c r="P9">
        <f>(7/200)</f>
        <v>3.5000000000000003E-2</v>
      </c>
      <c r="Q9">
        <f>(8/200)</f>
        <v>0.04</v>
      </c>
      <c r="R9">
        <f>(8/200)</f>
        <v>0.04</v>
      </c>
      <c r="S9">
        <f>(8/200)</f>
        <v>0.04</v>
      </c>
      <c r="U9">
        <f>0.07+0.035</f>
        <v>0.10500000000000001</v>
      </c>
      <c r="V9">
        <f>0.055+0.04</f>
        <v>9.5000000000000001E-2</v>
      </c>
      <c r="W9">
        <f>0.075+0.04</f>
        <v>0.11499999999999999</v>
      </c>
      <c r="X9">
        <f>0.075+0.04</f>
        <v>0.11499999999999999</v>
      </c>
      <c r="Z9">
        <f>SQRT((ABS($A$10-$A$9)^2+(ABS($B$10-$B$9)^2)))</f>
        <v>29.364152888145924</v>
      </c>
      <c r="AA9">
        <f>SQRT((ABS($C$10-$C$9)^2+(ABS($D$10-$D$9)^2)))</f>
        <v>26.702132411504319</v>
      </c>
      <c r="AB9">
        <f>SQRT((ABS($E$10-$E$9)^2+(ABS($F$10-$F$9)^2)))</f>
        <v>27.072153991927294</v>
      </c>
      <c r="AC9">
        <f>SQRT((ABS($G$10-$G$9)^2+(ABS($H$10-$H$9)^2)))</f>
        <v>28.016766100663361</v>
      </c>
      <c r="AJ9">
        <f>1/0.105</f>
        <v>9.5238095238095237</v>
      </c>
      <c r="AK9">
        <f>1/0.095</f>
        <v>10.526315789473685</v>
      </c>
      <c r="AL9">
        <f>1/0.115</f>
        <v>8.695652173913043</v>
      </c>
      <c r="AM9">
        <f>1/0.115</f>
        <v>8.695652173913043</v>
      </c>
      <c r="AO9">
        <f t="shared" si="0"/>
        <v>279.65859893472305</v>
      </c>
      <c r="AP9">
        <f t="shared" si="1"/>
        <v>281.07507801583495</v>
      </c>
      <c r="AQ9">
        <f t="shared" si="2"/>
        <v>235.41003471241126</v>
      </c>
      <c r="AR9">
        <f t="shared" si="3"/>
        <v>243.62405304924664</v>
      </c>
      <c r="AV9">
        <f>((0.07/0.105)*100)</f>
        <v>66.666666666666671</v>
      </c>
      <c r="AW9">
        <f>((0.055/0.095)*100)</f>
        <v>57.894736842105267</v>
      </c>
      <c r="AX9">
        <f>((0.075/0.115)*100)</f>
        <v>65.217391304347814</v>
      </c>
      <c r="AY9">
        <f>((0.075/0.115)*100)</f>
        <v>65.217391304347814</v>
      </c>
      <c r="BA9">
        <f>((0.035/0.105)*100)</f>
        <v>33.333333333333336</v>
      </c>
      <c r="BB9">
        <f>((0.04/0.095)*100)</f>
        <v>42.105263157894733</v>
      </c>
      <c r="BC9">
        <f>((0.04/0.115)*100)</f>
        <v>34.782608695652172</v>
      </c>
      <c r="BD9">
        <f>((0.04/0.115)*100)</f>
        <v>34.782608695652172</v>
      </c>
      <c r="BF9">
        <f>ABS($B$9-$D$9)</f>
        <v>2.1210900000000006</v>
      </c>
      <c r="BG9">
        <f>ABS($F$9-$H$9)</f>
        <v>3.8443419999999993</v>
      </c>
      <c r="BL9">
        <f>SQRT((ABS($A$9-$E$10)^2+(ABS($B$9-$F$10)^2)))</f>
        <v>1.2961725524176937</v>
      </c>
      <c r="BM9">
        <f>SQRT((ABS($C$9-$G$9)^2+(ABS($D$9-$H$9)^2)))</f>
        <v>4.2028216700637078</v>
      </c>
      <c r="BO9">
        <f>SQRT((ABS($A$9-$G$9)^2+(ABS($B$9-$H$9)^2)))</f>
        <v>7.541417388678334</v>
      </c>
      <c r="BP9">
        <f>SQRT((ABS($C$9-$E$10)^2+(ABS($D$9-$F$10)^2)))</f>
        <v>9.415959778058216</v>
      </c>
      <c r="BR9">
        <f>DEGREES(ACOS((22.1589696857024^2+27.0721539919273^2-6.77099642004727^2)/(2*22.1589696857024*27.0721539919273)))</f>
        <v>10.915495220804086</v>
      </c>
      <c r="BS9">
        <f>DEGREES(ACOS((6.77099642004727^2+28.0167661006634^2-23.1540635070767^2)/(2*6.77099642004727*28.0167661006634)))</f>
        <v>39.042327815876632</v>
      </c>
      <c r="BU9">
        <v>14</v>
      </c>
      <c r="BV9">
        <v>5</v>
      </c>
      <c r="BW9">
        <v>7</v>
      </c>
      <c r="BX9">
        <v>11</v>
      </c>
      <c r="BY9">
        <v>11</v>
      </c>
      <c r="BZ9">
        <v>4</v>
      </c>
      <c r="CA9">
        <v>6</v>
      </c>
      <c r="CB9">
        <v>3</v>
      </c>
      <c r="CC9">
        <v>15</v>
      </c>
      <c r="CD9">
        <v>9</v>
      </c>
      <c r="CE9">
        <v>7</v>
      </c>
      <c r="CF9">
        <v>11</v>
      </c>
      <c r="CG9">
        <v>15</v>
      </c>
      <c r="CH9">
        <v>11</v>
      </c>
      <c r="CI9">
        <v>6</v>
      </c>
      <c r="CJ9">
        <v>11</v>
      </c>
      <c r="CL9">
        <v>7</v>
      </c>
      <c r="CM9">
        <v>0</v>
      </c>
      <c r="CN9">
        <v>1</v>
      </c>
      <c r="CO9">
        <v>5</v>
      </c>
      <c r="CP9">
        <v>8</v>
      </c>
      <c r="CQ9">
        <v>0</v>
      </c>
      <c r="CR9">
        <v>0</v>
      </c>
      <c r="CS9">
        <v>0</v>
      </c>
      <c r="CT9">
        <v>8</v>
      </c>
      <c r="CU9">
        <v>2</v>
      </c>
      <c r="CV9">
        <v>0</v>
      </c>
      <c r="CW9">
        <v>5</v>
      </c>
      <c r="CX9">
        <v>8</v>
      </c>
      <c r="CY9">
        <v>5</v>
      </c>
      <c r="CZ9">
        <v>0</v>
      </c>
      <c r="DA9">
        <v>4</v>
      </c>
      <c r="DC9">
        <f>((5/14)*100)</f>
        <v>35.714285714285715</v>
      </c>
      <c r="DD9">
        <f>((7/14)*100)</f>
        <v>50</v>
      </c>
      <c r="DE9">
        <f>((11/14)*100)</f>
        <v>78.571428571428569</v>
      </c>
      <c r="DF9">
        <f>((4/11)*100)</f>
        <v>36.363636363636367</v>
      </c>
      <c r="DG9">
        <f>((6/11)*100)</f>
        <v>54.54545454545454</v>
      </c>
      <c r="DH9">
        <f>((3/11)*100)</f>
        <v>27.27272727272727</v>
      </c>
      <c r="DI9">
        <f>((9/15)*100)</f>
        <v>60</v>
      </c>
      <c r="DJ9">
        <f>((7/15)*100)</f>
        <v>46.666666666666664</v>
      </c>
      <c r="DK9">
        <f>((11/15)*100)</f>
        <v>73.333333333333329</v>
      </c>
      <c r="DL9">
        <f>((11/15)*100)</f>
        <v>73.333333333333329</v>
      </c>
      <c r="DM9">
        <f>((6/15)*100)</f>
        <v>40</v>
      </c>
      <c r="DN9">
        <f>((11/15)*100)</f>
        <v>73.333333333333329</v>
      </c>
      <c r="DP9">
        <f>((0/7)*100)</f>
        <v>0</v>
      </c>
      <c r="DQ9">
        <f>((1/7)*100)</f>
        <v>14.285714285714285</v>
      </c>
      <c r="DR9">
        <f>((5/7)*100)</f>
        <v>71.428571428571431</v>
      </c>
      <c r="DS9">
        <f>((0/8)*100)</f>
        <v>0</v>
      </c>
      <c r="DT9">
        <f>((0/8)*100)</f>
        <v>0</v>
      </c>
      <c r="DU9">
        <f>((0/8)*100)</f>
        <v>0</v>
      </c>
      <c r="DV9">
        <f>((2/8)*100)</f>
        <v>25</v>
      </c>
      <c r="DW9">
        <f>((0/8)*100)</f>
        <v>0</v>
      </c>
      <c r="DX9">
        <f>((5/8)*100)</f>
        <v>62.5</v>
      </c>
      <c r="DY9">
        <f>((5/8)*100)</f>
        <v>62.5</v>
      </c>
      <c r="DZ9">
        <f>((0/8)*100)</f>
        <v>0</v>
      </c>
      <c r="EA9">
        <f>((4/8)*100)</f>
        <v>50</v>
      </c>
    </row>
    <row r="10" spans="1:131" x14ac:dyDescent="0.25">
      <c r="A10">
        <v>31.549529000000007</v>
      </c>
      <c r="B10">
        <v>5.5548950000000001</v>
      </c>
      <c r="C10">
        <v>44.508212</v>
      </c>
      <c r="D10">
        <v>7.6475790000000003</v>
      </c>
      <c r="E10">
        <v>62.140689000000002</v>
      </c>
      <c r="F10">
        <v>4.8532630000000001</v>
      </c>
      <c r="G10">
        <v>39.369739000000003</v>
      </c>
      <c r="H10">
        <v>9.0478419999999993</v>
      </c>
      <c r="K10">
        <f>(12/200)</f>
        <v>0.06</v>
      </c>
      <c r="L10">
        <f>(14/200)</f>
        <v>7.0000000000000007E-2</v>
      </c>
      <c r="M10">
        <f>(14/200)</f>
        <v>7.0000000000000007E-2</v>
      </c>
      <c r="P10">
        <f>(9/200)</f>
        <v>4.4999999999999998E-2</v>
      </c>
      <c r="Q10">
        <f>(9/200)</f>
        <v>4.4999999999999998E-2</v>
      </c>
      <c r="R10">
        <f>(8/200)</f>
        <v>0.04</v>
      </c>
      <c r="S10">
        <f>(8/200)</f>
        <v>0.04</v>
      </c>
      <c r="U10">
        <f>0.06+0.045</f>
        <v>0.105</v>
      </c>
      <c r="V10">
        <f>0.07+0.045</f>
        <v>0.115</v>
      </c>
      <c r="W10">
        <f>0.07+0.04</f>
        <v>0.11000000000000001</v>
      </c>
      <c r="Z10">
        <f>SQRT((ABS($A$11-$A$10)^2+(ABS($B$11-$B$10)^2)))</f>
        <v>20.954876462476253</v>
      </c>
      <c r="AA10">
        <f>SQRT((ABS($C$11-$C$10)^2+(ABS($D$11-$D$10)^2)))</f>
        <v>26.57959269778139</v>
      </c>
      <c r="AB10">
        <f>SQRT((ABS($E$11-$E$10)^2+(ABS($F$11-$F$10)^2)))</f>
        <v>28.388128737067277</v>
      </c>
      <c r="AJ10">
        <f>1/0.105</f>
        <v>9.5238095238095237</v>
      </c>
      <c r="AK10">
        <f>1/0.115</f>
        <v>8.695652173913043</v>
      </c>
      <c r="AL10">
        <f>1/0.11</f>
        <v>9.0909090909090917</v>
      </c>
      <c r="AO10">
        <f t="shared" si="0"/>
        <v>199.57025202358338</v>
      </c>
      <c r="AP10">
        <f t="shared" si="1"/>
        <v>231.12689302418599</v>
      </c>
      <c r="AQ10">
        <f t="shared" si="2"/>
        <v>258.0738976097025</v>
      </c>
      <c r="AV10">
        <f>((0.06/0.105)*100)</f>
        <v>57.142857142857139</v>
      </c>
      <c r="AW10">
        <f>((0.07/0.115)*100)</f>
        <v>60.869565217391312</v>
      </c>
      <c r="AX10">
        <f>((0.07/0.11)*100)</f>
        <v>63.636363636363647</v>
      </c>
      <c r="BA10">
        <f>((0.045/0.105)*100)</f>
        <v>42.857142857142854</v>
      </c>
      <c r="BB10">
        <f>((0.045/0.115)*100)</f>
        <v>39.130434782608688</v>
      </c>
      <c r="BC10">
        <f>((0.04/0.11)*100)</f>
        <v>36.363636363636367</v>
      </c>
      <c r="BF10">
        <f>ABS($B$10-$D$10)</f>
        <v>2.0926840000000002</v>
      </c>
      <c r="BG10">
        <f>ABS($F$10-$H$10)</f>
        <v>4.1945789999999992</v>
      </c>
      <c r="BI10">
        <v>1.6658929999999996</v>
      </c>
      <c r="BJ10">
        <v>2.6986455000000005</v>
      </c>
      <c r="BL10">
        <f>SQRT((ABS($A$10-$E$11)^2+(ABS($B$10-$F$11)^2)))</f>
        <v>2.2934485991573879</v>
      </c>
      <c r="BM10">
        <f>SQRT((ABS($C$10-$G$10)^2+(ABS($D$10-$H$10)^2)))</f>
        <v>5.325846528102173</v>
      </c>
      <c r="BO10">
        <f>SQRT((ABS($A$10-$G$10)^2+(ABS($B$10-$H$10)^2)))</f>
        <v>8.5648329340921148</v>
      </c>
      <c r="BP10">
        <f>SQRT((ABS($C$10-$E$11)^2+(ABS($D$10-$F$11)^2)))</f>
        <v>11.096651251979127</v>
      </c>
      <c r="BR10">
        <f>DEGREES(ACOS((23.1540635070767^2+28.3881287370673^2-6.97218689329912^2)/(2*23.1540635070767*28.3881287370673)))</f>
        <v>10.307603600331726</v>
      </c>
      <c r="BU10">
        <v>12</v>
      </c>
      <c r="BV10">
        <v>4</v>
      </c>
      <c r="BW10">
        <v>5</v>
      </c>
      <c r="BX10">
        <v>9</v>
      </c>
      <c r="BY10">
        <v>14</v>
      </c>
      <c r="BZ10">
        <v>5</v>
      </c>
      <c r="CA10">
        <v>8</v>
      </c>
      <c r="CB10">
        <v>6</v>
      </c>
      <c r="CC10">
        <v>14</v>
      </c>
      <c r="CD10">
        <v>7</v>
      </c>
      <c r="CE10">
        <v>8</v>
      </c>
      <c r="CF10">
        <v>11</v>
      </c>
      <c r="CL10">
        <v>9</v>
      </c>
      <c r="CM10">
        <v>0</v>
      </c>
      <c r="CN10">
        <v>2</v>
      </c>
      <c r="CO10">
        <v>5</v>
      </c>
      <c r="CP10">
        <v>9</v>
      </c>
      <c r="CQ10">
        <v>0</v>
      </c>
      <c r="CR10">
        <v>3</v>
      </c>
      <c r="CS10">
        <v>0</v>
      </c>
      <c r="CT10">
        <v>8</v>
      </c>
      <c r="CU10">
        <v>1</v>
      </c>
      <c r="CV10">
        <v>3</v>
      </c>
      <c r="CW10">
        <v>4</v>
      </c>
      <c r="CX10">
        <v>8</v>
      </c>
      <c r="CY10">
        <v>5</v>
      </c>
      <c r="CZ10">
        <v>0</v>
      </c>
      <c r="DA10">
        <v>5</v>
      </c>
      <c r="DC10">
        <f>((4/12)*100)</f>
        <v>33.333333333333329</v>
      </c>
      <c r="DD10">
        <f>((5/12)*100)</f>
        <v>41.666666666666671</v>
      </c>
      <c r="DE10">
        <f>((9/12)*100)</f>
        <v>75</v>
      </c>
      <c r="DF10">
        <f>((5/14)*100)</f>
        <v>35.714285714285715</v>
      </c>
      <c r="DG10">
        <f>((8/14)*100)</f>
        <v>57.142857142857139</v>
      </c>
      <c r="DH10">
        <f>((6/14)*100)</f>
        <v>42.857142857142854</v>
      </c>
      <c r="DI10">
        <f>((7/14)*100)</f>
        <v>50</v>
      </c>
      <c r="DJ10">
        <f>((8/14)*100)</f>
        <v>57.142857142857139</v>
      </c>
      <c r="DK10">
        <f>((11/14)*100)</f>
        <v>78.571428571428569</v>
      </c>
      <c r="DP10">
        <f>((0/9)*100)</f>
        <v>0</v>
      </c>
      <c r="DQ10">
        <f>((2/9)*100)</f>
        <v>22.222222222222221</v>
      </c>
      <c r="DR10">
        <f>((5/9)*100)</f>
        <v>55.555555555555557</v>
      </c>
      <c r="DS10">
        <f>((0/9)*100)</f>
        <v>0</v>
      </c>
      <c r="DT10">
        <f>((3/9)*100)</f>
        <v>33.333333333333329</v>
      </c>
      <c r="DU10">
        <f>((0/9)*100)</f>
        <v>0</v>
      </c>
      <c r="DV10">
        <f>((1/8)*100)</f>
        <v>12.5</v>
      </c>
      <c r="DW10">
        <f>((3/8)*100)</f>
        <v>37.5</v>
      </c>
      <c r="DX10">
        <f>((4/8)*100)</f>
        <v>50</v>
      </c>
      <c r="DY10">
        <f>((5/8)*100)</f>
        <v>62.5</v>
      </c>
      <c r="DZ10">
        <f>((0/8)*100)</f>
        <v>0</v>
      </c>
      <c r="EA10">
        <f>((5/8)*100)</f>
        <v>62.5</v>
      </c>
    </row>
    <row r="11" spans="1:131" x14ac:dyDescent="0.25">
      <c r="A11">
        <v>10.607109000000001</v>
      </c>
      <c r="B11">
        <v>6.2773159999999999</v>
      </c>
      <c r="C11">
        <v>17.929477000000006</v>
      </c>
      <c r="D11">
        <v>7.4340520000000003</v>
      </c>
      <c r="E11">
        <v>33.752633000000003</v>
      </c>
      <c r="F11">
        <v>4.9175259999999996</v>
      </c>
      <c r="Q11">
        <f>(9/200)</f>
        <v>4.4999999999999998E-2</v>
      </c>
      <c r="R11">
        <f>(9/200)</f>
        <v>4.4999999999999998E-2</v>
      </c>
      <c r="BF11">
        <f>ABS($B$11-$D$11)</f>
        <v>1.1567360000000004</v>
      </c>
      <c r="CP11">
        <v>9</v>
      </c>
      <c r="CQ11">
        <v>1</v>
      </c>
      <c r="CR11">
        <v>3</v>
      </c>
      <c r="CS11">
        <v>0</v>
      </c>
      <c r="CT11">
        <v>9</v>
      </c>
      <c r="CU11">
        <v>2</v>
      </c>
      <c r="CV11">
        <v>3</v>
      </c>
      <c r="CW11">
        <v>5</v>
      </c>
      <c r="DS11">
        <f>((1/9)*100)</f>
        <v>11.111111111111111</v>
      </c>
      <c r="DT11">
        <f>((3/9)*100)</f>
        <v>33.333333333333329</v>
      </c>
      <c r="DU11">
        <f>((0/9)*100)</f>
        <v>0</v>
      </c>
      <c r="DV11">
        <f>((2/9)*100)</f>
        <v>22.222222222222221</v>
      </c>
      <c r="DW11">
        <f>((3/9)*100)</f>
        <v>33.333333333333329</v>
      </c>
      <c r="DX11">
        <f>((5/9)*100)</f>
        <v>55.555555555555557</v>
      </c>
    </row>
    <row r="12" spans="1:131" x14ac:dyDescent="0.25">
      <c r="A12" t="s">
        <v>22</v>
      </c>
      <c r="B12" t="s">
        <v>22</v>
      </c>
      <c r="C12" t="s">
        <v>22</v>
      </c>
      <c r="D12" t="s">
        <v>22</v>
      </c>
      <c r="E12" t="s">
        <v>22</v>
      </c>
      <c r="F12" t="s">
        <v>22</v>
      </c>
      <c r="G12" t="s">
        <v>22</v>
      </c>
      <c r="H12" t="s">
        <v>22</v>
      </c>
      <c r="BS12">
        <f>DEGREES(ACOS((6.67662578405028^2+25.4066624141545^2-19.9170084561798^2)/(2*6.67662578405028*25.4066624141545)))</f>
        <v>30.141735835663948</v>
      </c>
    </row>
    <row r="13" spans="1:131" x14ac:dyDescent="0.25">
      <c r="A13">
        <v>52.318057000000003</v>
      </c>
      <c r="B13">
        <v>7.4925269999999999</v>
      </c>
      <c r="C13">
        <v>66.661319000000006</v>
      </c>
      <c r="D13">
        <v>6.7903159999999998</v>
      </c>
      <c r="E13">
        <v>50.287738000000004</v>
      </c>
      <c r="F13">
        <v>7.5196839999999998</v>
      </c>
      <c r="G13">
        <v>42.338108000000005</v>
      </c>
      <c r="H13">
        <v>4.5380529999999997</v>
      </c>
      <c r="K13">
        <f>(14/200)</f>
        <v>7.0000000000000007E-2</v>
      </c>
      <c r="L13">
        <f>(13/200)</f>
        <v>6.5000000000000002E-2</v>
      </c>
      <c r="M13">
        <f>(13/200)</f>
        <v>6.5000000000000002E-2</v>
      </c>
      <c r="N13">
        <f>(14/200)</f>
        <v>7.0000000000000007E-2</v>
      </c>
      <c r="P13">
        <f>(10/200)</f>
        <v>0.05</v>
      </c>
      <c r="Q13">
        <f>(10/200)</f>
        <v>0.05</v>
      </c>
      <c r="R13">
        <f>(8/200)</f>
        <v>0.04</v>
      </c>
      <c r="S13">
        <f>(10/200)</f>
        <v>0.05</v>
      </c>
      <c r="U13">
        <f>0.07+0.05</f>
        <v>0.12000000000000001</v>
      </c>
      <c r="V13">
        <f>0.065+0.05</f>
        <v>0.115</v>
      </c>
      <c r="W13">
        <f>0.065+0.04</f>
        <v>0.10500000000000001</v>
      </c>
      <c r="X13">
        <f>0.07+0.05</f>
        <v>0.12000000000000001</v>
      </c>
      <c r="Z13">
        <f>SQRT((ABS($A$14-$A$13)^2+(ABS($B$14-$B$13)^2)))</f>
        <v>23.369703823082936</v>
      </c>
      <c r="AA13">
        <f>SQRT((ABS($C$14-$C$13)^2+(ABS($D$14-$D$13)^2)))</f>
        <v>23.061261159096155</v>
      </c>
      <c r="AB13">
        <f>SQRT((ABS($E$14-$E$13)^2+(ABS($F$14-$F$13)^2)))</f>
        <v>23.284645791298612</v>
      </c>
      <c r="AC13">
        <f>SQRT((ABS($G$14-$G$13)^2+(ABS($H$14-$H$13)^2)))</f>
        <v>25.48710692878706</v>
      </c>
      <c r="AJ13">
        <f>1/0.12</f>
        <v>8.3333333333333339</v>
      </c>
      <c r="AK13">
        <f>1/0.115</f>
        <v>8.695652173913043</v>
      </c>
      <c r="AL13">
        <f>1/0.105</f>
        <v>9.5238095238095237</v>
      </c>
      <c r="AM13">
        <f>1/0.12</f>
        <v>8.3333333333333339</v>
      </c>
      <c r="AO13">
        <f t="shared" ref="AO13:AO20" si="4">$Z13/$U13</f>
        <v>194.74753185902446</v>
      </c>
      <c r="AP13">
        <f t="shared" ref="AP13:AP19" si="5">$AA13/$V13</f>
        <v>200.53270573127091</v>
      </c>
      <c r="AQ13">
        <f t="shared" ref="AQ13:AQ19" si="6">$AB13/$W13</f>
        <v>221.75853134570104</v>
      </c>
      <c r="AR13">
        <f t="shared" ref="AR13:AR19" si="7">$AC13/$X13</f>
        <v>212.39255773989214</v>
      </c>
      <c r="AV13">
        <f>((0.07/0.12)*100)</f>
        <v>58.333333333333336</v>
      </c>
      <c r="AW13">
        <f>((0.065/0.115)*100)</f>
        <v>56.521739130434781</v>
      </c>
      <c r="AX13">
        <f>((0.065/0.105)*100)</f>
        <v>61.904761904761905</v>
      </c>
      <c r="AY13">
        <f>((0.07/0.12)*100)</f>
        <v>58.333333333333336</v>
      </c>
      <c r="BA13">
        <f>((0.05/0.12)*100)</f>
        <v>41.666666666666671</v>
      </c>
      <c r="BB13">
        <f>((0.05/0.115)*100)</f>
        <v>43.478260869565219</v>
      </c>
      <c r="BC13">
        <f>((0.04/0.105)*100)</f>
        <v>38.095238095238102</v>
      </c>
      <c r="BD13">
        <f>((0.05/0.12)*100)</f>
        <v>41.666666666666671</v>
      </c>
      <c r="BF13">
        <f>ABS($B$13-$D$13)</f>
        <v>0.70221100000000014</v>
      </c>
      <c r="BG13">
        <f>ABS($F$13-$H$13)</f>
        <v>2.9816310000000001</v>
      </c>
      <c r="BL13">
        <f>SQRT((ABS($A$13-$E$13)^2+(ABS($B$13-$F$13)^2)))</f>
        <v>2.0305006142353159</v>
      </c>
      <c r="BM13">
        <f>SQRT((ABS($C$13-$G$14)^2+(ABS($D$13-$H$14)^2)))</f>
        <v>1.9482508299918613</v>
      </c>
      <c r="BO13">
        <f>SQRT((ABS($A$13-$G$13)^2+(ABS($B$13-$H$13)^2)))</f>
        <v>10.40808813660208</v>
      </c>
      <c r="BP13">
        <f>SQRT((ABS($C$13-$E$14)^2+(ABS($D$13-$F$14)^2)))</f>
        <v>7.1304100965412243</v>
      </c>
      <c r="BR13">
        <f>DEGREES(ACOS((17.6783839434411^2+23.2846457912986^2-6.67662578405028^2)/(2*17.6783839434411*23.2846457912986)))</f>
        <v>10.253264479155019</v>
      </c>
      <c r="BS13">
        <f>DEGREES(ACOS((5.97599260095159^2+30.041215361998^2-26.0107339942834^2)/(2*5.97599260095159*30.041215361998)))</f>
        <v>43.225388186398092</v>
      </c>
      <c r="BU13">
        <v>14</v>
      </c>
      <c r="BV13">
        <v>5</v>
      </c>
      <c r="BW13">
        <v>6</v>
      </c>
      <c r="BX13">
        <v>12</v>
      </c>
      <c r="BY13">
        <v>13</v>
      </c>
      <c r="BZ13">
        <v>5</v>
      </c>
      <c r="CA13">
        <v>6</v>
      </c>
      <c r="CB13">
        <v>4</v>
      </c>
      <c r="CC13">
        <v>13</v>
      </c>
      <c r="CD13">
        <v>6</v>
      </c>
      <c r="CE13">
        <v>6</v>
      </c>
      <c r="CF13">
        <v>8</v>
      </c>
      <c r="CG13">
        <v>14</v>
      </c>
      <c r="CH13">
        <v>12</v>
      </c>
      <c r="CI13">
        <v>4</v>
      </c>
      <c r="CJ13">
        <v>8</v>
      </c>
      <c r="CL13">
        <v>10</v>
      </c>
      <c r="CM13">
        <v>0</v>
      </c>
      <c r="CN13">
        <v>0</v>
      </c>
      <c r="CO13">
        <v>8</v>
      </c>
      <c r="CP13">
        <v>10</v>
      </c>
      <c r="CQ13">
        <v>1</v>
      </c>
      <c r="CR13">
        <v>3</v>
      </c>
      <c r="CS13">
        <v>0</v>
      </c>
      <c r="CT13">
        <v>8</v>
      </c>
      <c r="CU13">
        <v>0</v>
      </c>
      <c r="CV13">
        <v>3</v>
      </c>
      <c r="CW13">
        <v>2</v>
      </c>
      <c r="CX13">
        <v>10</v>
      </c>
      <c r="CY13">
        <v>8</v>
      </c>
      <c r="CZ13">
        <v>0</v>
      </c>
      <c r="DA13">
        <v>2</v>
      </c>
      <c r="DC13">
        <f>((5/14)*100)</f>
        <v>35.714285714285715</v>
      </c>
      <c r="DD13">
        <f>((6/14)*100)</f>
        <v>42.857142857142854</v>
      </c>
      <c r="DE13">
        <f>((12/14)*100)</f>
        <v>85.714285714285708</v>
      </c>
      <c r="DF13">
        <f>((5/13)*100)</f>
        <v>38.461538461538467</v>
      </c>
      <c r="DG13">
        <f>((6/13)*100)</f>
        <v>46.153846153846153</v>
      </c>
      <c r="DH13">
        <f>((4/13)*100)</f>
        <v>30.76923076923077</v>
      </c>
      <c r="DI13">
        <f>((6/13)*100)</f>
        <v>46.153846153846153</v>
      </c>
      <c r="DJ13">
        <f>((6/13)*100)</f>
        <v>46.153846153846153</v>
      </c>
      <c r="DK13">
        <f>((8/13)*100)</f>
        <v>61.53846153846154</v>
      </c>
      <c r="DL13">
        <f>((12/14)*100)</f>
        <v>85.714285714285708</v>
      </c>
      <c r="DM13">
        <f>((4/14)*100)</f>
        <v>28.571428571428569</v>
      </c>
      <c r="DN13">
        <f>((8/14)*100)</f>
        <v>57.142857142857139</v>
      </c>
      <c r="DP13">
        <f>((0/10)*100)</f>
        <v>0</v>
      </c>
      <c r="DQ13">
        <f>((0/10)*100)</f>
        <v>0</v>
      </c>
      <c r="DR13">
        <f>((8/10)*100)</f>
        <v>80</v>
      </c>
      <c r="DS13">
        <f>((1/10)*100)</f>
        <v>10</v>
      </c>
      <c r="DT13">
        <f>((3/10)*100)</f>
        <v>30</v>
      </c>
      <c r="DU13">
        <f>((0/10)*100)</f>
        <v>0</v>
      </c>
      <c r="DV13">
        <f>((0/8)*100)</f>
        <v>0</v>
      </c>
      <c r="DW13">
        <f>((3/8)*100)</f>
        <v>37.5</v>
      </c>
      <c r="DX13">
        <f>((2/8)*100)</f>
        <v>25</v>
      </c>
      <c r="DY13">
        <f>((8/10)*100)</f>
        <v>80</v>
      </c>
      <c r="DZ13">
        <f>((0/10)*100)</f>
        <v>0</v>
      </c>
      <c r="EA13">
        <f>((2/10)*100)</f>
        <v>20</v>
      </c>
    </row>
    <row r="14" spans="1:131" x14ac:dyDescent="0.25">
      <c r="A14">
        <v>75.65747300000001</v>
      </c>
      <c r="B14">
        <v>8.6819459999999999</v>
      </c>
      <c r="C14">
        <v>89.699240000000003</v>
      </c>
      <c r="D14">
        <v>7.8276019999999997</v>
      </c>
      <c r="E14">
        <v>73.544930000000008</v>
      </c>
      <c r="F14">
        <v>8.6500599999999999</v>
      </c>
      <c r="G14">
        <v>67.816058999999996</v>
      </c>
      <c r="H14">
        <v>5.221158</v>
      </c>
      <c r="K14">
        <f>(13/200)</f>
        <v>6.5000000000000002E-2</v>
      </c>
      <c r="L14">
        <f>(14/200)</f>
        <v>7.0000000000000007E-2</v>
      </c>
      <c r="M14">
        <f>(14/200)</f>
        <v>7.0000000000000007E-2</v>
      </c>
      <c r="N14">
        <f>(14/200)</f>
        <v>7.0000000000000007E-2</v>
      </c>
      <c r="P14">
        <f>(9/200)</f>
        <v>4.4999999999999998E-2</v>
      </c>
      <c r="Q14">
        <f>(8/200)</f>
        <v>0.04</v>
      </c>
      <c r="R14">
        <f>(7/200)</f>
        <v>3.5000000000000003E-2</v>
      </c>
      <c r="S14">
        <f>(9/200)</f>
        <v>4.4999999999999998E-2</v>
      </c>
      <c r="U14">
        <f>0.065+0.045</f>
        <v>0.11</v>
      </c>
      <c r="V14">
        <f>0.07+0.04</f>
        <v>0.11000000000000001</v>
      </c>
      <c r="W14">
        <f>0.07+0.035</f>
        <v>0.10500000000000001</v>
      </c>
      <c r="X14">
        <f>0.07+0.045</f>
        <v>0.115</v>
      </c>
      <c r="Z14">
        <f>SQRT((ABS($A$15-$A$14)^2+(ABS($B$15-$B$14)^2)))</f>
        <v>23.755281618951283</v>
      </c>
      <c r="AA14">
        <f>SQRT((ABS($C$15-$C$14)^2+(ABS($D$15-$D$14)^2)))</f>
        <v>29.189607883568502</v>
      </c>
      <c r="AB14">
        <f>SQRT((ABS($E$15-$E$14)^2+(ABS($F$15-$F$14)^2)))</f>
        <v>24.151626183763689</v>
      </c>
      <c r="AC14">
        <f>SQRT((ABS($G$15-$G$14)^2+(ABS($H$15-$H$14)^2)))</f>
        <v>25.406662414154553</v>
      </c>
      <c r="AJ14">
        <f>1/0.11</f>
        <v>9.0909090909090917</v>
      </c>
      <c r="AK14">
        <f>1/0.11</f>
        <v>9.0909090909090917</v>
      </c>
      <c r="AL14">
        <f>1/0.105</f>
        <v>9.5238095238095237</v>
      </c>
      <c r="AM14">
        <f>1/0.115</f>
        <v>8.695652173913043</v>
      </c>
      <c r="AO14">
        <f t="shared" si="4"/>
        <v>215.95710562682984</v>
      </c>
      <c r="AP14">
        <f t="shared" si="5"/>
        <v>265.36007166880455</v>
      </c>
      <c r="AQ14">
        <f t="shared" si="6"/>
        <v>230.01548746441605</v>
      </c>
      <c r="AR14">
        <f t="shared" si="7"/>
        <v>220.92749925351785</v>
      </c>
      <c r="AV14">
        <f>((0.065/0.11)*100)</f>
        <v>59.090909090909093</v>
      </c>
      <c r="AW14">
        <f>((0.07/0.11)*100)</f>
        <v>63.636363636363647</v>
      </c>
      <c r="AX14">
        <f>((0.07/0.105)*100)</f>
        <v>66.666666666666671</v>
      </c>
      <c r="AY14">
        <f>((0.07/0.115)*100)</f>
        <v>60.869565217391312</v>
      </c>
      <c r="BA14">
        <f>((0.045/0.11)*100)</f>
        <v>40.909090909090907</v>
      </c>
      <c r="BB14">
        <f>((0.04/0.11)*100)</f>
        <v>36.363636363636367</v>
      </c>
      <c r="BC14">
        <f>((0.035/0.105)*100)</f>
        <v>33.333333333333336</v>
      </c>
      <c r="BD14">
        <f>((0.045/0.115)*100)</f>
        <v>39.130434782608688</v>
      </c>
      <c r="BF14">
        <f>ABS($B$14-$D$14)</f>
        <v>0.85434400000000021</v>
      </c>
      <c r="BG14">
        <f>ABS($F$14-$H$14)</f>
        <v>3.4289019999999999</v>
      </c>
      <c r="BL14">
        <f>SQRT((ABS($A$14-$E$14)^2+(ABS($B$14-$F$14)^2)))</f>
        <v>2.1127836244738858</v>
      </c>
      <c r="BM14">
        <f>SQRT((ABS($C$14-$G$15)^2+(ABS($D$14-$H$15)^2)))</f>
        <v>4.1892063217989195</v>
      </c>
      <c r="BO14">
        <f>SQRT((ABS($A$14-$G$14)^2+(ABS($B$14-$H$14)^2)))</f>
        <v>8.5711625291053863</v>
      </c>
      <c r="BP14">
        <f>SQRT((ABS($C$14-$E$15)^2+(ABS($D$14-$F$15)^2)))</f>
        <v>8.1618486852548333</v>
      </c>
      <c r="BR14">
        <f>DEGREES(ACOS((19.9170084561798^2+24.1516261837637^2-5.97599260095159^2)/(2*19.9170084561798*24.1516261837637)))</f>
        <v>11.032667581852415</v>
      </c>
      <c r="BS14">
        <f>DEGREES(ACOS((6.22536872322999^2+33.1043047744678^2-28.3302082707025^2)/(2*6.22536872322999*33.1043047744678)))</f>
        <v>36.331070903083621</v>
      </c>
      <c r="BU14">
        <v>13</v>
      </c>
      <c r="BV14">
        <v>5</v>
      </c>
      <c r="BW14">
        <v>8</v>
      </c>
      <c r="BX14">
        <v>11</v>
      </c>
      <c r="BY14">
        <v>14</v>
      </c>
      <c r="BZ14">
        <v>7</v>
      </c>
      <c r="CA14">
        <v>7</v>
      </c>
      <c r="CB14">
        <v>6</v>
      </c>
      <c r="CC14">
        <v>14</v>
      </c>
      <c r="CD14">
        <v>8</v>
      </c>
      <c r="CE14">
        <v>6</v>
      </c>
      <c r="CF14">
        <v>11</v>
      </c>
      <c r="CG14">
        <v>14</v>
      </c>
      <c r="CH14">
        <v>11</v>
      </c>
      <c r="CI14">
        <v>6</v>
      </c>
      <c r="CJ14">
        <v>11</v>
      </c>
      <c r="CL14">
        <v>9</v>
      </c>
      <c r="CM14">
        <v>1</v>
      </c>
      <c r="CN14">
        <v>2</v>
      </c>
      <c r="CO14">
        <v>7</v>
      </c>
      <c r="CP14">
        <v>8</v>
      </c>
      <c r="CQ14">
        <v>0</v>
      </c>
      <c r="CR14">
        <v>0</v>
      </c>
      <c r="CS14">
        <v>0</v>
      </c>
      <c r="CT14">
        <v>7</v>
      </c>
      <c r="CU14">
        <v>2</v>
      </c>
      <c r="CV14">
        <v>0</v>
      </c>
      <c r="CW14">
        <v>4</v>
      </c>
      <c r="CX14">
        <v>9</v>
      </c>
      <c r="CY14">
        <v>7</v>
      </c>
      <c r="CZ14">
        <v>0</v>
      </c>
      <c r="DA14">
        <v>4</v>
      </c>
      <c r="DC14">
        <f>((5/13)*100)</f>
        <v>38.461538461538467</v>
      </c>
      <c r="DD14">
        <f>((8/13)*100)</f>
        <v>61.53846153846154</v>
      </c>
      <c r="DE14">
        <f>((11/13)*100)</f>
        <v>84.615384615384613</v>
      </c>
      <c r="DF14">
        <f>((7/14)*100)</f>
        <v>50</v>
      </c>
      <c r="DG14">
        <f>((7/14)*100)</f>
        <v>50</v>
      </c>
      <c r="DH14">
        <f>((6/14)*100)</f>
        <v>42.857142857142854</v>
      </c>
      <c r="DI14">
        <f>((8/14)*100)</f>
        <v>57.142857142857139</v>
      </c>
      <c r="DJ14">
        <f>((6/14)*100)</f>
        <v>42.857142857142854</v>
      </c>
      <c r="DK14">
        <f>((11/14)*100)</f>
        <v>78.571428571428569</v>
      </c>
      <c r="DL14">
        <f>((11/14)*100)</f>
        <v>78.571428571428569</v>
      </c>
      <c r="DM14">
        <f>((6/14)*100)</f>
        <v>42.857142857142854</v>
      </c>
      <c r="DN14">
        <f>((11/14)*100)</f>
        <v>78.571428571428569</v>
      </c>
      <c r="DP14">
        <f>((1/9)*100)</f>
        <v>11.111111111111111</v>
      </c>
      <c r="DQ14">
        <f>((2/9)*100)</f>
        <v>22.222222222222221</v>
      </c>
      <c r="DR14">
        <f>((7/9)*100)</f>
        <v>77.777777777777786</v>
      </c>
      <c r="DS14">
        <f t="shared" ref="DS14:DU15" si="8">((0/8)*100)</f>
        <v>0</v>
      </c>
      <c r="DT14">
        <f t="shared" si="8"/>
        <v>0</v>
      </c>
      <c r="DU14">
        <f t="shared" si="8"/>
        <v>0</v>
      </c>
      <c r="DV14">
        <f>((2/7)*100)</f>
        <v>28.571428571428569</v>
      </c>
      <c r="DW14">
        <f>((0/7)*100)</f>
        <v>0</v>
      </c>
      <c r="DX14">
        <f>((4/7)*100)</f>
        <v>57.142857142857139</v>
      </c>
      <c r="DY14">
        <f>((7/9)*100)</f>
        <v>77.777777777777786</v>
      </c>
      <c r="DZ14">
        <f>((0/9)*100)</f>
        <v>0</v>
      </c>
      <c r="EA14">
        <f>((4/9)*100)</f>
        <v>44.444444444444443</v>
      </c>
    </row>
    <row r="15" spans="1:131" x14ac:dyDescent="0.25">
      <c r="A15">
        <v>99.412304000000006</v>
      </c>
      <c r="B15">
        <v>8.8282640000000008</v>
      </c>
      <c r="C15">
        <v>118.88011800000001</v>
      </c>
      <c r="D15">
        <v>7.1137620000000004</v>
      </c>
      <c r="E15">
        <v>97.680304000000007</v>
      </c>
      <c r="F15">
        <v>9.5359320000000007</v>
      </c>
      <c r="G15">
        <v>93.220486000000008</v>
      </c>
      <c r="H15">
        <v>5.5581800000000001</v>
      </c>
      <c r="K15">
        <f>(15/200)</f>
        <v>7.4999999999999997E-2</v>
      </c>
      <c r="L15">
        <f>(12/200)</f>
        <v>0.06</v>
      </c>
      <c r="M15">
        <f>(16/200)</f>
        <v>0.08</v>
      </c>
      <c r="N15">
        <f>(15/200)</f>
        <v>7.4999999999999997E-2</v>
      </c>
      <c r="P15">
        <f>(7/200)</f>
        <v>3.5000000000000003E-2</v>
      </c>
      <c r="Q15">
        <f>(8/200)</f>
        <v>0.04</v>
      </c>
      <c r="R15">
        <f>(7/200)</f>
        <v>3.5000000000000003E-2</v>
      </c>
      <c r="S15">
        <f>(8/200)</f>
        <v>0.04</v>
      </c>
      <c r="U15">
        <f>0.075+0.035</f>
        <v>0.11</v>
      </c>
      <c r="V15">
        <f>0.06+0.04</f>
        <v>0.1</v>
      </c>
      <c r="W15">
        <f>0.08+0.035</f>
        <v>0.115</v>
      </c>
      <c r="X15">
        <f>0.075+0.04</f>
        <v>0.11499999999999999</v>
      </c>
      <c r="Z15">
        <f>SQRT((ABS($A$16-$A$15)^2+(ABS($B$16-$B$15)^2)))</f>
        <v>29.67962757783863</v>
      </c>
      <c r="AA15">
        <f>SQRT((ABS($C$16-$C$15)^2+(ABS($D$16-$D$15)^2)))</f>
        <v>35.43285782220773</v>
      </c>
      <c r="AB15">
        <f>SQRT((ABS($E$16-$E$15)^2+(ABS($F$16-$F$15)^2)))</f>
        <v>30.523287541362979</v>
      </c>
      <c r="AC15">
        <f>SQRT((ABS($G$16-$G$15)^2+(ABS($H$16-$H$15)^2)))</f>
        <v>30.041215361998024</v>
      </c>
      <c r="AJ15">
        <f>1/0.11</f>
        <v>9.0909090909090917</v>
      </c>
      <c r="AK15">
        <f>1/0.1</f>
        <v>10</v>
      </c>
      <c r="AL15">
        <f>1/0.115</f>
        <v>8.695652173913043</v>
      </c>
      <c r="AM15">
        <f>1/0.115</f>
        <v>8.695652173913043</v>
      </c>
      <c r="AO15">
        <f t="shared" si="4"/>
        <v>269.81479616216939</v>
      </c>
      <c r="AP15">
        <f t="shared" si="5"/>
        <v>354.32857822207728</v>
      </c>
      <c r="AQ15">
        <f t="shared" si="6"/>
        <v>265.4198916640259</v>
      </c>
      <c r="AR15">
        <f t="shared" si="7"/>
        <v>261.22795966954806</v>
      </c>
      <c r="AV15">
        <f>((0.075/0.11)*100)</f>
        <v>68.181818181818173</v>
      </c>
      <c r="AW15">
        <f>((0.06/0.1)*100)</f>
        <v>60</v>
      </c>
      <c r="AX15">
        <f>((0.08/0.115)*100)</f>
        <v>69.565217391304344</v>
      </c>
      <c r="AY15">
        <f>((0.075/0.115)*100)</f>
        <v>65.217391304347814</v>
      </c>
      <c r="BA15">
        <f>((0.035/0.11)*100)</f>
        <v>31.818181818181824</v>
      </c>
      <c r="BB15">
        <f>((0.04/0.1)*100)</f>
        <v>40</v>
      </c>
      <c r="BC15">
        <f>((0.035/0.115)*100)</f>
        <v>30.434782608695656</v>
      </c>
      <c r="BD15">
        <f>((0.04/0.115)*100)</f>
        <v>34.782608695652172</v>
      </c>
      <c r="BF15">
        <f>ABS($B$15-$D$15)</f>
        <v>1.7145020000000004</v>
      </c>
      <c r="BG15">
        <f>ABS($F$15-$H$15)</f>
        <v>3.9777520000000006</v>
      </c>
      <c r="BL15">
        <f>SQRT((ABS($A$15-$E$15)^2+(ABS($B$15-$F$15)^2)))</f>
        <v>1.8709938530695385</v>
      </c>
      <c r="BM15">
        <f>SQRT((ABS($C$15-$G$16)^2+(ABS($D$15-$H$16)^2)))</f>
        <v>4.9580324282975399</v>
      </c>
      <c r="BO15">
        <f>SQRT((ABS($A$15-$G$15)^2+(ABS($B$15-$H$15)^2)))</f>
        <v>7.0022895907110252</v>
      </c>
      <c r="BP15">
        <f>SQRT((ABS($C$15-$E$16)^2+(ABS($D$15-$F$16)^2)))</f>
        <v>9.4208242590094038</v>
      </c>
      <c r="BR15">
        <f>DEGREES(ACOS((28.3302082707025^2+31.653440061692^2-4.99322291653899^2)/(2*28.3302082707025*31.653440061692)))</f>
        <v>7.1350026801380286</v>
      </c>
      <c r="BS15">
        <f>DEGREES(ACOS((4.99322291653899^2+31.1570797080857^2-27.9576192158858^2)/(2*4.99322291653899*31.1570797080857)))</f>
        <v>46.528696316605519</v>
      </c>
      <c r="BU15">
        <v>15</v>
      </c>
      <c r="BV15">
        <v>7</v>
      </c>
      <c r="BW15">
        <v>9</v>
      </c>
      <c r="BX15">
        <v>11</v>
      </c>
      <c r="BY15">
        <v>12</v>
      </c>
      <c r="BZ15">
        <v>4</v>
      </c>
      <c r="CA15">
        <v>7</v>
      </c>
      <c r="CB15">
        <v>5</v>
      </c>
      <c r="CC15">
        <v>16</v>
      </c>
      <c r="CD15">
        <v>9</v>
      </c>
      <c r="CE15">
        <v>8</v>
      </c>
      <c r="CF15">
        <v>13</v>
      </c>
      <c r="CG15">
        <v>15</v>
      </c>
      <c r="CH15">
        <v>11</v>
      </c>
      <c r="CI15">
        <v>7</v>
      </c>
      <c r="CJ15">
        <v>13</v>
      </c>
      <c r="CL15">
        <v>7</v>
      </c>
      <c r="CM15">
        <v>0</v>
      </c>
      <c r="CN15">
        <v>1</v>
      </c>
      <c r="CO15">
        <v>4</v>
      </c>
      <c r="CP15">
        <v>8</v>
      </c>
      <c r="CQ15">
        <v>0</v>
      </c>
      <c r="CR15">
        <v>0</v>
      </c>
      <c r="CS15">
        <v>0</v>
      </c>
      <c r="CT15">
        <v>7</v>
      </c>
      <c r="CU15">
        <v>1</v>
      </c>
      <c r="CV15">
        <v>0</v>
      </c>
      <c r="CW15">
        <v>5</v>
      </c>
      <c r="CX15">
        <v>8</v>
      </c>
      <c r="CY15">
        <v>4</v>
      </c>
      <c r="CZ15">
        <v>0</v>
      </c>
      <c r="DA15">
        <v>5</v>
      </c>
      <c r="DC15">
        <f>((7/15)*100)</f>
        <v>46.666666666666664</v>
      </c>
      <c r="DD15">
        <f>((9/15)*100)</f>
        <v>60</v>
      </c>
      <c r="DE15">
        <f>((11/15)*100)</f>
        <v>73.333333333333329</v>
      </c>
      <c r="DF15">
        <f>((4/12)*100)</f>
        <v>33.333333333333329</v>
      </c>
      <c r="DG15">
        <f>((7/12)*100)</f>
        <v>58.333333333333336</v>
      </c>
      <c r="DH15">
        <f>((5/12)*100)</f>
        <v>41.666666666666671</v>
      </c>
      <c r="DI15">
        <f>((9/16)*100)</f>
        <v>56.25</v>
      </c>
      <c r="DJ15">
        <f>((8/16)*100)</f>
        <v>50</v>
      </c>
      <c r="DK15">
        <f>((13/16)*100)</f>
        <v>81.25</v>
      </c>
      <c r="DL15">
        <f>((11/15)*100)</f>
        <v>73.333333333333329</v>
      </c>
      <c r="DM15">
        <f>((7/15)*100)</f>
        <v>46.666666666666664</v>
      </c>
      <c r="DN15">
        <f>((13/15)*100)</f>
        <v>86.666666666666671</v>
      </c>
      <c r="DP15">
        <f>((0/7)*100)</f>
        <v>0</v>
      </c>
      <c r="DQ15">
        <f>((1/7)*100)</f>
        <v>14.285714285714285</v>
      </c>
      <c r="DR15">
        <f>((4/7)*100)</f>
        <v>57.142857142857139</v>
      </c>
      <c r="DS15">
        <f t="shared" si="8"/>
        <v>0</v>
      </c>
      <c r="DT15">
        <f t="shared" si="8"/>
        <v>0</v>
      </c>
      <c r="DU15">
        <f t="shared" si="8"/>
        <v>0</v>
      </c>
      <c r="DV15">
        <f>((1/7)*100)</f>
        <v>14.285714285714285</v>
      </c>
      <c r="DW15">
        <f>((0/7)*100)</f>
        <v>0</v>
      </c>
      <c r="DX15">
        <f>((5/7)*100)</f>
        <v>71.428571428571431</v>
      </c>
      <c r="DY15">
        <f>((4/8)*100)</f>
        <v>50</v>
      </c>
      <c r="DZ15">
        <f>((0/8)*100)</f>
        <v>0</v>
      </c>
      <c r="EA15">
        <f>((5/8)*100)</f>
        <v>62.5</v>
      </c>
    </row>
    <row r="16" spans="1:131" x14ac:dyDescent="0.25">
      <c r="A16">
        <v>129.06484399999999</v>
      </c>
      <c r="B16">
        <v>7.560524</v>
      </c>
      <c r="C16">
        <v>154.31268</v>
      </c>
      <c r="D16">
        <v>6.9689740000000002</v>
      </c>
      <c r="E16">
        <v>128.18820400000001</v>
      </c>
      <c r="F16">
        <v>8.5668500000000005</v>
      </c>
      <c r="G16">
        <v>123.25147100000001</v>
      </c>
      <c r="H16">
        <v>4.774241</v>
      </c>
      <c r="K16">
        <f>(12/200)</f>
        <v>0.06</v>
      </c>
      <c r="L16">
        <f>(17/200)</f>
        <v>8.5000000000000006E-2</v>
      </c>
      <c r="M16">
        <f>(12/200)</f>
        <v>0.06</v>
      </c>
      <c r="N16">
        <f>(13/200)</f>
        <v>6.5000000000000002E-2</v>
      </c>
      <c r="P16">
        <f>(8/200)</f>
        <v>0.04</v>
      </c>
      <c r="Q16">
        <f>(9/200)</f>
        <v>4.4999999999999998E-2</v>
      </c>
      <c r="R16">
        <f>(8/200)</f>
        <v>0.04</v>
      </c>
      <c r="S16">
        <f>(7/200)</f>
        <v>3.5000000000000003E-2</v>
      </c>
      <c r="U16">
        <f>0.06+0.04</f>
        <v>0.1</v>
      </c>
      <c r="V16">
        <f>0.085+0.045</f>
        <v>0.13</v>
      </c>
      <c r="W16">
        <f>0.06+0.04</f>
        <v>0.1</v>
      </c>
      <c r="X16">
        <f>0.065+0.035</f>
        <v>0.1</v>
      </c>
      <c r="Z16">
        <f>SQRT((ABS($A$17-$A$16)^2+(ABS($B$17-$B$16)^2)))</f>
        <v>31.877955013337292</v>
      </c>
      <c r="AA16">
        <f>SQRT((ABS($C$17-$C$16)^2+(ABS($D$17-$D$16)^2)))</f>
        <v>28.330961106050619</v>
      </c>
      <c r="AB16">
        <f>SQRT((ABS($E$17-$E$16)^2+(ABS($F$17-$F$16)^2)))</f>
        <v>31.653440061692027</v>
      </c>
      <c r="AC16">
        <f>SQRT((ABS($G$17-$G$16)^2+(ABS($H$17-$H$16)^2)))</f>
        <v>33.104304774467792</v>
      </c>
      <c r="AJ16">
        <f>1/0.1</f>
        <v>10</v>
      </c>
      <c r="AK16">
        <f>1/0.13</f>
        <v>7.6923076923076916</v>
      </c>
      <c r="AL16">
        <f>1/0.1</f>
        <v>10</v>
      </c>
      <c r="AM16">
        <f>1/0.1</f>
        <v>10</v>
      </c>
      <c r="AO16">
        <f t="shared" si="4"/>
        <v>318.77955013337288</v>
      </c>
      <c r="AP16">
        <f t="shared" si="5"/>
        <v>217.93047004654321</v>
      </c>
      <c r="AQ16">
        <f t="shared" si="6"/>
        <v>316.53440061692027</v>
      </c>
      <c r="AR16">
        <f t="shared" si="7"/>
        <v>331.04304774467789</v>
      </c>
      <c r="AV16">
        <f>((0.06/0.1)*100)</f>
        <v>60</v>
      </c>
      <c r="AW16">
        <f>((0.085/0.13)*100)</f>
        <v>65.384615384615387</v>
      </c>
      <c r="AX16">
        <f>((0.06/0.1)*100)</f>
        <v>60</v>
      </c>
      <c r="AY16">
        <f>((0.065/0.1)*100)</f>
        <v>65</v>
      </c>
      <c r="BA16">
        <f>((0.04/0.1)*100)</f>
        <v>40</v>
      </c>
      <c r="BB16">
        <f>((0.045/0.13)*100)</f>
        <v>34.615384615384613</v>
      </c>
      <c r="BC16">
        <f>((0.04/0.1)*100)</f>
        <v>40</v>
      </c>
      <c r="BD16">
        <f>((0.035/0.1)*100)</f>
        <v>35</v>
      </c>
      <c r="BF16">
        <f>ABS($B$16-$D$16)</f>
        <v>0.5915499999999998</v>
      </c>
      <c r="BG16">
        <f>ABS($F$16-$H$16)</f>
        <v>3.7926090000000006</v>
      </c>
      <c r="BL16">
        <f>SQRT((ABS($A$16-$E$16)^2+(ABS($B$16-$F$16)^2)))</f>
        <v>1.3346121938136064</v>
      </c>
      <c r="BM16">
        <f>SQRT((ABS($C$16-$G$17)^2+(ABS($D$16-$H$17)^2)))</f>
        <v>2.5289366556408814</v>
      </c>
      <c r="BO16">
        <f>SQRT((ABS($A$16-$G$16)^2+(ABS($B$16-$H$16)^2)))</f>
        <v>6.4466020967031783</v>
      </c>
      <c r="BP16">
        <f>SQRT((ABS($C$16-$E$17)^2+(ABS($D$16-$F$17)^2)))</f>
        <v>5.9008180590960508</v>
      </c>
      <c r="BR16">
        <f>DEGREES(ACOS((27.9576192158858^2+30.8642622249055^2-5.16953464471001^2)/(2*27.9576192158858*30.8642622249055)))</f>
        <v>8.345712125121322</v>
      </c>
      <c r="BS16">
        <f>DEGREES(ACOS((5.16953464471001^2+29.3294993279342^2-26.4123770445385^2)/(2*5.16953464471001*29.3294993279342)))</f>
        <v>51.36496423806404</v>
      </c>
      <c r="BU16">
        <v>12</v>
      </c>
      <c r="BV16">
        <v>4</v>
      </c>
      <c r="BW16">
        <v>5</v>
      </c>
      <c r="BX16">
        <v>9</v>
      </c>
      <c r="BY16">
        <v>17</v>
      </c>
      <c r="BZ16">
        <v>10</v>
      </c>
      <c r="CA16">
        <v>10</v>
      </c>
      <c r="CB16">
        <v>9</v>
      </c>
      <c r="CC16">
        <v>12</v>
      </c>
      <c r="CD16">
        <v>5</v>
      </c>
      <c r="CE16">
        <v>6</v>
      </c>
      <c r="CF16">
        <v>9</v>
      </c>
      <c r="CG16">
        <v>13</v>
      </c>
      <c r="CH16">
        <v>9</v>
      </c>
      <c r="CI16">
        <v>4</v>
      </c>
      <c r="CJ16">
        <v>9</v>
      </c>
      <c r="CL16">
        <v>8</v>
      </c>
      <c r="CM16">
        <v>0</v>
      </c>
      <c r="CN16">
        <v>1</v>
      </c>
      <c r="CO16">
        <v>4</v>
      </c>
      <c r="CP16">
        <v>9</v>
      </c>
      <c r="CQ16">
        <v>1</v>
      </c>
      <c r="CR16">
        <v>3</v>
      </c>
      <c r="CS16">
        <v>0</v>
      </c>
      <c r="CT16">
        <v>8</v>
      </c>
      <c r="CU16">
        <v>1</v>
      </c>
      <c r="CV16">
        <v>3</v>
      </c>
      <c r="CW16">
        <v>4</v>
      </c>
      <c r="CX16">
        <v>7</v>
      </c>
      <c r="CY16">
        <v>4</v>
      </c>
      <c r="CZ16">
        <v>0</v>
      </c>
      <c r="DA16">
        <v>4</v>
      </c>
      <c r="DC16">
        <f>((4/12)*100)</f>
        <v>33.333333333333329</v>
      </c>
      <c r="DD16">
        <f>((5/12)*100)</f>
        <v>41.666666666666671</v>
      </c>
      <c r="DE16">
        <f>((9/12)*100)</f>
        <v>75</v>
      </c>
      <c r="DF16">
        <f>((10/17)*100)</f>
        <v>58.82352941176471</v>
      </c>
      <c r="DG16">
        <f>((10/17)*100)</f>
        <v>58.82352941176471</v>
      </c>
      <c r="DH16">
        <f>((9/17)*100)</f>
        <v>52.941176470588239</v>
      </c>
      <c r="DI16">
        <f>((5/12)*100)</f>
        <v>41.666666666666671</v>
      </c>
      <c r="DJ16">
        <f>((6/12)*100)</f>
        <v>50</v>
      </c>
      <c r="DK16">
        <f>((9/12)*100)</f>
        <v>75</v>
      </c>
      <c r="DL16">
        <f>((9/13)*100)</f>
        <v>69.230769230769226</v>
      </c>
      <c r="DM16">
        <f>((4/13)*100)</f>
        <v>30.76923076923077</v>
      </c>
      <c r="DN16">
        <f>((9/13)*100)</f>
        <v>69.230769230769226</v>
      </c>
      <c r="DP16">
        <f>((0/8)*100)</f>
        <v>0</v>
      </c>
      <c r="DQ16">
        <f>((1/8)*100)</f>
        <v>12.5</v>
      </c>
      <c r="DR16">
        <f>((4/8)*100)</f>
        <v>50</v>
      </c>
      <c r="DS16">
        <f>((1/9)*100)</f>
        <v>11.111111111111111</v>
      </c>
      <c r="DT16">
        <f>((3/9)*100)</f>
        <v>33.333333333333329</v>
      </c>
      <c r="DU16">
        <f>((0/9)*100)</f>
        <v>0</v>
      </c>
      <c r="DV16">
        <f>((1/8)*100)</f>
        <v>12.5</v>
      </c>
      <c r="DW16">
        <f>((3/8)*100)</f>
        <v>37.5</v>
      </c>
      <c r="DX16">
        <f>((4/8)*100)</f>
        <v>50</v>
      </c>
      <c r="DY16">
        <f>((4/7)*100)</f>
        <v>57.142857142857139</v>
      </c>
      <c r="DZ16">
        <f>((0/7)*100)</f>
        <v>0</v>
      </c>
      <c r="EA16">
        <f>((4/7)*100)</f>
        <v>57.142857142857139</v>
      </c>
    </row>
    <row r="17" spans="1:131" x14ac:dyDescent="0.25">
      <c r="A17">
        <v>160.937028</v>
      </c>
      <c r="B17">
        <v>8.1670739999999995</v>
      </c>
      <c r="C17">
        <v>182.64237400000002</v>
      </c>
      <c r="D17">
        <v>6.701028</v>
      </c>
      <c r="E17">
        <v>159.83810700000001</v>
      </c>
      <c r="F17">
        <v>9.0400390000000002</v>
      </c>
      <c r="G17">
        <v>156.34849200000002</v>
      </c>
      <c r="H17">
        <v>5.4686440000000003</v>
      </c>
      <c r="K17">
        <f>(16/200)</f>
        <v>0.08</v>
      </c>
      <c r="L17">
        <f>(13/200)</f>
        <v>6.5000000000000002E-2</v>
      </c>
      <c r="M17">
        <f>(17/200)</f>
        <v>8.5000000000000006E-2</v>
      </c>
      <c r="N17">
        <f>(16/200)</f>
        <v>0.08</v>
      </c>
      <c r="P17">
        <f>(8/200)</f>
        <v>0.04</v>
      </c>
      <c r="Q17">
        <f>(8/200)</f>
        <v>0.04</v>
      </c>
      <c r="R17">
        <f>(7/200)</f>
        <v>3.5000000000000003E-2</v>
      </c>
      <c r="S17">
        <f>(8/200)</f>
        <v>0.04</v>
      </c>
      <c r="U17">
        <f>0.08+0.04</f>
        <v>0.12</v>
      </c>
      <c r="V17">
        <f>0.065+0.04</f>
        <v>0.10500000000000001</v>
      </c>
      <c r="W17">
        <f>0.085+0.035</f>
        <v>0.12000000000000001</v>
      </c>
      <c r="X17">
        <f>0.08+0.04</f>
        <v>0.12</v>
      </c>
      <c r="Z17">
        <f>SQRT((ABS($A$18-$A$17)^2+(ABS($B$18-$B$17)^2)))</f>
        <v>29.699400405700619</v>
      </c>
      <c r="AA17">
        <f>SQRT((ABS($C$18-$C$17)^2+(ABS($D$18-$D$17)^2)))</f>
        <v>29.671506059728355</v>
      </c>
      <c r="AB17">
        <f>SQRT((ABS($E$18-$E$17)^2+(ABS($F$18-$F$17)^2)))</f>
        <v>30.864262224905502</v>
      </c>
      <c r="AC17">
        <f>SQRT((ABS($G$18-$G$17)^2+(ABS($H$18-$H$17)^2)))</f>
        <v>31.157079708085746</v>
      </c>
      <c r="AJ17">
        <f>1/0.12</f>
        <v>8.3333333333333339</v>
      </c>
      <c r="AK17">
        <f>1/0.105</f>
        <v>9.5238095238095237</v>
      </c>
      <c r="AL17">
        <f>1/0.12</f>
        <v>8.3333333333333339</v>
      </c>
      <c r="AM17">
        <f>1/0.12</f>
        <v>8.3333333333333339</v>
      </c>
      <c r="AO17">
        <f t="shared" si="4"/>
        <v>247.49500338083851</v>
      </c>
      <c r="AP17">
        <f t="shared" si="5"/>
        <v>282.58577199741285</v>
      </c>
      <c r="AQ17">
        <f t="shared" si="6"/>
        <v>257.20218520754582</v>
      </c>
      <c r="AR17">
        <f t="shared" si="7"/>
        <v>259.64233090071457</v>
      </c>
      <c r="AV17">
        <f>((0.08/0.12)*100)</f>
        <v>66.666666666666671</v>
      </c>
      <c r="AW17">
        <f>((0.065/0.105)*100)</f>
        <v>61.904761904761905</v>
      </c>
      <c r="AX17">
        <f>((0.085/0.12)*100)</f>
        <v>70.833333333333343</v>
      </c>
      <c r="AY17">
        <f>((0.08/0.12)*100)</f>
        <v>66.666666666666671</v>
      </c>
      <c r="BA17">
        <f>((0.04/0.12)*100)</f>
        <v>33.333333333333336</v>
      </c>
      <c r="BB17">
        <f>((0.04/0.105)*100)</f>
        <v>38.095238095238102</v>
      </c>
      <c r="BC17">
        <f>((0.035/0.12)*100)</f>
        <v>29.166666666666668</v>
      </c>
      <c r="BD17">
        <f>((0.04/0.12)*100)</f>
        <v>33.333333333333336</v>
      </c>
      <c r="BF17">
        <f>ABS($B$17-$D$17)</f>
        <v>1.4660459999999995</v>
      </c>
      <c r="BG17">
        <f>ABS($F$17-$H$17)</f>
        <v>3.5713949999999999</v>
      </c>
      <c r="BL17">
        <f>SQRT((ABS($A$17-$E$17)^2+(ABS($B$17-$F$17)^2)))</f>
        <v>1.4034583198178632</v>
      </c>
      <c r="BM17">
        <f>SQRT((ABS($C$17-$G$18)^2+(ABS($D$17-$H$18)^2)))</f>
        <v>5.1493447925029239</v>
      </c>
      <c r="BO17">
        <f>SQRT((ABS($A$17-$G$17)^2+(ABS($B$17-$H$17)^2)))</f>
        <v>5.3231745310665683</v>
      </c>
      <c r="BP17">
        <f>SQRT((ABS($C$17-$E$18)^2+(ABS($D$17-$F$18)^2)))</f>
        <v>8.3975440684166411</v>
      </c>
      <c r="BR17">
        <f>DEGREES(ACOS((26.4123770445385^2+29.366546245086^2-5.30177780511632^2)/(2*26.4123770445385*29.366546245086)))</f>
        <v>9.0665478818490701</v>
      </c>
      <c r="BS17">
        <f>DEGREES(ACOS((5.30177780511632^2+27.9017774807845^2-25.0953072734489^2)/(2*5.30177780511632*27.9017774807845)))</f>
        <v>53.292420816701323</v>
      </c>
      <c r="BU17">
        <v>16</v>
      </c>
      <c r="BV17">
        <v>10</v>
      </c>
      <c r="BW17">
        <v>10</v>
      </c>
      <c r="BX17">
        <v>12</v>
      </c>
      <c r="BY17">
        <v>13</v>
      </c>
      <c r="BZ17">
        <v>8</v>
      </c>
      <c r="CA17">
        <v>6</v>
      </c>
      <c r="CB17">
        <v>5</v>
      </c>
      <c r="CC17">
        <v>17</v>
      </c>
      <c r="CD17">
        <v>10</v>
      </c>
      <c r="CE17">
        <v>9</v>
      </c>
      <c r="CF17">
        <v>14</v>
      </c>
      <c r="CG17">
        <v>16</v>
      </c>
      <c r="CH17">
        <v>12</v>
      </c>
      <c r="CI17">
        <v>8</v>
      </c>
      <c r="CJ17">
        <v>14</v>
      </c>
      <c r="CL17">
        <v>8</v>
      </c>
      <c r="CM17">
        <v>1</v>
      </c>
      <c r="CN17">
        <v>1</v>
      </c>
      <c r="CO17">
        <v>4</v>
      </c>
      <c r="CP17">
        <v>8</v>
      </c>
      <c r="CQ17">
        <v>2</v>
      </c>
      <c r="CR17">
        <v>0</v>
      </c>
      <c r="CS17">
        <v>0</v>
      </c>
      <c r="CT17">
        <v>7</v>
      </c>
      <c r="CU17">
        <v>1</v>
      </c>
      <c r="CV17">
        <v>0</v>
      </c>
      <c r="CW17">
        <v>5</v>
      </c>
      <c r="CX17">
        <v>8</v>
      </c>
      <c r="CY17">
        <v>4</v>
      </c>
      <c r="CZ17">
        <v>0</v>
      </c>
      <c r="DA17">
        <v>5</v>
      </c>
      <c r="DC17">
        <f>((10/16)*100)</f>
        <v>62.5</v>
      </c>
      <c r="DD17">
        <f>((10/16)*100)</f>
        <v>62.5</v>
      </c>
      <c r="DE17">
        <f>((12/16)*100)</f>
        <v>75</v>
      </c>
      <c r="DF17">
        <f>((8/13)*100)</f>
        <v>61.53846153846154</v>
      </c>
      <c r="DG17">
        <f>((6/13)*100)</f>
        <v>46.153846153846153</v>
      </c>
      <c r="DH17">
        <f>((5/13)*100)</f>
        <v>38.461538461538467</v>
      </c>
      <c r="DI17">
        <f>((10/17)*100)</f>
        <v>58.82352941176471</v>
      </c>
      <c r="DJ17">
        <f>((9/17)*100)</f>
        <v>52.941176470588239</v>
      </c>
      <c r="DK17">
        <f>((14/17)*100)</f>
        <v>82.35294117647058</v>
      </c>
      <c r="DL17">
        <f>((12/16)*100)</f>
        <v>75</v>
      </c>
      <c r="DM17">
        <f>((8/16)*100)</f>
        <v>50</v>
      </c>
      <c r="DN17">
        <f>((14/16)*100)</f>
        <v>87.5</v>
      </c>
      <c r="DP17">
        <f>((1/8)*100)</f>
        <v>12.5</v>
      </c>
      <c r="DQ17">
        <f>((1/8)*100)</f>
        <v>12.5</v>
      </c>
      <c r="DR17">
        <f>((4/8)*100)</f>
        <v>50</v>
      </c>
      <c r="DS17">
        <f>((2/8)*100)</f>
        <v>25</v>
      </c>
      <c r="DT17">
        <f>((0/8)*100)</f>
        <v>0</v>
      </c>
      <c r="DU17">
        <f>((0/8)*100)</f>
        <v>0</v>
      </c>
      <c r="DV17">
        <f>((1/7)*100)</f>
        <v>14.285714285714285</v>
      </c>
      <c r="DW17">
        <f>((0/7)*100)</f>
        <v>0</v>
      </c>
      <c r="DX17">
        <f>((5/7)*100)</f>
        <v>71.428571428571431</v>
      </c>
      <c r="DY17">
        <f>((4/8)*100)</f>
        <v>50</v>
      </c>
      <c r="DZ17">
        <f>((0/8)*100)</f>
        <v>0</v>
      </c>
      <c r="EA17">
        <f>((5/8)*100)</f>
        <v>62.5</v>
      </c>
    </row>
    <row r="18" spans="1:131" x14ac:dyDescent="0.25">
      <c r="A18">
        <v>190.636347</v>
      </c>
      <c r="B18">
        <v>8.0975370000000009</v>
      </c>
      <c r="C18">
        <v>212.31248500000001</v>
      </c>
      <c r="D18">
        <v>6.9887519999999999</v>
      </c>
      <c r="E18">
        <v>190.70236399999999</v>
      </c>
      <c r="F18">
        <v>9.0579979999999995</v>
      </c>
      <c r="G18">
        <v>187.50202000000002</v>
      </c>
      <c r="H18">
        <v>4.9982090000000001</v>
      </c>
      <c r="K18">
        <f>(15/200)</f>
        <v>7.4999999999999997E-2</v>
      </c>
      <c r="L18">
        <f>(12/200)</f>
        <v>0.06</v>
      </c>
      <c r="M18">
        <f>(15/200)</f>
        <v>7.4999999999999997E-2</v>
      </c>
      <c r="N18">
        <f>(14/200)</f>
        <v>7.0000000000000007E-2</v>
      </c>
      <c r="P18">
        <f>(7/200)</f>
        <v>3.5000000000000003E-2</v>
      </c>
      <c r="Q18">
        <f>(8/200)</f>
        <v>0.04</v>
      </c>
      <c r="R18">
        <f>(7/200)</f>
        <v>3.5000000000000003E-2</v>
      </c>
      <c r="S18">
        <f>(8/200)</f>
        <v>0.04</v>
      </c>
      <c r="U18">
        <f>0.075+0.035</f>
        <v>0.11</v>
      </c>
      <c r="V18">
        <f>0.06+0.04</f>
        <v>0.1</v>
      </c>
      <c r="W18">
        <f>0.075+0.035</f>
        <v>0.11</v>
      </c>
      <c r="X18">
        <f>0.07+0.04</f>
        <v>0.11000000000000001</v>
      </c>
      <c r="Z18">
        <f>SQRT((ABS($A$19-$A$18)^2+(ABS($B$19-$B$18)^2)))</f>
        <v>29.599598117421547</v>
      </c>
      <c r="AA18">
        <f>SQRT((ABS($C$19-$C$18)^2+(ABS($D$19-$D$18)^2)))</f>
        <v>25.750752484676216</v>
      </c>
      <c r="AB18">
        <f>SQRT((ABS($E$19-$E$18)^2+(ABS($F$19-$F$18)^2)))</f>
        <v>29.366546245085981</v>
      </c>
      <c r="AC18">
        <f>SQRT((ABS($G$19-$G$18)^2+(ABS($H$19-$H$18)^2)))</f>
        <v>29.32949932793413</v>
      </c>
      <c r="AJ18">
        <f>1/0.11</f>
        <v>9.0909090909090917</v>
      </c>
      <c r="AK18">
        <f>1/0.1</f>
        <v>10</v>
      </c>
      <c r="AL18">
        <f>1/0.11</f>
        <v>9.0909090909090917</v>
      </c>
      <c r="AM18">
        <f>1/0.11</f>
        <v>9.0909090909090917</v>
      </c>
      <c r="AO18">
        <f t="shared" si="4"/>
        <v>269.08725561292317</v>
      </c>
      <c r="AP18">
        <f t="shared" si="5"/>
        <v>257.50752484676212</v>
      </c>
      <c r="AQ18">
        <f t="shared" si="6"/>
        <v>266.96860222805435</v>
      </c>
      <c r="AR18">
        <f t="shared" si="7"/>
        <v>266.63181207212841</v>
      </c>
      <c r="AV18">
        <f>((0.075/0.11)*100)</f>
        <v>68.181818181818173</v>
      </c>
      <c r="AW18">
        <f>((0.06/0.1)*100)</f>
        <v>60</v>
      </c>
      <c r="AX18">
        <f>((0.075/0.11)*100)</f>
        <v>68.181818181818173</v>
      </c>
      <c r="AY18">
        <f>((0.07/0.11)*100)</f>
        <v>63.636363636363647</v>
      </c>
      <c r="BA18">
        <f>((0.035/0.11)*100)</f>
        <v>31.818181818181824</v>
      </c>
      <c r="BB18">
        <f>((0.04/0.1)*100)</f>
        <v>40</v>
      </c>
      <c r="BC18">
        <f>((0.035/0.11)*100)</f>
        <v>31.818181818181824</v>
      </c>
      <c r="BD18">
        <f>((0.04/0.11)*100)</f>
        <v>36.363636363636367</v>
      </c>
      <c r="BF18">
        <f>ABS($B$18-$D$18)</f>
        <v>1.108785000000001</v>
      </c>
      <c r="BG18">
        <f>ABS($F$18-$H$18)</f>
        <v>4.0597889999999994</v>
      </c>
      <c r="BL18">
        <f>SQRT((ABS($A$18-$E$18)^2+(ABS($B$18-$F$18)^2)))</f>
        <v>0.96272715595333436</v>
      </c>
      <c r="BM18">
        <f>SQRT((ABS($C$18-$G$19)^2+(ABS($D$18-$H$19)^2)))</f>
        <v>4.8610628282699482</v>
      </c>
      <c r="BO18">
        <f>SQRT((ABS($A$18-$G$18)^2+(ABS($B$18-$H$18)^2)))</f>
        <v>4.4079291957236464</v>
      </c>
      <c r="BP18">
        <f>SQRT((ABS($C$18-$E$19)^2+(ABS($D$18-$F$19)^2)))</f>
        <v>8.1193837691157196</v>
      </c>
      <c r="BR18">
        <f>DEGREES(ACOS((25.0953072734489^2+29.7759651393982^2-6.62273896224484^2)/(2*25.0953072734489*29.7759651393982)))</f>
        <v>9.8325160174744113</v>
      </c>
      <c r="BU18">
        <v>15</v>
      </c>
      <c r="BV18">
        <v>8</v>
      </c>
      <c r="BW18">
        <v>8</v>
      </c>
      <c r="BX18">
        <v>10</v>
      </c>
      <c r="BY18">
        <v>12</v>
      </c>
      <c r="BZ18">
        <v>6</v>
      </c>
      <c r="CA18">
        <v>6</v>
      </c>
      <c r="CB18">
        <v>4</v>
      </c>
      <c r="CC18">
        <v>15</v>
      </c>
      <c r="CD18">
        <v>8</v>
      </c>
      <c r="CE18">
        <v>7</v>
      </c>
      <c r="CF18">
        <v>12</v>
      </c>
      <c r="CG18">
        <v>14</v>
      </c>
      <c r="CH18">
        <v>10</v>
      </c>
      <c r="CI18">
        <v>6</v>
      </c>
      <c r="CJ18">
        <v>12</v>
      </c>
      <c r="CL18">
        <v>7</v>
      </c>
      <c r="CM18">
        <v>2</v>
      </c>
      <c r="CN18">
        <v>0</v>
      </c>
      <c r="CO18">
        <v>3</v>
      </c>
      <c r="CP18">
        <v>8</v>
      </c>
      <c r="CQ18">
        <v>1</v>
      </c>
      <c r="CR18">
        <v>0</v>
      </c>
      <c r="CS18">
        <v>0</v>
      </c>
      <c r="CT18">
        <v>7</v>
      </c>
      <c r="CU18">
        <v>0</v>
      </c>
      <c r="CV18">
        <v>0</v>
      </c>
      <c r="CW18">
        <v>5</v>
      </c>
      <c r="CX18">
        <v>8</v>
      </c>
      <c r="CY18">
        <v>3</v>
      </c>
      <c r="CZ18">
        <v>0</v>
      </c>
      <c r="DA18">
        <v>5</v>
      </c>
      <c r="DC18">
        <f>((8/15)*100)</f>
        <v>53.333333333333336</v>
      </c>
      <c r="DD18">
        <f>((8/15)*100)</f>
        <v>53.333333333333336</v>
      </c>
      <c r="DE18">
        <f>((10/15)*100)</f>
        <v>66.666666666666657</v>
      </c>
      <c r="DF18">
        <f>((6/12)*100)</f>
        <v>50</v>
      </c>
      <c r="DG18">
        <f>((6/12)*100)</f>
        <v>50</v>
      </c>
      <c r="DH18">
        <f>((4/12)*100)</f>
        <v>33.333333333333329</v>
      </c>
      <c r="DI18">
        <f>((8/15)*100)</f>
        <v>53.333333333333336</v>
      </c>
      <c r="DJ18">
        <f>((7/15)*100)</f>
        <v>46.666666666666664</v>
      </c>
      <c r="DK18">
        <f>((12/15)*100)</f>
        <v>80</v>
      </c>
      <c r="DL18">
        <f>((10/14)*100)</f>
        <v>71.428571428571431</v>
      </c>
      <c r="DM18">
        <f>((6/14)*100)</f>
        <v>42.857142857142854</v>
      </c>
      <c r="DN18">
        <f>((12/14)*100)</f>
        <v>85.714285714285708</v>
      </c>
      <c r="DP18">
        <f>((2/7)*100)</f>
        <v>28.571428571428569</v>
      </c>
      <c r="DQ18">
        <f>((0/7)*100)</f>
        <v>0</v>
      </c>
      <c r="DR18">
        <f>((3/7)*100)</f>
        <v>42.857142857142854</v>
      </c>
      <c r="DS18">
        <f>((1/8)*100)</f>
        <v>12.5</v>
      </c>
      <c r="DT18">
        <f>((0/8)*100)</f>
        <v>0</v>
      </c>
      <c r="DU18">
        <f>((0/8)*100)</f>
        <v>0</v>
      </c>
      <c r="DV18">
        <f>((0/7)*100)</f>
        <v>0</v>
      </c>
      <c r="DW18">
        <f>((0/7)*100)</f>
        <v>0</v>
      </c>
      <c r="DX18">
        <f>((5/7)*100)</f>
        <v>71.428571428571431</v>
      </c>
      <c r="DY18">
        <f>((3/8)*100)</f>
        <v>37.5</v>
      </c>
      <c r="DZ18">
        <f>((0/8)*100)</f>
        <v>0</v>
      </c>
      <c r="EA18">
        <f>((5/8)*100)</f>
        <v>62.5</v>
      </c>
    </row>
    <row r="19" spans="1:131" x14ac:dyDescent="0.25">
      <c r="A19">
        <v>220.235364</v>
      </c>
      <c r="B19">
        <v>8.2830130000000004</v>
      </c>
      <c r="C19">
        <v>238.06292200000001</v>
      </c>
      <c r="D19">
        <v>6.8612849999999996</v>
      </c>
      <c r="E19">
        <v>220.066971</v>
      </c>
      <c r="F19">
        <v>9.3954799999999992</v>
      </c>
      <c r="G19">
        <v>216.83085299999999</v>
      </c>
      <c r="H19">
        <v>5.1959099999999996</v>
      </c>
      <c r="K19">
        <f>(14/200)</f>
        <v>7.0000000000000007E-2</v>
      </c>
      <c r="L19">
        <f>(12/200)</f>
        <v>0.06</v>
      </c>
      <c r="M19">
        <f>(17/200)</f>
        <v>8.5000000000000006E-2</v>
      </c>
      <c r="N19">
        <f>(15/200)</f>
        <v>7.4999999999999997E-2</v>
      </c>
      <c r="P19">
        <f>(7/200)</f>
        <v>3.5000000000000003E-2</v>
      </c>
      <c r="Q19">
        <f>(9/200)</f>
        <v>4.4999999999999998E-2</v>
      </c>
      <c r="R19">
        <f>(7/200)</f>
        <v>3.5000000000000003E-2</v>
      </c>
      <c r="S19">
        <f>(8/200)</f>
        <v>0.04</v>
      </c>
      <c r="U19">
        <f>0.07+0.035</f>
        <v>0.10500000000000001</v>
      </c>
      <c r="V19">
        <f>0.06+0.045</f>
        <v>0.105</v>
      </c>
      <c r="W19">
        <f>0.085+0.035</f>
        <v>0.12000000000000001</v>
      </c>
      <c r="X19">
        <f>0.075+0.04</f>
        <v>0.11499999999999999</v>
      </c>
      <c r="Z19">
        <f>SQRT((ABS($A$20-$A$19)^2+(ABS($B$20-$B$19)^2)))</f>
        <v>29.164045987698792</v>
      </c>
      <c r="AA19">
        <f>SQRT((ABS($C$20-$C$19)^2+(ABS($D$20-$D$19)^2)))</f>
        <v>26.678042599288474</v>
      </c>
      <c r="AB19">
        <f>SQRT((ABS($E$20-$E$19)^2+(ABS($F$20-$F$19)^2)))</f>
        <v>29.775965139398217</v>
      </c>
      <c r="AC19">
        <f>SQRT((ABS($G$20-$G$19)^2+(ABS($H$20-$H$19)^2)))</f>
        <v>27.901777480784464</v>
      </c>
      <c r="AJ19">
        <f>1/0.105</f>
        <v>9.5238095238095237</v>
      </c>
      <c r="AK19">
        <f>1/0.105</f>
        <v>9.5238095238095237</v>
      </c>
      <c r="AL19">
        <f>1/0.12</f>
        <v>8.3333333333333339</v>
      </c>
      <c r="AM19">
        <f>1/0.115</f>
        <v>8.695652173913043</v>
      </c>
      <c r="AO19">
        <f t="shared" si="4"/>
        <v>277.75281893046468</v>
      </c>
      <c r="AP19">
        <f t="shared" si="5"/>
        <v>254.07659618369976</v>
      </c>
      <c r="AQ19">
        <f t="shared" si="6"/>
        <v>248.13304282831845</v>
      </c>
      <c r="AR19">
        <f t="shared" si="7"/>
        <v>242.62415200682145</v>
      </c>
      <c r="AV19">
        <f>((0.07/0.105)*100)</f>
        <v>66.666666666666671</v>
      </c>
      <c r="AW19">
        <f>((0.06/0.105)*100)</f>
        <v>57.142857142857139</v>
      </c>
      <c r="AX19">
        <f>((0.085/0.12)*100)</f>
        <v>70.833333333333343</v>
      </c>
      <c r="AY19">
        <f>((0.075/0.115)*100)</f>
        <v>65.217391304347814</v>
      </c>
      <c r="BA19">
        <f>((0.035/0.105)*100)</f>
        <v>33.333333333333336</v>
      </c>
      <c r="BB19">
        <f>((0.045/0.105)*100)</f>
        <v>42.857142857142854</v>
      </c>
      <c r="BC19">
        <f>((0.035/0.12)*100)</f>
        <v>29.166666666666668</v>
      </c>
      <c r="BD19">
        <f>((0.04/0.115)*100)</f>
        <v>34.782608695652172</v>
      </c>
      <c r="BF19">
        <f>ABS($B$19-$D$19)</f>
        <v>1.4217280000000008</v>
      </c>
      <c r="BG19">
        <f>ABS($F$19-$H$19)</f>
        <v>4.1995699999999996</v>
      </c>
      <c r="BL19">
        <f>SQRT((ABS($A$19-$E$19)^2+(ABS($B$19-$F$19)^2)))</f>
        <v>1.1251395595827214</v>
      </c>
      <c r="BM19">
        <f>SQRT((ABS($C$19-$G$20)^2+(ABS($D$19-$H$20)^2)))</f>
        <v>6.9916537221052311</v>
      </c>
      <c r="BO19">
        <f>SQRT((ABS($A$19-$G$19)^2+(ABS($B$19-$H$19)^2)))</f>
        <v>4.5957480437606781</v>
      </c>
      <c r="BP19">
        <f>SQRT((ABS($C$19-$E$20)^2+(ABS($D$19-$F$20)^2)))</f>
        <v>11.963318219557964</v>
      </c>
      <c r="BU19">
        <v>14</v>
      </c>
      <c r="BV19">
        <v>6</v>
      </c>
      <c r="BW19">
        <v>7</v>
      </c>
      <c r="BX19">
        <v>9</v>
      </c>
      <c r="BY19">
        <v>12</v>
      </c>
      <c r="BZ19">
        <v>3</v>
      </c>
      <c r="CA19">
        <v>9</v>
      </c>
      <c r="CB19">
        <v>5</v>
      </c>
      <c r="CC19">
        <v>17</v>
      </c>
      <c r="CD19">
        <v>7</v>
      </c>
      <c r="CE19">
        <v>9</v>
      </c>
      <c r="CF19">
        <v>13</v>
      </c>
      <c r="CG19">
        <v>15</v>
      </c>
      <c r="CH19">
        <v>9</v>
      </c>
      <c r="CI19">
        <v>6</v>
      </c>
      <c r="CJ19">
        <v>13</v>
      </c>
      <c r="CL19">
        <v>7</v>
      </c>
      <c r="CM19">
        <v>1</v>
      </c>
      <c r="CN19">
        <v>0</v>
      </c>
      <c r="CO19">
        <v>3</v>
      </c>
      <c r="CP19">
        <v>9</v>
      </c>
      <c r="CQ19">
        <v>1</v>
      </c>
      <c r="CR19">
        <v>1</v>
      </c>
      <c r="CS19">
        <v>0</v>
      </c>
      <c r="CT19">
        <v>7</v>
      </c>
      <c r="CU19">
        <v>0</v>
      </c>
      <c r="CV19">
        <v>1</v>
      </c>
      <c r="CW19">
        <v>5</v>
      </c>
      <c r="CX19">
        <v>8</v>
      </c>
      <c r="CY19">
        <v>3</v>
      </c>
      <c r="CZ19">
        <v>0</v>
      </c>
      <c r="DA19">
        <v>5</v>
      </c>
      <c r="DC19">
        <f>((6/14)*100)</f>
        <v>42.857142857142854</v>
      </c>
      <c r="DD19">
        <f>((7/14)*100)</f>
        <v>50</v>
      </c>
      <c r="DE19">
        <f>((9/14)*100)</f>
        <v>64.285714285714292</v>
      </c>
      <c r="DF19">
        <f>((3/12)*100)</f>
        <v>25</v>
      </c>
      <c r="DG19">
        <f>((9/12)*100)</f>
        <v>75</v>
      </c>
      <c r="DH19">
        <f>((5/12)*100)</f>
        <v>41.666666666666671</v>
      </c>
      <c r="DI19">
        <f>((7/17)*100)</f>
        <v>41.17647058823529</v>
      </c>
      <c r="DJ19">
        <f>((9/17)*100)</f>
        <v>52.941176470588239</v>
      </c>
      <c r="DK19">
        <f>((13/17)*100)</f>
        <v>76.470588235294116</v>
      </c>
      <c r="DL19">
        <f>((9/15)*100)</f>
        <v>60</v>
      </c>
      <c r="DM19">
        <f>((6/15)*100)</f>
        <v>40</v>
      </c>
      <c r="DN19">
        <f>((13/15)*100)</f>
        <v>86.666666666666671</v>
      </c>
      <c r="DP19">
        <f>((1/7)*100)</f>
        <v>14.285714285714285</v>
      </c>
      <c r="DQ19">
        <f>((0/7)*100)</f>
        <v>0</v>
      </c>
      <c r="DR19">
        <f>((3/7)*100)</f>
        <v>42.857142857142854</v>
      </c>
      <c r="DS19">
        <f>((1/9)*100)</f>
        <v>11.111111111111111</v>
      </c>
      <c r="DT19">
        <f>((1/9)*100)</f>
        <v>11.111111111111111</v>
      </c>
      <c r="DU19">
        <f>((0/9)*100)</f>
        <v>0</v>
      </c>
      <c r="DV19">
        <f>((0/7)*100)</f>
        <v>0</v>
      </c>
      <c r="DW19">
        <f>((1/7)*100)</f>
        <v>14.285714285714285</v>
      </c>
      <c r="DX19">
        <f>((5/7)*100)</f>
        <v>71.428571428571431</v>
      </c>
      <c r="DY19">
        <f>((3/8)*100)</f>
        <v>37.5</v>
      </c>
      <c r="DZ19">
        <f>((0/8)*100)</f>
        <v>0</v>
      </c>
      <c r="EA19">
        <f>((5/8)*100)</f>
        <v>62.5</v>
      </c>
    </row>
    <row r="20" spans="1:131" x14ac:dyDescent="0.25">
      <c r="A20">
        <v>249.395003</v>
      </c>
      <c r="B20">
        <v>7.7760300000000004</v>
      </c>
      <c r="C20">
        <v>264.68145700000002</v>
      </c>
      <c r="D20">
        <v>5.0804</v>
      </c>
      <c r="E20">
        <v>249.83982399999999</v>
      </c>
      <c r="F20">
        <v>8.9649870000000007</v>
      </c>
      <c r="G20">
        <v>244.72911400000001</v>
      </c>
      <c r="H20">
        <v>4.7529430000000001</v>
      </c>
      <c r="K20">
        <f>(13/200)</f>
        <v>6.5000000000000002E-2</v>
      </c>
      <c r="P20">
        <f>(10/200)</f>
        <v>0.05</v>
      </c>
      <c r="Q20">
        <f>(12/200)</f>
        <v>0.06</v>
      </c>
      <c r="R20">
        <f>(10/200)</f>
        <v>0.05</v>
      </c>
      <c r="S20">
        <f>(9/200)</f>
        <v>4.4999999999999998E-2</v>
      </c>
      <c r="U20">
        <f>0.065+0.05</f>
        <v>0.115</v>
      </c>
      <c r="Z20">
        <f>SQRT((ABS($A$21-$A$20)^2+(ABS($B$21-$B$20)^2)))</f>
        <v>23.997361309099734</v>
      </c>
      <c r="AJ20">
        <f>1/0.115</f>
        <v>8.695652173913043</v>
      </c>
      <c r="AO20">
        <f t="shared" si="4"/>
        <v>208.67270703564986</v>
      </c>
      <c r="AV20">
        <f>((0.065/0.115)*100)</f>
        <v>56.521739130434781</v>
      </c>
      <c r="BA20">
        <f>((0.05/0.115)*100)</f>
        <v>43.478260869565219</v>
      </c>
      <c r="BF20">
        <f>ABS($B$20-$D$20)</f>
        <v>2.6956300000000004</v>
      </c>
      <c r="BG20">
        <f>ABS($F$20-$H$20)</f>
        <v>4.2120440000000006</v>
      </c>
      <c r="BI20">
        <v>3.0157580000000004</v>
      </c>
      <c r="BJ20">
        <v>1.6586125000000003</v>
      </c>
      <c r="BL20">
        <f>SQRT((ABS($A$20-$E$20)^2+(ABS($B$20-$F$20)^2)))</f>
        <v>1.2694425823525819</v>
      </c>
      <c r="BO20">
        <f>SQRT((ABS($A$20-$G$20)^2+(ABS($B$20-$H$20)^2)))</f>
        <v>5.5596380430644885</v>
      </c>
      <c r="BS20">
        <f>DEGREES(ACOS((6.09488104529071^2+26.3690150626773^2-21.5950685650355^2)/(2*6.09488104529071*26.3690150626773)))</f>
        <v>34.11257650732199</v>
      </c>
      <c r="BU20">
        <v>13</v>
      </c>
      <c r="BV20">
        <v>3</v>
      </c>
      <c r="BW20">
        <v>3</v>
      </c>
      <c r="BX20">
        <v>8</v>
      </c>
      <c r="CL20">
        <v>10</v>
      </c>
      <c r="CM20">
        <v>1</v>
      </c>
      <c r="CN20">
        <v>0</v>
      </c>
      <c r="CO20">
        <v>4</v>
      </c>
      <c r="CP20">
        <v>12</v>
      </c>
      <c r="CQ20">
        <v>2</v>
      </c>
      <c r="CR20">
        <v>7</v>
      </c>
      <c r="CS20">
        <v>2</v>
      </c>
      <c r="CT20">
        <v>10</v>
      </c>
      <c r="CU20">
        <v>0</v>
      </c>
      <c r="CV20">
        <v>7</v>
      </c>
      <c r="CW20">
        <v>5</v>
      </c>
      <c r="CX20">
        <v>9</v>
      </c>
      <c r="CY20">
        <v>4</v>
      </c>
      <c r="CZ20">
        <v>2</v>
      </c>
      <c r="DA20">
        <v>5</v>
      </c>
      <c r="DC20">
        <f>((3/13)*100)</f>
        <v>23.076923076923077</v>
      </c>
      <c r="DD20">
        <f>((3/13)*100)</f>
        <v>23.076923076923077</v>
      </c>
      <c r="DE20">
        <f>((8/13)*100)</f>
        <v>61.53846153846154</v>
      </c>
      <c r="DP20">
        <f>((1/10)*100)</f>
        <v>10</v>
      </c>
      <c r="DQ20">
        <f>((0/10)*100)</f>
        <v>0</v>
      </c>
      <c r="DR20">
        <f>((4/10)*100)</f>
        <v>40</v>
      </c>
      <c r="DS20">
        <f>((2/12)*100)</f>
        <v>16.666666666666664</v>
      </c>
      <c r="DT20">
        <f>((7/12)*100)</f>
        <v>58.333333333333336</v>
      </c>
      <c r="DU20">
        <f>((2/12)*100)</f>
        <v>16.666666666666664</v>
      </c>
      <c r="DV20">
        <f>((0/10)*100)</f>
        <v>0</v>
      </c>
      <c r="DW20">
        <f>((7/10)*100)</f>
        <v>70</v>
      </c>
      <c r="DX20">
        <f>((5/10)*100)</f>
        <v>50</v>
      </c>
      <c r="DY20">
        <f>((4/9)*100)</f>
        <v>44.444444444444443</v>
      </c>
      <c r="DZ20">
        <f>((2/9)*100)</f>
        <v>22.222222222222221</v>
      </c>
      <c r="EA20">
        <f>((5/9)*100)</f>
        <v>55.555555555555557</v>
      </c>
    </row>
    <row r="21" spans="1:131" x14ac:dyDescent="0.25">
      <c r="A21">
        <v>273.291877</v>
      </c>
      <c r="B21">
        <v>5.5822289999999999</v>
      </c>
      <c r="BR21">
        <f>DEGREES(ACOS((21.5950685650355^2+24.2271635666422^2-5.16832548755368^2)/(2*21.5950685650355*24.2271635666422)))</f>
        <v>11.159225820401225</v>
      </c>
      <c r="BS21">
        <f>DEGREES(ACOS((5.16832548755368^2+23.8386013463629^2-21.2905741742226^2)/(2*5.16832548755368*23.8386013463629)))</f>
        <v>54.895975268218095</v>
      </c>
    </row>
    <row r="22" spans="1:131" x14ac:dyDescent="0.25">
      <c r="A22" t="s">
        <v>22</v>
      </c>
      <c r="B22" t="s">
        <v>22</v>
      </c>
      <c r="C22" t="s">
        <v>22</v>
      </c>
      <c r="D22" t="s">
        <v>22</v>
      </c>
      <c r="E22" t="s">
        <v>22</v>
      </c>
      <c r="F22" t="s">
        <v>22</v>
      </c>
      <c r="G22" t="s">
        <v>22</v>
      </c>
      <c r="H22" t="s">
        <v>22</v>
      </c>
      <c r="BR22">
        <f>DEGREES(ACOS((21.2905741742226^2+23.2817635417437^2-5.24749848692365^2)/(2*21.2905741742226*23.2817635417437)))</f>
        <v>12.519241882907997</v>
      </c>
      <c r="BS22">
        <f>DEGREES(ACOS((5.24749848692365^2+27.1299162453336^2-25.3061625494321^2)/(2*5.24749848692365*27.1299162453336)))</f>
        <v>64.368834422104982</v>
      </c>
    </row>
    <row r="23" spans="1:131" x14ac:dyDescent="0.25">
      <c r="A23">
        <v>239.371205</v>
      </c>
      <c r="B23">
        <v>6.6561919999999999</v>
      </c>
      <c r="C23">
        <v>223.73806400000001</v>
      </c>
      <c r="D23">
        <v>8.2393560000000008</v>
      </c>
      <c r="E23">
        <v>242.874213</v>
      </c>
      <c r="F23">
        <v>6.4511520000000004</v>
      </c>
      <c r="G23">
        <v>247.918273</v>
      </c>
      <c r="H23">
        <v>9.8724139999999991</v>
      </c>
      <c r="K23">
        <f>(13/200)</f>
        <v>6.5000000000000002E-2</v>
      </c>
      <c r="L23">
        <f>(13/200)</f>
        <v>6.5000000000000002E-2</v>
      </c>
      <c r="M23">
        <f>(13/200)</f>
        <v>6.5000000000000002E-2</v>
      </c>
      <c r="N23">
        <f>(14/200)</f>
        <v>7.0000000000000007E-2</v>
      </c>
      <c r="P23">
        <f>(10/200)</f>
        <v>0.05</v>
      </c>
      <c r="Q23">
        <f>(10/200)</f>
        <v>0.05</v>
      </c>
      <c r="R23">
        <f>(9/200)</f>
        <v>4.4999999999999998E-2</v>
      </c>
      <c r="S23">
        <f>(10/200)</f>
        <v>0.05</v>
      </c>
      <c r="U23">
        <f>0.065+0.05</f>
        <v>0.115</v>
      </c>
      <c r="V23">
        <f>0.065+0.05</f>
        <v>0.115</v>
      </c>
      <c r="W23">
        <f>0.065+0.045</f>
        <v>0.11</v>
      </c>
      <c r="X23">
        <f>0.07+0.05</f>
        <v>0.12000000000000001</v>
      </c>
      <c r="Z23">
        <f>SQRT((ABS($A$24-$A$23)^2+(ABS($B$24-$B$23)^2)))</f>
        <v>22.722568110843575</v>
      </c>
      <c r="AA23">
        <f>SQRT((ABS($C$24-$C$23)^2+(ABS($D$24-$D$23)^2)))</f>
        <v>23.175519675648381</v>
      </c>
      <c r="AB23">
        <f>SQRT((ABS($E$24-$E$23)^2+(ABS($F$24-$F$23)^2)))</f>
        <v>24.227163566642233</v>
      </c>
      <c r="AC23">
        <f>SQRT((ABS($G$24-$G$23)^2+(ABS($H$24-$H$23)^2)))</f>
        <v>26.36901506267726</v>
      </c>
      <c r="AJ23">
        <f>1/0.115</f>
        <v>8.695652173913043</v>
      </c>
      <c r="AK23">
        <f>1/0.115</f>
        <v>8.695652173913043</v>
      </c>
      <c r="AL23">
        <f>1/0.11</f>
        <v>9.0909090909090917</v>
      </c>
      <c r="AM23">
        <f>1/0.12</f>
        <v>8.3333333333333339</v>
      </c>
      <c r="AO23">
        <f t="shared" ref="AO23:AO30" si="9">$Z23/$U23</f>
        <v>197.58754878994412</v>
      </c>
      <c r="AP23">
        <f t="shared" ref="AP23:AP29" si="10">$AA23/$V23</f>
        <v>201.52625804911634</v>
      </c>
      <c r="AQ23">
        <f t="shared" ref="AQ23:AQ30" si="11">$AB23/$W23</f>
        <v>220.24694151492938</v>
      </c>
      <c r="AR23">
        <f t="shared" ref="AR23:AR30" si="12">$AC23/$X23</f>
        <v>219.74179218897714</v>
      </c>
      <c r="AV23">
        <f>((0.065/0.115)*100)</f>
        <v>56.521739130434781</v>
      </c>
      <c r="AW23">
        <f>((0.065/0.115)*100)</f>
        <v>56.521739130434781</v>
      </c>
      <c r="AX23">
        <f>((0.065/0.11)*100)</f>
        <v>59.090909090909093</v>
      </c>
      <c r="AY23">
        <f>((0.07/0.12)*100)</f>
        <v>58.333333333333336</v>
      </c>
      <c r="BA23">
        <f>((0.05/0.115)*100)</f>
        <v>43.478260869565219</v>
      </c>
      <c r="BB23">
        <f>((0.05/0.115)*100)</f>
        <v>43.478260869565219</v>
      </c>
      <c r="BC23">
        <f>((0.045/0.11)*100)</f>
        <v>40.909090909090907</v>
      </c>
      <c r="BD23">
        <f>((0.05/0.12)*100)</f>
        <v>41.666666666666671</v>
      </c>
      <c r="BF23">
        <f>ABS($B$23-$D$23)</f>
        <v>1.5831640000000009</v>
      </c>
      <c r="BG23">
        <f>ABS($F$23-$H$23)</f>
        <v>3.4212619999999987</v>
      </c>
      <c r="BL23">
        <f>SQRT((ABS($A$23-$E$23)^2+(ABS($B$23-$F$23)^2)))</f>
        <v>3.5090036263395281</v>
      </c>
      <c r="BM23">
        <f>SQRT((ABS($C$23-$G$24)^2+(ABS($D$23-$H$24)^2)))</f>
        <v>2.7211444116630505</v>
      </c>
      <c r="BO23">
        <f>SQRT((ABS($A$23-$G$23)^2+(ABS($B$23-$H$23)^2)))</f>
        <v>9.1321659725340041</v>
      </c>
      <c r="BP23">
        <f>SQRT((ABS($C$23-$E$24)^2+(ABS($D$23-$F$24)^2)))</f>
        <v>5.7347653169469854</v>
      </c>
      <c r="BR23">
        <f>DEGREES(ACOS((25.3061625494321^2+27.2204373353531^2-4.8652134320862^2)/(2*25.3061625494321*27.2204373353531)))</f>
        <v>9.7761403998680301</v>
      </c>
      <c r="BS23">
        <f>DEGREES(ACOS((4.8652134320862^2+37.0930083737452^2-34.7042823330113^2)/(2*4.8652134320862*37.0930083737452)))</f>
        <v>57.265097021840006</v>
      </c>
      <c r="BU23">
        <v>13</v>
      </c>
      <c r="BV23">
        <v>5</v>
      </c>
      <c r="BW23">
        <v>6</v>
      </c>
      <c r="BX23">
        <v>10</v>
      </c>
      <c r="BY23">
        <v>13</v>
      </c>
      <c r="BZ23">
        <v>6</v>
      </c>
      <c r="CA23">
        <v>5</v>
      </c>
      <c r="CB23">
        <v>4</v>
      </c>
      <c r="CC23">
        <v>13</v>
      </c>
      <c r="CD23">
        <v>6</v>
      </c>
      <c r="CE23">
        <v>5</v>
      </c>
      <c r="CF23">
        <v>10</v>
      </c>
      <c r="CG23">
        <v>14</v>
      </c>
      <c r="CH23">
        <v>10</v>
      </c>
      <c r="CI23">
        <v>4</v>
      </c>
      <c r="CJ23">
        <v>10</v>
      </c>
      <c r="CL23">
        <v>10</v>
      </c>
      <c r="CM23">
        <v>0</v>
      </c>
      <c r="CN23">
        <v>2</v>
      </c>
      <c r="CO23">
        <v>7</v>
      </c>
      <c r="CP23">
        <v>10</v>
      </c>
      <c r="CQ23">
        <v>2</v>
      </c>
      <c r="CR23">
        <v>2</v>
      </c>
      <c r="CS23">
        <v>0</v>
      </c>
      <c r="CT23">
        <v>9</v>
      </c>
      <c r="CU23">
        <v>2</v>
      </c>
      <c r="CV23">
        <v>2</v>
      </c>
      <c r="CW23">
        <v>5</v>
      </c>
      <c r="CX23">
        <v>10</v>
      </c>
      <c r="CY23">
        <v>7</v>
      </c>
      <c r="CZ23">
        <v>0</v>
      </c>
      <c r="DA23">
        <v>5</v>
      </c>
      <c r="DC23">
        <f>((5/13)*100)</f>
        <v>38.461538461538467</v>
      </c>
      <c r="DD23">
        <f>((6/13)*100)</f>
        <v>46.153846153846153</v>
      </c>
      <c r="DE23">
        <f>((10/13)*100)</f>
        <v>76.923076923076934</v>
      </c>
      <c r="DF23">
        <f>((6/13)*100)</f>
        <v>46.153846153846153</v>
      </c>
      <c r="DG23">
        <f>((5/13)*100)</f>
        <v>38.461538461538467</v>
      </c>
      <c r="DH23">
        <f>((4/13)*100)</f>
        <v>30.76923076923077</v>
      </c>
      <c r="DI23">
        <f>((6/13)*100)</f>
        <v>46.153846153846153</v>
      </c>
      <c r="DJ23">
        <f>((5/13)*100)</f>
        <v>38.461538461538467</v>
      </c>
      <c r="DK23">
        <f>((10/13)*100)</f>
        <v>76.923076923076934</v>
      </c>
      <c r="DL23">
        <f>((10/14)*100)</f>
        <v>71.428571428571431</v>
      </c>
      <c r="DM23">
        <f>((4/14)*100)</f>
        <v>28.571428571428569</v>
      </c>
      <c r="DN23">
        <f>((10/14)*100)</f>
        <v>71.428571428571431</v>
      </c>
      <c r="DP23">
        <f>((0/10)*100)</f>
        <v>0</v>
      </c>
      <c r="DQ23">
        <f>((2/10)*100)</f>
        <v>20</v>
      </c>
      <c r="DR23">
        <f>((7/10)*100)</f>
        <v>70</v>
      </c>
      <c r="DS23">
        <f>((2/10)*100)</f>
        <v>20</v>
      </c>
      <c r="DT23">
        <f>((2/10)*100)</f>
        <v>20</v>
      </c>
      <c r="DU23">
        <f>((0/10)*100)</f>
        <v>0</v>
      </c>
      <c r="DV23">
        <f>((2/9)*100)</f>
        <v>22.222222222222221</v>
      </c>
      <c r="DW23">
        <f>((2/9)*100)</f>
        <v>22.222222222222221</v>
      </c>
      <c r="DX23">
        <f>((5/9)*100)</f>
        <v>55.555555555555557</v>
      </c>
      <c r="DY23">
        <f>((7/10)*100)</f>
        <v>70</v>
      </c>
      <c r="DZ23">
        <f>((0/10)*100)</f>
        <v>0</v>
      </c>
      <c r="EA23">
        <f>((5/10)*100)</f>
        <v>50</v>
      </c>
    </row>
    <row r="24" spans="1:131" x14ac:dyDescent="0.25">
      <c r="A24">
        <v>216.64967799999999</v>
      </c>
      <c r="B24">
        <v>6.4386780000000003</v>
      </c>
      <c r="C24">
        <v>200.576086</v>
      </c>
      <c r="D24">
        <v>7.4472149999999999</v>
      </c>
      <c r="E24">
        <v>218.663127</v>
      </c>
      <c r="F24">
        <v>5.5686730000000004</v>
      </c>
      <c r="G24">
        <v>221.549263</v>
      </c>
      <c r="H24">
        <v>9.8560739999999996</v>
      </c>
      <c r="K24">
        <f>(13/200)</f>
        <v>6.5000000000000002E-2</v>
      </c>
      <c r="L24">
        <f>(13/200)</f>
        <v>6.5000000000000002E-2</v>
      </c>
      <c r="M24">
        <f>(14/200)</f>
        <v>7.0000000000000007E-2</v>
      </c>
      <c r="N24">
        <f>(14/200)</f>
        <v>7.0000000000000007E-2</v>
      </c>
      <c r="P24">
        <f>(9/200)</f>
        <v>4.4999999999999998E-2</v>
      </c>
      <c r="Q24">
        <f>(10/200)</f>
        <v>0.05</v>
      </c>
      <c r="R24">
        <f>(8/200)</f>
        <v>0.04</v>
      </c>
      <c r="S24">
        <f>(9/200)</f>
        <v>4.4999999999999998E-2</v>
      </c>
      <c r="U24">
        <f>0.065+0.045</f>
        <v>0.11</v>
      </c>
      <c r="V24">
        <f>0.065+0.05</f>
        <v>0.115</v>
      </c>
      <c r="W24">
        <f>0.07+0.04</f>
        <v>0.11000000000000001</v>
      </c>
      <c r="X24">
        <f>0.07+0.045</f>
        <v>0.115</v>
      </c>
      <c r="Z24">
        <f>SQRT((ABS($A$25-$A$24)^2+(ABS($B$25-$B$24)^2)))</f>
        <v>23.612276355053631</v>
      </c>
      <c r="AA24">
        <f>SQRT((ABS($C$25-$C$24)^2+(ABS($D$25-$D$24)^2)))</f>
        <v>26.054055148487606</v>
      </c>
      <c r="AB24">
        <f>SQRT((ABS($E$25-$E$24)^2+(ABS($F$25-$F$24)^2)))</f>
        <v>23.281763541743675</v>
      </c>
      <c r="AC24">
        <f>SQRT((ABS($G$25-$G$24)^2+(ABS($H$25-$H$24)^2)))</f>
        <v>23.838601346362857</v>
      </c>
      <c r="AJ24">
        <f>1/0.11</f>
        <v>9.0909090909090917</v>
      </c>
      <c r="AK24">
        <f>1/0.115</f>
        <v>8.695652173913043</v>
      </c>
      <c r="AL24">
        <f>1/0.11</f>
        <v>9.0909090909090917</v>
      </c>
      <c r="AM24">
        <f>1/0.115</f>
        <v>8.695652173913043</v>
      </c>
      <c r="AO24">
        <f t="shared" si="9"/>
        <v>214.65705777321483</v>
      </c>
      <c r="AP24">
        <f t="shared" si="10"/>
        <v>226.55700129119657</v>
      </c>
      <c r="AQ24">
        <f t="shared" si="11"/>
        <v>211.6523958340334</v>
      </c>
      <c r="AR24">
        <f t="shared" si="12"/>
        <v>207.29218562054658</v>
      </c>
      <c r="AV24">
        <f>((0.065/0.11)*100)</f>
        <v>59.090909090909093</v>
      </c>
      <c r="AW24">
        <f>((0.065/0.115)*100)</f>
        <v>56.521739130434781</v>
      </c>
      <c r="AX24">
        <f>((0.07/0.11)*100)</f>
        <v>63.636363636363647</v>
      </c>
      <c r="AY24">
        <f>((0.07/0.115)*100)</f>
        <v>60.869565217391312</v>
      </c>
      <c r="BA24">
        <f>((0.045/0.11)*100)</f>
        <v>40.909090909090907</v>
      </c>
      <c r="BB24">
        <f>((0.05/0.115)*100)</f>
        <v>43.478260869565219</v>
      </c>
      <c r="BC24">
        <f>((0.04/0.11)*100)</f>
        <v>36.363636363636367</v>
      </c>
      <c r="BD24">
        <f>((0.045/0.115)*100)</f>
        <v>39.130434782608688</v>
      </c>
      <c r="BF24">
        <f>ABS($B$24-$D$24)</f>
        <v>1.0085369999999996</v>
      </c>
      <c r="BG24">
        <f>ABS($F$24-$H$24)</f>
        <v>4.2874009999999991</v>
      </c>
      <c r="BL24">
        <f>SQRT((ABS($A$24-$E$24)^2+(ABS($B$24-$F$24)^2)))</f>
        <v>2.1933731045187077</v>
      </c>
      <c r="BM24">
        <f>SQRT((ABS($C$24-$G$25)^2+(ABS($D$24-$H$25)^2)))</f>
        <v>3.4493896317941597</v>
      </c>
      <c r="BO24">
        <f>SQRT((ABS($A$24-$G$24)^2+(ABS($B$24-$H$24)^2)))</f>
        <v>5.973652868475118</v>
      </c>
      <c r="BP24">
        <f>SQRT((ABS($C$24-$E$25)^2+(ABS($D$24-$F$25)^2)))</f>
        <v>5.8768177921413214</v>
      </c>
      <c r="BR24">
        <f>DEGREES(ACOS((34.7042823330113^2+34.8516427846961^2-4.20381891898712^2)/(2*34.7042823330113*34.8516427846961)))</f>
        <v>6.9256558493296314</v>
      </c>
      <c r="BS24">
        <f>DEGREES(ACOS((32.1213721810998^2+31.2399763225097^2-4.59745491016595^2)/(2*32.1213721810998*31.2399763225097)))</f>
        <v>8.1681576407385705</v>
      </c>
      <c r="BU24">
        <v>13</v>
      </c>
      <c r="BV24">
        <v>6</v>
      </c>
      <c r="BW24">
        <v>7</v>
      </c>
      <c r="BX24">
        <v>9</v>
      </c>
      <c r="BY24">
        <v>13</v>
      </c>
      <c r="BZ24">
        <v>7</v>
      </c>
      <c r="CA24">
        <v>4</v>
      </c>
      <c r="CB24">
        <v>4</v>
      </c>
      <c r="CC24">
        <v>14</v>
      </c>
      <c r="CD24">
        <v>7</v>
      </c>
      <c r="CE24">
        <v>4</v>
      </c>
      <c r="CF24">
        <v>12</v>
      </c>
      <c r="CG24">
        <v>14</v>
      </c>
      <c r="CH24">
        <v>9</v>
      </c>
      <c r="CI24">
        <v>4</v>
      </c>
      <c r="CJ24">
        <v>12</v>
      </c>
      <c r="CL24">
        <v>9</v>
      </c>
      <c r="CM24">
        <v>2</v>
      </c>
      <c r="CN24">
        <v>2</v>
      </c>
      <c r="CO24">
        <v>5</v>
      </c>
      <c r="CP24">
        <v>10</v>
      </c>
      <c r="CQ24">
        <v>3</v>
      </c>
      <c r="CR24">
        <v>0</v>
      </c>
      <c r="CS24">
        <v>0</v>
      </c>
      <c r="CT24">
        <v>8</v>
      </c>
      <c r="CU24">
        <v>2</v>
      </c>
      <c r="CV24">
        <v>0</v>
      </c>
      <c r="CW24">
        <v>6</v>
      </c>
      <c r="CX24">
        <v>9</v>
      </c>
      <c r="CY24">
        <v>5</v>
      </c>
      <c r="CZ24">
        <v>0</v>
      </c>
      <c r="DA24">
        <v>6</v>
      </c>
      <c r="DC24">
        <f>((6/13)*100)</f>
        <v>46.153846153846153</v>
      </c>
      <c r="DD24">
        <f>((7/13)*100)</f>
        <v>53.846153846153847</v>
      </c>
      <c r="DE24">
        <f>((9/13)*100)</f>
        <v>69.230769230769226</v>
      </c>
      <c r="DF24">
        <f>((7/13)*100)</f>
        <v>53.846153846153847</v>
      </c>
      <c r="DG24">
        <f>((4/13)*100)</f>
        <v>30.76923076923077</v>
      </c>
      <c r="DH24">
        <f>((4/13)*100)</f>
        <v>30.76923076923077</v>
      </c>
      <c r="DI24">
        <f>((7/14)*100)</f>
        <v>50</v>
      </c>
      <c r="DJ24">
        <f>((4/14)*100)</f>
        <v>28.571428571428569</v>
      </c>
      <c r="DK24">
        <f>((12/14)*100)</f>
        <v>85.714285714285708</v>
      </c>
      <c r="DL24">
        <f>((9/14)*100)</f>
        <v>64.285714285714292</v>
      </c>
      <c r="DM24">
        <f>((4/14)*100)</f>
        <v>28.571428571428569</v>
      </c>
      <c r="DN24">
        <f>((12/14)*100)</f>
        <v>85.714285714285708</v>
      </c>
      <c r="DP24">
        <f>((2/9)*100)</f>
        <v>22.222222222222221</v>
      </c>
      <c r="DQ24">
        <f>((2/9)*100)</f>
        <v>22.222222222222221</v>
      </c>
      <c r="DR24">
        <f>((5/9)*100)</f>
        <v>55.555555555555557</v>
      </c>
      <c r="DS24">
        <f>((3/10)*100)</f>
        <v>30</v>
      </c>
      <c r="DT24">
        <f>((0/10)*100)</f>
        <v>0</v>
      </c>
      <c r="DU24">
        <f>((0/10)*100)</f>
        <v>0</v>
      </c>
      <c r="DV24">
        <f>((2/8)*100)</f>
        <v>25</v>
      </c>
      <c r="DW24">
        <f>((0/8)*100)</f>
        <v>0</v>
      </c>
      <c r="DX24">
        <f>((6/8)*100)</f>
        <v>75</v>
      </c>
      <c r="DY24">
        <f>((5/9)*100)</f>
        <v>55.555555555555557</v>
      </c>
      <c r="DZ24">
        <f>((0/9)*100)</f>
        <v>0</v>
      </c>
      <c r="EA24">
        <f>((6/9)*100)</f>
        <v>66.666666666666657</v>
      </c>
    </row>
    <row r="25" spans="1:131" x14ac:dyDescent="0.25">
      <c r="A25">
        <v>193.062342</v>
      </c>
      <c r="B25">
        <v>5.353701</v>
      </c>
      <c r="C25">
        <v>174.52473900000001</v>
      </c>
      <c r="D25">
        <v>7.0715700000000004</v>
      </c>
      <c r="E25">
        <v>195.39885600000002</v>
      </c>
      <c r="F25">
        <v>4.6663379999999997</v>
      </c>
      <c r="G25">
        <v>197.715521</v>
      </c>
      <c r="H25">
        <v>9.3747670000000003</v>
      </c>
      <c r="K25">
        <f>(15/200)</f>
        <v>7.4999999999999997E-2</v>
      </c>
      <c r="L25">
        <f>(13/200)</f>
        <v>6.5000000000000002E-2</v>
      </c>
      <c r="M25">
        <f>(14/200)</f>
        <v>7.0000000000000007E-2</v>
      </c>
      <c r="N25">
        <f>(13/200)</f>
        <v>6.5000000000000002E-2</v>
      </c>
      <c r="P25">
        <f>(9/200)</f>
        <v>4.4999999999999998E-2</v>
      </c>
      <c r="Q25">
        <f>(9/200)</f>
        <v>4.4999999999999998E-2</v>
      </c>
      <c r="R25">
        <f>(9/200)</f>
        <v>4.4999999999999998E-2</v>
      </c>
      <c r="S25">
        <f>(9/200)</f>
        <v>4.4999999999999998E-2</v>
      </c>
      <c r="U25">
        <f>0.075+0.045</f>
        <v>0.12</v>
      </c>
      <c r="V25">
        <f>0.065+0.045</f>
        <v>0.11</v>
      </c>
      <c r="W25">
        <f>0.07+0.045</f>
        <v>0.115</v>
      </c>
      <c r="X25">
        <f>0.065+0.045</f>
        <v>0.11</v>
      </c>
      <c r="Z25">
        <f>SQRT((ABS($A$26-$A$25)^2+(ABS($B$26-$B$25)^2)))</f>
        <v>27.606640968233414</v>
      </c>
      <c r="AA25">
        <f>SQRT((ABS($C$26-$C$25)^2+(ABS($D$26-$D$25)^2)))</f>
        <v>23.382274768162425</v>
      </c>
      <c r="AB25">
        <f>SQRT((ABS($E$26-$E$25)^2+(ABS($F$26-$F$25)^2)))</f>
        <v>27.220437335353171</v>
      </c>
      <c r="AC25">
        <f>SQRT((ABS($G$26-$G$25)^2+(ABS($H$26-$H$25)^2)))</f>
        <v>27.129916245333618</v>
      </c>
      <c r="AJ25">
        <f>1/0.12</f>
        <v>8.3333333333333339</v>
      </c>
      <c r="AK25">
        <f>1/0.11</f>
        <v>9.0909090909090917</v>
      </c>
      <c r="AL25">
        <f>1/0.115</f>
        <v>8.695652173913043</v>
      </c>
      <c r="AM25">
        <f>1/0.11</f>
        <v>9.0909090909090917</v>
      </c>
      <c r="AO25">
        <f t="shared" si="9"/>
        <v>230.05534140194513</v>
      </c>
      <c r="AP25">
        <f t="shared" si="10"/>
        <v>212.56613425602205</v>
      </c>
      <c r="AQ25">
        <f t="shared" si="11"/>
        <v>236.69945509002756</v>
      </c>
      <c r="AR25">
        <f t="shared" si="12"/>
        <v>246.63560223030561</v>
      </c>
      <c r="AV25">
        <f>((0.075/0.12)*100)</f>
        <v>62.5</v>
      </c>
      <c r="AW25">
        <f>((0.065/0.11)*100)</f>
        <v>59.090909090909093</v>
      </c>
      <c r="AX25">
        <f>((0.07/0.115)*100)</f>
        <v>60.869565217391312</v>
      </c>
      <c r="AY25">
        <f>((0.065/0.11)*100)</f>
        <v>59.090909090909093</v>
      </c>
      <c r="BA25">
        <f>((0.045/0.12)*100)</f>
        <v>37.5</v>
      </c>
      <c r="BB25">
        <f>((0.045/0.11)*100)</f>
        <v>40.909090909090907</v>
      </c>
      <c r="BC25">
        <f>((0.045/0.115)*100)</f>
        <v>39.130434782608688</v>
      </c>
      <c r="BD25">
        <f>((0.045/0.11)*100)</f>
        <v>40.909090909090907</v>
      </c>
      <c r="BF25">
        <f>ABS($B$25-$D$25)</f>
        <v>1.7178690000000003</v>
      </c>
      <c r="BG25">
        <f>ABS($F$25-$H$25)</f>
        <v>4.7084290000000006</v>
      </c>
      <c r="BL25">
        <f>SQRT((ABS($A$25-$E$25)^2+(ABS($B$25-$F$25)^2)))</f>
        <v>2.4355216209192445</v>
      </c>
      <c r="BM25">
        <f>SQRT((ABS($C$25-$G$26)^2+(ABS($D$25-$H$26)^2)))</f>
        <v>4.703214523550991</v>
      </c>
      <c r="BO25">
        <f>SQRT((ABS($A$25-$G$25)^2+(ABS($B$25-$H$25)^2)))</f>
        <v>6.1498818348320272</v>
      </c>
      <c r="BP25">
        <f>SQRT((ABS($C$25-$E$26)^2+(ABS($D$25-$F$26)^2)))</f>
        <v>6.5503074609060157</v>
      </c>
      <c r="BR25">
        <f>DEGREES(ACOS((28.9205681906137^2+29.9621536014102^2-4.17774902956413^2)/(2*28.9205681906137*29.9621536014102)))</f>
        <v>7.8810130943681296</v>
      </c>
      <c r="BS25">
        <f>DEGREES(ACOS((4.17774902956413^2+28.0501222013136^2-26.7702642059782^2)/(2*4.17774902956413*28.0501222013136)))</f>
        <v>68.047893611235295</v>
      </c>
      <c r="BU25">
        <v>15</v>
      </c>
      <c r="BV25">
        <v>7</v>
      </c>
      <c r="BW25">
        <v>8</v>
      </c>
      <c r="BX25">
        <v>10</v>
      </c>
      <c r="BY25">
        <v>13</v>
      </c>
      <c r="BZ25">
        <v>7</v>
      </c>
      <c r="CA25">
        <v>6</v>
      </c>
      <c r="CB25">
        <v>5</v>
      </c>
      <c r="CC25">
        <v>14</v>
      </c>
      <c r="CD25">
        <v>8</v>
      </c>
      <c r="CE25">
        <v>5</v>
      </c>
      <c r="CF25">
        <v>11</v>
      </c>
      <c r="CG25">
        <v>13</v>
      </c>
      <c r="CH25">
        <v>10</v>
      </c>
      <c r="CI25">
        <v>4</v>
      </c>
      <c r="CJ25">
        <v>11</v>
      </c>
      <c r="CL25">
        <v>9</v>
      </c>
      <c r="CM25">
        <v>3</v>
      </c>
      <c r="CN25">
        <v>2</v>
      </c>
      <c r="CO25">
        <v>4</v>
      </c>
      <c r="CP25">
        <v>9</v>
      </c>
      <c r="CQ25">
        <v>1</v>
      </c>
      <c r="CR25">
        <v>0</v>
      </c>
      <c r="CS25">
        <v>0</v>
      </c>
      <c r="CT25">
        <v>9</v>
      </c>
      <c r="CU25">
        <v>2</v>
      </c>
      <c r="CV25">
        <v>0</v>
      </c>
      <c r="CW25">
        <v>7</v>
      </c>
      <c r="CX25">
        <v>9</v>
      </c>
      <c r="CY25">
        <v>4</v>
      </c>
      <c r="CZ25">
        <v>0</v>
      </c>
      <c r="DA25">
        <v>7</v>
      </c>
      <c r="DC25">
        <f>((7/15)*100)</f>
        <v>46.666666666666664</v>
      </c>
      <c r="DD25">
        <f>((8/15)*100)</f>
        <v>53.333333333333336</v>
      </c>
      <c r="DE25">
        <f>((10/15)*100)</f>
        <v>66.666666666666657</v>
      </c>
      <c r="DF25">
        <f>((7/13)*100)</f>
        <v>53.846153846153847</v>
      </c>
      <c r="DG25">
        <f>((6/13)*100)</f>
        <v>46.153846153846153</v>
      </c>
      <c r="DH25">
        <f>((5/13)*100)</f>
        <v>38.461538461538467</v>
      </c>
      <c r="DI25">
        <f>((8/14)*100)</f>
        <v>57.142857142857139</v>
      </c>
      <c r="DJ25">
        <f>((5/14)*100)</f>
        <v>35.714285714285715</v>
      </c>
      <c r="DK25">
        <f>((11/14)*100)</f>
        <v>78.571428571428569</v>
      </c>
      <c r="DL25">
        <f>((10/13)*100)</f>
        <v>76.923076923076934</v>
      </c>
      <c r="DM25">
        <f>((4/13)*100)</f>
        <v>30.76923076923077</v>
      </c>
      <c r="DN25">
        <f>((11/13)*100)</f>
        <v>84.615384615384613</v>
      </c>
      <c r="DP25">
        <f>((3/9)*100)</f>
        <v>33.333333333333329</v>
      </c>
      <c r="DQ25">
        <f>((2/9)*100)</f>
        <v>22.222222222222221</v>
      </c>
      <c r="DR25">
        <f>((4/9)*100)</f>
        <v>44.444444444444443</v>
      </c>
      <c r="DS25">
        <f>((1/9)*100)</f>
        <v>11.111111111111111</v>
      </c>
      <c r="DT25">
        <f>((0/9)*100)</f>
        <v>0</v>
      </c>
      <c r="DU25">
        <f>((0/9)*100)</f>
        <v>0</v>
      </c>
      <c r="DV25">
        <f>((2/9)*100)</f>
        <v>22.222222222222221</v>
      </c>
      <c r="DW25">
        <f>((0/9)*100)</f>
        <v>0</v>
      </c>
      <c r="DX25">
        <f>((7/9)*100)</f>
        <v>77.777777777777786</v>
      </c>
      <c r="DY25">
        <f>((4/9)*100)</f>
        <v>44.444444444444443</v>
      </c>
      <c r="DZ25">
        <f>((0/9)*100)</f>
        <v>0</v>
      </c>
      <c r="EA25">
        <f>((7/9)*100)</f>
        <v>77.777777777777786</v>
      </c>
    </row>
    <row r="26" spans="1:131" x14ac:dyDescent="0.25">
      <c r="A26">
        <v>165.46245400000001</v>
      </c>
      <c r="B26">
        <v>5.9642809999999997</v>
      </c>
      <c r="C26">
        <v>151.14366100000001</v>
      </c>
      <c r="D26">
        <v>7.3081389999999997</v>
      </c>
      <c r="E26">
        <v>168.18858800000001</v>
      </c>
      <c r="F26">
        <v>5.4103300000000001</v>
      </c>
      <c r="G26">
        <v>170.58693400000001</v>
      </c>
      <c r="H26">
        <v>9.6433239999999998</v>
      </c>
      <c r="K26">
        <f>(13/200)</f>
        <v>6.5000000000000002E-2</v>
      </c>
      <c r="L26">
        <f>(16/200)</f>
        <v>0.08</v>
      </c>
      <c r="M26">
        <f>(13/200)</f>
        <v>6.5000000000000002E-2</v>
      </c>
      <c r="N26">
        <f>(15/200)</f>
        <v>7.4999999999999997E-2</v>
      </c>
      <c r="P26">
        <f>(7/200)</f>
        <v>3.5000000000000003E-2</v>
      </c>
      <c r="Q26">
        <f>(8/200)</f>
        <v>0.04</v>
      </c>
      <c r="R26">
        <f>(7/200)</f>
        <v>3.5000000000000003E-2</v>
      </c>
      <c r="S26">
        <f>(8/200)</f>
        <v>0.04</v>
      </c>
      <c r="U26">
        <f>0.065+0.035</f>
        <v>0.1</v>
      </c>
      <c r="V26">
        <f>0.08+0.04</f>
        <v>0.12</v>
      </c>
      <c r="W26">
        <f>0.065+0.035</f>
        <v>0.1</v>
      </c>
      <c r="X26">
        <f>0.075+0.04</f>
        <v>0.11499999999999999</v>
      </c>
      <c r="Z26">
        <f>SQRT((ABS($A$27-$A$26)^2+(ABS($B$27-$B$26)^2)))</f>
        <v>33.031952422387263</v>
      </c>
      <c r="AA26">
        <f>SQRT((ABS($C$27-$C$26)^2+(ABS($D$27-$D$26)^2)))</f>
        <v>43.662420518853345</v>
      </c>
      <c r="AB26">
        <f>SQRT((ABS($E$27-$E$26)^2+(ABS($F$27-$F$26)^2)))</f>
        <v>34.851642784696061</v>
      </c>
      <c r="AC26">
        <f>SQRT((ABS($G$27-$G$26)^2+(ABS($H$27-$H$26)^2)))</f>
        <v>37.093008373745143</v>
      </c>
      <c r="AJ26">
        <f>1/0.1</f>
        <v>10</v>
      </c>
      <c r="AK26">
        <f>1/0.12</f>
        <v>8.3333333333333339</v>
      </c>
      <c r="AL26">
        <f>1/0.1</f>
        <v>10</v>
      </c>
      <c r="AM26">
        <f>1/0.115</f>
        <v>8.695652173913043</v>
      </c>
      <c r="AO26">
        <f t="shared" si="9"/>
        <v>330.31952422387263</v>
      </c>
      <c r="AP26">
        <f t="shared" si="10"/>
        <v>363.85350432377788</v>
      </c>
      <c r="AQ26">
        <f t="shared" si="11"/>
        <v>348.5164278469606</v>
      </c>
      <c r="AR26">
        <f t="shared" si="12"/>
        <v>322.54789890213169</v>
      </c>
      <c r="AV26">
        <f>((0.065/0.1)*100)</f>
        <v>65</v>
      </c>
      <c r="AW26">
        <f>((0.08/0.12)*100)</f>
        <v>66.666666666666671</v>
      </c>
      <c r="AX26">
        <f>((0.065/0.1)*100)</f>
        <v>65</v>
      </c>
      <c r="AY26">
        <f>((0.075/0.115)*100)</f>
        <v>65.217391304347814</v>
      </c>
      <c r="BA26">
        <f>((0.035/0.1)*100)</f>
        <v>35</v>
      </c>
      <c r="BB26">
        <f>((0.04/0.12)*100)</f>
        <v>33.333333333333336</v>
      </c>
      <c r="BC26">
        <f>((0.035/0.1)*100)</f>
        <v>35</v>
      </c>
      <c r="BD26">
        <f>((0.04/0.115)*100)</f>
        <v>34.782608695652172</v>
      </c>
      <c r="BF26">
        <f>ABS($B$26-$D$26)</f>
        <v>1.343858</v>
      </c>
      <c r="BG26">
        <f>ABS($F$26-$H$26)</f>
        <v>4.2329939999999997</v>
      </c>
      <c r="BL26">
        <f>SQRT((ABS($A$26-$E$26)^2+(ABS($B$26-$F$26)^2)))</f>
        <v>2.7818462028582762</v>
      </c>
      <c r="BM26">
        <f>SQRT((ABS($C$26-$G$27)^2+(ABS($D$26-$H$27)^2)))</f>
        <v>17.593901565638294</v>
      </c>
      <c r="BO26">
        <f>SQRT((ABS($A$26-$G$26)^2+(ABS($B$26-$H$26)^2)))</f>
        <v>6.3083795594628782</v>
      </c>
      <c r="BP26">
        <f>SQRT((ABS($C$26-$E$27)^2+(ABS($D$26-$F$27)^2)))</f>
        <v>18.178323538784301</v>
      </c>
      <c r="BR26">
        <f>DEGREES(ACOS((26.7702642059782^2+30.1450950314942^2-5.96844634174967^2)/(2*26.7702642059782*30.1450950314942)))</f>
        <v>9.9411191060450257</v>
      </c>
      <c r="BS26">
        <f>DEGREES(ACOS((5.96844634174967^2+24.8427472146396^2-21.7458140962575^2)/(2*5.96844634174967*24.8427472146396)))</f>
        <v>52.651150453823739</v>
      </c>
      <c r="BU26">
        <v>13</v>
      </c>
      <c r="BV26">
        <v>7</v>
      </c>
      <c r="BW26">
        <v>7</v>
      </c>
      <c r="BX26">
        <v>9</v>
      </c>
      <c r="BY26">
        <v>16</v>
      </c>
      <c r="BZ26">
        <v>11</v>
      </c>
      <c r="CA26">
        <v>8</v>
      </c>
      <c r="CB26">
        <v>8</v>
      </c>
      <c r="CC26">
        <v>13</v>
      </c>
      <c r="CD26">
        <v>7</v>
      </c>
      <c r="CE26">
        <v>5</v>
      </c>
      <c r="CF26">
        <v>13</v>
      </c>
      <c r="CG26">
        <v>15</v>
      </c>
      <c r="CH26">
        <v>9</v>
      </c>
      <c r="CI26">
        <v>7</v>
      </c>
      <c r="CJ26">
        <v>13</v>
      </c>
      <c r="CL26">
        <v>7</v>
      </c>
      <c r="CM26">
        <v>1</v>
      </c>
      <c r="CN26">
        <v>1</v>
      </c>
      <c r="CO26">
        <v>4</v>
      </c>
      <c r="CP26">
        <v>8</v>
      </c>
      <c r="CQ26">
        <v>2</v>
      </c>
      <c r="CR26">
        <v>0</v>
      </c>
      <c r="CS26">
        <v>0</v>
      </c>
      <c r="CT26">
        <v>7</v>
      </c>
      <c r="CU26">
        <v>1</v>
      </c>
      <c r="CV26">
        <v>0</v>
      </c>
      <c r="CW26">
        <v>5</v>
      </c>
      <c r="CX26">
        <v>8</v>
      </c>
      <c r="CY26">
        <v>4</v>
      </c>
      <c r="CZ26">
        <v>0</v>
      </c>
      <c r="DA26">
        <v>5</v>
      </c>
      <c r="DC26">
        <f>((7/13)*100)</f>
        <v>53.846153846153847</v>
      </c>
      <c r="DD26">
        <f>((7/13)*100)</f>
        <v>53.846153846153847</v>
      </c>
      <c r="DE26">
        <f>((9/13)*100)</f>
        <v>69.230769230769226</v>
      </c>
      <c r="DF26">
        <f>((11/16)*100)</f>
        <v>68.75</v>
      </c>
      <c r="DG26">
        <f>((8/16)*100)</f>
        <v>50</v>
      </c>
      <c r="DH26">
        <f>((8/16)*100)</f>
        <v>50</v>
      </c>
      <c r="DI26">
        <f>((7/13)*100)</f>
        <v>53.846153846153847</v>
      </c>
      <c r="DJ26">
        <f>((5/13)*100)</f>
        <v>38.461538461538467</v>
      </c>
      <c r="DK26">
        <f>((13/13)*100)</f>
        <v>100</v>
      </c>
      <c r="DL26">
        <f>((9/15)*100)</f>
        <v>60</v>
      </c>
      <c r="DM26">
        <f>((7/15)*100)</f>
        <v>46.666666666666664</v>
      </c>
      <c r="DN26">
        <f>((13/15)*100)</f>
        <v>86.666666666666671</v>
      </c>
      <c r="DP26">
        <f>((1/7)*100)</f>
        <v>14.285714285714285</v>
      </c>
      <c r="DQ26">
        <f>((1/7)*100)</f>
        <v>14.285714285714285</v>
      </c>
      <c r="DR26">
        <f>((4/7)*100)</f>
        <v>57.142857142857139</v>
      </c>
      <c r="DS26">
        <f>((2/8)*100)</f>
        <v>25</v>
      </c>
      <c r="DT26">
        <f>((0/8)*100)</f>
        <v>0</v>
      </c>
      <c r="DU26">
        <f>((0/8)*100)</f>
        <v>0</v>
      </c>
      <c r="DV26">
        <f>((1/7)*100)</f>
        <v>14.285714285714285</v>
      </c>
      <c r="DW26">
        <f>((0/7)*100)</f>
        <v>0</v>
      </c>
      <c r="DX26">
        <f>((5/7)*100)</f>
        <v>71.428571428571431</v>
      </c>
      <c r="DY26">
        <f>((4/8)*100)</f>
        <v>50</v>
      </c>
      <c r="DZ26">
        <f>((0/8)*100)</f>
        <v>0</v>
      </c>
      <c r="EA26">
        <f>((5/8)*100)</f>
        <v>62.5</v>
      </c>
    </row>
    <row r="27" spans="1:131" x14ac:dyDescent="0.25">
      <c r="A27">
        <v>132.47624400000001</v>
      </c>
      <c r="B27">
        <v>4.226515</v>
      </c>
      <c r="C27">
        <v>107.491782</v>
      </c>
      <c r="D27">
        <v>6.348751</v>
      </c>
      <c r="E27">
        <v>133.39660500000002</v>
      </c>
      <c r="F27">
        <v>3.3719670000000002</v>
      </c>
      <c r="G27">
        <v>133.55175200000002</v>
      </c>
      <c r="H27">
        <v>7.5729220000000002</v>
      </c>
      <c r="K27">
        <f>(15/200)</f>
        <v>7.4999999999999997E-2</v>
      </c>
      <c r="L27">
        <f>(12/200)</f>
        <v>0.06</v>
      </c>
      <c r="M27">
        <f>(14/200)</f>
        <v>7.0000000000000007E-2</v>
      </c>
      <c r="N27">
        <f>(13/200)</f>
        <v>6.5000000000000002E-2</v>
      </c>
      <c r="P27">
        <f>(7/200)</f>
        <v>3.5000000000000003E-2</v>
      </c>
      <c r="Q27">
        <f>(7/200)</f>
        <v>3.5000000000000003E-2</v>
      </c>
      <c r="R27">
        <f>(8/200)</f>
        <v>0.04</v>
      </c>
      <c r="S27">
        <f>(8/200)</f>
        <v>0.04</v>
      </c>
      <c r="U27">
        <f>0.075+0.035</f>
        <v>0.11</v>
      </c>
      <c r="V27">
        <f>0.06+0.035</f>
        <v>9.5000000000000001E-2</v>
      </c>
      <c r="W27">
        <f>0.07+0.04</f>
        <v>0.11000000000000001</v>
      </c>
      <c r="X27">
        <f>0.065+0.04</f>
        <v>0.10500000000000001</v>
      </c>
      <c r="Z27">
        <f>SQRT((ABS($A$28-$A$27)^2+(ABS($B$28-$B$27)^2)))</f>
        <v>31.779758892393524</v>
      </c>
      <c r="AA27">
        <f>SQRT((ABS($C$28-$C$27)^2+(ABS($D$28-$D$27)^2)))</f>
        <v>28.892156870541058</v>
      </c>
      <c r="AB27">
        <f>SQRT((ABS($E$28-$E$27)^2+(ABS($F$28-$F$27)^2)))</f>
        <v>31.686980185820012</v>
      </c>
      <c r="AC27">
        <f>SQRT((ABS($G$28-$G$27)^2+(ABS($H$28-$H$27)^2)))</f>
        <v>31.239976322509669</v>
      </c>
      <c r="AJ27">
        <f>1/0.11</f>
        <v>9.0909090909090917</v>
      </c>
      <c r="AK27">
        <f>1/0.095</f>
        <v>10.526315789473685</v>
      </c>
      <c r="AL27">
        <f>1/0.11</f>
        <v>9.0909090909090917</v>
      </c>
      <c r="AM27">
        <f>1/0.105</f>
        <v>9.5238095238095237</v>
      </c>
      <c r="AO27">
        <f t="shared" si="9"/>
        <v>288.90689902175933</v>
      </c>
      <c r="AP27">
        <f t="shared" si="10"/>
        <v>304.12796705832693</v>
      </c>
      <c r="AQ27">
        <f t="shared" si="11"/>
        <v>288.06345623472737</v>
      </c>
      <c r="AR27">
        <f t="shared" si="12"/>
        <v>297.52358402390161</v>
      </c>
      <c r="AV27">
        <f>((0.075/0.11)*100)</f>
        <v>68.181818181818173</v>
      </c>
      <c r="AW27">
        <f>((0.06/0.095)*100)</f>
        <v>63.157894736842103</v>
      </c>
      <c r="AX27">
        <f>((0.07/0.11)*100)</f>
        <v>63.636363636363647</v>
      </c>
      <c r="AY27">
        <f>((0.065/0.105)*100)</f>
        <v>61.904761904761905</v>
      </c>
      <c r="BA27">
        <f>((0.035/0.11)*100)</f>
        <v>31.818181818181824</v>
      </c>
      <c r="BB27">
        <f>((0.035/0.095)*100)</f>
        <v>36.842105263157897</v>
      </c>
      <c r="BC27">
        <f>((0.04/0.11)*100)</f>
        <v>36.363636363636367</v>
      </c>
      <c r="BD27">
        <f>((0.04/0.105)*100)</f>
        <v>38.095238095238102</v>
      </c>
      <c r="BF27">
        <f>ABS($B$27-$D$27)</f>
        <v>2.122236</v>
      </c>
      <c r="BG27">
        <f>ABS($F$27-$H$27)</f>
        <v>4.2009550000000004</v>
      </c>
      <c r="BL27">
        <f>SQRT((ABS($A$27-$E$27)^2+(ABS($B$27-$F$27)^2)))</f>
        <v>1.2559126779458138</v>
      </c>
      <c r="BM27">
        <f>SQRT((ABS($C$27-$G$28)^2+(ABS($D$27-$H$28)^2)))</f>
        <v>5.4068135196750511</v>
      </c>
      <c r="BO27">
        <f>SQRT((ABS($A$27-$G$27)^2+(ABS($B$27-$H$27)^2)))</f>
        <v>3.514990365237582</v>
      </c>
      <c r="BP27">
        <f>SQRT((ABS($C$27-$E$28)^2+(ABS($D$27-$F$28)^2)))</f>
        <v>6.5150882365544325</v>
      </c>
      <c r="BR27" t="e">
        <f>DEGREES(ACOS((5.44384590617084^2+0^2-5.44384590617084^2)/(2*5.44384590617084*0)))</f>
        <v>#DIV/0!</v>
      </c>
      <c r="BS27" t="e">
        <f>DEGREES(ACOS((5.44384590617084^2+0^2-5.44384590617084^2)/(2*5.44384590617084*0)))</f>
        <v>#DIV/0!</v>
      </c>
      <c r="BU27">
        <v>15</v>
      </c>
      <c r="BV27">
        <v>11</v>
      </c>
      <c r="BW27">
        <v>8</v>
      </c>
      <c r="BX27">
        <v>8</v>
      </c>
      <c r="BY27">
        <v>12</v>
      </c>
      <c r="BZ27">
        <v>8</v>
      </c>
      <c r="CA27">
        <v>5</v>
      </c>
      <c r="CB27">
        <v>4</v>
      </c>
      <c r="CC27">
        <v>14</v>
      </c>
      <c r="CD27">
        <v>8</v>
      </c>
      <c r="CE27">
        <v>7</v>
      </c>
      <c r="CF27">
        <v>13</v>
      </c>
      <c r="CG27">
        <v>13</v>
      </c>
      <c r="CH27">
        <v>8</v>
      </c>
      <c r="CI27">
        <v>6</v>
      </c>
      <c r="CJ27">
        <v>13</v>
      </c>
      <c r="CL27">
        <v>7</v>
      </c>
      <c r="CM27">
        <v>2</v>
      </c>
      <c r="CN27">
        <v>1</v>
      </c>
      <c r="CO27">
        <v>1</v>
      </c>
      <c r="CP27">
        <v>7</v>
      </c>
      <c r="CQ27">
        <v>3</v>
      </c>
      <c r="CR27">
        <v>0</v>
      </c>
      <c r="CS27">
        <v>0</v>
      </c>
      <c r="CT27">
        <v>8</v>
      </c>
      <c r="CU27">
        <v>1</v>
      </c>
      <c r="CV27">
        <v>0</v>
      </c>
      <c r="CW27">
        <v>8</v>
      </c>
      <c r="CX27">
        <v>8</v>
      </c>
      <c r="CY27">
        <v>1</v>
      </c>
      <c r="CZ27">
        <v>0</v>
      </c>
      <c r="DA27">
        <v>8</v>
      </c>
      <c r="DC27">
        <f>((11/15)*100)</f>
        <v>73.333333333333329</v>
      </c>
      <c r="DD27">
        <f>((8/15)*100)</f>
        <v>53.333333333333336</v>
      </c>
      <c r="DE27">
        <f>((8/15)*100)</f>
        <v>53.333333333333336</v>
      </c>
      <c r="DF27">
        <f>((8/12)*100)</f>
        <v>66.666666666666657</v>
      </c>
      <c r="DG27">
        <f>((5/12)*100)</f>
        <v>41.666666666666671</v>
      </c>
      <c r="DH27">
        <f>((4/12)*100)</f>
        <v>33.333333333333329</v>
      </c>
      <c r="DI27">
        <f>((8/14)*100)</f>
        <v>57.142857142857139</v>
      </c>
      <c r="DJ27">
        <f>((7/14)*100)</f>
        <v>50</v>
      </c>
      <c r="DK27">
        <f>((13/14)*100)</f>
        <v>92.857142857142861</v>
      </c>
      <c r="DL27">
        <f>((8/13)*100)</f>
        <v>61.53846153846154</v>
      </c>
      <c r="DM27">
        <f>((6/13)*100)</f>
        <v>46.153846153846153</v>
      </c>
      <c r="DN27">
        <f>((13/13)*100)</f>
        <v>100</v>
      </c>
      <c r="DP27">
        <f>((2/7)*100)</f>
        <v>28.571428571428569</v>
      </c>
      <c r="DQ27">
        <f>((1/7)*100)</f>
        <v>14.285714285714285</v>
      </c>
      <c r="DR27">
        <f>((1/7)*100)</f>
        <v>14.285714285714285</v>
      </c>
      <c r="DS27">
        <f>((3/7)*100)</f>
        <v>42.857142857142854</v>
      </c>
      <c r="DT27">
        <f>((0/7)*100)</f>
        <v>0</v>
      </c>
      <c r="DU27">
        <f>((0/7)*100)</f>
        <v>0</v>
      </c>
      <c r="DV27">
        <f>((1/8)*100)</f>
        <v>12.5</v>
      </c>
      <c r="DW27">
        <f>((0/8)*100)</f>
        <v>0</v>
      </c>
      <c r="DX27">
        <f>((8/8)*100)</f>
        <v>100</v>
      </c>
      <c r="DY27">
        <f>((1/8)*100)</f>
        <v>12.5</v>
      </c>
      <c r="DZ27">
        <f>((0/8)*100)</f>
        <v>0</v>
      </c>
      <c r="EA27">
        <f>((8/8)*100)</f>
        <v>100</v>
      </c>
    </row>
    <row r="28" spans="1:131" x14ac:dyDescent="0.25">
      <c r="A28">
        <v>100.696577</v>
      </c>
      <c r="B28">
        <v>4.3029390000000003</v>
      </c>
      <c r="C28">
        <v>78.608135000000004</v>
      </c>
      <c r="D28">
        <v>7.0499390000000002</v>
      </c>
      <c r="E28">
        <v>101.70963500000001</v>
      </c>
      <c r="F28">
        <v>3.3465600000000002</v>
      </c>
      <c r="G28">
        <v>102.31353200000001</v>
      </c>
      <c r="H28">
        <v>7.9041800000000002</v>
      </c>
      <c r="K28">
        <f>(14/200)</f>
        <v>7.0000000000000007E-2</v>
      </c>
      <c r="L28">
        <f>(12/200)</f>
        <v>0.06</v>
      </c>
      <c r="M28">
        <f>(15/200)</f>
        <v>7.4999999999999997E-2</v>
      </c>
      <c r="N28">
        <f>(13/200)</f>
        <v>6.5000000000000002E-2</v>
      </c>
      <c r="P28">
        <f>(7/200)</f>
        <v>3.5000000000000003E-2</v>
      </c>
      <c r="Q28">
        <f>(8/200)</f>
        <v>0.04</v>
      </c>
      <c r="R28">
        <f>(7/200)</f>
        <v>3.5000000000000003E-2</v>
      </c>
      <c r="S28">
        <f>(8/200)</f>
        <v>0.04</v>
      </c>
      <c r="U28">
        <f>0.07+0.035</f>
        <v>0.10500000000000001</v>
      </c>
      <c r="V28">
        <f>0.06+0.04</f>
        <v>0.1</v>
      </c>
      <c r="W28">
        <f>0.075+0.035</f>
        <v>0.11</v>
      </c>
      <c r="X28">
        <f>0.065+0.04</f>
        <v>0.10500000000000001</v>
      </c>
      <c r="Z28">
        <f>SQRT((ABS($A$29-$A$28)^2+(ABS($B$29-$B$28)^2)))</f>
        <v>29.207381954092153</v>
      </c>
      <c r="AA28">
        <f>SQRT((ABS($C$29-$C$28)^2+(ABS($D$29-$D$28)^2)))</f>
        <v>26.597312977608848</v>
      </c>
      <c r="AB28">
        <f>SQRT((ABS($E$29-$E$28)^2+(ABS($F$29-$F$28)^2)))</f>
        <v>29.962153601410225</v>
      </c>
      <c r="AC28">
        <f>SQRT((ABS($G$29-$G$28)^2+(ABS($H$29-$H$28)^2)))</f>
        <v>29.009759583894816</v>
      </c>
      <c r="AJ28">
        <f>1/0.105</f>
        <v>9.5238095238095237</v>
      </c>
      <c r="AK28">
        <f>1/0.1</f>
        <v>10</v>
      </c>
      <c r="AL28">
        <f>1/0.11</f>
        <v>9.0909090909090917</v>
      </c>
      <c r="AM28">
        <f>1/0.105</f>
        <v>9.5238095238095237</v>
      </c>
      <c r="AO28">
        <f t="shared" si="9"/>
        <v>278.16554241992526</v>
      </c>
      <c r="AP28">
        <f t="shared" si="10"/>
        <v>265.97312977608846</v>
      </c>
      <c r="AQ28">
        <f t="shared" si="11"/>
        <v>272.3832145582748</v>
      </c>
      <c r="AR28">
        <f t="shared" si="12"/>
        <v>276.28342460852201</v>
      </c>
      <c r="AV28">
        <f>((0.07/0.105)*100)</f>
        <v>66.666666666666671</v>
      </c>
      <c r="AW28">
        <f>((0.06/0.1)*100)</f>
        <v>60</v>
      </c>
      <c r="AX28">
        <f>((0.075/0.11)*100)</f>
        <v>68.181818181818173</v>
      </c>
      <c r="AY28">
        <f>((0.065/0.105)*100)</f>
        <v>61.904761904761905</v>
      </c>
      <c r="BA28">
        <f>((0.035/0.105)*100)</f>
        <v>33.333333333333336</v>
      </c>
      <c r="BB28">
        <f>((0.04/0.1)*100)</f>
        <v>40</v>
      </c>
      <c r="BC28">
        <f>((0.035/0.11)*100)</f>
        <v>31.818181818181824</v>
      </c>
      <c r="BD28">
        <f>((0.04/0.105)*100)</f>
        <v>38.095238095238102</v>
      </c>
      <c r="BF28">
        <f>ABS($B$28-$D$28)</f>
        <v>2.7469999999999999</v>
      </c>
      <c r="BG28">
        <f>ABS($F$28-$H$28)</f>
        <v>4.55762</v>
      </c>
      <c r="BL28">
        <f>SQRT((ABS($A$28-$E$28)^2+(ABS($B$28-$F$28)^2)))</f>
        <v>1.3931788481759986</v>
      </c>
      <c r="BM28">
        <f>SQRT((ABS($C$28-$G$29)^2+(ABS($D$28-$H$29)^2)))</f>
        <v>5.5898776862851811</v>
      </c>
      <c r="BO28">
        <f>SQRT((ABS($A$28-$G$28)^2+(ABS($B$28-$H$28)^2)))</f>
        <v>3.9475916977450964</v>
      </c>
      <c r="BP28">
        <f>SQRT((ABS($C$28-$E$29)^2+(ABS($D$28-$F$29)^2)))</f>
        <v>7.1262189958794373</v>
      </c>
      <c r="BU28">
        <v>14</v>
      </c>
      <c r="BV28">
        <v>8</v>
      </c>
      <c r="BW28">
        <v>8</v>
      </c>
      <c r="BX28">
        <v>8</v>
      </c>
      <c r="BY28">
        <v>12</v>
      </c>
      <c r="BZ28">
        <v>6</v>
      </c>
      <c r="CA28">
        <v>5</v>
      </c>
      <c r="CB28">
        <v>4</v>
      </c>
      <c r="CC28">
        <v>15</v>
      </c>
      <c r="CD28">
        <v>8</v>
      </c>
      <c r="CE28">
        <v>7</v>
      </c>
      <c r="CF28">
        <v>13</v>
      </c>
      <c r="CG28">
        <v>13</v>
      </c>
      <c r="CH28">
        <v>8</v>
      </c>
      <c r="CI28">
        <v>5</v>
      </c>
      <c r="CJ28">
        <v>13</v>
      </c>
      <c r="CL28">
        <v>7</v>
      </c>
      <c r="CM28">
        <v>3</v>
      </c>
      <c r="CN28">
        <v>1</v>
      </c>
      <c r="CO28">
        <v>2</v>
      </c>
      <c r="CP28">
        <v>8</v>
      </c>
      <c r="CQ28">
        <v>2</v>
      </c>
      <c r="CR28">
        <v>0</v>
      </c>
      <c r="CS28">
        <v>0</v>
      </c>
      <c r="CT28">
        <v>7</v>
      </c>
      <c r="CU28">
        <v>1</v>
      </c>
      <c r="CV28">
        <v>0</v>
      </c>
      <c r="CW28">
        <v>7</v>
      </c>
      <c r="CX28">
        <v>8</v>
      </c>
      <c r="CY28">
        <v>2</v>
      </c>
      <c r="CZ28">
        <v>0</v>
      </c>
      <c r="DA28">
        <v>7</v>
      </c>
      <c r="DC28">
        <f>((8/14)*100)</f>
        <v>57.142857142857139</v>
      </c>
      <c r="DD28">
        <f>((8/14)*100)</f>
        <v>57.142857142857139</v>
      </c>
      <c r="DE28">
        <f>((8/14)*100)</f>
        <v>57.142857142857139</v>
      </c>
      <c r="DF28">
        <f>((6/12)*100)</f>
        <v>50</v>
      </c>
      <c r="DG28">
        <f>((5/12)*100)</f>
        <v>41.666666666666671</v>
      </c>
      <c r="DH28">
        <f>((4/12)*100)</f>
        <v>33.333333333333329</v>
      </c>
      <c r="DI28">
        <f>((8/15)*100)</f>
        <v>53.333333333333336</v>
      </c>
      <c r="DJ28">
        <f>((7/15)*100)</f>
        <v>46.666666666666664</v>
      </c>
      <c r="DK28">
        <f>((13/15)*100)</f>
        <v>86.666666666666671</v>
      </c>
      <c r="DL28">
        <f>((8/13)*100)</f>
        <v>61.53846153846154</v>
      </c>
      <c r="DM28">
        <f>((5/13)*100)</f>
        <v>38.461538461538467</v>
      </c>
      <c r="DN28">
        <f>((13/13)*100)</f>
        <v>100</v>
      </c>
      <c r="DP28">
        <f>((3/7)*100)</f>
        <v>42.857142857142854</v>
      </c>
      <c r="DQ28">
        <f>((1/7)*100)</f>
        <v>14.285714285714285</v>
      </c>
      <c r="DR28">
        <f>((2/7)*100)</f>
        <v>28.571428571428569</v>
      </c>
      <c r="DS28">
        <f>((2/8)*100)</f>
        <v>25</v>
      </c>
      <c r="DT28">
        <f>((0/8)*100)</f>
        <v>0</v>
      </c>
      <c r="DU28">
        <f>((0/8)*100)</f>
        <v>0</v>
      </c>
      <c r="DV28">
        <f>((1/7)*100)</f>
        <v>14.285714285714285</v>
      </c>
      <c r="DW28">
        <f>((0/7)*100)</f>
        <v>0</v>
      </c>
      <c r="DX28">
        <f>((7/7)*100)</f>
        <v>100</v>
      </c>
      <c r="DY28">
        <f>((2/8)*100)</f>
        <v>25</v>
      </c>
      <c r="DZ28">
        <f>((0/8)*100)</f>
        <v>0</v>
      </c>
      <c r="EA28">
        <f>((7/8)*100)</f>
        <v>87.5</v>
      </c>
    </row>
    <row r="29" spans="1:131" x14ac:dyDescent="0.25">
      <c r="A29">
        <v>71.510495000000006</v>
      </c>
      <c r="B29">
        <v>5.4181869999999996</v>
      </c>
      <c r="C29">
        <v>52.013423000000003</v>
      </c>
      <c r="D29">
        <v>7.4218950000000001</v>
      </c>
      <c r="E29">
        <v>71.791603000000009</v>
      </c>
      <c r="F29">
        <v>4.9719860000000002</v>
      </c>
      <c r="G29">
        <v>73.319533000000007</v>
      </c>
      <c r="H29">
        <v>8.8603039999999993</v>
      </c>
      <c r="K29">
        <f>(13/200)</f>
        <v>6.5000000000000002E-2</v>
      </c>
      <c r="L29">
        <f>(12/200)</f>
        <v>0.06</v>
      </c>
      <c r="M29">
        <f>(15/200)</f>
        <v>7.4999999999999997E-2</v>
      </c>
      <c r="N29">
        <f>(13/200)</f>
        <v>6.5000000000000002E-2</v>
      </c>
      <c r="P29">
        <f>(8/200)</f>
        <v>0.04</v>
      </c>
      <c r="Q29">
        <f>(8/200)</f>
        <v>0.04</v>
      </c>
      <c r="R29">
        <f>(7/200)</f>
        <v>3.5000000000000003E-2</v>
      </c>
      <c r="S29">
        <f>(8/200)</f>
        <v>0.04</v>
      </c>
      <c r="U29">
        <f>0.065+0.04</f>
        <v>0.10500000000000001</v>
      </c>
      <c r="V29">
        <f>0.06+0.04</f>
        <v>0.1</v>
      </c>
      <c r="W29">
        <f>0.075+0.035</f>
        <v>0.11</v>
      </c>
      <c r="X29">
        <f>0.065+0.04</f>
        <v>0.10500000000000001</v>
      </c>
      <c r="Z29">
        <f>SQRT((ABS($A$30-$A$29)^2+(ABS($B$30-$B$29)^2)))</f>
        <v>30.1396503928041</v>
      </c>
      <c r="AA29">
        <f>SQRT((ABS($C$30-$C$29)^2+(ABS($D$30-$D$29)^2)))</f>
        <v>27.590516981126434</v>
      </c>
      <c r="AB29">
        <f>SQRT((ABS($E$30-$E$29)^2+(ABS($F$30-$F$29)^2)))</f>
        <v>30.145095031494236</v>
      </c>
      <c r="AC29">
        <f>SQRT((ABS($G$30-$G$29)^2+(ABS($H$30-$H$29)^2)))</f>
        <v>28.050122201313584</v>
      </c>
      <c r="AJ29">
        <f>1/0.105</f>
        <v>9.5238095238095237</v>
      </c>
      <c r="AK29">
        <f>1/0.1</f>
        <v>10</v>
      </c>
      <c r="AL29">
        <f>1/0.11</f>
        <v>9.0909090909090917</v>
      </c>
      <c r="AM29">
        <f>1/0.105</f>
        <v>9.5238095238095237</v>
      </c>
      <c r="AO29">
        <f t="shared" si="9"/>
        <v>287.04428945527712</v>
      </c>
      <c r="AP29">
        <f t="shared" si="10"/>
        <v>275.90516981126433</v>
      </c>
      <c r="AQ29">
        <f t="shared" si="11"/>
        <v>274.04631846812941</v>
      </c>
      <c r="AR29">
        <f t="shared" si="12"/>
        <v>267.14402096489124</v>
      </c>
      <c r="AV29">
        <f>((0.065/0.105)*100)</f>
        <v>61.904761904761905</v>
      </c>
      <c r="AW29">
        <f>((0.06/0.1)*100)</f>
        <v>60</v>
      </c>
      <c r="AX29">
        <f>((0.075/0.11)*100)</f>
        <v>68.181818181818173</v>
      </c>
      <c r="AY29">
        <f>((0.065/0.105)*100)</f>
        <v>61.904761904761905</v>
      </c>
      <c r="BA29">
        <f>((0.04/0.105)*100)</f>
        <v>38.095238095238102</v>
      </c>
      <c r="BB29">
        <f>((0.04/0.1)*100)</f>
        <v>40</v>
      </c>
      <c r="BC29">
        <f>((0.035/0.11)*100)</f>
        <v>31.818181818181824</v>
      </c>
      <c r="BD29">
        <f>((0.04/0.105)*100)</f>
        <v>38.095238095238102</v>
      </c>
      <c r="BF29">
        <f>ABS($B$29-$D$29)</f>
        <v>2.0037080000000005</v>
      </c>
      <c r="BG29">
        <f>ABS($F$29-$H$29)</f>
        <v>3.8883179999999991</v>
      </c>
      <c r="BL29">
        <f>SQRT((ABS($A$29-$E$29)^2+(ABS($B$29-$F$29)^2)))</f>
        <v>0.52736803094708085</v>
      </c>
      <c r="BM29">
        <f>SQRT((ABS($C$29-$G$30)^2+(ABS($D$29-$H$30)^2)))</f>
        <v>6.847815672159995</v>
      </c>
      <c r="BO29">
        <f>SQRT((ABS($A$29-$G$29)^2+(ABS($B$29-$H$29)^2)))</f>
        <v>3.8885457342216001</v>
      </c>
      <c r="BP29">
        <f>SQRT((ABS($C$29-$E$30)^2+(ABS($D$29-$F$30)^2)))</f>
        <v>10.942994427656672</v>
      </c>
      <c r="BR29">
        <f>DEGREES(ACOS((20.0814149228471^2+24.8822023921781^2-6.57144779209239^2)/(2*20.0814149228471*24.8822023921781)))</f>
        <v>11.521355143950261</v>
      </c>
      <c r="BU29">
        <v>13</v>
      </c>
      <c r="BV29">
        <v>6</v>
      </c>
      <c r="BW29">
        <v>7</v>
      </c>
      <c r="BX29">
        <v>8</v>
      </c>
      <c r="BY29">
        <v>12</v>
      </c>
      <c r="BZ29">
        <v>5</v>
      </c>
      <c r="CA29">
        <v>7</v>
      </c>
      <c r="CB29">
        <v>4</v>
      </c>
      <c r="CC29">
        <v>15</v>
      </c>
      <c r="CD29">
        <v>7</v>
      </c>
      <c r="CE29">
        <v>7</v>
      </c>
      <c r="CF29">
        <v>12</v>
      </c>
      <c r="CG29">
        <v>13</v>
      </c>
      <c r="CH29">
        <v>8</v>
      </c>
      <c r="CI29">
        <v>5</v>
      </c>
      <c r="CJ29">
        <v>12</v>
      </c>
      <c r="CL29">
        <v>8</v>
      </c>
      <c r="CM29">
        <v>2</v>
      </c>
      <c r="CN29">
        <v>1</v>
      </c>
      <c r="CO29">
        <v>3</v>
      </c>
      <c r="CP29">
        <v>8</v>
      </c>
      <c r="CQ29">
        <v>1</v>
      </c>
      <c r="CR29">
        <v>0</v>
      </c>
      <c r="CS29">
        <v>0</v>
      </c>
      <c r="CT29">
        <v>7</v>
      </c>
      <c r="CU29">
        <v>1</v>
      </c>
      <c r="CV29">
        <v>0</v>
      </c>
      <c r="CW29">
        <v>6</v>
      </c>
      <c r="CX29">
        <v>8</v>
      </c>
      <c r="CY29">
        <v>3</v>
      </c>
      <c r="CZ29">
        <v>0</v>
      </c>
      <c r="DA29">
        <v>6</v>
      </c>
      <c r="DC29">
        <f>((6/13)*100)</f>
        <v>46.153846153846153</v>
      </c>
      <c r="DD29">
        <f>((7/13)*100)</f>
        <v>53.846153846153847</v>
      </c>
      <c r="DE29">
        <f>((8/13)*100)</f>
        <v>61.53846153846154</v>
      </c>
      <c r="DF29">
        <f>((5/12)*100)</f>
        <v>41.666666666666671</v>
      </c>
      <c r="DG29">
        <f>((7/12)*100)</f>
        <v>58.333333333333336</v>
      </c>
      <c r="DH29">
        <f>((4/12)*100)</f>
        <v>33.333333333333329</v>
      </c>
      <c r="DI29">
        <f>((7/15)*100)</f>
        <v>46.666666666666664</v>
      </c>
      <c r="DJ29">
        <f>((7/15)*100)</f>
        <v>46.666666666666664</v>
      </c>
      <c r="DK29">
        <f>((12/15)*100)</f>
        <v>80</v>
      </c>
      <c r="DL29">
        <f>((8/13)*100)</f>
        <v>61.53846153846154</v>
      </c>
      <c r="DM29">
        <f>((5/13)*100)</f>
        <v>38.461538461538467</v>
      </c>
      <c r="DN29">
        <f>((12/13)*100)</f>
        <v>92.307692307692307</v>
      </c>
      <c r="DP29">
        <f>((2/8)*100)</f>
        <v>25</v>
      </c>
      <c r="DQ29">
        <f>((1/8)*100)</f>
        <v>12.5</v>
      </c>
      <c r="DR29">
        <f>((3/8)*100)</f>
        <v>37.5</v>
      </c>
      <c r="DS29">
        <f>((1/8)*100)</f>
        <v>12.5</v>
      </c>
      <c r="DT29">
        <f>((0/8)*100)</f>
        <v>0</v>
      </c>
      <c r="DU29">
        <f>((0/8)*100)</f>
        <v>0</v>
      </c>
      <c r="DV29">
        <f>((1/7)*100)</f>
        <v>14.285714285714285</v>
      </c>
      <c r="DW29">
        <f>((0/7)*100)</f>
        <v>0</v>
      </c>
      <c r="DX29">
        <f>((6/7)*100)</f>
        <v>85.714285714285708</v>
      </c>
      <c r="DY29">
        <f>((3/8)*100)</f>
        <v>37.5</v>
      </c>
      <c r="DZ29">
        <f>((0/8)*100)</f>
        <v>0</v>
      </c>
      <c r="EA29">
        <f>((6/8)*100)</f>
        <v>75</v>
      </c>
    </row>
    <row r="30" spans="1:131" x14ac:dyDescent="0.25">
      <c r="A30">
        <v>41.370845000000003</v>
      </c>
      <c r="B30">
        <v>5.4230530000000003</v>
      </c>
      <c r="C30">
        <v>24.426372000000001</v>
      </c>
      <c r="D30">
        <v>7.85921</v>
      </c>
      <c r="E30">
        <v>41.667106000000004</v>
      </c>
      <c r="F30">
        <v>3.8577889999999999</v>
      </c>
      <c r="G30">
        <v>45.270477</v>
      </c>
      <c r="H30">
        <v>8.6157369999999993</v>
      </c>
      <c r="K30">
        <f>(13/200)</f>
        <v>6.5000000000000002E-2</v>
      </c>
      <c r="M30">
        <f>(15/200)</f>
        <v>7.4999999999999997E-2</v>
      </c>
      <c r="N30">
        <f>(14/200)</f>
        <v>7.0000000000000007E-2</v>
      </c>
      <c r="P30">
        <f>(8/200)</f>
        <v>0.04</v>
      </c>
      <c r="Q30">
        <f>(10/200)</f>
        <v>0.05</v>
      </c>
      <c r="R30">
        <f>(8/200)</f>
        <v>0.04</v>
      </c>
      <c r="S30">
        <f>(9/200)</f>
        <v>4.4999999999999998E-2</v>
      </c>
      <c r="U30">
        <f>0.065+0.04</f>
        <v>0.10500000000000001</v>
      </c>
      <c r="W30">
        <f>0.075+0.04</f>
        <v>0.11499999999999999</v>
      </c>
      <c r="X30">
        <f>0.07+0.045</f>
        <v>0.115</v>
      </c>
      <c r="Z30">
        <f>SQRT((ABS($A$31-$A$30)^2+(ABS($B$31-$B$30)^2)))</f>
        <v>24.890847855306514</v>
      </c>
      <c r="AB30">
        <f>SQRT((ABS($E$31-$E$30)^2+(ABS($F$31-$F$30)^2)))</f>
        <v>25.074522907257876</v>
      </c>
      <c r="AC30">
        <f>SQRT((ABS($G$31-$G$30)^2+(ABS($H$31-$H$30)^2)))</f>
        <v>24.842747214639569</v>
      </c>
      <c r="AJ30">
        <f>1/0.105</f>
        <v>9.5238095238095237</v>
      </c>
      <c r="AL30">
        <f>1/0.115</f>
        <v>8.695652173913043</v>
      </c>
      <c r="AM30">
        <f>1/0.115</f>
        <v>8.695652173913043</v>
      </c>
      <c r="AO30">
        <f t="shared" si="9"/>
        <v>237.05569386006201</v>
      </c>
      <c r="AQ30">
        <f t="shared" si="11"/>
        <v>218.03932962832937</v>
      </c>
      <c r="AR30">
        <f t="shared" si="12"/>
        <v>216.02388882295276</v>
      </c>
      <c r="AV30">
        <f>((0.065/0.105)*100)</f>
        <v>61.904761904761905</v>
      </c>
      <c r="AX30">
        <f>((0.075/0.115)*100)</f>
        <v>65.217391304347814</v>
      </c>
      <c r="AY30">
        <f>((0.07/0.115)*100)</f>
        <v>60.869565217391312</v>
      </c>
      <c r="BA30">
        <f>((0.04/0.105)*100)</f>
        <v>38.095238095238102</v>
      </c>
      <c r="BC30">
        <f>((0.04/0.115)*100)</f>
        <v>34.782608695652172</v>
      </c>
      <c r="BD30">
        <f>((0.045/0.115)*100)</f>
        <v>39.130434782608688</v>
      </c>
      <c r="BF30">
        <f>ABS($B$30-$D$30)</f>
        <v>2.4361569999999997</v>
      </c>
      <c r="BG30">
        <f>ABS($F$30-$H$30)</f>
        <v>4.757947999999999</v>
      </c>
      <c r="BL30">
        <f>SQRT((ABS($A$30-$E$30)^2+(ABS($B$30-$F$30)^2)))</f>
        <v>1.5930542896640409</v>
      </c>
      <c r="BO30">
        <f>SQRT((ABS($A$30-$G$30)^2+(ABS($B$30-$H$30)^2)))</f>
        <v>5.0398770678737765</v>
      </c>
      <c r="BP30">
        <f>SQRT((ABS($C$30-$E$31)^2+(ABS($D$30-$F$31)^2)))</f>
        <v>8.4546517012835558</v>
      </c>
      <c r="BR30">
        <f>DEGREES(ACOS((18.1844130207527^2+20.6394754729521^2-5.02497365226068^2)/(2*18.1844130207527*20.6394754729521)))</f>
        <v>12.994685474807255</v>
      </c>
      <c r="BS30">
        <f>DEGREES(ACOS((10.7887535580501^2+29.8658056762139^2-20.0814149228471^2)/(2*10.7887535580501*29.8658056762139)))</f>
        <v>20.120645216718469</v>
      </c>
      <c r="BU30">
        <v>13</v>
      </c>
      <c r="BV30">
        <v>5</v>
      </c>
      <c r="BW30">
        <v>5</v>
      </c>
      <c r="BX30">
        <v>7</v>
      </c>
      <c r="CC30">
        <v>15</v>
      </c>
      <c r="CD30">
        <v>5</v>
      </c>
      <c r="CE30">
        <v>8</v>
      </c>
      <c r="CF30">
        <v>12</v>
      </c>
      <c r="CG30">
        <v>14</v>
      </c>
      <c r="CH30">
        <v>7</v>
      </c>
      <c r="CI30">
        <v>5</v>
      </c>
      <c r="CJ30">
        <v>12</v>
      </c>
      <c r="CL30">
        <v>8</v>
      </c>
      <c r="CM30">
        <v>1</v>
      </c>
      <c r="CN30">
        <v>0</v>
      </c>
      <c r="CO30">
        <v>3</v>
      </c>
      <c r="CP30">
        <v>10</v>
      </c>
      <c r="CQ30">
        <v>2</v>
      </c>
      <c r="CR30">
        <v>3</v>
      </c>
      <c r="CS30">
        <v>1</v>
      </c>
      <c r="CT30">
        <v>8</v>
      </c>
      <c r="CU30">
        <v>0</v>
      </c>
      <c r="CV30">
        <v>3</v>
      </c>
      <c r="CW30">
        <v>6</v>
      </c>
      <c r="CX30">
        <v>9</v>
      </c>
      <c r="CY30">
        <v>3</v>
      </c>
      <c r="CZ30">
        <v>1</v>
      </c>
      <c r="DA30">
        <v>6</v>
      </c>
      <c r="DC30">
        <f>((5/13)*100)</f>
        <v>38.461538461538467</v>
      </c>
      <c r="DD30">
        <f>((5/13)*100)</f>
        <v>38.461538461538467</v>
      </c>
      <c r="DE30">
        <f>((7/13)*100)</f>
        <v>53.846153846153847</v>
      </c>
      <c r="DI30">
        <f>((5/15)*100)</f>
        <v>33.333333333333329</v>
      </c>
      <c r="DJ30">
        <f>((8/15)*100)</f>
        <v>53.333333333333336</v>
      </c>
      <c r="DK30">
        <f>((12/15)*100)</f>
        <v>80</v>
      </c>
      <c r="DL30">
        <f>((7/14)*100)</f>
        <v>50</v>
      </c>
      <c r="DM30">
        <f>((5/14)*100)</f>
        <v>35.714285714285715</v>
      </c>
      <c r="DN30">
        <f>((12/14)*100)</f>
        <v>85.714285714285708</v>
      </c>
      <c r="DP30">
        <f>((1/8)*100)</f>
        <v>12.5</v>
      </c>
      <c r="DQ30">
        <f>((0/8)*100)</f>
        <v>0</v>
      </c>
      <c r="DR30">
        <f>((3/8)*100)</f>
        <v>37.5</v>
      </c>
      <c r="DS30">
        <f>((2/10)*100)</f>
        <v>20</v>
      </c>
      <c r="DT30">
        <f>((3/10)*100)</f>
        <v>30</v>
      </c>
      <c r="DU30">
        <f>((1/10)*100)</f>
        <v>10</v>
      </c>
      <c r="DV30">
        <f>((0/8)*100)</f>
        <v>0</v>
      </c>
      <c r="DW30">
        <f>((3/8)*100)</f>
        <v>37.5</v>
      </c>
      <c r="DX30">
        <f>((6/8)*100)</f>
        <v>75</v>
      </c>
      <c r="DY30">
        <f>((3/9)*100)</f>
        <v>33.333333333333329</v>
      </c>
      <c r="DZ30">
        <f>((1/9)*100)</f>
        <v>11.111111111111111</v>
      </c>
      <c r="EA30">
        <f>((6/9)*100)</f>
        <v>66.666666666666657</v>
      </c>
    </row>
    <row r="31" spans="1:131" x14ac:dyDescent="0.25">
      <c r="A31">
        <v>16.507214000000005</v>
      </c>
      <c r="B31">
        <v>6.5867370000000003</v>
      </c>
      <c r="E31">
        <v>16.605056000000005</v>
      </c>
      <c r="F31">
        <v>4.6485789999999998</v>
      </c>
      <c r="G31">
        <v>20.427897999999999</v>
      </c>
      <c r="H31">
        <v>8.5243160000000007</v>
      </c>
      <c r="P31">
        <f>(10/200)</f>
        <v>0.05</v>
      </c>
      <c r="BG31">
        <f>ABS($F$31-$H$31)</f>
        <v>3.8757370000000009</v>
      </c>
      <c r="BI31">
        <v>2.2427904999999999</v>
      </c>
      <c r="BJ31">
        <v>2.8393509999999997</v>
      </c>
      <c r="BO31">
        <f>SQRT((ABS($A$31-$G$31)^2+(ABS($B$31-$H$31)^2)))</f>
        <v>4.3733254405654467</v>
      </c>
      <c r="BR31">
        <f>DEGREES(ACOS((28.2524767949334^2+29.8384929115352^2-4.81686763958488^2)/(2*28.2524767949334*29.8384929115352)))</f>
        <v>8.9845698273921304</v>
      </c>
      <c r="BS31">
        <f>DEGREES(ACOS((6.57144779209239^2+22.7756870643049^2-18.1844130207527^2)/(2*6.57144779209239*22.7756870643049)))</f>
        <v>39.419874666067699</v>
      </c>
      <c r="CL31">
        <v>10</v>
      </c>
      <c r="CM31">
        <v>2</v>
      </c>
      <c r="CN31">
        <v>0</v>
      </c>
      <c r="CO31">
        <v>3</v>
      </c>
      <c r="DP31">
        <f>((2/10)*100)</f>
        <v>20</v>
      </c>
      <c r="DQ31">
        <f>((0/10)*100)</f>
        <v>0</v>
      </c>
      <c r="DR31">
        <f>((3/10)*100)</f>
        <v>30</v>
      </c>
    </row>
    <row r="32" spans="1:131" x14ac:dyDescent="0.25">
      <c r="A32" t="s">
        <v>22</v>
      </c>
      <c r="B32" t="s">
        <v>22</v>
      </c>
      <c r="C32" t="s">
        <v>22</v>
      </c>
      <c r="D32" t="s">
        <v>22</v>
      </c>
      <c r="E32" t="s">
        <v>22</v>
      </c>
      <c r="F32" t="s">
        <v>22</v>
      </c>
      <c r="G32" t="s">
        <v>22</v>
      </c>
      <c r="H32" t="s">
        <v>22</v>
      </c>
      <c r="BR32">
        <f>DEGREES(ACOS((24.4482204016306^2+24.5422199501811^2-3.88222178318034^2)/(2*24.4482204016306*24.5422199501811)))</f>
        <v>9.0876252031696012</v>
      </c>
      <c r="BS32">
        <f>DEGREES(ACOS((5.02497365226068^2+30.9266296395943^2-28.2524767949334^2)/(2*5.02497365226068*30.9266296395943)))</f>
        <v>53.814253664842354</v>
      </c>
    </row>
    <row r="33" spans="1:131" x14ac:dyDescent="0.25">
      <c r="A33">
        <v>248.91466400000002</v>
      </c>
      <c r="B33">
        <v>6.3808980000000002</v>
      </c>
      <c r="C33">
        <v>234.380334</v>
      </c>
      <c r="D33">
        <v>7.8728800000000003</v>
      </c>
      <c r="E33">
        <v>250.317531</v>
      </c>
      <c r="F33">
        <v>5.7368600000000001</v>
      </c>
      <c r="G33">
        <v>260.44369399999999</v>
      </c>
      <c r="H33">
        <v>9.4594970000000007</v>
      </c>
      <c r="K33">
        <f>(14/200)</f>
        <v>7.0000000000000007E-2</v>
      </c>
      <c r="L33">
        <f>(14/200)</f>
        <v>7.0000000000000007E-2</v>
      </c>
      <c r="M33">
        <f>(13/200)</f>
        <v>6.5000000000000002E-2</v>
      </c>
      <c r="N33">
        <f>(17/200)</f>
        <v>8.5000000000000006E-2</v>
      </c>
      <c r="P33">
        <f>(13/200)</f>
        <v>6.5000000000000002E-2</v>
      </c>
      <c r="Q33">
        <f>(11/200)</f>
        <v>5.5E-2</v>
      </c>
      <c r="R33">
        <f>(10/200)</f>
        <v>0.05</v>
      </c>
      <c r="S33">
        <f>(13/200)</f>
        <v>6.5000000000000002E-2</v>
      </c>
      <c r="U33">
        <f>0.07+0.065</f>
        <v>0.13500000000000001</v>
      </c>
      <c r="V33">
        <f>0.07+0.055</f>
        <v>0.125</v>
      </c>
      <c r="W33">
        <f>0.065+0.05</f>
        <v>0.115</v>
      </c>
      <c r="X33">
        <f>0.085+0.065</f>
        <v>0.15000000000000002</v>
      </c>
      <c r="Z33">
        <f>SQRT((ABS($A$34-$A$33)^2+(ABS($B$34-$B$33)^2)))</f>
        <v>24.466559776777476</v>
      </c>
      <c r="AA33">
        <f>SQRT((ABS($C$34-$C$33)^2+(ABS($D$34-$D$33)^2)))</f>
        <v>22.110583045762063</v>
      </c>
      <c r="AB33">
        <f>SQRT((ABS($E$34-$E$33)^2+(ABS($F$34-$F$33)^2)))</f>
        <v>24.882202392178076</v>
      </c>
      <c r="AC33">
        <f>SQRT((ABS($G$34-$G$33)^2+(ABS($H$34-$H$33)^2)))</f>
        <v>29.86580567621386</v>
      </c>
      <c r="AJ33">
        <f>1/0.135</f>
        <v>7.4074074074074066</v>
      </c>
      <c r="AK33">
        <f>1/0.125</f>
        <v>8</v>
      </c>
      <c r="AL33">
        <f>1/0.115</f>
        <v>8.695652173913043</v>
      </c>
      <c r="AM33">
        <f>1/0.15</f>
        <v>6.666666666666667</v>
      </c>
      <c r="AO33">
        <f t="shared" ref="AO33:AO40" si="13">$Z33/$U33</f>
        <v>181.2337761242776</v>
      </c>
      <c r="AP33">
        <f t="shared" ref="AP33:AP39" si="14">$AA33/$V33</f>
        <v>176.8846643660965</v>
      </c>
      <c r="AQ33">
        <f t="shared" ref="AQ33:AQ39" si="15">$AB33/$W33</f>
        <v>216.36697732328761</v>
      </c>
      <c r="AR33">
        <f t="shared" ref="AR33:AR40" si="16">$AC33/$X33</f>
        <v>199.10537117475903</v>
      </c>
      <c r="AV33">
        <f>((0.07/0.135)*100)</f>
        <v>51.851851851851848</v>
      </c>
      <c r="AW33">
        <f>((0.07/0.125)*100)</f>
        <v>56.000000000000007</v>
      </c>
      <c r="AX33">
        <f>((0.065/0.115)*100)</f>
        <v>56.521739130434781</v>
      </c>
      <c r="AY33">
        <f>((0.085/0.15)*100)</f>
        <v>56.666666666666679</v>
      </c>
      <c r="BA33">
        <f>((0.065/0.135)*100)</f>
        <v>48.148148148148145</v>
      </c>
      <c r="BB33">
        <f>((0.055/0.125)*100)</f>
        <v>44</v>
      </c>
      <c r="BC33">
        <f>((0.05/0.115)*100)</f>
        <v>43.478260869565219</v>
      </c>
      <c r="BD33">
        <f>((0.065/0.15)*100)</f>
        <v>43.333333333333336</v>
      </c>
      <c r="BF33">
        <f>ABS($B$33-$D$33)</f>
        <v>1.4919820000000001</v>
      </c>
      <c r="BG33">
        <f>ABS($F$33-$H$33)</f>
        <v>3.7226370000000006</v>
      </c>
      <c r="BL33">
        <f>SQRT((ABS($A$33-$E$33)^2+(ABS($B$33-$F$33)^2)))</f>
        <v>1.5436388065648523</v>
      </c>
      <c r="BM33">
        <f>SQRT((ABS($C$33-$G$34)^2+(ABS($D$33-$H$34)^2)))</f>
        <v>4.1074242706857005</v>
      </c>
      <c r="BO33">
        <f>SQRT((ABS($A$33-$G$33)^2+(ABS($B$33-$H$33)^2)))</f>
        <v>11.932992271165707</v>
      </c>
      <c r="BP33">
        <f>SQRT((ABS($C$33-$E$34)^2+(ABS($D$33-$F$34)^2)))</f>
        <v>9.2960356135919504</v>
      </c>
      <c r="BR33">
        <f>DEGREES(ACOS((41.9890214018994^2+41.9202201146928^2-4.67866621210159^2)/(2*41.9890214018994*41.9202201146928)))</f>
        <v>6.3920965496591364</v>
      </c>
      <c r="BS33">
        <f>DEGREES(ACOS((4.81686763958488^2+25.9595640060618^2-24.4482204016306^2)/(2*4.81686763958488*25.9595640060618)))</f>
        <v>66.584035811430212</v>
      </c>
      <c r="BU33">
        <v>14</v>
      </c>
      <c r="BV33">
        <v>3</v>
      </c>
      <c r="BW33">
        <v>4</v>
      </c>
      <c r="BX33">
        <v>13</v>
      </c>
      <c r="BY33">
        <v>14</v>
      </c>
      <c r="BZ33">
        <v>4</v>
      </c>
      <c r="CA33">
        <v>9</v>
      </c>
      <c r="CB33">
        <v>5</v>
      </c>
      <c r="CC33">
        <v>13</v>
      </c>
      <c r="CD33">
        <v>4</v>
      </c>
      <c r="CE33">
        <v>9</v>
      </c>
      <c r="CF33">
        <v>8</v>
      </c>
      <c r="CG33">
        <v>17</v>
      </c>
      <c r="CH33">
        <v>13</v>
      </c>
      <c r="CI33">
        <v>6</v>
      </c>
      <c r="CJ33">
        <v>8</v>
      </c>
      <c r="CL33">
        <v>13</v>
      </c>
      <c r="CM33">
        <v>0</v>
      </c>
      <c r="CN33">
        <v>0</v>
      </c>
      <c r="CO33">
        <v>12</v>
      </c>
      <c r="CP33">
        <v>11</v>
      </c>
      <c r="CQ33">
        <v>0</v>
      </c>
      <c r="CR33">
        <v>7</v>
      </c>
      <c r="CS33">
        <v>0</v>
      </c>
      <c r="CT33">
        <v>10</v>
      </c>
      <c r="CU33">
        <v>0</v>
      </c>
      <c r="CV33">
        <v>7</v>
      </c>
      <c r="CW33">
        <v>1</v>
      </c>
      <c r="CX33">
        <v>13</v>
      </c>
      <c r="CY33">
        <v>12</v>
      </c>
      <c r="CZ33">
        <v>0</v>
      </c>
      <c r="DA33">
        <v>1</v>
      </c>
      <c r="DC33">
        <f>((3/14)*100)</f>
        <v>21.428571428571427</v>
      </c>
      <c r="DD33">
        <f>((4/14)*100)</f>
        <v>28.571428571428569</v>
      </c>
      <c r="DE33">
        <f>((13/14)*100)</f>
        <v>92.857142857142861</v>
      </c>
      <c r="DF33">
        <f>((4/14)*100)</f>
        <v>28.571428571428569</v>
      </c>
      <c r="DG33">
        <f>((9/14)*100)</f>
        <v>64.285714285714292</v>
      </c>
      <c r="DH33">
        <f>((5/14)*100)</f>
        <v>35.714285714285715</v>
      </c>
      <c r="DI33">
        <f>((4/13)*100)</f>
        <v>30.76923076923077</v>
      </c>
      <c r="DJ33">
        <f>((9/13)*100)</f>
        <v>69.230769230769226</v>
      </c>
      <c r="DK33">
        <f>((8/13)*100)</f>
        <v>61.53846153846154</v>
      </c>
      <c r="DL33">
        <f>((13/17)*100)</f>
        <v>76.470588235294116</v>
      </c>
      <c r="DM33">
        <f>((6/17)*100)</f>
        <v>35.294117647058826</v>
      </c>
      <c r="DN33">
        <f>((8/17)*100)</f>
        <v>47.058823529411761</v>
      </c>
      <c r="DP33">
        <f>((0/13)*100)</f>
        <v>0</v>
      </c>
      <c r="DQ33">
        <f>((0/13)*100)</f>
        <v>0</v>
      </c>
      <c r="DR33">
        <f>((12/13)*100)</f>
        <v>92.307692307692307</v>
      </c>
      <c r="DS33">
        <f>((0/11)*100)</f>
        <v>0</v>
      </c>
      <c r="DT33">
        <f>((7/11)*100)</f>
        <v>63.636363636363633</v>
      </c>
      <c r="DU33">
        <f>((0/11)*100)</f>
        <v>0</v>
      </c>
      <c r="DV33">
        <f>((0/10)*100)</f>
        <v>0</v>
      </c>
      <c r="DW33">
        <f>((7/10)*100)</f>
        <v>70</v>
      </c>
      <c r="DX33">
        <f>((1/10)*100)</f>
        <v>10</v>
      </c>
      <c r="DY33">
        <f>((12/13)*100)</f>
        <v>92.307692307692307</v>
      </c>
      <c r="DZ33">
        <f>((0/13)*100)</f>
        <v>0</v>
      </c>
      <c r="EA33">
        <f>((1/13)*100)</f>
        <v>7.6923076923076925</v>
      </c>
    </row>
    <row r="34" spans="1:131" x14ac:dyDescent="0.25">
      <c r="A34">
        <v>224.453439</v>
      </c>
      <c r="B34">
        <v>5.8699979999999998</v>
      </c>
      <c r="C34">
        <v>212.27042599999999</v>
      </c>
      <c r="D34">
        <v>8.0456540000000007</v>
      </c>
      <c r="E34">
        <v>225.43864300000001</v>
      </c>
      <c r="F34">
        <v>5.3307469999999997</v>
      </c>
      <c r="G34">
        <v>230.57790700000001</v>
      </c>
      <c r="H34">
        <v>9.4260970000000004</v>
      </c>
      <c r="K34">
        <f>(13/200)</f>
        <v>6.5000000000000002E-2</v>
      </c>
      <c r="L34">
        <f>(16/200)</f>
        <v>0.08</v>
      </c>
      <c r="M34">
        <f>(12/200)</f>
        <v>0.06</v>
      </c>
      <c r="N34">
        <f>(13/200)</f>
        <v>6.5000000000000002E-2</v>
      </c>
      <c r="P34">
        <f>(10/200)</f>
        <v>0.05</v>
      </c>
      <c r="Q34">
        <f>(10/200)</f>
        <v>0.05</v>
      </c>
      <c r="R34">
        <f>(8/200)</f>
        <v>0.04</v>
      </c>
      <c r="S34">
        <f>(9/200)</f>
        <v>4.4999999999999998E-2</v>
      </c>
      <c r="U34">
        <f>0.065+0.05</f>
        <v>0.115</v>
      </c>
      <c r="V34">
        <f>0.08+0.05</f>
        <v>0.13</v>
      </c>
      <c r="W34">
        <f>0.06+0.04</f>
        <v>0.1</v>
      </c>
      <c r="X34">
        <f>0.065+0.045</f>
        <v>0.11</v>
      </c>
      <c r="Z34">
        <f>SQRT((ABS($A$35-$A$34)^2+(ABS($B$35-$B$34)^2)))</f>
        <v>22.460213109957785</v>
      </c>
      <c r="AA34">
        <f>SQRT((ABS($C$35-$C$34)^2+(ABS($D$35-$D$34)^2)))</f>
        <v>30.700544668599505</v>
      </c>
      <c r="AB34">
        <f>SQRT((ABS($E$35-$E$34)^2+(ABS($F$35-$F$34)^2)))</f>
        <v>20.639475472952135</v>
      </c>
      <c r="AC34">
        <f>SQRT((ABS($G$35-$G$34)^2+(ABS($H$35-$H$34)^2)))</f>
        <v>22.775687064304911</v>
      </c>
      <c r="AJ34">
        <f>1/0.115</f>
        <v>8.695652173913043</v>
      </c>
      <c r="AK34">
        <f>1/0.13</f>
        <v>7.6923076923076916</v>
      </c>
      <c r="AL34">
        <f>1/0.1</f>
        <v>10</v>
      </c>
      <c r="AM34">
        <f>1/0.11</f>
        <v>9.0909090909090917</v>
      </c>
      <c r="AO34">
        <f t="shared" si="13"/>
        <v>195.30620095615464</v>
      </c>
      <c r="AP34">
        <f t="shared" si="14"/>
        <v>236.15803591230389</v>
      </c>
      <c r="AQ34">
        <f t="shared" si="15"/>
        <v>206.39475472952134</v>
      </c>
      <c r="AR34">
        <f t="shared" si="16"/>
        <v>207.05170058459009</v>
      </c>
      <c r="AV34">
        <f>((0.065/0.115)*100)</f>
        <v>56.521739130434781</v>
      </c>
      <c r="AW34">
        <f>((0.08/0.13)*100)</f>
        <v>61.53846153846154</v>
      </c>
      <c r="AX34">
        <f>((0.06/0.1)*100)</f>
        <v>60</v>
      </c>
      <c r="AY34">
        <f>((0.065/0.11)*100)</f>
        <v>59.090909090909093</v>
      </c>
      <c r="BA34">
        <f>((0.05/0.115)*100)</f>
        <v>43.478260869565219</v>
      </c>
      <c r="BB34">
        <f>((0.05/0.13)*100)</f>
        <v>38.461538461538467</v>
      </c>
      <c r="BC34">
        <f>((0.04/0.1)*100)</f>
        <v>40</v>
      </c>
      <c r="BD34">
        <f>((0.045/0.11)*100)</f>
        <v>40.909090909090907</v>
      </c>
      <c r="BF34">
        <f>ABS($B$34-$D$34)</f>
        <v>2.1756560000000009</v>
      </c>
      <c r="BG34">
        <f>ABS($F$34-$H$34)</f>
        <v>4.0953500000000007</v>
      </c>
      <c r="BL34">
        <f>SQRT((ABS($A$34-$E$34)^2+(ABS($B$34-$F$34)^2)))</f>
        <v>1.1231289162945721</v>
      </c>
      <c r="BM34">
        <f>SQRT((ABS($C$34-$G$35)^2+(ABS($D$34-$H$35)^2)))</f>
        <v>4.7875491565183754</v>
      </c>
      <c r="BO34">
        <f>SQRT((ABS($A$34-$G$34)^2+(ABS($B$34-$H$34)^2)))</f>
        <v>7.0820158416107128</v>
      </c>
      <c r="BP34">
        <f>SQRT((ABS($C$34-$E$35)^2+(ABS($D$34-$F$35)^2)))</f>
        <v>7.8145267618236387</v>
      </c>
      <c r="BR34">
        <f>DEGREES(ACOS((25.3748900250844^2+26.9959828220354^2-5.00996438889709^2)/(2*25.3748900250844*26.9959828220354)))</f>
        <v>10.391669640949512</v>
      </c>
      <c r="BS34">
        <f>DEGREES(ACOS((3.88222178318034^2+42.4187951988448^2-41.9890214018994^2)/(2*3.88222178318034*42.4187951988448)))</f>
        <v>81.030835956068415</v>
      </c>
      <c r="BU34">
        <v>13</v>
      </c>
      <c r="BV34">
        <v>4</v>
      </c>
      <c r="BW34">
        <v>6</v>
      </c>
      <c r="BX34">
        <v>10</v>
      </c>
      <c r="BY34">
        <v>16</v>
      </c>
      <c r="BZ34">
        <v>9</v>
      </c>
      <c r="CA34">
        <v>8</v>
      </c>
      <c r="CB34">
        <v>6</v>
      </c>
      <c r="CC34">
        <v>12</v>
      </c>
      <c r="CD34">
        <v>6</v>
      </c>
      <c r="CE34">
        <v>5</v>
      </c>
      <c r="CF34">
        <v>9</v>
      </c>
      <c r="CG34">
        <v>13</v>
      </c>
      <c r="CH34">
        <v>10</v>
      </c>
      <c r="CI34">
        <v>3</v>
      </c>
      <c r="CJ34">
        <v>9</v>
      </c>
      <c r="CL34">
        <v>10</v>
      </c>
      <c r="CM34">
        <v>0</v>
      </c>
      <c r="CN34">
        <v>1</v>
      </c>
      <c r="CO34">
        <v>6</v>
      </c>
      <c r="CP34">
        <v>10</v>
      </c>
      <c r="CQ34">
        <v>1</v>
      </c>
      <c r="CR34">
        <v>3</v>
      </c>
      <c r="CS34">
        <v>0</v>
      </c>
      <c r="CT34">
        <v>8</v>
      </c>
      <c r="CU34">
        <v>1</v>
      </c>
      <c r="CV34">
        <v>3</v>
      </c>
      <c r="CW34">
        <v>4</v>
      </c>
      <c r="CX34">
        <v>9</v>
      </c>
      <c r="CY34">
        <v>6</v>
      </c>
      <c r="CZ34">
        <v>0</v>
      </c>
      <c r="DA34">
        <v>4</v>
      </c>
      <c r="DC34">
        <f>((4/13)*100)</f>
        <v>30.76923076923077</v>
      </c>
      <c r="DD34">
        <f>((6/13)*100)</f>
        <v>46.153846153846153</v>
      </c>
      <c r="DE34">
        <f>((10/13)*100)</f>
        <v>76.923076923076934</v>
      </c>
      <c r="DF34">
        <f>((9/16)*100)</f>
        <v>56.25</v>
      </c>
      <c r="DG34">
        <f>((8/16)*100)</f>
        <v>50</v>
      </c>
      <c r="DH34">
        <f>((6/16)*100)</f>
        <v>37.5</v>
      </c>
      <c r="DI34">
        <f>((6/12)*100)</f>
        <v>50</v>
      </c>
      <c r="DJ34">
        <f>((5/12)*100)</f>
        <v>41.666666666666671</v>
      </c>
      <c r="DK34">
        <f>((9/12)*100)</f>
        <v>75</v>
      </c>
      <c r="DL34">
        <f>((10/13)*100)</f>
        <v>76.923076923076934</v>
      </c>
      <c r="DM34">
        <f>((3/13)*100)</f>
        <v>23.076923076923077</v>
      </c>
      <c r="DN34">
        <f>((9/13)*100)</f>
        <v>69.230769230769226</v>
      </c>
      <c r="DP34">
        <f>((0/10)*100)</f>
        <v>0</v>
      </c>
      <c r="DQ34">
        <f>((1/10)*100)</f>
        <v>10</v>
      </c>
      <c r="DR34">
        <f>((6/10)*100)</f>
        <v>60</v>
      </c>
      <c r="DS34">
        <f>((1/10)*100)</f>
        <v>10</v>
      </c>
      <c r="DT34">
        <f>((3/10)*100)</f>
        <v>30</v>
      </c>
      <c r="DU34">
        <f>((0/10)*100)</f>
        <v>0</v>
      </c>
      <c r="DV34">
        <f>((1/8)*100)</f>
        <v>12.5</v>
      </c>
      <c r="DW34">
        <f>((3/8)*100)</f>
        <v>37.5</v>
      </c>
      <c r="DX34">
        <f>((4/8)*100)</f>
        <v>50</v>
      </c>
      <c r="DY34">
        <f>((6/9)*100)</f>
        <v>66.666666666666657</v>
      </c>
      <c r="DZ34">
        <f>((0/9)*100)</f>
        <v>0</v>
      </c>
      <c r="EA34">
        <f>((4/9)*100)</f>
        <v>44.444444444444443</v>
      </c>
    </row>
    <row r="35" spans="1:131" x14ac:dyDescent="0.25">
      <c r="A35">
        <v>201.99677500000001</v>
      </c>
      <c r="B35">
        <v>6.269266</v>
      </c>
      <c r="C35">
        <v>181.56993299999999</v>
      </c>
      <c r="D35">
        <v>7.9893289999999997</v>
      </c>
      <c r="E35">
        <v>204.803259</v>
      </c>
      <c r="F35">
        <v>5.7416910000000003</v>
      </c>
      <c r="G35">
        <v>207.80484200000001</v>
      </c>
      <c r="H35">
        <v>9.7716860000000008</v>
      </c>
      <c r="K35">
        <f>(15/200)</f>
        <v>7.4999999999999997E-2</v>
      </c>
      <c r="L35">
        <f>(13/200)</f>
        <v>6.5000000000000002E-2</v>
      </c>
      <c r="M35">
        <f>(15/200)</f>
        <v>7.4999999999999997E-2</v>
      </c>
      <c r="N35">
        <f>(15/200)</f>
        <v>7.4999999999999997E-2</v>
      </c>
      <c r="P35">
        <f>(8/200)</f>
        <v>0.04</v>
      </c>
      <c r="Q35">
        <f>(9/200)</f>
        <v>4.4999999999999998E-2</v>
      </c>
      <c r="R35">
        <f>(8/200)</f>
        <v>0.04</v>
      </c>
      <c r="S35">
        <f>(10/200)</f>
        <v>0.05</v>
      </c>
      <c r="U35">
        <f>0.075+0.04</f>
        <v>0.11499999999999999</v>
      </c>
      <c r="V35">
        <f>0.065+0.045</f>
        <v>0.11</v>
      </c>
      <c r="W35">
        <f>0.075+0.04</f>
        <v>0.11499999999999999</v>
      </c>
      <c r="X35">
        <f>0.075+0.05</f>
        <v>0.125</v>
      </c>
      <c r="Z35">
        <f>SQRT((ABS($A$36-$A$35)^2+(ABS($B$36-$B$35)^2)))</f>
        <v>28.254782872470233</v>
      </c>
      <c r="AA35">
        <f>SQRT((ABS($C$36-$C$35)^2+(ABS($D$36-$D$35)^2)))</f>
        <v>26.703810679398178</v>
      </c>
      <c r="AB35">
        <f>SQRT((ABS($E$36-$E$35)^2+(ABS($F$36-$F$35)^2)))</f>
        <v>29.838492911535205</v>
      </c>
      <c r="AC35">
        <f>SQRT((ABS($G$36-$G$35)^2+(ABS($H$36-$H$35)^2)))</f>
        <v>30.926629639594289</v>
      </c>
      <c r="AJ35">
        <f>1/0.115</f>
        <v>8.695652173913043</v>
      </c>
      <c r="AK35">
        <f>1/0.11</f>
        <v>9.0909090909090917</v>
      </c>
      <c r="AL35">
        <f>1/0.115</f>
        <v>8.695652173913043</v>
      </c>
      <c r="AM35">
        <f>1/0.125</f>
        <v>8</v>
      </c>
      <c r="AO35">
        <f t="shared" si="13"/>
        <v>245.69376410843682</v>
      </c>
      <c r="AP35">
        <f t="shared" si="14"/>
        <v>242.76191526725617</v>
      </c>
      <c r="AQ35">
        <f t="shared" si="15"/>
        <v>259.46515575248009</v>
      </c>
      <c r="AR35">
        <f t="shared" si="16"/>
        <v>247.41303711675431</v>
      </c>
      <c r="AV35">
        <f>((0.075/0.115)*100)</f>
        <v>65.217391304347814</v>
      </c>
      <c r="AW35">
        <f>((0.065/0.11)*100)</f>
        <v>59.090909090909093</v>
      </c>
      <c r="AX35">
        <f>((0.075/0.115)*100)</f>
        <v>65.217391304347814</v>
      </c>
      <c r="AY35">
        <f>((0.075/0.125)*100)</f>
        <v>60</v>
      </c>
      <c r="BA35">
        <f>((0.04/0.115)*100)</f>
        <v>34.782608695652172</v>
      </c>
      <c r="BB35">
        <f>((0.045/0.11)*100)</f>
        <v>40.909090909090907</v>
      </c>
      <c r="BC35">
        <f>((0.04/0.115)*100)</f>
        <v>34.782608695652172</v>
      </c>
      <c r="BD35">
        <f>((0.05/0.125)*100)</f>
        <v>40</v>
      </c>
      <c r="BF35">
        <f>ABS($B$35-$D$35)</f>
        <v>1.7200629999999997</v>
      </c>
      <c r="BG35">
        <f>ABS($F$35-$H$35)</f>
        <v>4.0299950000000004</v>
      </c>
      <c r="BL35">
        <f>SQRT((ABS($A$35-$E$35)^2+(ABS($B$35-$F$35)^2)))</f>
        <v>2.8556414030618247</v>
      </c>
      <c r="BM35">
        <f>SQRT((ABS($C$35-$G$36)^2+(ABS($D$35-$H$36)^2)))</f>
        <v>5.1184498748192029</v>
      </c>
      <c r="BO35">
        <f>SQRT((ABS($A$35-$G$35)^2+(ABS($B$35-$H$35)^2)))</f>
        <v>6.7823733407184932</v>
      </c>
      <c r="BP35">
        <f>SQRT((ABS($C$35-$E$36)^2+(ABS($D$35-$F$36)^2)))</f>
        <v>7.0177385172704225</v>
      </c>
      <c r="BR35">
        <f>DEGREES(ACOS((26.1718740719502^2+28.8474574356802^2-5.28058073765755^2)/(2*26.1718740719502*28.8474574356802)))</f>
        <v>9.5039681231615329</v>
      </c>
      <c r="BS35">
        <f>DEGREES(ACOS((30.8415606608201^2+29.2178885288527^2-4.56652493748145^2)/(2*30.8415606608201*29.2178885288527)))</f>
        <v>8.1532929589864249</v>
      </c>
      <c r="BU35">
        <v>15</v>
      </c>
      <c r="BV35">
        <v>9</v>
      </c>
      <c r="BW35">
        <v>9</v>
      </c>
      <c r="BX35">
        <v>10</v>
      </c>
      <c r="BY35">
        <v>13</v>
      </c>
      <c r="BZ35">
        <v>8</v>
      </c>
      <c r="CA35">
        <v>5</v>
      </c>
      <c r="CB35">
        <v>5</v>
      </c>
      <c r="CC35">
        <v>15</v>
      </c>
      <c r="CD35">
        <v>9</v>
      </c>
      <c r="CE35">
        <v>6</v>
      </c>
      <c r="CF35">
        <v>14</v>
      </c>
      <c r="CG35">
        <v>15</v>
      </c>
      <c r="CH35">
        <v>10</v>
      </c>
      <c r="CI35">
        <v>6</v>
      </c>
      <c r="CJ35">
        <v>14</v>
      </c>
      <c r="CL35">
        <v>8</v>
      </c>
      <c r="CM35">
        <v>1</v>
      </c>
      <c r="CN35">
        <v>2</v>
      </c>
      <c r="CO35">
        <v>5</v>
      </c>
      <c r="CP35">
        <v>9</v>
      </c>
      <c r="CQ35">
        <v>3</v>
      </c>
      <c r="CR35">
        <v>0</v>
      </c>
      <c r="CS35">
        <v>0</v>
      </c>
      <c r="CT35">
        <v>8</v>
      </c>
      <c r="CU35">
        <v>2</v>
      </c>
      <c r="CV35">
        <v>0</v>
      </c>
      <c r="CW35">
        <v>7</v>
      </c>
      <c r="CX35">
        <v>10</v>
      </c>
      <c r="CY35">
        <v>5</v>
      </c>
      <c r="CZ35">
        <v>0</v>
      </c>
      <c r="DA35">
        <v>7</v>
      </c>
      <c r="DC35">
        <f>((9/15)*100)</f>
        <v>60</v>
      </c>
      <c r="DD35">
        <f>((9/15)*100)</f>
        <v>60</v>
      </c>
      <c r="DE35">
        <f>((10/15)*100)</f>
        <v>66.666666666666657</v>
      </c>
      <c r="DF35">
        <f>((8/13)*100)</f>
        <v>61.53846153846154</v>
      </c>
      <c r="DG35">
        <f>((5/13)*100)</f>
        <v>38.461538461538467</v>
      </c>
      <c r="DH35">
        <f>((5/13)*100)</f>
        <v>38.461538461538467</v>
      </c>
      <c r="DI35">
        <f>((9/15)*100)</f>
        <v>60</v>
      </c>
      <c r="DJ35">
        <f>((6/15)*100)</f>
        <v>40</v>
      </c>
      <c r="DK35">
        <f>((14/15)*100)</f>
        <v>93.333333333333329</v>
      </c>
      <c r="DL35">
        <f>((10/15)*100)</f>
        <v>66.666666666666657</v>
      </c>
      <c r="DM35">
        <f>((6/15)*100)</f>
        <v>40</v>
      </c>
      <c r="DN35">
        <f>((14/15)*100)</f>
        <v>93.333333333333329</v>
      </c>
      <c r="DP35">
        <f>((1/8)*100)</f>
        <v>12.5</v>
      </c>
      <c r="DQ35">
        <f>((2/8)*100)</f>
        <v>25</v>
      </c>
      <c r="DR35">
        <f>((5/8)*100)</f>
        <v>62.5</v>
      </c>
      <c r="DS35">
        <f>((3/9)*100)</f>
        <v>33.333333333333329</v>
      </c>
      <c r="DT35">
        <f>((0/9)*100)</f>
        <v>0</v>
      </c>
      <c r="DU35">
        <f>((0/9)*100)</f>
        <v>0</v>
      </c>
      <c r="DV35">
        <f>((2/8)*100)</f>
        <v>25</v>
      </c>
      <c r="DW35">
        <f>((0/8)*100)</f>
        <v>0</v>
      </c>
      <c r="DX35">
        <f>((7/8)*100)</f>
        <v>87.5</v>
      </c>
      <c r="DY35">
        <f>((5/10)*100)</f>
        <v>50</v>
      </c>
      <c r="DZ35">
        <f>((0/10)*100)</f>
        <v>0</v>
      </c>
      <c r="EA35">
        <f>((7/10)*100)</f>
        <v>70</v>
      </c>
    </row>
    <row r="36" spans="1:131" x14ac:dyDescent="0.25">
      <c r="A36">
        <v>173.74401499999999</v>
      </c>
      <c r="B36">
        <v>6.6073599999999999</v>
      </c>
      <c r="C36">
        <v>154.87448699999999</v>
      </c>
      <c r="D36">
        <v>8.6576609999999992</v>
      </c>
      <c r="E36">
        <v>174.965023</v>
      </c>
      <c r="F36">
        <v>5.6178699999999999</v>
      </c>
      <c r="G36">
        <v>176.87935900000002</v>
      </c>
      <c r="H36">
        <v>10.037998</v>
      </c>
      <c r="K36">
        <f>(13/200)</f>
        <v>6.5000000000000002E-2</v>
      </c>
      <c r="L36">
        <f>(14/200)</f>
        <v>7.0000000000000007E-2</v>
      </c>
      <c r="M36">
        <f>(14/200)</f>
        <v>7.0000000000000007E-2</v>
      </c>
      <c r="N36">
        <f>(14/200)</f>
        <v>7.0000000000000007E-2</v>
      </c>
      <c r="P36">
        <f>(8/200)</f>
        <v>0.04</v>
      </c>
      <c r="Q36">
        <f>(9/200)</f>
        <v>4.4999999999999998E-2</v>
      </c>
      <c r="R36">
        <f>(8/200)</f>
        <v>0.04</v>
      </c>
      <c r="S36">
        <f>(8/200)</f>
        <v>0.04</v>
      </c>
      <c r="U36">
        <f>0.065+0.04</f>
        <v>0.10500000000000001</v>
      </c>
      <c r="V36">
        <f>0.07+0.045</f>
        <v>0.115</v>
      </c>
      <c r="W36">
        <f>0.07+0.04</f>
        <v>0.11000000000000001</v>
      </c>
      <c r="X36">
        <f>0.07+0.04</f>
        <v>0.11000000000000001</v>
      </c>
      <c r="Z36">
        <f>SQRT((ABS($A$37-$A$36)^2+(ABS($B$37-$B$36)^2)))</f>
        <v>23.525996144654584</v>
      </c>
      <c r="AA36">
        <f>SQRT((ABS($C$37-$C$36)^2+(ABS($D$37-$D$36)^2)))</f>
        <v>40.722197260228086</v>
      </c>
      <c r="AB36">
        <f>SQRT((ABS($E$37-$E$36)^2+(ABS($F$37-$F$36)^2)))</f>
        <v>24.542219950181128</v>
      </c>
      <c r="AC36">
        <f>SQRT((ABS($G$37-$G$36)^2+(ABS($H$37-$H$36)^2)))</f>
        <v>25.959564006061754</v>
      </c>
      <c r="AJ36">
        <f>1/0.105</f>
        <v>9.5238095238095237</v>
      </c>
      <c r="AK36">
        <f>1/0.115</f>
        <v>8.695652173913043</v>
      </c>
      <c r="AL36">
        <f>1/0.11</f>
        <v>9.0909090909090917</v>
      </c>
      <c r="AM36">
        <f>1/0.11</f>
        <v>9.0909090909090917</v>
      </c>
      <c r="AO36">
        <f t="shared" si="13"/>
        <v>224.05710613956745</v>
      </c>
      <c r="AP36">
        <f t="shared" si="14"/>
        <v>354.10606313241811</v>
      </c>
      <c r="AQ36">
        <f t="shared" si="15"/>
        <v>223.11109045619204</v>
      </c>
      <c r="AR36">
        <f t="shared" si="16"/>
        <v>235.99603641874319</v>
      </c>
      <c r="AV36">
        <f>((0.065/0.105)*100)</f>
        <v>61.904761904761905</v>
      </c>
      <c r="AW36">
        <f>((0.07/0.115)*100)</f>
        <v>60.869565217391312</v>
      </c>
      <c r="AX36">
        <f>((0.07/0.11)*100)</f>
        <v>63.636363636363647</v>
      </c>
      <c r="AY36">
        <f>((0.07/0.11)*100)</f>
        <v>63.636363636363647</v>
      </c>
      <c r="BA36">
        <f>((0.04/0.105)*100)</f>
        <v>38.095238095238102</v>
      </c>
      <c r="BB36">
        <f>((0.045/0.115)*100)</f>
        <v>39.130434782608688</v>
      </c>
      <c r="BC36">
        <f>((0.04/0.11)*100)</f>
        <v>36.363636363636367</v>
      </c>
      <c r="BD36">
        <f>((0.04/0.11)*100)</f>
        <v>36.363636363636367</v>
      </c>
      <c r="BF36">
        <f>ABS($B$36-$D$36)</f>
        <v>2.0503009999999993</v>
      </c>
      <c r="BG36">
        <f>ABS($F$36-$H$36)</f>
        <v>4.4201280000000001</v>
      </c>
      <c r="BL36">
        <f>SQRT((ABS($A$36-$E$36)^2+(ABS($B$36-$F$36)^2)))</f>
        <v>1.5716077742757666</v>
      </c>
      <c r="BM36">
        <f>SQRT((ABS($C$36-$G$37)^2+(ABS($D$36-$H$37)^2)))</f>
        <v>4.1888504510507092</v>
      </c>
      <c r="BO36">
        <f>SQRT((ABS($A$36-$G$36)^2+(ABS($B$36-$H$36)^2)))</f>
        <v>4.6475433387307108</v>
      </c>
      <c r="BP36">
        <f>SQRT((ABS($C$36-$E$37)^2+(ABS($D$36-$F$37)^2)))</f>
        <v>5.0853425880131011</v>
      </c>
      <c r="BS36">
        <f>DEGREES(ACOS((5.00996438889709^2+27.7193546457046^2-26.1718740719502^2)/(2*5.00996438889709*27.7193546457046)))</f>
        <v>67.006413558329285</v>
      </c>
      <c r="BU36">
        <v>13</v>
      </c>
      <c r="BV36">
        <v>8</v>
      </c>
      <c r="BW36">
        <v>7</v>
      </c>
      <c r="BX36">
        <v>8</v>
      </c>
      <c r="BY36">
        <v>14</v>
      </c>
      <c r="BZ36">
        <v>11</v>
      </c>
      <c r="CA36">
        <v>7</v>
      </c>
      <c r="CB36">
        <v>6</v>
      </c>
      <c r="CC36">
        <v>14</v>
      </c>
      <c r="CD36">
        <v>7</v>
      </c>
      <c r="CE36">
        <v>5</v>
      </c>
      <c r="CF36">
        <v>13</v>
      </c>
      <c r="CG36">
        <v>14</v>
      </c>
      <c r="CH36">
        <v>8</v>
      </c>
      <c r="CI36">
        <v>5</v>
      </c>
      <c r="CJ36">
        <v>13</v>
      </c>
      <c r="CL36">
        <v>8</v>
      </c>
      <c r="CM36">
        <v>3</v>
      </c>
      <c r="CN36">
        <v>2</v>
      </c>
      <c r="CO36">
        <v>3</v>
      </c>
      <c r="CP36">
        <v>9</v>
      </c>
      <c r="CQ36">
        <v>4</v>
      </c>
      <c r="CR36">
        <v>0</v>
      </c>
      <c r="CS36">
        <v>0</v>
      </c>
      <c r="CT36">
        <v>8</v>
      </c>
      <c r="CU36">
        <v>2</v>
      </c>
      <c r="CV36">
        <v>0</v>
      </c>
      <c r="CW36">
        <v>7</v>
      </c>
      <c r="CX36">
        <v>8</v>
      </c>
      <c r="CY36">
        <v>3</v>
      </c>
      <c r="CZ36">
        <v>0</v>
      </c>
      <c r="DA36">
        <v>7</v>
      </c>
      <c r="DC36">
        <f>((8/13)*100)</f>
        <v>61.53846153846154</v>
      </c>
      <c r="DD36">
        <f>((7/13)*100)</f>
        <v>53.846153846153847</v>
      </c>
      <c r="DE36">
        <f>((8/13)*100)</f>
        <v>61.53846153846154</v>
      </c>
      <c r="DF36">
        <f>((11/14)*100)</f>
        <v>78.571428571428569</v>
      </c>
      <c r="DG36">
        <f>((7/14)*100)</f>
        <v>50</v>
      </c>
      <c r="DH36">
        <f>((6/14)*100)</f>
        <v>42.857142857142854</v>
      </c>
      <c r="DI36">
        <f>((7/14)*100)</f>
        <v>50</v>
      </c>
      <c r="DJ36">
        <f>((5/14)*100)</f>
        <v>35.714285714285715</v>
      </c>
      <c r="DK36">
        <f>((13/14)*100)</f>
        <v>92.857142857142861</v>
      </c>
      <c r="DL36">
        <f>((8/14)*100)</f>
        <v>57.142857142857139</v>
      </c>
      <c r="DM36">
        <f>((5/14)*100)</f>
        <v>35.714285714285715</v>
      </c>
      <c r="DN36">
        <f>((13/14)*100)</f>
        <v>92.857142857142861</v>
      </c>
      <c r="DP36">
        <f>((3/8)*100)</f>
        <v>37.5</v>
      </c>
      <c r="DQ36">
        <f>((2/8)*100)</f>
        <v>25</v>
      </c>
      <c r="DR36">
        <f>((3/8)*100)</f>
        <v>37.5</v>
      </c>
      <c r="DS36">
        <f>((4/9)*100)</f>
        <v>44.444444444444443</v>
      </c>
      <c r="DT36">
        <f>((0/9)*100)</f>
        <v>0</v>
      </c>
      <c r="DU36">
        <f>((0/9)*100)</f>
        <v>0</v>
      </c>
      <c r="DV36">
        <f>((2/8)*100)</f>
        <v>25</v>
      </c>
      <c r="DW36">
        <f>((0/8)*100)</f>
        <v>0</v>
      </c>
      <c r="DX36">
        <f>((7/8)*100)</f>
        <v>87.5</v>
      </c>
      <c r="DY36">
        <f>((3/8)*100)</f>
        <v>37.5</v>
      </c>
      <c r="DZ36">
        <f>((0/8)*100)</f>
        <v>0</v>
      </c>
      <c r="EA36">
        <f>((7/8)*100)</f>
        <v>87.5</v>
      </c>
    </row>
    <row r="37" spans="1:131" x14ac:dyDescent="0.25">
      <c r="A37">
        <v>150.22299500000003</v>
      </c>
      <c r="B37">
        <v>7.0912119999999996</v>
      </c>
      <c r="C37">
        <v>114.16725400000001</v>
      </c>
      <c r="D37">
        <v>7.5537900000000002</v>
      </c>
      <c r="E37">
        <v>150.42941300000001</v>
      </c>
      <c r="F37">
        <v>6.1874330000000004</v>
      </c>
      <c r="G37">
        <v>150.91979500000002</v>
      </c>
      <c r="H37">
        <v>10.038558999999999</v>
      </c>
      <c r="K37">
        <f>(14/200)</f>
        <v>7.0000000000000007E-2</v>
      </c>
      <c r="L37">
        <f>(12/200)</f>
        <v>0.06</v>
      </c>
      <c r="M37">
        <f>(14/200)</f>
        <v>7.0000000000000007E-2</v>
      </c>
      <c r="N37">
        <f>(14/200)</f>
        <v>7.0000000000000007E-2</v>
      </c>
      <c r="P37">
        <f>(7/200)</f>
        <v>3.5000000000000003E-2</v>
      </c>
      <c r="Q37">
        <f>(7/200)</f>
        <v>3.5000000000000003E-2</v>
      </c>
      <c r="R37">
        <f>(7/200)</f>
        <v>3.5000000000000003E-2</v>
      </c>
      <c r="S37">
        <f>(8/200)</f>
        <v>0.04</v>
      </c>
      <c r="U37">
        <f>0.07+0.035</f>
        <v>0.10500000000000001</v>
      </c>
      <c r="V37">
        <f>0.06+0.035</f>
        <v>9.5000000000000001E-2</v>
      </c>
      <c r="W37">
        <f>0.07+0.035</f>
        <v>0.10500000000000001</v>
      </c>
      <c r="X37">
        <f>0.07+0.04</f>
        <v>0.11000000000000001</v>
      </c>
      <c r="Z37">
        <f>SQRT((ABS($A$38-$A$37)^2+(ABS($B$38-$B$37)^2)))</f>
        <v>41.216208800178194</v>
      </c>
      <c r="AA37">
        <f>SQRT((ABS($C$38-$C$37)^2+(ABS($D$38-$D$37)^2)))</f>
        <v>28.522025252781845</v>
      </c>
      <c r="AB37">
        <f>SQRT((ABS($E$38-$E$37)^2+(ABS($F$38-$F$37)^2)))</f>
        <v>41.920220114692782</v>
      </c>
      <c r="AC37">
        <f>SQRT((ABS($G$38-$G$37)^2+(ABS($H$38-$H$37)^2)))</f>
        <v>42.418795198844876</v>
      </c>
      <c r="AJ37">
        <f>1/0.105</f>
        <v>9.5238095238095237</v>
      </c>
      <c r="AK37">
        <f>1/0.095</f>
        <v>10.526315789473685</v>
      </c>
      <c r="AL37">
        <f>1/0.105</f>
        <v>9.5238095238095237</v>
      </c>
      <c r="AM37">
        <f>1/0.11</f>
        <v>9.0909090909090917</v>
      </c>
      <c r="AO37">
        <f t="shared" si="13"/>
        <v>392.53532190645893</v>
      </c>
      <c r="AP37">
        <f t="shared" si="14"/>
        <v>300.23184476612465</v>
      </c>
      <c r="AQ37">
        <f t="shared" si="15"/>
        <v>399.24019156850267</v>
      </c>
      <c r="AR37">
        <f t="shared" si="16"/>
        <v>385.62541089858973</v>
      </c>
      <c r="AV37">
        <f>((0.07/0.105)*100)</f>
        <v>66.666666666666671</v>
      </c>
      <c r="AW37">
        <f>((0.06/0.095)*100)</f>
        <v>63.157894736842103</v>
      </c>
      <c r="AX37">
        <f>((0.07/0.105)*100)</f>
        <v>66.666666666666671</v>
      </c>
      <c r="AY37">
        <f>((0.07/0.11)*100)</f>
        <v>63.636363636363647</v>
      </c>
      <c r="BA37">
        <f>((0.035/0.105)*100)</f>
        <v>33.333333333333336</v>
      </c>
      <c r="BB37">
        <f>((0.035/0.095)*100)</f>
        <v>36.842105263157897</v>
      </c>
      <c r="BC37">
        <f>((0.035/0.105)*100)</f>
        <v>33.333333333333336</v>
      </c>
      <c r="BD37">
        <f>((0.04/0.11)*100)</f>
        <v>36.363636363636367</v>
      </c>
      <c r="BF37">
        <f>ABS($B$37-$D$37)</f>
        <v>0.4625780000000006</v>
      </c>
      <c r="BG37">
        <f>ABS($F$37-$H$37)</f>
        <v>3.8511259999999989</v>
      </c>
      <c r="BL37">
        <f>SQRT((ABS($A$37-$E$37)^2+(ABS($B$37-$F$37)^2)))</f>
        <v>0.92705170921852698</v>
      </c>
      <c r="BM37">
        <f>SQRT((ABS($C$37-$G$38)^2+(ABS($D$37-$H$38)^2)))</f>
        <v>5.7769807696271656</v>
      </c>
      <c r="BO37">
        <f>SQRT((ABS($A$37-$G$37)^2+(ABS($B$37-$H$37)^2)))</f>
        <v>3.0285944889352541</v>
      </c>
      <c r="BP37">
        <f>SQRT((ABS($C$37-$E$38)^2+(ABS($D$37-$F$38)^2)))</f>
        <v>6.5882153026097372</v>
      </c>
      <c r="BS37" t="e">
        <f>DEGREES(ACOS((5.28058073765755^2+0^2-5.28058073765755^2)/(2*5.28058073765755*0)))</f>
        <v>#DIV/0!</v>
      </c>
      <c r="BU37">
        <v>14</v>
      </c>
      <c r="BV37">
        <v>11</v>
      </c>
      <c r="BW37">
        <v>7</v>
      </c>
      <c r="BX37">
        <v>7</v>
      </c>
      <c r="BY37">
        <v>12</v>
      </c>
      <c r="BZ37">
        <v>9</v>
      </c>
      <c r="CA37">
        <v>4</v>
      </c>
      <c r="CB37">
        <v>4</v>
      </c>
      <c r="CC37">
        <v>14</v>
      </c>
      <c r="CD37">
        <v>7</v>
      </c>
      <c r="CE37">
        <v>7</v>
      </c>
      <c r="CF37">
        <v>14</v>
      </c>
      <c r="CG37">
        <v>14</v>
      </c>
      <c r="CH37">
        <v>7</v>
      </c>
      <c r="CI37">
        <v>7</v>
      </c>
      <c r="CJ37">
        <v>14</v>
      </c>
      <c r="CL37">
        <v>7</v>
      </c>
      <c r="CM37">
        <v>4</v>
      </c>
      <c r="CN37">
        <v>0</v>
      </c>
      <c r="CO37">
        <v>1</v>
      </c>
      <c r="CP37">
        <v>7</v>
      </c>
      <c r="CQ37">
        <v>4</v>
      </c>
      <c r="CR37">
        <v>0</v>
      </c>
      <c r="CS37">
        <v>0</v>
      </c>
      <c r="CT37">
        <v>7</v>
      </c>
      <c r="CU37">
        <v>0</v>
      </c>
      <c r="CV37">
        <v>0</v>
      </c>
      <c r="CW37">
        <v>7</v>
      </c>
      <c r="CX37">
        <v>8</v>
      </c>
      <c r="CY37">
        <v>1</v>
      </c>
      <c r="CZ37">
        <v>0</v>
      </c>
      <c r="DA37">
        <v>7</v>
      </c>
      <c r="DC37">
        <f>((11/14)*100)</f>
        <v>78.571428571428569</v>
      </c>
      <c r="DD37">
        <f>((7/14)*100)</f>
        <v>50</v>
      </c>
      <c r="DE37">
        <f>((7/14)*100)</f>
        <v>50</v>
      </c>
      <c r="DF37">
        <f>((9/12)*100)</f>
        <v>75</v>
      </c>
      <c r="DG37">
        <f>((4/12)*100)</f>
        <v>33.333333333333329</v>
      </c>
      <c r="DH37">
        <f>((4/12)*100)</f>
        <v>33.333333333333329</v>
      </c>
      <c r="DI37">
        <f>((7/14)*100)</f>
        <v>50</v>
      </c>
      <c r="DJ37">
        <f>((7/14)*100)</f>
        <v>50</v>
      </c>
      <c r="DK37">
        <f>((14/14)*100)</f>
        <v>100</v>
      </c>
      <c r="DL37">
        <f>((7/14)*100)</f>
        <v>50</v>
      </c>
      <c r="DM37">
        <f>((7/14)*100)</f>
        <v>50</v>
      </c>
      <c r="DN37">
        <f>((14/14)*100)</f>
        <v>100</v>
      </c>
      <c r="DP37">
        <f>((4/7)*100)</f>
        <v>57.142857142857139</v>
      </c>
      <c r="DQ37">
        <f>((0/7)*100)</f>
        <v>0</v>
      </c>
      <c r="DR37">
        <f>((1/7)*100)</f>
        <v>14.285714285714285</v>
      </c>
      <c r="DS37">
        <f>((4/7)*100)</f>
        <v>57.142857142857139</v>
      </c>
      <c r="DT37">
        <f>((0/7)*100)</f>
        <v>0</v>
      </c>
      <c r="DU37">
        <f>((0/7)*100)</f>
        <v>0</v>
      </c>
      <c r="DV37">
        <f>((0/7)*100)</f>
        <v>0</v>
      </c>
      <c r="DW37">
        <f>((0/7)*100)</f>
        <v>0</v>
      </c>
      <c r="DX37">
        <f>((7/7)*100)</f>
        <v>100</v>
      </c>
      <c r="DY37">
        <f>((1/8)*100)</f>
        <v>12.5</v>
      </c>
      <c r="DZ37">
        <f>((0/8)*100)</f>
        <v>0</v>
      </c>
      <c r="EA37">
        <f>((7/8)*100)</f>
        <v>87.5</v>
      </c>
    </row>
    <row r="38" spans="1:131" x14ac:dyDescent="0.25">
      <c r="A38">
        <v>109.05042900000001</v>
      </c>
      <c r="B38">
        <v>5.194985</v>
      </c>
      <c r="C38">
        <v>85.650421000000009</v>
      </c>
      <c r="D38">
        <v>7.0095840000000003</v>
      </c>
      <c r="E38">
        <v>108.561575</v>
      </c>
      <c r="F38">
        <v>4.0924399999999999</v>
      </c>
      <c r="G38">
        <v>108.51994500000001</v>
      </c>
      <c r="H38">
        <v>8.7709209999999995</v>
      </c>
      <c r="K38">
        <f>(15/200)</f>
        <v>7.4999999999999997E-2</v>
      </c>
      <c r="L38">
        <f>(12/200)</f>
        <v>0.06</v>
      </c>
      <c r="M38">
        <f>(14/200)</f>
        <v>7.0000000000000007E-2</v>
      </c>
      <c r="N38">
        <f>(12/200)</f>
        <v>0.06</v>
      </c>
      <c r="P38">
        <f>(7/200)</f>
        <v>3.5000000000000003E-2</v>
      </c>
      <c r="Q38">
        <f>(8/200)</f>
        <v>0.04</v>
      </c>
      <c r="R38">
        <f>(8/200)</f>
        <v>0.04</v>
      </c>
      <c r="S38">
        <f>(8/200)</f>
        <v>0.04</v>
      </c>
      <c r="U38">
        <f>0.075+0.035</f>
        <v>0.11</v>
      </c>
      <c r="V38">
        <f>0.06+0.04</f>
        <v>0.1</v>
      </c>
      <c r="W38">
        <f>0.07+0.04</f>
        <v>0.11000000000000001</v>
      </c>
      <c r="X38">
        <f>0.06+0.04</f>
        <v>0.1</v>
      </c>
      <c r="Z38">
        <f>SQRT((ABS($A$39-$A$38)^2+(ABS($B$39-$B$38)^2)))</f>
        <v>30.518020196959984</v>
      </c>
      <c r="AA38">
        <f>SQRT((ABS($C$39-$C$38)^2+(ABS($D$39-$D$38)^2)))</f>
        <v>25.819644321778917</v>
      </c>
      <c r="AB38">
        <f>SQRT((ABS($E$39-$E$38)^2+(ABS($F$39-$F$38)^2)))</f>
        <v>30.62196884710848</v>
      </c>
      <c r="AC38">
        <f>SQRT((ABS($G$39-$G$38)^2+(ABS($H$39-$H$38)^2)))</f>
        <v>29.217888528852679</v>
      </c>
      <c r="AJ38">
        <f>1/0.11</f>
        <v>9.0909090909090917</v>
      </c>
      <c r="AK38">
        <f>1/0.1</f>
        <v>10</v>
      </c>
      <c r="AL38">
        <f>1/0.11</f>
        <v>9.0909090909090917</v>
      </c>
      <c r="AM38">
        <f>1/0.1</f>
        <v>10</v>
      </c>
      <c r="AO38">
        <f t="shared" si="13"/>
        <v>277.43654724509076</v>
      </c>
      <c r="AP38">
        <f t="shared" si="14"/>
        <v>258.19644321778912</v>
      </c>
      <c r="AQ38">
        <f t="shared" si="15"/>
        <v>278.38153497371343</v>
      </c>
      <c r="AR38">
        <f t="shared" si="16"/>
        <v>292.17888528852677</v>
      </c>
      <c r="AV38">
        <f>((0.075/0.11)*100)</f>
        <v>68.181818181818173</v>
      </c>
      <c r="AW38">
        <f>((0.06/0.1)*100)</f>
        <v>60</v>
      </c>
      <c r="AX38">
        <f>((0.07/0.11)*100)</f>
        <v>63.636363636363647</v>
      </c>
      <c r="AY38">
        <f>((0.06/0.1)*100)</f>
        <v>60</v>
      </c>
      <c r="BA38">
        <f>((0.035/0.11)*100)</f>
        <v>31.818181818181824</v>
      </c>
      <c r="BB38">
        <f>((0.04/0.1)*100)</f>
        <v>40</v>
      </c>
      <c r="BC38">
        <f>((0.04/0.11)*100)</f>
        <v>36.363636363636367</v>
      </c>
      <c r="BD38">
        <f>((0.04/0.1)*100)</f>
        <v>40</v>
      </c>
      <c r="BF38">
        <f>ABS($B$38-$D$38)</f>
        <v>1.8145990000000003</v>
      </c>
      <c r="BG38">
        <f>ABS($F$38-$H$38)</f>
        <v>4.6784809999999997</v>
      </c>
      <c r="BL38">
        <f>SQRT((ABS($A$38-$E$38)^2+(ABS($B$38-$F$38)^2)))</f>
        <v>1.2060612382217595</v>
      </c>
      <c r="BM38">
        <f>SQRT((ABS($C$38-$G$39)^2+(ABS($D$38-$H$39)^2)))</f>
        <v>6.6750052995761733</v>
      </c>
      <c r="BO38">
        <f>SQRT((ABS($A$38-$G$38)^2+(ABS($B$38-$H$38)^2)))</f>
        <v>3.6150700616104245</v>
      </c>
      <c r="BP38">
        <f>SQRT((ABS($C$38-$E$39)^2+(ABS($D$38-$F$39)^2)))</f>
        <v>8.0383094454151305</v>
      </c>
      <c r="BR38">
        <f>DEGREES(ACOS((12.3314888358672^2+25.0539236214502^2-13.0678141816298^2)/(2*12.3314888358672*25.0539236214502)))</f>
        <v>9.7403840499245788</v>
      </c>
      <c r="BU38">
        <v>15</v>
      </c>
      <c r="BV38">
        <v>9</v>
      </c>
      <c r="BW38">
        <v>7</v>
      </c>
      <c r="BX38">
        <v>7</v>
      </c>
      <c r="BY38">
        <v>12</v>
      </c>
      <c r="BZ38">
        <v>7</v>
      </c>
      <c r="CA38">
        <v>5</v>
      </c>
      <c r="CB38">
        <v>4</v>
      </c>
      <c r="CC38">
        <v>14</v>
      </c>
      <c r="CD38">
        <v>7</v>
      </c>
      <c r="CE38">
        <v>6</v>
      </c>
      <c r="CF38">
        <v>12</v>
      </c>
      <c r="CG38">
        <v>12</v>
      </c>
      <c r="CH38">
        <v>7</v>
      </c>
      <c r="CI38">
        <v>4</v>
      </c>
      <c r="CJ38">
        <v>12</v>
      </c>
      <c r="CL38">
        <v>7</v>
      </c>
      <c r="CM38">
        <v>4</v>
      </c>
      <c r="CN38">
        <v>0</v>
      </c>
      <c r="CO38">
        <v>0</v>
      </c>
      <c r="CP38">
        <v>8</v>
      </c>
      <c r="CQ38">
        <v>2</v>
      </c>
      <c r="CR38">
        <v>0</v>
      </c>
      <c r="CS38">
        <v>0</v>
      </c>
      <c r="CT38">
        <v>8</v>
      </c>
      <c r="CU38">
        <v>0</v>
      </c>
      <c r="CV38">
        <v>0</v>
      </c>
      <c r="CW38">
        <v>8</v>
      </c>
      <c r="CX38">
        <v>8</v>
      </c>
      <c r="CY38">
        <v>0</v>
      </c>
      <c r="CZ38">
        <v>0</v>
      </c>
      <c r="DA38">
        <v>8</v>
      </c>
      <c r="DC38">
        <f>((9/15)*100)</f>
        <v>60</v>
      </c>
      <c r="DD38">
        <f>((7/15)*100)</f>
        <v>46.666666666666664</v>
      </c>
      <c r="DE38">
        <f>((7/15)*100)</f>
        <v>46.666666666666664</v>
      </c>
      <c r="DF38">
        <f>((7/12)*100)</f>
        <v>58.333333333333336</v>
      </c>
      <c r="DG38">
        <f>((5/12)*100)</f>
        <v>41.666666666666671</v>
      </c>
      <c r="DH38">
        <f>((4/12)*100)</f>
        <v>33.333333333333329</v>
      </c>
      <c r="DI38">
        <f>((7/14)*100)</f>
        <v>50</v>
      </c>
      <c r="DJ38">
        <f>((6/14)*100)</f>
        <v>42.857142857142854</v>
      </c>
      <c r="DK38">
        <f>((12/14)*100)</f>
        <v>85.714285714285708</v>
      </c>
      <c r="DL38">
        <f>((7/12)*100)</f>
        <v>58.333333333333336</v>
      </c>
      <c r="DM38">
        <f>((4/12)*100)</f>
        <v>33.333333333333329</v>
      </c>
      <c r="DN38">
        <f>((12/12)*100)</f>
        <v>100</v>
      </c>
      <c r="DP38">
        <f>((4/7)*100)</f>
        <v>57.142857142857139</v>
      </c>
      <c r="DQ38">
        <f>((0/7)*100)</f>
        <v>0</v>
      </c>
      <c r="DR38">
        <f>((0/7)*100)</f>
        <v>0</v>
      </c>
      <c r="DS38">
        <f>((2/8)*100)</f>
        <v>25</v>
      </c>
      <c r="DT38">
        <f>((0/8)*100)</f>
        <v>0</v>
      </c>
      <c r="DU38">
        <f>((0/8)*100)</f>
        <v>0</v>
      </c>
      <c r="DV38">
        <f>((0/8)*100)</f>
        <v>0</v>
      </c>
      <c r="DW38">
        <f>((0/8)*100)</f>
        <v>0</v>
      </c>
      <c r="DX38">
        <f>((8/8)*100)</f>
        <v>100</v>
      </c>
      <c r="DY38">
        <f>((0/8)*100)</f>
        <v>0</v>
      </c>
      <c r="DZ38">
        <f>((0/8)*100)</f>
        <v>0</v>
      </c>
      <c r="EA38">
        <f>((8/8)*100)</f>
        <v>100</v>
      </c>
    </row>
    <row r="39" spans="1:131" x14ac:dyDescent="0.25">
      <c r="A39">
        <v>78.534210000000002</v>
      </c>
      <c r="B39">
        <v>5.5265490000000002</v>
      </c>
      <c r="C39">
        <v>59.832370000000004</v>
      </c>
      <c r="D39">
        <v>7.2964209999999996</v>
      </c>
      <c r="E39">
        <v>77.945976000000002</v>
      </c>
      <c r="F39">
        <v>4.7169990000000004</v>
      </c>
      <c r="G39">
        <v>79.303660000000008</v>
      </c>
      <c r="H39">
        <v>9.0770269999999993</v>
      </c>
      <c r="K39">
        <f>(14/200)</f>
        <v>7.0000000000000007E-2</v>
      </c>
      <c r="L39">
        <f>(12/200)</f>
        <v>0.06</v>
      </c>
      <c r="M39">
        <f>(13/200)</f>
        <v>6.5000000000000002E-2</v>
      </c>
      <c r="N39">
        <f>(14/200)</f>
        <v>7.0000000000000007E-2</v>
      </c>
      <c r="P39">
        <f>(7/200)</f>
        <v>3.5000000000000003E-2</v>
      </c>
      <c r="Q39">
        <f>(9/200)</f>
        <v>4.4999999999999998E-2</v>
      </c>
      <c r="R39">
        <f>(8/200)</f>
        <v>0.04</v>
      </c>
      <c r="S39">
        <f>(8/200)</f>
        <v>0.04</v>
      </c>
      <c r="U39">
        <f>0.07+0.035</f>
        <v>0.10500000000000001</v>
      </c>
      <c r="V39">
        <f>0.06+0.045</f>
        <v>0.105</v>
      </c>
      <c r="W39">
        <f>0.065+0.04</f>
        <v>0.10500000000000001</v>
      </c>
      <c r="X39">
        <f>0.07+0.04</f>
        <v>0.11000000000000001</v>
      </c>
      <c r="Z39">
        <f>SQRT((ABS($A$40-$A$39)^2+(ABS($B$40-$B$39)^2)))</f>
        <v>27.477732817673292</v>
      </c>
      <c r="AA39">
        <f>SQRT((ABS($C$40-$C$39)^2+(ABS($D$40-$D$39)^2)))</f>
        <v>28.61757908202134</v>
      </c>
      <c r="AB39">
        <f>SQRT((ABS($E$40-$E$39)^2+(ABS($F$40-$F$39)^2)))</f>
        <v>26.99598282203543</v>
      </c>
      <c r="AC39">
        <f>SQRT((ABS($G$40-$G$39)^2+(ABS($H$40-$H$39)^2)))</f>
        <v>26.386260421104637</v>
      </c>
      <c r="AJ39">
        <f>1/0.105</f>
        <v>9.5238095238095237</v>
      </c>
      <c r="AK39">
        <f>1/0.105</f>
        <v>9.5238095238095237</v>
      </c>
      <c r="AL39">
        <f>1/0.105</f>
        <v>9.5238095238095237</v>
      </c>
      <c r="AM39">
        <f>1/0.11</f>
        <v>9.0909090909090917</v>
      </c>
      <c r="AO39">
        <f t="shared" si="13"/>
        <v>261.69269350165035</v>
      </c>
      <c r="AP39">
        <f t="shared" si="14"/>
        <v>272.54837220972706</v>
      </c>
      <c r="AQ39">
        <f t="shared" si="15"/>
        <v>257.10459830509933</v>
      </c>
      <c r="AR39">
        <f t="shared" si="16"/>
        <v>239.87509473731487</v>
      </c>
      <c r="AV39">
        <f>((0.07/0.105)*100)</f>
        <v>66.666666666666671</v>
      </c>
      <c r="AW39">
        <f>((0.06/0.105)*100)</f>
        <v>57.142857142857139</v>
      </c>
      <c r="AX39">
        <f>((0.065/0.105)*100)</f>
        <v>61.904761904761905</v>
      </c>
      <c r="AY39">
        <f>((0.07/0.11)*100)</f>
        <v>63.636363636363647</v>
      </c>
      <c r="BA39">
        <f>((0.035/0.105)*100)</f>
        <v>33.333333333333336</v>
      </c>
      <c r="BB39">
        <f>((0.045/0.105)*100)</f>
        <v>42.857142857142854</v>
      </c>
      <c r="BC39">
        <f>((0.04/0.105)*100)</f>
        <v>38.095238095238102</v>
      </c>
      <c r="BD39">
        <f>((0.04/0.11)*100)</f>
        <v>36.363636363636367</v>
      </c>
      <c r="BF39">
        <f>ABS($B$39-$D$39)</f>
        <v>1.7698719999999994</v>
      </c>
      <c r="BG39">
        <f>ABS($F$39-$H$39)</f>
        <v>4.3600279999999989</v>
      </c>
      <c r="BL39">
        <f>SQRT((ABS($A$39-$E$39)^2+(ABS($B$39-$F$39)^2)))</f>
        <v>1.0006949791300042</v>
      </c>
      <c r="BM39">
        <f>SQRT((ABS($C$39-$G$40)^2+(ABS($D$39-$H$40)^2)))</f>
        <v>7.0975616423989569</v>
      </c>
      <c r="BO39">
        <f>SQRT((ABS($A$39-$G$39)^2+(ABS($B$39-$H$39)^2)))</f>
        <v>3.6328979246579447</v>
      </c>
      <c r="BP39">
        <f>SQRT((ABS($C$39-$E$40)^2+(ABS($D$39-$F$40)^2)))</f>
        <v>9.374209517216908</v>
      </c>
      <c r="BR39">
        <f>DEGREES(ACOS((11.2736464042155^2+25.2827735047923^2-14.6820834889704^2)/(2*11.2736464042155*25.2827735047923)))</f>
        <v>14.954760125606965</v>
      </c>
      <c r="BU39">
        <v>14</v>
      </c>
      <c r="BV39">
        <v>7</v>
      </c>
      <c r="BW39">
        <v>6</v>
      </c>
      <c r="BX39">
        <v>8</v>
      </c>
      <c r="BY39">
        <v>12</v>
      </c>
      <c r="BZ39">
        <v>7</v>
      </c>
      <c r="CA39">
        <v>5</v>
      </c>
      <c r="CB39">
        <v>4</v>
      </c>
      <c r="CC39">
        <v>13</v>
      </c>
      <c r="CD39">
        <v>6</v>
      </c>
      <c r="CE39">
        <v>5</v>
      </c>
      <c r="CF39">
        <v>12</v>
      </c>
      <c r="CG39">
        <v>14</v>
      </c>
      <c r="CH39">
        <v>8</v>
      </c>
      <c r="CI39">
        <v>5</v>
      </c>
      <c r="CJ39">
        <v>12</v>
      </c>
      <c r="CL39">
        <v>7</v>
      </c>
      <c r="CM39">
        <v>2</v>
      </c>
      <c r="CN39">
        <v>0</v>
      </c>
      <c r="CO39">
        <v>2</v>
      </c>
      <c r="CP39">
        <v>9</v>
      </c>
      <c r="CQ39">
        <v>2</v>
      </c>
      <c r="CR39">
        <v>1</v>
      </c>
      <c r="CS39">
        <v>0</v>
      </c>
      <c r="CT39">
        <v>8</v>
      </c>
      <c r="CU39">
        <v>0</v>
      </c>
      <c r="CV39">
        <v>1</v>
      </c>
      <c r="CW39">
        <v>6</v>
      </c>
      <c r="CX39">
        <v>8</v>
      </c>
      <c r="CY39">
        <v>2</v>
      </c>
      <c r="CZ39">
        <v>0</v>
      </c>
      <c r="DA39">
        <v>6</v>
      </c>
      <c r="DC39">
        <f>((7/14)*100)</f>
        <v>50</v>
      </c>
      <c r="DD39">
        <f>((6/14)*100)</f>
        <v>42.857142857142854</v>
      </c>
      <c r="DE39">
        <f>((8/14)*100)</f>
        <v>57.142857142857139</v>
      </c>
      <c r="DF39">
        <f>((7/12)*100)</f>
        <v>58.333333333333336</v>
      </c>
      <c r="DG39">
        <f>((5/12)*100)</f>
        <v>41.666666666666671</v>
      </c>
      <c r="DH39">
        <f>((4/12)*100)</f>
        <v>33.333333333333329</v>
      </c>
      <c r="DI39">
        <f>((6/13)*100)</f>
        <v>46.153846153846153</v>
      </c>
      <c r="DJ39">
        <f>((5/13)*100)</f>
        <v>38.461538461538467</v>
      </c>
      <c r="DK39">
        <f>((12/13)*100)</f>
        <v>92.307692307692307</v>
      </c>
      <c r="DL39">
        <f>((8/14)*100)</f>
        <v>57.142857142857139</v>
      </c>
      <c r="DM39">
        <f>((5/14)*100)</f>
        <v>35.714285714285715</v>
      </c>
      <c r="DN39">
        <f>((12/14)*100)</f>
        <v>85.714285714285708</v>
      </c>
      <c r="DP39">
        <f>((2/7)*100)</f>
        <v>28.571428571428569</v>
      </c>
      <c r="DQ39">
        <f>((0/7)*100)</f>
        <v>0</v>
      </c>
      <c r="DR39">
        <f>((2/7)*100)</f>
        <v>28.571428571428569</v>
      </c>
      <c r="DS39">
        <f>((2/9)*100)</f>
        <v>22.222222222222221</v>
      </c>
      <c r="DT39">
        <f>((1/9)*100)</f>
        <v>11.111111111111111</v>
      </c>
      <c r="DU39">
        <f>((0/9)*100)</f>
        <v>0</v>
      </c>
      <c r="DV39">
        <f>((0/8)*100)</f>
        <v>0</v>
      </c>
      <c r="DW39">
        <f>((1/8)*100)</f>
        <v>12.5</v>
      </c>
      <c r="DX39">
        <f>((6/8)*100)</f>
        <v>75</v>
      </c>
      <c r="DY39">
        <f>((2/8)*100)</f>
        <v>25</v>
      </c>
      <c r="DZ39">
        <f>((0/8)*100)</f>
        <v>0</v>
      </c>
      <c r="EA39">
        <f>((6/8)*100)</f>
        <v>75</v>
      </c>
    </row>
    <row r="40" spans="1:131" x14ac:dyDescent="0.25">
      <c r="A40">
        <v>51.057422000000003</v>
      </c>
      <c r="B40">
        <v>5.2986849999999999</v>
      </c>
      <c r="C40">
        <v>31.215845999999999</v>
      </c>
      <c r="D40">
        <v>7.5421579999999997</v>
      </c>
      <c r="E40">
        <v>50.953372000000002</v>
      </c>
      <c r="F40">
        <v>4.2898949999999996</v>
      </c>
      <c r="G40">
        <v>52.918003000000006</v>
      </c>
      <c r="H40">
        <v>8.8985789999999998</v>
      </c>
      <c r="K40">
        <f>(15/200)</f>
        <v>7.4999999999999997E-2</v>
      </c>
      <c r="N40">
        <f>(14/200)</f>
        <v>7.0000000000000007E-2</v>
      </c>
      <c r="P40">
        <f>(7/200)</f>
        <v>3.5000000000000003E-2</v>
      </c>
      <c r="Q40">
        <f>(10/200)</f>
        <v>0.05</v>
      </c>
      <c r="R40">
        <f>(8/200)</f>
        <v>0.04</v>
      </c>
      <c r="S40">
        <f>(8/200)</f>
        <v>0.04</v>
      </c>
      <c r="U40">
        <f>0.075+0.035</f>
        <v>0.11</v>
      </c>
      <c r="X40">
        <f>0.07+0.04</f>
        <v>0.11000000000000001</v>
      </c>
      <c r="Z40">
        <f>SQRT((ABS($A$41-$A$40)^2+(ABS($B$41-$B$40)^2)))</f>
        <v>28.209501945068528</v>
      </c>
      <c r="AC40">
        <f>SQRT((ABS($G$41-$G$40)^2+(ABS($H$41-$H$40)^2)))</f>
        <v>27.719354645704598</v>
      </c>
      <c r="AJ40">
        <f>1/0.11</f>
        <v>9.0909090909090917</v>
      </c>
      <c r="AM40">
        <f>1/0.11</f>
        <v>9.0909090909090917</v>
      </c>
      <c r="AO40">
        <f t="shared" si="13"/>
        <v>256.45001768244117</v>
      </c>
      <c r="AR40">
        <f t="shared" si="16"/>
        <v>251.99413314276904</v>
      </c>
      <c r="AV40">
        <f>((0.075/0.11)*100)</f>
        <v>68.181818181818173</v>
      </c>
      <c r="AY40">
        <f>((0.07/0.11)*100)</f>
        <v>63.636363636363647</v>
      </c>
      <c r="BA40">
        <f>((0.035/0.11)*100)</f>
        <v>31.818181818181824</v>
      </c>
      <c r="BD40">
        <f>((0.04/0.11)*100)</f>
        <v>36.363636363636367</v>
      </c>
      <c r="BF40">
        <f>ABS($B$40-$D$40)</f>
        <v>2.2434729999999998</v>
      </c>
      <c r="BG40">
        <f>ABS($F$40-$H$40)</f>
        <v>4.6086840000000002</v>
      </c>
      <c r="BL40">
        <f>SQRT((ABS($A$40-$E$40)^2+(ABS($B$40-$F$40)^2)))</f>
        <v>1.0141418375158382</v>
      </c>
      <c r="BO40">
        <f>SQRT((ABS($A$40-$G$40)^2+(ABS($B$40-$H$40)^2)))</f>
        <v>4.0522831180455556</v>
      </c>
      <c r="BR40">
        <f>DEGREES(ACOS((5.70134515324453^2+25.9092939897885^2-21.6074755657389^2)/(2*5.70134515324453*25.9092939897885)))</f>
        <v>36.686777876195713</v>
      </c>
      <c r="BS40">
        <f>DEGREES(ACOS((13.0678141816298^2+23.6517758755725^2-11.2736464042155^2)/(2*13.0678141816298*23.6517758755725)))</f>
        <v>12.679509698176744</v>
      </c>
      <c r="BU40">
        <v>15</v>
      </c>
      <c r="BV40">
        <v>7</v>
      </c>
      <c r="BW40">
        <v>7</v>
      </c>
      <c r="BX40">
        <v>8</v>
      </c>
      <c r="CG40">
        <v>14</v>
      </c>
      <c r="CH40">
        <v>8</v>
      </c>
      <c r="CI40">
        <v>4</v>
      </c>
      <c r="CJ40">
        <v>13</v>
      </c>
      <c r="CL40">
        <v>7</v>
      </c>
      <c r="CM40">
        <v>2</v>
      </c>
      <c r="CN40">
        <v>0</v>
      </c>
      <c r="CO40">
        <v>1</v>
      </c>
      <c r="CP40">
        <v>10</v>
      </c>
      <c r="CQ40">
        <v>2</v>
      </c>
      <c r="CR40">
        <v>1</v>
      </c>
      <c r="CS40">
        <v>0</v>
      </c>
      <c r="CT40">
        <v>8</v>
      </c>
      <c r="CU40">
        <v>0</v>
      </c>
      <c r="CV40">
        <v>1</v>
      </c>
      <c r="CW40">
        <v>7</v>
      </c>
      <c r="CX40">
        <v>8</v>
      </c>
      <c r="CY40">
        <v>1</v>
      </c>
      <c r="CZ40">
        <v>0</v>
      </c>
      <c r="DA40">
        <v>7</v>
      </c>
      <c r="DC40">
        <f>((7/15)*100)</f>
        <v>46.666666666666664</v>
      </c>
      <c r="DD40">
        <f>((7/15)*100)</f>
        <v>46.666666666666664</v>
      </c>
      <c r="DE40">
        <f>((8/15)*100)</f>
        <v>53.333333333333336</v>
      </c>
      <c r="DL40">
        <f>((8/14)*100)</f>
        <v>57.142857142857139</v>
      </c>
      <c r="DM40">
        <f>((4/14)*100)</f>
        <v>28.571428571428569</v>
      </c>
      <c r="DN40">
        <f>((13/14)*100)</f>
        <v>92.857142857142861</v>
      </c>
      <c r="DP40">
        <f>((2/7)*100)</f>
        <v>28.571428571428569</v>
      </c>
      <c r="DQ40">
        <f>((0/7)*100)</f>
        <v>0</v>
      </c>
      <c r="DR40">
        <f>((1/7)*100)</f>
        <v>14.285714285714285</v>
      </c>
      <c r="DS40">
        <f>((2/10)*100)</f>
        <v>20</v>
      </c>
      <c r="DT40">
        <f>((1/10)*100)</f>
        <v>10</v>
      </c>
      <c r="DU40">
        <f>((0/10)*100)</f>
        <v>0</v>
      </c>
      <c r="DV40">
        <f>((0/8)*100)</f>
        <v>0</v>
      </c>
      <c r="DW40">
        <f>((1/8)*100)</f>
        <v>12.5</v>
      </c>
      <c r="DX40">
        <f>((7/8)*100)</f>
        <v>87.5</v>
      </c>
      <c r="DY40">
        <f>((1/8)*100)</f>
        <v>12.5</v>
      </c>
      <c r="DZ40">
        <f>((0/8)*100)</f>
        <v>0</v>
      </c>
      <c r="EA40">
        <f>((7/8)*100)</f>
        <v>87.5</v>
      </c>
    </row>
    <row r="41" spans="1:131" x14ac:dyDescent="0.25">
      <c r="A41">
        <v>22.858161000000003</v>
      </c>
      <c r="B41">
        <v>6.0587369999999998</v>
      </c>
      <c r="G41">
        <v>25.198686000000002</v>
      </c>
      <c r="H41">
        <v>8.9442629999999994</v>
      </c>
      <c r="P41">
        <f>(8/200)</f>
        <v>0.04</v>
      </c>
      <c r="BI41">
        <v>1.7721519999999993</v>
      </c>
      <c r="BJ41">
        <v>1.7317720000000008</v>
      </c>
      <c r="BO41">
        <f>SQRT((ABS($A$41-$G$41)^2+(ABS($B$41-$H$41)^2)))</f>
        <v>3.7154162044515275</v>
      </c>
      <c r="BR41">
        <f>DEGREES(ACOS((5.95636549447941^2+29.4477012906758^2-25.6578806369279^2)/(2*5.95636549447941*29.4477012906758)))</f>
        <v>45.856638633739884</v>
      </c>
      <c r="BS41">
        <f>DEGREES(ACOS((14.6820834889704^2+18.8805381904211^2-5.70134515324453^2)/(2*14.6820834889704*18.8805381904211)))</f>
        <v>13.303763714042331</v>
      </c>
      <c r="CL41">
        <v>8</v>
      </c>
      <c r="CM41">
        <v>2</v>
      </c>
      <c r="CN41">
        <v>0</v>
      </c>
      <c r="CO41">
        <v>2</v>
      </c>
      <c r="DP41">
        <f>((2/8)*100)</f>
        <v>25</v>
      </c>
      <c r="DQ41">
        <f>((0/8)*100)</f>
        <v>0</v>
      </c>
      <c r="DR41">
        <f>((2/8)*100)</f>
        <v>25</v>
      </c>
    </row>
    <row r="42" spans="1:131" x14ac:dyDescent="0.25">
      <c r="A42" t="s">
        <v>22</v>
      </c>
      <c r="B42" t="s">
        <v>22</v>
      </c>
      <c r="C42" t="s">
        <v>22</v>
      </c>
      <c r="D42" t="s">
        <v>22</v>
      </c>
      <c r="E42" t="s">
        <v>22</v>
      </c>
      <c r="F42" t="s">
        <v>22</v>
      </c>
      <c r="G42" t="s">
        <v>22</v>
      </c>
      <c r="H42" t="s">
        <v>22</v>
      </c>
      <c r="BR42">
        <f>DEGREES(ACOS((4.65381172998243^2+40.7425913401673^2-38.9742249694391^2)/(2*4.65381172998243*40.7425913401673)))</f>
        <v>64.605496733747216</v>
      </c>
      <c r="BS42">
        <f>DEGREES(ACOS((21.6074755657389^2+25.4767609757995^2-5.95636549447941^2)/(2*21.6074755657389*25.4767609757995)))</f>
        <v>11.075801101353079</v>
      </c>
    </row>
    <row r="43" spans="1:131" x14ac:dyDescent="0.25">
      <c r="A43">
        <v>51.936004000000004</v>
      </c>
      <c r="B43">
        <v>10.13979</v>
      </c>
      <c r="C43">
        <v>38.415637000000004</v>
      </c>
      <c r="D43">
        <v>7.4074739999999997</v>
      </c>
      <c r="E43">
        <v>26.996688000000006</v>
      </c>
      <c r="F43">
        <v>7.7678419999999999</v>
      </c>
      <c r="G43">
        <v>39.267002000000005</v>
      </c>
      <c r="H43">
        <v>6.5410529999999998</v>
      </c>
      <c r="K43">
        <f>(16/200)</f>
        <v>0.08</v>
      </c>
      <c r="L43">
        <f>(15/200)</f>
        <v>7.4999999999999997E-2</v>
      </c>
      <c r="M43">
        <f>(16/200)</f>
        <v>0.08</v>
      </c>
      <c r="N43">
        <f>(15/200)</f>
        <v>7.4999999999999997E-2</v>
      </c>
      <c r="P43">
        <f>(12/200)</f>
        <v>0.06</v>
      </c>
      <c r="Q43">
        <f>(13/200)</f>
        <v>6.5000000000000002E-2</v>
      </c>
      <c r="R43">
        <f>(13/200)</f>
        <v>6.5000000000000002E-2</v>
      </c>
      <c r="S43">
        <f>(10/200)</f>
        <v>0.05</v>
      </c>
      <c r="U43">
        <f>0.08+0.06</f>
        <v>0.14000000000000001</v>
      </c>
      <c r="V43">
        <f>0.075+0.065</f>
        <v>0.14000000000000001</v>
      </c>
      <c r="W43">
        <f>0.08+0.065</f>
        <v>0.14500000000000002</v>
      </c>
      <c r="X43">
        <f>0.075+0.05</f>
        <v>0.125</v>
      </c>
      <c r="Z43">
        <f>SQRT((ABS($A$44-$A$43)^2+(ABS($B$44-$B$43)^2)))</f>
        <v>24.669237188434508</v>
      </c>
      <c r="AA43">
        <f>SQRT((ABS($C$44-$C$43)^2+(ABS($D$44-$D$43)^2)))</f>
        <v>24.760685046340097</v>
      </c>
      <c r="AB43">
        <f>SQRT((ABS($E$44-$E$43)^2+(ABS($F$44-$F$43)^2)))</f>
        <v>25.053923621450153</v>
      </c>
      <c r="AC43">
        <f>SQRT((ABS($G$44-$G$43)^2+(ABS($H$44-$H$43)^2)))</f>
        <v>23.651775875572511</v>
      </c>
      <c r="AJ43">
        <f>1/0.14</f>
        <v>7.1428571428571423</v>
      </c>
      <c r="AK43">
        <f>1/0.14</f>
        <v>7.1428571428571423</v>
      </c>
      <c r="AL43">
        <f>1/0.145</f>
        <v>6.8965517241379315</v>
      </c>
      <c r="AM43">
        <f>1/0.125</f>
        <v>8</v>
      </c>
      <c r="AO43">
        <f t="shared" ref="AO43:AO49" si="17">$Z43/$U43</f>
        <v>176.20883706024648</v>
      </c>
      <c r="AP43">
        <f t="shared" ref="AP43:AP50" si="18">$AA43/$V43</f>
        <v>176.8620360452864</v>
      </c>
      <c r="AQ43">
        <f t="shared" ref="AQ43:AQ50" si="19">$AB43/$W43</f>
        <v>172.78568014793206</v>
      </c>
      <c r="AR43">
        <f t="shared" ref="AR43:AR50" si="20">$AC43/$X43</f>
        <v>189.21420700458009</v>
      </c>
      <c r="AV43">
        <f>((0.08/0.14)*100)</f>
        <v>57.142857142857139</v>
      </c>
      <c r="AW43">
        <f>((0.075/0.14)*100)</f>
        <v>53.571428571428569</v>
      </c>
      <c r="AX43">
        <f>((0.08/0.145)*100)</f>
        <v>55.172413793103459</v>
      </c>
      <c r="AY43">
        <f>((0.075/0.125)*100)</f>
        <v>60</v>
      </c>
      <c r="BA43">
        <f>((0.06/0.14)*100)</f>
        <v>42.857142857142847</v>
      </c>
      <c r="BB43">
        <f>((0.065/0.14)*100)</f>
        <v>46.428571428571423</v>
      </c>
      <c r="BC43">
        <f>((0.065/0.145)*100)</f>
        <v>44.827586206896555</v>
      </c>
      <c r="BD43">
        <f>((0.05/0.125)*100)</f>
        <v>40</v>
      </c>
      <c r="BF43">
        <f>ABS($B$43-$D$43)</f>
        <v>2.732316</v>
      </c>
      <c r="BG43">
        <f>ABS($F$43-$H$43)</f>
        <v>1.2267890000000001</v>
      </c>
      <c r="BL43">
        <f>SQRT((ABS($A$43-$E$44)^2+(ABS($B$43-$F$44)^2)))</f>
        <v>0.61305437592598466</v>
      </c>
      <c r="BM43">
        <f>SQRT((ABS($C$43-$G$43)^2+(ABS($D$43-$H$43)^2)))</f>
        <v>1.2147047840796554</v>
      </c>
      <c r="BO43">
        <f>SQRT((ABS($A$43-$G$44)^2+(ABS($B$43-$H$44)^2)))</f>
        <v>11.489127878989985</v>
      </c>
      <c r="BP43">
        <f>SQRT((ABS($C$43-$E$43)^2+(ABS($D$43-$F$43)^2)))</f>
        <v>11.424633970505356</v>
      </c>
      <c r="BR43">
        <f>DEGREES(ACOS((30.271738610074^2+32.6764977160325^2-5.18136361245425^2)/(2*30.271738610074*32.6764977160325)))</f>
        <v>8.3683382926114707</v>
      </c>
      <c r="BS43">
        <f>DEGREES(ACOS((25.6578806369279^2+27.4861750567533^2-4.65381172998243^2)/(2*25.6578806369279*27.4861750567533)))</f>
        <v>9.2434312812765782</v>
      </c>
      <c r="BU43">
        <v>16</v>
      </c>
      <c r="BV43">
        <v>5</v>
      </c>
      <c r="BW43">
        <v>6</v>
      </c>
      <c r="BX43">
        <v>12</v>
      </c>
      <c r="BY43">
        <v>15</v>
      </c>
      <c r="BZ43">
        <v>3</v>
      </c>
      <c r="CA43">
        <v>15</v>
      </c>
      <c r="CB43">
        <v>5</v>
      </c>
      <c r="CC43">
        <v>16</v>
      </c>
      <c r="CD43">
        <v>4</v>
      </c>
      <c r="CE43">
        <v>15</v>
      </c>
      <c r="CF43">
        <v>6</v>
      </c>
      <c r="CG43">
        <v>15</v>
      </c>
      <c r="CH43">
        <v>12</v>
      </c>
      <c r="CI43">
        <v>4</v>
      </c>
      <c r="CJ43">
        <v>5</v>
      </c>
      <c r="CL43">
        <v>12</v>
      </c>
      <c r="CM43">
        <v>0</v>
      </c>
      <c r="CN43">
        <v>0</v>
      </c>
      <c r="CO43">
        <v>9</v>
      </c>
      <c r="CP43">
        <v>13</v>
      </c>
      <c r="CQ43">
        <v>0</v>
      </c>
      <c r="CR43">
        <v>13</v>
      </c>
      <c r="CS43">
        <v>0</v>
      </c>
      <c r="CT43">
        <v>13</v>
      </c>
      <c r="CU43">
        <v>0</v>
      </c>
      <c r="CV43">
        <v>13</v>
      </c>
      <c r="CW43">
        <v>0</v>
      </c>
      <c r="CX43">
        <v>10</v>
      </c>
      <c r="CY43">
        <v>9</v>
      </c>
      <c r="CZ43">
        <v>0</v>
      </c>
      <c r="DA43">
        <v>0</v>
      </c>
      <c r="DC43">
        <f>((5/16)*100)</f>
        <v>31.25</v>
      </c>
      <c r="DD43">
        <f>((6/16)*100)</f>
        <v>37.5</v>
      </c>
      <c r="DE43">
        <f>((12/16)*100)</f>
        <v>75</v>
      </c>
      <c r="DF43">
        <f>((3/15)*100)</f>
        <v>20</v>
      </c>
      <c r="DG43">
        <f>((15/15)*100)</f>
        <v>100</v>
      </c>
      <c r="DH43">
        <f>((5/15)*100)</f>
        <v>33.333333333333329</v>
      </c>
      <c r="DI43">
        <f>((4/16)*100)</f>
        <v>25</v>
      </c>
      <c r="DJ43">
        <f>((15/16)*100)</f>
        <v>93.75</v>
      </c>
      <c r="DK43">
        <f>((6/16)*100)</f>
        <v>37.5</v>
      </c>
      <c r="DL43">
        <f>((12/15)*100)</f>
        <v>80</v>
      </c>
      <c r="DM43">
        <f>((4/15)*100)</f>
        <v>26.666666666666668</v>
      </c>
      <c r="DN43">
        <f>((5/15)*100)</f>
        <v>33.333333333333329</v>
      </c>
      <c r="DP43">
        <f>((0/12)*100)</f>
        <v>0</v>
      </c>
      <c r="DQ43">
        <f>((0/12)*100)</f>
        <v>0</v>
      </c>
      <c r="DR43">
        <f>((9/12)*100)</f>
        <v>75</v>
      </c>
      <c r="DS43">
        <f>((0/13)*100)</f>
        <v>0</v>
      </c>
      <c r="DT43">
        <f>((13/13)*100)</f>
        <v>100</v>
      </c>
      <c r="DU43">
        <f>((0/13)*100)</f>
        <v>0</v>
      </c>
      <c r="DV43">
        <f>((0/13)*100)</f>
        <v>0</v>
      </c>
      <c r="DW43">
        <f>((13/13)*100)</f>
        <v>100</v>
      </c>
      <c r="DX43">
        <f>((0/13)*100)</f>
        <v>0</v>
      </c>
      <c r="DY43">
        <f>((9/10)*100)</f>
        <v>90</v>
      </c>
      <c r="DZ43">
        <f>((0/10)*100)</f>
        <v>0</v>
      </c>
      <c r="EA43">
        <f>((0/10)*100)</f>
        <v>0</v>
      </c>
    </row>
    <row r="44" spans="1:131" x14ac:dyDescent="0.25">
      <c r="A44">
        <v>76.581506000000005</v>
      </c>
      <c r="B44">
        <v>9.0578959999999995</v>
      </c>
      <c r="C44">
        <v>63.166690000000003</v>
      </c>
      <c r="D44">
        <v>8.0980530000000002</v>
      </c>
      <c r="E44">
        <v>51.988635000000002</v>
      </c>
      <c r="F44">
        <v>9.5289990000000007</v>
      </c>
      <c r="G44">
        <v>62.917735</v>
      </c>
      <c r="H44">
        <v>6.7631579999999998</v>
      </c>
      <c r="K44">
        <f>(15/200)</f>
        <v>7.4999999999999997E-2</v>
      </c>
      <c r="L44">
        <f>(14/200)</f>
        <v>7.0000000000000007E-2</v>
      </c>
      <c r="M44">
        <f>(17/200)</f>
        <v>8.5000000000000006E-2</v>
      </c>
      <c r="N44">
        <f>(12/200)</f>
        <v>0.06</v>
      </c>
      <c r="P44">
        <f>(10/200)</f>
        <v>0.05</v>
      </c>
      <c r="Q44">
        <f>(11/200)</f>
        <v>5.5E-2</v>
      </c>
      <c r="R44">
        <f>(10/200)</f>
        <v>0.05</v>
      </c>
      <c r="S44">
        <f>(9/200)</f>
        <v>4.4999999999999998E-2</v>
      </c>
      <c r="U44">
        <f>0.075+0.05</f>
        <v>0.125</v>
      </c>
      <c r="V44">
        <f>0.07+0.055</f>
        <v>0.125</v>
      </c>
      <c r="W44">
        <f>0.085+0.05</f>
        <v>0.13500000000000001</v>
      </c>
      <c r="X44">
        <f>0.06+0.045</f>
        <v>0.105</v>
      </c>
      <c r="Z44">
        <f>SQRT((ABS($A$45-$A$44)^2+(ABS($B$45-$B$44)^2)))</f>
        <v>24.134920156714205</v>
      </c>
      <c r="AA44">
        <f>SQRT((ABS($C$45-$C$44)^2+(ABS($D$45-$D$44)^2)))</f>
        <v>20.703129714731975</v>
      </c>
      <c r="AB44">
        <f>SQRT((ABS($E$45-$E$44)^2+(ABS($F$45-$F$44)^2)))</f>
        <v>25.282773504792331</v>
      </c>
      <c r="AC44">
        <f>SQRT((ABS($G$45-$G$44)^2+(ABS($H$45-$H$44)^2)))</f>
        <v>18.880538190421092</v>
      </c>
      <c r="AJ44">
        <f>1/0.125</f>
        <v>8</v>
      </c>
      <c r="AK44">
        <f>1/0.125</f>
        <v>8</v>
      </c>
      <c r="AL44">
        <f>1/0.135</f>
        <v>7.4074074074074066</v>
      </c>
      <c r="AM44">
        <f>1/0.105</f>
        <v>9.5238095238095237</v>
      </c>
      <c r="AO44">
        <f t="shared" si="17"/>
        <v>193.07936125371364</v>
      </c>
      <c r="AP44">
        <f t="shared" si="18"/>
        <v>165.6250377178558</v>
      </c>
      <c r="AQ44">
        <f t="shared" si="19"/>
        <v>187.27980373920244</v>
      </c>
      <c r="AR44">
        <f t="shared" si="20"/>
        <v>179.81464943258183</v>
      </c>
      <c r="AV44">
        <f>((0.075/0.125)*100)</f>
        <v>60</v>
      </c>
      <c r="AW44">
        <f>((0.07/0.125)*100)</f>
        <v>56.000000000000007</v>
      </c>
      <c r="AX44">
        <f>((0.085/0.135)*100)</f>
        <v>62.962962962962962</v>
      </c>
      <c r="AY44">
        <f>((0.06/0.105)*100)</f>
        <v>57.142857142857139</v>
      </c>
      <c r="BA44">
        <f>((0.05/0.125)*100)</f>
        <v>40</v>
      </c>
      <c r="BB44">
        <f>((0.055/0.125)*100)</f>
        <v>44</v>
      </c>
      <c r="BC44">
        <f>((0.05/0.135)*100)</f>
        <v>37.037037037037038</v>
      </c>
      <c r="BD44">
        <f>((0.045/0.105)*100)</f>
        <v>42.857142857142854</v>
      </c>
      <c r="BF44">
        <f>ABS($B$44-$D$44)</f>
        <v>0.95984299999999934</v>
      </c>
      <c r="BG44">
        <f>ABS($F$44-$H$44)</f>
        <v>2.7658410000000009</v>
      </c>
      <c r="BL44">
        <f>SQRT((ABS($A$44-$E$45)^2+(ABS($B$44-$F$45)^2)))</f>
        <v>1.0575303401496345</v>
      </c>
      <c r="BM44">
        <f>SQRT((ABS($C$44-$G$44)^2+(ABS($D$44-$H$44)^2)))</f>
        <v>1.3579113568455057</v>
      </c>
      <c r="BO44">
        <f>SQRT((ABS($A$44-$G$45)^2+(ABS($B$44-$H$45)^2)))</f>
        <v>5.8545889209079451</v>
      </c>
      <c r="BP44">
        <f>SQRT((ABS($C$44-$E$44)^2+(ABS($D$44-$F$44)^2)))</f>
        <v>11.269273270177674</v>
      </c>
      <c r="BR44">
        <f>DEGREES(ACOS((23.594624036309^2+27.4602872988857^2-6.04269441055072^2)/(2*23.594624036309*27.4602872988857)))</f>
        <v>10.46889923783699</v>
      </c>
      <c r="BS44">
        <f>DEGREES(ACOS((38.9742249694391^2+36.8289131936559^2-5.07063540383589^2)/(2*38.9742249694391*36.8289131936559)))</f>
        <v>6.9524767711528677</v>
      </c>
      <c r="BU44">
        <v>15</v>
      </c>
      <c r="BV44">
        <v>7</v>
      </c>
      <c r="BW44">
        <v>6</v>
      </c>
      <c r="BX44">
        <v>7</v>
      </c>
      <c r="BY44">
        <v>14</v>
      </c>
      <c r="BZ44">
        <v>5</v>
      </c>
      <c r="CA44">
        <v>14</v>
      </c>
      <c r="CB44">
        <v>5</v>
      </c>
      <c r="CC44">
        <v>17</v>
      </c>
      <c r="CD44">
        <v>7</v>
      </c>
      <c r="CE44">
        <v>14</v>
      </c>
      <c r="CF44">
        <v>8</v>
      </c>
      <c r="CG44">
        <v>12</v>
      </c>
      <c r="CH44">
        <v>7</v>
      </c>
      <c r="CI44">
        <v>4</v>
      </c>
      <c r="CJ44">
        <v>7</v>
      </c>
      <c r="CL44">
        <v>10</v>
      </c>
      <c r="CM44">
        <v>1</v>
      </c>
      <c r="CN44">
        <v>0</v>
      </c>
      <c r="CO44">
        <v>5</v>
      </c>
      <c r="CP44">
        <v>11</v>
      </c>
      <c r="CQ44">
        <v>0</v>
      </c>
      <c r="CR44">
        <v>10</v>
      </c>
      <c r="CS44">
        <v>0</v>
      </c>
      <c r="CT44">
        <v>10</v>
      </c>
      <c r="CU44">
        <v>0</v>
      </c>
      <c r="CV44">
        <v>10</v>
      </c>
      <c r="CW44">
        <v>0</v>
      </c>
      <c r="CX44">
        <v>9</v>
      </c>
      <c r="CY44">
        <v>5</v>
      </c>
      <c r="CZ44">
        <v>0</v>
      </c>
      <c r="DA44">
        <v>0</v>
      </c>
      <c r="DC44">
        <f>((7/15)*100)</f>
        <v>46.666666666666664</v>
      </c>
      <c r="DD44">
        <f>((6/15)*100)</f>
        <v>40</v>
      </c>
      <c r="DE44">
        <f>((7/15)*100)</f>
        <v>46.666666666666664</v>
      </c>
      <c r="DF44">
        <f>((5/14)*100)</f>
        <v>35.714285714285715</v>
      </c>
      <c r="DG44">
        <f>((14/14)*100)</f>
        <v>100</v>
      </c>
      <c r="DH44">
        <f>((5/14)*100)</f>
        <v>35.714285714285715</v>
      </c>
      <c r="DI44">
        <f>((7/17)*100)</f>
        <v>41.17647058823529</v>
      </c>
      <c r="DJ44">
        <f>((14/17)*100)</f>
        <v>82.35294117647058</v>
      </c>
      <c r="DK44">
        <f>((8/17)*100)</f>
        <v>47.058823529411761</v>
      </c>
      <c r="DL44">
        <f>((7/12)*100)</f>
        <v>58.333333333333336</v>
      </c>
      <c r="DM44">
        <f>((4/12)*100)</f>
        <v>33.333333333333329</v>
      </c>
      <c r="DN44">
        <f>((7/12)*100)</f>
        <v>58.333333333333336</v>
      </c>
      <c r="DP44">
        <f>((1/10)*100)</f>
        <v>10</v>
      </c>
      <c r="DQ44">
        <f>((0/10)*100)</f>
        <v>0</v>
      </c>
      <c r="DR44">
        <f>((5/10)*100)</f>
        <v>50</v>
      </c>
      <c r="DS44">
        <f>((0/11)*100)</f>
        <v>0</v>
      </c>
      <c r="DT44">
        <f>((10/11)*100)</f>
        <v>90.909090909090907</v>
      </c>
      <c r="DU44">
        <f>((0/11)*100)</f>
        <v>0</v>
      </c>
      <c r="DV44">
        <f>((0/10)*100)</f>
        <v>0</v>
      </c>
      <c r="DW44">
        <f>((10/10)*100)</f>
        <v>100</v>
      </c>
      <c r="DX44">
        <f>((0/10)*100)</f>
        <v>0</v>
      </c>
      <c r="DY44">
        <f>((5/9)*100)</f>
        <v>55.555555555555557</v>
      </c>
      <c r="DZ44">
        <f>((0/9)*100)</f>
        <v>0</v>
      </c>
      <c r="EA44">
        <f>((0/9)*100)</f>
        <v>0</v>
      </c>
    </row>
    <row r="45" spans="1:131" x14ac:dyDescent="0.25">
      <c r="A45">
        <v>100.707493</v>
      </c>
      <c r="B45">
        <v>8.4012969999999996</v>
      </c>
      <c r="C45">
        <v>83.855107000000004</v>
      </c>
      <c r="D45">
        <v>7.3176800000000002</v>
      </c>
      <c r="E45">
        <v>77.269225000000006</v>
      </c>
      <c r="F45">
        <v>9.8612719999999996</v>
      </c>
      <c r="G45">
        <v>81.794653000000011</v>
      </c>
      <c r="H45">
        <v>6.3934430000000004</v>
      </c>
      <c r="K45">
        <f>(15/200)</f>
        <v>7.4999999999999997E-2</v>
      </c>
      <c r="L45">
        <f>(15/200)</f>
        <v>7.4999999999999997E-2</v>
      </c>
      <c r="M45">
        <f>(16/200)</f>
        <v>0.08</v>
      </c>
      <c r="N45">
        <f>(14/200)</f>
        <v>7.0000000000000007E-2</v>
      </c>
      <c r="P45">
        <f>(10/200)</f>
        <v>0.05</v>
      </c>
      <c r="Q45">
        <f>(9/200)</f>
        <v>4.4999999999999998E-2</v>
      </c>
      <c r="R45">
        <f>(9/200)</f>
        <v>4.4999999999999998E-2</v>
      </c>
      <c r="S45">
        <f>(9/200)</f>
        <v>4.4999999999999998E-2</v>
      </c>
      <c r="U45">
        <f>0.075+0.05</f>
        <v>0.125</v>
      </c>
      <c r="V45">
        <f>0.075+0.045</f>
        <v>0.12</v>
      </c>
      <c r="W45">
        <f>0.08+0.045</f>
        <v>0.125</v>
      </c>
      <c r="X45">
        <f>0.07+0.045</f>
        <v>0.115</v>
      </c>
      <c r="Z45">
        <f>SQRT((ABS($A$46-$A$45)^2+(ABS($B$46-$B$45)^2)))</f>
        <v>28.159368390969384</v>
      </c>
      <c r="AA45">
        <f>SQRT((ABS($C$46-$C$45)^2+(ABS($D$46-$D$45)^2)))</f>
        <v>24.709295927818477</v>
      </c>
      <c r="AB45">
        <f>SQRT((ABS($E$46-$E$45)^2+(ABS($F$46-$F$45)^2)))</f>
        <v>25.909293989788498</v>
      </c>
      <c r="AC45">
        <f>SQRT((ABS($G$46-$G$45)^2+(ABS($H$46-$H$45)^2)))</f>
        <v>25.476760975799497</v>
      </c>
      <c r="AJ45">
        <f>1/0.125</f>
        <v>8</v>
      </c>
      <c r="AK45">
        <f>1/0.12</f>
        <v>8.3333333333333339</v>
      </c>
      <c r="AL45">
        <f>1/0.125</f>
        <v>8</v>
      </c>
      <c r="AM45">
        <f>1/0.115</f>
        <v>8.695652173913043</v>
      </c>
      <c r="AO45">
        <f t="shared" si="17"/>
        <v>225.27494712775507</v>
      </c>
      <c r="AP45">
        <f t="shared" si="18"/>
        <v>205.91079939848731</v>
      </c>
      <c r="AQ45">
        <f t="shared" si="19"/>
        <v>207.27435191830799</v>
      </c>
      <c r="AR45">
        <f t="shared" si="20"/>
        <v>221.53705196347389</v>
      </c>
      <c r="AV45">
        <f>((0.075/0.125)*100)</f>
        <v>60</v>
      </c>
      <c r="AW45">
        <f>((0.075/0.12)*100)</f>
        <v>62.5</v>
      </c>
      <c r="AX45">
        <f>((0.08/0.125)*100)</f>
        <v>64</v>
      </c>
      <c r="AY45">
        <f>((0.07/0.115)*100)</f>
        <v>60.869565217391312</v>
      </c>
      <c r="BA45">
        <f>((0.05/0.125)*100)</f>
        <v>40</v>
      </c>
      <c r="BB45">
        <f>((0.045/0.12)*100)</f>
        <v>37.5</v>
      </c>
      <c r="BC45">
        <f>((0.045/0.125)*100)</f>
        <v>36</v>
      </c>
      <c r="BD45">
        <f>((0.045/0.115)*100)</f>
        <v>39.130434782608688</v>
      </c>
      <c r="BF45">
        <f>ABS($B$45-$D$45)</f>
        <v>1.0836169999999994</v>
      </c>
      <c r="BG45">
        <f>ABS($F$45-$H$45)</f>
        <v>3.4678289999999992</v>
      </c>
      <c r="BL45">
        <f>SQRT((ABS($A$45-$E$46)^2+(ABS($B$45-$F$46)^2)))</f>
        <v>2.7063189238848153</v>
      </c>
      <c r="BM45">
        <f>SQRT((ABS($C$45-$G$45)^2+(ABS($D$45-$H$45)^2)))</f>
        <v>2.2582481525033891</v>
      </c>
      <c r="BO45">
        <f>SQRT((ABS($A$45-$G$46)^2+(ABS($B$45-$H$46)^2)))</f>
        <v>7.2950494592703183</v>
      </c>
      <c r="BP45">
        <f>SQRT((ABS($C$45-$E$45)^2+(ABS($D$45-$F$45)^2)))</f>
        <v>7.0600072224033861</v>
      </c>
      <c r="BR45" t="e">
        <f>DEGREES(ACOS((7.06128212505984^2+0^2-7.06128212505984^2)/(2*7.06128212505984*0)))</f>
        <v>#DIV/0!</v>
      </c>
      <c r="BS45">
        <f>DEGREES(ACOS((5.18136361245425^2+25.7360730746296^2-23.594624036309^2)/(2*5.18136361245425*25.7360730746296)))</f>
        <v>60.213669468961946</v>
      </c>
      <c r="BU45">
        <v>15</v>
      </c>
      <c r="BV45">
        <v>9</v>
      </c>
      <c r="BW45">
        <v>6</v>
      </c>
      <c r="BX45">
        <v>7</v>
      </c>
      <c r="BY45">
        <v>15</v>
      </c>
      <c r="BZ45">
        <v>7</v>
      </c>
      <c r="CA45">
        <v>12</v>
      </c>
      <c r="CB45">
        <v>7</v>
      </c>
      <c r="CC45">
        <v>16</v>
      </c>
      <c r="CD45">
        <v>6</v>
      </c>
      <c r="CE45">
        <v>12</v>
      </c>
      <c r="CF45">
        <v>11</v>
      </c>
      <c r="CG45">
        <v>14</v>
      </c>
      <c r="CH45">
        <v>5</v>
      </c>
      <c r="CI45">
        <v>7</v>
      </c>
      <c r="CJ45">
        <v>11</v>
      </c>
      <c r="CL45">
        <v>10</v>
      </c>
      <c r="CM45">
        <v>2</v>
      </c>
      <c r="CN45">
        <v>0</v>
      </c>
      <c r="CO45">
        <v>1</v>
      </c>
      <c r="CP45">
        <v>9</v>
      </c>
      <c r="CQ45">
        <v>1</v>
      </c>
      <c r="CR45">
        <v>6</v>
      </c>
      <c r="CS45">
        <v>1</v>
      </c>
      <c r="CT45">
        <v>9</v>
      </c>
      <c r="CU45">
        <v>0</v>
      </c>
      <c r="CV45">
        <v>6</v>
      </c>
      <c r="CW45">
        <v>4</v>
      </c>
      <c r="CX45">
        <v>9</v>
      </c>
      <c r="CY45">
        <v>1</v>
      </c>
      <c r="CZ45">
        <v>1</v>
      </c>
      <c r="DA45">
        <v>4</v>
      </c>
      <c r="DC45">
        <f>((9/15)*100)</f>
        <v>60</v>
      </c>
      <c r="DD45">
        <f>((6/15)*100)</f>
        <v>40</v>
      </c>
      <c r="DE45">
        <f>((7/15)*100)</f>
        <v>46.666666666666664</v>
      </c>
      <c r="DF45">
        <f>((7/15)*100)</f>
        <v>46.666666666666664</v>
      </c>
      <c r="DG45">
        <f>((12/15)*100)</f>
        <v>80</v>
      </c>
      <c r="DH45">
        <f>((7/15)*100)</f>
        <v>46.666666666666664</v>
      </c>
      <c r="DI45">
        <f>((6/16)*100)</f>
        <v>37.5</v>
      </c>
      <c r="DJ45">
        <f>((12/16)*100)</f>
        <v>75</v>
      </c>
      <c r="DK45">
        <f>((11/16)*100)</f>
        <v>68.75</v>
      </c>
      <c r="DL45">
        <f>((5/14)*100)</f>
        <v>35.714285714285715</v>
      </c>
      <c r="DM45">
        <f>((7/14)*100)</f>
        <v>50</v>
      </c>
      <c r="DN45">
        <f>((11/14)*100)</f>
        <v>78.571428571428569</v>
      </c>
      <c r="DP45">
        <f>((2/10)*100)</f>
        <v>20</v>
      </c>
      <c r="DQ45">
        <f>((0/10)*100)</f>
        <v>0</v>
      </c>
      <c r="DR45">
        <f>((1/10)*100)</f>
        <v>10</v>
      </c>
      <c r="DS45">
        <f>((1/9)*100)</f>
        <v>11.111111111111111</v>
      </c>
      <c r="DT45">
        <f>((6/9)*100)</f>
        <v>66.666666666666657</v>
      </c>
      <c r="DU45">
        <f>((1/9)*100)</f>
        <v>11.111111111111111</v>
      </c>
      <c r="DV45">
        <f>((0/9)*100)</f>
        <v>0</v>
      </c>
      <c r="DW45">
        <f>((6/9)*100)</f>
        <v>66.666666666666657</v>
      </c>
      <c r="DX45">
        <f>((4/9)*100)</f>
        <v>44.444444444444443</v>
      </c>
      <c r="DY45">
        <f>((1/9)*100)</f>
        <v>11.111111111111111</v>
      </c>
      <c r="DZ45">
        <f>((1/9)*100)</f>
        <v>11.111111111111111</v>
      </c>
      <c r="EA45">
        <f>((4/9)*100)</f>
        <v>44.444444444444443</v>
      </c>
    </row>
    <row r="46" spans="1:131" x14ac:dyDescent="0.25">
      <c r="A46">
        <v>128.84929500000001</v>
      </c>
      <c r="B46">
        <v>7.4068079999999998</v>
      </c>
      <c r="C46">
        <v>108.55846200000002</v>
      </c>
      <c r="D46">
        <v>6.7758710000000004</v>
      </c>
      <c r="E46">
        <v>103.17614200000001</v>
      </c>
      <c r="F46">
        <v>9.5103209999999994</v>
      </c>
      <c r="G46">
        <v>107.24138900000001</v>
      </c>
      <c r="H46">
        <v>5.1569250000000002</v>
      </c>
      <c r="K46">
        <f>(22/200)</f>
        <v>0.11</v>
      </c>
      <c r="L46">
        <f>(16/200)</f>
        <v>0.08</v>
      </c>
      <c r="M46">
        <f>(15/200)</f>
        <v>7.4999999999999997E-2</v>
      </c>
      <c r="N46">
        <f>(15/200)</f>
        <v>7.4999999999999997E-2</v>
      </c>
      <c r="P46">
        <f>(9/200)</f>
        <v>4.4999999999999998E-2</v>
      </c>
      <c r="Q46">
        <f>(8/200)</f>
        <v>0.04</v>
      </c>
      <c r="R46">
        <f>(9/200)</f>
        <v>4.4999999999999998E-2</v>
      </c>
      <c r="S46">
        <f>(8/200)</f>
        <v>0.04</v>
      </c>
      <c r="U46">
        <f>0.11+0.045</f>
        <v>0.155</v>
      </c>
      <c r="V46">
        <f>0.08+0.04</f>
        <v>0.12</v>
      </c>
      <c r="W46">
        <f>0.075+0.045</f>
        <v>0.12</v>
      </c>
      <c r="X46">
        <f>0.075+0.04</f>
        <v>0.11499999999999999</v>
      </c>
      <c r="Z46">
        <f>SQRT((ABS($A$47-$A$46)^2+(ABS($B$47-$B$46)^2)))</f>
        <v>45.19713969563815</v>
      </c>
      <c r="AA46">
        <f>SQRT((ABS($C$47-$C$46)^2+(ABS($D$47-$D$46)^2)))</f>
        <v>26.627283647124131</v>
      </c>
      <c r="AB46">
        <f>SQRT((ABS($E$47-$E$46)^2+(ABS($F$47-$F$46)^2)))</f>
        <v>29.447701290675788</v>
      </c>
      <c r="AC46">
        <f>SQRT((ABS($G$47-$G$46)^2+(ABS($H$47-$H$46)^2)))</f>
        <v>27.486175056753243</v>
      </c>
      <c r="AJ46">
        <f>1/0.155</f>
        <v>6.4516129032258069</v>
      </c>
      <c r="AK46">
        <f>1/0.12</f>
        <v>8.3333333333333339</v>
      </c>
      <c r="AL46">
        <f>1/0.12</f>
        <v>8.3333333333333339</v>
      </c>
      <c r="AM46">
        <f>1/0.115</f>
        <v>8.695652173913043</v>
      </c>
      <c r="AO46">
        <f t="shared" si="17"/>
        <v>291.59444964927837</v>
      </c>
      <c r="AP46">
        <f t="shared" si="18"/>
        <v>221.8940303927011</v>
      </c>
      <c r="AQ46">
        <f t="shared" si="19"/>
        <v>245.39751075563157</v>
      </c>
      <c r="AR46">
        <f t="shared" si="20"/>
        <v>239.01021788481083</v>
      </c>
      <c r="AV46">
        <f>((0.11/0.155)*100)</f>
        <v>70.967741935483872</v>
      </c>
      <c r="AW46">
        <f>((0.08/0.12)*100)</f>
        <v>66.666666666666671</v>
      </c>
      <c r="AX46">
        <f>((0.075/0.12)*100)</f>
        <v>62.5</v>
      </c>
      <c r="AY46">
        <f>((0.075/0.115)*100)</f>
        <v>65.217391304347814</v>
      </c>
      <c r="BA46">
        <f>((0.045/0.155)*100)</f>
        <v>29.032258064516125</v>
      </c>
      <c r="BB46">
        <f>((0.04/0.12)*100)</f>
        <v>33.333333333333336</v>
      </c>
      <c r="BC46">
        <f>((0.045/0.12)*100)</f>
        <v>37.5</v>
      </c>
      <c r="BD46">
        <f>((0.04/0.115)*100)</f>
        <v>34.782608695652172</v>
      </c>
      <c r="BF46">
        <f>ABS($B$46-$D$46)</f>
        <v>0.63093699999999941</v>
      </c>
      <c r="BG46">
        <f>ABS($F$46-$H$46)</f>
        <v>4.3533959999999992</v>
      </c>
      <c r="BL46">
        <f>SQRT((ABS($A$46-$E$47)^2+(ABS($B$46-$F$47)^2)))</f>
        <v>4.0701613336609794</v>
      </c>
      <c r="BM46">
        <f>SQRT((ABS($C$46-$G$46)^2+(ABS($D$46-$H$46)^2)))</f>
        <v>2.0870235835382935</v>
      </c>
      <c r="BO46">
        <f>SQRT((ABS($A$46-$G$47)^2+(ABS($B$46-$H$47)^2)))</f>
        <v>6.4308094839487371</v>
      </c>
      <c r="BP46">
        <f>SQRT((ABS($C$46-$E$46)^2+(ABS($D$46-$F$46)^2)))</f>
        <v>6.0371007433121466</v>
      </c>
      <c r="BS46">
        <f>DEGREES(ACOS((6.04269441055072^2+25.0970353268948^2-21.3520892507877^2)/(2*6.04269441055072*25.0970353268948)))</f>
        <v>46.060742009180061</v>
      </c>
      <c r="BU46">
        <v>22</v>
      </c>
      <c r="BV46">
        <v>12</v>
      </c>
      <c r="BW46">
        <v>13</v>
      </c>
      <c r="BX46">
        <v>14</v>
      </c>
      <c r="BY46">
        <v>16</v>
      </c>
      <c r="BZ46">
        <v>9</v>
      </c>
      <c r="CA46">
        <v>11</v>
      </c>
      <c r="CB46">
        <v>9</v>
      </c>
      <c r="CC46">
        <v>15</v>
      </c>
      <c r="CD46">
        <v>6</v>
      </c>
      <c r="CE46">
        <v>11</v>
      </c>
      <c r="CF46">
        <v>13</v>
      </c>
      <c r="CG46">
        <v>15</v>
      </c>
      <c r="CH46">
        <v>6</v>
      </c>
      <c r="CI46">
        <v>9</v>
      </c>
      <c r="CJ46">
        <v>13</v>
      </c>
      <c r="CL46">
        <v>9</v>
      </c>
      <c r="CM46">
        <v>2</v>
      </c>
      <c r="CN46">
        <v>0</v>
      </c>
      <c r="CO46">
        <v>0</v>
      </c>
      <c r="CP46">
        <v>8</v>
      </c>
      <c r="CQ46">
        <v>2</v>
      </c>
      <c r="CR46">
        <v>4</v>
      </c>
      <c r="CS46">
        <v>1</v>
      </c>
      <c r="CT46">
        <v>9</v>
      </c>
      <c r="CU46">
        <v>0</v>
      </c>
      <c r="CV46">
        <v>4</v>
      </c>
      <c r="CW46">
        <v>6</v>
      </c>
      <c r="CX46">
        <v>8</v>
      </c>
      <c r="CY46">
        <v>0</v>
      </c>
      <c r="CZ46">
        <v>1</v>
      </c>
      <c r="DA46">
        <v>6</v>
      </c>
      <c r="DC46">
        <f>((12/22)*100)</f>
        <v>54.54545454545454</v>
      </c>
      <c r="DD46">
        <f>((13/22)*100)</f>
        <v>59.090909090909093</v>
      </c>
      <c r="DE46">
        <f>((14/22)*100)</f>
        <v>63.636363636363633</v>
      </c>
      <c r="DF46">
        <f>((9/16)*100)</f>
        <v>56.25</v>
      </c>
      <c r="DG46">
        <f>((11/16)*100)</f>
        <v>68.75</v>
      </c>
      <c r="DH46">
        <f>((9/16)*100)</f>
        <v>56.25</v>
      </c>
      <c r="DI46">
        <f>((6/15)*100)</f>
        <v>40</v>
      </c>
      <c r="DJ46">
        <f>((11/15)*100)</f>
        <v>73.333333333333329</v>
      </c>
      <c r="DK46">
        <f>((13/15)*100)</f>
        <v>86.666666666666671</v>
      </c>
      <c r="DL46">
        <f>((6/15)*100)</f>
        <v>40</v>
      </c>
      <c r="DM46">
        <f>((9/15)*100)</f>
        <v>60</v>
      </c>
      <c r="DN46">
        <f>((13/15)*100)</f>
        <v>86.666666666666671</v>
      </c>
      <c r="DP46">
        <f>((2/9)*100)</f>
        <v>22.222222222222221</v>
      </c>
      <c r="DQ46">
        <f>((0/9)*100)</f>
        <v>0</v>
      </c>
      <c r="DR46">
        <f>((0/9)*100)</f>
        <v>0</v>
      </c>
      <c r="DS46">
        <f>((2/8)*100)</f>
        <v>25</v>
      </c>
      <c r="DT46">
        <f>((4/8)*100)</f>
        <v>50</v>
      </c>
      <c r="DU46">
        <f>((1/8)*100)</f>
        <v>12.5</v>
      </c>
      <c r="DV46">
        <f>((0/9)*100)</f>
        <v>0</v>
      </c>
      <c r="DW46">
        <f>((4/9)*100)</f>
        <v>44.444444444444443</v>
      </c>
      <c r="DX46">
        <f>((6/9)*100)</f>
        <v>66.666666666666657</v>
      </c>
      <c r="DY46">
        <f>((0/8)*100)</f>
        <v>0</v>
      </c>
      <c r="DZ46">
        <f>((1/8)*100)</f>
        <v>12.5</v>
      </c>
      <c r="EA46">
        <f>((6/8)*100)</f>
        <v>75</v>
      </c>
    </row>
    <row r="47" spans="1:131" x14ac:dyDescent="0.25">
      <c r="A47">
        <v>174.01762200000002</v>
      </c>
      <c r="B47">
        <v>9.0203980000000001</v>
      </c>
      <c r="C47">
        <v>135.176005</v>
      </c>
      <c r="D47">
        <v>6.0557049999999997</v>
      </c>
      <c r="E47">
        <v>132.61838</v>
      </c>
      <c r="F47">
        <v>8.9431060000000002</v>
      </c>
      <c r="G47">
        <v>134.72516100000001</v>
      </c>
      <c r="H47">
        <v>4.7934749999999999</v>
      </c>
      <c r="K47">
        <f>(16/200)</f>
        <v>0.08</v>
      </c>
      <c r="L47">
        <f>(12/200)</f>
        <v>0.06</v>
      </c>
      <c r="M47">
        <f>(16/200)</f>
        <v>0.08</v>
      </c>
      <c r="N47">
        <f>(14/200)</f>
        <v>7.0000000000000007E-2</v>
      </c>
      <c r="P47">
        <f>(7/200)</f>
        <v>3.5000000000000003E-2</v>
      </c>
      <c r="Q47">
        <f>(7/200)</f>
        <v>3.5000000000000003E-2</v>
      </c>
      <c r="R47">
        <f>(9/200)</f>
        <v>4.4999999999999998E-2</v>
      </c>
      <c r="S47">
        <f>(8/200)</f>
        <v>0.04</v>
      </c>
      <c r="U47">
        <f>0.08+0.035</f>
        <v>0.115</v>
      </c>
      <c r="V47">
        <f>0.06+0.035</f>
        <v>9.5000000000000001E-2</v>
      </c>
      <c r="W47">
        <f>0.08+0.045</f>
        <v>0.125</v>
      </c>
      <c r="X47">
        <f>0.07+0.04</f>
        <v>0.11000000000000001</v>
      </c>
      <c r="Z47">
        <f>SQRT((ABS($A$48-$A$47)^2+(ABS($B$48-$B$47)^2)))</f>
        <v>32.996755130855817</v>
      </c>
      <c r="AA47">
        <f>SQRT((ABS($C$48-$C$47)^2+(ABS($D$48-$D$47)^2)))</f>
        <v>33.369254630461448</v>
      </c>
      <c r="AB47">
        <f>SQRT((ABS($E$48-$E$47)^2+(ABS($F$48-$F$47)^2)))</f>
        <v>40.74259134016728</v>
      </c>
      <c r="AC47">
        <f>SQRT((ABS($G$48-$G$47)^2+(ABS($H$48-$H$47)^2)))</f>
        <v>36.8289131936559</v>
      </c>
      <c r="AJ47">
        <f>1/0.115</f>
        <v>8.695652173913043</v>
      </c>
      <c r="AK47">
        <f>1/0.095</f>
        <v>10.526315789473685</v>
      </c>
      <c r="AL47">
        <f>1/0.125</f>
        <v>8</v>
      </c>
      <c r="AM47">
        <f>1/0.11</f>
        <v>9.0909090909090917</v>
      </c>
      <c r="AO47">
        <f t="shared" si="17"/>
        <v>286.92830548570277</v>
      </c>
      <c r="AP47">
        <f t="shared" si="18"/>
        <v>351.25531189959418</v>
      </c>
      <c r="AQ47">
        <f t="shared" si="19"/>
        <v>325.94073072133824</v>
      </c>
      <c r="AR47">
        <f t="shared" si="20"/>
        <v>334.80830176050813</v>
      </c>
      <c r="AV47">
        <f>((0.08/0.115)*100)</f>
        <v>69.565217391304344</v>
      </c>
      <c r="AW47">
        <f>((0.06/0.095)*100)</f>
        <v>63.157894736842103</v>
      </c>
      <c r="AX47">
        <f>((0.08/0.125)*100)</f>
        <v>64</v>
      </c>
      <c r="AY47">
        <f>((0.07/0.11)*100)</f>
        <v>63.636363636363647</v>
      </c>
      <c r="BA47">
        <f>((0.035/0.115)*100)</f>
        <v>30.434782608695656</v>
      </c>
      <c r="BB47">
        <f>((0.035/0.095)*100)</f>
        <v>36.842105263157897</v>
      </c>
      <c r="BC47">
        <f>((0.045/0.125)*100)</f>
        <v>36</v>
      </c>
      <c r="BD47">
        <f>((0.04/0.11)*100)</f>
        <v>36.363636363636367</v>
      </c>
      <c r="BF47">
        <f>ABS($B$47-$D$47)</f>
        <v>2.9646930000000005</v>
      </c>
      <c r="BG47">
        <f>ABS($F$47-$H$47)</f>
        <v>4.1496310000000003</v>
      </c>
      <c r="BL47">
        <f>SQRT((ABS($A$47-$E$48)^2+(ABS($B$47-$F$48)^2)))</f>
        <v>1.2086445156595975</v>
      </c>
      <c r="BM47">
        <f>SQRT((ABS($C$47-$G$47)^2+(ABS($D$47-$H$47)^2)))</f>
        <v>1.340330140389296</v>
      </c>
      <c r="BO47">
        <f>SQRT((ABS($A$47-$G$48)^2+(ABS($B$47-$H$48)^2)))</f>
        <v>4.4775447845483409</v>
      </c>
      <c r="BP47">
        <f>SQRT((ABS($C$47-$E$47)^2+(ABS($D$47-$F$47)^2)))</f>
        <v>3.8572697825568296</v>
      </c>
      <c r="BR47">
        <f>DEGREES(ACOS((19.299415709905^2+22.1547214773331^2-5.30630320525515^2)/(2*19.299415709905*22.1547214773331)))</f>
        <v>12.417294612609197</v>
      </c>
      <c r="BS47" t="e">
        <f>DEGREES(ACOS((7.06128212505984^2+0^2-7.06128212505984^2)/(2*7.06128212505984*0)))</f>
        <v>#DIV/0!</v>
      </c>
      <c r="BU47">
        <v>16</v>
      </c>
      <c r="BV47">
        <v>10</v>
      </c>
      <c r="BW47">
        <v>10</v>
      </c>
      <c r="BX47">
        <v>11</v>
      </c>
      <c r="BY47">
        <v>12</v>
      </c>
      <c r="BZ47">
        <v>12</v>
      </c>
      <c r="CA47">
        <v>6</v>
      </c>
      <c r="CB47">
        <v>5</v>
      </c>
      <c r="CC47">
        <v>16</v>
      </c>
      <c r="CD47">
        <v>11</v>
      </c>
      <c r="CE47">
        <v>8</v>
      </c>
      <c r="CF47">
        <v>14</v>
      </c>
      <c r="CG47">
        <v>14</v>
      </c>
      <c r="CH47">
        <v>10</v>
      </c>
      <c r="CI47">
        <v>6</v>
      </c>
      <c r="CJ47">
        <v>14</v>
      </c>
      <c r="CL47">
        <v>7</v>
      </c>
      <c r="CM47">
        <v>3</v>
      </c>
      <c r="CN47">
        <v>2</v>
      </c>
      <c r="CO47">
        <v>3</v>
      </c>
      <c r="CP47">
        <v>7</v>
      </c>
      <c r="CQ47">
        <v>2</v>
      </c>
      <c r="CR47">
        <v>3</v>
      </c>
      <c r="CS47">
        <v>1</v>
      </c>
      <c r="CT47">
        <v>9</v>
      </c>
      <c r="CU47">
        <v>0</v>
      </c>
      <c r="CV47">
        <v>3</v>
      </c>
      <c r="CW47">
        <v>7</v>
      </c>
      <c r="CX47">
        <v>8</v>
      </c>
      <c r="CY47">
        <v>0</v>
      </c>
      <c r="CZ47">
        <v>1</v>
      </c>
      <c r="DA47">
        <v>7</v>
      </c>
      <c r="DC47">
        <f>((10/16)*100)</f>
        <v>62.5</v>
      </c>
      <c r="DD47">
        <f>((10/16)*100)</f>
        <v>62.5</v>
      </c>
      <c r="DE47">
        <f>((11/16)*100)</f>
        <v>68.75</v>
      </c>
      <c r="DF47">
        <f>((12/12)*100)</f>
        <v>100</v>
      </c>
      <c r="DG47">
        <f>((6/12)*100)</f>
        <v>50</v>
      </c>
      <c r="DH47">
        <f>((5/12)*100)</f>
        <v>41.666666666666671</v>
      </c>
      <c r="DI47">
        <f>((11/16)*100)</f>
        <v>68.75</v>
      </c>
      <c r="DJ47">
        <f>((8/16)*100)</f>
        <v>50</v>
      </c>
      <c r="DK47">
        <f>((14/16)*100)</f>
        <v>87.5</v>
      </c>
      <c r="DL47">
        <f>((10/14)*100)</f>
        <v>71.428571428571431</v>
      </c>
      <c r="DM47">
        <f>((6/14)*100)</f>
        <v>42.857142857142854</v>
      </c>
      <c r="DN47">
        <f>((14/14)*100)</f>
        <v>100</v>
      </c>
      <c r="DP47">
        <f>((3/7)*100)</f>
        <v>42.857142857142854</v>
      </c>
      <c r="DQ47">
        <f>((2/7)*100)</f>
        <v>28.571428571428569</v>
      </c>
      <c r="DR47">
        <f>((3/7)*100)</f>
        <v>42.857142857142854</v>
      </c>
      <c r="DS47">
        <f>((2/7)*100)</f>
        <v>28.571428571428569</v>
      </c>
      <c r="DT47">
        <f>((3/7)*100)</f>
        <v>42.857142857142854</v>
      </c>
      <c r="DU47">
        <f>((1/7)*100)</f>
        <v>14.285714285714285</v>
      </c>
      <c r="DV47">
        <f>((0/9)*100)</f>
        <v>0</v>
      </c>
      <c r="DW47">
        <f>((3/9)*100)</f>
        <v>33.333333333333329</v>
      </c>
      <c r="DX47">
        <f>((7/9)*100)</f>
        <v>77.777777777777786</v>
      </c>
      <c r="DY47">
        <f>((0/8)*100)</f>
        <v>0</v>
      </c>
      <c r="DZ47">
        <f>((1/8)*100)</f>
        <v>12.5</v>
      </c>
      <c r="EA47">
        <f>((7/8)*100)</f>
        <v>87.5</v>
      </c>
    </row>
    <row r="48" spans="1:131" x14ac:dyDescent="0.25">
      <c r="A48">
        <v>207.012587</v>
      </c>
      <c r="B48">
        <v>9.3641039999999993</v>
      </c>
      <c r="C48">
        <v>168.525408</v>
      </c>
      <c r="D48">
        <v>7.2065630000000001</v>
      </c>
      <c r="E48">
        <v>173.346587</v>
      </c>
      <c r="F48">
        <v>10.025651</v>
      </c>
      <c r="G48">
        <v>171.55081200000001</v>
      </c>
      <c r="H48">
        <v>5.2836540000000003</v>
      </c>
      <c r="K48">
        <f>(15/200)</f>
        <v>7.4999999999999997E-2</v>
      </c>
      <c r="L48">
        <f>(14/200)</f>
        <v>7.0000000000000007E-2</v>
      </c>
      <c r="M48">
        <f>(16/200)</f>
        <v>0.08</v>
      </c>
      <c r="N48">
        <f>(15/200)</f>
        <v>7.4999999999999997E-2</v>
      </c>
      <c r="P48">
        <f>(7/200)</f>
        <v>3.5000000000000003E-2</v>
      </c>
      <c r="Q48">
        <f>(8/200)</f>
        <v>0.04</v>
      </c>
      <c r="R48">
        <f>(8/200)</f>
        <v>0.04</v>
      </c>
      <c r="S48">
        <f>(8/200)</f>
        <v>0.04</v>
      </c>
      <c r="U48">
        <f>0.075+0.035</f>
        <v>0.11</v>
      </c>
      <c r="V48">
        <f>0.07+0.04</f>
        <v>0.11000000000000001</v>
      </c>
      <c r="W48">
        <f>0.08+0.04</f>
        <v>0.12</v>
      </c>
      <c r="X48">
        <f>0.075+0.04</f>
        <v>0.11499999999999999</v>
      </c>
      <c r="Z48">
        <f>SQRT((ABS($A$49-$A$48)^2+(ABS($B$49-$B$48)^2)))</f>
        <v>26.617033483993268</v>
      </c>
      <c r="AA48">
        <f>SQRT((ABS($C$49-$C$48)^2+(ABS($D$49-$D$48)^2)))</f>
        <v>30.14340140116672</v>
      </c>
      <c r="AB48">
        <f>SQRT((ABS($E$49-$E$48)^2+(ABS($F$49-$F$48)^2)))</f>
        <v>32.676497716032479</v>
      </c>
      <c r="AC48">
        <f>SQRT((ABS($G$49-$G$48)^2+(ABS($H$49-$H$48)^2)))</f>
        <v>31.780090885600632</v>
      </c>
      <c r="AJ48">
        <f>1/0.11</f>
        <v>9.0909090909090917</v>
      </c>
      <c r="AK48">
        <f>1/0.11</f>
        <v>9.0909090909090917</v>
      </c>
      <c r="AL48">
        <f>1/0.12</f>
        <v>8.3333333333333339</v>
      </c>
      <c r="AM48">
        <f>1/0.115</f>
        <v>8.695652173913043</v>
      </c>
      <c r="AO48">
        <f t="shared" si="17"/>
        <v>241.97303167266608</v>
      </c>
      <c r="AP48">
        <f t="shared" si="18"/>
        <v>274.03092182878834</v>
      </c>
      <c r="AQ48">
        <f t="shared" si="19"/>
        <v>272.30414763360398</v>
      </c>
      <c r="AR48">
        <f t="shared" si="20"/>
        <v>276.34861639652723</v>
      </c>
      <c r="AV48">
        <f>((0.075/0.11)*100)</f>
        <v>68.181818181818173</v>
      </c>
      <c r="AW48">
        <f>((0.07/0.11)*100)</f>
        <v>63.636363636363647</v>
      </c>
      <c r="AX48">
        <f>((0.08/0.12)*100)</f>
        <v>66.666666666666671</v>
      </c>
      <c r="AY48">
        <f>((0.075/0.115)*100)</f>
        <v>65.217391304347814</v>
      </c>
      <c r="BA48">
        <f>((0.035/0.11)*100)</f>
        <v>31.818181818181824</v>
      </c>
      <c r="BB48">
        <f>((0.04/0.11)*100)</f>
        <v>36.363636363636367</v>
      </c>
      <c r="BC48">
        <f>((0.04/0.12)*100)</f>
        <v>33.333333333333336</v>
      </c>
      <c r="BD48">
        <f>((0.04/0.115)*100)</f>
        <v>34.782608695652172</v>
      </c>
      <c r="BF48">
        <f>ABS($B$48-$D$48)</f>
        <v>2.1575409999999993</v>
      </c>
      <c r="BG48">
        <f>ABS($F$48-$H$48)</f>
        <v>4.7419969999999996</v>
      </c>
      <c r="BL48">
        <f>SQRT((ABS($A$48-$E$49)^2+(ABS($B$48-$F$49)^2)))</f>
        <v>1.3320513783758292</v>
      </c>
      <c r="BM48">
        <f>SQRT((ABS($C$48-$G$48)^2+(ABS($D$48-$H$48)^2)))</f>
        <v>3.5847801028092436</v>
      </c>
      <c r="BO48">
        <f>SQRT((ABS($A$48-$G$49)^2+(ABS($B$48-$H$49)^2)))</f>
        <v>5.1065796684877043</v>
      </c>
      <c r="BP48">
        <f>SQRT((ABS($C$48-$E$48)^2+(ABS($D$48-$F$48)^2)))</f>
        <v>5.5848924879343027</v>
      </c>
      <c r="BR48">
        <f>DEGREES(ACOS((26.5488147363301^2+28.8167351437519^2-5.4587281009585^2)/(2*26.5488147363301*28.8167351437519)))</f>
        <v>10.299317418895098</v>
      </c>
      <c r="BU48">
        <v>15</v>
      </c>
      <c r="BV48">
        <v>7</v>
      </c>
      <c r="BW48">
        <v>8</v>
      </c>
      <c r="BX48">
        <v>10</v>
      </c>
      <c r="BY48">
        <v>14</v>
      </c>
      <c r="BZ48">
        <v>10</v>
      </c>
      <c r="CA48">
        <v>6</v>
      </c>
      <c r="CB48">
        <v>6</v>
      </c>
      <c r="CC48">
        <v>16</v>
      </c>
      <c r="CD48">
        <v>10</v>
      </c>
      <c r="CE48">
        <v>8</v>
      </c>
      <c r="CF48">
        <v>14</v>
      </c>
      <c r="CG48">
        <v>15</v>
      </c>
      <c r="CH48">
        <v>11</v>
      </c>
      <c r="CI48">
        <v>7</v>
      </c>
      <c r="CJ48">
        <v>14</v>
      </c>
      <c r="CL48">
        <v>7</v>
      </c>
      <c r="CM48">
        <v>2</v>
      </c>
      <c r="CN48">
        <v>1</v>
      </c>
      <c r="CO48">
        <v>3</v>
      </c>
      <c r="CP48">
        <v>8</v>
      </c>
      <c r="CQ48">
        <v>3</v>
      </c>
      <c r="CR48">
        <v>0</v>
      </c>
      <c r="CS48">
        <v>0</v>
      </c>
      <c r="CT48">
        <v>8</v>
      </c>
      <c r="CU48">
        <v>2</v>
      </c>
      <c r="CV48">
        <v>0</v>
      </c>
      <c r="CW48">
        <v>7</v>
      </c>
      <c r="CX48">
        <v>8</v>
      </c>
      <c r="CY48">
        <v>3</v>
      </c>
      <c r="CZ48">
        <v>0</v>
      </c>
      <c r="DA48">
        <v>7</v>
      </c>
      <c r="DC48">
        <f>((7/15)*100)</f>
        <v>46.666666666666664</v>
      </c>
      <c r="DD48">
        <f>((8/15)*100)</f>
        <v>53.333333333333336</v>
      </c>
      <c r="DE48">
        <f>((10/15)*100)</f>
        <v>66.666666666666657</v>
      </c>
      <c r="DF48">
        <f>((10/14)*100)</f>
        <v>71.428571428571431</v>
      </c>
      <c r="DG48">
        <f>((6/14)*100)</f>
        <v>42.857142857142854</v>
      </c>
      <c r="DH48">
        <f>((6/14)*100)</f>
        <v>42.857142857142854</v>
      </c>
      <c r="DI48">
        <f>((10/16)*100)</f>
        <v>62.5</v>
      </c>
      <c r="DJ48">
        <f>((8/16)*100)</f>
        <v>50</v>
      </c>
      <c r="DK48">
        <f>((14/16)*100)</f>
        <v>87.5</v>
      </c>
      <c r="DL48">
        <f>((11/15)*100)</f>
        <v>73.333333333333329</v>
      </c>
      <c r="DM48">
        <f>((7/15)*100)</f>
        <v>46.666666666666664</v>
      </c>
      <c r="DN48">
        <f>((14/15)*100)</f>
        <v>93.333333333333329</v>
      </c>
      <c r="DP48">
        <f>((2/7)*100)</f>
        <v>28.571428571428569</v>
      </c>
      <c r="DQ48">
        <f>((1/7)*100)</f>
        <v>14.285714285714285</v>
      </c>
      <c r="DR48">
        <f>((3/7)*100)</f>
        <v>42.857142857142854</v>
      </c>
      <c r="DS48">
        <f>((3/8)*100)</f>
        <v>37.5</v>
      </c>
      <c r="DT48">
        <f t="shared" ref="DT48:DU50" si="21">((0/8)*100)</f>
        <v>0</v>
      </c>
      <c r="DU48">
        <f t="shared" si="21"/>
        <v>0</v>
      </c>
      <c r="DV48">
        <f>((2/8)*100)</f>
        <v>25</v>
      </c>
      <c r="DW48">
        <f>((0/8)*100)</f>
        <v>0</v>
      </c>
      <c r="DX48">
        <f>((7/8)*100)</f>
        <v>87.5</v>
      </c>
      <c r="DY48">
        <f>((3/8)*100)</f>
        <v>37.5</v>
      </c>
      <c r="DZ48">
        <f>((0/8)*100)</f>
        <v>0</v>
      </c>
      <c r="EA48">
        <f>((7/8)*100)</f>
        <v>87.5</v>
      </c>
    </row>
    <row r="49" spans="1:131" x14ac:dyDescent="0.25">
      <c r="A49">
        <v>233.61934400000001</v>
      </c>
      <c r="B49">
        <v>8.6245410000000007</v>
      </c>
      <c r="C49">
        <v>198.66750999999999</v>
      </c>
      <c r="D49">
        <v>7.4864470000000001</v>
      </c>
      <c r="E49">
        <v>206.02228000000002</v>
      </c>
      <c r="F49">
        <v>10.254975999999999</v>
      </c>
      <c r="G49">
        <v>203.326201</v>
      </c>
      <c r="H49">
        <v>5.8303079999999996</v>
      </c>
      <c r="K49">
        <f>(14/200)</f>
        <v>7.0000000000000007E-2</v>
      </c>
      <c r="L49">
        <f>(12/200)</f>
        <v>0.06</v>
      </c>
      <c r="M49">
        <f>(16/200)</f>
        <v>0.08</v>
      </c>
      <c r="N49">
        <f>(15/200)</f>
        <v>7.4999999999999997E-2</v>
      </c>
      <c r="P49">
        <f>(8/200)</f>
        <v>0.04</v>
      </c>
      <c r="Q49">
        <f>(8/200)</f>
        <v>0.04</v>
      </c>
      <c r="R49">
        <f>(8/200)</f>
        <v>0.04</v>
      </c>
      <c r="S49">
        <f>(8/200)</f>
        <v>0.04</v>
      </c>
      <c r="U49">
        <f>0.07+0.04</f>
        <v>0.11000000000000001</v>
      </c>
      <c r="V49">
        <f>0.06+0.04</f>
        <v>0.1</v>
      </c>
      <c r="W49">
        <f>0.08+0.04</f>
        <v>0.12</v>
      </c>
      <c r="X49">
        <f>0.075+0.04</f>
        <v>0.11499999999999999</v>
      </c>
      <c r="Z49">
        <f>SQRT((ABS($A$50-$A$49)^2+(ABS($B$50-$B$49)^2)))</f>
        <v>27.015710972704259</v>
      </c>
      <c r="AA49">
        <f>SQRT((ABS($C$50-$C$49)^2+(ABS($D$50-$D$49)^2)))</f>
        <v>24.870684055019087</v>
      </c>
      <c r="AB49">
        <f>SQRT((ABS($E$50-$E$49)^2+(ABS($F$50-$F$49)^2)))</f>
        <v>27.460287298885696</v>
      </c>
      <c r="AC49">
        <f>SQRT((ABS($G$50-$G$49)^2+(ABS($H$50-$H$49)^2)))</f>
        <v>25.736073074629648</v>
      </c>
      <c r="AJ49">
        <f>1/0.11</f>
        <v>9.0909090909090917</v>
      </c>
      <c r="AK49">
        <f>1/0.1</f>
        <v>10</v>
      </c>
      <c r="AL49">
        <f>1/0.12</f>
        <v>8.3333333333333339</v>
      </c>
      <c r="AM49">
        <f>1/0.115</f>
        <v>8.695652173913043</v>
      </c>
      <c r="AO49">
        <f t="shared" si="17"/>
        <v>245.5973724791296</v>
      </c>
      <c r="AP49">
        <f t="shared" si="18"/>
        <v>248.70684055019086</v>
      </c>
      <c r="AQ49">
        <f t="shared" si="19"/>
        <v>228.83572749071413</v>
      </c>
      <c r="AR49">
        <f t="shared" si="20"/>
        <v>223.79193977938826</v>
      </c>
      <c r="AV49">
        <f>((0.07/0.11)*100)</f>
        <v>63.636363636363647</v>
      </c>
      <c r="AW49">
        <f>((0.06/0.1)*100)</f>
        <v>60</v>
      </c>
      <c r="AX49">
        <f>((0.08/0.12)*100)</f>
        <v>66.666666666666671</v>
      </c>
      <c r="AY49">
        <f>((0.075/0.115)*100)</f>
        <v>65.217391304347814</v>
      </c>
      <c r="BA49">
        <f>((0.04/0.11)*100)</f>
        <v>36.363636363636367</v>
      </c>
      <c r="BB49">
        <f>((0.04/0.1)*100)</f>
        <v>40</v>
      </c>
      <c r="BC49">
        <f>((0.04/0.12)*100)</f>
        <v>33.333333333333336</v>
      </c>
      <c r="BD49">
        <f>((0.04/0.115)*100)</f>
        <v>34.782608695652172</v>
      </c>
      <c r="BF49">
        <f>ABS($B$49-$D$49)</f>
        <v>1.1380940000000006</v>
      </c>
      <c r="BG49">
        <f>ABS($F$49-$H$49)</f>
        <v>4.4246679999999996</v>
      </c>
      <c r="BL49">
        <f>SQRT((ABS($A$49-$E$50)^2+(ABS($B$49-$F$50)^2)))</f>
        <v>0.64920370904825175</v>
      </c>
      <c r="BM49">
        <f>SQRT((ABS($C$49-$G$49)^2+(ABS($D$49-$H$49)^2)))</f>
        <v>4.9443096809162395</v>
      </c>
      <c r="BO49">
        <f>SQRT((ABS($A$49-$G$50)^2+(ABS($B$49-$H$50)^2)))</f>
        <v>5.7529769265698532</v>
      </c>
      <c r="BP49">
        <f>SQRT((ABS($C$49-$E$49)^2+(ABS($D$49-$F$49)^2)))</f>
        <v>7.858587314316833</v>
      </c>
      <c r="BR49">
        <f>DEGREES(ACOS((22.993688761533^2+23.451669523015^2-4.51293229306291^2)/(2*22.993688761533*23.451669523015)))</f>
        <v>11.094841088923491</v>
      </c>
      <c r="BU49">
        <v>14</v>
      </c>
      <c r="BV49">
        <v>4</v>
      </c>
      <c r="BW49">
        <v>5</v>
      </c>
      <c r="BX49">
        <v>9</v>
      </c>
      <c r="BY49">
        <v>12</v>
      </c>
      <c r="BZ49">
        <v>7</v>
      </c>
      <c r="CA49">
        <v>4</v>
      </c>
      <c r="CB49">
        <v>4</v>
      </c>
      <c r="CC49">
        <v>16</v>
      </c>
      <c r="CD49">
        <v>8</v>
      </c>
      <c r="CE49">
        <v>8</v>
      </c>
      <c r="CF49">
        <v>13</v>
      </c>
      <c r="CG49">
        <v>15</v>
      </c>
      <c r="CH49">
        <v>10</v>
      </c>
      <c r="CI49">
        <v>7</v>
      </c>
      <c r="CJ49">
        <v>13</v>
      </c>
      <c r="CL49">
        <v>8</v>
      </c>
      <c r="CM49">
        <v>0</v>
      </c>
      <c r="CN49">
        <v>0</v>
      </c>
      <c r="CO49">
        <v>3</v>
      </c>
      <c r="CP49">
        <v>8</v>
      </c>
      <c r="CQ49">
        <v>2</v>
      </c>
      <c r="CR49">
        <v>0</v>
      </c>
      <c r="CS49">
        <v>0</v>
      </c>
      <c r="CT49">
        <v>8</v>
      </c>
      <c r="CU49">
        <v>1</v>
      </c>
      <c r="CV49">
        <v>0</v>
      </c>
      <c r="CW49">
        <v>6</v>
      </c>
      <c r="CX49">
        <v>8</v>
      </c>
      <c r="CY49">
        <v>3</v>
      </c>
      <c r="CZ49">
        <v>0</v>
      </c>
      <c r="DA49">
        <v>6</v>
      </c>
      <c r="DC49">
        <f>((4/14)*100)</f>
        <v>28.571428571428569</v>
      </c>
      <c r="DD49">
        <f>((5/14)*100)</f>
        <v>35.714285714285715</v>
      </c>
      <c r="DE49">
        <f>((9/14)*100)</f>
        <v>64.285714285714292</v>
      </c>
      <c r="DF49">
        <f>((7/12)*100)</f>
        <v>58.333333333333336</v>
      </c>
      <c r="DG49">
        <f>((4/12)*100)</f>
        <v>33.333333333333329</v>
      </c>
      <c r="DH49">
        <f>((4/12)*100)</f>
        <v>33.333333333333329</v>
      </c>
      <c r="DI49">
        <f>((8/16)*100)</f>
        <v>50</v>
      </c>
      <c r="DJ49">
        <f>((8/16)*100)</f>
        <v>50</v>
      </c>
      <c r="DK49">
        <f>((13/16)*100)</f>
        <v>81.25</v>
      </c>
      <c r="DL49">
        <f>((10/15)*100)</f>
        <v>66.666666666666657</v>
      </c>
      <c r="DM49">
        <f>((7/15)*100)</f>
        <v>46.666666666666664</v>
      </c>
      <c r="DN49">
        <f>((13/15)*100)</f>
        <v>86.666666666666671</v>
      </c>
      <c r="DP49">
        <f>((0/8)*100)</f>
        <v>0</v>
      </c>
      <c r="DQ49">
        <f>((0/8)*100)</f>
        <v>0</v>
      </c>
      <c r="DR49">
        <f>((3/8)*100)</f>
        <v>37.5</v>
      </c>
      <c r="DS49">
        <f>((2/8)*100)</f>
        <v>25</v>
      </c>
      <c r="DT49">
        <f t="shared" si="21"/>
        <v>0</v>
      </c>
      <c r="DU49">
        <f t="shared" si="21"/>
        <v>0</v>
      </c>
      <c r="DV49">
        <f>((1/8)*100)</f>
        <v>12.5</v>
      </c>
      <c r="DW49">
        <f>((0/8)*100)</f>
        <v>0</v>
      </c>
      <c r="DX49">
        <f>((6/8)*100)</f>
        <v>75</v>
      </c>
      <c r="DY49">
        <f>((3/8)*100)</f>
        <v>37.5</v>
      </c>
      <c r="DZ49">
        <f>((0/8)*100)</f>
        <v>0</v>
      </c>
      <c r="EA49">
        <f>((6/8)*100)</f>
        <v>75</v>
      </c>
    </row>
    <row r="50" spans="1:131" x14ac:dyDescent="0.25">
      <c r="A50">
        <v>260.54054200000002</v>
      </c>
      <c r="B50">
        <v>6.3667239999999996</v>
      </c>
      <c r="C50">
        <v>223.53812600000001</v>
      </c>
      <c r="D50">
        <v>7.4282649999999997</v>
      </c>
      <c r="E50">
        <v>233.46435299999999</v>
      </c>
      <c r="F50">
        <v>9.2549720000000004</v>
      </c>
      <c r="G50">
        <v>229.052627</v>
      </c>
      <c r="H50">
        <v>5.1257070000000002</v>
      </c>
      <c r="L50">
        <f>(12/200)</f>
        <v>0.06</v>
      </c>
      <c r="M50">
        <f>(16/200)</f>
        <v>0.08</v>
      </c>
      <c r="N50">
        <f>(15/200)</f>
        <v>7.4999999999999997E-2</v>
      </c>
      <c r="P50">
        <f>(11/200)</f>
        <v>5.5E-2</v>
      </c>
      <c r="Q50">
        <f>(8/200)</f>
        <v>0.04</v>
      </c>
      <c r="R50">
        <f>(9/200)</f>
        <v>4.4999999999999998E-2</v>
      </c>
      <c r="S50">
        <f>(8/200)</f>
        <v>0.04</v>
      </c>
      <c r="V50">
        <f>0.06+0.04</f>
        <v>0.1</v>
      </c>
      <c r="W50">
        <f>0.08+0.045</f>
        <v>0.125</v>
      </c>
      <c r="X50">
        <f>0.075+0.04</f>
        <v>0.11499999999999999</v>
      </c>
      <c r="AA50">
        <f>SQRT((ABS($C$51-$C$50)^2+(ABS($D$51-$D$50)^2)))</f>
        <v>26.722390502631765</v>
      </c>
      <c r="AB50">
        <f>SQRT((ABS($E$51-$E$50)^2+(ABS($F$51-$F$50)^2)))</f>
        <v>26.508293459322939</v>
      </c>
      <c r="AC50">
        <f>SQRT((ABS($G$51-$G$50)^2+(ABS($H$51-$H$50)^2)))</f>
        <v>25.097035326894769</v>
      </c>
      <c r="AK50">
        <f>1/0.1</f>
        <v>10</v>
      </c>
      <c r="AL50">
        <f>1/0.125</f>
        <v>8</v>
      </c>
      <c r="AM50">
        <f>1/0.115</f>
        <v>8.695652173913043</v>
      </c>
      <c r="AP50">
        <f t="shared" si="18"/>
        <v>267.22390502631765</v>
      </c>
      <c r="AQ50">
        <f t="shared" si="19"/>
        <v>212.06634767458351</v>
      </c>
      <c r="AR50">
        <f t="shared" si="20"/>
        <v>218.23508979908496</v>
      </c>
      <c r="AW50">
        <f>((0.06/0.1)*100)</f>
        <v>60</v>
      </c>
      <c r="AX50">
        <f>((0.08/0.125)*100)</f>
        <v>64</v>
      </c>
      <c r="AY50">
        <f>((0.075/0.115)*100)</f>
        <v>65.217391304347814</v>
      </c>
      <c r="BB50">
        <f>((0.04/0.1)*100)</f>
        <v>40</v>
      </c>
      <c r="BC50">
        <f>((0.045/0.125)*100)</f>
        <v>36</v>
      </c>
      <c r="BD50">
        <f>((0.04/0.115)*100)</f>
        <v>34.782608695652172</v>
      </c>
      <c r="BF50">
        <f>ABS($B$50-$D$50)</f>
        <v>1.0615410000000001</v>
      </c>
      <c r="BG50">
        <f>ABS($F$50-$H$50)</f>
        <v>4.1292650000000002</v>
      </c>
      <c r="BM50">
        <f>SQRT((ABS($C$50-$G$50)^2+(ABS($D$50-$H$50)^2)))</f>
        <v>5.9759095226053205</v>
      </c>
      <c r="BO50">
        <f>SQRT((ABS($A$50-$G$51)^2+(ABS($B$50-$H$51)^2)))</f>
        <v>6.9062280466020978</v>
      </c>
      <c r="BP50">
        <f>SQRT((ABS($C$50-$E$50)^2+(ABS($D$50-$F$50)^2)))</f>
        <v>10.09291042858192</v>
      </c>
      <c r="BR50">
        <f>DEGREES(ACOS((35.1754546096999^2+36.7069956179771^2-4.91645938108889^2)/(2*35.1754546096999*36.7069956179771)))</f>
        <v>7.4545484254048384</v>
      </c>
      <c r="BS50">
        <f>DEGREES(ACOS((6.58188977695435^2+23.9328497149262^2-19.299415709905^2)/(2*6.58188977695435*23.9328497149262)))</f>
        <v>39.346127389806497</v>
      </c>
      <c r="BY50">
        <v>12</v>
      </c>
      <c r="BZ50">
        <v>4</v>
      </c>
      <c r="CA50">
        <v>8</v>
      </c>
      <c r="CB50">
        <v>5</v>
      </c>
      <c r="CC50">
        <v>16</v>
      </c>
      <c r="CD50">
        <v>5</v>
      </c>
      <c r="CE50">
        <v>10</v>
      </c>
      <c r="CF50">
        <v>11</v>
      </c>
      <c r="CG50">
        <v>15</v>
      </c>
      <c r="CH50">
        <v>9</v>
      </c>
      <c r="CI50">
        <v>5</v>
      </c>
      <c r="CJ50">
        <v>11</v>
      </c>
      <c r="CL50">
        <v>11</v>
      </c>
      <c r="CM50">
        <v>1</v>
      </c>
      <c r="CN50">
        <v>0</v>
      </c>
      <c r="CO50">
        <v>5</v>
      </c>
      <c r="CP50">
        <v>8</v>
      </c>
      <c r="CQ50">
        <v>0</v>
      </c>
      <c r="CR50">
        <v>0</v>
      </c>
      <c r="CS50">
        <v>0</v>
      </c>
      <c r="CT50">
        <v>9</v>
      </c>
      <c r="CU50">
        <v>0</v>
      </c>
      <c r="CV50">
        <v>5</v>
      </c>
      <c r="CW50">
        <v>5</v>
      </c>
      <c r="CX50">
        <v>8</v>
      </c>
      <c r="CY50">
        <v>3</v>
      </c>
      <c r="CZ50">
        <v>1</v>
      </c>
      <c r="DA50">
        <v>5</v>
      </c>
      <c r="DF50">
        <f>((4/12)*100)</f>
        <v>33.333333333333329</v>
      </c>
      <c r="DG50">
        <f>((8/12)*100)</f>
        <v>66.666666666666657</v>
      </c>
      <c r="DH50">
        <f>((5/12)*100)</f>
        <v>41.666666666666671</v>
      </c>
      <c r="DI50">
        <f>((5/16)*100)</f>
        <v>31.25</v>
      </c>
      <c r="DJ50">
        <f>((10/16)*100)</f>
        <v>62.5</v>
      </c>
      <c r="DK50">
        <f>((11/16)*100)</f>
        <v>68.75</v>
      </c>
      <c r="DL50">
        <f>((9/15)*100)</f>
        <v>60</v>
      </c>
      <c r="DM50">
        <f>((5/15)*100)</f>
        <v>33.333333333333329</v>
      </c>
      <c r="DN50">
        <f>((11/15)*100)</f>
        <v>73.333333333333329</v>
      </c>
      <c r="DP50">
        <f>((1/11)*100)</f>
        <v>9.0909090909090917</v>
      </c>
      <c r="DQ50">
        <f>((0/11)*100)</f>
        <v>0</v>
      </c>
      <c r="DR50">
        <f>((5/11)*100)</f>
        <v>45.454545454545453</v>
      </c>
      <c r="DS50">
        <f>((0/8)*100)</f>
        <v>0</v>
      </c>
      <c r="DT50">
        <f t="shared" si="21"/>
        <v>0</v>
      </c>
      <c r="DU50">
        <f t="shared" si="21"/>
        <v>0</v>
      </c>
      <c r="DV50">
        <f>((0/9)*100)</f>
        <v>0</v>
      </c>
      <c r="DW50">
        <f>((5/9)*100)</f>
        <v>55.555555555555557</v>
      </c>
      <c r="DX50">
        <f>((5/9)*100)</f>
        <v>55.555555555555557</v>
      </c>
      <c r="DY50">
        <f>((3/8)*100)</f>
        <v>37.5</v>
      </c>
      <c r="DZ50">
        <f>((1/8)*100)</f>
        <v>12.5</v>
      </c>
      <c r="EA50">
        <f>((5/8)*100)</f>
        <v>62.5</v>
      </c>
    </row>
    <row r="51" spans="1:131" x14ac:dyDescent="0.25">
      <c r="C51">
        <v>250.18846400000001</v>
      </c>
      <c r="D51">
        <v>5.4672349999999996</v>
      </c>
      <c r="E51">
        <v>259.93449299999997</v>
      </c>
      <c r="F51">
        <v>7.8332439999999997</v>
      </c>
      <c r="G51">
        <v>254.11629399999998</v>
      </c>
      <c r="H51">
        <v>3.8319610000000002</v>
      </c>
      <c r="Q51">
        <f>(11/200)</f>
        <v>5.5E-2</v>
      </c>
      <c r="BG51">
        <f>ABS($F$51-$H$51)</f>
        <v>4.001282999999999</v>
      </c>
      <c r="BI51">
        <v>3.2803434999999994</v>
      </c>
      <c r="BJ51">
        <v>2.8310675000000005</v>
      </c>
      <c r="BP51">
        <f>SQRT((ABS($C$51-$E$51)^2+(ABS($D$51-$F$51)^2)))</f>
        <v>10.029111618529395</v>
      </c>
      <c r="BR51">
        <f>DEGREES(ACOS((33.0814237086231^2+33.0308825449621^2-4.36613648778242^2)/(2*33.0814237086231*33.0308825449621)))</f>
        <v>7.572770789242913</v>
      </c>
      <c r="BS51">
        <f>DEGREES(ACOS((5.30630320525515^2+29.300673409503^2-26.5488147363301^2)/(2*5.30630320525515*29.300673409503)))</f>
        <v>54.211278100652585</v>
      </c>
      <c r="CP51">
        <v>11</v>
      </c>
      <c r="CQ51">
        <v>1</v>
      </c>
      <c r="CR51">
        <v>5</v>
      </c>
      <c r="CS51">
        <v>1</v>
      </c>
      <c r="DS51">
        <f>((1/11)*100)</f>
        <v>9.0909090909090917</v>
      </c>
      <c r="DT51">
        <f>((5/11)*100)</f>
        <v>45.454545454545453</v>
      </c>
      <c r="DU51">
        <f>((1/11)*100)</f>
        <v>9.0909090909090917</v>
      </c>
    </row>
    <row r="52" spans="1:131" x14ac:dyDescent="0.25">
      <c r="A52" t="s">
        <v>22</v>
      </c>
      <c r="B52" t="s">
        <v>22</v>
      </c>
      <c r="C52" t="s">
        <v>22</v>
      </c>
      <c r="D52" t="s">
        <v>22</v>
      </c>
      <c r="E52" t="s">
        <v>22</v>
      </c>
      <c r="F52" t="s">
        <v>22</v>
      </c>
      <c r="G52" t="s">
        <v>22</v>
      </c>
      <c r="H52" t="s">
        <v>22</v>
      </c>
      <c r="BR52">
        <f>DEGREES(ACOS((25.0401343447235^2+25.9517573934965^2-4.87679103003809^2)/(2*25.0401343447235*25.9517573934965)))</f>
        <v>10.783822267673029</v>
      </c>
      <c r="BS52">
        <f>DEGREES(ACOS((5.4587281009585^2+25.765701966404^2-22.993688761533^2)/(2*5.4587281009585*25.765701966404)))</f>
        <v>54.096169243664946</v>
      </c>
    </row>
    <row r="53" spans="1:131" x14ac:dyDescent="0.25">
      <c r="A53">
        <v>228.51848100000001</v>
      </c>
      <c r="B53">
        <v>6.3209010000000001</v>
      </c>
      <c r="C53">
        <v>236.250337</v>
      </c>
      <c r="D53">
        <v>8.0388509999999993</v>
      </c>
      <c r="E53">
        <v>231.29724999999999</v>
      </c>
      <c r="F53">
        <v>5.0871519999999997</v>
      </c>
      <c r="G53">
        <v>236.46377999999999</v>
      </c>
      <c r="H53">
        <v>9.1649259999999995</v>
      </c>
      <c r="K53">
        <f>(15/200)</f>
        <v>7.4999999999999997E-2</v>
      </c>
      <c r="L53">
        <f>(16/200)</f>
        <v>0.08</v>
      </c>
      <c r="M53">
        <f>(12/200)</f>
        <v>0.06</v>
      </c>
      <c r="N53">
        <f>(16/200)</f>
        <v>0.08</v>
      </c>
      <c r="P53">
        <f>(10/200)</f>
        <v>0.05</v>
      </c>
      <c r="Q53">
        <f>(12/200)</f>
        <v>0.06</v>
      </c>
      <c r="R53">
        <f>(11/200)</f>
        <v>5.5E-2</v>
      </c>
      <c r="S53">
        <f>(11/200)</f>
        <v>5.5E-2</v>
      </c>
      <c r="U53">
        <f>0.075+0.05</f>
        <v>0.125</v>
      </c>
      <c r="V53">
        <f>0.08+0.06</f>
        <v>0.14000000000000001</v>
      </c>
      <c r="W53">
        <f>0.06+0.055</f>
        <v>0.11499999999999999</v>
      </c>
      <c r="X53">
        <f>0.08+0.055</f>
        <v>0.13500000000000001</v>
      </c>
      <c r="Z53">
        <f>SQRT((ABS($A$54-$A$53)^2+(ABS($B$54-$B$53)^2)))</f>
        <v>21.378238767947671</v>
      </c>
      <c r="AA53">
        <f>SQRT((ABS($C$54-$C$53)^2+(ABS($D$54-$D$53)^2)))</f>
        <v>22.78535411698827</v>
      </c>
      <c r="AB53">
        <f>SQRT((ABS($E$54-$E$53)^2+(ABS($F$54-$F$53)^2)))</f>
        <v>22.154721477333101</v>
      </c>
      <c r="AC53">
        <f>SQRT((ABS($G$54-$G$53)^2+(ABS($H$54-$H$53)^2)))</f>
        <v>23.932849714926153</v>
      </c>
      <c r="AJ53">
        <f>1/0.125</f>
        <v>8</v>
      </c>
      <c r="AK53">
        <f>1/0.14</f>
        <v>7.1428571428571423</v>
      </c>
      <c r="AL53">
        <f>1/0.115</f>
        <v>8.695652173913043</v>
      </c>
      <c r="AM53">
        <f>1/0.135</f>
        <v>7.4074074074074066</v>
      </c>
      <c r="AO53">
        <f t="shared" ref="AO53:AO60" si="22">$Z53/$U53</f>
        <v>171.02591014358137</v>
      </c>
      <c r="AP53">
        <f t="shared" ref="AP53:AP60" si="23">$AA53/$V53</f>
        <v>162.75252940705906</v>
      </c>
      <c r="AQ53">
        <f t="shared" ref="AQ53:AQ59" si="24">$AB53/$W53</f>
        <v>192.6497519768096</v>
      </c>
      <c r="AR53">
        <f t="shared" ref="AR53:AR59" si="25">$AC53/$X53</f>
        <v>177.28036825871223</v>
      </c>
      <c r="AV53">
        <f>((0.075/0.125)*100)</f>
        <v>60</v>
      </c>
      <c r="AW53">
        <f>((0.08/0.14)*100)</f>
        <v>57.142857142857139</v>
      </c>
      <c r="AX53">
        <f>((0.06/0.115)*100)</f>
        <v>52.173913043478258</v>
      </c>
      <c r="AY53">
        <f>((0.08/0.135)*100)</f>
        <v>59.259259259259252</v>
      </c>
      <c r="BA53">
        <f>((0.05/0.125)*100)</f>
        <v>40</v>
      </c>
      <c r="BB53">
        <f>((0.06/0.14)*100)</f>
        <v>42.857142857142847</v>
      </c>
      <c r="BC53">
        <f>((0.055/0.115)*100)</f>
        <v>47.826086956521735</v>
      </c>
      <c r="BD53">
        <f>((0.055/0.135)*100)</f>
        <v>40.74074074074074</v>
      </c>
      <c r="BF53">
        <f>ABS($B$53-$D$53)</f>
        <v>1.7179499999999992</v>
      </c>
      <c r="BG53">
        <f>ABS($F$53-$H$53)</f>
        <v>4.0777739999999998</v>
      </c>
      <c r="BL53">
        <f>SQRT((ABS($A$53-$E$53)^2+(ABS($B$53-$F$53)^2)))</f>
        <v>3.0403443473333587</v>
      </c>
      <c r="BM53">
        <f>SQRT((ABS($C$53-$G$53)^2+(ABS($D$53-$H$53)^2)))</f>
        <v>1.1461251327294038</v>
      </c>
      <c r="BO53">
        <f>SQRT((ABS($A$53-$G$53)^2+(ABS($B$53-$H$53)^2)))</f>
        <v>8.4389723545006134</v>
      </c>
      <c r="BP53">
        <f>SQRT((ABS($C$53-$E$53)^2+(ABS($D$53-$F$53)^2)))</f>
        <v>5.7658995669513793</v>
      </c>
      <c r="BR53">
        <f>DEGREES(ACOS((27.9739253792658^2+27.6582257412593^2-3.77644567442456^2)/(2*27.9739253792658*27.6582257412593)))</f>
        <v>7.7575741133541554</v>
      </c>
      <c r="BS53">
        <f>DEGREES(ACOS((4.51293229306291^2+35.7719721289531^2-35.1754546096999^2)/(2*4.51293229306291*35.7719721289531)))</f>
        <v>78.804537372161334</v>
      </c>
      <c r="BU53">
        <v>15</v>
      </c>
      <c r="BV53">
        <v>9</v>
      </c>
      <c r="BW53">
        <v>6</v>
      </c>
      <c r="BX53">
        <v>11</v>
      </c>
      <c r="BY53">
        <v>16</v>
      </c>
      <c r="BZ53">
        <v>9</v>
      </c>
      <c r="CA53">
        <v>5</v>
      </c>
      <c r="CB53">
        <v>5</v>
      </c>
      <c r="CC53">
        <v>12</v>
      </c>
      <c r="CD53">
        <v>6</v>
      </c>
      <c r="CE53">
        <v>2</v>
      </c>
      <c r="CF53">
        <v>11</v>
      </c>
      <c r="CG53">
        <v>16</v>
      </c>
      <c r="CH53">
        <v>11</v>
      </c>
      <c r="CI53">
        <v>6</v>
      </c>
      <c r="CJ53">
        <v>11</v>
      </c>
      <c r="CL53">
        <v>10</v>
      </c>
      <c r="CM53">
        <v>3</v>
      </c>
      <c r="CN53">
        <v>2</v>
      </c>
      <c r="CO53">
        <v>7</v>
      </c>
      <c r="CP53">
        <v>12</v>
      </c>
      <c r="CQ53">
        <v>3</v>
      </c>
      <c r="CR53">
        <v>0</v>
      </c>
      <c r="CS53">
        <v>0</v>
      </c>
      <c r="CT53">
        <v>11</v>
      </c>
      <c r="CU53">
        <v>2</v>
      </c>
      <c r="CV53">
        <v>0</v>
      </c>
      <c r="CW53">
        <v>6</v>
      </c>
      <c r="CX53">
        <v>11</v>
      </c>
      <c r="CY53">
        <v>7</v>
      </c>
      <c r="CZ53">
        <v>0</v>
      </c>
      <c r="DA53">
        <v>6</v>
      </c>
      <c r="DC53">
        <f>((9/15)*100)</f>
        <v>60</v>
      </c>
      <c r="DD53">
        <f>((6/15)*100)</f>
        <v>40</v>
      </c>
      <c r="DE53">
        <f>((11/15)*100)</f>
        <v>73.333333333333329</v>
      </c>
      <c r="DF53">
        <f>((9/16)*100)</f>
        <v>56.25</v>
      </c>
      <c r="DG53">
        <f>((5/16)*100)</f>
        <v>31.25</v>
      </c>
      <c r="DH53">
        <f>((5/16)*100)</f>
        <v>31.25</v>
      </c>
      <c r="DI53">
        <f>((6/12)*100)</f>
        <v>50</v>
      </c>
      <c r="DJ53">
        <f>((2/12)*100)</f>
        <v>16.666666666666664</v>
      </c>
      <c r="DK53">
        <f>((11/12)*100)</f>
        <v>91.666666666666657</v>
      </c>
      <c r="DL53">
        <f>((11/16)*100)</f>
        <v>68.75</v>
      </c>
      <c r="DM53">
        <f>((6/16)*100)</f>
        <v>37.5</v>
      </c>
      <c r="DN53">
        <f>((11/16)*100)</f>
        <v>68.75</v>
      </c>
      <c r="DP53">
        <f>((3/10)*100)</f>
        <v>30</v>
      </c>
      <c r="DQ53">
        <f>((2/10)*100)</f>
        <v>20</v>
      </c>
      <c r="DR53">
        <f>((7/10)*100)</f>
        <v>70</v>
      </c>
      <c r="DS53">
        <f>((3/12)*100)</f>
        <v>25</v>
      </c>
      <c r="DT53">
        <f>((0/12)*100)</f>
        <v>0</v>
      </c>
      <c r="DU53">
        <f>((0/12)*100)</f>
        <v>0</v>
      </c>
      <c r="DV53">
        <f>((2/11)*100)</f>
        <v>18.181818181818183</v>
      </c>
      <c r="DW53">
        <f>((0/11)*100)</f>
        <v>0</v>
      </c>
      <c r="DX53">
        <f>((6/11)*100)</f>
        <v>54.54545454545454</v>
      </c>
      <c r="DY53">
        <f>((7/11)*100)</f>
        <v>63.636363636363633</v>
      </c>
      <c r="DZ53">
        <f>((0/11)*100)</f>
        <v>0</v>
      </c>
      <c r="EA53">
        <f>((6/11)*100)</f>
        <v>54.54545454545454</v>
      </c>
    </row>
    <row r="54" spans="1:131" x14ac:dyDescent="0.25">
      <c r="A54">
        <v>207.14104700000001</v>
      </c>
      <c r="B54">
        <v>6.5063959999999996</v>
      </c>
      <c r="C54">
        <v>213.47036199999999</v>
      </c>
      <c r="D54">
        <v>8.5339279999999995</v>
      </c>
      <c r="E54">
        <v>209.146861</v>
      </c>
      <c r="F54">
        <v>5.5252739999999996</v>
      </c>
      <c r="G54">
        <v>212.53505100000001</v>
      </c>
      <c r="H54">
        <v>9.6090250000000008</v>
      </c>
      <c r="K54">
        <f>(16/200)</f>
        <v>0.08</v>
      </c>
      <c r="L54">
        <f>(13/200)</f>
        <v>6.5000000000000002E-2</v>
      </c>
      <c r="M54">
        <f>(15/200)</f>
        <v>7.4999999999999997E-2</v>
      </c>
      <c r="N54">
        <f>(14/200)</f>
        <v>7.0000000000000007E-2</v>
      </c>
      <c r="P54">
        <f>(8/200)</f>
        <v>0.04</v>
      </c>
      <c r="Q54">
        <f>(10/200)</f>
        <v>0.05</v>
      </c>
      <c r="R54">
        <f>(9/200)</f>
        <v>4.4999999999999998E-2</v>
      </c>
      <c r="S54">
        <f>(8/200)</f>
        <v>0.04</v>
      </c>
      <c r="U54">
        <f>0.08+0.04</f>
        <v>0.12</v>
      </c>
      <c r="V54">
        <f>0.065+0.05</f>
        <v>0.115</v>
      </c>
      <c r="W54">
        <f>0.075+0.045</f>
        <v>0.12</v>
      </c>
      <c r="X54">
        <f>0.07+0.04</f>
        <v>0.11000000000000001</v>
      </c>
      <c r="Z54">
        <f>SQRT((ABS($A$55-$A$54)^2+(ABS($B$55-$B$54)^2)))</f>
        <v>28.263529425667286</v>
      </c>
      <c r="AA54">
        <f>SQRT((ABS($C$55-$C$54)^2+(ABS($D$55-$D$54)^2)))</f>
        <v>27.111996103844206</v>
      </c>
      <c r="AB54">
        <f>SQRT((ABS($E$55-$E$54)^2+(ABS($F$55-$F$54)^2)))</f>
        <v>28.816735143751881</v>
      </c>
      <c r="AC54">
        <f>SQRT((ABS($G$55-$G$54)^2+(ABS($H$55-$H$54)^2)))</f>
        <v>29.300673409503005</v>
      </c>
      <c r="AJ54">
        <f>1/0.12</f>
        <v>8.3333333333333339</v>
      </c>
      <c r="AK54">
        <f>1/0.115</f>
        <v>8.695652173913043</v>
      </c>
      <c r="AL54">
        <f>1/0.12</f>
        <v>8.3333333333333339</v>
      </c>
      <c r="AM54">
        <f>1/0.11</f>
        <v>9.0909090909090917</v>
      </c>
      <c r="AO54">
        <f t="shared" si="22"/>
        <v>235.52941188056073</v>
      </c>
      <c r="AP54">
        <f t="shared" si="23"/>
        <v>235.75648785951483</v>
      </c>
      <c r="AQ54">
        <f t="shared" si="24"/>
        <v>240.13945953126569</v>
      </c>
      <c r="AR54">
        <f t="shared" si="25"/>
        <v>266.36975826820913</v>
      </c>
      <c r="AV54">
        <f>((0.08/0.12)*100)</f>
        <v>66.666666666666671</v>
      </c>
      <c r="AW54">
        <f>((0.065/0.115)*100)</f>
        <v>56.521739130434781</v>
      </c>
      <c r="AX54">
        <f>((0.075/0.12)*100)</f>
        <v>62.5</v>
      </c>
      <c r="AY54">
        <f>((0.07/0.11)*100)</f>
        <v>63.636363636363647</v>
      </c>
      <c r="BA54">
        <f>((0.04/0.12)*100)</f>
        <v>33.333333333333336</v>
      </c>
      <c r="BB54">
        <f>((0.05/0.115)*100)</f>
        <v>43.478260869565219</v>
      </c>
      <c r="BC54">
        <f>((0.045/0.12)*100)</f>
        <v>37.5</v>
      </c>
      <c r="BD54">
        <f>((0.04/0.11)*100)</f>
        <v>36.363636363636367</v>
      </c>
      <c r="BF54">
        <f>ABS($B$54-$D$54)</f>
        <v>2.0275319999999999</v>
      </c>
      <c r="BG54">
        <f>ABS($F$54-$H$54)</f>
        <v>4.0837510000000012</v>
      </c>
      <c r="BL54">
        <f>SQRT((ABS($A$54-$E$54)^2+(ABS($B$54-$F$54)^2)))</f>
        <v>2.2329106971574002</v>
      </c>
      <c r="BM54">
        <f>SQRT((ABS($C$54-$G$54)^2+(ABS($D$54-$H$54)^2)))</f>
        <v>1.4250053424917304</v>
      </c>
      <c r="BO54">
        <f>SQRT((ABS($A$54-$G$54)^2+(ABS($B$54-$H$54)^2)))</f>
        <v>6.222667102107982</v>
      </c>
      <c r="BP54">
        <f>SQRT((ABS($C$54-$E$54)^2+(ABS($D$54-$F$54)^2)))</f>
        <v>5.2673199816146488</v>
      </c>
      <c r="BS54">
        <f>DEGREES(ACOS((4.91645938108889^2+34.2471503453045^2-33.0814237086231^2)/(2*4.91645938108889*34.2471503453045)))</f>
        <v>72.250821624185093</v>
      </c>
      <c r="BU54">
        <v>16</v>
      </c>
      <c r="BV54">
        <v>9</v>
      </c>
      <c r="BW54">
        <v>9</v>
      </c>
      <c r="BX54">
        <v>11</v>
      </c>
      <c r="BY54">
        <v>13</v>
      </c>
      <c r="BZ54">
        <v>9</v>
      </c>
      <c r="CA54">
        <v>4</v>
      </c>
      <c r="CB54">
        <v>5</v>
      </c>
      <c r="CC54">
        <v>15</v>
      </c>
      <c r="CD54">
        <v>9</v>
      </c>
      <c r="CE54">
        <v>6</v>
      </c>
      <c r="CF54">
        <v>12</v>
      </c>
      <c r="CG54">
        <v>14</v>
      </c>
      <c r="CH54">
        <v>11</v>
      </c>
      <c r="CI54">
        <v>5</v>
      </c>
      <c r="CJ54">
        <v>12</v>
      </c>
      <c r="CL54">
        <v>8</v>
      </c>
      <c r="CM54">
        <v>4</v>
      </c>
      <c r="CN54">
        <v>2</v>
      </c>
      <c r="CO54">
        <v>3</v>
      </c>
      <c r="CP54">
        <v>10</v>
      </c>
      <c r="CQ54">
        <v>4</v>
      </c>
      <c r="CR54">
        <v>0</v>
      </c>
      <c r="CS54">
        <v>0</v>
      </c>
      <c r="CT54">
        <v>9</v>
      </c>
      <c r="CU54">
        <v>2</v>
      </c>
      <c r="CV54">
        <v>0</v>
      </c>
      <c r="CW54">
        <v>7</v>
      </c>
      <c r="CX54">
        <v>8</v>
      </c>
      <c r="CY54">
        <v>3</v>
      </c>
      <c r="CZ54">
        <v>0</v>
      </c>
      <c r="DA54">
        <v>7</v>
      </c>
      <c r="DC54">
        <f>((9/16)*100)</f>
        <v>56.25</v>
      </c>
      <c r="DD54">
        <f>((9/16)*100)</f>
        <v>56.25</v>
      </c>
      <c r="DE54">
        <f>((11/16)*100)</f>
        <v>68.75</v>
      </c>
      <c r="DF54">
        <f>((9/13)*100)</f>
        <v>69.230769230769226</v>
      </c>
      <c r="DG54">
        <f>((4/13)*100)</f>
        <v>30.76923076923077</v>
      </c>
      <c r="DH54">
        <f>((5/13)*100)</f>
        <v>38.461538461538467</v>
      </c>
      <c r="DI54">
        <f>((9/15)*100)</f>
        <v>60</v>
      </c>
      <c r="DJ54">
        <f>((6/15)*100)</f>
        <v>40</v>
      </c>
      <c r="DK54">
        <f>((12/15)*100)</f>
        <v>80</v>
      </c>
      <c r="DL54">
        <f>((11/14)*100)</f>
        <v>78.571428571428569</v>
      </c>
      <c r="DM54">
        <f>((5/14)*100)</f>
        <v>35.714285714285715</v>
      </c>
      <c r="DN54">
        <f>((12/14)*100)</f>
        <v>85.714285714285708</v>
      </c>
      <c r="DP54">
        <f>((4/8)*100)</f>
        <v>50</v>
      </c>
      <c r="DQ54">
        <f>((2/8)*100)</f>
        <v>25</v>
      </c>
      <c r="DR54">
        <f>((3/8)*100)</f>
        <v>37.5</v>
      </c>
      <c r="DS54">
        <f>((4/10)*100)</f>
        <v>40</v>
      </c>
      <c r="DT54">
        <f>((0/10)*100)</f>
        <v>0</v>
      </c>
      <c r="DU54">
        <f>((0/10)*100)</f>
        <v>0</v>
      </c>
      <c r="DV54">
        <f>((2/9)*100)</f>
        <v>22.222222222222221</v>
      </c>
      <c r="DW54">
        <f>((0/9)*100)</f>
        <v>0</v>
      </c>
      <c r="DX54">
        <f>((7/9)*100)</f>
        <v>77.777777777777786</v>
      </c>
      <c r="DY54">
        <f>((3/8)*100)</f>
        <v>37.5</v>
      </c>
      <c r="DZ54">
        <f>((0/8)*100)</f>
        <v>0</v>
      </c>
      <c r="EA54">
        <f>((7/8)*100)</f>
        <v>87.5</v>
      </c>
    </row>
    <row r="55" spans="1:131" x14ac:dyDescent="0.25">
      <c r="A55">
        <v>178.892369</v>
      </c>
      <c r="B55">
        <v>7.4225219999999998</v>
      </c>
      <c r="C55">
        <v>186.37978200000001</v>
      </c>
      <c r="D55">
        <v>9.6113359999999997</v>
      </c>
      <c r="E55">
        <v>180.367648</v>
      </c>
      <c r="F55">
        <v>6.9953500000000002</v>
      </c>
      <c r="G55">
        <v>183.301985</v>
      </c>
      <c r="H55">
        <v>11.598325000000001</v>
      </c>
      <c r="K55">
        <f>(12/200)</f>
        <v>0.06</v>
      </c>
      <c r="L55">
        <f>(11/200)</f>
        <v>5.5E-2</v>
      </c>
      <c r="M55">
        <f>(13/200)</f>
        <v>6.5000000000000002E-2</v>
      </c>
      <c r="N55">
        <f>(14/200)</f>
        <v>7.0000000000000007E-2</v>
      </c>
      <c r="P55">
        <f>(7/200)</f>
        <v>3.5000000000000003E-2</v>
      </c>
      <c r="Q55">
        <f>(9/200)</f>
        <v>4.4999999999999998E-2</v>
      </c>
      <c r="R55">
        <f>(7/200)</f>
        <v>3.5000000000000003E-2</v>
      </c>
      <c r="S55">
        <f>(8/200)</f>
        <v>0.04</v>
      </c>
      <c r="U55">
        <f>0.06+0.035</f>
        <v>9.5000000000000001E-2</v>
      </c>
      <c r="V55">
        <f>0.055+0.045</f>
        <v>0.1</v>
      </c>
      <c r="W55">
        <f>0.065+0.035</f>
        <v>0.1</v>
      </c>
      <c r="X55">
        <f>0.07+0.04</f>
        <v>0.11000000000000001</v>
      </c>
      <c r="Z55">
        <f>SQRT((ABS($A$56-$A$55)^2+(ABS($B$56-$B$55)^2)))</f>
        <v>22.715169193642499</v>
      </c>
      <c r="AA55">
        <f>SQRT((ABS($C$56-$C$55)^2+(ABS($D$56-$D$55)^2)))</f>
        <v>25.181767067746325</v>
      </c>
      <c r="AB55">
        <f>SQRT((ABS($E$56-$E$55)^2+(ABS($F$56-$F$55)^2)))</f>
        <v>23.451669523015035</v>
      </c>
      <c r="AC55">
        <f>SQRT((ABS($G$56-$G$55)^2+(ABS($H$56-$H$55)^2)))</f>
        <v>25.765701966404013</v>
      </c>
      <c r="AJ55">
        <f>1/0.095</f>
        <v>10.526315789473685</v>
      </c>
      <c r="AK55">
        <f>1/0.1</f>
        <v>10</v>
      </c>
      <c r="AL55">
        <f>1/0.1</f>
        <v>10</v>
      </c>
      <c r="AM55">
        <f>1/0.11</f>
        <v>9.0909090909090917</v>
      </c>
      <c r="AO55">
        <f t="shared" si="22"/>
        <v>239.10704414360524</v>
      </c>
      <c r="AP55">
        <f t="shared" si="23"/>
        <v>251.81767067746324</v>
      </c>
      <c r="AQ55">
        <f t="shared" si="24"/>
        <v>234.51669523015033</v>
      </c>
      <c r="AR55">
        <f t="shared" si="25"/>
        <v>234.23365424003646</v>
      </c>
      <c r="AV55">
        <f>((0.06/0.095)*100)</f>
        <v>63.157894736842103</v>
      </c>
      <c r="AW55">
        <f>((0.055/0.1)*100)</f>
        <v>54.999999999999993</v>
      </c>
      <c r="AX55">
        <f>((0.065/0.1)*100)</f>
        <v>65</v>
      </c>
      <c r="AY55">
        <f>((0.07/0.11)*100)</f>
        <v>63.636363636363647</v>
      </c>
      <c r="BA55">
        <f>((0.035/0.095)*100)</f>
        <v>36.842105263157897</v>
      </c>
      <c r="BB55">
        <f>((0.045/0.1)*100)</f>
        <v>44.999999999999993</v>
      </c>
      <c r="BC55">
        <f>((0.035/0.1)*100)</f>
        <v>35</v>
      </c>
      <c r="BD55">
        <f>((0.04/0.11)*100)</f>
        <v>36.363636363636367</v>
      </c>
      <c r="BF55">
        <f>ABS($B$55-$D$55)</f>
        <v>2.1888139999999998</v>
      </c>
      <c r="BG55">
        <f>ABS($F$55-$H$55)</f>
        <v>4.6029750000000007</v>
      </c>
      <c r="BL55">
        <f>SQRT((ABS($A$55-$E$55)^2+(ABS($B$55-$F$55)^2)))</f>
        <v>1.535878916264235</v>
      </c>
      <c r="BM55">
        <f>SQRT((ABS($C$55-$G$55)^2+(ABS($D$55-$H$55)^2)))</f>
        <v>3.663462796225728</v>
      </c>
      <c r="BO55">
        <f>SQRT((ABS($A$55-$G$55)^2+(ABS($B$55-$H$55)^2)))</f>
        <v>6.0730588637246887</v>
      </c>
      <c r="BP55">
        <f>SQRT((ABS($C$55-$E$55)^2+(ABS($D$55-$F$55)^2)))</f>
        <v>6.5566102512008477</v>
      </c>
      <c r="BS55">
        <f>DEGREES(ACOS((4.36613648778242^2+25.1232280520359^2-25.0401343447235^2)/(2*4.36613648778242*25.1232280520359)))</f>
        <v>83.921303796628649</v>
      </c>
      <c r="BU55">
        <v>12</v>
      </c>
      <c r="BV55">
        <v>6</v>
      </c>
      <c r="BW55">
        <v>6</v>
      </c>
      <c r="BX55">
        <v>8</v>
      </c>
      <c r="BY55">
        <v>11</v>
      </c>
      <c r="BZ55">
        <v>6</v>
      </c>
      <c r="CA55">
        <v>4</v>
      </c>
      <c r="CB55">
        <v>3</v>
      </c>
      <c r="CC55">
        <v>13</v>
      </c>
      <c r="CD55">
        <v>6</v>
      </c>
      <c r="CE55">
        <v>3</v>
      </c>
      <c r="CF55">
        <v>12</v>
      </c>
      <c r="CG55">
        <v>14</v>
      </c>
      <c r="CH55">
        <v>8</v>
      </c>
      <c r="CI55">
        <v>4</v>
      </c>
      <c r="CJ55">
        <v>12</v>
      </c>
      <c r="CL55">
        <v>7</v>
      </c>
      <c r="CM55">
        <v>2</v>
      </c>
      <c r="CN55">
        <v>1</v>
      </c>
      <c r="CO55">
        <v>4</v>
      </c>
      <c r="CP55">
        <v>9</v>
      </c>
      <c r="CQ55">
        <v>2</v>
      </c>
      <c r="CR55">
        <v>0</v>
      </c>
      <c r="CS55">
        <v>0</v>
      </c>
      <c r="CT55">
        <v>7</v>
      </c>
      <c r="CU55">
        <v>1</v>
      </c>
      <c r="CV55">
        <v>0</v>
      </c>
      <c r="CW55">
        <v>5</v>
      </c>
      <c r="CX55">
        <v>8</v>
      </c>
      <c r="CY55">
        <v>4</v>
      </c>
      <c r="CZ55">
        <v>0</v>
      </c>
      <c r="DA55">
        <v>5</v>
      </c>
      <c r="DC55">
        <f>((6/12)*100)</f>
        <v>50</v>
      </c>
      <c r="DD55">
        <f>((6/12)*100)</f>
        <v>50</v>
      </c>
      <c r="DE55">
        <f>((8/12)*100)</f>
        <v>66.666666666666657</v>
      </c>
      <c r="DF55">
        <f>((6/11)*100)</f>
        <v>54.54545454545454</v>
      </c>
      <c r="DG55">
        <f>((4/11)*100)</f>
        <v>36.363636363636367</v>
      </c>
      <c r="DH55">
        <f>((3/11)*100)</f>
        <v>27.27272727272727</v>
      </c>
      <c r="DI55">
        <f>((6/13)*100)</f>
        <v>46.153846153846153</v>
      </c>
      <c r="DJ55">
        <f>((3/13)*100)</f>
        <v>23.076923076923077</v>
      </c>
      <c r="DK55">
        <f>((12/13)*100)</f>
        <v>92.307692307692307</v>
      </c>
      <c r="DL55">
        <f>((8/14)*100)</f>
        <v>57.142857142857139</v>
      </c>
      <c r="DM55">
        <f>((4/14)*100)</f>
        <v>28.571428571428569</v>
      </c>
      <c r="DN55">
        <f>((12/14)*100)</f>
        <v>85.714285714285708</v>
      </c>
      <c r="DP55">
        <f>((2/7)*100)</f>
        <v>28.571428571428569</v>
      </c>
      <c r="DQ55">
        <f>((1/7)*100)</f>
        <v>14.285714285714285</v>
      </c>
      <c r="DR55">
        <f>((4/7)*100)</f>
        <v>57.142857142857139</v>
      </c>
      <c r="DS55">
        <f>((2/9)*100)</f>
        <v>22.222222222222221</v>
      </c>
      <c r="DT55">
        <f>((0/9)*100)</f>
        <v>0</v>
      </c>
      <c r="DU55">
        <f>((0/9)*100)</f>
        <v>0</v>
      </c>
      <c r="DV55">
        <f>((1/7)*100)</f>
        <v>14.285714285714285</v>
      </c>
      <c r="DW55">
        <f>((0/7)*100)</f>
        <v>0</v>
      </c>
      <c r="DX55">
        <f>((5/7)*100)</f>
        <v>71.428571428571431</v>
      </c>
      <c r="DY55">
        <f>((4/8)*100)</f>
        <v>50</v>
      </c>
      <c r="DZ55">
        <f>((0/8)*100)</f>
        <v>0</v>
      </c>
      <c r="EA55">
        <f>((5/8)*100)</f>
        <v>62.5</v>
      </c>
    </row>
    <row r="56" spans="1:131" x14ac:dyDescent="0.25">
      <c r="A56">
        <v>156.192735</v>
      </c>
      <c r="B56">
        <v>6.5825649999999998</v>
      </c>
      <c r="C56">
        <v>161.21063700000002</v>
      </c>
      <c r="D56">
        <v>8.814133</v>
      </c>
      <c r="E56">
        <v>156.957134</v>
      </c>
      <c r="F56">
        <v>5.6065959999999997</v>
      </c>
      <c r="G56">
        <v>157.58128500000001</v>
      </c>
      <c r="H56">
        <v>10.076159000000001</v>
      </c>
      <c r="K56">
        <f>(15/200)</f>
        <v>7.4999999999999997E-2</v>
      </c>
      <c r="L56">
        <f>(14/200)</f>
        <v>7.0000000000000007E-2</v>
      </c>
      <c r="M56">
        <f>(15/200)</f>
        <v>7.4999999999999997E-2</v>
      </c>
      <c r="N56">
        <f>(13/200)</f>
        <v>6.5000000000000002E-2</v>
      </c>
      <c r="P56">
        <f>(8/200)</f>
        <v>0.04</v>
      </c>
      <c r="Q56">
        <f>(10/200)</f>
        <v>0.05</v>
      </c>
      <c r="R56">
        <f>(8/200)</f>
        <v>0.04</v>
      </c>
      <c r="S56">
        <f>(9/200)</f>
        <v>4.4999999999999998E-2</v>
      </c>
      <c r="U56">
        <f>0.075+0.04</f>
        <v>0.11499999999999999</v>
      </c>
      <c r="V56">
        <f>0.07+0.05</f>
        <v>0.12000000000000001</v>
      </c>
      <c r="W56">
        <f>0.075+0.04</f>
        <v>0.11499999999999999</v>
      </c>
      <c r="X56">
        <f>0.065+0.045</f>
        <v>0.11</v>
      </c>
      <c r="Z56">
        <f>SQRT((ABS($A$57-$A$56)^2+(ABS($B$57-$B$56)^2)))</f>
        <v>36.521300865789449</v>
      </c>
      <c r="AA56">
        <f>SQRT((ABS($C$57-$C$56)^2+(ABS($D$57-$D$56)^2)))</f>
        <v>35.352180628456011</v>
      </c>
      <c r="AB56">
        <f>SQRT((ABS($E$57-$E$56)^2+(ABS($F$57-$F$56)^2)))</f>
        <v>36.706995617977135</v>
      </c>
      <c r="AC56">
        <f>SQRT((ABS($G$57-$G$56)^2+(ABS($H$57-$H$56)^2)))</f>
        <v>35.771972128953045</v>
      </c>
      <c r="AJ56">
        <f>1/0.115</f>
        <v>8.695652173913043</v>
      </c>
      <c r="AK56">
        <f>1/0.12</f>
        <v>8.3333333333333339</v>
      </c>
      <c r="AL56">
        <f>1/0.115</f>
        <v>8.695652173913043</v>
      </c>
      <c r="AM56">
        <f>1/0.11</f>
        <v>9.0909090909090917</v>
      </c>
      <c r="AO56">
        <f t="shared" si="22"/>
        <v>317.57652926773437</v>
      </c>
      <c r="AP56">
        <f t="shared" si="23"/>
        <v>294.60150523713338</v>
      </c>
      <c r="AQ56">
        <f t="shared" si="24"/>
        <v>319.19126624327947</v>
      </c>
      <c r="AR56">
        <f t="shared" si="25"/>
        <v>325.19974662684587</v>
      </c>
      <c r="AV56">
        <f>((0.075/0.115)*100)</f>
        <v>65.217391304347814</v>
      </c>
      <c r="AW56">
        <f>((0.07/0.12)*100)</f>
        <v>58.333333333333336</v>
      </c>
      <c r="AX56">
        <f>((0.075/0.115)*100)</f>
        <v>65.217391304347814</v>
      </c>
      <c r="AY56">
        <f>((0.065/0.11)*100)</f>
        <v>59.090909090909093</v>
      </c>
      <c r="BA56">
        <f>((0.04/0.115)*100)</f>
        <v>34.782608695652172</v>
      </c>
      <c r="BB56">
        <f>((0.05/0.12)*100)</f>
        <v>41.666666666666671</v>
      </c>
      <c r="BC56">
        <f>((0.04/0.115)*100)</f>
        <v>34.782608695652172</v>
      </c>
      <c r="BD56">
        <f>((0.045/0.11)*100)</f>
        <v>40.909090909090907</v>
      </c>
      <c r="BF56">
        <f>ABS($B$56-$D$56)</f>
        <v>2.2315680000000002</v>
      </c>
      <c r="BG56">
        <f>ABS($F$56-$H$56)</f>
        <v>4.4695630000000008</v>
      </c>
      <c r="BL56">
        <f>SQRT((ABS($A$56-$E$56)^2+(ABS($B$56-$F$56)^2)))</f>
        <v>1.2396859764319335</v>
      </c>
      <c r="BM56">
        <f>SQRT((ABS($C$56-$G$56)^2+(ABS($D$56-$H$56)^2)))</f>
        <v>3.8425129231506929</v>
      </c>
      <c r="BO56">
        <f>SQRT((ABS($A$56-$G$56)^2+(ABS($B$56-$H$56)^2)))</f>
        <v>3.759424176564282</v>
      </c>
      <c r="BP56">
        <f>SQRT((ABS($C$56-$E$56)^2+(ABS($D$56-$F$56)^2)))</f>
        <v>5.3273428064447099</v>
      </c>
      <c r="BR56">
        <f>DEGREES(ACOS((4.46116447283453^2+30.754091674903^2-28.8335912860692^2)/(2*4.46116447283453*30.754091674903)))</f>
        <v>60.686942477235959</v>
      </c>
      <c r="BS56">
        <f>DEGREES(ACOS((4.87679103003809^2+28.8931111093541^2-27.9739253792658^2)/(2*4.87679103003809*28.8931111093541)))</f>
        <v>74.343038961195973</v>
      </c>
      <c r="BU56">
        <v>15</v>
      </c>
      <c r="BV56">
        <v>10</v>
      </c>
      <c r="BW56">
        <v>8</v>
      </c>
      <c r="BX56">
        <v>8</v>
      </c>
      <c r="BY56">
        <v>14</v>
      </c>
      <c r="BZ56">
        <v>10</v>
      </c>
      <c r="CA56">
        <v>6</v>
      </c>
      <c r="CB56">
        <v>5</v>
      </c>
      <c r="CC56">
        <v>15</v>
      </c>
      <c r="CD56">
        <v>8</v>
      </c>
      <c r="CE56">
        <v>7</v>
      </c>
      <c r="CF56">
        <v>13</v>
      </c>
      <c r="CG56">
        <v>13</v>
      </c>
      <c r="CH56">
        <v>8</v>
      </c>
      <c r="CI56">
        <v>5</v>
      </c>
      <c r="CJ56">
        <v>13</v>
      </c>
      <c r="CL56">
        <v>8</v>
      </c>
      <c r="CM56">
        <v>4</v>
      </c>
      <c r="CN56">
        <v>1</v>
      </c>
      <c r="CO56">
        <v>2</v>
      </c>
      <c r="CP56">
        <v>10</v>
      </c>
      <c r="CQ56">
        <v>4</v>
      </c>
      <c r="CR56">
        <v>0</v>
      </c>
      <c r="CS56">
        <v>0</v>
      </c>
      <c r="CT56">
        <v>8</v>
      </c>
      <c r="CU56">
        <v>1</v>
      </c>
      <c r="CV56">
        <v>0</v>
      </c>
      <c r="CW56">
        <v>8</v>
      </c>
      <c r="CX56">
        <v>9</v>
      </c>
      <c r="CY56">
        <v>2</v>
      </c>
      <c r="CZ56">
        <v>0</v>
      </c>
      <c r="DA56">
        <v>8</v>
      </c>
      <c r="DC56">
        <f>((10/15)*100)</f>
        <v>66.666666666666657</v>
      </c>
      <c r="DD56">
        <f>((8/15)*100)</f>
        <v>53.333333333333336</v>
      </c>
      <c r="DE56">
        <f>((8/15)*100)</f>
        <v>53.333333333333336</v>
      </c>
      <c r="DF56">
        <f>((10/14)*100)</f>
        <v>71.428571428571431</v>
      </c>
      <c r="DG56">
        <f>((6/14)*100)</f>
        <v>42.857142857142854</v>
      </c>
      <c r="DH56">
        <f>((5/14)*100)</f>
        <v>35.714285714285715</v>
      </c>
      <c r="DI56">
        <f>((8/15)*100)</f>
        <v>53.333333333333336</v>
      </c>
      <c r="DJ56">
        <f>((7/15)*100)</f>
        <v>46.666666666666664</v>
      </c>
      <c r="DK56">
        <f>((13/15)*100)</f>
        <v>86.666666666666671</v>
      </c>
      <c r="DL56">
        <f>((8/13)*100)</f>
        <v>61.53846153846154</v>
      </c>
      <c r="DM56">
        <f>((5/13)*100)</f>
        <v>38.461538461538467</v>
      </c>
      <c r="DN56">
        <f>((13/13)*100)</f>
        <v>100</v>
      </c>
      <c r="DP56">
        <f>((4/8)*100)</f>
        <v>50</v>
      </c>
      <c r="DQ56">
        <f>((1/8)*100)</f>
        <v>12.5</v>
      </c>
      <c r="DR56">
        <f>((2/8)*100)</f>
        <v>25</v>
      </c>
      <c r="DS56">
        <f>((4/10)*100)</f>
        <v>40</v>
      </c>
      <c r="DT56">
        <f>((0/10)*100)</f>
        <v>0</v>
      </c>
      <c r="DU56">
        <f>((0/10)*100)</f>
        <v>0</v>
      </c>
      <c r="DV56">
        <f>((1/8)*100)</f>
        <v>12.5</v>
      </c>
      <c r="DW56">
        <f>((0/8)*100)</f>
        <v>0</v>
      </c>
      <c r="DX56">
        <f>((8/8)*100)</f>
        <v>100</v>
      </c>
      <c r="DY56">
        <f>((2/9)*100)</f>
        <v>22.222222222222221</v>
      </c>
      <c r="DZ56">
        <f>((0/9)*100)</f>
        <v>0</v>
      </c>
      <c r="EA56">
        <f>((8/9)*100)</f>
        <v>88.888888888888886</v>
      </c>
    </row>
    <row r="57" spans="1:131" x14ac:dyDescent="0.25">
      <c r="A57">
        <v>119.72344000000001</v>
      </c>
      <c r="B57">
        <v>4.6342480000000004</v>
      </c>
      <c r="C57">
        <v>125.95153300000001</v>
      </c>
      <c r="D57">
        <v>6.2504910000000002</v>
      </c>
      <c r="E57">
        <v>120.317442</v>
      </c>
      <c r="F57">
        <v>3.384773</v>
      </c>
      <c r="G57">
        <v>121.86669800000001</v>
      </c>
      <c r="H57">
        <v>8.0507539999999995</v>
      </c>
      <c r="K57">
        <f>(14/200)</f>
        <v>7.0000000000000007E-2</v>
      </c>
      <c r="L57">
        <f>(15/200)</f>
        <v>7.4999999999999997E-2</v>
      </c>
      <c r="M57">
        <f>(16/200)</f>
        <v>0.08</v>
      </c>
      <c r="N57">
        <f>(15/200)</f>
        <v>7.4999999999999997E-2</v>
      </c>
      <c r="P57">
        <f>(8/200)</f>
        <v>0.04</v>
      </c>
      <c r="Q57">
        <f>(8/200)</f>
        <v>0.04</v>
      </c>
      <c r="R57">
        <f>(7/200)</f>
        <v>3.5000000000000003E-2</v>
      </c>
      <c r="S57">
        <f>(8/200)</f>
        <v>0.04</v>
      </c>
      <c r="U57">
        <f>0.07+0.04</f>
        <v>0.11000000000000001</v>
      </c>
      <c r="V57">
        <f>0.075+0.04</f>
        <v>0.11499999999999999</v>
      </c>
      <c r="W57">
        <f>0.08+0.035</f>
        <v>0.115</v>
      </c>
      <c r="X57">
        <f>0.075+0.04</f>
        <v>0.11499999999999999</v>
      </c>
      <c r="Z57">
        <f>SQRT((ABS($A$58-$A$57)^2+(ABS($B$58-$B$57)^2)))</f>
        <v>32.107111542656121</v>
      </c>
      <c r="AA57">
        <f>SQRT((ABS($C$58-$C$57)^2+(ABS($D$58-$D$57)^2)))</f>
        <v>32.666713897400548</v>
      </c>
      <c r="AB57">
        <f>SQRT((ABS($E$58-$E$57)^2+(ABS($F$58-$F$57)^2)))</f>
        <v>33.030882544962076</v>
      </c>
      <c r="AC57">
        <f>SQRT((ABS($G$58-$G$57)^2+(ABS($H$58-$H$57)^2)))</f>
        <v>34.24715034530454</v>
      </c>
      <c r="AJ57">
        <f>1/0.11</f>
        <v>9.0909090909090917</v>
      </c>
      <c r="AK57">
        <f>1/0.115</f>
        <v>8.695652173913043</v>
      </c>
      <c r="AL57">
        <f>1/0.115</f>
        <v>8.695652173913043</v>
      </c>
      <c r="AM57">
        <f>1/0.115</f>
        <v>8.695652173913043</v>
      </c>
      <c r="AO57">
        <f t="shared" si="22"/>
        <v>291.88283220596469</v>
      </c>
      <c r="AP57">
        <f t="shared" si="23"/>
        <v>284.05838171652653</v>
      </c>
      <c r="AQ57">
        <f t="shared" si="24"/>
        <v>287.22506560836587</v>
      </c>
      <c r="AR57">
        <f t="shared" si="25"/>
        <v>297.8013073504743</v>
      </c>
      <c r="AV57">
        <f>((0.07/0.11)*100)</f>
        <v>63.636363636363647</v>
      </c>
      <c r="AW57">
        <f>((0.075/0.115)*100)</f>
        <v>65.217391304347814</v>
      </c>
      <c r="AX57">
        <f>((0.08/0.115)*100)</f>
        <v>69.565217391304344</v>
      </c>
      <c r="AY57">
        <f>((0.075/0.115)*100)</f>
        <v>65.217391304347814</v>
      </c>
      <c r="BA57">
        <f>((0.04/0.11)*100)</f>
        <v>36.363636363636367</v>
      </c>
      <c r="BB57">
        <f>((0.04/0.115)*100)</f>
        <v>34.782608695652172</v>
      </c>
      <c r="BC57">
        <f>((0.035/0.115)*100)</f>
        <v>30.434782608695656</v>
      </c>
      <c r="BD57">
        <f>((0.04/0.115)*100)</f>
        <v>34.782608695652172</v>
      </c>
      <c r="BF57">
        <f>ABS($B$57-$D$57)</f>
        <v>1.6162429999999999</v>
      </c>
      <c r="BG57">
        <f>ABS($F$57-$H$57)</f>
        <v>4.6659809999999995</v>
      </c>
      <c r="BL57">
        <f>SQRT((ABS($A$57-$E$57)^2+(ABS($B$57-$F$57)^2)))</f>
        <v>1.3834833398451127</v>
      </c>
      <c r="BM57">
        <f>SQRT((ABS($C$57-$G$57)^2+(ABS($D$57-$H$57)^2)))</f>
        <v>4.4639471150982493</v>
      </c>
      <c r="BO57">
        <f>SQRT((ABS($A$57-$G$57)^2+(ABS($B$57-$H$57)^2)))</f>
        <v>4.0331213845605989</v>
      </c>
      <c r="BP57">
        <f>SQRT((ABS($C$57-$E$57)^2+(ABS($D$57-$F$57)^2)))</f>
        <v>6.3210221524532839</v>
      </c>
      <c r="BR57">
        <f>DEGREES(ACOS((4.67810494568741^2+25.1667418691266^2-25.3481569627353^2)/(2*4.67810494568741*25.1667418691266)))</f>
        <v>86.903212803056277</v>
      </c>
      <c r="BU57">
        <v>14</v>
      </c>
      <c r="BV57">
        <v>10</v>
      </c>
      <c r="BW57">
        <v>8</v>
      </c>
      <c r="BX57">
        <v>9</v>
      </c>
      <c r="BY57">
        <v>15</v>
      </c>
      <c r="BZ57">
        <v>10</v>
      </c>
      <c r="CA57">
        <v>8</v>
      </c>
      <c r="CB57">
        <v>7</v>
      </c>
      <c r="CC57">
        <v>16</v>
      </c>
      <c r="CD57">
        <v>8</v>
      </c>
      <c r="CE57">
        <v>8</v>
      </c>
      <c r="CF57">
        <v>14</v>
      </c>
      <c r="CG57">
        <v>15</v>
      </c>
      <c r="CH57">
        <v>9</v>
      </c>
      <c r="CI57">
        <v>7</v>
      </c>
      <c r="CJ57">
        <v>14</v>
      </c>
      <c r="CL57">
        <v>8</v>
      </c>
      <c r="CM57">
        <v>3</v>
      </c>
      <c r="CN57">
        <v>1</v>
      </c>
      <c r="CO57">
        <v>3</v>
      </c>
      <c r="CP57">
        <v>8</v>
      </c>
      <c r="CQ57">
        <v>3</v>
      </c>
      <c r="CR57">
        <v>0</v>
      </c>
      <c r="CS57">
        <v>0</v>
      </c>
      <c r="CT57">
        <v>7</v>
      </c>
      <c r="CU57">
        <v>1</v>
      </c>
      <c r="CV57">
        <v>0</v>
      </c>
      <c r="CW57">
        <v>6</v>
      </c>
      <c r="CX57">
        <v>8</v>
      </c>
      <c r="CY57">
        <v>3</v>
      </c>
      <c r="CZ57">
        <v>0</v>
      </c>
      <c r="DA57">
        <v>6</v>
      </c>
      <c r="DC57">
        <f>((10/14)*100)</f>
        <v>71.428571428571431</v>
      </c>
      <c r="DD57">
        <f>((8/14)*100)</f>
        <v>57.142857142857139</v>
      </c>
      <c r="DE57">
        <f>((9/14)*100)</f>
        <v>64.285714285714292</v>
      </c>
      <c r="DF57">
        <f>((10/15)*100)</f>
        <v>66.666666666666657</v>
      </c>
      <c r="DG57">
        <f>((8/15)*100)</f>
        <v>53.333333333333336</v>
      </c>
      <c r="DH57">
        <f>((7/15)*100)</f>
        <v>46.666666666666664</v>
      </c>
      <c r="DI57">
        <f>((8/16)*100)</f>
        <v>50</v>
      </c>
      <c r="DJ57">
        <f>((8/16)*100)</f>
        <v>50</v>
      </c>
      <c r="DK57">
        <f>((14/16)*100)</f>
        <v>87.5</v>
      </c>
      <c r="DL57">
        <f>((9/15)*100)</f>
        <v>60</v>
      </c>
      <c r="DM57">
        <f>((7/15)*100)</f>
        <v>46.666666666666664</v>
      </c>
      <c r="DN57">
        <f>((14/15)*100)</f>
        <v>93.333333333333329</v>
      </c>
      <c r="DP57">
        <f>((3/8)*100)</f>
        <v>37.5</v>
      </c>
      <c r="DQ57">
        <f>((1/8)*100)</f>
        <v>12.5</v>
      </c>
      <c r="DR57">
        <f>((3/8)*100)</f>
        <v>37.5</v>
      </c>
      <c r="DS57">
        <f>((3/8)*100)</f>
        <v>37.5</v>
      </c>
      <c r="DT57">
        <f t="shared" ref="DT57:DU59" si="26">((0/8)*100)</f>
        <v>0</v>
      </c>
      <c r="DU57">
        <f t="shared" si="26"/>
        <v>0</v>
      </c>
      <c r="DV57">
        <f>((1/7)*100)</f>
        <v>14.285714285714285</v>
      </c>
      <c r="DW57">
        <f>((0/7)*100)</f>
        <v>0</v>
      </c>
      <c r="DX57">
        <f>((6/7)*100)</f>
        <v>85.714285714285708</v>
      </c>
      <c r="DY57">
        <f>((3/8)*100)</f>
        <v>37.5</v>
      </c>
      <c r="DZ57">
        <f>((0/8)*100)</f>
        <v>0</v>
      </c>
      <c r="EA57">
        <f>((6/8)*100)</f>
        <v>75</v>
      </c>
    </row>
    <row r="58" spans="1:131" x14ac:dyDescent="0.25">
      <c r="A58">
        <v>87.616339000000011</v>
      </c>
      <c r="B58">
        <v>4.6082289999999997</v>
      </c>
      <c r="C58">
        <v>93.288646999999997</v>
      </c>
      <c r="D58">
        <v>6.7505660000000001</v>
      </c>
      <c r="E58">
        <v>87.293599999999998</v>
      </c>
      <c r="F58">
        <v>4.0667270000000002</v>
      </c>
      <c r="G58">
        <v>87.621544</v>
      </c>
      <c r="H58">
        <v>8.4205299999999994</v>
      </c>
      <c r="K58">
        <f>(12/200)</f>
        <v>0.06</v>
      </c>
      <c r="L58">
        <f>(11/200)</f>
        <v>5.5E-2</v>
      </c>
      <c r="M58">
        <f>(14/200)</f>
        <v>7.0000000000000007E-2</v>
      </c>
      <c r="N58">
        <f>(13/200)</f>
        <v>6.5000000000000002E-2</v>
      </c>
      <c r="P58">
        <f>(8/200)</f>
        <v>0.04</v>
      </c>
      <c r="Q58">
        <f>(8/200)</f>
        <v>0.04</v>
      </c>
      <c r="R58">
        <f>(6/200)</f>
        <v>0.03</v>
      </c>
      <c r="S58">
        <f>(8/200)</f>
        <v>0.04</v>
      </c>
      <c r="U58">
        <f>0.06+0.04</f>
        <v>0.1</v>
      </c>
      <c r="V58">
        <f>0.055+0.04</f>
        <v>9.5000000000000001E-2</v>
      </c>
      <c r="W58">
        <f>0.07+0.03</f>
        <v>0.1</v>
      </c>
      <c r="X58">
        <f>0.065+0.04</f>
        <v>0.10500000000000001</v>
      </c>
      <c r="Z58">
        <f>SQRT((ABS($A$59-$A$58)^2+(ABS($B$59-$B$58)^2)))</f>
        <v>25.177075698302009</v>
      </c>
      <c r="AA58">
        <f>SQRT((ABS($C$59-$C$58)^2+(ABS($D$59-$D$58)^2)))</f>
        <v>24.459585268966801</v>
      </c>
      <c r="AB58">
        <f>SQRT((ABS($E$59-$E$58)^2+(ABS($F$59-$F$58)^2)))</f>
        <v>25.951757393496493</v>
      </c>
      <c r="AC58">
        <f>SQRT((ABS($G$59-$G$58)^2+(ABS($H$59-$H$58)^2)))</f>
        <v>25.123228052035923</v>
      </c>
      <c r="AJ58">
        <f>1/0.1</f>
        <v>10</v>
      </c>
      <c r="AK58">
        <f>1/0.095</f>
        <v>10.526315789473685</v>
      </c>
      <c r="AL58">
        <f>1/0.1</f>
        <v>10</v>
      </c>
      <c r="AM58">
        <f>1/0.105</f>
        <v>9.5238095238095237</v>
      </c>
      <c r="AO58">
        <f t="shared" si="22"/>
        <v>251.77075698302008</v>
      </c>
      <c r="AP58">
        <f t="shared" si="23"/>
        <v>257.46931862070318</v>
      </c>
      <c r="AQ58">
        <f t="shared" si="24"/>
        <v>259.5175739349649</v>
      </c>
      <c r="AR58">
        <f t="shared" si="25"/>
        <v>239.26883859081829</v>
      </c>
      <c r="AV58">
        <f>((0.06/0.1)*100)</f>
        <v>60</v>
      </c>
      <c r="AW58">
        <f>((0.055/0.095)*100)</f>
        <v>57.894736842105267</v>
      </c>
      <c r="AX58">
        <f>((0.07/0.1)*100)</f>
        <v>70</v>
      </c>
      <c r="AY58">
        <f>((0.065/0.105)*100)</f>
        <v>61.904761904761905</v>
      </c>
      <c r="BA58">
        <f>((0.04/0.1)*100)</f>
        <v>40</v>
      </c>
      <c r="BB58">
        <f>((0.04/0.095)*100)</f>
        <v>42.105263157894733</v>
      </c>
      <c r="BC58">
        <f>((0.03/0.1)*100)</f>
        <v>30</v>
      </c>
      <c r="BD58">
        <f>((0.04/0.105)*100)</f>
        <v>38.095238095238102</v>
      </c>
      <c r="BF58">
        <f>ABS($B$58-$D$58)</f>
        <v>2.1423370000000004</v>
      </c>
      <c r="BG58">
        <f>ABS($F$58-$H$58)</f>
        <v>4.3538029999999992</v>
      </c>
      <c r="BL58">
        <f>SQRT((ABS($A$58-$E$58)^2+(ABS($B$58-$F$58)^2)))</f>
        <v>0.63038470644917111</v>
      </c>
      <c r="BM58">
        <f>SQRT((ABS($C$58-$G$58)^2+(ABS($D$58-$H$58)^2)))</f>
        <v>5.9080314973690662</v>
      </c>
      <c r="BO58">
        <f>SQRT((ABS($A$58-$G$58)^2+(ABS($B$58-$H$58)^2)))</f>
        <v>3.8123045532362703</v>
      </c>
      <c r="BP58">
        <f>SQRT((ABS($C$58-$E$58)^2+(ABS($D$58-$F$58)^2)))</f>
        <v>6.5683772965725709</v>
      </c>
      <c r="BR58">
        <f>DEGREES(ACOS((31.1233182222207^2+28.6795604260533^2-5.04047618459417^2)/(2*31.1233182222207*28.6795604260533)))</f>
        <v>8.462025420920904</v>
      </c>
      <c r="BU58">
        <v>12</v>
      </c>
      <c r="BV58">
        <v>7</v>
      </c>
      <c r="BW58">
        <v>6</v>
      </c>
      <c r="BX58">
        <v>6</v>
      </c>
      <c r="BY58">
        <v>11</v>
      </c>
      <c r="BZ58">
        <v>7</v>
      </c>
      <c r="CA58">
        <v>5</v>
      </c>
      <c r="CB58">
        <v>3</v>
      </c>
      <c r="CC58">
        <v>14</v>
      </c>
      <c r="CD58">
        <v>6</v>
      </c>
      <c r="CE58">
        <v>6</v>
      </c>
      <c r="CF58">
        <v>13</v>
      </c>
      <c r="CG58">
        <v>13</v>
      </c>
      <c r="CH58">
        <v>6</v>
      </c>
      <c r="CI58">
        <v>5</v>
      </c>
      <c r="CJ58">
        <v>13</v>
      </c>
      <c r="CL58">
        <v>8</v>
      </c>
      <c r="CM58">
        <v>4</v>
      </c>
      <c r="CN58">
        <v>0</v>
      </c>
      <c r="CO58">
        <v>2</v>
      </c>
      <c r="CP58">
        <v>8</v>
      </c>
      <c r="CQ58">
        <v>4</v>
      </c>
      <c r="CR58">
        <v>0</v>
      </c>
      <c r="CS58">
        <v>0</v>
      </c>
      <c r="CT58">
        <v>6</v>
      </c>
      <c r="CU58">
        <v>0</v>
      </c>
      <c r="CV58">
        <v>0</v>
      </c>
      <c r="CW58">
        <v>6</v>
      </c>
      <c r="CX58">
        <v>8</v>
      </c>
      <c r="CY58">
        <v>2</v>
      </c>
      <c r="CZ58">
        <v>0</v>
      </c>
      <c r="DA58">
        <v>6</v>
      </c>
      <c r="DC58">
        <f>((7/12)*100)</f>
        <v>58.333333333333336</v>
      </c>
      <c r="DD58">
        <f>((6/12)*100)</f>
        <v>50</v>
      </c>
      <c r="DE58">
        <f>((6/12)*100)</f>
        <v>50</v>
      </c>
      <c r="DF58">
        <f>((7/11)*100)</f>
        <v>63.636363636363633</v>
      </c>
      <c r="DG58">
        <f>((5/11)*100)</f>
        <v>45.454545454545453</v>
      </c>
      <c r="DH58">
        <f>((3/11)*100)</f>
        <v>27.27272727272727</v>
      </c>
      <c r="DI58">
        <f>((6/14)*100)</f>
        <v>42.857142857142854</v>
      </c>
      <c r="DJ58">
        <f>((6/14)*100)</f>
        <v>42.857142857142854</v>
      </c>
      <c r="DK58">
        <f>((13/14)*100)</f>
        <v>92.857142857142861</v>
      </c>
      <c r="DL58">
        <f>((6/13)*100)</f>
        <v>46.153846153846153</v>
      </c>
      <c r="DM58">
        <f>((5/13)*100)</f>
        <v>38.461538461538467</v>
      </c>
      <c r="DN58">
        <f>((13/13)*100)</f>
        <v>100</v>
      </c>
      <c r="DP58">
        <f>((4/8)*100)</f>
        <v>50</v>
      </c>
      <c r="DQ58">
        <f>((0/8)*100)</f>
        <v>0</v>
      </c>
      <c r="DR58">
        <f>((2/8)*100)</f>
        <v>25</v>
      </c>
      <c r="DS58">
        <f>((4/8)*100)</f>
        <v>50</v>
      </c>
      <c r="DT58">
        <f t="shared" si="26"/>
        <v>0</v>
      </c>
      <c r="DU58">
        <f t="shared" si="26"/>
        <v>0</v>
      </c>
      <c r="DV58">
        <f>((0/6)*100)</f>
        <v>0</v>
      </c>
      <c r="DW58">
        <f>((0/6)*100)</f>
        <v>0</v>
      </c>
      <c r="DX58">
        <f>((6/6)*100)</f>
        <v>100</v>
      </c>
      <c r="DY58">
        <f>((2/8)*100)</f>
        <v>25</v>
      </c>
      <c r="DZ58">
        <f>((0/8)*100)</f>
        <v>0</v>
      </c>
      <c r="EA58">
        <f>((6/8)*100)</f>
        <v>75</v>
      </c>
    </row>
    <row r="59" spans="1:131" x14ac:dyDescent="0.25">
      <c r="A59">
        <v>62.443424</v>
      </c>
      <c r="B59">
        <v>4.1505270000000003</v>
      </c>
      <c r="C59">
        <v>68.830264</v>
      </c>
      <c r="D59">
        <v>6.5080530000000003</v>
      </c>
      <c r="E59">
        <v>61.36795</v>
      </c>
      <c r="F59">
        <v>2.9029470000000002</v>
      </c>
      <c r="G59">
        <v>62.510318000000005</v>
      </c>
      <c r="H59">
        <v>7.6440530000000004</v>
      </c>
      <c r="K59">
        <f>(14/200)</f>
        <v>7.0000000000000007E-2</v>
      </c>
      <c r="L59">
        <f>(12/200)</f>
        <v>0.06</v>
      </c>
      <c r="M59">
        <f>(14/200)</f>
        <v>7.0000000000000007E-2</v>
      </c>
      <c r="N59">
        <f>(15/200)</f>
        <v>7.4999999999999997E-2</v>
      </c>
      <c r="P59">
        <f>(8/200)</f>
        <v>0.04</v>
      </c>
      <c r="Q59">
        <f>(8/200)</f>
        <v>0.04</v>
      </c>
      <c r="R59">
        <f>(9/200)</f>
        <v>4.4999999999999998E-2</v>
      </c>
      <c r="S59">
        <f>(9/200)</f>
        <v>4.4999999999999998E-2</v>
      </c>
      <c r="U59">
        <f>0.07+0.04</f>
        <v>0.11000000000000001</v>
      </c>
      <c r="V59">
        <f>0.06+0.04</f>
        <v>0.1</v>
      </c>
      <c r="W59">
        <f>0.07+0.045</f>
        <v>0.115</v>
      </c>
      <c r="X59">
        <f>0.075+0.045</f>
        <v>0.12</v>
      </c>
      <c r="Z59">
        <f>SQRT((ABS($A$60-$A$59)^2+(ABS($B$60-$B$59)^2)))</f>
        <v>28.757690012671265</v>
      </c>
      <c r="AA59">
        <f>SQRT((ABS($C$60-$C$59)^2+(ABS($D$60-$D$59)^2)))</f>
        <v>26.520215516165962</v>
      </c>
      <c r="AB59">
        <f>SQRT((ABS($E$60-$E$59)^2+(ABS($F$60-$F$59)^2)))</f>
        <v>27.658225741259265</v>
      </c>
      <c r="AC59">
        <f>SQRT((ABS($G$60-$G$59)^2+(ABS($H$60-$H$59)^2)))</f>
        <v>28.893111109354095</v>
      </c>
      <c r="AJ59">
        <f>1/0.11</f>
        <v>9.0909090909090917</v>
      </c>
      <c r="AK59">
        <f>1/0.1</f>
        <v>10</v>
      </c>
      <c r="AL59">
        <f>1/0.115</f>
        <v>8.695652173913043</v>
      </c>
      <c r="AM59">
        <f>1/0.12</f>
        <v>8.3333333333333339</v>
      </c>
      <c r="AO59">
        <f t="shared" si="22"/>
        <v>261.43354556973873</v>
      </c>
      <c r="AP59">
        <f t="shared" si="23"/>
        <v>265.20215516165962</v>
      </c>
      <c r="AQ59">
        <f t="shared" si="24"/>
        <v>240.50631079355881</v>
      </c>
      <c r="AR59">
        <f t="shared" si="25"/>
        <v>240.77592591128413</v>
      </c>
      <c r="AV59">
        <f>((0.07/0.11)*100)</f>
        <v>63.636363636363647</v>
      </c>
      <c r="AW59">
        <f>((0.06/0.1)*100)</f>
        <v>60</v>
      </c>
      <c r="AX59">
        <f>((0.07/0.115)*100)</f>
        <v>60.869565217391312</v>
      </c>
      <c r="AY59">
        <f>((0.075/0.12)*100)</f>
        <v>62.5</v>
      </c>
      <c r="BA59">
        <f>((0.04/0.11)*100)</f>
        <v>36.363636363636367</v>
      </c>
      <c r="BB59">
        <f>((0.04/0.1)*100)</f>
        <v>40</v>
      </c>
      <c r="BC59">
        <f>((0.045/0.115)*100)</f>
        <v>39.130434782608688</v>
      </c>
      <c r="BD59">
        <f>((0.045/0.12)*100)</f>
        <v>37.5</v>
      </c>
      <c r="BF59">
        <f>ABS($B$59-$D$59)</f>
        <v>2.357526</v>
      </c>
      <c r="BG59">
        <f>ABS($F$59-$H$59)</f>
        <v>4.7411060000000003</v>
      </c>
      <c r="BL59">
        <f>SQRT((ABS($A$59-$E$59)^2+(ABS($B$59-$F$59)^2)))</f>
        <v>1.6471491071168998</v>
      </c>
      <c r="BM59">
        <f>SQRT((ABS($C$59-$G$59)^2+(ABS($D$59-$H$59)^2)))</f>
        <v>6.421231458444395</v>
      </c>
      <c r="BO59">
        <f>SQRT((ABS($A$59-$G$59)^2+(ABS($B$59-$H$59)^2)))</f>
        <v>3.4941663841196804</v>
      </c>
      <c r="BP59">
        <f>SQRT((ABS($C$59-$E$59)^2+(ABS($D$59-$F$59)^2)))</f>
        <v>8.2875158826895756</v>
      </c>
      <c r="BR59">
        <f>DEGREES(ACOS((4.47918072281126^2+38.0545020423282^2-37.6996811479035^2)/(2*4.47918072281126*38.0545020423282)))</f>
        <v>82.085312487797722</v>
      </c>
      <c r="BS59">
        <f>DEGREES(ACOS((28.8335912860692^2+28.6382891353014^2-4.67810494568741^2)/(2*28.8335912860692*28.6382891353014)))</f>
        <v>9.3297672075064852</v>
      </c>
      <c r="BU59">
        <v>14</v>
      </c>
      <c r="BV59">
        <v>7</v>
      </c>
      <c r="BW59">
        <v>5</v>
      </c>
      <c r="BX59">
        <v>6</v>
      </c>
      <c r="BY59">
        <v>12</v>
      </c>
      <c r="BZ59">
        <v>7</v>
      </c>
      <c r="CA59">
        <v>5</v>
      </c>
      <c r="CB59">
        <v>4</v>
      </c>
      <c r="CC59">
        <v>14</v>
      </c>
      <c r="CD59">
        <v>5</v>
      </c>
      <c r="CE59">
        <v>7</v>
      </c>
      <c r="CF59">
        <v>14</v>
      </c>
      <c r="CG59">
        <v>15</v>
      </c>
      <c r="CH59">
        <v>6</v>
      </c>
      <c r="CI59">
        <v>7</v>
      </c>
      <c r="CJ59">
        <v>14</v>
      </c>
      <c r="CL59">
        <v>8</v>
      </c>
      <c r="CM59">
        <v>3</v>
      </c>
      <c r="CN59">
        <v>0</v>
      </c>
      <c r="CO59">
        <v>1</v>
      </c>
      <c r="CP59">
        <v>8</v>
      </c>
      <c r="CQ59">
        <v>3</v>
      </c>
      <c r="CR59">
        <v>0</v>
      </c>
      <c r="CS59">
        <v>0</v>
      </c>
      <c r="CT59">
        <v>9</v>
      </c>
      <c r="CU59">
        <v>0</v>
      </c>
      <c r="CV59">
        <v>2</v>
      </c>
      <c r="CW59">
        <v>8</v>
      </c>
      <c r="CX59">
        <v>9</v>
      </c>
      <c r="CY59">
        <v>1</v>
      </c>
      <c r="CZ59">
        <v>1</v>
      </c>
      <c r="DA59">
        <v>8</v>
      </c>
      <c r="DC59">
        <f>((7/14)*100)</f>
        <v>50</v>
      </c>
      <c r="DD59">
        <f>((5/14)*100)</f>
        <v>35.714285714285715</v>
      </c>
      <c r="DE59">
        <f>((6/14)*100)</f>
        <v>42.857142857142854</v>
      </c>
      <c r="DF59">
        <f>((7/12)*100)</f>
        <v>58.333333333333336</v>
      </c>
      <c r="DG59">
        <f>((5/12)*100)</f>
        <v>41.666666666666671</v>
      </c>
      <c r="DH59">
        <f>((4/12)*100)</f>
        <v>33.333333333333329</v>
      </c>
      <c r="DI59">
        <f>((5/14)*100)</f>
        <v>35.714285714285715</v>
      </c>
      <c r="DJ59">
        <f>((7/14)*100)</f>
        <v>50</v>
      </c>
      <c r="DK59">
        <f>((14/14)*100)</f>
        <v>100</v>
      </c>
      <c r="DL59">
        <f>((6/15)*100)</f>
        <v>40</v>
      </c>
      <c r="DM59">
        <f>((7/15)*100)</f>
        <v>46.666666666666664</v>
      </c>
      <c r="DN59">
        <f>((14/15)*100)</f>
        <v>93.333333333333329</v>
      </c>
      <c r="DP59">
        <f>((3/8)*100)</f>
        <v>37.5</v>
      </c>
      <c r="DQ59">
        <f>((0/8)*100)</f>
        <v>0</v>
      </c>
      <c r="DR59">
        <f>((1/8)*100)</f>
        <v>12.5</v>
      </c>
      <c r="DS59">
        <f>((3/8)*100)</f>
        <v>37.5</v>
      </c>
      <c r="DT59">
        <f t="shared" si="26"/>
        <v>0</v>
      </c>
      <c r="DU59">
        <f t="shared" si="26"/>
        <v>0</v>
      </c>
      <c r="DV59">
        <f>((0/9)*100)</f>
        <v>0</v>
      </c>
      <c r="DW59">
        <f>((2/9)*100)</f>
        <v>22.222222222222221</v>
      </c>
      <c r="DX59">
        <f>((8/9)*100)</f>
        <v>88.888888888888886</v>
      </c>
      <c r="DY59">
        <f>((1/9)*100)</f>
        <v>11.111111111111111</v>
      </c>
      <c r="DZ59">
        <f>((1/9)*100)</f>
        <v>11.111111111111111</v>
      </c>
      <c r="EA59">
        <f>((8/9)*100)</f>
        <v>88.888888888888886</v>
      </c>
    </row>
    <row r="60" spans="1:131" x14ac:dyDescent="0.25">
      <c r="A60">
        <v>33.687002000000007</v>
      </c>
      <c r="B60">
        <v>3.880474</v>
      </c>
      <c r="C60">
        <v>42.325107000000003</v>
      </c>
      <c r="D60">
        <v>5.6144740000000004</v>
      </c>
      <c r="E60">
        <v>33.709899000000007</v>
      </c>
      <c r="F60">
        <v>2.8046310000000001</v>
      </c>
      <c r="G60">
        <v>33.636793000000004</v>
      </c>
      <c r="H60">
        <v>6.5803690000000001</v>
      </c>
      <c r="K60">
        <f>(13/200)</f>
        <v>6.5000000000000002E-2</v>
      </c>
      <c r="L60">
        <f>(12/200)</f>
        <v>0.06</v>
      </c>
      <c r="P60">
        <f>(9/200)</f>
        <v>4.4999999999999998E-2</v>
      </c>
      <c r="Q60">
        <f>(9/200)</f>
        <v>4.4999999999999998E-2</v>
      </c>
      <c r="R60">
        <f>(10/200)</f>
        <v>0.05</v>
      </c>
      <c r="S60">
        <f>(8/200)</f>
        <v>0.04</v>
      </c>
      <c r="U60">
        <f>0.065+0.045</f>
        <v>0.11</v>
      </c>
      <c r="V60">
        <f>0.06+0.045</f>
        <v>0.105</v>
      </c>
      <c r="Z60">
        <f>SQRT((ABS($A$61-$A$60)^2+(ABS($B$61-$B$60)^2)))</f>
        <v>22.212237926755474</v>
      </c>
      <c r="AA60">
        <f>SQRT((ABS($C$61-$C$60)^2+(ABS($D$61-$D$60)^2)))</f>
        <v>24.304249853784608</v>
      </c>
      <c r="AJ60">
        <f>1/0.11</f>
        <v>9.0909090909090917</v>
      </c>
      <c r="AK60">
        <f>1/0.105</f>
        <v>9.5238095238095237</v>
      </c>
      <c r="AO60">
        <f t="shared" si="22"/>
        <v>201.92943569777702</v>
      </c>
      <c r="AP60">
        <f t="shared" si="23"/>
        <v>231.46904622652008</v>
      </c>
      <c r="AV60">
        <f>((0.065/0.11)*100)</f>
        <v>59.090909090909093</v>
      </c>
      <c r="AW60">
        <f>((0.06/0.105)*100)</f>
        <v>57.142857142857139</v>
      </c>
      <c r="BA60">
        <f>((0.045/0.11)*100)</f>
        <v>40.909090909090907</v>
      </c>
      <c r="BB60">
        <f>((0.045/0.105)*100)</f>
        <v>42.857142857142854</v>
      </c>
      <c r="BF60">
        <f>ABS($B$60-$D$60)</f>
        <v>1.7340000000000004</v>
      </c>
      <c r="BG60">
        <f>ABS($F$60-$H$60)</f>
        <v>3.775738</v>
      </c>
      <c r="BI60">
        <v>3.8595280000000001</v>
      </c>
      <c r="BJ60">
        <v>4.6592114999999996</v>
      </c>
      <c r="BL60">
        <f>SQRT((ABS($A$60-$E$60)^2+(ABS($B$60-$F$60)^2)))</f>
        <v>1.0760866290675672</v>
      </c>
      <c r="BM60">
        <f>SQRT((ABS($C$60-$G$60)^2+(ABS($D$60-$H$60)^2)))</f>
        <v>8.7418392408932437</v>
      </c>
      <c r="BO60">
        <f>SQRT((ABS($A$60-$G$60)^2+(ABS($B$60-$H$60)^2)))</f>
        <v>2.7003618192208987</v>
      </c>
      <c r="BP60">
        <f>SQRT((ABS($C$60-$E$60)^2+(ABS($D$60-$F$60)^2)))</f>
        <v>9.0618445455609589</v>
      </c>
      <c r="BR60">
        <f>DEGREES(ACOS((31.7024815331564^2+30.9476435136231^2-4.32793606903706^2)/(2*31.7024815331564*30.9476435136231)))</f>
        <v>7.8013653087848907</v>
      </c>
      <c r="BS60">
        <f>DEGREES(ACOS((25.3481569627353^2+25.5919373968291^2-4.46574667725622^2)/(2*25.3481569627353*25.5919373968291)))</f>
        <v>10.043847169810903</v>
      </c>
      <c r="BU60">
        <v>13</v>
      </c>
      <c r="BV60">
        <v>5</v>
      </c>
      <c r="BW60">
        <v>3</v>
      </c>
      <c r="BX60">
        <v>5</v>
      </c>
      <c r="BY60">
        <v>12</v>
      </c>
      <c r="BZ60">
        <v>5</v>
      </c>
      <c r="CA60">
        <v>7</v>
      </c>
      <c r="CB60">
        <v>7</v>
      </c>
      <c r="CL60">
        <v>9</v>
      </c>
      <c r="CM60">
        <v>2</v>
      </c>
      <c r="CN60">
        <v>0</v>
      </c>
      <c r="CO60">
        <v>0</v>
      </c>
      <c r="CP60">
        <v>9</v>
      </c>
      <c r="CQ60">
        <v>2</v>
      </c>
      <c r="CR60">
        <v>2</v>
      </c>
      <c r="CS60">
        <v>1</v>
      </c>
      <c r="CT60">
        <v>10</v>
      </c>
      <c r="CU60">
        <v>0</v>
      </c>
      <c r="CV60">
        <v>5</v>
      </c>
      <c r="CW60">
        <v>8</v>
      </c>
      <c r="CX60">
        <v>8</v>
      </c>
      <c r="CY60">
        <v>0</v>
      </c>
      <c r="CZ60">
        <v>3</v>
      </c>
      <c r="DA60">
        <v>8</v>
      </c>
      <c r="DC60">
        <f>((5/13)*100)</f>
        <v>38.461538461538467</v>
      </c>
      <c r="DD60">
        <f>((3/13)*100)</f>
        <v>23.076923076923077</v>
      </c>
      <c r="DE60">
        <f>((5/13)*100)</f>
        <v>38.461538461538467</v>
      </c>
      <c r="DF60">
        <f>((5/12)*100)</f>
        <v>41.666666666666671</v>
      </c>
      <c r="DG60">
        <f>((7/12)*100)</f>
        <v>58.333333333333336</v>
      </c>
      <c r="DH60">
        <f>((7/12)*100)</f>
        <v>58.333333333333336</v>
      </c>
      <c r="DP60">
        <f>((2/9)*100)</f>
        <v>22.222222222222221</v>
      </c>
      <c r="DQ60">
        <f>((0/9)*100)</f>
        <v>0</v>
      </c>
      <c r="DR60">
        <f>((0/9)*100)</f>
        <v>0</v>
      </c>
      <c r="DS60">
        <f>((2/9)*100)</f>
        <v>22.222222222222221</v>
      </c>
      <c r="DT60">
        <f>((2/9)*100)</f>
        <v>22.222222222222221</v>
      </c>
      <c r="DU60">
        <f>((1/9)*100)</f>
        <v>11.111111111111111</v>
      </c>
      <c r="DV60">
        <f>((0/10)*100)</f>
        <v>0</v>
      </c>
      <c r="DW60">
        <f>((5/10)*100)</f>
        <v>50</v>
      </c>
      <c r="DX60">
        <f>((8/10)*100)</f>
        <v>80</v>
      </c>
      <c r="DY60">
        <f>((0/8)*100)</f>
        <v>0</v>
      </c>
      <c r="DZ60">
        <f>((3/8)*100)</f>
        <v>37.5</v>
      </c>
      <c r="EA60">
        <f>((8/8)*100)</f>
        <v>100</v>
      </c>
    </row>
    <row r="61" spans="1:131" x14ac:dyDescent="0.25">
      <c r="A61">
        <v>11.523477</v>
      </c>
      <c r="B61">
        <v>5.3507369999999996</v>
      </c>
      <c r="C61">
        <v>18.035372000000002</v>
      </c>
      <c r="D61">
        <v>6.4543160000000004</v>
      </c>
      <c r="Q61">
        <f>(11/200)</f>
        <v>5.5E-2</v>
      </c>
      <c r="BF61">
        <f>ABS($B$61-$D$61)</f>
        <v>1.1035790000000008</v>
      </c>
      <c r="BR61">
        <f>DEGREES(ACOS((5.13265006220704^2+22.1325343837686^2-20.8335274166273^2)/(2*5.13265006220704*22.1325343837686)))</f>
        <v>68.800742821123833</v>
      </c>
      <c r="BS61">
        <f>DEGREES(ACOS((24.3779354797111^2+24.8593557920731^2-4.47918072281126^2)/(2*24.3779354797111*24.8593557920731)))</f>
        <v>10.378837418979135</v>
      </c>
      <c r="CP61">
        <v>11</v>
      </c>
      <c r="CQ61">
        <v>3</v>
      </c>
      <c r="CR61">
        <v>5</v>
      </c>
      <c r="CS61">
        <v>3</v>
      </c>
      <c r="DS61">
        <f>((3/11)*100)</f>
        <v>27.27272727272727</v>
      </c>
      <c r="DT61">
        <f>((5/11)*100)</f>
        <v>45.454545454545453</v>
      </c>
      <c r="DU61">
        <f>((3/11)*100)</f>
        <v>27.27272727272727</v>
      </c>
    </row>
    <row r="62" spans="1:131" x14ac:dyDescent="0.25">
      <c r="A62" t="s">
        <v>22</v>
      </c>
      <c r="B62" t="s">
        <v>22</v>
      </c>
      <c r="C62" t="s">
        <v>22</v>
      </c>
      <c r="D62" t="s">
        <v>22</v>
      </c>
      <c r="E62" t="s">
        <v>22</v>
      </c>
      <c r="F62" t="s">
        <v>22</v>
      </c>
      <c r="G62" t="s">
        <v>22</v>
      </c>
      <c r="H62" t="s">
        <v>22</v>
      </c>
      <c r="BR62">
        <f>DEGREES(ACOS((6.7924122653739^2+18.0622672853855^2-13.8331993769076^2)/(2*6.7924122653739*18.0622672853855)))</f>
        <v>42.459474744672185</v>
      </c>
      <c r="BS62">
        <f>DEGREES(ACOS((37.6996811479035^2+37.2842054294856^2-4.25262383527535^2)/(2*37.6996811479035*37.2842054294856)))</f>
        <v>6.4713748096510759</v>
      </c>
    </row>
    <row r="63" spans="1:131" x14ac:dyDescent="0.25">
      <c r="A63">
        <v>23.637687</v>
      </c>
      <c r="B63">
        <v>8.4775270000000003</v>
      </c>
      <c r="C63">
        <v>29.603476999999998</v>
      </c>
      <c r="D63">
        <v>6.8758949999999999</v>
      </c>
      <c r="E63">
        <v>24.494636</v>
      </c>
      <c r="F63">
        <v>9.8511579999999999</v>
      </c>
      <c r="G63">
        <v>26.739845000000003</v>
      </c>
      <c r="H63">
        <v>5.9961580000000003</v>
      </c>
      <c r="K63">
        <f>(17/200)</f>
        <v>8.5000000000000006E-2</v>
      </c>
      <c r="L63">
        <f>(15/200)</f>
        <v>7.4999999999999997E-2</v>
      </c>
      <c r="M63">
        <f>(16/200)</f>
        <v>0.08</v>
      </c>
      <c r="N63">
        <f>(16/200)</f>
        <v>0.08</v>
      </c>
      <c r="P63">
        <f>(10/200)</f>
        <v>0.05</v>
      </c>
      <c r="Q63">
        <f>(8/200)</f>
        <v>0.04</v>
      </c>
      <c r="R63">
        <f>(9/200)</f>
        <v>4.4999999999999998E-2</v>
      </c>
      <c r="S63">
        <f>(9/200)</f>
        <v>4.4999999999999998E-2</v>
      </c>
      <c r="U63">
        <f>0.085+0.05</f>
        <v>0.13500000000000001</v>
      </c>
      <c r="V63">
        <f>0.075+0.04</f>
        <v>0.11499999999999999</v>
      </c>
      <c r="W63">
        <f>0.08+0.045</f>
        <v>0.125</v>
      </c>
      <c r="X63">
        <f>0.08+0.045</f>
        <v>0.125</v>
      </c>
      <c r="Z63">
        <f>SQRT((ABS($A$64-$A$63)^2+(ABS($B$64-$B$63)^2)))</f>
        <v>28.693728606641645</v>
      </c>
      <c r="AA63">
        <f>SQRT((ABS($C$64-$C$63)^2+(ABS($D$64-$D$63)^2)))</f>
        <v>25.862514804024325</v>
      </c>
      <c r="AB63">
        <f>SQRT((ABS($E$64-$E$63)^2+(ABS($F$64-$F$63)^2)))</f>
        <v>30.754091674903005</v>
      </c>
      <c r="AC63">
        <f>SQRT((ABS($G$64-$G$63)^2+(ABS($H$64-$H$63)^2)))</f>
        <v>28.638289135301434</v>
      </c>
      <c r="AJ63">
        <f>1/0.135</f>
        <v>7.4074074074074066</v>
      </c>
      <c r="AK63">
        <f>1/0.115</f>
        <v>8.695652173913043</v>
      </c>
      <c r="AL63">
        <f>1/0.125</f>
        <v>8</v>
      </c>
      <c r="AM63">
        <f>1/0.125</f>
        <v>8</v>
      </c>
      <c r="AO63">
        <f t="shared" ref="AO63:AO71" si="27">$Z63/$U63</f>
        <v>212.54613782697513</v>
      </c>
      <c r="AP63">
        <f t="shared" ref="AP63:AP71" si="28">$AA63/$V63</f>
        <v>224.8914330784724</v>
      </c>
      <c r="AQ63">
        <f t="shared" ref="AQ63:AQ71" si="29">$AB63/$W63</f>
        <v>246.03273339922404</v>
      </c>
      <c r="AR63">
        <f t="shared" ref="AR63:AR70" si="30">$AC63/$X63</f>
        <v>229.10631308241148</v>
      </c>
      <c r="AV63">
        <f>((0.085/0.135)*100)</f>
        <v>62.962962962962962</v>
      </c>
      <c r="AW63">
        <f>((0.075/0.115)*100)</f>
        <v>65.217391304347814</v>
      </c>
      <c r="AX63">
        <f>((0.08/0.125)*100)</f>
        <v>64</v>
      </c>
      <c r="AY63">
        <f>((0.08/0.125)*100)</f>
        <v>64</v>
      </c>
      <c r="BA63">
        <f>((0.05/0.135)*100)</f>
        <v>37.037037037037038</v>
      </c>
      <c r="BB63">
        <f>((0.04/0.115)*100)</f>
        <v>34.782608695652172</v>
      </c>
      <c r="BC63">
        <f>((0.045/0.125)*100)</f>
        <v>36</v>
      </c>
      <c r="BD63">
        <f>((0.045/0.125)*100)</f>
        <v>36</v>
      </c>
      <c r="BF63">
        <f>ABS($B$63-$D$63)</f>
        <v>1.6016320000000004</v>
      </c>
      <c r="BG63">
        <f>ABS($F$63-$H$63)</f>
        <v>3.8549999999999995</v>
      </c>
      <c r="BL63">
        <f>SQRT((ABS($A$63-$E$63)^2+(ABS($B$63-$F$63)^2)))</f>
        <v>1.6190193676302946</v>
      </c>
      <c r="BM63">
        <f>SQRT((ABS($C$63-$G$63)^2+(ABS($D$63-$H$63)^2)))</f>
        <v>2.9957178472935286</v>
      </c>
      <c r="BO63">
        <f>SQRT((ABS($A$63-$G$63)^2+(ABS($B$63-$H$63)^2)))</f>
        <v>3.9724773594225833</v>
      </c>
      <c r="BP63">
        <f>SQRT((ABS($C$63-$E$63)^2+(ABS($D$63-$F$63)^2)))</f>
        <v>5.9120593943608162</v>
      </c>
      <c r="BS63">
        <f>DEGREES(ACOS((24.3815147990966^2+25.5478153048986^2-5.13265006220704^2)/(2*24.3815147990966*25.5478153048986)))</f>
        <v>11.494060645638156</v>
      </c>
      <c r="BU63">
        <v>17</v>
      </c>
      <c r="BV63">
        <v>12</v>
      </c>
      <c r="BW63">
        <v>8</v>
      </c>
      <c r="BX63">
        <v>8</v>
      </c>
      <c r="BY63">
        <v>15</v>
      </c>
      <c r="BZ63">
        <v>12</v>
      </c>
      <c r="CA63">
        <v>10</v>
      </c>
      <c r="CB63">
        <v>9</v>
      </c>
      <c r="CC63">
        <v>16</v>
      </c>
      <c r="CD63">
        <v>7</v>
      </c>
      <c r="CE63">
        <v>10</v>
      </c>
      <c r="CF63">
        <v>15</v>
      </c>
      <c r="CG63">
        <v>16</v>
      </c>
      <c r="CH63">
        <v>7</v>
      </c>
      <c r="CI63">
        <v>9</v>
      </c>
      <c r="CJ63">
        <v>15</v>
      </c>
      <c r="CL63">
        <v>10</v>
      </c>
      <c r="CM63">
        <v>3</v>
      </c>
      <c r="CN63">
        <v>0</v>
      </c>
      <c r="CO63">
        <v>0</v>
      </c>
      <c r="CP63">
        <v>8</v>
      </c>
      <c r="CQ63">
        <v>3</v>
      </c>
      <c r="CR63">
        <v>4</v>
      </c>
      <c r="CS63">
        <v>3</v>
      </c>
      <c r="CT63">
        <v>9</v>
      </c>
      <c r="CU63">
        <v>0</v>
      </c>
      <c r="CV63">
        <v>4</v>
      </c>
      <c r="CW63">
        <v>8</v>
      </c>
      <c r="CX63">
        <v>9</v>
      </c>
      <c r="CY63">
        <v>0</v>
      </c>
      <c r="CZ63">
        <v>3</v>
      </c>
      <c r="DA63">
        <v>8</v>
      </c>
      <c r="DC63">
        <f>((12/17)*100)</f>
        <v>70.588235294117652</v>
      </c>
      <c r="DD63">
        <f>((8/17)*100)</f>
        <v>47.058823529411761</v>
      </c>
      <c r="DE63">
        <f>((8/17)*100)</f>
        <v>47.058823529411761</v>
      </c>
      <c r="DF63">
        <f>((12/15)*100)</f>
        <v>80</v>
      </c>
      <c r="DG63">
        <f>((10/15)*100)</f>
        <v>66.666666666666657</v>
      </c>
      <c r="DH63">
        <f>((9/15)*100)</f>
        <v>60</v>
      </c>
      <c r="DI63">
        <f>((7/16)*100)</f>
        <v>43.75</v>
      </c>
      <c r="DJ63">
        <f>((10/16)*100)</f>
        <v>62.5</v>
      </c>
      <c r="DK63">
        <f>((15/16)*100)</f>
        <v>93.75</v>
      </c>
      <c r="DL63">
        <f>((7/16)*100)</f>
        <v>43.75</v>
      </c>
      <c r="DM63">
        <f>((9/16)*100)</f>
        <v>56.25</v>
      </c>
      <c r="DN63">
        <f>((15/16)*100)</f>
        <v>93.75</v>
      </c>
      <c r="DP63">
        <f>((3/10)*100)</f>
        <v>30</v>
      </c>
      <c r="DQ63">
        <f>((0/10)*100)</f>
        <v>0</v>
      </c>
      <c r="DR63">
        <f>((0/10)*100)</f>
        <v>0</v>
      </c>
      <c r="DS63">
        <f>((3/8)*100)</f>
        <v>37.5</v>
      </c>
      <c r="DT63">
        <f>((4/8)*100)</f>
        <v>50</v>
      </c>
      <c r="DU63">
        <f>((3/8)*100)</f>
        <v>37.5</v>
      </c>
      <c r="DV63">
        <f>((0/9)*100)</f>
        <v>0</v>
      </c>
      <c r="DW63">
        <f>((4/9)*100)</f>
        <v>44.444444444444443</v>
      </c>
      <c r="DX63">
        <f>((8/9)*100)</f>
        <v>88.888888888888886</v>
      </c>
      <c r="DY63">
        <f>((0/9)*100)</f>
        <v>0</v>
      </c>
      <c r="DZ63">
        <f>((3/9)*100)</f>
        <v>33.333333333333329</v>
      </c>
      <c r="EA63">
        <f>((8/9)*100)</f>
        <v>88.888888888888886</v>
      </c>
    </row>
    <row r="64" spans="1:131" x14ac:dyDescent="0.25">
      <c r="A64">
        <v>52.331054000000002</v>
      </c>
      <c r="B64">
        <v>8.3334729999999997</v>
      </c>
      <c r="C64">
        <v>55.459793000000005</v>
      </c>
      <c r="D64">
        <v>6.3096839999999998</v>
      </c>
      <c r="E64">
        <v>55.244899000000004</v>
      </c>
      <c r="F64">
        <v>10.336421</v>
      </c>
      <c r="G64">
        <v>55.376163000000005</v>
      </c>
      <c r="H64">
        <v>5.660158</v>
      </c>
      <c r="K64">
        <f>(13/200)</f>
        <v>6.5000000000000002E-2</v>
      </c>
      <c r="L64">
        <f>(15/200)</f>
        <v>7.4999999999999997E-2</v>
      </c>
      <c r="M64">
        <f>(14/200)</f>
        <v>7.0000000000000007E-2</v>
      </c>
      <c r="N64">
        <f>(14/200)</f>
        <v>7.0000000000000007E-2</v>
      </c>
      <c r="P64">
        <f>(9/200)</f>
        <v>4.4999999999999998E-2</v>
      </c>
      <c r="Q64">
        <f>(7/200)</f>
        <v>3.5000000000000003E-2</v>
      </c>
      <c r="R64">
        <f>(9/200)</f>
        <v>4.4999999999999998E-2</v>
      </c>
      <c r="S64">
        <f>(8/200)</f>
        <v>0.04</v>
      </c>
      <c r="U64">
        <f>0.065+0.045</f>
        <v>0.11</v>
      </c>
      <c r="V64">
        <f>0.075+0.035</f>
        <v>0.11</v>
      </c>
      <c r="W64">
        <f>0.07+0.045</f>
        <v>0.115</v>
      </c>
      <c r="X64">
        <f>0.07+0.04</f>
        <v>0.11000000000000001</v>
      </c>
      <c r="Z64">
        <f>SQRT((ABS($A$65-$A$64)^2+(ABS($B$65-$B$64)^2)))</f>
        <v>24.868834976931275</v>
      </c>
      <c r="AA64">
        <f>SQRT((ABS($C$65-$C$64)^2+(ABS($D$65-$D$64)^2)))</f>
        <v>24.805931405731251</v>
      </c>
      <c r="AB64">
        <f>SQRT((ABS($E$65-$E$64)^2+(ABS($F$65-$F$64)^2)))</f>
        <v>25.166741869126611</v>
      </c>
      <c r="AC64">
        <f>SQRT((ABS($G$65-$G$64)^2+(ABS($H$65-$H$64)^2)))</f>
        <v>25.591937396829099</v>
      </c>
      <c r="AJ64">
        <f>1/0.11</f>
        <v>9.0909090909090917</v>
      </c>
      <c r="AK64">
        <f>1/0.11</f>
        <v>9.0909090909090917</v>
      </c>
      <c r="AL64">
        <f>1/0.115</f>
        <v>8.695652173913043</v>
      </c>
      <c r="AM64">
        <f>1/0.11</f>
        <v>9.0909090909090917</v>
      </c>
      <c r="AO64">
        <f t="shared" si="27"/>
        <v>226.08031797210251</v>
      </c>
      <c r="AP64">
        <f t="shared" si="28"/>
        <v>225.50846732482955</v>
      </c>
      <c r="AQ64">
        <f t="shared" si="29"/>
        <v>218.84123364457921</v>
      </c>
      <c r="AR64">
        <f t="shared" si="30"/>
        <v>232.65397633480995</v>
      </c>
      <c r="AV64">
        <f>((0.065/0.11)*100)</f>
        <v>59.090909090909093</v>
      </c>
      <c r="AW64">
        <f>((0.075/0.11)*100)</f>
        <v>68.181818181818173</v>
      </c>
      <c r="AX64">
        <f>((0.07/0.115)*100)</f>
        <v>60.869565217391312</v>
      </c>
      <c r="AY64">
        <f>((0.07/0.11)*100)</f>
        <v>63.636363636363647</v>
      </c>
      <c r="BA64">
        <f>((0.045/0.11)*100)</f>
        <v>40.909090909090907</v>
      </c>
      <c r="BB64">
        <f>((0.035/0.11)*100)</f>
        <v>31.818181818181824</v>
      </c>
      <c r="BC64">
        <f>((0.045/0.115)*100)</f>
        <v>39.130434782608688</v>
      </c>
      <c r="BD64">
        <f>((0.04/0.11)*100)</f>
        <v>36.363636363636367</v>
      </c>
      <c r="BF64">
        <f>ABS($B$64-$D$64)</f>
        <v>2.0237889999999998</v>
      </c>
      <c r="BG64">
        <f>ABS($F$64-$H$64)</f>
        <v>4.6762629999999996</v>
      </c>
      <c r="BL64">
        <f>SQRT((ABS($A$64-$E$64)^2+(ABS($B$64-$F$64)^2)))</f>
        <v>3.5358582232223355</v>
      </c>
      <c r="BM64">
        <f>SQRT((ABS($C$64-$G$64)^2+(ABS($D$64-$H$64)^2)))</f>
        <v>0.65488777784899888</v>
      </c>
      <c r="BO64">
        <f>SQRT((ABS($A$64-$G$64)^2+(ABS($B$64-$H$64)^2)))</f>
        <v>4.0520737790797963</v>
      </c>
      <c r="BP64">
        <f>SQRT((ABS($C$64-$E$64)^2+(ABS($D$64-$F$64)^2)))</f>
        <v>4.0324670238459479</v>
      </c>
      <c r="BS64">
        <f>DEGREES(ACOS((20.8335274166273^2+25.0494859540196^2-6.7924122653739^2)/(2*20.8335274166273*25.0494859540196)))</f>
        <v>13.387605751578953</v>
      </c>
      <c r="BU64">
        <v>13</v>
      </c>
      <c r="BV64">
        <v>12</v>
      </c>
      <c r="BW64">
        <v>4</v>
      </c>
      <c r="BX64">
        <v>5</v>
      </c>
      <c r="BY64">
        <v>15</v>
      </c>
      <c r="BZ64">
        <v>12</v>
      </c>
      <c r="CA64">
        <v>7</v>
      </c>
      <c r="CB64">
        <v>7</v>
      </c>
      <c r="CC64">
        <v>14</v>
      </c>
      <c r="CD64">
        <v>6</v>
      </c>
      <c r="CE64">
        <v>7</v>
      </c>
      <c r="CF64">
        <v>14</v>
      </c>
      <c r="CG64">
        <v>14</v>
      </c>
      <c r="CH64">
        <v>6</v>
      </c>
      <c r="CI64">
        <v>7</v>
      </c>
      <c r="CJ64">
        <v>14</v>
      </c>
      <c r="CL64">
        <v>9</v>
      </c>
      <c r="CM64">
        <v>6</v>
      </c>
      <c r="CN64">
        <v>0</v>
      </c>
      <c r="CO64">
        <v>0</v>
      </c>
      <c r="CP64">
        <v>7</v>
      </c>
      <c r="CQ64">
        <v>6</v>
      </c>
      <c r="CR64">
        <v>1</v>
      </c>
      <c r="CS64">
        <v>0</v>
      </c>
      <c r="CT64">
        <v>9</v>
      </c>
      <c r="CU64">
        <v>0</v>
      </c>
      <c r="CV64">
        <v>1</v>
      </c>
      <c r="CW64">
        <v>8</v>
      </c>
      <c r="CX64">
        <v>8</v>
      </c>
      <c r="CY64">
        <v>0</v>
      </c>
      <c r="CZ64">
        <v>0</v>
      </c>
      <c r="DA64">
        <v>8</v>
      </c>
      <c r="DC64">
        <f>((12/13)*100)</f>
        <v>92.307692307692307</v>
      </c>
      <c r="DD64">
        <f>((4/13)*100)</f>
        <v>30.76923076923077</v>
      </c>
      <c r="DE64">
        <f>((5/13)*100)</f>
        <v>38.461538461538467</v>
      </c>
      <c r="DF64">
        <f>((12/15)*100)</f>
        <v>80</v>
      </c>
      <c r="DG64">
        <f>((7/15)*100)</f>
        <v>46.666666666666664</v>
      </c>
      <c r="DH64">
        <f>((7/15)*100)</f>
        <v>46.666666666666664</v>
      </c>
      <c r="DI64">
        <f>((6/14)*100)</f>
        <v>42.857142857142854</v>
      </c>
      <c r="DJ64">
        <f>((7/14)*100)</f>
        <v>50</v>
      </c>
      <c r="DK64">
        <f>((14/14)*100)</f>
        <v>100</v>
      </c>
      <c r="DL64">
        <f>((6/14)*100)</f>
        <v>42.857142857142854</v>
      </c>
      <c r="DM64">
        <f>((7/14)*100)</f>
        <v>50</v>
      </c>
      <c r="DN64">
        <f>((14/14)*100)</f>
        <v>100</v>
      </c>
      <c r="DP64">
        <f>((6/9)*100)</f>
        <v>66.666666666666657</v>
      </c>
      <c r="DQ64">
        <f>((0/9)*100)</f>
        <v>0</v>
      </c>
      <c r="DR64">
        <f>((0/9)*100)</f>
        <v>0</v>
      </c>
      <c r="DS64">
        <f>((6/7)*100)</f>
        <v>85.714285714285708</v>
      </c>
      <c r="DT64">
        <f>((1/7)*100)</f>
        <v>14.285714285714285</v>
      </c>
      <c r="DU64">
        <f>((0/7)*100)</f>
        <v>0</v>
      </c>
      <c r="DV64">
        <f>((0/9)*100)</f>
        <v>0</v>
      </c>
      <c r="DW64">
        <f>((1/9)*100)</f>
        <v>11.111111111111111</v>
      </c>
      <c r="DX64">
        <f>((8/9)*100)</f>
        <v>88.888888888888886</v>
      </c>
      <c r="DY64">
        <f>((0/8)*100)</f>
        <v>0</v>
      </c>
      <c r="DZ64">
        <f>((0/8)*100)</f>
        <v>0</v>
      </c>
      <c r="EA64">
        <f>((8/8)*100)</f>
        <v>100</v>
      </c>
    </row>
    <row r="65" spans="1:131" x14ac:dyDescent="0.25">
      <c r="A65">
        <v>77.19892200000001</v>
      </c>
      <c r="B65">
        <v>8.1141690000000004</v>
      </c>
      <c r="C65">
        <v>80.265703000000002</v>
      </c>
      <c r="D65">
        <v>6.3422720000000004</v>
      </c>
      <c r="E65">
        <v>80.403144000000012</v>
      </c>
      <c r="F65">
        <v>9.6825060000000001</v>
      </c>
      <c r="G65">
        <v>80.964849000000001</v>
      </c>
      <c r="H65">
        <v>5.2522260000000003</v>
      </c>
      <c r="K65">
        <f>(14/200)</f>
        <v>7.0000000000000007E-2</v>
      </c>
      <c r="L65">
        <f>(15/200)</f>
        <v>7.4999999999999997E-2</v>
      </c>
      <c r="M65">
        <f>(14/200)</f>
        <v>7.0000000000000007E-2</v>
      </c>
      <c r="N65">
        <f>(15/200)</f>
        <v>7.4999999999999997E-2</v>
      </c>
      <c r="P65">
        <f>(8/200)</f>
        <v>0.04</v>
      </c>
      <c r="Q65">
        <f>(8/200)</f>
        <v>0.04</v>
      </c>
      <c r="R65">
        <f>(8/200)</f>
        <v>0.04</v>
      </c>
      <c r="S65">
        <f>(9/200)</f>
        <v>4.4999999999999998E-2</v>
      </c>
      <c r="U65">
        <f>0.07+0.04</f>
        <v>0.11000000000000001</v>
      </c>
      <c r="V65">
        <f>0.075+0.04</f>
        <v>0.11499999999999999</v>
      </c>
      <c r="W65">
        <f>0.07+0.04</f>
        <v>0.11000000000000001</v>
      </c>
      <c r="X65">
        <f>0.075+0.045</f>
        <v>0.12</v>
      </c>
      <c r="Z65">
        <f>SQRT((ABS($A$66-$A$65)^2+(ABS($B$66-$B$65)^2)))</f>
        <v>27.188264949972002</v>
      </c>
      <c r="AA65">
        <f>SQRT((ABS($C$66-$C$65)^2+(ABS($D$66-$D$65)^2)))</f>
        <v>28.69853570663858</v>
      </c>
      <c r="AB65">
        <f>SQRT((ABS($E$66-$E$65)^2+(ABS($F$66-$F$65)^2)))</f>
        <v>28.679560426053339</v>
      </c>
      <c r="AC65">
        <f>SQRT((ABS($G$66-$G$65)^2+(ABS($H$66-$H$65)^2)))</f>
        <v>30.230023855074833</v>
      </c>
      <c r="AJ65">
        <f>1/0.11</f>
        <v>9.0909090909090917</v>
      </c>
      <c r="AK65">
        <f>1/0.115</f>
        <v>8.695652173913043</v>
      </c>
      <c r="AL65">
        <f>1/0.11</f>
        <v>9.0909090909090917</v>
      </c>
      <c r="AM65">
        <f>1/0.12</f>
        <v>8.3333333333333339</v>
      </c>
      <c r="AO65">
        <f t="shared" si="27"/>
        <v>247.16604499974542</v>
      </c>
      <c r="AP65">
        <f t="shared" si="28"/>
        <v>249.55248440555289</v>
      </c>
      <c r="AQ65">
        <f t="shared" si="29"/>
        <v>260.72327660048484</v>
      </c>
      <c r="AR65">
        <f t="shared" si="30"/>
        <v>251.91686545895695</v>
      </c>
      <c r="AV65">
        <f>((0.07/0.11)*100)</f>
        <v>63.636363636363647</v>
      </c>
      <c r="AW65">
        <f>((0.075/0.115)*100)</f>
        <v>65.217391304347814</v>
      </c>
      <c r="AX65">
        <f>((0.07/0.11)*100)</f>
        <v>63.636363636363647</v>
      </c>
      <c r="AY65">
        <f>((0.075/0.12)*100)</f>
        <v>62.5</v>
      </c>
      <c r="BA65">
        <f>((0.04/0.11)*100)</f>
        <v>36.363636363636367</v>
      </c>
      <c r="BB65">
        <f>((0.04/0.115)*100)</f>
        <v>34.782608695652172</v>
      </c>
      <c r="BC65">
        <f>((0.04/0.11)*100)</f>
        <v>36.363636363636367</v>
      </c>
      <c r="BD65">
        <f>((0.045/0.12)*100)</f>
        <v>37.5</v>
      </c>
      <c r="BF65">
        <f>ABS($B$65-$D$65)</f>
        <v>1.7718970000000001</v>
      </c>
      <c r="BG65">
        <f>ABS($F$65-$H$65)</f>
        <v>4.4302799999999998</v>
      </c>
      <c r="BL65">
        <f>SQRT((ABS($A$65-$E$65)^2+(ABS($B$65-$F$65)^2)))</f>
        <v>3.5674528127016631</v>
      </c>
      <c r="BM65">
        <f>SQRT((ABS($C$65-$G$65)^2+(ABS($D$65-$H$65)^2)))</f>
        <v>1.294992436824246</v>
      </c>
      <c r="BO65">
        <f>SQRT((ABS($A$65-$G$65)^2+(ABS($B$65-$H$65)^2)))</f>
        <v>4.7300025269103116</v>
      </c>
      <c r="BP65">
        <f>SQRT((ABS($C$65-$E$65)^2+(ABS($D$65-$F$65)^2)))</f>
        <v>3.3430604546189411</v>
      </c>
      <c r="BR65">
        <f>DEGREES(ACOS((6.27475919260756^2+29.0252328816081^2-24.6984345054445^2)/(2*6.27475919260756*29.0252328816081)))</f>
        <v>41.733303080345856</v>
      </c>
      <c r="BU65">
        <v>14</v>
      </c>
      <c r="BV65">
        <v>11</v>
      </c>
      <c r="BW65">
        <v>6</v>
      </c>
      <c r="BX65">
        <v>5</v>
      </c>
      <c r="BY65">
        <v>15</v>
      </c>
      <c r="BZ65">
        <v>11</v>
      </c>
      <c r="CA65">
        <v>8</v>
      </c>
      <c r="CB65">
        <v>7</v>
      </c>
      <c r="CC65">
        <v>14</v>
      </c>
      <c r="CD65">
        <v>6</v>
      </c>
      <c r="CE65">
        <v>8</v>
      </c>
      <c r="CF65">
        <v>13</v>
      </c>
      <c r="CG65">
        <v>15</v>
      </c>
      <c r="CH65">
        <v>7</v>
      </c>
      <c r="CI65">
        <v>8</v>
      </c>
      <c r="CJ65">
        <v>13</v>
      </c>
      <c r="CL65">
        <v>8</v>
      </c>
      <c r="CM65">
        <v>5</v>
      </c>
      <c r="CN65">
        <v>0</v>
      </c>
      <c r="CO65">
        <v>0</v>
      </c>
      <c r="CP65">
        <v>8</v>
      </c>
      <c r="CQ65">
        <v>5</v>
      </c>
      <c r="CR65">
        <v>1</v>
      </c>
      <c r="CS65">
        <v>1</v>
      </c>
      <c r="CT65">
        <v>8</v>
      </c>
      <c r="CU65">
        <v>0</v>
      </c>
      <c r="CV65">
        <v>1</v>
      </c>
      <c r="CW65">
        <v>8</v>
      </c>
      <c r="CX65">
        <v>9</v>
      </c>
      <c r="CY65">
        <v>0</v>
      </c>
      <c r="CZ65">
        <v>1</v>
      </c>
      <c r="DA65">
        <v>8</v>
      </c>
      <c r="DC65">
        <f>((11/14)*100)</f>
        <v>78.571428571428569</v>
      </c>
      <c r="DD65">
        <f>((6/14)*100)</f>
        <v>42.857142857142854</v>
      </c>
      <c r="DE65">
        <f>((5/14)*100)</f>
        <v>35.714285714285715</v>
      </c>
      <c r="DF65">
        <f>((11/15)*100)</f>
        <v>73.333333333333329</v>
      </c>
      <c r="DG65">
        <f>((8/15)*100)</f>
        <v>53.333333333333336</v>
      </c>
      <c r="DH65">
        <f>((7/15)*100)</f>
        <v>46.666666666666664</v>
      </c>
      <c r="DI65">
        <f>((6/14)*100)</f>
        <v>42.857142857142854</v>
      </c>
      <c r="DJ65">
        <f>((8/14)*100)</f>
        <v>57.142857142857139</v>
      </c>
      <c r="DK65">
        <f>((13/14)*100)</f>
        <v>92.857142857142861</v>
      </c>
      <c r="DL65">
        <f>((7/15)*100)</f>
        <v>46.666666666666664</v>
      </c>
      <c r="DM65">
        <f>((8/15)*100)</f>
        <v>53.333333333333336</v>
      </c>
      <c r="DN65">
        <f>((13/15)*100)</f>
        <v>86.666666666666671</v>
      </c>
      <c r="DP65">
        <f>((5/8)*100)</f>
        <v>62.5</v>
      </c>
      <c r="DQ65">
        <f>((0/8)*100)</f>
        <v>0</v>
      </c>
      <c r="DR65">
        <f>((0/8)*100)</f>
        <v>0</v>
      </c>
      <c r="DS65">
        <f>((5/8)*100)</f>
        <v>62.5</v>
      </c>
      <c r="DT65">
        <f>((1/8)*100)</f>
        <v>12.5</v>
      </c>
      <c r="DU65">
        <f>((1/8)*100)</f>
        <v>12.5</v>
      </c>
      <c r="DV65">
        <f>((0/8)*100)</f>
        <v>0</v>
      </c>
      <c r="DW65">
        <f>((1/8)*100)</f>
        <v>12.5</v>
      </c>
      <c r="DX65">
        <f>((8/8)*100)</f>
        <v>100</v>
      </c>
      <c r="DY65">
        <f>((0/9)*100)</f>
        <v>0</v>
      </c>
      <c r="DZ65">
        <f>((1/9)*100)</f>
        <v>11.111111111111111</v>
      </c>
      <c r="EA65">
        <f>((8/9)*100)</f>
        <v>88.888888888888886</v>
      </c>
    </row>
    <row r="66" spans="1:131" x14ac:dyDescent="0.25">
      <c r="A66">
        <v>104.37970200000001</v>
      </c>
      <c r="B66">
        <v>8.7520950000000006</v>
      </c>
      <c r="C66">
        <v>108.96293100000001</v>
      </c>
      <c r="D66">
        <v>6.6162369999999999</v>
      </c>
      <c r="E66">
        <v>109.08267000000001</v>
      </c>
      <c r="F66">
        <v>9.7269430000000003</v>
      </c>
      <c r="G66">
        <v>111.19470100000001</v>
      </c>
      <c r="H66">
        <v>5.1502929999999996</v>
      </c>
      <c r="K66">
        <f>(12/200)</f>
        <v>0.06</v>
      </c>
      <c r="L66">
        <f>(15/200)</f>
        <v>7.4999999999999997E-2</v>
      </c>
      <c r="M66">
        <f>(14/200)</f>
        <v>7.0000000000000007E-2</v>
      </c>
      <c r="N66">
        <f>(14/200)</f>
        <v>7.0000000000000007E-2</v>
      </c>
      <c r="P66">
        <f>(8/200)</f>
        <v>0.04</v>
      </c>
      <c r="Q66">
        <f>(7/200)</f>
        <v>3.5000000000000003E-2</v>
      </c>
      <c r="R66">
        <f>(9/200)</f>
        <v>4.4999999999999998E-2</v>
      </c>
      <c r="S66">
        <f>(8/200)</f>
        <v>0.04</v>
      </c>
      <c r="U66">
        <f>0.06+0.04</f>
        <v>0.1</v>
      </c>
      <c r="V66">
        <f>0.075+0.035</f>
        <v>0.11</v>
      </c>
      <c r="W66">
        <f>0.07+0.045</f>
        <v>0.115</v>
      </c>
      <c r="X66">
        <f>0.07+0.04</f>
        <v>0.11000000000000001</v>
      </c>
      <c r="Z66">
        <f>SQRT((ABS($A$67-$A$66)^2+(ABS($B$67-$B$66)^2)))</f>
        <v>26.840297719823944</v>
      </c>
      <c r="AA66">
        <f>SQRT((ABS($C$67-$C$66)^2+(ABS($D$67-$D$66)^2)))</f>
        <v>26.746062575922647</v>
      </c>
      <c r="AB66">
        <f>SQRT((ABS($E$67-$E$66)^2+(ABS($F$67-$F$66)^2)))</f>
        <v>26.273756626320985</v>
      </c>
      <c r="AC66">
        <f>SQRT((ABS($G$67-$G$66)^2+(ABS($H$67-$H$66)^2)))</f>
        <v>24.859355792073071</v>
      </c>
      <c r="AJ66">
        <f>1/0.1</f>
        <v>10</v>
      </c>
      <c r="AK66">
        <f>1/0.11</f>
        <v>9.0909090909090917</v>
      </c>
      <c r="AL66">
        <f>1/0.115</f>
        <v>8.695652173913043</v>
      </c>
      <c r="AM66">
        <f>1/0.11</f>
        <v>9.0909090909090917</v>
      </c>
      <c r="AO66">
        <f t="shared" si="27"/>
        <v>268.4029771982394</v>
      </c>
      <c r="AP66">
        <f t="shared" si="28"/>
        <v>243.1460234174786</v>
      </c>
      <c r="AQ66">
        <f t="shared" si="29"/>
        <v>228.46744892453029</v>
      </c>
      <c r="AR66">
        <f t="shared" si="30"/>
        <v>225.99414356430063</v>
      </c>
      <c r="AV66">
        <f>((0.06/0.1)*100)</f>
        <v>60</v>
      </c>
      <c r="AW66">
        <f>((0.075/0.11)*100)</f>
        <v>68.181818181818173</v>
      </c>
      <c r="AX66">
        <f>((0.07/0.115)*100)</f>
        <v>60.869565217391312</v>
      </c>
      <c r="AY66">
        <f>((0.07/0.11)*100)</f>
        <v>63.636363636363647</v>
      </c>
      <c r="BA66">
        <f>((0.04/0.1)*100)</f>
        <v>40</v>
      </c>
      <c r="BB66">
        <f>((0.035/0.11)*100)</f>
        <v>31.818181818181824</v>
      </c>
      <c r="BC66">
        <f>((0.045/0.115)*100)</f>
        <v>39.130434782608688</v>
      </c>
      <c r="BD66">
        <f>((0.04/0.11)*100)</f>
        <v>36.363636363636367</v>
      </c>
      <c r="BF66">
        <f>ABS($B$66-$D$66)</f>
        <v>2.1358580000000007</v>
      </c>
      <c r="BG66">
        <f>ABS($F$66-$H$66)</f>
        <v>4.5766500000000008</v>
      </c>
      <c r="BL66">
        <f>SQRT((ABS($A$66-$E$66)^2+(ABS($B$66-$F$66)^2)))</f>
        <v>4.8029404152173267</v>
      </c>
      <c r="BM66">
        <f>SQRT((ABS($C$66-$G$66)^2+(ABS($D$66-$H$66)^2)))</f>
        <v>2.6701665011822744</v>
      </c>
      <c r="BO66">
        <f>SQRT((ABS($A$66-$G$66)^2+(ABS($B$66-$H$66)^2)))</f>
        <v>7.7082546025157352</v>
      </c>
      <c r="BP66">
        <f>SQRT((ABS($C$66-$E$66)^2+(ABS($D$66-$F$66)^2)))</f>
        <v>3.1130096765922528</v>
      </c>
      <c r="BR66">
        <f>DEGREES(ACOS((33.2614742377352^2+31.6251593129865^2-4.96145787316672^2)/(2*33.2614742377352*31.6251593129865)))</f>
        <v>8.281661779618986</v>
      </c>
      <c r="BU66">
        <v>12</v>
      </c>
      <c r="BV66">
        <v>9</v>
      </c>
      <c r="BW66">
        <v>3</v>
      </c>
      <c r="BX66">
        <v>4</v>
      </c>
      <c r="BY66">
        <v>15</v>
      </c>
      <c r="BZ66">
        <v>9</v>
      </c>
      <c r="CA66">
        <v>7</v>
      </c>
      <c r="CB66">
        <v>7</v>
      </c>
      <c r="CC66">
        <v>14</v>
      </c>
      <c r="CD66">
        <v>4</v>
      </c>
      <c r="CE66">
        <v>7</v>
      </c>
      <c r="CF66">
        <v>13</v>
      </c>
      <c r="CG66">
        <v>14</v>
      </c>
      <c r="CH66">
        <v>4</v>
      </c>
      <c r="CI66">
        <v>6</v>
      </c>
      <c r="CJ66">
        <v>13</v>
      </c>
      <c r="CL66">
        <v>8</v>
      </c>
      <c r="CM66">
        <v>4</v>
      </c>
      <c r="CN66">
        <v>0</v>
      </c>
      <c r="CO66">
        <v>0</v>
      </c>
      <c r="CP66">
        <v>7</v>
      </c>
      <c r="CQ66">
        <v>4</v>
      </c>
      <c r="CR66">
        <v>1</v>
      </c>
      <c r="CS66">
        <v>0</v>
      </c>
      <c r="CT66">
        <v>9</v>
      </c>
      <c r="CU66">
        <v>0</v>
      </c>
      <c r="CV66">
        <v>1</v>
      </c>
      <c r="CW66">
        <v>7</v>
      </c>
      <c r="CX66">
        <v>8</v>
      </c>
      <c r="CY66">
        <v>0</v>
      </c>
      <c r="CZ66">
        <v>0</v>
      </c>
      <c r="DA66">
        <v>7</v>
      </c>
      <c r="DC66">
        <f>((9/12)*100)</f>
        <v>75</v>
      </c>
      <c r="DD66">
        <f>((3/12)*100)</f>
        <v>25</v>
      </c>
      <c r="DE66">
        <f>((4/12)*100)</f>
        <v>33.333333333333329</v>
      </c>
      <c r="DF66">
        <f>((9/15)*100)</f>
        <v>60</v>
      </c>
      <c r="DG66">
        <f>((7/15)*100)</f>
        <v>46.666666666666664</v>
      </c>
      <c r="DH66">
        <f>((7/15)*100)</f>
        <v>46.666666666666664</v>
      </c>
      <c r="DI66">
        <f>((4/14)*100)</f>
        <v>28.571428571428569</v>
      </c>
      <c r="DJ66">
        <f>((7/14)*100)</f>
        <v>50</v>
      </c>
      <c r="DK66">
        <f>((13/14)*100)</f>
        <v>92.857142857142861</v>
      </c>
      <c r="DL66">
        <f>((4/14)*100)</f>
        <v>28.571428571428569</v>
      </c>
      <c r="DM66">
        <f>((6/14)*100)</f>
        <v>42.857142857142854</v>
      </c>
      <c r="DN66">
        <f>((13/14)*100)</f>
        <v>92.857142857142861</v>
      </c>
      <c r="DP66">
        <f>((4/8)*100)</f>
        <v>50</v>
      </c>
      <c r="DQ66">
        <f>((0/8)*100)</f>
        <v>0</v>
      </c>
      <c r="DR66">
        <f>((0/8)*100)</f>
        <v>0</v>
      </c>
      <c r="DS66">
        <f>((4/7)*100)</f>
        <v>57.142857142857139</v>
      </c>
      <c r="DT66">
        <f>((1/7)*100)</f>
        <v>14.285714285714285</v>
      </c>
      <c r="DU66">
        <f>((0/7)*100)</f>
        <v>0</v>
      </c>
      <c r="DV66">
        <f>((0/9)*100)</f>
        <v>0</v>
      </c>
      <c r="DW66">
        <f>((1/9)*100)</f>
        <v>11.111111111111111</v>
      </c>
      <c r="DX66">
        <f>((7/9)*100)</f>
        <v>77.777777777777786</v>
      </c>
      <c r="DY66">
        <f t="shared" ref="DY66:DZ69" si="31">((0/8)*100)</f>
        <v>0</v>
      </c>
      <c r="DZ66">
        <f t="shared" si="31"/>
        <v>0</v>
      </c>
      <c r="EA66">
        <f>((7/8)*100)</f>
        <v>87.5</v>
      </c>
    </row>
    <row r="67" spans="1:131" x14ac:dyDescent="0.25">
      <c r="A67">
        <v>131.19406700000002</v>
      </c>
      <c r="B67">
        <v>7.572514</v>
      </c>
      <c r="C67">
        <v>135.68041400000001</v>
      </c>
      <c r="D67">
        <v>5.380128</v>
      </c>
      <c r="E67">
        <v>135.331095</v>
      </c>
      <c r="F67">
        <v>8.5734820000000003</v>
      </c>
      <c r="G67">
        <v>136.03391500000001</v>
      </c>
      <c r="H67">
        <v>4.1497840000000004</v>
      </c>
      <c r="K67">
        <f>(17/200)</f>
        <v>8.5000000000000006E-2</v>
      </c>
      <c r="L67">
        <f>(15/200)</f>
        <v>7.4999999999999997E-2</v>
      </c>
      <c r="M67">
        <f>(16/200)</f>
        <v>0.08</v>
      </c>
      <c r="N67">
        <f>(15/200)</f>
        <v>7.4999999999999997E-2</v>
      </c>
      <c r="P67">
        <f>(10/200)</f>
        <v>0.05</v>
      </c>
      <c r="Q67">
        <f t="shared" ref="Q67:R69" si="32">(8/200)</f>
        <v>0.04</v>
      </c>
      <c r="R67">
        <f t="shared" si="32"/>
        <v>0.04</v>
      </c>
      <c r="S67">
        <f>(8/200)</f>
        <v>0.04</v>
      </c>
      <c r="U67">
        <f>0.085+0.05</f>
        <v>0.13500000000000001</v>
      </c>
      <c r="V67">
        <f>0.075+0.04</f>
        <v>0.11499999999999999</v>
      </c>
      <c r="W67">
        <f>0.08+0.04</f>
        <v>0.12</v>
      </c>
      <c r="X67">
        <f>0.075+0.04</f>
        <v>0.11499999999999999</v>
      </c>
      <c r="Z67">
        <f>SQRT((ABS($A$68-$A$67)^2+(ABS($B$68-$B$67)^2)))</f>
        <v>37.435357991684853</v>
      </c>
      <c r="AA67">
        <f>SQRT((ABS($C$68-$C$67)^2+(ABS($D$68-$D$67)^2)))</f>
        <v>36.948344505939865</v>
      </c>
      <c r="AB67">
        <f>SQRT((ABS($E$68-$E$67)^2+(ABS($F$68-$F$67)^2)))</f>
        <v>38.054502042328203</v>
      </c>
      <c r="AC67">
        <f>SQRT((ABS($G$68-$G$67)^2+(ABS($H$68-$H$67)^2)))</f>
        <v>37.28420542948561</v>
      </c>
      <c r="AJ67">
        <f>1/0.135</f>
        <v>7.4074074074074066</v>
      </c>
      <c r="AK67">
        <f>1/0.115</f>
        <v>8.695652173913043</v>
      </c>
      <c r="AL67">
        <f>1/0.12</f>
        <v>8.3333333333333339</v>
      </c>
      <c r="AM67">
        <f>1/0.115</f>
        <v>8.695652173913043</v>
      </c>
      <c r="AO67">
        <f t="shared" si="27"/>
        <v>277.29894808655445</v>
      </c>
      <c r="AP67">
        <f t="shared" si="28"/>
        <v>321.28995222556409</v>
      </c>
      <c r="AQ67">
        <f t="shared" si="29"/>
        <v>317.12085035273503</v>
      </c>
      <c r="AR67">
        <f t="shared" si="30"/>
        <v>324.21048199552706</v>
      </c>
      <c r="AV67">
        <f>((0.085/0.135)*100)</f>
        <v>62.962962962962962</v>
      </c>
      <c r="AW67">
        <f>((0.075/0.115)*100)</f>
        <v>65.217391304347814</v>
      </c>
      <c r="AX67">
        <f>((0.08/0.12)*100)</f>
        <v>66.666666666666671</v>
      </c>
      <c r="AY67">
        <f>((0.075/0.115)*100)</f>
        <v>65.217391304347814</v>
      </c>
      <c r="BA67">
        <f>((0.05/0.135)*100)</f>
        <v>37.037037037037038</v>
      </c>
      <c r="BB67">
        <f>((0.04/0.115)*100)</f>
        <v>34.782608695652172</v>
      </c>
      <c r="BC67">
        <f>((0.04/0.12)*100)</f>
        <v>33.333333333333336</v>
      </c>
      <c r="BD67">
        <f>((0.04/0.115)*100)</f>
        <v>34.782608695652172</v>
      </c>
      <c r="BF67">
        <f>ABS($B$67-$D$67)</f>
        <v>2.1923859999999999</v>
      </c>
      <c r="BG67">
        <f>ABS($F$67-$H$67)</f>
        <v>4.4236979999999999</v>
      </c>
      <c r="BL67">
        <f>SQRT((ABS($A$67-$E$67)^2+(ABS($B$67-$F$67)^2)))</f>
        <v>4.2563996064523701</v>
      </c>
      <c r="BM67">
        <f>SQRT((ABS($C$67-$G$67)^2+(ABS($D$67-$H$67)^2)))</f>
        <v>1.2801208206013193</v>
      </c>
      <c r="BO67">
        <f>SQRT((ABS($A$67-$G$67)^2+(ABS($B$67-$H$67)^2)))</f>
        <v>5.9278334419924361</v>
      </c>
      <c r="BP67">
        <f>SQRT((ABS($C$67-$E$67)^2+(ABS($D$67-$F$67)^2)))</f>
        <v>3.2124030776160399</v>
      </c>
      <c r="BR67">
        <f>DEGREES(ACOS((37.0684225571574^2+38.1699487786862^2-4.66086600244944^2)/(2*37.0684225571574*38.1699487786862)))</f>
        <v>6.9025344932567911</v>
      </c>
      <c r="BS67">
        <f>DEGREES(ACOS((19.7791694072669^2+24.5066582700194^2-6.27475919260756^2)/(2*19.7791694072669*24.5066582700194)))</f>
        <v>10.753205606343979</v>
      </c>
      <c r="BU67">
        <v>17</v>
      </c>
      <c r="BV67">
        <v>13</v>
      </c>
      <c r="BW67">
        <v>9</v>
      </c>
      <c r="BX67">
        <v>9</v>
      </c>
      <c r="BY67">
        <v>15</v>
      </c>
      <c r="BZ67">
        <v>13</v>
      </c>
      <c r="CA67">
        <v>8</v>
      </c>
      <c r="CB67">
        <v>7</v>
      </c>
      <c r="CC67">
        <v>16</v>
      </c>
      <c r="CD67">
        <v>9</v>
      </c>
      <c r="CE67">
        <v>8</v>
      </c>
      <c r="CF67">
        <v>15</v>
      </c>
      <c r="CG67">
        <v>15</v>
      </c>
      <c r="CH67">
        <v>8</v>
      </c>
      <c r="CI67">
        <v>7</v>
      </c>
      <c r="CJ67">
        <v>15</v>
      </c>
      <c r="CL67">
        <v>10</v>
      </c>
      <c r="CM67">
        <v>4</v>
      </c>
      <c r="CN67">
        <v>0</v>
      </c>
      <c r="CO67">
        <v>0</v>
      </c>
      <c r="CP67">
        <v>8</v>
      </c>
      <c r="CQ67">
        <v>4</v>
      </c>
      <c r="CR67">
        <v>1</v>
      </c>
      <c r="CS67">
        <v>0</v>
      </c>
      <c r="CT67">
        <v>8</v>
      </c>
      <c r="CU67">
        <v>0</v>
      </c>
      <c r="CV67">
        <v>1</v>
      </c>
      <c r="CW67">
        <v>7</v>
      </c>
      <c r="CX67">
        <v>8</v>
      </c>
      <c r="CY67">
        <v>0</v>
      </c>
      <c r="CZ67">
        <v>0</v>
      </c>
      <c r="DA67">
        <v>7</v>
      </c>
      <c r="DC67">
        <f>((13/17)*100)</f>
        <v>76.470588235294116</v>
      </c>
      <c r="DD67">
        <f>((9/17)*100)</f>
        <v>52.941176470588239</v>
      </c>
      <c r="DE67">
        <f>((9/17)*100)</f>
        <v>52.941176470588239</v>
      </c>
      <c r="DF67">
        <f>((13/15)*100)</f>
        <v>86.666666666666671</v>
      </c>
      <c r="DG67">
        <f>((8/15)*100)</f>
        <v>53.333333333333336</v>
      </c>
      <c r="DH67">
        <f>((7/15)*100)</f>
        <v>46.666666666666664</v>
      </c>
      <c r="DI67">
        <f>((9/16)*100)</f>
        <v>56.25</v>
      </c>
      <c r="DJ67">
        <f>((8/16)*100)</f>
        <v>50</v>
      </c>
      <c r="DK67">
        <f>((15/16)*100)</f>
        <v>93.75</v>
      </c>
      <c r="DL67">
        <f>((8/15)*100)</f>
        <v>53.333333333333336</v>
      </c>
      <c r="DM67">
        <f>((7/15)*100)</f>
        <v>46.666666666666664</v>
      </c>
      <c r="DN67">
        <f>((15/15)*100)</f>
        <v>100</v>
      </c>
      <c r="DP67">
        <f>((4/10)*100)</f>
        <v>40</v>
      </c>
      <c r="DQ67">
        <f>((0/10)*100)</f>
        <v>0</v>
      </c>
      <c r="DR67">
        <f>((0/10)*100)</f>
        <v>0</v>
      </c>
      <c r="DS67">
        <f>((4/8)*100)</f>
        <v>50</v>
      </c>
      <c r="DT67">
        <f>((1/8)*100)</f>
        <v>12.5</v>
      </c>
      <c r="DU67">
        <f t="shared" ref="DU67:DV69" si="33">((0/8)*100)</f>
        <v>0</v>
      </c>
      <c r="DV67">
        <f t="shared" si="33"/>
        <v>0</v>
      </c>
      <c r="DW67">
        <f>((1/8)*100)</f>
        <v>12.5</v>
      </c>
      <c r="DX67">
        <f>((7/8)*100)</f>
        <v>87.5</v>
      </c>
      <c r="DY67">
        <f t="shared" si="31"/>
        <v>0</v>
      </c>
      <c r="DZ67">
        <f t="shared" si="31"/>
        <v>0</v>
      </c>
      <c r="EA67">
        <f>((7/8)*100)</f>
        <v>87.5</v>
      </c>
    </row>
    <row r="68" spans="1:131" x14ac:dyDescent="0.25">
      <c r="A68">
        <v>168.62606700000001</v>
      </c>
      <c r="B68">
        <v>8.0739160000000005</v>
      </c>
      <c r="C68">
        <v>172.625857</v>
      </c>
      <c r="D68">
        <v>5.8431649999999999</v>
      </c>
      <c r="E68">
        <v>173.37842000000001</v>
      </c>
      <c r="F68">
        <v>9.3125260000000001</v>
      </c>
      <c r="G68">
        <v>173.306996</v>
      </c>
      <c r="H68">
        <v>5.0605019999999996</v>
      </c>
      <c r="K68">
        <f>(15/200)</f>
        <v>7.4999999999999997E-2</v>
      </c>
      <c r="L68">
        <f>(16/200)</f>
        <v>0.08</v>
      </c>
      <c r="M68">
        <f>(16/200)</f>
        <v>0.08</v>
      </c>
      <c r="N68">
        <f>(17/200)</f>
        <v>8.5000000000000006E-2</v>
      </c>
      <c r="P68">
        <f>(7/200)</f>
        <v>3.5000000000000003E-2</v>
      </c>
      <c r="Q68">
        <f t="shared" si="32"/>
        <v>0.04</v>
      </c>
      <c r="R68">
        <f t="shared" si="32"/>
        <v>0.04</v>
      </c>
      <c r="S68">
        <f>(8/200)</f>
        <v>0.04</v>
      </c>
      <c r="U68">
        <f>0.075+0.035</f>
        <v>0.11</v>
      </c>
      <c r="V68">
        <f>0.08+0.04</f>
        <v>0.12</v>
      </c>
      <c r="W68">
        <f>0.08+0.04</f>
        <v>0.12</v>
      </c>
      <c r="X68">
        <f>0.085+0.04</f>
        <v>0.125</v>
      </c>
      <c r="Z68">
        <f>SQRT((ABS($A$69-$A$68)^2+(ABS($B$69-$B$68)^2)))</f>
        <v>30.280972592661296</v>
      </c>
      <c r="AA68">
        <f>SQRT((ABS($C$69-$C$68)^2+(ABS($D$69-$D$68)^2)))</f>
        <v>30.484569514013927</v>
      </c>
      <c r="AB68">
        <f>SQRT((ABS($E$69-$E$68)^2+(ABS($F$69-$F$68)^2)))</f>
        <v>30.947643513623134</v>
      </c>
      <c r="AC68">
        <f>SQRT((ABS($G$69-$G$68)^2+(ABS($H$69-$H$68)^2)))</f>
        <v>31.421976889086423</v>
      </c>
      <c r="AJ68">
        <f>1/0.11</f>
        <v>9.0909090909090917</v>
      </c>
      <c r="AK68">
        <f>1/0.12</f>
        <v>8.3333333333333339</v>
      </c>
      <c r="AL68">
        <f>1/0.12</f>
        <v>8.3333333333333339</v>
      </c>
      <c r="AM68">
        <f>1/0.125</f>
        <v>8</v>
      </c>
      <c r="AO68">
        <f t="shared" si="27"/>
        <v>275.28156902419357</v>
      </c>
      <c r="AP68">
        <f t="shared" si="28"/>
        <v>254.03807928344941</v>
      </c>
      <c r="AQ68">
        <f t="shared" si="29"/>
        <v>257.89702928019278</v>
      </c>
      <c r="AR68">
        <f t="shared" si="30"/>
        <v>251.37581511269138</v>
      </c>
      <c r="AV68">
        <f>((0.075/0.11)*100)</f>
        <v>68.181818181818173</v>
      </c>
      <c r="AW68">
        <f>((0.08/0.12)*100)</f>
        <v>66.666666666666671</v>
      </c>
      <c r="AX68">
        <f>((0.08/0.12)*100)</f>
        <v>66.666666666666671</v>
      </c>
      <c r="AY68">
        <f>((0.085/0.125)*100)</f>
        <v>68</v>
      </c>
      <c r="BA68">
        <f>((0.035/0.11)*100)</f>
        <v>31.818181818181824</v>
      </c>
      <c r="BB68">
        <f>((0.04/0.12)*100)</f>
        <v>33.333333333333336</v>
      </c>
      <c r="BC68">
        <f>((0.04/0.12)*100)</f>
        <v>33.333333333333336</v>
      </c>
      <c r="BD68">
        <f>((0.04/0.125)*100)</f>
        <v>32</v>
      </c>
      <c r="BF68">
        <f>ABS($B$68-$D$68)</f>
        <v>2.2307510000000006</v>
      </c>
      <c r="BG68">
        <f>ABS($F$68-$H$68)</f>
        <v>4.2520240000000005</v>
      </c>
      <c r="BL68">
        <f>SQRT((ABS($A$68-$E$68)^2+(ABS($B$68-$F$68)^2)))</f>
        <v>4.9111112559897272</v>
      </c>
      <c r="BM68">
        <f>SQRT((ABS($C$68-$G$68)^2+(ABS($D$68-$H$68)^2)))</f>
        <v>1.0375508223166723</v>
      </c>
      <c r="BO68">
        <f>SQRT((ABS($A$68-$G$68)^2+(ABS($B$68-$H$68)^2)))</f>
        <v>5.5670243612217947</v>
      </c>
      <c r="BP68">
        <f>SQRT((ABS($C$68-$E$68)^2+(ABS($D$68-$F$68)^2)))</f>
        <v>3.5500446218730852</v>
      </c>
      <c r="BR68">
        <f>DEGREES(ACOS((27.413297752509^2+28.1206609868522^2-4.96055077760051^2)/(2*27.413297752509*28.1206609868522)))</f>
        <v>10.145317204734326</v>
      </c>
      <c r="BS68">
        <f>DEGREES(ACOS((24.6984345054445^2+24.2311952767842^2-4.54487170356447^2)/(2*24.6984345054445*24.2311952767842)))</f>
        <v>10.603146864945458</v>
      </c>
      <c r="BU68">
        <v>15</v>
      </c>
      <c r="BV68">
        <v>12</v>
      </c>
      <c r="BW68">
        <v>7</v>
      </c>
      <c r="BX68">
        <v>7</v>
      </c>
      <c r="BY68">
        <v>16</v>
      </c>
      <c r="BZ68">
        <v>12</v>
      </c>
      <c r="CA68">
        <v>8</v>
      </c>
      <c r="CB68">
        <v>8</v>
      </c>
      <c r="CC68">
        <v>16</v>
      </c>
      <c r="CD68">
        <v>7</v>
      </c>
      <c r="CE68">
        <v>8</v>
      </c>
      <c r="CF68">
        <v>16</v>
      </c>
      <c r="CG68">
        <v>17</v>
      </c>
      <c r="CH68">
        <v>8</v>
      </c>
      <c r="CI68">
        <v>9</v>
      </c>
      <c r="CJ68">
        <v>16</v>
      </c>
      <c r="CL68">
        <v>7</v>
      </c>
      <c r="CM68">
        <v>5</v>
      </c>
      <c r="CN68">
        <v>0</v>
      </c>
      <c r="CO68">
        <v>0</v>
      </c>
      <c r="CP68">
        <v>8</v>
      </c>
      <c r="CQ68">
        <v>5</v>
      </c>
      <c r="CR68">
        <v>0</v>
      </c>
      <c r="CS68">
        <v>0</v>
      </c>
      <c r="CT68">
        <v>8</v>
      </c>
      <c r="CU68">
        <v>0</v>
      </c>
      <c r="CV68">
        <v>0</v>
      </c>
      <c r="CW68">
        <v>8</v>
      </c>
      <c r="CX68">
        <v>8</v>
      </c>
      <c r="CY68">
        <v>0</v>
      </c>
      <c r="CZ68">
        <v>0</v>
      </c>
      <c r="DA68">
        <v>8</v>
      </c>
      <c r="DC68">
        <f>((12/15)*100)</f>
        <v>80</v>
      </c>
      <c r="DD68">
        <f>((7/15)*100)</f>
        <v>46.666666666666664</v>
      </c>
      <c r="DE68">
        <f>((7/15)*100)</f>
        <v>46.666666666666664</v>
      </c>
      <c r="DF68">
        <f>((12/16)*100)</f>
        <v>75</v>
      </c>
      <c r="DG68">
        <f>((8/16)*100)</f>
        <v>50</v>
      </c>
      <c r="DH68">
        <f>((8/16)*100)</f>
        <v>50</v>
      </c>
      <c r="DI68">
        <f>((7/16)*100)</f>
        <v>43.75</v>
      </c>
      <c r="DJ68">
        <f>((8/16)*100)</f>
        <v>50</v>
      </c>
      <c r="DK68">
        <f>((16/16)*100)</f>
        <v>100</v>
      </c>
      <c r="DL68">
        <f>((8/17)*100)</f>
        <v>47.058823529411761</v>
      </c>
      <c r="DM68">
        <f>((9/17)*100)</f>
        <v>52.941176470588239</v>
      </c>
      <c r="DN68">
        <f>((16/17)*100)</f>
        <v>94.117647058823522</v>
      </c>
      <c r="DP68">
        <f>((5/7)*100)</f>
        <v>71.428571428571431</v>
      </c>
      <c r="DQ68">
        <f>((0/7)*100)</f>
        <v>0</v>
      </c>
      <c r="DR68">
        <f>((0/7)*100)</f>
        <v>0</v>
      </c>
      <c r="DS68">
        <f>((5/8)*100)</f>
        <v>62.5</v>
      </c>
      <c r="DT68">
        <f>((0/8)*100)</f>
        <v>0</v>
      </c>
      <c r="DU68">
        <f t="shared" si="33"/>
        <v>0</v>
      </c>
      <c r="DV68">
        <f t="shared" si="33"/>
        <v>0</v>
      </c>
      <c r="DW68">
        <f>((0/8)*100)</f>
        <v>0</v>
      </c>
      <c r="DX68">
        <f>((8/8)*100)</f>
        <v>100</v>
      </c>
      <c r="DY68">
        <f t="shared" si="31"/>
        <v>0</v>
      </c>
      <c r="DZ68">
        <f t="shared" si="31"/>
        <v>0</v>
      </c>
      <c r="EA68">
        <f>((8/8)*100)</f>
        <v>100</v>
      </c>
    </row>
    <row r="69" spans="1:131" x14ac:dyDescent="0.25">
      <c r="A69">
        <v>198.905203</v>
      </c>
      <c r="B69">
        <v>7.7404130000000002</v>
      </c>
      <c r="C69">
        <v>203.10896200000002</v>
      </c>
      <c r="D69">
        <v>5.5443540000000002</v>
      </c>
      <c r="E69">
        <v>204.32312999999999</v>
      </c>
      <c r="F69">
        <v>8.8864249999999991</v>
      </c>
      <c r="G69">
        <v>204.725256</v>
      </c>
      <c r="H69">
        <v>4.5772110000000001</v>
      </c>
      <c r="K69">
        <f>(12/200)</f>
        <v>0.06</v>
      </c>
      <c r="L69">
        <f>(16/200)</f>
        <v>0.08</v>
      </c>
      <c r="M69">
        <f>(14/200)</f>
        <v>7.0000000000000007E-2</v>
      </c>
      <c r="N69">
        <f>(15/200)</f>
        <v>7.4999999999999997E-2</v>
      </c>
      <c r="P69">
        <f>(9/200)</f>
        <v>4.4999999999999998E-2</v>
      </c>
      <c r="Q69">
        <f t="shared" si="32"/>
        <v>0.04</v>
      </c>
      <c r="R69">
        <f t="shared" si="32"/>
        <v>0.04</v>
      </c>
      <c r="S69">
        <f>(8/200)</f>
        <v>0.04</v>
      </c>
      <c r="U69">
        <f>0.06+0.045</f>
        <v>0.105</v>
      </c>
      <c r="V69">
        <f>0.08+0.04</f>
        <v>0.12</v>
      </c>
      <c r="W69">
        <f>0.07+0.04</f>
        <v>0.11000000000000001</v>
      </c>
      <c r="X69">
        <f>0.075+0.04</f>
        <v>0.11499999999999999</v>
      </c>
      <c r="Z69">
        <f>SQRT((ABS($A$70-$A$69)^2+(ABS($B$70-$B$69)^2)))</f>
        <v>23.486117163190187</v>
      </c>
      <c r="AA69">
        <f>SQRT((ABS($C$70-$C$69)^2+(ABS($D$70-$D$69)^2)))</f>
        <v>27.69931731407004</v>
      </c>
      <c r="AB69">
        <f>SQRT((ABS($E$70-$E$69)^2+(ABS($F$70-$F$69)^2)))</f>
        <v>24.194998169263027</v>
      </c>
      <c r="AC69">
        <f>SQRT((ABS($G$70-$G$69)^2+(ABS($H$70-$H$69)^2)))</f>
        <v>25.547815304898577</v>
      </c>
      <c r="AJ69">
        <f>1/0.105</f>
        <v>9.5238095238095237</v>
      </c>
      <c r="AK69">
        <f>1/0.12</f>
        <v>8.3333333333333339</v>
      </c>
      <c r="AL69">
        <f>1/0.11</f>
        <v>9.0909090909090917</v>
      </c>
      <c r="AM69">
        <f>1/0.115</f>
        <v>8.695652173913043</v>
      </c>
      <c r="AO69">
        <f t="shared" si="27"/>
        <v>223.67730631609703</v>
      </c>
      <c r="AP69">
        <f t="shared" si="28"/>
        <v>230.82764428391701</v>
      </c>
      <c r="AQ69">
        <f t="shared" si="29"/>
        <v>219.95452881148202</v>
      </c>
      <c r="AR69">
        <f t="shared" si="30"/>
        <v>222.15491569477027</v>
      </c>
      <c r="AV69">
        <f>((0.06/0.105)*100)</f>
        <v>57.142857142857139</v>
      </c>
      <c r="AW69">
        <f>((0.08/0.12)*100)</f>
        <v>66.666666666666671</v>
      </c>
      <c r="AX69">
        <f>((0.07/0.11)*100)</f>
        <v>63.636363636363647</v>
      </c>
      <c r="AY69">
        <f>((0.075/0.115)*100)</f>
        <v>65.217391304347814</v>
      </c>
      <c r="BA69">
        <f>((0.045/0.105)*100)</f>
        <v>42.857142857142854</v>
      </c>
      <c r="BB69">
        <f>((0.04/0.12)*100)</f>
        <v>33.333333333333336</v>
      </c>
      <c r="BC69">
        <f>((0.04/0.11)*100)</f>
        <v>36.363636363636367</v>
      </c>
      <c r="BD69">
        <f>((0.04/0.115)*100)</f>
        <v>34.782608695652172</v>
      </c>
      <c r="BF69">
        <f>ABS($B$69-$D$69)</f>
        <v>2.196059</v>
      </c>
      <c r="BG69">
        <f>ABS($F$69-$H$69)</f>
        <v>4.309213999999999</v>
      </c>
      <c r="BL69">
        <f>SQRT((ABS($A$69-$E$69)^2+(ABS($B$69-$F$69)^2)))</f>
        <v>5.5378043014784213</v>
      </c>
      <c r="BM69">
        <f>SQRT((ABS($C$69-$G$69)^2+(ABS($D$69-$H$69)^2)))</f>
        <v>1.8835529928528538</v>
      </c>
      <c r="BO69">
        <f>SQRT((ABS($A$69-$G$69)^2+(ABS($B$69-$H$69)^2)))</f>
        <v>6.6241123039704739</v>
      </c>
      <c r="BP69">
        <f>SQRT((ABS($C$69-$E$69)^2+(ABS($D$69-$F$69)^2)))</f>
        <v>3.5557899967890294</v>
      </c>
      <c r="BR69">
        <f>DEGREES(ACOS((26.6780037466118^2+28.9848166907994^2-5.47316924452825^2)/(2*26.6780037466118*28.9848166907994)))</f>
        <v>10.24019099618026</v>
      </c>
      <c r="BS69">
        <f>DEGREES(ACOS((41.4578043422819^2+40.7946108612621^2-4.31678166500751^2)/(2*41.4578043422819*40.7946108612621)))</f>
        <v>5.9454720037725659</v>
      </c>
      <c r="BU69">
        <v>12</v>
      </c>
      <c r="BV69">
        <v>9</v>
      </c>
      <c r="BW69">
        <v>4</v>
      </c>
      <c r="BX69">
        <v>4</v>
      </c>
      <c r="BY69">
        <v>16</v>
      </c>
      <c r="BZ69">
        <v>9</v>
      </c>
      <c r="CA69">
        <v>8</v>
      </c>
      <c r="CB69">
        <v>8</v>
      </c>
      <c r="CC69">
        <v>14</v>
      </c>
      <c r="CD69">
        <v>6</v>
      </c>
      <c r="CE69">
        <v>8</v>
      </c>
      <c r="CF69">
        <v>13</v>
      </c>
      <c r="CG69">
        <v>15</v>
      </c>
      <c r="CH69">
        <v>7</v>
      </c>
      <c r="CI69">
        <v>7</v>
      </c>
      <c r="CJ69">
        <v>13</v>
      </c>
      <c r="CL69">
        <v>9</v>
      </c>
      <c r="CM69">
        <v>5</v>
      </c>
      <c r="CN69">
        <v>0</v>
      </c>
      <c r="CO69">
        <v>0</v>
      </c>
      <c r="CP69">
        <v>8</v>
      </c>
      <c r="CQ69">
        <v>5</v>
      </c>
      <c r="CR69">
        <v>0</v>
      </c>
      <c r="CS69">
        <v>0</v>
      </c>
      <c r="CT69">
        <v>8</v>
      </c>
      <c r="CU69">
        <v>0</v>
      </c>
      <c r="CV69">
        <v>0</v>
      </c>
      <c r="CW69">
        <v>7</v>
      </c>
      <c r="CX69">
        <v>8</v>
      </c>
      <c r="CY69">
        <v>0</v>
      </c>
      <c r="CZ69">
        <v>0</v>
      </c>
      <c r="DA69">
        <v>7</v>
      </c>
      <c r="DC69">
        <f>((9/12)*100)</f>
        <v>75</v>
      </c>
      <c r="DD69">
        <f>((4/12)*100)</f>
        <v>33.333333333333329</v>
      </c>
      <c r="DE69">
        <f>((4/12)*100)</f>
        <v>33.333333333333329</v>
      </c>
      <c r="DF69">
        <f>((9/16)*100)</f>
        <v>56.25</v>
      </c>
      <c r="DG69">
        <f>((8/16)*100)</f>
        <v>50</v>
      </c>
      <c r="DH69">
        <f>((8/16)*100)</f>
        <v>50</v>
      </c>
      <c r="DI69">
        <f>((6/14)*100)</f>
        <v>42.857142857142854</v>
      </c>
      <c r="DJ69">
        <f>((8/14)*100)</f>
        <v>57.142857142857139</v>
      </c>
      <c r="DK69">
        <f>((13/14)*100)</f>
        <v>92.857142857142861</v>
      </c>
      <c r="DL69">
        <f>((7/15)*100)</f>
        <v>46.666666666666664</v>
      </c>
      <c r="DM69">
        <f>((7/15)*100)</f>
        <v>46.666666666666664</v>
      </c>
      <c r="DN69">
        <f>((13/15)*100)</f>
        <v>86.666666666666671</v>
      </c>
      <c r="DP69">
        <f>((5/9)*100)</f>
        <v>55.555555555555557</v>
      </c>
      <c r="DQ69">
        <f>((0/9)*100)</f>
        <v>0</v>
      </c>
      <c r="DR69">
        <f>((0/9)*100)</f>
        <v>0</v>
      </c>
      <c r="DS69">
        <f>((5/8)*100)</f>
        <v>62.5</v>
      </c>
      <c r="DT69">
        <f>((0/8)*100)</f>
        <v>0</v>
      </c>
      <c r="DU69">
        <f t="shared" si="33"/>
        <v>0</v>
      </c>
      <c r="DV69">
        <f t="shared" si="33"/>
        <v>0</v>
      </c>
      <c r="DW69">
        <f>((0/8)*100)</f>
        <v>0</v>
      </c>
      <c r="DX69">
        <f>((7/8)*100)</f>
        <v>87.5</v>
      </c>
      <c r="DY69">
        <f t="shared" si="31"/>
        <v>0</v>
      </c>
      <c r="DZ69">
        <f t="shared" si="31"/>
        <v>0</v>
      </c>
      <c r="EA69">
        <f>((7/8)*100)</f>
        <v>87.5</v>
      </c>
    </row>
    <row r="70" spans="1:131" x14ac:dyDescent="0.25">
      <c r="A70">
        <v>222.39102199999999</v>
      </c>
      <c r="B70">
        <v>7.8587569999999998</v>
      </c>
      <c r="C70">
        <v>230.80021600000001</v>
      </c>
      <c r="D70">
        <v>6.2126590000000004</v>
      </c>
      <c r="E70">
        <v>228.49157400000001</v>
      </c>
      <c r="F70">
        <v>10.019672999999999</v>
      </c>
      <c r="G70">
        <v>230.265399</v>
      </c>
      <c r="H70">
        <v>5.2032800000000003</v>
      </c>
      <c r="K70">
        <f>(13/200)</f>
        <v>6.5000000000000002E-2</v>
      </c>
      <c r="L70">
        <f>(13/200)</f>
        <v>6.5000000000000002E-2</v>
      </c>
      <c r="M70">
        <f>(13/200)</f>
        <v>6.5000000000000002E-2</v>
      </c>
      <c r="N70">
        <f>(16/200)</f>
        <v>0.08</v>
      </c>
      <c r="P70">
        <f>(8/200)</f>
        <v>0.04</v>
      </c>
      <c r="Q70">
        <f>(9/200)</f>
        <v>4.4999999999999998E-2</v>
      </c>
      <c r="R70">
        <f>(10/200)</f>
        <v>0.05</v>
      </c>
      <c r="S70">
        <f>(10/200)</f>
        <v>0.05</v>
      </c>
      <c r="U70">
        <f>0.065+0.04</f>
        <v>0.10500000000000001</v>
      </c>
      <c r="V70">
        <f>0.065+0.045</f>
        <v>0.11</v>
      </c>
      <c r="W70">
        <f>0.065+0.05</f>
        <v>0.115</v>
      </c>
      <c r="X70">
        <f>0.08+0.05</f>
        <v>0.13</v>
      </c>
      <c r="Z70">
        <f>SQRT((ABS($A$71-$A$70)^2+(ABS($B$71-$B$70)^2)))</f>
        <v>25.514844371861962</v>
      </c>
      <c r="AA70">
        <f>SQRT((ABS($C$71-$C$70)^2+(ABS($D$71-$D$70)^2)))</f>
        <v>24.522469324081772</v>
      </c>
      <c r="AB70">
        <f>SQRT((ABS($E$71-$E$70)^2+(ABS($F$71-$F$70)^2)))</f>
        <v>22.132534383768608</v>
      </c>
      <c r="AC70">
        <f>SQRT((ABS($G$71-$G$70)^2+(ABS($H$71-$H$70)^2)))</f>
        <v>25.049485954019609</v>
      </c>
      <c r="AJ70">
        <f>1/0.105</f>
        <v>9.5238095238095237</v>
      </c>
      <c r="AK70">
        <f>1/0.11</f>
        <v>9.0909090909090917</v>
      </c>
      <c r="AL70">
        <f>1/0.115</f>
        <v>8.695652173913043</v>
      </c>
      <c r="AM70">
        <f>1/0.13</f>
        <v>7.6923076923076916</v>
      </c>
      <c r="AO70">
        <f t="shared" si="27"/>
        <v>242.99851782725676</v>
      </c>
      <c r="AP70">
        <f t="shared" si="28"/>
        <v>222.93153930983428</v>
      </c>
      <c r="AQ70">
        <f t="shared" si="29"/>
        <v>192.45682072842266</v>
      </c>
      <c r="AR70">
        <f t="shared" si="30"/>
        <v>192.68835349245853</v>
      </c>
      <c r="AV70">
        <f>((0.065/0.105)*100)</f>
        <v>61.904761904761905</v>
      </c>
      <c r="AW70">
        <f>((0.065/0.11)*100)</f>
        <v>59.090909090909093</v>
      </c>
      <c r="AX70">
        <f>((0.065/0.115)*100)</f>
        <v>56.521739130434781</v>
      </c>
      <c r="AY70">
        <f>((0.08/0.13)*100)</f>
        <v>61.53846153846154</v>
      </c>
      <c r="BA70">
        <f>((0.04/0.105)*100)</f>
        <v>38.095238095238102</v>
      </c>
      <c r="BB70">
        <f>((0.045/0.11)*100)</f>
        <v>40.909090909090907</v>
      </c>
      <c r="BC70">
        <f>((0.05/0.115)*100)</f>
        <v>43.478260869565219</v>
      </c>
      <c r="BD70">
        <f>((0.05/0.13)*100)</f>
        <v>38.461538461538467</v>
      </c>
      <c r="BF70">
        <f>ABS($B$70-$D$70)</f>
        <v>1.6460979999999994</v>
      </c>
      <c r="BG70">
        <f>ABS($F$70-$H$70)</f>
        <v>4.8163929999999988</v>
      </c>
      <c r="BL70">
        <f>SQRT((ABS($A$70-$E$70)^2+(ABS($B$70-$F$70)^2)))</f>
        <v>6.4719620412793111</v>
      </c>
      <c r="BM70">
        <f>SQRT((ABS($C$70-$G$70)^2+(ABS($D$70-$H$70)^2)))</f>
        <v>1.142311336339618</v>
      </c>
      <c r="BO70">
        <f>SQRT((ABS($A$70-$G$70)^2+(ABS($B$70-$H$70)^2)))</f>
        <v>8.3100764879547384</v>
      </c>
      <c r="BP70">
        <f>SQRT((ABS($C$70-$E$70)^2+(ABS($D$70-$F$70)^2)))</f>
        <v>4.4523233800297968</v>
      </c>
      <c r="BS70">
        <f>DEGREES(ACOS((4.66086600244944^2+28.6028642272508^2-27.413297752509^2)/(2*4.66086600244944*28.6028642272508)))</f>
        <v>70.646678408294861</v>
      </c>
      <c r="BU70">
        <v>13</v>
      </c>
      <c r="BV70">
        <v>5</v>
      </c>
      <c r="BW70">
        <v>5</v>
      </c>
      <c r="BX70">
        <v>7</v>
      </c>
      <c r="BY70">
        <v>13</v>
      </c>
      <c r="BZ70">
        <v>5</v>
      </c>
      <c r="CA70">
        <v>6</v>
      </c>
      <c r="CB70">
        <v>4</v>
      </c>
      <c r="CC70">
        <v>13</v>
      </c>
      <c r="CD70">
        <v>2</v>
      </c>
      <c r="CE70">
        <v>6</v>
      </c>
      <c r="CF70">
        <v>11</v>
      </c>
      <c r="CG70">
        <v>16</v>
      </c>
      <c r="CH70">
        <v>7</v>
      </c>
      <c r="CI70">
        <v>4</v>
      </c>
      <c r="CJ70">
        <v>11</v>
      </c>
      <c r="CL70">
        <v>8</v>
      </c>
      <c r="CM70">
        <v>1</v>
      </c>
      <c r="CN70">
        <v>0</v>
      </c>
      <c r="CO70">
        <v>0</v>
      </c>
      <c r="CP70">
        <v>9</v>
      </c>
      <c r="CQ70">
        <v>1</v>
      </c>
      <c r="CR70">
        <v>3</v>
      </c>
      <c r="CS70">
        <v>1</v>
      </c>
      <c r="CT70">
        <v>10</v>
      </c>
      <c r="CU70">
        <v>2</v>
      </c>
      <c r="CV70">
        <v>3</v>
      </c>
      <c r="CW70">
        <v>8</v>
      </c>
      <c r="CX70">
        <v>10</v>
      </c>
      <c r="CY70">
        <v>4</v>
      </c>
      <c r="CZ70">
        <v>1</v>
      </c>
      <c r="DA70">
        <v>8</v>
      </c>
      <c r="DC70">
        <f>((5/13)*100)</f>
        <v>38.461538461538467</v>
      </c>
      <c r="DD70">
        <f>((5/13)*100)</f>
        <v>38.461538461538467</v>
      </c>
      <c r="DE70">
        <f>((7/13)*100)</f>
        <v>53.846153846153847</v>
      </c>
      <c r="DF70">
        <f>((5/13)*100)</f>
        <v>38.461538461538467</v>
      </c>
      <c r="DG70">
        <f>((6/13)*100)</f>
        <v>46.153846153846153</v>
      </c>
      <c r="DH70">
        <f>((4/13)*100)</f>
        <v>30.76923076923077</v>
      </c>
      <c r="DI70">
        <f>((2/13)*100)</f>
        <v>15.384615384615385</v>
      </c>
      <c r="DJ70">
        <f>((6/13)*100)</f>
        <v>46.153846153846153</v>
      </c>
      <c r="DK70">
        <f>((11/13)*100)</f>
        <v>84.615384615384613</v>
      </c>
      <c r="DL70">
        <f>((7/16)*100)</f>
        <v>43.75</v>
      </c>
      <c r="DM70">
        <f>((4/16)*100)</f>
        <v>25</v>
      </c>
      <c r="DN70">
        <f>((11/16)*100)</f>
        <v>68.75</v>
      </c>
      <c r="DP70">
        <f>((1/8)*100)</f>
        <v>12.5</v>
      </c>
      <c r="DQ70">
        <f>((0/8)*100)</f>
        <v>0</v>
      </c>
      <c r="DR70">
        <f>((0/8)*100)</f>
        <v>0</v>
      </c>
      <c r="DS70">
        <f>((1/9)*100)</f>
        <v>11.111111111111111</v>
      </c>
      <c r="DT70">
        <f>((3/9)*100)</f>
        <v>33.333333333333329</v>
      </c>
      <c r="DU70">
        <f>((1/9)*100)</f>
        <v>11.111111111111111</v>
      </c>
      <c r="DV70">
        <f>((2/10)*100)</f>
        <v>20</v>
      </c>
      <c r="DW70">
        <f>((3/10)*100)</f>
        <v>30</v>
      </c>
      <c r="DX70">
        <f>((8/10)*100)</f>
        <v>80</v>
      </c>
      <c r="DY70">
        <f>((4/10)*100)</f>
        <v>40</v>
      </c>
      <c r="DZ70">
        <f>((1/10)*100)</f>
        <v>10</v>
      </c>
      <c r="EA70">
        <f>((8/10)*100)</f>
        <v>80</v>
      </c>
    </row>
    <row r="71" spans="1:131" x14ac:dyDescent="0.25">
      <c r="A71">
        <v>247.89956599999999</v>
      </c>
      <c r="B71">
        <v>8.4257369999999998</v>
      </c>
      <c r="C71">
        <v>255.32252</v>
      </c>
      <c r="D71">
        <v>6.1226130000000003</v>
      </c>
      <c r="E71">
        <v>250.62086399999998</v>
      </c>
      <c r="F71">
        <v>9.6407240000000005</v>
      </c>
      <c r="G71">
        <v>255.31035500000002</v>
      </c>
      <c r="H71">
        <v>4.7269129999999997</v>
      </c>
      <c r="K71">
        <f>(11/200)</f>
        <v>5.5E-2</v>
      </c>
      <c r="L71">
        <f>(15/200)</f>
        <v>7.4999999999999997E-2</v>
      </c>
      <c r="M71">
        <f>(14/200)</f>
        <v>7.0000000000000007E-2</v>
      </c>
      <c r="P71">
        <f>(13/200)</f>
        <v>6.5000000000000002E-2</v>
      </c>
      <c r="Q71">
        <f>(12/200)</f>
        <v>0.06</v>
      </c>
      <c r="R71">
        <f>(11/200)</f>
        <v>5.5E-2</v>
      </c>
      <c r="S71">
        <f>(13/200)</f>
        <v>6.5000000000000002E-2</v>
      </c>
      <c r="U71">
        <f>0.055+0.065</f>
        <v>0.12</v>
      </c>
      <c r="V71">
        <f>0.075+0.06</f>
        <v>0.13500000000000001</v>
      </c>
      <c r="W71">
        <f>0.07+0.055</f>
        <v>0.125</v>
      </c>
      <c r="Z71">
        <f>SQRT((ABS($A$72-$A$71)^2+(ABS($B$72-$B$71)^2)))</f>
        <v>21.165945298788326</v>
      </c>
      <c r="AA71">
        <f>SQRT((ABS($C$72-$C$71)^2+(ABS($D$72-$D$71)^2)))</f>
        <v>19.854959153416573</v>
      </c>
      <c r="AB71">
        <f>SQRT((ABS($E$72-$E$71)^2+(ABS($F$72-$F$71)^2)))</f>
        <v>18.062267285385538</v>
      </c>
      <c r="AJ71">
        <f>1/0.12</f>
        <v>8.3333333333333339</v>
      </c>
      <c r="AK71">
        <f>1/0.135</f>
        <v>7.4074074074074066</v>
      </c>
      <c r="AL71">
        <f>1/0.125</f>
        <v>8</v>
      </c>
      <c r="AO71">
        <f t="shared" si="27"/>
        <v>176.38287748990274</v>
      </c>
      <c r="AP71">
        <f t="shared" si="28"/>
        <v>147.07377150678943</v>
      </c>
      <c r="AQ71">
        <f t="shared" si="29"/>
        <v>144.4981382830843</v>
      </c>
      <c r="AV71">
        <f>((0.055/0.12)*100)</f>
        <v>45.833333333333336</v>
      </c>
      <c r="AW71">
        <f>((0.075/0.135)*100)</f>
        <v>55.55555555555555</v>
      </c>
      <c r="AX71">
        <f>((0.07/0.125)*100)</f>
        <v>56.000000000000007</v>
      </c>
      <c r="BA71">
        <f>((0.065/0.12)*100)</f>
        <v>54.166666666666671</v>
      </c>
      <c r="BB71">
        <f>((0.06/0.135)*100)</f>
        <v>44.444444444444443</v>
      </c>
      <c r="BC71">
        <f>((0.055/0.125)*100)</f>
        <v>44</v>
      </c>
      <c r="BF71">
        <f>ABS($B$71-$D$71)</f>
        <v>2.3031239999999995</v>
      </c>
      <c r="BG71">
        <f>ABS($F$71-$H$71)</f>
        <v>4.9138110000000008</v>
      </c>
      <c r="BI71">
        <v>2.4521125000000006</v>
      </c>
      <c r="BJ71">
        <v>1.9123779999999999</v>
      </c>
      <c r="BL71">
        <f>SQRT((ABS($A$71-$E$71)^2+(ABS($B$71-$F$71)^2)))</f>
        <v>2.9802107668708517</v>
      </c>
      <c r="BM71">
        <f>SQRT((ABS($C$71-$G$71)^2+(ABS($D$71-$H$71)^2)))</f>
        <v>1.3957530144065609</v>
      </c>
      <c r="BO71">
        <f>SQRT((ABS($A$71-$G$71)^2+(ABS($B$71-$H$71)^2)))</f>
        <v>8.2825776534541067</v>
      </c>
      <c r="BP71">
        <f>SQRT((ABS($C$71-$E$71)^2+(ABS($D$71-$F$71)^2)))</f>
        <v>5.872195002778529</v>
      </c>
      <c r="BS71">
        <f>DEGREES(ACOS((4.96055077760051^2+26.9190024295925^2-26.6780037466118^2)/(2*4.96055077760051*26.9190024295925)))</f>
        <v>81.922986538262307</v>
      </c>
      <c r="BU71">
        <v>11</v>
      </c>
      <c r="BV71">
        <v>4</v>
      </c>
      <c r="BW71">
        <v>2</v>
      </c>
      <c r="BX71">
        <v>7</v>
      </c>
      <c r="BY71">
        <v>15</v>
      </c>
      <c r="BZ71">
        <v>4</v>
      </c>
      <c r="CA71">
        <v>9</v>
      </c>
      <c r="CB71">
        <v>2</v>
      </c>
      <c r="CC71">
        <v>14</v>
      </c>
      <c r="CD71">
        <v>0</v>
      </c>
      <c r="CE71">
        <v>9</v>
      </c>
      <c r="CF71">
        <v>7</v>
      </c>
      <c r="CL71">
        <v>13</v>
      </c>
      <c r="CM71">
        <v>5</v>
      </c>
      <c r="CN71">
        <v>2</v>
      </c>
      <c r="CO71">
        <v>4</v>
      </c>
      <c r="CP71">
        <v>12</v>
      </c>
      <c r="CQ71">
        <v>5</v>
      </c>
      <c r="CR71">
        <v>5</v>
      </c>
      <c r="CS71">
        <v>0</v>
      </c>
      <c r="CT71">
        <v>11</v>
      </c>
      <c r="CU71">
        <v>2</v>
      </c>
      <c r="CV71">
        <v>5</v>
      </c>
      <c r="CW71">
        <v>6</v>
      </c>
      <c r="CX71">
        <v>13</v>
      </c>
      <c r="CY71">
        <v>9</v>
      </c>
      <c r="CZ71">
        <v>0</v>
      </c>
      <c r="DA71">
        <v>6</v>
      </c>
      <c r="DC71">
        <f>((4/11)*100)</f>
        <v>36.363636363636367</v>
      </c>
      <c r="DD71">
        <f>((2/11)*100)</f>
        <v>18.181818181818183</v>
      </c>
      <c r="DE71">
        <f>((7/11)*100)</f>
        <v>63.636363636363633</v>
      </c>
      <c r="DF71">
        <f>((4/15)*100)</f>
        <v>26.666666666666668</v>
      </c>
      <c r="DG71">
        <f>((9/15)*100)</f>
        <v>60</v>
      </c>
      <c r="DH71">
        <f>((2/15)*100)</f>
        <v>13.333333333333334</v>
      </c>
      <c r="DI71">
        <f>((0/14)*100)</f>
        <v>0</v>
      </c>
      <c r="DJ71">
        <f>((9/14)*100)</f>
        <v>64.285714285714292</v>
      </c>
      <c r="DK71">
        <f>((7/14)*100)</f>
        <v>50</v>
      </c>
      <c r="DP71">
        <f>((5/13)*100)</f>
        <v>38.461538461538467</v>
      </c>
      <c r="DQ71">
        <f>((2/13)*100)</f>
        <v>15.384615384615385</v>
      </c>
      <c r="DR71">
        <f>((4/13)*100)</f>
        <v>30.76923076923077</v>
      </c>
      <c r="DS71">
        <f>((5/12)*100)</f>
        <v>41.666666666666671</v>
      </c>
      <c r="DT71">
        <f>((5/12)*100)</f>
        <v>41.666666666666671</v>
      </c>
      <c r="DU71">
        <f>((0/12)*100)</f>
        <v>0</v>
      </c>
      <c r="DV71">
        <f>((2/11)*100)</f>
        <v>18.181818181818183</v>
      </c>
      <c r="DW71">
        <f>((5/11)*100)</f>
        <v>45.454545454545453</v>
      </c>
      <c r="DX71">
        <f>((6/11)*100)</f>
        <v>54.54545454545454</v>
      </c>
      <c r="DY71">
        <f>((9/13)*100)</f>
        <v>69.230769230769226</v>
      </c>
      <c r="DZ71">
        <f>((0/13)*100)</f>
        <v>0</v>
      </c>
      <c r="EA71">
        <f>((6/13)*100)</f>
        <v>46.153846153846153</v>
      </c>
    </row>
    <row r="72" spans="1:131" x14ac:dyDescent="0.25">
      <c r="A72">
        <v>269.00849399999998</v>
      </c>
      <c r="B72">
        <v>6.8731910000000003</v>
      </c>
      <c r="C72">
        <v>275.05879099999999</v>
      </c>
      <c r="D72">
        <v>3.9548930000000002</v>
      </c>
      <c r="E72">
        <v>268.64176099999997</v>
      </c>
      <c r="F72">
        <v>8.4189340000000001</v>
      </c>
      <c r="P72">
        <f>(16/200)</f>
        <v>0.08</v>
      </c>
      <c r="BF72">
        <f>ABS($B$72-$D$72)</f>
        <v>2.9182980000000001</v>
      </c>
      <c r="BP72">
        <f>SQRT((ABS($C$72-$E$72)^2+(ABS($D$72-$F$72)^2)))</f>
        <v>7.8170285959935661</v>
      </c>
      <c r="BR72">
        <f>DEGREES(ACOS((25.3399306912959^2+27.9975537023207^2-5.24266695710542^2)/(2*25.3399306912959*27.9975537023207)))</f>
        <v>9.732796524410217</v>
      </c>
      <c r="CL72">
        <v>16</v>
      </c>
      <c r="CM72">
        <v>5</v>
      </c>
      <c r="CN72">
        <v>2</v>
      </c>
      <c r="CO72">
        <v>9</v>
      </c>
      <c r="DP72">
        <f>((5/16)*100)</f>
        <v>31.25</v>
      </c>
      <c r="DQ72">
        <f>((2/16)*100)</f>
        <v>12.5</v>
      </c>
      <c r="DR72">
        <f>((9/16)*100)</f>
        <v>56.25</v>
      </c>
    </row>
    <row r="73" spans="1:131" x14ac:dyDescent="0.25">
      <c r="A73" t="s">
        <v>22</v>
      </c>
      <c r="B73" t="s">
        <v>22</v>
      </c>
      <c r="C73" t="s">
        <v>22</v>
      </c>
      <c r="D73" t="s">
        <v>22</v>
      </c>
      <c r="E73" t="s">
        <v>22</v>
      </c>
      <c r="F73" t="s">
        <v>22</v>
      </c>
      <c r="G73" t="s">
        <v>22</v>
      </c>
      <c r="H73" t="s">
        <v>22</v>
      </c>
      <c r="BR73">
        <f>DEGREES(ACOS((26.2884396903305^2+29.2832886556738^2-5.24454831055115^2)/(2*26.2884396903305*29.2832886556738)))</f>
        <v>8.8997324686521146</v>
      </c>
    </row>
    <row r="74" spans="1:131" x14ac:dyDescent="0.25">
      <c r="A74">
        <v>46.437633000000005</v>
      </c>
      <c r="B74">
        <v>9.5468949999999992</v>
      </c>
      <c r="C74">
        <v>60.413162</v>
      </c>
      <c r="D74">
        <v>7.1385259999999997</v>
      </c>
      <c r="E74">
        <v>53.306846</v>
      </c>
      <c r="F74">
        <v>9.6145790000000009</v>
      </c>
      <c r="G74">
        <v>33.650426000000003</v>
      </c>
      <c r="H74">
        <v>7.4144209999999999</v>
      </c>
      <c r="K74">
        <f>(20/200)</f>
        <v>0.1</v>
      </c>
      <c r="L74">
        <f>(13/200)</f>
        <v>6.5000000000000002E-2</v>
      </c>
      <c r="M74">
        <f>(15/200)</f>
        <v>7.4999999999999997E-2</v>
      </c>
      <c r="N74">
        <f>(10/200)</f>
        <v>0.05</v>
      </c>
      <c r="P74">
        <f>(8/200)</f>
        <v>0.04</v>
      </c>
      <c r="Q74">
        <f>(8/200)</f>
        <v>0.04</v>
      </c>
      <c r="R74">
        <f>(8/200)</f>
        <v>0.04</v>
      </c>
      <c r="S74">
        <f>(7/200)</f>
        <v>3.5000000000000003E-2</v>
      </c>
      <c r="U74">
        <f>0.1+0.04</f>
        <v>0.14000000000000001</v>
      </c>
      <c r="V74">
        <f>0.065+0.04</f>
        <v>0.10500000000000001</v>
      </c>
      <c r="W74">
        <f>0.075+0.04</f>
        <v>0.11499999999999999</v>
      </c>
      <c r="X74">
        <f>0.05+0.035</f>
        <v>8.5000000000000006E-2</v>
      </c>
      <c r="Z74">
        <f>SQRT((ABS($A$75-$A$74)^2+(ABS($B$75-$B$74)^2)))</f>
        <v>33.28106208690032</v>
      </c>
      <c r="AA74">
        <f>SQRT((ABS($C$75-$C$74)^2+(ABS($D$75-$D$74)^2)))</f>
        <v>22.128587839856394</v>
      </c>
      <c r="AB74">
        <f>SQRT((ABS($E$75-$E$74)^2+(ABS($F$75-$F$74)^2)))</f>
        <v>29.02523288160814</v>
      </c>
      <c r="AC74">
        <f>SQRT((ABS($G$75-$G$74)^2+(ABS($H$75-$H$74)^2)))</f>
        <v>24.506658270019376</v>
      </c>
      <c r="AJ74">
        <f>1/0.14</f>
        <v>7.1428571428571423</v>
      </c>
      <c r="AK74">
        <f>1/0.105</f>
        <v>9.5238095238095237</v>
      </c>
      <c r="AL74">
        <f>1/0.115</f>
        <v>8.695652173913043</v>
      </c>
      <c r="AM74">
        <f>1/0.085</f>
        <v>11.76470588235294</v>
      </c>
      <c r="AO74">
        <f t="shared" ref="AO74:AO80" si="34">$Z74/$U74</f>
        <v>237.72187204928798</v>
      </c>
      <c r="AP74">
        <f t="shared" ref="AP74:AP80" si="35">$AA74/$V74</f>
        <v>210.74845561767992</v>
      </c>
      <c r="AQ74">
        <f t="shared" ref="AQ74:AQ79" si="36">$AB74/$W74</f>
        <v>252.3933294052882</v>
      </c>
      <c r="AR74">
        <f t="shared" ref="AR74:AR80" si="37">$AC74/$X74</f>
        <v>288.31362670611026</v>
      </c>
      <c r="AV74">
        <f>((0.1/0.14)*100)</f>
        <v>71.428571428571431</v>
      </c>
      <c r="AW74">
        <f>((0.065/0.105)*100)</f>
        <v>61.904761904761905</v>
      </c>
      <c r="AX74">
        <f>((0.075/0.115)*100)</f>
        <v>65.217391304347814</v>
      </c>
      <c r="AY74">
        <f>((0.05/0.085)*100)</f>
        <v>58.82352941176471</v>
      </c>
      <c r="BA74">
        <f>((0.04/0.14)*100)</f>
        <v>28.571428571428569</v>
      </c>
      <c r="BB74">
        <f>((0.04/0.105)*100)</f>
        <v>38.095238095238102</v>
      </c>
      <c r="BC74">
        <f>((0.04/0.115)*100)</f>
        <v>34.782608695652172</v>
      </c>
      <c r="BD74">
        <f>((0.035/0.085)*100)</f>
        <v>41.176470588235297</v>
      </c>
      <c r="BF74">
        <f>ABS($B$74-$D$74)</f>
        <v>2.4083689999999995</v>
      </c>
      <c r="BG74">
        <f>ABS($F$74-$H$74)</f>
        <v>2.2001580000000009</v>
      </c>
      <c r="BL74">
        <f>SQRT((ABS($A$74-$E$74)^2+(ABS($B$74-$F$74)^2)))</f>
        <v>6.8695464452338433</v>
      </c>
      <c r="BM74">
        <f>SQRT((ABS($C$74-$G$75)^2+(ABS($D$74-$H$75)^2)))</f>
        <v>2.8185146800745939</v>
      </c>
      <c r="BO74">
        <f>SQRT((ABS($A$74-$G$74)^2+(ABS($B$74-$H$74)^2)))</f>
        <v>12.963799914435777</v>
      </c>
      <c r="BP74">
        <f>SQRT((ABS($C$74-$E$74)^2+(ABS($D$74-$F$74)^2)))</f>
        <v>7.5253282686315419</v>
      </c>
      <c r="BR74">
        <f>DEGREES(ACOS((33.6494539722514^2+34.563177773822^2-4.41835066189545^2)/(2*33.6494539722514*34.563177773822)))</f>
        <v>7.2675321823790542</v>
      </c>
      <c r="BS74">
        <f>DEGREES(ACOS((4.32226625869092^2+26.4943808174457^2-25.3399306912959^2)/(2*4.32226625869092*26.4943808174457)))</f>
        <v>69.949752400114335</v>
      </c>
      <c r="BU74">
        <v>20</v>
      </c>
      <c r="BV74">
        <v>12</v>
      </c>
      <c r="BW74">
        <v>12</v>
      </c>
      <c r="BX74">
        <v>13</v>
      </c>
      <c r="BY74">
        <v>13</v>
      </c>
      <c r="BZ74">
        <v>10</v>
      </c>
      <c r="CA74">
        <v>9</v>
      </c>
      <c r="CB74">
        <v>7</v>
      </c>
      <c r="CC74">
        <v>15</v>
      </c>
      <c r="CD74">
        <v>8</v>
      </c>
      <c r="CE74">
        <v>9</v>
      </c>
      <c r="CF74">
        <v>12</v>
      </c>
      <c r="CG74">
        <v>10</v>
      </c>
      <c r="CH74">
        <v>9</v>
      </c>
      <c r="CI74">
        <v>3</v>
      </c>
      <c r="CJ74">
        <v>7</v>
      </c>
      <c r="CL74">
        <v>8</v>
      </c>
      <c r="CM74">
        <v>0</v>
      </c>
      <c r="CN74">
        <v>0</v>
      </c>
      <c r="CO74">
        <v>7</v>
      </c>
      <c r="CP74">
        <v>8</v>
      </c>
      <c r="CQ74">
        <v>0</v>
      </c>
      <c r="CR74">
        <v>4</v>
      </c>
      <c r="CS74">
        <v>1</v>
      </c>
      <c r="CT74">
        <v>8</v>
      </c>
      <c r="CU74">
        <v>0</v>
      </c>
      <c r="CV74">
        <v>4</v>
      </c>
      <c r="CW74">
        <v>5</v>
      </c>
      <c r="CX74">
        <v>7</v>
      </c>
      <c r="CY74">
        <v>7</v>
      </c>
      <c r="CZ74">
        <v>0</v>
      </c>
      <c r="DA74">
        <v>0</v>
      </c>
      <c r="DC74">
        <f>((12/20)*100)</f>
        <v>60</v>
      </c>
      <c r="DD74">
        <f>((12/20)*100)</f>
        <v>60</v>
      </c>
      <c r="DE74">
        <f>((13/20)*100)</f>
        <v>65</v>
      </c>
      <c r="DF74">
        <f>((10/13)*100)</f>
        <v>76.923076923076934</v>
      </c>
      <c r="DG74">
        <f>((9/13)*100)</f>
        <v>69.230769230769226</v>
      </c>
      <c r="DH74">
        <f>((7/13)*100)</f>
        <v>53.846153846153847</v>
      </c>
      <c r="DI74">
        <f>((8/15)*100)</f>
        <v>53.333333333333336</v>
      </c>
      <c r="DJ74">
        <f>((9/15)*100)</f>
        <v>60</v>
      </c>
      <c r="DK74">
        <f>((12/15)*100)</f>
        <v>80</v>
      </c>
      <c r="DL74">
        <f>((9/10)*100)</f>
        <v>90</v>
      </c>
      <c r="DM74">
        <f>((3/10)*100)</f>
        <v>30</v>
      </c>
      <c r="DN74">
        <f>((7/10)*100)</f>
        <v>70</v>
      </c>
      <c r="DP74">
        <f>((0/8)*100)</f>
        <v>0</v>
      </c>
      <c r="DQ74">
        <f>((0/8)*100)</f>
        <v>0</v>
      </c>
      <c r="DR74">
        <f>((7/8)*100)</f>
        <v>87.5</v>
      </c>
      <c r="DS74">
        <f>((0/8)*100)</f>
        <v>0</v>
      </c>
      <c r="DT74">
        <f>((4/8)*100)</f>
        <v>50</v>
      </c>
      <c r="DU74">
        <f>((1/8)*100)</f>
        <v>12.5</v>
      </c>
      <c r="DV74">
        <f>((0/8)*100)</f>
        <v>0</v>
      </c>
      <c r="DW74">
        <f>((4/8)*100)</f>
        <v>50</v>
      </c>
      <c r="DX74">
        <f>((5/8)*100)</f>
        <v>62.5</v>
      </c>
      <c r="DY74">
        <f>((7/7)*100)</f>
        <v>100</v>
      </c>
      <c r="DZ74">
        <f>((0/7)*100)</f>
        <v>0</v>
      </c>
      <c r="EA74">
        <f>((0/7)*100)</f>
        <v>0</v>
      </c>
    </row>
    <row r="75" spans="1:131" x14ac:dyDescent="0.25">
      <c r="A75">
        <v>79.706088000000008</v>
      </c>
      <c r="B75">
        <v>8.6309280000000008</v>
      </c>
      <c r="C75">
        <v>82.541706000000005</v>
      </c>
      <c r="D75">
        <v>7.0944779999999996</v>
      </c>
      <c r="E75">
        <v>82.324115000000006</v>
      </c>
      <c r="F75">
        <v>10.294464</v>
      </c>
      <c r="G75">
        <v>58.085948000000002</v>
      </c>
      <c r="H75">
        <v>5.5485259999999998</v>
      </c>
      <c r="K75">
        <f>(17/200)</f>
        <v>8.5000000000000006E-2</v>
      </c>
      <c r="L75">
        <f>(12/200)</f>
        <v>0.06</v>
      </c>
      <c r="M75">
        <f>(14/200)</f>
        <v>7.0000000000000007E-2</v>
      </c>
      <c r="N75">
        <f>(12/200)</f>
        <v>0.06</v>
      </c>
      <c r="P75">
        <f>(7/200)</f>
        <v>3.5000000000000003E-2</v>
      </c>
      <c r="Q75">
        <f>(6/200)</f>
        <v>0.03</v>
      </c>
      <c r="R75">
        <f>(6/200)</f>
        <v>0.03</v>
      </c>
      <c r="S75">
        <f>(7/200)</f>
        <v>3.5000000000000003E-2</v>
      </c>
      <c r="U75">
        <f>0.085+0.035</f>
        <v>0.12000000000000001</v>
      </c>
      <c r="V75">
        <f>0.06+0.03</f>
        <v>0.09</v>
      </c>
      <c r="W75">
        <f>0.07+0.03</f>
        <v>0.1</v>
      </c>
      <c r="X75">
        <f>0.06+0.035</f>
        <v>9.5000000000000001E-2</v>
      </c>
      <c r="Z75">
        <f>SQRT((ABS($A$76-$A$75)^2+(ABS($B$76-$B$75)^2)))</f>
        <v>34.26584038458553</v>
      </c>
      <c r="AA75">
        <f>SQRT((ABS($C$76-$C$75)^2+(ABS($D$76-$D$75)^2)))</f>
        <v>27.80999537367887</v>
      </c>
      <c r="AB75">
        <f>SQRT((ABS($E$76-$E$75)^2+(ABS($F$76-$F$75)^2)))</f>
        <v>31.625159312986522</v>
      </c>
      <c r="AC75">
        <f>SQRT((ABS($G$76-$G$75)^2+(ABS($H$76-$H$75)^2)))</f>
        <v>24.231195276784224</v>
      </c>
      <c r="AJ75">
        <f>1/0.12</f>
        <v>8.3333333333333339</v>
      </c>
      <c r="AK75">
        <f>1/0.09</f>
        <v>11.111111111111111</v>
      </c>
      <c r="AL75">
        <f>1/0.1</f>
        <v>10</v>
      </c>
      <c r="AM75">
        <f>1/0.095</f>
        <v>10.526315789473685</v>
      </c>
      <c r="AO75">
        <f t="shared" si="34"/>
        <v>285.54866987154605</v>
      </c>
      <c r="AP75">
        <f t="shared" si="35"/>
        <v>308.99994859643192</v>
      </c>
      <c r="AQ75">
        <f t="shared" si="36"/>
        <v>316.25159312986523</v>
      </c>
      <c r="AR75">
        <f t="shared" si="37"/>
        <v>255.06521343983394</v>
      </c>
      <c r="AV75">
        <f>((0.085/0.12)*100)</f>
        <v>70.833333333333343</v>
      </c>
      <c r="AW75">
        <f>((0.06/0.09)*100)</f>
        <v>66.666666666666657</v>
      </c>
      <c r="AX75">
        <f>((0.07/0.1)*100)</f>
        <v>70</v>
      </c>
      <c r="AY75">
        <f>((0.06/0.095)*100)</f>
        <v>63.157894736842103</v>
      </c>
      <c r="BA75">
        <f>((0.035/0.12)*100)</f>
        <v>29.166666666666668</v>
      </c>
      <c r="BB75">
        <f>((0.03/0.09)*100)</f>
        <v>33.333333333333329</v>
      </c>
      <c r="BC75">
        <f>((0.03/0.1)*100)</f>
        <v>30</v>
      </c>
      <c r="BD75">
        <f>((0.035/0.095)*100)</f>
        <v>36.842105263157897</v>
      </c>
      <c r="BF75">
        <f>ABS($B$75-$D$75)</f>
        <v>1.5364500000000012</v>
      </c>
      <c r="BG75">
        <f>ABS($F$75-$H$75)</f>
        <v>4.7459379999999998</v>
      </c>
      <c r="BL75">
        <f>SQRT((ABS($A$75-$E$75)^2+(ABS($B$75-$F$75)^2)))</f>
        <v>3.1018409688481747</v>
      </c>
      <c r="BM75">
        <f>SQRT((ABS($C$75-$G$76)^2+(ABS($D$75-$H$76)^2)))</f>
        <v>1.3636360703098167</v>
      </c>
      <c r="BO75">
        <f>SQRT((ABS($A$75-$G$76)^2+(ABS($B$75-$H$76)^2)))</f>
        <v>3.8878413644440255</v>
      </c>
      <c r="BP75">
        <f>SQRT((ABS($C$75-$E$75)^2+(ABS($D$75-$F$75)^2)))</f>
        <v>3.2073752888424205</v>
      </c>
      <c r="BS75">
        <f>DEGREES(ACOS((5.24266695710542^2+29.3764413405807^2-26.2884396903305^2)/(2*5.24266695710542*29.3764413405807)))</f>
        <v>49.662563384802418</v>
      </c>
      <c r="BU75">
        <v>17</v>
      </c>
      <c r="BV75">
        <v>12</v>
      </c>
      <c r="BW75">
        <v>11</v>
      </c>
      <c r="BX75">
        <v>9</v>
      </c>
      <c r="BY75">
        <v>12</v>
      </c>
      <c r="BZ75">
        <v>12</v>
      </c>
      <c r="CA75">
        <v>6</v>
      </c>
      <c r="CB75">
        <v>5</v>
      </c>
      <c r="CC75">
        <v>14</v>
      </c>
      <c r="CD75">
        <v>9</v>
      </c>
      <c r="CE75">
        <v>7</v>
      </c>
      <c r="CF75">
        <v>13</v>
      </c>
      <c r="CG75">
        <v>12</v>
      </c>
      <c r="CH75">
        <v>5</v>
      </c>
      <c r="CI75">
        <v>7</v>
      </c>
      <c r="CJ75">
        <v>12</v>
      </c>
      <c r="CL75">
        <v>7</v>
      </c>
      <c r="CM75">
        <v>4</v>
      </c>
      <c r="CN75">
        <v>0</v>
      </c>
      <c r="CO75">
        <v>0</v>
      </c>
      <c r="CP75">
        <v>6</v>
      </c>
      <c r="CQ75">
        <v>4</v>
      </c>
      <c r="CR75">
        <v>0</v>
      </c>
      <c r="CS75">
        <v>1</v>
      </c>
      <c r="CT75">
        <v>6</v>
      </c>
      <c r="CU75">
        <v>0</v>
      </c>
      <c r="CV75">
        <v>0</v>
      </c>
      <c r="CW75">
        <v>6</v>
      </c>
      <c r="CX75">
        <v>7</v>
      </c>
      <c r="CY75">
        <v>0</v>
      </c>
      <c r="CZ75">
        <v>1</v>
      </c>
      <c r="DA75">
        <v>5</v>
      </c>
      <c r="DC75">
        <f>((12/17)*100)</f>
        <v>70.588235294117652</v>
      </c>
      <c r="DD75">
        <f>((11/17)*100)</f>
        <v>64.705882352941174</v>
      </c>
      <c r="DE75">
        <f>((9/17)*100)</f>
        <v>52.941176470588239</v>
      </c>
      <c r="DF75">
        <f>((12/12)*100)</f>
        <v>100</v>
      </c>
      <c r="DG75">
        <f>((6/12)*100)</f>
        <v>50</v>
      </c>
      <c r="DH75">
        <f>((5/12)*100)</f>
        <v>41.666666666666671</v>
      </c>
      <c r="DI75">
        <f>((9/14)*100)</f>
        <v>64.285714285714292</v>
      </c>
      <c r="DJ75">
        <f>((7/14)*100)</f>
        <v>50</v>
      </c>
      <c r="DK75">
        <f>((13/14)*100)</f>
        <v>92.857142857142861</v>
      </c>
      <c r="DL75">
        <f>((5/12)*100)</f>
        <v>41.666666666666671</v>
      </c>
      <c r="DM75">
        <f>((7/12)*100)</f>
        <v>58.333333333333336</v>
      </c>
      <c r="DN75">
        <f>((12/12)*100)</f>
        <v>100</v>
      </c>
      <c r="DP75">
        <f>((4/7)*100)</f>
        <v>57.142857142857139</v>
      </c>
      <c r="DQ75">
        <f>((0/7)*100)</f>
        <v>0</v>
      </c>
      <c r="DR75">
        <f>((0/7)*100)</f>
        <v>0</v>
      </c>
      <c r="DS75">
        <f>((4/6)*100)</f>
        <v>66.666666666666657</v>
      </c>
      <c r="DT75">
        <f>((0/6)*100)</f>
        <v>0</v>
      </c>
      <c r="DU75">
        <f>((1/6)*100)</f>
        <v>16.666666666666664</v>
      </c>
      <c r="DV75">
        <f>((0/6)*100)</f>
        <v>0</v>
      </c>
      <c r="DW75">
        <f>((0/6)*100)</f>
        <v>0</v>
      </c>
      <c r="DX75">
        <f>((6/6)*100)</f>
        <v>100</v>
      </c>
      <c r="DY75">
        <f>((0/7)*100)</f>
        <v>0</v>
      </c>
      <c r="DZ75">
        <f>((1/7)*100)</f>
        <v>14.285714285714285</v>
      </c>
      <c r="EA75">
        <f>((5/7)*100)</f>
        <v>71.428571428571431</v>
      </c>
    </row>
    <row r="76" spans="1:131" x14ac:dyDescent="0.25">
      <c r="A76">
        <v>113.971495</v>
      </c>
      <c r="B76">
        <v>8.8032660000000007</v>
      </c>
      <c r="C76">
        <v>110.34770400000001</v>
      </c>
      <c r="D76">
        <v>6.6229719999999999</v>
      </c>
      <c r="E76">
        <v>113.94914800000001</v>
      </c>
      <c r="F76">
        <v>10.383846999999999</v>
      </c>
      <c r="G76">
        <v>82.316309000000004</v>
      </c>
      <c r="H76">
        <v>5.7495989999999999</v>
      </c>
      <c r="K76">
        <f>(15/200)</f>
        <v>7.4999999999999997E-2</v>
      </c>
      <c r="L76">
        <f>(12/200)</f>
        <v>0.06</v>
      </c>
      <c r="M76">
        <f>(14/200)</f>
        <v>7.0000000000000007E-2</v>
      </c>
      <c r="N76">
        <f>(14/200)</f>
        <v>7.0000000000000007E-2</v>
      </c>
      <c r="P76">
        <f>(6/200)</f>
        <v>0.03</v>
      </c>
      <c r="Q76">
        <f>(7/200)</f>
        <v>3.5000000000000003E-2</v>
      </c>
      <c r="R76">
        <f>(7/200)</f>
        <v>3.5000000000000003E-2</v>
      </c>
      <c r="S76">
        <f>(8/200)</f>
        <v>0.04</v>
      </c>
      <c r="U76">
        <f>0.075+0.03</f>
        <v>0.105</v>
      </c>
      <c r="V76">
        <f>0.06+0.035</f>
        <v>9.5000000000000001E-2</v>
      </c>
      <c r="W76">
        <f>0.07+0.035</f>
        <v>0.10500000000000001</v>
      </c>
      <c r="X76">
        <f>0.07+0.04</f>
        <v>0.11000000000000001</v>
      </c>
      <c r="Z76">
        <f>SQRT((ABS($A$77-$A$76)^2+(ABS($B$77-$B$76)^2)))</f>
        <v>41.34294903960825</v>
      </c>
      <c r="AA76">
        <f>SQRT((ABS($C$77-$C$76)^2+(ABS($D$77-$D$76)^2)))</f>
        <v>41.848162997725588</v>
      </c>
      <c r="AB76">
        <f>SQRT((ABS($E$77-$E$76)^2+(ABS($F$77-$F$76)^2)))</f>
        <v>42.511716955263637</v>
      </c>
      <c r="AC76">
        <f>SQRT((ABS($G$77-$G$76)^2+(ABS($H$77-$H$76)^2)))</f>
        <v>32.93619262175708</v>
      </c>
      <c r="AJ76">
        <f>1/0.105</f>
        <v>9.5238095238095237</v>
      </c>
      <c r="AK76">
        <f>1/0.095</f>
        <v>10.526315789473685</v>
      </c>
      <c r="AL76">
        <f>1/0.105</f>
        <v>9.5238095238095237</v>
      </c>
      <c r="AM76">
        <f>1/0.11</f>
        <v>9.0909090909090917</v>
      </c>
      <c r="AO76">
        <f t="shared" si="34"/>
        <v>393.74237180579286</v>
      </c>
      <c r="AP76">
        <f t="shared" si="35"/>
        <v>440.50697892342725</v>
      </c>
      <c r="AQ76">
        <f t="shared" si="36"/>
        <v>404.87349481203461</v>
      </c>
      <c r="AR76">
        <f t="shared" si="37"/>
        <v>299.4199329250643</v>
      </c>
      <c r="AV76">
        <f>((0.075/0.105)*100)</f>
        <v>71.428571428571431</v>
      </c>
      <c r="AW76">
        <f>((0.06/0.095)*100)</f>
        <v>63.157894736842103</v>
      </c>
      <c r="AX76">
        <f>((0.07/0.105)*100)</f>
        <v>66.666666666666671</v>
      </c>
      <c r="AY76">
        <f>((0.07/0.11)*100)</f>
        <v>63.636363636363647</v>
      </c>
      <c r="BA76">
        <f>((0.03/0.105)*100)</f>
        <v>28.571428571428569</v>
      </c>
      <c r="BB76">
        <f>((0.035/0.095)*100)</f>
        <v>36.842105263157897</v>
      </c>
      <c r="BC76">
        <f>((0.035/0.105)*100)</f>
        <v>33.333333333333336</v>
      </c>
      <c r="BD76">
        <f>((0.04/0.11)*100)</f>
        <v>36.363636363636367</v>
      </c>
      <c r="BF76">
        <f>ABS($B$76-$D$76)</f>
        <v>2.1802940000000008</v>
      </c>
      <c r="BG76">
        <f>ABS($F$76-$H$76)</f>
        <v>4.6342479999999995</v>
      </c>
      <c r="BL76">
        <f>SQRT((ABS($A$76-$E$76)^2+(ABS($B$76-$F$76)^2)))</f>
        <v>1.5807389683214605</v>
      </c>
      <c r="BM76">
        <f>SQRT((ABS($C$76-$G$77)^2+(ABS($D$76-$H$77)^2)))</f>
        <v>5.0106989250695388</v>
      </c>
      <c r="BO76">
        <f>SQRT((ABS($A$76-$G$77)^2+(ABS($B$76-$H$77)^2)))</f>
        <v>3.4529880619026212</v>
      </c>
      <c r="BP76">
        <f>SQRT((ABS($C$76-$E$76)^2+(ABS($D$76-$F$76)^2)))</f>
        <v>5.2071661823645501</v>
      </c>
      <c r="BS76">
        <f>DEGREES(ACOS((5.24454831055115^2+36.6604874573105^2-33.6494539722514^2)/(2*5.24454831055115*36.6604874573105)))</f>
        <v>51.531985266189373</v>
      </c>
      <c r="BU76">
        <v>15</v>
      </c>
      <c r="BV76">
        <v>10</v>
      </c>
      <c r="BW76">
        <v>9</v>
      </c>
      <c r="BX76">
        <v>9</v>
      </c>
      <c r="BY76">
        <v>12</v>
      </c>
      <c r="BZ76">
        <v>10</v>
      </c>
      <c r="CA76">
        <v>5</v>
      </c>
      <c r="CB76">
        <v>6</v>
      </c>
      <c r="CC76">
        <v>14</v>
      </c>
      <c r="CD76">
        <v>9</v>
      </c>
      <c r="CE76">
        <v>7</v>
      </c>
      <c r="CF76">
        <v>13</v>
      </c>
      <c r="CG76">
        <v>14</v>
      </c>
      <c r="CH76">
        <v>8</v>
      </c>
      <c r="CI76">
        <v>7</v>
      </c>
      <c r="CJ76">
        <v>13</v>
      </c>
      <c r="CL76">
        <v>6</v>
      </c>
      <c r="CM76">
        <v>4</v>
      </c>
      <c r="CN76">
        <v>1</v>
      </c>
      <c r="CO76">
        <v>0</v>
      </c>
      <c r="CP76">
        <v>7</v>
      </c>
      <c r="CQ76">
        <v>4</v>
      </c>
      <c r="CR76">
        <v>0</v>
      </c>
      <c r="CS76">
        <v>0</v>
      </c>
      <c r="CT76">
        <v>7</v>
      </c>
      <c r="CU76">
        <v>1</v>
      </c>
      <c r="CV76">
        <v>0</v>
      </c>
      <c r="CW76">
        <v>6</v>
      </c>
      <c r="CX76">
        <v>8</v>
      </c>
      <c r="CY76">
        <v>0</v>
      </c>
      <c r="CZ76">
        <v>1</v>
      </c>
      <c r="DA76">
        <v>6</v>
      </c>
      <c r="DC76">
        <f>((10/15)*100)</f>
        <v>66.666666666666657</v>
      </c>
      <c r="DD76">
        <f>((9/15)*100)</f>
        <v>60</v>
      </c>
      <c r="DE76">
        <f>((9/15)*100)</f>
        <v>60</v>
      </c>
      <c r="DF76">
        <f>((10/12)*100)</f>
        <v>83.333333333333343</v>
      </c>
      <c r="DG76">
        <f>((5/12)*100)</f>
        <v>41.666666666666671</v>
      </c>
      <c r="DH76">
        <f>((6/12)*100)</f>
        <v>50</v>
      </c>
      <c r="DI76">
        <f>((9/14)*100)</f>
        <v>64.285714285714292</v>
      </c>
      <c r="DJ76">
        <f>((7/14)*100)</f>
        <v>50</v>
      </c>
      <c r="DK76">
        <f>((13/14)*100)</f>
        <v>92.857142857142861</v>
      </c>
      <c r="DL76">
        <f>((8/14)*100)</f>
        <v>57.142857142857139</v>
      </c>
      <c r="DM76">
        <f>((7/14)*100)</f>
        <v>50</v>
      </c>
      <c r="DN76">
        <f>((13/14)*100)</f>
        <v>92.857142857142861</v>
      </c>
      <c r="DP76">
        <f>((4/6)*100)</f>
        <v>66.666666666666657</v>
      </c>
      <c r="DQ76">
        <f>((1/6)*100)</f>
        <v>16.666666666666664</v>
      </c>
      <c r="DR76">
        <f>((0/6)*100)</f>
        <v>0</v>
      </c>
      <c r="DS76">
        <f>((4/7)*100)</f>
        <v>57.142857142857139</v>
      </c>
      <c r="DT76">
        <f t="shared" ref="DT76:DU78" si="38">((0/7)*100)</f>
        <v>0</v>
      </c>
      <c r="DU76">
        <f t="shared" si="38"/>
        <v>0</v>
      </c>
      <c r="DV76">
        <f>((1/7)*100)</f>
        <v>14.285714285714285</v>
      </c>
      <c r="DW76">
        <f>((0/7)*100)</f>
        <v>0</v>
      </c>
      <c r="DX76">
        <f>((6/7)*100)</f>
        <v>85.714285714285708</v>
      </c>
      <c r="DY76">
        <f>((0/8)*100)</f>
        <v>0</v>
      </c>
      <c r="DZ76">
        <f>((1/8)*100)</f>
        <v>12.5</v>
      </c>
      <c r="EA76">
        <f>((6/8)*100)</f>
        <v>75</v>
      </c>
    </row>
    <row r="77" spans="1:131" x14ac:dyDescent="0.25">
      <c r="A77">
        <v>155.314413</v>
      </c>
      <c r="B77">
        <v>8.8539270000000005</v>
      </c>
      <c r="C77">
        <v>152.185035</v>
      </c>
      <c r="D77">
        <v>7.5750650000000004</v>
      </c>
      <c r="E77">
        <v>156.46016900000001</v>
      </c>
      <c r="F77">
        <v>10.140594</v>
      </c>
      <c r="G77">
        <v>115.25214600000001</v>
      </c>
      <c r="H77">
        <v>5.5965449999999999</v>
      </c>
      <c r="K77">
        <f>(16/200)</f>
        <v>0.08</v>
      </c>
      <c r="L77">
        <f>(15/200)</f>
        <v>7.4999999999999997E-2</v>
      </c>
      <c r="M77">
        <f>(18/200)</f>
        <v>0.09</v>
      </c>
      <c r="N77">
        <f>(13/200)</f>
        <v>6.5000000000000002E-2</v>
      </c>
      <c r="P77">
        <f>(5/200)</f>
        <v>2.5000000000000001E-2</v>
      </c>
      <c r="Q77">
        <f>(7/200)</f>
        <v>3.5000000000000003E-2</v>
      </c>
      <c r="R77">
        <f>(6/200)</f>
        <v>0.03</v>
      </c>
      <c r="S77">
        <f>(6/200)</f>
        <v>0.03</v>
      </c>
      <c r="U77">
        <f>0.08+0.025</f>
        <v>0.10500000000000001</v>
      </c>
      <c r="V77">
        <f>0.075+0.035</f>
        <v>0.11</v>
      </c>
      <c r="W77">
        <f>0.09+0.03</f>
        <v>0.12</v>
      </c>
      <c r="X77">
        <f>0.065+0.03</f>
        <v>9.5000000000000001E-2</v>
      </c>
      <c r="Z77">
        <f>SQRT((ABS($A$78-$A$77)^2+(ABS($B$78-$B$77)^2)))</f>
        <v>35.408677173328599</v>
      </c>
      <c r="AA77">
        <f>SQRT((ABS($C$78-$C$77)^2+(ABS($D$78-$D$77)^2)))</f>
        <v>32.401824272445154</v>
      </c>
      <c r="AB77">
        <f>SQRT((ABS($E$78-$E$77)^2+(ABS($F$78-$F$77)^2)))</f>
        <v>38.169948778686219</v>
      </c>
      <c r="AC77">
        <f>SQRT((ABS($G$78-$G$77)^2+(ABS($H$78-$H$77)^2)))</f>
        <v>40.794610861262107</v>
      </c>
      <c r="AJ77">
        <f>1/0.105</f>
        <v>9.5238095238095237</v>
      </c>
      <c r="AK77">
        <f>1/0.11</f>
        <v>9.0909090909090917</v>
      </c>
      <c r="AL77">
        <f>1/0.12</f>
        <v>8.3333333333333339</v>
      </c>
      <c r="AM77">
        <f>1/0.095</f>
        <v>10.526315789473685</v>
      </c>
      <c r="AO77">
        <f t="shared" si="34"/>
        <v>337.22549688884374</v>
      </c>
      <c r="AP77">
        <f t="shared" si="35"/>
        <v>294.56203884041048</v>
      </c>
      <c r="AQ77">
        <f t="shared" si="36"/>
        <v>318.08290648905182</v>
      </c>
      <c r="AR77">
        <f t="shared" si="37"/>
        <v>429.41695643433798</v>
      </c>
      <c r="AV77">
        <f>((0.08/0.105)*100)</f>
        <v>76.190476190476204</v>
      </c>
      <c r="AW77">
        <f>((0.075/0.11)*100)</f>
        <v>68.181818181818173</v>
      </c>
      <c r="AX77">
        <f>((0.09/0.12)*100)</f>
        <v>75</v>
      </c>
      <c r="AY77">
        <f>((0.065/0.095)*100)</f>
        <v>68.421052631578945</v>
      </c>
      <c r="BA77">
        <f>((0.025/0.105)*100)</f>
        <v>23.80952380952381</v>
      </c>
      <c r="BB77">
        <f>((0.035/0.11)*100)</f>
        <v>31.818181818181824</v>
      </c>
      <c r="BC77">
        <f>((0.03/0.12)*100)</f>
        <v>25</v>
      </c>
      <c r="BD77">
        <f>((0.03/0.095)*100)</f>
        <v>31.578947368421051</v>
      </c>
      <c r="BF77">
        <f>ABS($B$77-$D$77)</f>
        <v>1.2788620000000002</v>
      </c>
      <c r="BG77">
        <f>ABS($F$77-$H$77)</f>
        <v>4.5440490000000002</v>
      </c>
      <c r="BL77">
        <f>SQRT((ABS($A$77-$E$77)^2+(ABS($B$77-$F$77)^2)))</f>
        <v>1.7228664430027685</v>
      </c>
      <c r="BM77">
        <f>SQRT((ABS($C$77-$G$78)^2+(ABS($D$77-$H$78)^2)))</f>
        <v>4.2313883347726442</v>
      </c>
      <c r="BO77">
        <f>SQRT((ABS($A$77-$G$78)^2+(ABS($B$77-$H$78)^2)))</f>
        <v>3.0978284820864439</v>
      </c>
      <c r="BP77">
        <f>SQRT((ABS($C$77-$E$77)^2+(ABS($D$77-$F$77)^2)))</f>
        <v>4.9858509572386005</v>
      </c>
      <c r="BR77">
        <f>DEGREES(ACOS((26.7540651980526^2+26.4709281733603^2-4.43023662744339^2)/(2*26.7540651980526*26.4709281733603)))</f>
        <v>9.5297617177115796</v>
      </c>
      <c r="BS77">
        <f>DEGREES(ACOS((27.6136017899787^2+23.9089118131346^2-5.41603095065907^2)/(2*27.6136017899787*23.9089118131346)))</f>
        <v>8.8184610626055626</v>
      </c>
      <c r="BU77">
        <v>16</v>
      </c>
      <c r="BV77">
        <v>12</v>
      </c>
      <c r="BW77">
        <v>10</v>
      </c>
      <c r="BX77">
        <v>10</v>
      </c>
      <c r="BY77">
        <v>15</v>
      </c>
      <c r="BZ77">
        <v>12</v>
      </c>
      <c r="CA77">
        <v>9</v>
      </c>
      <c r="CB77">
        <v>8</v>
      </c>
      <c r="CC77">
        <v>18</v>
      </c>
      <c r="CD77">
        <v>12</v>
      </c>
      <c r="CE77">
        <v>11</v>
      </c>
      <c r="CF77">
        <v>17</v>
      </c>
      <c r="CG77">
        <v>13</v>
      </c>
      <c r="CH77">
        <v>9</v>
      </c>
      <c r="CI77">
        <v>6</v>
      </c>
      <c r="CJ77">
        <v>13</v>
      </c>
      <c r="CL77">
        <v>5</v>
      </c>
      <c r="CM77">
        <v>2</v>
      </c>
      <c r="CN77">
        <v>0</v>
      </c>
      <c r="CO77">
        <v>1</v>
      </c>
      <c r="CP77">
        <v>7</v>
      </c>
      <c r="CQ77">
        <v>2</v>
      </c>
      <c r="CR77">
        <v>0</v>
      </c>
      <c r="CS77">
        <v>0</v>
      </c>
      <c r="CT77">
        <v>6</v>
      </c>
      <c r="CU77">
        <v>0</v>
      </c>
      <c r="CV77">
        <v>0</v>
      </c>
      <c r="CW77">
        <v>6</v>
      </c>
      <c r="CX77">
        <v>6</v>
      </c>
      <c r="CY77">
        <v>0</v>
      </c>
      <c r="CZ77">
        <v>0</v>
      </c>
      <c r="DA77">
        <v>6</v>
      </c>
      <c r="DC77">
        <f>((12/16)*100)</f>
        <v>75</v>
      </c>
      <c r="DD77">
        <f>((10/16)*100)</f>
        <v>62.5</v>
      </c>
      <c r="DE77">
        <f>((10/16)*100)</f>
        <v>62.5</v>
      </c>
      <c r="DF77">
        <f>((12/15)*100)</f>
        <v>80</v>
      </c>
      <c r="DG77">
        <f>((9/15)*100)</f>
        <v>60</v>
      </c>
      <c r="DH77">
        <f>((8/15)*100)</f>
        <v>53.333333333333336</v>
      </c>
      <c r="DI77">
        <f>((12/18)*100)</f>
        <v>66.666666666666657</v>
      </c>
      <c r="DJ77">
        <f>((11/18)*100)</f>
        <v>61.111111111111114</v>
      </c>
      <c r="DK77">
        <f>((17/18)*100)</f>
        <v>94.444444444444443</v>
      </c>
      <c r="DL77">
        <f>((9/13)*100)</f>
        <v>69.230769230769226</v>
      </c>
      <c r="DM77">
        <f>((6/13)*100)</f>
        <v>46.153846153846153</v>
      </c>
      <c r="DN77">
        <f>((13/13)*100)</f>
        <v>100</v>
      </c>
      <c r="DP77">
        <f>((2/5)*100)</f>
        <v>40</v>
      </c>
      <c r="DQ77">
        <f>((0/5)*100)</f>
        <v>0</v>
      </c>
      <c r="DR77">
        <f>((1/5)*100)</f>
        <v>20</v>
      </c>
      <c r="DS77">
        <f>((2/7)*100)</f>
        <v>28.571428571428569</v>
      </c>
      <c r="DT77">
        <f t="shared" si="38"/>
        <v>0</v>
      </c>
      <c r="DU77">
        <f t="shared" si="38"/>
        <v>0</v>
      </c>
      <c r="DV77">
        <f>((0/6)*100)</f>
        <v>0</v>
      </c>
      <c r="DW77">
        <f>((0/6)*100)</f>
        <v>0</v>
      </c>
      <c r="DX77">
        <f>((6/6)*100)</f>
        <v>100</v>
      </c>
      <c r="DY77">
        <f>((0/6)*100)</f>
        <v>0</v>
      </c>
      <c r="DZ77">
        <f>((0/6)*100)</f>
        <v>0</v>
      </c>
      <c r="EA77">
        <f>((6/6)*100)</f>
        <v>100</v>
      </c>
    </row>
    <row r="78" spans="1:131" x14ac:dyDescent="0.25">
      <c r="A78">
        <v>190.72164800000002</v>
      </c>
      <c r="B78">
        <v>8.5343509999999991</v>
      </c>
      <c r="C78">
        <v>184.570235</v>
      </c>
      <c r="D78">
        <v>6.537261</v>
      </c>
      <c r="E78">
        <v>194.62404900000001</v>
      </c>
      <c r="F78">
        <v>9.4599670000000007</v>
      </c>
      <c r="G78">
        <v>156.046008</v>
      </c>
      <c r="H78">
        <v>5.8437260000000002</v>
      </c>
      <c r="K78">
        <f>(14/200)</f>
        <v>7.0000000000000007E-2</v>
      </c>
      <c r="L78">
        <f>(11/200)</f>
        <v>5.5E-2</v>
      </c>
      <c r="M78">
        <f>(14/200)</f>
        <v>7.0000000000000007E-2</v>
      </c>
      <c r="N78">
        <f>(17/200)</f>
        <v>8.5000000000000006E-2</v>
      </c>
      <c r="P78">
        <f>(6/200)</f>
        <v>0.03</v>
      </c>
      <c r="Q78">
        <f>(7/200)</f>
        <v>3.5000000000000003E-2</v>
      </c>
      <c r="R78">
        <f>(6/200)</f>
        <v>0.03</v>
      </c>
      <c r="S78">
        <f>(7/200)</f>
        <v>3.5000000000000003E-2</v>
      </c>
      <c r="U78">
        <f>0.07+0.03</f>
        <v>0.1</v>
      </c>
      <c r="V78">
        <f>0.055+0.035</f>
        <v>0.09</v>
      </c>
      <c r="W78">
        <f>0.07+0.03</f>
        <v>0.1</v>
      </c>
      <c r="X78">
        <f>0.085+0.035</f>
        <v>0.12000000000000001</v>
      </c>
      <c r="Z78">
        <f>SQRT((ABS($A$79-$A$78)^2+(ABS($B$79-$B$78)^2)))</f>
        <v>29.981016176463811</v>
      </c>
      <c r="AA78">
        <f>SQRT((ABS($C$79-$C$78)^2+(ABS($D$79-$D$78)^2)))</f>
        <v>30.157642767848614</v>
      </c>
      <c r="AB78">
        <f>SQRT((ABS($E$79-$E$78)^2+(ABS($F$79-$F$78)^2)))</f>
        <v>28.120660986852211</v>
      </c>
      <c r="AC78">
        <f>SQRT((ABS($G$79-$G$78)^2+(ABS($H$79-$H$78)^2)))</f>
        <v>37.137535588232254</v>
      </c>
      <c r="AJ78">
        <f>1/0.1</f>
        <v>10</v>
      </c>
      <c r="AK78">
        <f>1/0.09</f>
        <v>11.111111111111111</v>
      </c>
      <c r="AL78">
        <f>1/0.1</f>
        <v>10</v>
      </c>
      <c r="AM78">
        <f>1/0.12</f>
        <v>8.3333333333333339</v>
      </c>
      <c r="AO78">
        <f t="shared" si="34"/>
        <v>299.81016176463811</v>
      </c>
      <c r="AP78">
        <f t="shared" si="35"/>
        <v>335.08491964276237</v>
      </c>
      <c r="AQ78">
        <f t="shared" si="36"/>
        <v>281.20660986852209</v>
      </c>
      <c r="AR78">
        <f t="shared" si="37"/>
        <v>309.47946323526878</v>
      </c>
      <c r="AV78">
        <f>((0.07/0.1)*100)</f>
        <v>70</v>
      </c>
      <c r="AW78">
        <f>((0.055/0.09)*100)</f>
        <v>61.111111111111114</v>
      </c>
      <c r="AX78">
        <f>((0.07/0.1)*100)</f>
        <v>70</v>
      </c>
      <c r="AY78">
        <f>((0.085/0.12)*100)</f>
        <v>70.833333333333343</v>
      </c>
      <c r="BA78">
        <f>((0.03/0.1)*100)</f>
        <v>30</v>
      </c>
      <c r="BB78">
        <f>((0.035/0.09)*100)</f>
        <v>38.888888888888893</v>
      </c>
      <c r="BC78">
        <f>((0.03/0.1)*100)</f>
        <v>30</v>
      </c>
      <c r="BD78">
        <f>((0.035/0.12)*100)</f>
        <v>29.166666666666668</v>
      </c>
      <c r="BF78">
        <f>ABS($B$78-$D$78)</f>
        <v>1.9970899999999991</v>
      </c>
      <c r="BG78">
        <f>ABS($F$78-$H$78)</f>
        <v>3.6162410000000005</v>
      </c>
      <c r="BL78">
        <f>SQRT((ABS($A$78-$E$78)^2+(ABS($B$78-$F$78)^2)))</f>
        <v>4.0106730787059899</v>
      </c>
      <c r="BM78">
        <f>SQRT((ABS($C$78-$G$79)^2+(ABS($D$78-$H$79)^2)))</f>
        <v>8.7353814818647209</v>
      </c>
      <c r="BO78">
        <f>SQRT((ABS($A$78-$G$79)^2+(ABS($B$78-$H$79)^2)))</f>
        <v>4.2774087669957295</v>
      </c>
      <c r="BP78">
        <f>SQRT((ABS($C$78-$E$78)^2+(ABS($D$78-$F$78)^2)))</f>
        <v>10.47002322390129</v>
      </c>
      <c r="BR78">
        <f>DEGREES(ACOS((30.3763176696195^2+31.0324149681095^2-4.61848754657907^2)/(2*30.3763176696195*31.0324149681095)))</f>
        <v>8.5392960640550797</v>
      </c>
      <c r="BU78">
        <v>14</v>
      </c>
      <c r="BV78">
        <v>8</v>
      </c>
      <c r="BW78">
        <v>8</v>
      </c>
      <c r="BX78">
        <v>7</v>
      </c>
      <c r="BY78">
        <v>11</v>
      </c>
      <c r="BZ78">
        <v>8</v>
      </c>
      <c r="CA78">
        <v>5</v>
      </c>
      <c r="CB78">
        <v>4</v>
      </c>
      <c r="CC78">
        <v>14</v>
      </c>
      <c r="CD78">
        <v>7</v>
      </c>
      <c r="CE78">
        <v>6</v>
      </c>
      <c r="CF78">
        <v>13</v>
      </c>
      <c r="CG78">
        <v>17</v>
      </c>
      <c r="CH78">
        <v>11</v>
      </c>
      <c r="CI78">
        <v>10</v>
      </c>
      <c r="CJ78">
        <v>17</v>
      </c>
      <c r="CL78">
        <v>6</v>
      </c>
      <c r="CM78">
        <v>3</v>
      </c>
      <c r="CN78">
        <v>0</v>
      </c>
      <c r="CO78">
        <v>0</v>
      </c>
      <c r="CP78">
        <v>7</v>
      </c>
      <c r="CQ78">
        <v>3</v>
      </c>
      <c r="CR78">
        <v>0</v>
      </c>
      <c r="CS78">
        <v>0</v>
      </c>
      <c r="CT78">
        <v>6</v>
      </c>
      <c r="CU78">
        <v>0</v>
      </c>
      <c r="CV78">
        <v>0</v>
      </c>
      <c r="CW78">
        <v>6</v>
      </c>
      <c r="CX78">
        <v>7</v>
      </c>
      <c r="CY78">
        <v>1</v>
      </c>
      <c r="CZ78">
        <v>0</v>
      </c>
      <c r="DA78">
        <v>6</v>
      </c>
      <c r="DC78">
        <f>((8/14)*100)</f>
        <v>57.142857142857139</v>
      </c>
      <c r="DD78">
        <f>((8/14)*100)</f>
        <v>57.142857142857139</v>
      </c>
      <c r="DE78">
        <f>((7/14)*100)</f>
        <v>50</v>
      </c>
      <c r="DF78">
        <f>((8/11)*100)</f>
        <v>72.727272727272734</v>
      </c>
      <c r="DG78">
        <f>((5/11)*100)</f>
        <v>45.454545454545453</v>
      </c>
      <c r="DH78">
        <f>((4/11)*100)</f>
        <v>36.363636363636367</v>
      </c>
      <c r="DI78">
        <f>((7/14)*100)</f>
        <v>50</v>
      </c>
      <c r="DJ78">
        <f>((6/14)*100)</f>
        <v>42.857142857142854</v>
      </c>
      <c r="DK78">
        <f>((13/14)*100)</f>
        <v>92.857142857142861</v>
      </c>
      <c r="DL78">
        <f>((11/17)*100)</f>
        <v>64.705882352941174</v>
      </c>
      <c r="DM78">
        <f>((10/17)*100)</f>
        <v>58.82352941176471</v>
      </c>
      <c r="DN78">
        <f>((17/17)*100)</f>
        <v>100</v>
      </c>
      <c r="DP78">
        <f>((3/6)*100)</f>
        <v>50</v>
      </c>
      <c r="DQ78">
        <f>((0/6)*100)</f>
        <v>0</v>
      </c>
      <c r="DR78">
        <f>((0/6)*100)</f>
        <v>0</v>
      </c>
      <c r="DS78">
        <f>((3/7)*100)</f>
        <v>42.857142857142854</v>
      </c>
      <c r="DT78">
        <f t="shared" si="38"/>
        <v>0</v>
      </c>
      <c r="DU78">
        <f t="shared" si="38"/>
        <v>0</v>
      </c>
      <c r="DV78">
        <f>((0/6)*100)</f>
        <v>0</v>
      </c>
      <c r="DW78">
        <f>((0/6)*100)</f>
        <v>0</v>
      </c>
      <c r="DX78">
        <f>((6/6)*100)</f>
        <v>100</v>
      </c>
      <c r="DY78">
        <f>((1/7)*100)</f>
        <v>14.285714285714285</v>
      </c>
      <c r="DZ78">
        <f>((0/7)*100)</f>
        <v>0</v>
      </c>
      <c r="EA78">
        <f>((6/7)*100)</f>
        <v>85.714285714285708</v>
      </c>
    </row>
    <row r="79" spans="1:131" x14ac:dyDescent="0.25">
      <c r="A79">
        <v>220.70240000000001</v>
      </c>
      <c r="B79">
        <v>8.6602099999999993</v>
      </c>
      <c r="C79">
        <v>214.727769</v>
      </c>
      <c r="D79">
        <v>6.6182569999999998</v>
      </c>
      <c r="E79">
        <v>222.72492099999999</v>
      </c>
      <c r="F79">
        <v>10.514749999999999</v>
      </c>
      <c r="G79">
        <v>193.174632</v>
      </c>
      <c r="H79">
        <v>5.0301970000000003</v>
      </c>
      <c r="K79">
        <f>(16/200)</f>
        <v>0.08</v>
      </c>
      <c r="L79">
        <f>(13/200)</f>
        <v>6.5000000000000002E-2</v>
      </c>
      <c r="M79">
        <f>(18/200)</f>
        <v>0.09</v>
      </c>
      <c r="N79">
        <f>(13/200)</f>
        <v>6.5000000000000002E-2</v>
      </c>
      <c r="P79">
        <f>(7/200)</f>
        <v>3.5000000000000003E-2</v>
      </c>
      <c r="Q79">
        <f>(8/200)</f>
        <v>0.04</v>
      </c>
      <c r="R79">
        <f>(8/200)</f>
        <v>0.04</v>
      </c>
      <c r="S79">
        <f>(7/200)</f>
        <v>3.5000000000000003E-2</v>
      </c>
      <c r="U79">
        <f>0.08+0.035</f>
        <v>0.115</v>
      </c>
      <c r="V79">
        <f>0.065+0.04</f>
        <v>0.10500000000000001</v>
      </c>
      <c r="W79">
        <f>0.09+0.04</f>
        <v>0.13</v>
      </c>
      <c r="X79">
        <f>0.065+0.035</f>
        <v>0.1</v>
      </c>
      <c r="Z79">
        <f>SQRT((ABS($A$80-$A$79)^2+(ABS($B$80-$B$79)^2)))</f>
        <v>30.445938905926951</v>
      </c>
      <c r="AA79">
        <f>SQRT((ABS($C$80-$C$79)^2+(ABS($D$80-$D$79)^2)))</f>
        <v>26.151272442216591</v>
      </c>
      <c r="AB79">
        <f>SQRT((ABS($E$80-$E$79)^2+(ABS($F$80-$F$79)^2)))</f>
        <v>28.984816690799381</v>
      </c>
      <c r="AC79">
        <f>SQRT((ABS($G$80-$G$79)^2+(ABS($H$80-$H$79)^2)))</f>
        <v>28.602864227250823</v>
      </c>
      <c r="AJ79">
        <f>1/0.115</f>
        <v>8.695652173913043</v>
      </c>
      <c r="AK79">
        <f>1/0.105</f>
        <v>9.5238095238095237</v>
      </c>
      <c r="AL79">
        <f>1/0.13</f>
        <v>7.6923076923076916</v>
      </c>
      <c r="AM79">
        <f>1/0.1</f>
        <v>10</v>
      </c>
      <c r="AO79">
        <f t="shared" si="34"/>
        <v>264.7472948341474</v>
      </c>
      <c r="AP79">
        <f t="shared" si="35"/>
        <v>249.0597375449199</v>
      </c>
      <c r="AQ79">
        <f t="shared" si="36"/>
        <v>222.96012839076445</v>
      </c>
      <c r="AR79">
        <f t="shared" si="37"/>
        <v>286.02864227250819</v>
      </c>
      <c r="AV79">
        <f>((0.08/0.115)*100)</f>
        <v>69.565217391304344</v>
      </c>
      <c r="AW79">
        <f>((0.065/0.105)*100)</f>
        <v>61.904761904761905</v>
      </c>
      <c r="AX79">
        <f>((0.09/0.13)*100)</f>
        <v>69.230769230769226</v>
      </c>
      <c r="AY79">
        <f>((0.065/0.1)*100)</f>
        <v>65</v>
      </c>
      <c r="BA79">
        <f>((0.035/0.115)*100)</f>
        <v>30.434782608695656</v>
      </c>
      <c r="BB79">
        <f>((0.04/0.105)*100)</f>
        <v>38.095238095238102</v>
      </c>
      <c r="BC79">
        <f>((0.04/0.13)*100)</f>
        <v>30.76923076923077</v>
      </c>
      <c r="BD79">
        <f>((0.035/0.1)*100)</f>
        <v>35</v>
      </c>
      <c r="BF79">
        <f>ABS($B$79-$D$79)</f>
        <v>2.0419529999999995</v>
      </c>
      <c r="BG79">
        <f>ABS($F$79-$H$79)</f>
        <v>5.4845529999999991</v>
      </c>
      <c r="BL79">
        <f>SQRT((ABS($A$79-$E$79)^2+(ABS($B$79-$F$79)^2)))</f>
        <v>2.7440681126825064</v>
      </c>
      <c r="BM79">
        <f>SQRT((ABS($C$79-$G$80)^2+(ABS($D$79-$H$80)^2)))</f>
        <v>7.1097594425926989</v>
      </c>
      <c r="BO79">
        <f>SQRT((ABS($A$79-$G$80)^2+(ABS($B$79-$H$80)^2)))</f>
        <v>3.197208899213495</v>
      </c>
      <c r="BP79">
        <f>SQRT((ABS($C$79-$E$79)^2+(ABS($D$79-$F$79)^2)))</f>
        <v>8.8959034285536731</v>
      </c>
      <c r="BR79">
        <f>DEGREES(ACOS((38.6820175441537^2+39.9059601167853^2-3.97928201544262^2)/(2*38.6820175441537*39.9059601167853)))</f>
        <v>5.5238418877855411</v>
      </c>
      <c r="BU79">
        <v>16</v>
      </c>
      <c r="BV79">
        <v>8</v>
      </c>
      <c r="BW79">
        <v>8</v>
      </c>
      <c r="BX79">
        <v>8</v>
      </c>
      <c r="BY79">
        <v>13</v>
      </c>
      <c r="BZ79">
        <v>8</v>
      </c>
      <c r="CA79">
        <v>6</v>
      </c>
      <c r="CB79">
        <v>5</v>
      </c>
      <c r="CC79">
        <v>18</v>
      </c>
      <c r="CD79">
        <v>8</v>
      </c>
      <c r="CE79">
        <v>10</v>
      </c>
      <c r="CF79">
        <v>15</v>
      </c>
      <c r="CG79">
        <v>13</v>
      </c>
      <c r="CH79">
        <v>6</v>
      </c>
      <c r="CI79">
        <v>5</v>
      </c>
      <c r="CJ79">
        <v>13</v>
      </c>
      <c r="CL79">
        <v>7</v>
      </c>
      <c r="CM79">
        <v>2</v>
      </c>
      <c r="CN79">
        <v>0</v>
      </c>
      <c r="CO79">
        <v>0</v>
      </c>
      <c r="CP79">
        <v>8</v>
      </c>
      <c r="CQ79">
        <v>2</v>
      </c>
      <c r="CR79">
        <v>0</v>
      </c>
      <c r="CS79">
        <v>0</v>
      </c>
      <c r="CT79">
        <v>8</v>
      </c>
      <c r="CU79">
        <v>0</v>
      </c>
      <c r="CV79">
        <v>1</v>
      </c>
      <c r="CW79">
        <v>7</v>
      </c>
      <c r="CX79">
        <v>7</v>
      </c>
      <c r="CY79">
        <v>0</v>
      </c>
      <c r="CZ79">
        <v>0</v>
      </c>
      <c r="DA79">
        <v>6</v>
      </c>
      <c r="DC79">
        <f>((8/16)*100)</f>
        <v>50</v>
      </c>
      <c r="DD79">
        <f>((8/16)*100)</f>
        <v>50</v>
      </c>
      <c r="DE79">
        <f>((8/16)*100)</f>
        <v>50</v>
      </c>
      <c r="DF79">
        <f>((8/13)*100)</f>
        <v>61.53846153846154</v>
      </c>
      <c r="DG79">
        <f>((6/13)*100)</f>
        <v>46.153846153846153</v>
      </c>
      <c r="DH79">
        <f>((5/13)*100)</f>
        <v>38.461538461538467</v>
      </c>
      <c r="DI79">
        <f>((8/18)*100)</f>
        <v>44.444444444444443</v>
      </c>
      <c r="DJ79">
        <f>((10/18)*100)</f>
        <v>55.555555555555557</v>
      </c>
      <c r="DK79">
        <f>((15/18)*100)</f>
        <v>83.333333333333343</v>
      </c>
      <c r="DL79">
        <f>((6/13)*100)</f>
        <v>46.153846153846153</v>
      </c>
      <c r="DM79">
        <f>((5/13)*100)</f>
        <v>38.461538461538467</v>
      </c>
      <c r="DN79">
        <f>((13/13)*100)</f>
        <v>100</v>
      </c>
      <c r="DP79">
        <f>((2/7)*100)</f>
        <v>28.571428571428569</v>
      </c>
      <c r="DQ79">
        <f>((0/7)*100)</f>
        <v>0</v>
      </c>
      <c r="DR79">
        <f>((0/7)*100)</f>
        <v>0</v>
      </c>
      <c r="DS79">
        <f>((2/8)*100)</f>
        <v>25</v>
      </c>
      <c r="DT79">
        <f>((0/8)*100)</f>
        <v>0</v>
      </c>
      <c r="DU79">
        <f>((0/8)*100)</f>
        <v>0</v>
      </c>
      <c r="DV79">
        <f>((0/8)*100)</f>
        <v>0</v>
      </c>
      <c r="DW79">
        <f>((1/8)*100)</f>
        <v>12.5</v>
      </c>
      <c r="DX79">
        <f>((7/8)*100)</f>
        <v>87.5</v>
      </c>
      <c r="DY79">
        <f>((0/7)*100)</f>
        <v>0</v>
      </c>
      <c r="DZ79">
        <f>((0/7)*100)</f>
        <v>0</v>
      </c>
      <c r="EA79">
        <f>((6/7)*100)</f>
        <v>85.714285714285708</v>
      </c>
    </row>
    <row r="80" spans="1:131" x14ac:dyDescent="0.25">
      <c r="A80">
        <v>251.138621</v>
      </c>
      <c r="B80">
        <v>7.8910239999999998</v>
      </c>
      <c r="C80">
        <v>240.86895799999999</v>
      </c>
      <c r="D80">
        <v>7.3444029999999998</v>
      </c>
      <c r="E80">
        <v>251.659312</v>
      </c>
      <c r="F80">
        <v>8.8057689999999997</v>
      </c>
      <c r="G80">
        <v>221.770849</v>
      </c>
      <c r="H80">
        <v>5.6468129999999999</v>
      </c>
      <c r="K80">
        <f>(14/200)</f>
        <v>7.0000000000000007E-2</v>
      </c>
      <c r="L80">
        <f>(12/200)</f>
        <v>0.06</v>
      </c>
      <c r="N80">
        <f>(16/200)</f>
        <v>0.08</v>
      </c>
      <c r="P80">
        <f>(10/200)</f>
        <v>0.05</v>
      </c>
      <c r="Q80">
        <f>(9/200)</f>
        <v>4.4999999999999998E-2</v>
      </c>
      <c r="R80">
        <f>(9/200)</f>
        <v>4.4999999999999998E-2</v>
      </c>
      <c r="S80">
        <f>(8/200)</f>
        <v>0.04</v>
      </c>
      <c r="U80">
        <f>0.07+0.05</f>
        <v>0.12000000000000001</v>
      </c>
      <c r="V80">
        <f>0.06+0.045</f>
        <v>0.105</v>
      </c>
      <c r="X80">
        <f>0.08+0.04</f>
        <v>0.12</v>
      </c>
      <c r="Z80">
        <f>SQRT((ABS($A$81-$A$80)^2+(ABS($B$81-$B$80)^2)))</f>
        <v>23.188278433916761</v>
      </c>
      <c r="AA80">
        <f>SQRT((ABS($C$81-$C$80)^2+(ABS($D$81-$D$80)^2)))</f>
        <v>25.527217443355706</v>
      </c>
      <c r="AC80">
        <f>SQRT((ABS($G$81-$G$80)^2+(ABS($H$81-$H$80)^2)))</f>
        <v>26.919002429592474</v>
      </c>
      <c r="AJ80">
        <f>1/0.12</f>
        <v>8.3333333333333339</v>
      </c>
      <c r="AK80">
        <f>1/0.105</f>
        <v>9.5238095238095237</v>
      </c>
      <c r="AM80">
        <f>1/0.12</f>
        <v>8.3333333333333339</v>
      </c>
      <c r="AO80">
        <f t="shared" si="34"/>
        <v>193.23565361597298</v>
      </c>
      <c r="AP80">
        <f t="shared" si="35"/>
        <v>243.11635660338769</v>
      </c>
      <c r="AR80">
        <f t="shared" si="37"/>
        <v>224.32502024660397</v>
      </c>
      <c r="AV80">
        <f>((0.07/0.12)*100)</f>
        <v>58.333333333333336</v>
      </c>
      <c r="AW80">
        <f>((0.06/0.105)*100)</f>
        <v>57.142857142857139</v>
      </c>
      <c r="AY80">
        <f>((0.08/0.12)*100)</f>
        <v>66.666666666666671</v>
      </c>
      <c r="BA80">
        <f>((0.05/0.12)*100)</f>
        <v>41.666666666666671</v>
      </c>
      <c r="BB80">
        <f>((0.045/0.105)*100)</f>
        <v>42.857142857142854</v>
      </c>
      <c r="BD80">
        <f>((0.04/0.12)*100)</f>
        <v>33.333333333333336</v>
      </c>
      <c r="BF80">
        <f>ABS($B$80-$D$80)</f>
        <v>0.54662100000000002</v>
      </c>
      <c r="BG80">
        <f>ABS($F$80-$H$80)</f>
        <v>3.1589559999999999</v>
      </c>
      <c r="BL80">
        <f>SQRT((ABS($A$80-$E$80)^2+(ABS($B$80-$F$80)^2)))</f>
        <v>1.0525576148154547</v>
      </c>
      <c r="BM80">
        <f>SQRT((ABS($C$80-$G$81)^2+(ABS($D$80-$H$81)^2)))</f>
        <v>8.3827599018868639</v>
      </c>
      <c r="BO80">
        <f>SQRT((ABS($A$80-$G$81)^2+(ABS($B$80-$H$81)^2)))</f>
        <v>4.423286967235561</v>
      </c>
      <c r="BP80">
        <f>SQRT((ABS($C$80-$E$80)^2+(ABS($D$80-$F$80)^2)))</f>
        <v>10.888862660134537</v>
      </c>
      <c r="BR80">
        <f>DEGREES(ACOS((25.5473833402904^2+27.5378200247486^2-5.4212717391033^2)/(2*25.5473833402904*27.5378200247486)))</f>
        <v>10.909377202821123</v>
      </c>
      <c r="BS80">
        <f>DEGREES(ACOS((28.575905258479^2+28.1157966218362^2-4.43023662744339^2)/(2*28.575905258479*28.1157966218362)))</f>
        <v>8.9157464874891659</v>
      </c>
      <c r="BU80">
        <v>14</v>
      </c>
      <c r="BV80">
        <v>3</v>
      </c>
      <c r="BW80">
        <v>5</v>
      </c>
      <c r="BX80">
        <v>7</v>
      </c>
      <c r="BY80">
        <v>12</v>
      </c>
      <c r="BZ80">
        <v>3</v>
      </c>
      <c r="CA80">
        <v>10</v>
      </c>
      <c r="CB80">
        <v>7</v>
      </c>
      <c r="CG80">
        <v>16</v>
      </c>
      <c r="CH80">
        <v>8</v>
      </c>
      <c r="CI80">
        <v>7</v>
      </c>
      <c r="CJ80">
        <v>15</v>
      </c>
      <c r="CL80">
        <v>10</v>
      </c>
      <c r="CM80">
        <v>1</v>
      </c>
      <c r="CN80">
        <v>0</v>
      </c>
      <c r="CO80">
        <v>2</v>
      </c>
      <c r="CP80">
        <v>9</v>
      </c>
      <c r="CQ80">
        <v>1</v>
      </c>
      <c r="CR80">
        <v>1</v>
      </c>
      <c r="CS80">
        <v>0</v>
      </c>
      <c r="CT80">
        <v>9</v>
      </c>
      <c r="CU80">
        <v>0</v>
      </c>
      <c r="CV80">
        <v>7</v>
      </c>
      <c r="CW80">
        <v>6</v>
      </c>
      <c r="CX80">
        <v>8</v>
      </c>
      <c r="CY80">
        <v>0</v>
      </c>
      <c r="CZ80">
        <v>0</v>
      </c>
      <c r="DA80">
        <v>7</v>
      </c>
      <c r="DC80">
        <f>((3/14)*100)</f>
        <v>21.428571428571427</v>
      </c>
      <c r="DD80">
        <f>((5/14)*100)</f>
        <v>35.714285714285715</v>
      </c>
      <c r="DE80">
        <f>((7/14)*100)</f>
        <v>50</v>
      </c>
      <c r="DF80">
        <f>((3/12)*100)</f>
        <v>25</v>
      </c>
      <c r="DG80">
        <f>((10/12)*100)</f>
        <v>83.333333333333343</v>
      </c>
      <c r="DH80">
        <f>((7/12)*100)</f>
        <v>58.333333333333336</v>
      </c>
      <c r="DL80">
        <f>((8/16)*100)</f>
        <v>50</v>
      </c>
      <c r="DM80">
        <f>((7/16)*100)</f>
        <v>43.75</v>
      </c>
      <c r="DN80">
        <f>((15/16)*100)</f>
        <v>93.75</v>
      </c>
      <c r="DP80">
        <f>((1/10)*100)</f>
        <v>10</v>
      </c>
      <c r="DQ80">
        <f>((0/10)*100)</f>
        <v>0</v>
      </c>
      <c r="DR80">
        <f>((2/10)*100)</f>
        <v>20</v>
      </c>
      <c r="DS80">
        <f>((1/9)*100)</f>
        <v>11.111111111111111</v>
      </c>
      <c r="DT80">
        <f>((1/9)*100)</f>
        <v>11.111111111111111</v>
      </c>
      <c r="DU80">
        <f>((0/9)*100)</f>
        <v>0</v>
      </c>
      <c r="DV80">
        <f>((0/9)*100)</f>
        <v>0</v>
      </c>
      <c r="DW80">
        <f>((7/9)*100)</f>
        <v>77.777777777777786</v>
      </c>
      <c r="DX80">
        <f>((6/9)*100)</f>
        <v>66.666666666666657</v>
      </c>
      <c r="DY80">
        <f>((0/8)*100)</f>
        <v>0</v>
      </c>
      <c r="DZ80">
        <f>((0/8)*100)</f>
        <v>0</v>
      </c>
      <c r="EA80">
        <f>((7/8)*100)</f>
        <v>87.5</v>
      </c>
    </row>
    <row r="81" spans="1:131" x14ac:dyDescent="0.25">
      <c r="A81">
        <v>274.29156799999998</v>
      </c>
      <c r="B81">
        <v>6.611453</v>
      </c>
      <c r="C81">
        <v>266.33214499999997</v>
      </c>
      <c r="D81">
        <v>5.5374889999999999</v>
      </c>
      <c r="G81">
        <v>248.65266700000001</v>
      </c>
      <c r="H81">
        <v>4.2324039999999998</v>
      </c>
      <c r="Q81">
        <f>(13/200)</f>
        <v>6.5000000000000002E-2</v>
      </c>
      <c r="S81">
        <f>(9/200)</f>
        <v>4.4999999999999998E-2</v>
      </c>
      <c r="BF81">
        <f>ABS($B$81-$D$81)</f>
        <v>1.0739640000000001</v>
      </c>
      <c r="BI81">
        <v>2.5024560000000005</v>
      </c>
      <c r="BJ81">
        <v>2.4982324999999999</v>
      </c>
      <c r="BR81">
        <f>DEGREES(ACOS((27.0155050460896^2+29.6096126003012^2-5.0988713148348^2)/(2*27.0155050460896*29.6096126003012)))</f>
        <v>8.9015830298313574</v>
      </c>
      <c r="BS81">
        <f>DEGREES(ACOS((4.61848754657907^2+39.4502762991572^2-38.6820175441537^2)/(2*4.61848754657907*39.4502762991572)))</f>
        <v>77.099414230599265</v>
      </c>
      <c r="CP81">
        <v>13</v>
      </c>
      <c r="CQ81">
        <v>2</v>
      </c>
      <c r="CR81">
        <v>7</v>
      </c>
      <c r="CS81">
        <v>4</v>
      </c>
      <c r="CX81">
        <v>9</v>
      </c>
      <c r="CY81">
        <v>2</v>
      </c>
      <c r="CZ81">
        <v>4</v>
      </c>
      <c r="DA81">
        <v>6</v>
      </c>
      <c r="DS81">
        <f>((2/13)*100)</f>
        <v>15.384615384615385</v>
      </c>
      <c r="DT81">
        <f>((7/13)*100)</f>
        <v>53.846153846153847</v>
      </c>
      <c r="DU81">
        <f>((4/13)*100)</f>
        <v>30.76923076923077</v>
      </c>
      <c r="DY81">
        <f>((2/9)*100)</f>
        <v>22.222222222222221</v>
      </c>
      <c r="DZ81">
        <f>((4/9)*100)</f>
        <v>44.444444444444443</v>
      </c>
      <c r="EA81">
        <f>((6/9)*100)</f>
        <v>66.666666666666657</v>
      </c>
    </row>
    <row r="82" spans="1:131" x14ac:dyDescent="0.25">
      <c r="A82" t="s">
        <v>22</v>
      </c>
      <c r="B82" t="s">
        <v>22</v>
      </c>
      <c r="C82" t="s">
        <v>22</v>
      </c>
      <c r="D82" t="s">
        <v>22</v>
      </c>
      <c r="E82" t="s">
        <v>22</v>
      </c>
      <c r="F82" t="s">
        <v>22</v>
      </c>
      <c r="G82" t="s">
        <v>22</v>
      </c>
      <c r="H82" t="s">
        <v>22</v>
      </c>
      <c r="BR82">
        <f>DEGREES(ACOS((19.7615315960028^2+24.4651679548061^2-6.61075357652514^2)/(2*19.7615315960028*24.4651679548061)))</f>
        <v>12.127002048742431</v>
      </c>
      <c r="BS82">
        <f>DEGREES(ACOS((3.97928201544262^2+26.3424158470004^2-25.5473833402904^2)/(2*3.97928201544262*26.3424158470004)))</f>
        <v>74.198350702742175</v>
      </c>
    </row>
    <row r="83" spans="1:131" x14ac:dyDescent="0.25">
      <c r="A83">
        <v>218.62441799999999</v>
      </c>
      <c r="B83">
        <v>7.8592719999999998</v>
      </c>
      <c r="C83">
        <v>222.629051</v>
      </c>
      <c r="D83">
        <v>9.9104010000000002</v>
      </c>
      <c r="E83">
        <v>221.22917699999999</v>
      </c>
      <c r="F83">
        <v>6.9331880000000004</v>
      </c>
      <c r="G83">
        <v>222.86775</v>
      </c>
      <c r="H83">
        <v>10.932821000000001</v>
      </c>
      <c r="K83">
        <f>(15/200)</f>
        <v>7.4999999999999997E-2</v>
      </c>
      <c r="L83">
        <f>(12/200)</f>
        <v>0.06</v>
      </c>
      <c r="M83">
        <f>(16/200)</f>
        <v>0.08</v>
      </c>
      <c r="N83">
        <f>(15/200)</f>
        <v>7.4999999999999997E-2</v>
      </c>
      <c r="P83">
        <f>(7/200)</f>
        <v>3.5000000000000003E-2</v>
      </c>
      <c r="Q83">
        <f>(9/200)</f>
        <v>4.4999999999999998E-2</v>
      </c>
      <c r="R83">
        <f>(9/200)</f>
        <v>4.4999999999999998E-2</v>
      </c>
      <c r="S83">
        <f>(8/200)</f>
        <v>0.04</v>
      </c>
      <c r="U83">
        <f>0.075+0.035</f>
        <v>0.11</v>
      </c>
      <c r="V83">
        <f>0.06+0.045</f>
        <v>0.105</v>
      </c>
      <c r="W83">
        <f>0.08+0.045</f>
        <v>0.125</v>
      </c>
      <c r="X83">
        <f>0.075+0.04</f>
        <v>0.11499999999999999</v>
      </c>
      <c r="Z83">
        <f>SQRT((ABS($A$84-$A$83)^2+(ABS($B$84-$B$83)^2)))</f>
        <v>27.253761818308913</v>
      </c>
      <c r="AA83">
        <f>SQRT((ABS($C$84-$C$83)^2+(ABS($D$84-$D$83)^2)))</f>
        <v>24.10041812267772</v>
      </c>
      <c r="AB83">
        <f>SQRT((ABS($E$84-$E$83)^2+(ABS($F$84-$F$83)^2)))</f>
        <v>27.997553702320666</v>
      </c>
      <c r="AC83">
        <f>SQRT((ABS($G$84-$G$83)^2+(ABS($H$84-$H$83)^2)))</f>
        <v>26.494380817445666</v>
      </c>
      <c r="AJ83">
        <f>1/0.11</f>
        <v>9.0909090909090917</v>
      </c>
      <c r="AK83">
        <f>1/0.105</f>
        <v>9.5238095238095237</v>
      </c>
      <c r="AL83">
        <f>1/0.125</f>
        <v>8</v>
      </c>
      <c r="AM83">
        <f>1/0.115</f>
        <v>8.695652173913043</v>
      </c>
      <c r="AO83">
        <f t="shared" ref="AO83:AO89" si="39">$Z83/$U83</f>
        <v>247.76147107553558</v>
      </c>
      <c r="AP83">
        <f t="shared" ref="AP83:AP89" si="40">$AA83/$V83</f>
        <v>229.52779164454972</v>
      </c>
      <c r="AQ83">
        <f t="shared" ref="AQ83:AQ88" si="41">$AB83/$W83</f>
        <v>223.98042961856532</v>
      </c>
      <c r="AR83">
        <f t="shared" ref="AR83:AR88" si="42">$AC83/$X83</f>
        <v>230.38592015170147</v>
      </c>
      <c r="AV83">
        <f>((0.075/0.11)*100)</f>
        <v>68.181818181818173</v>
      </c>
      <c r="AW83">
        <f>((0.06/0.105)*100)</f>
        <v>57.142857142857139</v>
      </c>
      <c r="AX83">
        <f>((0.08/0.125)*100)</f>
        <v>64</v>
      </c>
      <c r="AY83">
        <f>((0.075/0.115)*100)</f>
        <v>65.217391304347814</v>
      </c>
      <c r="BA83">
        <f>((0.035/0.11)*100)</f>
        <v>31.818181818181824</v>
      </c>
      <c r="BB83">
        <f>((0.045/0.105)*100)</f>
        <v>42.857142857142854</v>
      </c>
      <c r="BC83">
        <f>((0.045/0.125)*100)</f>
        <v>36</v>
      </c>
      <c r="BD83">
        <f>((0.04/0.115)*100)</f>
        <v>34.782608695652172</v>
      </c>
      <c r="BF83">
        <f>ABS($B$83-$D$83)</f>
        <v>2.0511290000000004</v>
      </c>
      <c r="BG83">
        <f>ABS($F$83-$H$83)</f>
        <v>3.9996330000000002</v>
      </c>
      <c r="BL83">
        <f>SQRT((ABS($A$83-$E$83)^2+(ABS($B$83-$F$83)^2)))</f>
        <v>2.7644892879403611</v>
      </c>
      <c r="BM83">
        <f>SQRT((ABS($C$83-$G$83)^2+(ABS($D$83-$H$83)^2)))</f>
        <v>1.0499142198298863</v>
      </c>
      <c r="BO83">
        <f>SQRT((ABS($A$83-$G$83)^2+(ABS($B$83-$H$83)^2)))</f>
        <v>5.2395200083237663</v>
      </c>
      <c r="BP83">
        <f>SQRT((ABS($C$83-$E$83)^2+(ABS($D$83-$F$83)^2)))</f>
        <v>3.2899003728449032</v>
      </c>
      <c r="BR83">
        <f>DEGREES(ACOS((7.61704431954028^2+0.0238760258418227^2-7.6062766265813^2)/(2*7.61704431954028*0.0238760258418227)))</f>
        <v>63.113023909048351</v>
      </c>
      <c r="BS83">
        <f>DEGREES(ACOS((5.4212717391033^2+29.2437880455383^2-27.0155050460896^2)/(2*5.4212717391033*29.2437880455383)))</f>
        <v>60.787016744169549</v>
      </c>
      <c r="BU83">
        <v>15</v>
      </c>
      <c r="BV83">
        <v>9</v>
      </c>
      <c r="BW83">
        <v>9</v>
      </c>
      <c r="BX83">
        <v>11</v>
      </c>
      <c r="BY83">
        <v>12</v>
      </c>
      <c r="BZ83">
        <v>9</v>
      </c>
      <c r="CA83">
        <v>3</v>
      </c>
      <c r="CB83">
        <v>5</v>
      </c>
      <c r="CC83">
        <v>16</v>
      </c>
      <c r="CD83">
        <v>9</v>
      </c>
      <c r="CE83">
        <v>7</v>
      </c>
      <c r="CF83">
        <v>13</v>
      </c>
      <c r="CG83">
        <v>15</v>
      </c>
      <c r="CH83">
        <v>11</v>
      </c>
      <c r="CI83">
        <v>6</v>
      </c>
      <c r="CJ83">
        <v>13</v>
      </c>
      <c r="CL83">
        <v>7</v>
      </c>
      <c r="CM83">
        <v>4</v>
      </c>
      <c r="CN83">
        <v>3</v>
      </c>
      <c r="CO83">
        <v>4</v>
      </c>
      <c r="CP83">
        <v>9</v>
      </c>
      <c r="CQ83">
        <v>4</v>
      </c>
      <c r="CR83">
        <v>0</v>
      </c>
      <c r="CS83">
        <v>1</v>
      </c>
      <c r="CT83">
        <v>9</v>
      </c>
      <c r="CU83">
        <v>3</v>
      </c>
      <c r="CV83">
        <v>0</v>
      </c>
      <c r="CW83">
        <v>7</v>
      </c>
      <c r="CX83">
        <v>8</v>
      </c>
      <c r="CY83">
        <v>4</v>
      </c>
      <c r="CZ83">
        <v>1</v>
      </c>
      <c r="DA83">
        <v>7</v>
      </c>
      <c r="DC83">
        <f>((9/15)*100)</f>
        <v>60</v>
      </c>
      <c r="DD83">
        <f>((9/15)*100)</f>
        <v>60</v>
      </c>
      <c r="DE83">
        <f>((11/15)*100)</f>
        <v>73.333333333333329</v>
      </c>
      <c r="DF83">
        <f>((9/12)*100)</f>
        <v>75</v>
      </c>
      <c r="DG83">
        <f>((3/12)*100)</f>
        <v>25</v>
      </c>
      <c r="DH83">
        <f>((5/12)*100)</f>
        <v>41.666666666666671</v>
      </c>
      <c r="DI83">
        <f>((9/16)*100)</f>
        <v>56.25</v>
      </c>
      <c r="DJ83">
        <f>((7/16)*100)</f>
        <v>43.75</v>
      </c>
      <c r="DK83">
        <f>((13/16)*100)</f>
        <v>81.25</v>
      </c>
      <c r="DL83">
        <f>((11/15)*100)</f>
        <v>73.333333333333329</v>
      </c>
      <c r="DM83">
        <f>((6/15)*100)</f>
        <v>40</v>
      </c>
      <c r="DN83">
        <f>((13/15)*100)</f>
        <v>86.666666666666671</v>
      </c>
      <c r="DP83">
        <f>((4/7)*100)</f>
        <v>57.142857142857139</v>
      </c>
      <c r="DQ83">
        <f>((3/7)*100)</f>
        <v>42.857142857142854</v>
      </c>
      <c r="DR83">
        <f>((4/7)*100)</f>
        <v>57.142857142857139</v>
      </c>
      <c r="DS83">
        <f>((4/9)*100)</f>
        <v>44.444444444444443</v>
      </c>
      <c r="DT83">
        <f>((0/9)*100)</f>
        <v>0</v>
      </c>
      <c r="DU83">
        <f>((1/9)*100)</f>
        <v>11.111111111111111</v>
      </c>
      <c r="DV83">
        <f>((3/9)*100)</f>
        <v>33.333333333333329</v>
      </c>
      <c r="DW83">
        <f>((0/9)*100)</f>
        <v>0</v>
      </c>
      <c r="DX83">
        <f>((7/9)*100)</f>
        <v>77.777777777777786</v>
      </c>
      <c r="DY83">
        <f>((4/8)*100)</f>
        <v>50</v>
      </c>
      <c r="DZ83">
        <f>((1/8)*100)</f>
        <v>12.5</v>
      </c>
      <c r="EA83">
        <f>((7/8)*100)</f>
        <v>87.5</v>
      </c>
    </row>
    <row r="84" spans="1:131" x14ac:dyDescent="0.25">
      <c r="A84">
        <v>191.371005</v>
      </c>
      <c r="B84">
        <v>7.7213839999999996</v>
      </c>
      <c r="C84">
        <v>198.52884499999999</v>
      </c>
      <c r="D84">
        <v>9.8092849999999991</v>
      </c>
      <c r="E84">
        <v>193.24417</v>
      </c>
      <c r="F84">
        <v>7.7712789999999998</v>
      </c>
      <c r="G84">
        <v>196.393393</v>
      </c>
      <c r="H84">
        <v>11.962693</v>
      </c>
      <c r="K84">
        <f>(15/200)</f>
        <v>7.4999999999999997E-2</v>
      </c>
      <c r="L84">
        <f>(13/200)</f>
        <v>6.5000000000000002E-2</v>
      </c>
      <c r="M84">
        <f>(15/200)</f>
        <v>7.4999999999999997E-2</v>
      </c>
      <c r="N84">
        <f>(15/200)</f>
        <v>7.4999999999999997E-2</v>
      </c>
      <c r="P84">
        <f>(8/200)</f>
        <v>0.04</v>
      </c>
      <c r="Q84">
        <f>(9/200)</f>
        <v>4.4999999999999998E-2</v>
      </c>
      <c r="R84">
        <f>(7/200)</f>
        <v>3.5000000000000003E-2</v>
      </c>
      <c r="S84">
        <f>(8/200)</f>
        <v>0.04</v>
      </c>
      <c r="U84">
        <f>0.075+0.04</f>
        <v>0.11499999999999999</v>
      </c>
      <c r="V84">
        <f>0.065+0.045</f>
        <v>0.11</v>
      </c>
      <c r="W84">
        <f>0.075+0.035</f>
        <v>0.11</v>
      </c>
      <c r="X84">
        <f>0.075+0.04</f>
        <v>0.11499999999999999</v>
      </c>
      <c r="Z84">
        <f>SQRT((ABS($A$85-$A$84)^2+(ABS($B$85-$B$84)^2)))</f>
        <v>28.656569226800841</v>
      </c>
      <c r="AA84">
        <f>SQRT((ABS($C$85-$C$84)^2+(ABS($D$85-$D$84)^2)))</f>
        <v>27.915434437221727</v>
      </c>
      <c r="AB84">
        <f>SQRT((ABS($E$85-$E$84)^2+(ABS($F$85-$F$84)^2)))</f>
        <v>29.283288655673772</v>
      </c>
      <c r="AC84">
        <f>SQRT((ABS($G$85-$G$84)^2+(ABS($H$85-$H$84)^2)))</f>
        <v>29.376441340580673</v>
      </c>
      <c r="AJ84">
        <f>1/0.115</f>
        <v>8.695652173913043</v>
      </c>
      <c r="AK84">
        <f>1/0.11</f>
        <v>9.0909090909090917</v>
      </c>
      <c r="AL84">
        <f>1/0.11</f>
        <v>9.0909090909090917</v>
      </c>
      <c r="AM84">
        <f>1/0.115</f>
        <v>8.695652173913043</v>
      </c>
      <c r="AO84">
        <f t="shared" si="39"/>
        <v>249.18755849392036</v>
      </c>
      <c r="AP84">
        <f t="shared" si="40"/>
        <v>253.77667670201569</v>
      </c>
      <c r="AQ84">
        <f t="shared" si="41"/>
        <v>266.21171505157974</v>
      </c>
      <c r="AR84">
        <f t="shared" si="42"/>
        <v>255.44731600504934</v>
      </c>
      <c r="AV84">
        <f>((0.075/0.115)*100)</f>
        <v>65.217391304347814</v>
      </c>
      <c r="AW84">
        <f>((0.065/0.11)*100)</f>
        <v>59.090909090909093</v>
      </c>
      <c r="AX84">
        <f>((0.075/0.11)*100)</f>
        <v>68.181818181818173</v>
      </c>
      <c r="AY84">
        <f>((0.075/0.115)*100)</f>
        <v>65.217391304347814</v>
      </c>
      <c r="BA84">
        <f>((0.04/0.115)*100)</f>
        <v>34.782608695652172</v>
      </c>
      <c r="BB84">
        <f>((0.045/0.11)*100)</f>
        <v>40.909090909090907</v>
      </c>
      <c r="BC84">
        <f>((0.035/0.11)*100)</f>
        <v>31.818181818181824</v>
      </c>
      <c r="BD84">
        <f>((0.04/0.115)*100)</f>
        <v>34.782608695652172</v>
      </c>
      <c r="BF84">
        <f>ABS($B$84-$D$84)</f>
        <v>2.0879009999999996</v>
      </c>
      <c r="BG84">
        <f>ABS($F$84-$H$84)</f>
        <v>4.191414</v>
      </c>
      <c r="BL84">
        <f>SQRT((ABS($A$84-$E$84)^2+(ABS($B$84-$F$84)^2)))</f>
        <v>1.8738294021201611</v>
      </c>
      <c r="BM84">
        <f>SQRT((ABS($C$84-$G$84)^2+(ABS($D$84-$H$84)^2)))</f>
        <v>3.0327085680572647</v>
      </c>
      <c r="BO84">
        <f>SQRT((ABS($A$84-$G$84)^2+(ABS($B$84-$H$84)^2)))</f>
        <v>6.5736658917247279</v>
      </c>
      <c r="BP84">
        <f>SQRT((ABS($C$84-$E$84)^2+(ABS($D$84-$F$84)^2)))</f>
        <v>5.6640319836368267</v>
      </c>
      <c r="BS84">
        <f>DEGREES(ACOS((5.0988713148348^2+22.4111751250475^2-19.7615315960028^2)/(2*5.0988713148348*22.4111751250475)))</f>
        <v>52.937104357933386</v>
      </c>
      <c r="BU84">
        <v>15</v>
      </c>
      <c r="BV84">
        <v>8</v>
      </c>
      <c r="BW84">
        <v>9</v>
      </c>
      <c r="BX84">
        <v>11</v>
      </c>
      <c r="BY84">
        <v>13</v>
      </c>
      <c r="BZ84">
        <v>8</v>
      </c>
      <c r="CA84">
        <v>6</v>
      </c>
      <c r="CB84">
        <v>5</v>
      </c>
      <c r="CC84">
        <v>15</v>
      </c>
      <c r="CD84">
        <v>9</v>
      </c>
      <c r="CE84">
        <v>7</v>
      </c>
      <c r="CF84">
        <v>13</v>
      </c>
      <c r="CG84">
        <v>15</v>
      </c>
      <c r="CH84">
        <v>11</v>
      </c>
      <c r="CI84">
        <v>7</v>
      </c>
      <c r="CJ84">
        <v>13</v>
      </c>
      <c r="CL84">
        <v>8</v>
      </c>
      <c r="CM84">
        <v>3</v>
      </c>
      <c r="CN84">
        <v>1</v>
      </c>
      <c r="CO84">
        <v>4</v>
      </c>
      <c r="CP84">
        <v>9</v>
      </c>
      <c r="CQ84">
        <v>3</v>
      </c>
      <c r="CR84">
        <v>0</v>
      </c>
      <c r="CS84">
        <v>0</v>
      </c>
      <c r="CT84">
        <v>7</v>
      </c>
      <c r="CU84">
        <v>1</v>
      </c>
      <c r="CV84">
        <v>0</v>
      </c>
      <c r="CW84">
        <v>5</v>
      </c>
      <c r="CX84">
        <v>8</v>
      </c>
      <c r="CY84">
        <v>4</v>
      </c>
      <c r="CZ84">
        <v>0</v>
      </c>
      <c r="DA84">
        <v>5</v>
      </c>
      <c r="DC84">
        <f>((8/15)*100)</f>
        <v>53.333333333333336</v>
      </c>
      <c r="DD84">
        <f>((9/15)*100)</f>
        <v>60</v>
      </c>
      <c r="DE84">
        <f>((11/15)*100)</f>
        <v>73.333333333333329</v>
      </c>
      <c r="DF84">
        <f>((8/13)*100)</f>
        <v>61.53846153846154</v>
      </c>
      <c r="DG84">
        <f>((6/13)*100)</f>
        <v>46.153846153846153</v>
      </c>
      <c r="DH84">
        <f>((5/13)*100)</f>
        <v>38.461538461538467</v>
      </c>
      <c r="DI84">
        <f>((9/15)*100)</f>
        <v>60</v>
      </c>
      <c r="DJ84">
        <f>((7/15)*100)</f>
        <v>46.666666666666664</v>
      </c>
      <c r="DK84">
        <f>((13/15)*100)</f>
        <v>86.666666666666671</v>
      </c>
      <c r="DL84">
        <f>((11/15)*100)</f>
        <v>73.333333333333329</v>
      </c>
      <c r="DM84">
        <f>((7/15)*100)</f>
        <v>46.666666666666664</v>
      </c>
      <c r="DN84">
        <f>((13/15)*100)</f>
        <v>86.666666666666671</v>
      </c>
      <c r="DP84">
        <f>((3/8)*100)</f>
        <v>37.5</v>
      </c>
      <c r="DQ84">
        <f>((1/8)*100)</f>
        <v>12.5</v>
      </c>
      <c r="DR84">
        <f>((4/8)*100)</f>
        <v>50</v>
      </c>
      <c r="DS84">
        <f>((3/9)*100)</f>
        <v>33.333333333333329</v>
      </c>
      <c r="DT84">
        <f>((0/9)*100)</f>
        <v>0</v>
      </c>
      <c r="DU84">
        <f>((0/9)*100)</f>
        <v>0</v>
      </c>
      <c r="DV84">
        <f>((1/7)*100)</f>
        <v>14.285714285714285</v>
      </c>
      <c r="DW84">
        <f>((0/7)*100)</f>
        <v>0</v>
      </c>
      <c r="DX84">
        <f>((5/7)*100)</f>
        <v>71.428571428571431</v>
      </c>
      <c r="DY84">
        <f>((4/8)*100)</f>
        <v>50</v>
      </c>
      <c r="DZ84">
        <f>((0/8)*100)</f>
        <v>0</v>
      </c>
      <c r="EA84">
        <f>((5/8)*100)</f>
        <v>62.5</v>
      </c>
    </row>
    <row r="85" spans="1:131" x14ac:dyDescent="0.25">
      <c r="A85">
        <v>162.716578</v>
      </c>
      <c r="B85">
        <v>7.3709939999999996</v>
      </c>
      <c r="C85">
        <v>170.62530000000001</v>
      </c>
      <c r="D85">
        <v>8.9946339999999996</v>
      </c>
      <c r="E85">
        <v>164.01783800000001</v>
      </c>
      <c r="F85">
        <v>5.9457620000000002</v>
      </c>
      <c r="G85">
        <v>167.069209</v>
      </c>
      <c r="H85">
        <v>10.211254</v>
      </c>
      <c r="K85">
        <f>(13/200)</f>
        <v>6.5000000000000002E-2</v>
      </c>
      <c r="L85">
        <f>(15/200)</f>
        <v>7.4999999999999997E-2</v>
      </c>
      <c r="M85">
        <f>(13/200)</f>
        <v>6.5000000000000002E-2</v>
      </c>
      <c r="N85">
        <f>(14/200)</f>
        <v>7.0000000000000007E-2</v>
      </c>
      <c r="P85">
        <f>(8/200)</f>
        <v>0.04</v>
      </c>
      <c r="Q85">
        <f t="shared" ref="Q85:R87" si="43">(8/200)</f>
        <v>0.04</v>
      </c>
      <c r="R85">
        <f t="shared" si="43"/>
        <v>0.04</v>
      </c>
      <c r="S85">
        <f>(8/200)</f>
        <v>0.04</v>
      </c>
      <c r="U85">
        <f>0.065+0.04</f>
        <v>0.10500000000000001</v>
      </c>
      <c r="V85">
        <f>0.075+0.04</f>
        <v>0.11499999999999999</v>
      </c>
      <c r="W85">
        <f>0.065+0.04</f>
        <v>0.10500000000000001</v>
      </c>
      <c r="X85">
        <f>0.07+0.04</f>
        <v>0.11000000000000001</v>
      </c>
      <c r="Z85">
        <f>SQRT((ABS($A$86-$A$85)^2+(ABS($B$86-$B$85)^2)))</f>
        <v>33.643383134795741</v>
      </c>
      <c r="AA85">
        <f>SQRT((ABS($C$86-$C$85)^2+(ABS($D$86-$D$85)^2)))</f>
        <v>35.48916707459793</v>
      </c>
      <c r="AB85">
        <f>SQRT((ABS($E$86-$E$85)^2+(ABS($F$86-$F$85)^2)))</f>
        <v>34.563177773821977</v>
      </c>
      <c r="AC85">
        <f>SQRT((ABS($G$86-$G$85)^2+(ABS($H$86-$H$85)^2)))</f>
        <v>36.660487457310467</v>
      </c>
      <c r="AJ85">
        <f>1/0.105</f>
        <v>9.5238095238095237</v>
      </c>
      <c r="AK85">
        <f>1/0.115</f>
        <v>8.695652173913043</v>
      </c>
      <c r="AL85">
        <f>1/0.105</f>
        <v>9.5238095238095237</v>
      </c>
      <c r="AM85">
        <f>1/0.11</f>
        <v>9.0909090909090917</v>
      </c>
      <c r="AO85">
        <f t="shared" si="39"/>
        <v>320.41317271234038</v>
      </c>
      <c r="AP85">
        <f t="shared" si="40"/>
        <v>308.60145282259072</v>
      </c>
      <c r="AQ85">
        <f t="shared" si="41"/>
        <v>329.17312165544735</v>
      </c>
      <c r="AR85">
        <f t="shared" si="42"/>
        <v>333.27715870282236</v>
      </c>
      <c r="AV85">
        <f>((0.065/0.105)*100)</f>
        <v>61.904761904761905</v>
      </c>
      <c r="AW85">
        <f>((0.075/0.115)*100)</f>
        <v>65.217391304347814</v>
      </c>
      <c r="AX85">
        <f>((0.065/0.105)*100)</f>
        <v>61.904761904761905</v>
      </c>
      <c r="AY85">
        <f>((0.07/0.11)*100)</f>
        <v>63.636363636363647</v>
      </c>
      <c r="BA85">
        <f>((0.04/0.105)*100)</f>
        <v>38.095238095238102</v>
      </c>
      <c r="BB85">
        <f>((0.04/0.115)*100)</f>
        <v>34.782608695652172</v>
      </c>
      <c r="BC85">
        <f>((0.04/0.105)*100)</f>
        <v>38.095238095238102</v>
      </c>
      <c r="BD85">
        <f>((0.04/0.11)*100)</f>
        <v>36.363636363636367</v>
      </c>
      <c r="BF85">
        <f>ABS($B$85-$D$85)</f>
        <v>1.62364</v>
      </c>
      <c r="BG85">
        <f>ABS($F$85-$H$85)</f>
        <v>4.2654920000000001</v>
      </c>
      <c r="BL85">
        <f>SQRT((ABS($A$85-$E$85)^2+(ABS($B$85-$F$85)^2)))</f>
        <v>1.9299129103210937</v>
      </c>
      <c r="BM85">
        <f>SQRT((ABS($C$85-$G$85)^2+(ABS($D$85-$H$85)^2)))</f>
        <v>3.7584501359843885</v>
      </c>
      <c r="BO85">
        <f>SQRT((ABS($A$85-$G$85)^2+(ABS($B$85-$H$85)^2)))</f>
        <v>5.1973525462259174</v>
      </c>
      <c r="BP85">
        <f>SQRT((ABS($C$85-$E$85)^2+(ABS($D$85-$F$85)^2)))</f>
        <v>7.2769619041072335</v>
      </c>
      <c r="BS85">
        <f>DEGREES(ACOS((6.61075357652514^2+25.4737536874415^2-20.901992944243^2)/(2*6.61075357652514*25.4737536874415)))</f>
        <v>40.600724395253984</v>
      </c>
      <c r="BU85">
        <v>13</v>
      </c>
      <c r="BV85">
        <v>8</v>
      </c>
      <c r="BW85">
        <v>7</v>
      </c>
      <c r="BX85">
        <v>9</v>
      </c>
      <c r="BY85">
        <v>15</v>
      </c>
      <c r="BZ85">
        <v>8</v>
      </c>
      <c r="CA85">
        <v>7</v>
      </c>
      <c r="CB85">
        <v>7</v>
      </c>
      <c r="CC85">
        <v>13</v>
      </c>
      <c r="CD85">
        <v>7</v>
      </c>
      <c r="CE85">
        <v>5</v>
      </c>
      <c r="CF85">
        <v>12</v>
      </c>
      <c r="CG85">
        <v>14</v>
      </c>
      <c r="CH85">
        <v>9</v>
      </c>
      <c r="CI85">
        <v>6</v>
      </c>
      <c r="CJ85">
        <v>12</v>
      </c>
      <c r="CL85">
        <v>8</v>
      </c>
      <c r="CM85">
        <v>1</v>
      </c>
      <c r="CN85">
        <v>2</v>
      </c>
      <c r="CO85">
        <v>4</v>
      </c>
      <c r="CP85">
        <v>8</v>
      </c>
      <c r="CQ85">
        <v>1</v>
      </c>
      <c r="CR85">
        <v>0</v>
      </c>
      <c r="CS85">
        <v>0</v>
      </c>
      <c r="CT85">
        <v>8</v>
      </c>
      <c r="CU85">
        <v>2</v>
      </c>
      <c r="CV85">
        <v>0</v>
      </c>
      <c r="CW85">
        <v>6</v>
      </c>
      <c r="CX85">
        <v>8</v>
      </c>
      <c r="CY85">
        <v>4</v>
      </c>
      <c r="CZ85">
        <v>0</v>
      </c>
      <c r="DA85">
        <v>6</v>
      </c>
      <c r="DC85">
        <f>((8/13)*100)</f>
        <v>61.53846153846154</v>
      </c>
      <c r="DD85">
        <f>((7/13)*100)</f>
        <v>53.846153846153847</v>
      </c>
      <c r="DE85">
        <f>((9/13)*100)</f>
        <v>69.230769230769226</v>
      </c>
      <c r="DF85">
        <f>((8/15)*100)</f>
        <v>53.333333333333336</v>
      </c>
      <c r="DG85">
        <f>((7/15)*100)</f>
        <v>46.666666666666664</v>
      </c>
      <c r="DH85">
        <f>((7/15)*100)</f>
        <v>46.666666666666664</v>
      </c>
      <c r="DI85">
        <f>((7/13)*100)</f>
        <v>53.846153846153847</v>
      </c>
      <c r="DJ85">
        <f>((5/13)*100)</f>
        <v>38.461538461538467</v>
      </c>
      <c r="DK85">
        <f>((12/13)*100)</f>
        <v>92.307692307692307</v>
      </c>
      <c r="DL85">
        <f>((9/14)*100)</f>
        <v>64.285714285714292</v>
      </c>
      <c r="DM85">
        <f>((6/14)*100)</f>
        <v>42.857142857142854</v>
      </c>
      <c r="DN85">
        <f>((12/14)*100)</f>
        <v>85.714285714285708</v>
      </c>
      <c r="DP85">
        <f>((1/8)*100)</f>
        <v>12.5</v>
      </c>
      <c r="DQ85">
        <f>((2/8)*100)</f>
        <v>25</v>
      </c>
      <c r="DR85">
        <f>((4/8)*100)</f>
        <v>50</v>
      </c>
      <c r="DS85">
        <f>((1/8)*100)</f>
        <v>12.5</v>
      </c>
      <c r="DT85">
        <f t="shared" ref="DT85:DU88" si="44">((0/8)*100)</f>
        <v>0</v>
      </c>
      <c r="DU85">
        <f t="shared" si="44"/>
        <v>0</v>
      </c>
      <c r="DV85">
        <f>((2/8)*100)</f>
        <v>25</v>
      </c>
      <c r="DW85">
        <f>((0/8)*100)</f>
        <v>0</v>
      </c>
      <c r="DX85">
        <f>((6/8)*100)</f>
        <v>75</v>
      </c>
      <c r="DY85">
        <f>((4/8)*100)</f>
        <v>50</v>
      </c>
      <c r="DZ85">
        <f>((0/8)*100)</f>
        <v>0</v>
      </c>
      <c r="EA85">
        <f>((6/8)*100)</f>
        <v>75</v>
      </c>
    </row>
    <row r="86" spans="1:131" x14ac:dyDescent="0.25">
      <c r="A86">
        <v>129.15126600000002</v>
      </c>
      <c r="B86">
        <v>5.0803479999999999</v>
      </c>
      <c r="C86">
        <v>135.23585</v>
      </c>
      <c r="D86">
        <v>6.3360989999999999</v>
      </c>
      <c r="E86">
        <v>129.50680800000001</v>
      </c>
      <c r="F86">
        <v>4.0478509999999996</v>
      </c>
      <c r="G86">
        <v>130.455332</v>
      </c>
      <c r="H86">
        <v>8.3631869999999999</v>
      </c>
      <c r="K86">
        <f>(17/200)</f>
        <v>8.5000000000000006E-2</v>
      </c>
      <c r="L86">
        <f>(17/200)</f>
        <v>8.5000000000000006E-2</v>
      </c>
      <c r="M86">
        <f>(16/200)</f>
        <v>0.08</v>
      </c>
      <c r="N86">
        <f>(17/200)</f>
        <v>8.5000000000000006E-2</v>
      </c>
      <c r="P86">
        <f>(7/200)</f>
        <v>3.5000000000000003E-2</v>
      </c>
      <c r="Q86">
        <f t="shared" si="43"/>
        <v>0.04</v>
      </c>
      <c r="R86">
        <f t="shared" si="43"/>
        <v>0.04</v>
      </c>
      <c r="S86">
        <f>(8/200)</f>
        <v>0.04</v>
      </c>
      <c r="U86">
        <f>0.085+0.035</f>
        <v>0.12000000000000001</v>
      </c>
      <c r="V86">
        <f>0.085+0.04</f>
        <v>0.125</v>
      </c>
      <c r="W86">
        <f>0.08+0.04</f>
        <v>0.12</v>
      </c>
      <c r="X86">
        <f>0.085+0.04</f>
        <v>0.125</v>
      </c>
      <c r="Z86">
        <f>SQRT((ABS($A$87-$A$86)^2+(ABS($B$87-$B$86)^2)))</f>
        <v>34.121874335667016</v>
      </c>
      <c r="AA86">
        <f>SQRT((ABS($C$87-$C$86)^2+(ABS($D$87-$D$86)^2)))</f>
        <v>34.465266302577163</v>
      </c>
      <c r="AB86">
        <f>SQRT((ABS($E$87-$E$86)^2+(ABS($F$87-$F$86)^2)))</f>
        <v>33.445779306008731</v>
      </c>
      <c r="AC86">
        <f>SQRT((ABS($G$87-$G$86)^2+(ABS($H$87-$H$86)^2)))</f>
        <v>34.938592749482453</v>
      </c>
      <c r="AJ86">
        <f>1/0.12</f>
        <v>8.3333333333333339</v>
      </c>
      <c r="AK86">
        <f>1/0.125</f>
        <v>8</v>
      </c>
      <c r="AL86">
        <f>1/0.12</f>
        <v>8.3333333333333339</v>
      </c>
      <c r="AM86">
        <f>1/0.125</f>
        <v>8</v>
      </c>
      <c r="AO86">
        <f t="shared" si="39"/>
        <v>284.34895279722514</v>
      </c>
      <c r="AP86">
        <f t="shared" si="40"/>
        <v>275.7221304206173</v>
      </c>
      <c r="AQ86">
        <f t="shared" si="41"/>
        <v>278.71482755007276</v>
      </c>
      <c r="AR86">
        <f t="shared" si="42"/>
        <v>279.50874199585962</v>
      </c>
      <c r="AV86">
        <f>((0.085/0.12)*100)</f>
        <v>70.833333333333343</v>
      </c>
      <c r="AW86">
        <f>((0.085/0.125)*100)</f>
        <v>68</v>
      </c>
      <c r="AX86">
        <f>((0.08/0.12)*100)</f>
        <v>66.666666666666671</v>
      </c>
      <c r="AY86">
        <f>((0.085/0.125)*100)</f>
        <v>68</v>
      </c>
      <c r="BA86">
        <f>((0.035/0.12)*100)</f>
        <v>29.166666666666668</v>
      </c>
      <c r="BB86">
        <f>((0.04/0.125)*100)</f>
        <v>32</v>
      </c>
      <c r="BC86">
        <f>((0.04/0.12)*100)</f>
        <v>33.333333333333336</v>
      </c>
      <c r="BD86">
        <f>((0.04/0.125)*100)</f>
        <v>32</v>
      </c>
      <c r="BF86">
        <f>ABS($B$86-$D$86)</f>
        <v>1.2557510000000001</v>
      </c>
      <c r="BG86">
        <f>ABS($F$86-$H$86)</f>
        <v>4.3153360000000003</v>
      </c>
      <c r="BL86">
        <f>SQRT((ABS($A$86-$E$86)^2+(ABS($B$86-$F$86)^2)))</f>
        <v>1.0919982457737696</v>
      </c>
      <c r="BM86">
        <f>SQRT((ABS($C$86-$G$86)^2+(ABS($D$86-$H$86)^2)))</f>
        <v>5.1925367700256109</v>
      </c>
      <c r="BO86">
        <f>SQRT((ABS($A$86-$G$86)^2+(ABS($B$86-$H$86)^2)))</f>
        <v>3.5323674826208191</v>
      </c>
      <c r="BP86">
        <f>SQRT((ABS($C$86-$E$86)^2+(ABS($D$86-$F$86)^2)))</f>
        <v>6.1691167234270994</v>
      </c>
      <c r="BR86">
        <f>DEGREES(ACOS((13.6835355887192^2+23.7216979620625^2-10.9750197447385^2)/(2*13.6835355887192*23.7216979620625)))</f>
        <v>14.146104492722994</v>
      </c>
      <c r="BS86" t="e">
        <f>DEGREES(ACOS((7.61704431954028^2+0^2-7.61704431954028^2)/(2*7.61704431954028*0)))</f>
        <v>#DIV/0!</v>
      </c>
      <c r="BU86">
        <v>17</v>
      </c>
      <c r="BV86">
        <v>13</v>
      </c>
      <c r="BW86">
        <v>10</v>
      </c>
      <c r="BX86">
        <v>11</v>
      </c>
      <c r="BY86">
        <v>17</v>
      </c>
      <c r="BZ86">
        <v>13</v>
      </c>
      <c r="CA86">
        <v>9</v>
      </c>
      <c r="CB86">
        <v>9</v>
      </c>
      <c r="CC86">
        <v>16</v>
      </c>
      <c r="CD86">
        <v>10</v>
      </c>
      <c r="CE86">
        <v>8</v>
      </c>
      <c r="CF86">
        <v>16</v>
      </c>
      <c r="CG86">
        <v>17</v>
      </c>
      <c r="CH86">
        <v>11</v>
      </c>
      <c r="CI86">
        <v>9</v>
      </c>
      <c r="CJ86">
        <v>16</v>
      </c>
      <c r="CL86">
        <v>7</v>
      </c>
      <c r="CM86">
        <v>3</v>
      </c>
      <c r="CN86">
        <v>1</v>
      </c>
      <c r="CO86">
        <v>2</v>
      </c>
      <c r="CP86">
        <v>8</v>
      </c>
      <c r="CQ86">
        <v>3</v>
      </c>
      <c r="CR86">
        <v>0</v>
      </c>
      <c r="CS86">
        <v>0</v>
      </c>
      <c r="CT86">
        <v>8</v>
      </c>
      <c r="CU86">
        <v>1</v>
      </c>
      <c r="CV86">
        <v>0</v>
      </c>
      <c r="CW86">
        <v>7</v>
      </c>
      <c r="CX86">
        <v>8</v>
      </c>
      <c r="CY86">
        <v>2</v>
      </c>
      <c r="CZ86">
        <v>0</v>
      </c>
      <c r="DA86">
        <v>7</v>
      </c>
      <c r="DC86">
        <f>((13/17)*100)</f>
        <v>76.470588235294116</v>
      </c>
      <c r="DD86">
        <f>((10/17)*100)</f>
        <v>58.82352941176471</v>
      </c>
      <c r="DE86">
        <f>((11/17)*100)</f>
        <v>64.705882352941174</v>
      </c>
      <c r="DF86">
        <f>((13/17)*100)</f>
        <v>76.470588235294116</v>
      </c>
      <c r="DG86">
        <f>((9/17)*100)</f>
        <v>52.941176470588239</v>
      </c>
      <c r="DH86">
        <f>((9/17)*100)</f>
        <v>52.941176470588239</v>
      </c>
      <c r="DI86">
        <f>((10/16)*100)</f>
        <v>62.5</v>
      </c>
      <c r="DJ86">
        <f>((8/16)*100)</f>
        <v>50</v>
      </c>
      <c r="DK86">
        <f>((16/16)*100)</f>
        <v>100</v>
      </c>
      <c r="DL86">
        <f>((11/17)*100)</f>
        <v>64.705882352941174</v>
      </c>
      <c r="DM86">
        <f>((9/17)*100)</f>
        <v>52.941176470588239</v>
      </c>
      <c r="DN86">
        <f>((16/17)*100)</f>
        <v>94.117647058823522</v>
      </c>
      <c r="DP86">
        <f>((3/7)*100)</f>
        <v>42.857142857142854</v>
      </c>
      <c r="DQ86">
        <f>((1/7)*100)</f>
        <v>14.285714285714285</v>
      </c>
      <c r="DR86">
        <f>((2/7)*100)</f>
        <v>28.571428571428569</v>
      </c>
      <c r="DS86">
        <f>((3/8)*100)</f>
        <v>37.5</v>
      </c>
      <c r="DT86">
        <f t="shared" si="44"/>
        <v>0</v>
      </c>
      <c r="DU86">
        <f t="shared" si="44"/>
        <v>0</v>
      </c>
      <c r="DV86">
        <f>((1/8)*100)</f>
        <v>12.5</v>
      </c>
      <c r="DW86">
        <f>((0/8)*100)</f>
        <v>0</v>
      </c>
      <c r="DX86">
        <f>((7/8)*100)</f>
        <v>87.5</v>
      </c>
      <c r="DY86">
        <f>((2/8)*100)</f>
        <v>25</v>
      </c>
      <c r="DZ86">
        <f>((0/8)*100)</f>
        <v>0</v>
      </c>
      <c r="EA86">
        <f>((7/8)*100)</f>
        <v>87.5</v>
      </c>
    </row>
    <row r="87" spans="1:131" x14ac:dyDescent="0.25">
      <c r="A87">
        <v>95.030545000000004</v>
      </c>
      <c r="B87">
        <v>4.7998010000000004</v>
      </c>
      <c r="C87">
        <v>100.781981</v>
      </c>
      <c r="D87">
        <v>7.2223790000000001</v>
      </c>
      <c r="E87">
        <v>96.061817000000005</v>
      </c>
      <c r="F87">
        <v>3.8182200000000002</v>
      </c>
      <c r="G87">
        <v>95.517815000000013</v>
      </c>
      <c r="H87">
        <v>8.0890170000000001</v>
      </c>
      <c r="K87">
        <f>(14/200)</f>
        <v>7.0000000000000007E-2</v>
      </c>
      <c r="L87">
        <f>(12/200)</f>
        <v>0.06</v>
      </c>
      <c r="M87">
        <f>(13/200)</f>
        <v>6.5000000000000002E-2</v>
      </c>
      <c r="N87">
        <f>(13/200)</f>
        <v>6.5000000000000002E-2</v>
      </c>
      <c r="P87">
        <f>(7/200)</f>
        <v>3.5000000000000003E-2</v>
      </c>
      <c r="Q87">
        <f t="shared" si="43"/>
        <v>0.04</v>
      </c>
      <c r="R87">
        <f t="shared" si="43"/>
        <v>0.04</v>
      </c>
      <c r="S87">
        <f>(8/200)</f>
        <v>0.04</v>
      </c>
      <c r="U87">
        <f>0.07+0.035</f>
        <v>0.10500000000000001</v>
      </c>
      <c r="V87">
        <f>0.06+0.04</f>
        <v>0.1</v>
      </c>
      <c r="W87">
        <f>0.065+0.04</f>
        <v>0.10500000000000001</v>
      </c>
      <c r="X87">
        <f>0.065+0.04</f>
        <v>0.10500000000000001</v>
      </c>
      <c r="Z87">
        <f>SQRT((ABS($A$88-$A$87)^2+(ABS($B$88-$B$87)^2)))</f>
        <v>27.503801012492268</v>
      </c>
      <c r="AA87">
        <f>SQRT((ABS($C$88-$C$87)^2+(ABS($D$88-$D$87)^2)))</f>
        <v>26.001748593014831</v>
      </c>
      <c r="AB87">
        <f>SQRT((ABS($E$88-$E$87)^2+(ABS($F$88-$F$87)^2)))</f>
        <v>27.698914464335399</v>
      </c>
      <c r="AC87">
        <f>SQRT((ABS($G$88-$G$87)^2+(ABS($H$88-$H$87)^2)))</f>
        <v>23.908911813134559</v>
      </c>
      <c r="AJ87">
        <f>1/0.105</f>
        <v>9.5238095238095237</v>
      </c>
      <c r="AK87">
        <f>1/0.1</f>
        <v>10</v>
      </c>
      <c r="AL87">
        <f>1/0.105</f>
        <v>9.5238095238095237</v>
      </c>
      <c r="AM87">
        <f>1/0.105</f>
        <v>9.5238095238095237</v>
      </c>
      <c r="AO87">
        <f t="shared" si="39"/>
        <v>261.94096202373584</v>
      </c>
      <c r="AP87">
        <f t="shared" si="40"/>
        <v>260.01748593014827</v>
      </c>
      <c r="AQ87">
        <f t="shared" si="41"/>
        <v>263.79918537462282</v>
      </c>
      <c r="AR87">
        <f t="shared" si="42"/>
        <v>227.70392202985292</v>
      </c>
      <c r="AV87">
        <f>((0.07/0.105)*100)</f>
        <v>66.666666666666671</v>
      </c>
      <c r="AW87">
        <f>((0.06/0.1)*100)</f>
        <v>60</v>
      </c>
      <c r="AX87">
        <f>((0.065/0.105)*100)</f>
        <v>61.904761904761905</v>
      </c>
      <c r="AY87">
        <f>((0.065/0.105)*100)</f>
        <v>61.904761904761905</v>
      </c>
      <c r="BA87">
        <f>((0.035/0.105)*100)</f>
        <v>33.333333333333336</v>
      </c>
      <c r="BB87">
        <f>((0.04/0.1)*100)</f>
        <v>40</v>
      </c>
      <c r="BC87">
        <f>((0.04/0.105)*100)</f>
        <v>38.095238095238102</v>
      </c>
      <c r="BD87">
        <f>((0.04/0.105)*100)</f>
        <v>38.095238095238102</v>
      </c>
      <c r="BF87">
        <f>ABS($B$87-$D$87)</f>
        <v>2.4225779999999997</v>
      </c>
      <c r="BG87">
        <f>ABS($F$87-$H$87)</f>
        <v>4.270797</v>
      </c>
      <c r="BL87">
        <f>SQRT((ABS($A$87-$E$87)^2+(ABS($B$87-$F$87)^2)))</f>
        <v>1.4237356487582249</v>
      </c>
      <c r="BM87">
        <f>SQRT((ABS($C$87-$G$87)^2+(ABS($D$87-$H$87)^2)))</f>
        <v>5.3350262509757043</v>
      </c>
      <c r="BO87">
        <f>SQRT((ABS($A$87-$G$87)^2+(ABS($B$87-$H$87)^2)))</f>
        <v>3.3251126217853146</v>
      </c>
      <c r="BP87">
        <f>SQRT((ABS($C$87-$E$87)^2+(ABS($D$87-$F$87)^2)))</f>
        <v>5.8196431749873616</v>
      </c>
      <c r="BR87">
        <f>DEGREES(ACOS((13.5432969457799^2+18.0729228402376^2-5.83512745108973^2)/(2*13.5432969457799*18.0729228402376)))</f>
        <v>13.502677237774808</v>
      </c>
      <c r="BU87">
        <v>14</v>
      </c>
      <c r="BV87">
        <v>9</v>
      </c>
      <c r="BW87">
        <v>7</v>
      </c>
      <c r="BX87">
        <v>7</v>
      </c>
      <c r="BY87">
        <v>12</v>
      </c>
      <c r="BZ87">
        <v>9</v>
      </c>
      <c r="CA87">
        <v>4</v>
      </c>
      <c r="CB87">
        <v>4</v>
      </c>
      <c r="CC87">
        <v>13</v>
      </c>
      <c r="CD87">
        <v>7</v>
      </c>
      <c r="CE87">
        <v>5</v>
      </c>
      <c r="CF87">
        <v>13</v>
      </c>
      <c r="CG87">
        <v>13</v>
      </c>
      <c r="CH87">
        <v>7</v>
      </c>
      <c r="CI87">
        <v>5</v>
      </c>
      <c r="CJ87">
        <v>13</v>
      </c>
      <c r="CL87">
        <v>7</v>
      </c>
      <c r="CM87">
        <v>4</v>
      </c>
      <c r="CN87">
        <v>1</v>
      </c>
      <c r="CO87">
        <v>1</v>
      </c>
      <c r="CP87">
        <v>8</v>
      </c>
      <c r="CQ87">
        <v>4</v>
      </c>
      <c r="CR87">
        <v>0</v>
      </c>
      <c r="CS87">
        <v>0</v>
      </c>
      <c r="CT87">
        <v>8</v>
      </c>
      <c r="CU87">
        <v>1</v>
      </c>
      <c r="CV87">
        <v>0</v>
      </c>
      <c r="CW87">
        <v>8</v>
      </c>
      <c r="CX87">
        <v>8</v>
      </c>
      <c r="CY87">
        <v>1</v>
      </c>
      <c r="CZ87">
        <v>0</v>
      </c>
      <c r="DA87">
        <v>8</v>
      </c>
      <c r="DC87">
        <f>((9/14)*100)</f>
        <v>64.285714285714292</v>
      </c>
      <c r="DD87">
        <f>((7/14)*100)</f>
        <v>50</v>
      </c>
      <c r="DE87">
        <f>((7/14)*100)</f>
        <v>50</v>
      </c>
      <c r="DF87">
        <f>((9/12)*100)</f>
        <v>75</v>
      </c>
      <c r="DG87">
        <f>((4/12)*100)</f>
        <v>33.333333333333329</v>
      </c>
      <c r="DH87">
        <f>((4/12)*100)</f>
        <v>33.333333333333329</v>
      </c>
      <c r="DI87">
        <f>((7/13)*100)</f>
        <v>53.846153846153847</v>
      </c>
      <c r="DJ87">
        <f>((5/13)*100)</f>
        <v>38.461538461538467</v>
      </c>
      <c r="DK87">
        <f>((13/13)*100)</f>
        <v>100</v>
      </c>
      <c r="DL87">
        <f>((7/13)*100)</f>
        <v>53.846153846153847</v>
      </c>
      <c r="DM87">
        <f>((5/13)*100)</f>
        <v>38.461538461538467</v>
      </c>
      <c r="DN87">
        <f>((13/13)*100)</f>
        <v>100</v>
      </c>
      <c r="DP87">
        <f>((4/7)*100)</f>
        <v>57.142857142857139</v>
      </c>
      <c r="DQ87">
        <f>((1/7)*100)</f>
        <v>14.285714285714285</v>
      </c>
      <c r="DR87">
        <f>((1/7)*100)</f>
        <v>14.285714285714285</v>
      </c>
      <c r="DS87">
        <f>((4/8)*100)</f>
        <v>50</v>
      </c>
      <c r="DT87">
        <f t="shared" si="44"/>
        <v>0</v>
      </c>
      <c r="DU87">
        <f t="shared" si="44"/>
        <v>0</v>
      </c>
      <c r="DV87">
        <f>((1/8)*100)</f>
        <v>12.5</v>
      </c>
      <c r="DW87">
        <f>((0/8)*100)</f>
        <v>0</v>
      </c>
      <c r="DX87">
        <f>((8/8)*100)</f>
        <v>100</v>
      </c>
      <c r="DY87">
        <f>((1/8)*100)</f>
        <v>12.5</v>
      </c>
      <c r="DZ87">
        <f>((0/8)*100)</f>
        <v>0</v>
      </c>
      <c r="EA87">
        <f>((8/8)*100)</f>
        <v>100</v>
      </c>
    </row>
    <row r="88" spans="1:131" x14ac:dyDescent="0.25">
      <c r="A88">
        <v>67.533053999999993</v>
      </c>
      <c r="B88">
        <v>4.2106839999999996</v>
      </c>
      <c r="C88">
        <v>74.798538000000008</v>
      </c>
      <c r="D88">
        <v>6.2468690000000002</v>
      </c>
      <c r="E88">
        <v>68.374580000000009</v>
      </c>
      <c r="F88">
        <v>3.0139999999999998</v>
      </c>
      <c r="G88">
        <v>71.620336000000009</v>
      </c>
      <c r="H88">
        <v>7.3497190000000003</v>
      </c>
      <c r="K88">
        <f>(13/200)</f>
        <v>6.5000000000000002E-2</v>
      </c>
      <c r="L88">
        <f>(11/200)</f>
        <v>5.5E-2</v>
      </c>
      <c r="M88">
        <f>(14/200)</f>
        <v>7.0000000000000007E-2</v>
      </c>
      <c r="N88">
        <f>(15/200)</f>
        <v>7.4999999999999997E-2</v>
      </c>
      <c r="P88">
        <f>(8/200)</f>
        <v>0.04</v>
      </c>
      <c r="Q88">
        <f>(8/200)</f>
        <v>0.04</v>
      </c>
      <c r="R88">
        <f>(9/200)</f>
        <v>4.4999999999999998E-2</v>
      </c>
      <c r="S88">
        <f>(7/200)</f>
        <v>3.5000000000000003E-2</v>
      </c>
      <c r="U88">
        <f>0.065+0.04</f>
        <v>0.10500000000000001</v>
      </c>
      <c r="V88">
        <f>0.055+0.04</f>
        <v>9.5000000000000001E-2</v>
      </c>
      <c r="W88">
        <f>0.07+0.045</f>
        <v>0.115</v>
      </c>
      <c r="X88">
        <f>0.075+0.035</f>
        <v>0.11</v>
      </c>
      <c r="Z88">
        <f>SQRT((ABS($A$89-$A$88)^2+(ABS($B$89-$B$88)^2)))</f>
        <v>26.649376800335205</v>
      </c>
      <c r="AA88">
        <f>SQRT((ABS($C$89-$C$88)^2+(ABS($D$89-$D$88)^2)))</f>
        <v>25.067033831201215</v>
      </c>
      <c r="AB88">
        <f>SQRT((ABS($E$89-$E$88)^2+(ABS($F$89-$F$88)^2)))</f>
        <v>27.049230932323571</v>
      </c>
      <c r="AC88">
        <f>SQRT((ABS($G$89-$G$88)^2+(ABS($H$89-$H$88)^2)))</f>
        <v>27.991098944839258</v>
      </c>
      <c r="AJ88">
        <f>1/0.105</f>
        <v>9.5238095238095237</v>
      </c>
      <c r="AK88">
        <f>1/0.095</f>
        <v>10.526315789473685</v>
      </c>
      <c r="AL88">
        <f>1/0.115</f>
        <v>8.695652173913043</v>
      </c>
      <c r="AM88">
        <f>1/0.11</f>
        <v>9.0909090909090917</v>
      </c>
      <c r="AO88">
        <f t="shared" si="39"/>
        <v>253.80358857462096</v>
      </c>
      <c r="AP88">
        <f t="shared" si="40"/>
        <v>263.86351401264437</v>
      </c>
      <c r="AQ88">
        <f t="shared" si="41"/>
        <v>235.21070375933539</v>
      </c>
      <c r="AR88">
        <f t="shared" si="42"/>
        <v>254.46453586217507</v>
      </c>
      <c r="AV88">
        <f>((0.065/0.105)*100)</f>
        <v>61.904761904761905</v>
      </c>
      <c r="AW88">
        <f>((0.055/0.095)*100)</f>
        <v>57.894736842105267</v>
      </c>
      <c r="AX88">
        <f>((0.07/0.115)*100)</f>
        <v>60.869565217391312</v>
      </c>
      <c r="AY88">
        <f>((0.075/0.11)*100)</f>
        <v>68.181818181818173</v>
      </c>
      <c r="BA88">
        <f>((0.04/0.105)*100)</f>
        <v>38.095238095238102</v>
      </c>
      <c r="BB88">
        <f>((0.04/0.095)*100)</f>
        <v>42.105263157894733</v>
      </c>
      <c r="BC88">
        <f>((0.045/0.115)*100)</f>
        <v>39.130434782608688</v>
      </c>
      <c r="BD88">
        <f>((0.035/0.11)*100)</f>
        <v>31.818181818181824</v>
      </c>
      <c r="BF88">
        <f>ABS($B$88-$D$88)</f>
        <v>2.0361850000000006</v>
      </c>
      <c r="BG88">
        <f>ABS($F$88-$H$88)</f>
        <v>4.335719000000001</v>
      </c>
      <c r="BL88">
        <f>SQRT((ABS($A$88-$E$88)^2+(ABS($B$88-$F$88)^2)))</f>
        <v>1.4629485994155866</v>
      </c>
      <c r="BM88">
        <f>SQRT((ABS($C$88-$G$88)^2+(ABS($D$88-$H$88)^2)))</f>
        <v>3.364111483780523</v>
      </c>
      <c r="BO88">
        <f>SQRT((ABS($A$88-$G$88)^2+(ABS($B$88-$H$88)^2)))</f>
        <v>5.1535827226065889</v>
      </c>
      <c r="BP88">
        <f>SQRT((ABS($C$88-$E$88)^2+(ABS($D$88-$F$88)^2)))</f>
        <v>7.1915699507774375</v>
      </c>
      <c r="BR88">
        <f>DEGREES(ACOS((25.6515579873153^2+28.7505780783472^2-5.5653256083232^2)/(2*25.6515579873153*28.7505780783472)))</f>
        <v>9.7647135565581777</v>
      </c>
      <c r="BU88">
        <v>13</v>
      </c>
      <c r="BV88">
        <v>6</v>
      </c>
      <c r="BW88">
        <v>6</v>
      </c>
      <c r="BX88">
        <v>8</v>
      </c>
      <c r="BY88">
        <v>11</v>
      </c>
      <c r="BZ88">
        <v>6</v>
      </c>
      <c r="CA88">
        <v>3</v>
      </c>
      <c r="CB88">
        <v>4</v>
      </c>
      <c r="CC88">
        <v>14</v>
      </c>
      <c r="CD88">
        <v>6</v>
      </c>
      <c r="CE88">
        <v>6</v>
      </c>
      <c r="CF88">
        <v>13</v>
      </c>
      <c r="CG88">
        <v>15</v>
      </c>
      <c r="CH88">
        <v>8</v>
      </c>
      <c r="CI88">
        <v>6</v>
      </c>
      <c r="CJ88">
        <v>13</v>
      </c>
      <c r="CL88">
        <v>8</v>
      </c>
      <c r="CM88">
        <v>3</v>
      </c>
      <c r="CN88">
        <v>2</v>
      </c>
      <c r="CO88">
        <v>2</v>
      </c>
      <c r="CP88">
        <v>8</v>
      </c>
      <c r="CQ88">
        <v>3</v>
      </c>
      <c r="CR88">
        <v>0</v>
      </c>
      <c r="CS88">
        <v>0</v>
      </c>
      <c r="CT88">
        <v>9</v>
      </c>
      <c r="CU88">
        <v>2</v>
      </c>
      <c r="CV88">
        <v>1</v>
      </c>
      <c r="CW88">
        <v>7</v>
      </c>
      <c r="CX88">
        <v>7</v>
      </c>
      <c r="CY88">
        <v>2</v>
      </c>
      <c r="CZ88">
        <v>0</v>
      </c>
      <c r="DA88">
        <v>7</v>
      </c>
      <c r="DC88">
        <f>((6/13)*100)</f>
        <v>46.153846153846153</v>
      </c>
      <c r="DD88">
        <f>((6/13)*100)</f>
        <v>46.153846153846153</v>
      </c>
      <c r="DE88">
        <f>((8/13)*100)</f>
        <v>61.53846153846154</v>
      </c>
      <c r="DF88">
        <f>((6/11)*100)</f>
        <v>54.54545454545454</v>
      </c>
      <c r="DG88">
        <f>((3/11)*100)</f>
        <v>27.27272727272727</v>
      </c>
      <c r="DH88">
        <f>((4/11)*100)</f>
        <v>36.363636363636367</v>
      </c>
      <c r="DI88">
        <f>((6/14)*100)</f>
        <v>42.857142857142854</v>
      </c>
      <c r="DJ88">
        <f>((6/14)*100)</f>
        <v>42.857142857142854</v>
      </c>
      <c r="DK88">
        <f>((13/14)*100)</f>
        <v>92.857142857142861</v>
      </c>
      <c r="DL88">
        <f>((8/15)*100)</f>
        <v>53.333333333333336</v>
      </c>
      <c r="DM88">
        <f>((6/15)*100)</f>
        <v>40</v>
      </c>
      <c r="DN88">
        <f>((13/15)*100)</f>
        <v>86.666666666666671</v>
      </c>
      <c r="DP88">
        <f>((3/8)*100)</f>
        <v>37.5</v>
      </c>
      <c r="DQ88">
        <f>((2/8)*100)</f>
        <v>25</v>
      </c>
      <c r="DR88">
        <f>((2/8)*100)</f>
        <v>25</v>
      </c>
      <c r="DS88">
        <f>((3/8)*100)</f>
        <v>37.5</v>
      </c>
      <c r="DT88">
        <f t="shared" si="44"/>
        <v>0</v>
      </c>
      <c r="DU88">
        <f t="shared" si="44"/>
        <v>0</v>
      </c>
      <c r="DV88">
        <f>((2/9)*100)</f>
        <v>22.222222222222221</v>
      </c>
      <c r="DW88">
        <f>((1/9)*100)</f>
        <v>11.111111111111111</v>
      </c>
      <c r="DX88">
        <f>((7/9)*100)</f>
        <v>77.777777777777786</v>
      </c>
      <c r="DY88">
        <f>((2/7)*100)</f>
        <v>28.571428571428569</v>
      </c>
      <c r="DZ88">
        <f>((0/7)*100)</f>
        <v>0</v>
      </c>
      <c r="EA88">
        <f>((7/7)*100)</f>
        <v>100</v>
      </c>
    </row>
    <row r="89" spans="1:131" x14ac:dyDescent="0.25">
      <c r="A89">
        <v>40.889213000000005</v>
      </c>
      <c r="B89">
        <v>4.7538419999999997</v>
      </c>
      <c r="C89">
        <v>49.732269000000002</v>
      </c>
      <c r="D89">
        <v>6.4426839999999999</v>
      </c>
      <c r="E89">
        <v>41.327583000000004</v>
      </c>
      <c r="F89">
        <v>3.361631</v>
      </c>
      <c r="G89">
        <v>43.630321000000002</v>
      </c>
      <c r="H89">
        <v>7.5960530000000004</v>
      </c>
      <c r="K89">
        <f>(14/200)</f>
        <v>7.0000000000000007E-2</v>
      </c>
      <c r="L89">
        <f>(12/200)</f>
        <v>0.06</v>
      </c>
      <c r="P89">
        <f>(9/200)</f>
        <v>4.4999999999999998E-2</v>
      </c>
      <c r="Q89">
        <f>(9/200)</f>
        <v>4.4999999999999998E-2</v>
      </c>
      <c r="R89">
        <f>(9/200)</f>
        <v>4.4999999999999998E-2</v>
      </c>
      <c r="S89">
        <f>(8/200)</f>
        <v>0.04</v>
      </c>
      <c r="U89">
        <f>0.07+0.045</f>
        <v>0.115</v>
      </c>
      <c r="V89">
        <f>0.06+0.045</f>
        <v>0.105</v>
      </c>
      <c r="Z89">
        <f>SQRT((ABS($A$90-$A$89)^2+(ABS($B$90-$B$89)^2)))</f>
        <v>23.995912642315151</v>
      </c>
      <c r="AA89">
        <f>SQRT((ABS($C$90-$C$89)^2+(ABS($D$90-$D$89)^2)))</f>
        <v>25.165884059597907</v>
      </c>
      <c r="AJ89">
        <f>1/0.115</f>
        <v>8.695652173913043</v>
      </c>
      <c r="AK89">
        <f>1/0.105</f>
        <v>9.5238095238095237</v>
      </c>
      <c r="AO89">
        <f t="shared" si="39"/>
        <v>208.66010993317522</v>
      </c>
      <c r="AP89">
        <f t="shared" si="40"/>
        <v>239.67508628188483</v>
      </c>
      <c r="AV89">
        <f>((0.07/0.115)*100)</f>
        <v>60.869565217391312</v>
      </c>
      <c r="AW89">
        <f>((0.06/0.105)*100)</f>
        <v>57.142857142857139</v>
      </c>
      <c r="BA89">
        <f>((0.045/0.115)*100)</f>
        <v>39.130434782608688</v>
      </c>
      <c r="BB89">
        <f>((0.045/0.105)*100)</f>
        <v>42.857142857142854</v>
      </c>
      <c r="BF89">
        <f>ABS($B$89-$D$89)</f>
        <v>1.6888420000000002</v>
      </c>
      <c r="BG89">
        <f>ABS($F$89-$H$89)</f>
        <v>4.2344220000000004</v>
      </c>
      <c r="BI89">
        <v>3.7368530000000004</v>
      </c>
      <c r="BJ89">
        <v>4.7750959999999996</v>
      </c>
      <c r="BL89">
        <f>SQRT((ABS($A$89-$E$89)^2+(ABS($B$89-$F$89)^2)))</f>
        <v>1.4595957404093087</v>
      </c>
      <c r="BM89">
        <f>SQRT((ABS($C$89-$G$89)^2+(ABS($D$89-$H$89)^2)))</f>
        <v>6.2099943192296889</v>
      </c>
      <c r="BO89">
        <f>SQRT((ABS($A$89-$G$89)^2+(ABS($B$89-$H$89)^2)))</f>
        <v>3.9486499510826465</v>
      </c>
      <c r="BP89">
        <f>SQRT((ABS($C$89-$E$89)^2+(ABS($D$89-$F$89)^2)))</f>
        <v>8.9516274692038529</v>
      </c>
      <c r="BR89">
        <f>DEGREES(ACOS((22.0631123134647^2+23.726674676164^2-4.36300353965133^2)/(2*22.0631123134647*23.726674676164)))</f>
        <v>10.113620731416253</v>
      </c>
      <c r="BS89">
        <f>DEGREES(ACOS((10.9750197447385^2+23.7411500526651^2-13.5432969457799^2)/(2*10.9750197447385*23.7411500526651)))</f>
        <v>16.103200827496575</v>
      </c>
      <c r="BU89">
        <v>14</v>
      </c>
      <c r="BV89">
        <v>5</v>
      </c>
      <c r="BW89">
        <v>6</v>
      </c>
      <c r="BX89">
        <v>8</v>
      </c>
      <c r="BY89">
        <v>12</v>
      </c>
      <c r="BZ89">
        <v>5</v>
      </c>
      <c r="CA89">
        <v>6</v>
      </c>
      <c r="CB89">
        <v>5</v>
      </c>
      <c r="CL89">
        <v>9</v>
      </c>
      <c r="CM89">
        <v>2</v>
      </c>
      <c r="CN89">
        <v>1</v>
      </c>
      <c r="CO89">
        <v>2</v>
      </c>
      <c r="CP89">
        <v>9</v>
      </c>
      <c r="CQ89">
        <v>2</v>
      </c>
      <c r="CR89">
        <v>1</v>
      </c>
      <c r="CS89">
        <v>0</v>
      </c>
      <c r="CT89">
        <v>9</v>
      </c>
      <c r="CU89">
        <v>1</v>
      </c>
      <c r="CV89">
        <v>3</v>
      </c>
      <c r="CW89">
        <v>7</v>
      </c>
      <c r="CX89">
        <v>8</v>
      </c>
      <c r="CY89">
        <v>2</v>
      </c>
      <c r="CZ89">
        <v>1</v>
      </c>
      <c r="DA89">
        <v>7</v>
      </c>
      <c r="DC89">
        <f>((5/14)*100)</f>
        <v>35.714285714285715</v>
      </c>
      <c r="DD89">
        <f>((6/14)*100)</f>
        <v>42.857142857142854</v>
      </c>
      <c r="DE89">
        <f>((8/14)*100)</f>
        <v>57.142857142857139</v>
      </c>
      <c r="DF89">
        <f>((5/12)*100)</f>
        <v>41.666666666666671</v>
      </c>
      <c r="DG89">
        <f>((6/12)*100)</f>
        <v>50</v>
      </c>
      <c r="DH89">
        <f>((5/12)*100)</f>
        <v>41.666666666666671</v>
      </c>
      <c r="DP89">
        <f>((2/9)*100)</f>
        <v>22.222222222222221</v>
      </c>
      <c r="DQ89">
        <f>((1/9)*100)</f>
        <v>11.111111111111111</v>
      </c>
      <c r="DR89">
        <f>((2/9)*100)</f>
        <v>22.222222222222221</v>
      </c>
      <c r="DS89">
        <f>((2/9)*100)</f>
        <v>22.222222222222221</v>
      </c>
      <c r="DT89">
        <f>((1/9)*100)</f>
        <v>11.111111111111111</v>
      </c>
      <c r="DU89">
        <f>((0/9)*100)</f>
        <v>0</v>
      </c>
      <c r="DV89">
        <f>((1/9)*100)</f>
        <v>11.111111111111111</v>
      </c>
      <c r="DW89">
        <f>((3/9)*100)</f>
        <v>33.333333333333329</v>
      </c>
      <c r="DX89">
        <f>((7/9)*100)</f>
        <v>77.777777777777786</v>
      </c>
      <c r="DY89">
        <f>((2/8)*100)</f>
        <v>25</v>
      </c>
      <c r="DZ89">
        <f>((1/8)*100)</f>
        <v>12.5</v>
      </c>
      <c r="EA89">
        <f>((7/8)*100)</f>
        <v>87.5</v>
      </c>
    </row>
    <row r="90" spans="1:131" x14ac:dyDescent="0.25">
      <c r="A90">
        <v>16.928267000000005</v>
      </c>
      <c r="B90">
        <v>6.0487900000000003</v>
      </c>
      <c r="C90">
        <v>24.581951000000004</v>
      </c>
      <c r="D90">
        <v>7.3276839999999996</v>
      </c>
      <c r="Q90">
        <f>(11/200)</f>
        <v>5.5E-2</v>
      </c>
      <c r="BF90">
        <f>ABS($B$90-$D$90)</f>
        <v>1.2788939999999993</v>
      </c>
      <c r="BR90">
        <f>DEGREES(ACOS((38.7540087249888^2+40.3793475032085^2-4.85576397270398^2)/(2*38.7540087249888*40.3793475032085)))</f>
        <v>6.6310357445184414</v>
      </c>
      <c r="BS90">
        <f>DEGREES(ACOS((5.83512745108973^2+30.3883813469741^2-25.6515579873153^2)/(2*5.83512745108973*30.3883813469741)))</f>
        <v>32.379666547783231</v>
      </c>
      <c r="CP90">
        <v>11</v>
      </c>
      <c r="CQ90">
        <v>2</v>
      </c>
      <c r="CR90">
        <v>3</v>
      </c>
      <c r="CS90">
        <v>1</v>
      </c>
      <c r="DS90">
        <f>((2/11)*100)</f>
        <v>18.181818181818183</v>
      </c>
      <c r="DT90">
        <f>((3/11)*100)</f>
        <v>27.27272727272727</v>
      </c>
      <c r="DU90">
        <f>((1/11)*100)</f>
        <v>9.0909090909090917</v>
      </c>
    </row>
    <row r="91" spans="1:131" x14ac:dyDescent="0.25">
      <c r="A91" t="s">
        <v>22</v>
      </c>
      <c r="B91" t="s">
        <v>22</v>
      </c>
      <c r="C91" t="s">
        <v>22</v>
      </c>
      <c r="D91" t="s">
        <v>22</v>
      </c>
      <c r="E91" t="s">
        <v>22</v>
      </c>
      <c r="F91" t="s">
        <v>22</v>
      </c>
      <c r="G91" t="s">
        <v>22</v>
      </c>
      <c r="H91" t="s">
        <v>22</v>
      </c>
      <c r="BR91">
        <f>DEGREES(ACOS((30.279018019057^2+31.0709129578773^2-4.30449912797076^2)/(2*30.279018019057*31.0709129578773)))</f>
        <v>7.909804838448327</v>
      </c>
      <c r="BS91">
        <f>DEGREES(ACOS((5.5653256083232^2+24.89629435312^2-22.0631123134647^2)/(2*5.5653256083232*24.89629435312)))</f>
        <v>53.709374002738457</v>
      </c>
    </row>
    <row r="92" spans="1:131" x14ac:dyDescent="0.25">
      <c r="A92">
        <v>55.673370000000006</v>
      </c>
      <c r="B92">
        <v>9.1941050000000004</v>
      </c>
      <c r="C92">
        <v>51.005371000000004</v>
      </c>
      <c r="D92">
        <v>7.2437899999999997</v>
      </c>
      <c r="E92">
        <v>54.612686000000004</v>
      </c>
      <c r="F92">
        <v>10.310421</v>
      </c>
      <c r="G92">
        <v>52.727321000000003</v>
      </c>
      <c r="H92">
        <v>5.7596319999999999</v>
      </c>
      <c r="K92">
        <f>(15/200)</f>
        <v>7.4999999999999997E-2</v>
      </c>
      <c r="L92">
        <f>(14/200)</f>
        <v>7.0000000000000007E-2</v>
      </c>
      <c r="M92">
        <f>(15/200)</f>
        <v>7.4999999999999997E-2</v>
      </c>
      <c r="N92">
        <f>(15/200)</f>
        <v>7.4999999999999997E-2</v>
      </c>
      <c r="P92">
        <f>(8/200)</f>
        <v>0.04</v>
      </c>
      <c r="Q92">
        <f>(9/200)</f>
        <v>4.4999999999999998E-2</v>
      </c>
      <c r="R92">
        <f>(9/200)</f>
        <v>4.4999999999999998E-2</v>
      </c>
      <c r="S92">
        <f>(8/200)</f>
        <v>0.04</v>
      </c>
      <c r="U92">
        <f>0.075+0.04</f>
        <v>0.11499999999999999</v>
      </c>
      <c r="V92">
        <f>0.07+0.045</f>
        <v>0.115</v>
      </c>
      <c r="W92">
        <f>0.075+0.045</f>
        <v>0.12</v>
      </c>
      <c r="X92">
        <f>0.075+0.04</f>
        <v>0.11499999999999999</v>
      </c>
      <c r="Z92">
        <f>SQRT((ABS($A$93-$A$92)^2+(ABS($B$93-$B$92)^2)))</f>
        <v>26.177116539295536</v>
      </c>
      <c r="AA92">
        <f>SQRT((ABS($C$93-$C$92)^2+(ABS($D$93-$D$92)^2)))</f>
        <v>26.224278848073489</v>
      </c>
      <c r="AB92">
        <f>SQRT((ABS($E$93-$E$92)^2+(ABS($F$93-$F$92)^2)))</f>
        <v>26.470928173360313</v>
      </c>
      <c r="AC92">
        <f>SQRT((ABS($G$93-$G$92)^2+(ABS($H$93-$H$92)^2)))</f>
        <v>28.115796621836211</v>
      </c>
      <c r="AJ92">
        <f>1/0.115</f>
        <v>8.695652173913043</v>
      </c>
      <c r="AK92">
        <f>1/0.115</f>
        <v>8.695652173913043</v>
      </c>
      <c r="AL92">
        <f>1/0.12</f>
        <v>8.3333333333333339</v>
      </c>
      <c r="AM92">
        <f>1/0.115</f>
        <v>8.695652173913043</v>
      </c>
      <c r="AO92">
        <f t="shared" ref="AO92:AO98" si="45">$Z92/$U92</f>
        <v>227.62710034170033</v>
      </c>
      <c r="AP92">
        <f t="shared" ref="AP92:AP98" si="46">$AA92/$V92</f>
        <v>228.03720737455205</v>
      </c>
      <c r="AQ92">
        <f t="shared" ref="AQ92:AQ98" si="47">$AB92/$W92</f>
        <v>220.59106811133594</v>
      </c>
      <c r="AR92">
        <f t="shared" ref="AR92:AR98" si="48">$AC92/$X92</f>
        <v>244.48518801596705</v>
      </c>
      <c r="AV92">
        <f>((0.075/0.115)*100)</f>
        <v>65.217391304347814</v>
      </c>
      <c r="AW92">
        <f>((0.07/0.115)*100)</f>
        <v>60.869565217391312</v>
      </c>
      <c r="AX92">
        <f>((0.075/0.12)*100)</f>
        <v>62.5</v>
      </c>
      <c r="AY92">
        <f>((0.075/0.115)*100)</f>
        <v>65.217391304347814</v>
      </c>
      <c r="BA92">
        <f>((0.04/0.115)*100)</f>
        <v>34.782608695652172</v>
      </c>
      <c r="BB92">
        <f>((0.045/0.115)*100)</f>
        <v>39.130434782608688</v>
      </c>
      <c r="BC92">
        <f>((0.045/0.12)*100)</f>
        <v>37.5</v>
      </c>
      <c r="BD92">
        <f>((0.04/0.115)*100)</f>
        <v>34.782608695652172</v>
      </c>
      <c r="BF92">
        <f>ABS($B$92-$D$92)</f>
        <v>1.9503150000000007</v>
      </c>
      <c r="BG92">
        <f>ABS($F$92-$H$92)</f>
        <v>4.550789</v>
      </c>
      <c r="BL92">
        <f>SQRT((ABS($A$92-$E$92)^2+(ABS($B$92-$F$92)^2)))</f>
        <v>1.5398740077395952</v>
      </c>
      <c r="BM92">
        <f>SQRT((ABS($C$92-$G$92)^2+(ABS($D$92-$H$92)^2)))</f>
        <v>2.273287656998999</v>
      </c>
      <c r="BO92">
        <f>SQRT((ABS($A$92-$G$92)^2+(ABS($B$92-$H$92)^2)))</f>
        <v>4.5249098883988861</v>
      </c>
      <c r="BP92">
        <f>SQRT((ABS($C$92-$E$92)^2+(ABS($D$92-$F$92)^2)))</f>
        <v>4.7346538626795098</v>
      </c>
      <c r="BR92">
        <f>DEGREES(ACOS((24.1662368707224^2+25.2137577172502^2-4.64088870352436^2)/(2*24.1662368707224*25.2137577172502)))</f>
        <v>10.50883362257097</v>
      </c>
      <c r="BS92">
        <f>DEGREES(ACOS((4.36300353965133^2+40.7838099798756^2-38.7540087249888^2)/(2*4.36300353965133*40.7838099798756)))</f>
        <v>59.526322910507083</v>
      </c>
      <c r="BU92">
        <v>15</v>
      </c>
      <c r="BV92">
        <v>11</v>
      </c>
      <c r="BW92">
        <v>8</v>
      </c>
      <c r="BX92">
        <v>9</v>
      </c>
      <c r="BY92">
        <v>14</v>
      </c>
      <c r="BZ92">
        <v>11</v>
      </c>
      <c r="CA92">
        <v>5</v>
      </c>
      <c r="CB92">
        <v>6</v>
      </c>
      <c r="CC92">
        <v>15</v>
      </c>
      <c r="CD92">
        <v>8</v>
      </c>
      <c r="CE92">
        <v>8</v>
      </c>
      <c r="CF92">
        <v>14</v>
      </c>
      <c r="CG92">
        <v>15</v>
      </c>
      <c r="CH92">
        <v>9</v>
      </c>
      <c r="CI92">
        <v>8</v>
      </c>
      <c r="CJ92">
        <v>14</v>
      </c>
      <c r="CL92">
        <v>8</v>
      </c>
      <c r="CM92">
        <v>5</v>
      </c>
      <c r="CN92">
        <v>2</v>
      </c>
      <c r="CO92">
        <v>2</v>
      </c>
      <c r="CP92">
        <v>9</v>
      </c>
      <c r="CQ92">
        <v>5</v>
      </c>
      <c r="CR92">
        <v>0</v>
      </c>
      <c r="CS92">
        <v>0</v>
      </c>
      <c r="CT92">
        <v>9</v>
      </c>
      <c r="CU92">
        <v>2</v>
      </c>
      <c r="CV92">
        <v>0</v>
      </c>
      <c r="CW92">
        <v>8</v>
      </c>
      <c r="CX92">
        <v>8</v>
      </c>
      <c r="CY92">
        <v>2</v>
      </c>
      <c r="CZ92">
        <v>0</v>
      </c>
      <c r="DA92">
        <v>8</v>
      </c>
      <c r="DC92">
        <f>((11/15)*100)</f>
        <v>73.333333333333329</v>
      </c>
      <c r="DD92">
        <f>((8/15)*100)</f>
        <v>53.333333333333336</v>
      </c>
      <c r="DE92">
        <f>((9/15)*100)</f>
        <v>60</v>
      </c>
      <c r="DF92">
        <f>((11/14)*100)</f>
        <v>78.571428571428569</v>
      </c>
      <c r="DG92">
        <f>((5/14)*100)</f>
        <v>35.714285714285715</v>
      </c>
      <c r="DH92">
        <f>((6/14)*100)</f>
        <v>42.857142857142854</v>
      </c>
      <c r="DI92">
        <f>((8/15)*100)</f>
        <v>53.333333333333336</v>
      </c>
      <c r="DJ92">
        <f>((8/15)*100)</f>
        <v>53.333333333333336</v>
      </c>
      <c r="DK92">
        <f>((14/15)*100)</f>
        <v>93.333333333333329</v>
      </c>
      <c r="DL92">
        <f>((9/15)*100)</f>
        <v>60</v>
      </c>
      <c r="DM92">
        <f>((8/15)*100)</f>
        <v>53.333333333333336</v>
      </c>
      <c r="DN92">
        <f>((14/15)*100)</f>
        <v>93.333333333333329</v>
      </c>
      <c r="DP92">
        <f>((5/8)*100)</f>
        <v>62.5</v>
      </c>
      <c r="DQ92">
        <f>((2/8)*100)</f>
        <v>25</v>
      </c>
      <c r="DR92">
        <f>((2/8)*100)</f>
        <v>25</v>
      </c>
      <c r="DS92">
        <f>((5/9)*100)</f>
        <v>55.555555555555557</v>
      </c>
      <c r="DT92">
        <f>((0/9)*100)</f>
        <v>0</v>
      </c>
      <c r="DU92">
        <f>((0/9)*100)</f>
        <v>0</v>
      </c>
      <c r="DV92">
        <f>((2/9)*100)</f>
        <v>22.222222222222221</v>
      </c>
      <c r="DW92">
        <f>((0/9)*100)</f>
        <v>0</v>
      </c>
      <c r="DX92">
        <f>((8/9)*100)</f>
        <v>88.888888888888886</v>
      </c>
      <c r="DY92">
        <f>((2/8)*100)</f>
        <v>25</v>
      </c>
      <c r="DZ92">
        <f>((0/8)*100)</f>
        <v>0</v>
      </c>
      <c r="EA92">
        <f>((8/8)*100)</f>
        <v>100</v>
      </c>
    </row>
    <row r="93" spans="1:131" x14ac:dyDescent="0.25">
      <c r="A93">
        <v>81.849344000000002</v>
      </c>
      <c r="B93">
        <v>8.9495330000000006</v>
      </c>
      <c r="C93">
        <v>77.228054000000014</v>
      </c>
      <c r="D93">
        <v>6.954485</v>
      </c>
      <c r="E93">
        <v>81.068466000000001</v>
      </c>
      <c r="F93">
        <v>9.4150200000000002</v>
      </c>
      <c r="G93">
        <v>80.832611000000014</v>
      </c>
      <c r="H93">
        <v>4.991066</v>
      </c>
      <c r="K93">
        <f>(16/200)</f>
        <v>0.08</v>
      </c>
      <c r="L93">
        <f>(14/200)</f>
        <v>7.0000000000000007E-2</v>
      </c>
      <c r="M93">
        <f>(16/200)</f>
        <v>0.08</v>
      </c>
      <c r="N93">
        <f>(14/200)</f>
        <v>7.0000000000000007E-2</v>
      </c>
      <c r="P93">
        <f>(7/200)</f>
        <v>3.5000000000000003E-2</v>
      </c>
      <c r="Q93">
        <f>(7/200)</f>
        <v>3.5000000000000003E-2</v>
      </c>
      <c r="R93">
        <f>(7/200)</f>
        <v>3.5000000000000003E-2</v>
      </c>
      <c r="S93">
        <f>(8/200)</f>
        <v>0.04</v>
      </c>
      <c r="U93">
        <f>0.08+0.035</f>
        <v>0.115</v>
      </c>
      <c r="V93">
        <f>0.07+0.035</f>
        <v>0.10500000000000001</v>
      </c>
      <c r="W93">
        <f>0.08+0.035</f>
        <v>0.115</v>
      </c>
      <c r="X93">
        <f>0.07+0.04</f>
        <v>0.11000000000000001</v>
      </c>
      <c r="Z93">
        <f>SQRT((ABS($A$94-$A$93)^2+(ABS($B$94-$B$93)^2)))</f>
        <v>30.7327356508634</v>
      </c>
      <c r="AA93">
        <f>SQRT((ABS($C$94-$C$93)^2+(ABS($D$94-$D$93)^2)))</f>
        <v>27.502425857219389</v>
      </c>
      <c r="AB93">
        <f>SQRT((ABS($E$94-$E$93)^2+(ABS($F$94-$F$93)^2)))</f>
        <v>31.032414968109482</v>
      </c>
      <c r="AC93">
        <f>SQRT((ABS($G$94-$G$93)^2+(ABS($H$94-$H$93)^2)))</f>
        <v>30.346402901933303</v>
      </c>
      <c r="AJ93">
        <f>1/0.115</f>
        <v>8.695652173913043</v>
      </c>
      <c r="AK93">
        <f>1/0.105</f>
        <v>9.5238095238095237</v>
      </c>
      <c r="AL93">
        <f>1/0.115</f>
        <v>8.695652173913043</v>
      </c>
      <c r="AM93">
        <f>1/0.11</f>
        <v>9.0909090909090917</v>
      </c>
      <c r="AO93">
        <f t="shared" si="45"/>
        <v>267.24117957272523</v>
      </c>
      <c r="AP93">
        <f t="shared" si="46"/>
        <v>261.92786530685129</v>
      </c>
      <c r="AQ93">
        <f t="shared" si="47"/>
        <v>269.84708667921285</v>
      </c>
      <c r="AR93">
        <f t="shared" si="48"/>
        <v>275.87639001757543</v>
      </c>
      <c r="AV93">
        <f>((0.08/0.115)*100)</f>
        <v>69.565217391304344</v>
      </c>
      <c r="AW93">
        <f>((0.07/0.105)*100)</f>
        <v>66.666666666666671</v>
      </c>
      <c r="AX93">
        <f>((0.08/0.115)*100)</f>
        <v>69.565217391304344</v>
      </c>
      <c r="AY93">
        <f>((0.07/0.11)*100)</f>
        <v>63.636363636363647</v>
      </c>
      <c r="BA93">
        <f>((0.035/0.115)*100)</f>
        <v>30.434782608695656</v>
      </c>
      <c r="BB93">
        <f>((0.035/0.105)*100)</f>
        <v>33.333333333333336</v>
      </c>
      <c r="BC93">
        <f>((0.035/0.115)*100)</f>
        <v>30.434782608695656</v>
      </c>
      <c r="BD93">
        <f>((0.04/0.11)*100)</f>
        <v>36.363636363636367</v>
      </c>
      <c r="BF93">
        <f>ABS($B$93-$D$93)</f>
        <v>1.9950480000000006</v>
      </c>
      <c r="BG93">
        <f>ABS($F$93-$H$93)</f>
        <v>4.4239540000000002</v>
      </c>
      <c r="BL93">
        <f>SQRT((ABS($A$93-$E$93)^2+(ABS($B$93-$F$93)^2)))</f>
        <v>0.90909218347371223</v>
      </c>
      <c r="BM93">
        <f>SQRT((ABS($C$93-$G$93)^2+(ABS($D$93-$H$93)^2)))</f>
        <v>4.1046126901097502</v>
      </c>
      <c r="BO93">
        <f>SQRT((ABS($A$93-$G$93)^2+(ABS($B$93-$H$93)^2)))</f>
        <v>4.0869557109635997</v>
      </c>
      <c r="BP93">
        <f>SQRT((ABS($C$93-$E$93)^2+(ABS($D$93-$F$93)^2)))</f>
        <v>4.5610302362480448</v>
      </c>
      <c r="BR93">
        <f>DEGREES(ACOS((26.0103392736239^2+27.8085969003862^2-4.5420696063297^2)/(2*26.0103392736239*27.8085969003862)))</f>
        <v>8.894658608607017</v>
      </c>
      <c r="BS93">
        <f>DEGREES(ACOS((4.85576397270398^2+31.6838175787566^2-30.279018019057^2)/(2*4.85576397270398*31.6838175787566)))</f>
        <v>68.929255070330754</v>
      </c>
      <c r="BU93">
        <v>16</v>
      </c>
      <c r="BV93">
        <v>10</v>
      </c>
      <c r="BW93">
        <v>9</v>
      </c>
      <c r="BX93">
        <v>9</v>
      </c>
      <c r="BY93">
        <v>14</v>
      </c>
      <c r="BZ93">
        <v>10</v>
      </c>
      <c r="CA93">
        <v>7</v>
      </c>
      <c r="CB93">
        <v>6</v>
      </c>
      <c r="CC93">
        <v>16</v>
      </c>
      <c r="CD93">
        <v>9</v>
      </c>
      <c r="CE93">
        <v>8</v>
      </c>
      <c r="CF93">
        <v>14</v>
      </c>
      <c r="CG93">
        <v>14</v>
      </c>
      <c r="CH93">
        <v>9</v>
      </c>
      <c r="CI93">
        <v>6</v>
      </c>
      <c r="CJ93">
        <v>14</v>
      </c>
      <c r="CL93">
        <v>7</v>
      </c>
      <c r="CM93">
        <v>3</v>
      </c>
      <c r="CN93">
        <v>0</v>
      </c>
      <c r="CO93">
        <v>1</v>
      </c>
      <c r="CP93">
        <v>7</v>
      </c>
      <c r="CQ93">
        <v>3</v>
      </c>
      <c r="CR93">
        <v>0</v>
      </c>
      <c r="CS93">
        <v>0</v>
      </c>
      <c r="CT93">
        <v>7</v>
      </c>
      <c r="CU93">
        <v>0</v>
      </c>
      <c r="CV93">
        <v>0</v>
      </c>
      <c r="CW93">
        <v>7</v>
      </c>
      <c r="CX93">
        <v>8</v>
      </c>
      <c r="CY93">
        <v>1</v>
      </c>
      <c r="CZ93">
        <v>0</v>
      </c>
      <c r="DA93">
        <v>7</v>
      </c>
      <c r="DC93">
        <f>((10/16)*100)</f>
        <v>62.5</v>
      </c>
      <c r="DD93">
        <f>((9/16)*100)</f>
        <v>56.25</v>
      </c>
      <c r="DE93">
        <f>((9/16)*100)</f>
        <v>56.25</v>
      </c>
      <c r="DF93">
        <f>((10/14)*100)</f>
        <v>71.428571428571431</v>
      </c>
      <c r="DG93">
        <f>((7/14)*100)</f>
        <v>50</v>
      </c>
      <c r="DH93">
        <f>((6/14)*100)</f>
        <v>42.857142857142854</v>
      </c>
      <c r="DI93">
        <f>((9/16)*100)</f>
        <v>56.25</v>
      </c>
      <c r="DJ93">
        <f>((8/16)*100)</f>
        <v>50</v>
      </c>
      <c r="DK93">
        <f>((14/16)*100)</f>
        <v>87.5</v>
      </c>
      <c r="DL93">
        <f>((9/14)*100)</f>
        <v>64.285714285714292</v>
      </c>
      <c r="DM93">
        <f>((6/14)*100)</f>
        <v>42.857142857142854</v>
      </c>
      <c r="DN93">
        <f>((14/14)*100)</f>
        <v>100</v>
      </c>
      <c r="DP93">
        <f>((3/7)*100)</f>
        <v>42.857142857142854</v>
      </c>
      <c r="DQ93">
        <f>((0/7)*100)</f>
        <v>0</v>
      </c>
      <c r="DR93">
        <f>((1/7)*100)</f>
        <v>14.285714285714285</v>
      </c>
      <c r="DS93">
        <f>((3/7)*100)</f>
        <v>42.857142857142854</v>
      </c>
      <c r="DT93">
        <f>((0/7)*100)</f>
        <v>0</v>
      </c>
      <c r="DU93">
        <f>((0/7)*100)</f>
        <v>0</v>
      </c>
      <c r="DV93">
        <f>((0/7)*100)</f>
        <v>0</v>
      </c>
      <c r="DW93">
        <f>((0/7)*100)</f>
        <v>0</v>
      </c>
      <c r="DX93">
        <f>((7/7)*100)</f>
        <v>100</v>
      </c>
      <c r="DY93">
        <f>((1/8)*100)</f>
        <v>12.5</v>
      </c>
      <c r="DZ93">
        <f>((0/8)*100)</f>
        <v>0</v>
      </c>
      <c r="EA93">
        <f>((7/8)*100)</f>
        <v>87.5</v>
      </c>
    </row>
    <row r="94" spans="1:131" x14ac:dyDescent="0.25">
      <c r="A94">
        <v>112.58207900000001</v>
      </c>
      <c r="B94">
        <v>8.9432080000000003</v>
      </c>
      <c r="C94">
        <v>104.73008900000001</v>
      </c>
      <c r="D94">
        <v>7.1011100000000003</v>
      </c>
      <c r="E94">
        <v>112.09689900000001</v>
      </c>
      <c r="F94">
        <v>9.9121360000000003</v>
      </c>
      <c r="G94">
        <v>111.17644000000001</v>
      </c>
      <c r="H94">
        <v>5.3863009999999996</v>
      </c>
      <c r="K94">
        <f>(15/200)</f>
        <v>7.4999999999999997E-2</v>
      </c>
      <c r="L94">
        <f>(13/200)</f>
        <v>6.5000000000000002E-2</v>
      </c>
      <c r="M94">
        <f>(15/200)</f>
        <v>7.4999999999999997E-2</v>
      </c>
      <c r="N94">
        <f>(14/200)</f>
        <v>7.0000000000000007E-2</v>
      </c>
      <c r="P94">
        <f>(7/200)</f>
        <v>3.5000000000000003E-2</v>
      </c>
      <c r="Q94">
        <f>(8/200)</f>
        <v>0.04</v>
      </c>
      <c r="R94">
        <f>(7/200)</f>
        <v>3.5000000000000003E-2</v>
      </c>
      <c r="S94">
        <f>(8/200)</f>
        <v>0.04</v>
      </c>
      <c r="U94">
        <f>0.075+0.035</f>
        <v>0.11</v>
      </c>
      <c r="V94">
        <f>0.065+0.04</f>
        <v>0.10500000000000001</v>
      </c>
      <c r="W94">
        <f>0.075+0.035</f>
        <v>0.11</v>
      </c>
      <c r="X94">
        <f>0.07+0.04</f>
        <v>0.11000000000000001</v>
      </c>
      <c r="Z94">
        <f>SQRT((ABS($A$95-$A$94)^2+(ABS($B$95-$B$94)^2)))</f>
        <v>38.834119348683281</v>
      </c>
      <c r="AA94">
        <f>SQRT((ABS($C$95-$C$94)^2+(ABS($D$95-$D$94)^2)))</f>
        <v>28.374078032097863</v>
      </c>
      <c r="AB94">
        <f>SQRT((ABS($E$95-$E$94)^2+(ABS($F$95-$F$94)^2)))</f>
        <v>39.90596011678533</v>
      </c>
      <c r="AC94">
        <f>SQRT((ABS($G$95-$G$94)^2+(ABS($H$95-$H$94)^2)))</f>
        <v>39.450276299157252</v>
      </c>
      <c r="AJ94">
        <f>1/0.11</f>
        <v>9.0909090909090917</v>
      </c>
      <c r="AK94">
        <f>1/0.105</f>
        <v>9.5238095238095237</v>
      </c>
      <c r="AL94">
        <f>1/0.11</f>
        <v>9.0909090909090917</v>
      </c>
      <c r="AM94">
        <f>1/0.11</f>
        <v>9.0909090909090917</v>
      </c>
      <c r="AO94">
        <f t="shared" si="45"/>
        <v>353.03744862439345</v>
      </c>
      <c r="AP94">
        <f t="shared" si="46"/>
        <v>270.22931459140818</v>
      </c>
      <c r="AQ94">
        <f t="shared" si="47"/>
        <v>362.78145560713938</v>
      </c>
      <c r="AR94">
        <f t="shared" si="48"/>
        <v>358.63887544688407</v>
      </c>
      <c r="AV94">
        <f>((0.075/0.11)*100)</f>
        <v>68.181818181818173</v>
      </c>
      <c r="AW94">
        <f>((0.065/0.105)*100)</f>
        <v>61.904761904761905</v>
      </c>
      <c r="AX94">
        <f>((0.075/0.11)*100)</f>
        <v>68.181818181818173</v>
      </c>
      <c r="AY94">
        <f>((0.07/0.11)*100)</f>
        <v>63.636363636363647</v>
      </c>
      <c r="BA94">
        <f>((0.035/0.11)*100)</f>
        <v>31.818181818181824</v>
      </c>
      <c r="BB94">
        <f>((0.04/0.105)*100)</f>
        <v>38.095238095238102</v>
      </c>
      <c r="BC94">
        <f>((0.035/0.11)*100)</f>
        <v>31.818181818181824</v>
      </c>
      <c r="BD94">
        <f>((0.04/0.11)*100)</f>
        <v>36.363636363636367</v>
      </c>
      <c r="BF94">
        <f>ABS($B$94-$D$94)</f>
        <v>1.842098</v>
      </c>
      <c r="BG94">
        <f>ABS($F$94-$H$94)</f>
        <v>4.5258350000000007</v>
      </c>
      <c r="BL94">
        <f>SQRT((ABS($A$94-$E$94)^2+(ABS($B$94-$F$94)^2)))</f>
        <v>1.0836148308250491</v>
      </c>
      <c r="BM94">
        <f>SQRT((ABS($C$94-$G$94)^2+(ABS($D$94-$H$94)^2)))</f>
        <v>6.6705330462926344</v>
      </c>
      <c r="BO94">
        <f>SQRT((ABS($A$94-$G$94)^2+(ABS($B$94-$H$94)^2)))</f>
        <v>3.8245795069484418</v>
      </c>
      <c r="BP94">
        <f>SQRT((ABS($C$94-$E$94)^2+(ABS($D$94-$F$94)^2)))</f>
        <v>7.8849068953777772</v>
      </c>
      <c r="BR94" t="e">
        <f>DEGREES(ACOS((4.5420696063297^2+0^2-4.5420696063297^2)/(2*4.5420696063297*0)))</f>
        <v>#DIV/0!</v>
      </c>
      <c r="BS94">
        <f>DEGREES(ACOS((4.30449912797076^2+25.0586049419171^2-24.1662368707224^2)/(2*4.30449912797076*25.0586049419171)))</f>
        <v>73.171503166763685</v>
      </c>
      <c r="BU94">
        <v>15</v>
      </c>
      <c r="BV94">
        <v>8</v>
      </c>
      <c r="BW94">
        <v>8</v>
      </c>
      <c r="BX94">
        <v>9</v>
      </c>
      <c r="BY94">
        <v>13</v>
      </c>
      <c r="BZ94">
        <v>8</v>
      </c>
      <c r="CA94">
        <v>6</v>
      </c>
      <c r="CB94">
        <v>5</v>
      </c>
      <c r="CC94">
        <v>15</v>
      </c>
      <c r="CD94">
        <v>9</v>
      </c>
      <c r="CE94">
        <v>7</v>
      </c>
      <c r="CF94">
        <v>13</v>
      </c>
      <c r="CG94">
        <v>14</v>
      </c>
      <c r="CH94">
        <v>9</v>
      </c>
      <c r="CI94">
        <v>6</v>
      </c>
      <c r="CJ94">
        <v>13</v>
      </c>
      <c r="CL94">
        <v>7</v>
      </c>
      <c r="CM94">
        <v>2</v>
      </c>
      <c r="CN94">
        <v>0</v>
      </c>
      <c r="CO94">
        <v>2</v>
      </c>
      <c r="CP94">
        <v>8</v>
      </c>
      <c r="CQ94">
        <v>2</v>
      </c>
      <c r="CR94">
        <v>0</v>
      </c>
      <c r="CS94">
        <v>0</v>
      </c>
      <c r="CT94">
        <v>7</v>
      </c>
      <c r="CU94">
        <v>0</v>
      </c>
      <c r="CV94">
        <v>0</v>
      </c>
      <c r="CW94">
        <v>6</v>
      </c>
      <c r="CX94">
        <v>8</v>
      </c>
      <c r="CY94">
        <v>2</v>
      </c>
      <c r="CZ94">
        <v>0</v>
      </c>
      <c r="DA94">
        <v>6</v>
      </c>
      <c r="DC94">
        <f>((8/15)*100)</f>
        <v>53.333333333333336</v>
      </c>
      <c r="DD94">
        <f>((8/15)*100)</f>
        <v>53.333333333333336</v>
      </c>
      <c r="DE94">
        <f>((9/15)*100)</f>
        <v>60</v>
      </c>
      <c r="DF94">
        <f>((8/13)*100)</f>
        <v>61.53846153846154</v>
      </c>
      <c r="DG94">
        <f>((6/13)*100)</f>
        <v>46.153846153846153</v>
      </c>
      <c r="DH94">
        <f>((5/13)*100)</f>
        <v>38.461538461538467</v>
      </c>
      <c r="DI94">
        <f>((9/15)*100)</f>
        <v>60</v>
      </c>
      <c r="DJ94">
        <f>((7/15)*100)</f>
        <v>46.666666666666664</v>
      </c>
      <c r="DK94">
        <f>((13/15)*100)</f>
        <v>86.666666666666671</v>
      </c>
      <c r="DL94">
        <f>((9/14)*100)</f>
        <v>64.285714285714292</v>
      </c>
      <c r="DM94">
        <f>((6/14)*100)</f>
        <v>42.857142857142854</v>
      </c>
      <c r="DN94">
        <f>((13/14)*100)</f>
        <v>92.857142857142861</v>
      </c>
      <c r="DP94">
        <f>((2/7)*100)</f>
        <v>28.571428571428569</v>
      </c>
      <c r="DQ94">
        <f>((0/7)*100)</f>
        <v>0</v>
      </c>
      <c r="DR94">
        <f>((2/7)*100)</f>
        <v>28.571428571428569</v>
      </c>
      <c r="DS94">
        <f>((2/8)*100)</f>
        <v>25</v>
      </c>
      <c r="DT94">
        <f t="shared" ref="DT94:DU96" si="49">((0/8)*100)</f>
        <v>0</v>
      </c>
      <c r="DU94">
        <f t="shared" si="49"/>
        <v>0</v>
      </c>
      <c r="DV94">
        <f>((0/7)*100)</f>
        <v>0</v>
      </c>
      <c r="DW94">
        <f>((0/7)*100)</f>
        <v>0</v>
      </c>
      <c r="DX94">
        <f>((6/7)*100)</f>
        <v>85.714285714285708</v>
      </c>
      <c r="DY94">
        <f>((2/8)*100)</f>
        <v>25</v>
      </c>
      <c r="DZ94">
        <f>((0/8)*100)</f>
        <v>0</v>
      </c>
      <c r="EA94">
        <f>((6/8)*100)</f>
        <v>75</v>
      </c>
    </row>
    <row r="95" spans="1:131" x14ac:dyDescent="0.25">
      <c r="A95">
        <v>151.41619800000001</v>
      </c>
      <c r="B95">
        <v>8.9380039999999994</v>
      </c>
      <c r="C95">
        <v>133.09626600000001</v>
      </c>
      <c r="D95">
        <v>6.4315530000000001</v>
      </c>
      <c r="E95">
        <v>152.00249400000001</v>
      </c>
      <c r="F95">
        <v>10.082841999999999</v>
      </c>
      <c r="G95">
        <v>150.61486200000002</v>
      </c>
      <c r="H95">
        <v>6.3533429999999997</v>
      </c>
      <c r="K95">
        <f>(17/200)</f>
        <v>8.5000000000000006E-2</v>
      </c>
      <c r="L95">
        <f>(16/200)</f>
        <v>0.08</v>
      </c>
      <c r="M95">
        <f>(17/200)</f>
        <v>8.5000000000000006E-2</v>
      </c>
      <c r="N95">
        <f>(16/200)</f>
        <v>0.08</v>
      </c>
      <c r="P95">
        <f>(6/200)</f>
        <v>0.03</v>
      </c>
      <c r="Q95">
        <f>(8/200)</f>
        <v>0.04</v>
      </c>
      <c r="R95">
        <f>(6/200)</f>
        <v>0.03</v>
      </c>
      <c r="S95">
        <f>(7/200)</f>
        <v>3.5000000000000003E-2</v>
      </c>
      <c r="U95">
        <f>0.085+0.03</f>
        <v>0.115</v>
      </c>
      <c r="V95">
        <f>0.08+0.04</f>
        <v>0.12</v>
      </c>
      <c r="W95">
        <f>0.085+0.03</f>
        <v>0.115</v>
      </c>
      <c r="X95">
        <f>0.08+0.035</f>
        <v>0.115</v>
      </c>
      <c r="Z95">
        <f>SQRT((ABS($A$96-$A$95)^2+(ABS($B$96-$B$95)^2)))</f>
        <v>27.52725350221224</v>
      </c>
      <c r="AA95">
        <f>SQRT((ABS($C$96-$C$95)^2+(ABS($D$96-$D$95)^2)))</f>
        <v>38.851596022730945</v>
      </c>
      <c r="AB95">
        <f>SQRT((ABS($E$96-$E$95)^2+(ABS($F$96-$F$95)^2)))</f>
        <v>27.53782002474858</v>
      </c>
      <c r="AC95">
        <f>SQRT((ABS($G$96-$G$95)^2+(ABS($H$96-$H$95)^2)))</f>
        <v>26.34241584700036</v>
      </c>
      <c r="AJ95">
        <f>1/0.115</f>
        <v>8.695652173913043</v>
      </c>
      <c r="AK95">
        <f>1/0.12</f>
        <v>8.3333333333333339</v>
      </c>
      <c r="AL95">
        <f>1/0.115</f>
        <v>8.695652173913043</v>
      </c>
      <c r="AM95">
        <f>1/0.115</f>
        <v>8.695652173913043</v>
      </c>
      <c r="AO95">
        <f t="shared" si="45"/>
        <v>239.3674217583673</v>
      </c>
      <c r="AP95">
        <f t="shared" si="46"/>
        <v>323.76330018942457</v>
      </c>
      <c r="AQ95">
        <f t="shared" si="47"/>
        <v>239.45930456303111</v>
      </c>
      <c r="AR95">
        <f t="shared" si="48"/>
        <v>229.06448562609009</v>
      </c>
      <c r="AV95">
        <f>((0.085/0.115)*100)</f>
        <v>73.913043478260875</v>
      </c>
      <c r="AW95">
        <f>((0.08/0.12)*100)</f>
        <v>66.666666666666671</v>
      </c>
      <c r="AX95">
        <f>((0.085/0.115)*100)</f>
        <v>73.913043478260875</v>
      </c>
      <c r="AY95">
        <f>((0.08/0.115)*100)</f>
        <v>69.565217391304344</v>
      </c>
      <c r="BA95">
        <f>((0.03/0.115)*100)</f>
        <v>26.086956521739129</v>
      </c>
      <c r="BB95">
        <f>((0.04/0.12)*100)</f>
        <v>33.333333333333336</v>
      </c>
      <c r="BC95">
        <f>((0.03/0.115)*100)</f>
        <v>26.086956521739129</v>
      </c>
      <c r="BD95">
        <f>((0.035/0.115)*100)</f>
        <v>30.434782608695656</v>
      </c>
      <c r="BF95">
        <f>ABS($B$95-$D$95)</f>
        <v>2.5064509999999993</v>
      </c>
      <c r="BG95">
        <f>ABS($F$95-$H$95)</f>
        <v>3.7294989999999997</v>
      </c>
      <c r="BL95">
        <f>SQRT((ABS($A$95-$E$95)^2+(ABS($B$95-$F$95)^2)))</f>
        <v>1.2862336668972729</v>
      </c>
      <c r="BM95">
        <f>SQRT((ABS($C$95-$G$95)^2+(ABS($D$95-$H$95)^2)))</f>
        <v>17.518770579447523</v>
      </c>
      <c r="BO95">
        <f>SQRT((ABS($A$95-$G$95)^2+(ABS($B$95-$H$95)^2)))</f>
        <v>2.7060324960755713</v>
      </c>
      <c r="BP95">
        <f>SQRT((ABS($C$95-$E$95)^2+(ABS($D$95-$F$95)^2)))</f>
        <v>19.255580192492381</v>
      </c>
      <c r="BS95">
        <f>DEGREES(ACOS((4.64088870352436^2+26.9363299830355^2-26.0103392736239^2)/(2*4.64088870352436*26.9363299830355)))</f>
        <v>73.60578040656668</v>
      </c>
      <c r="BU95">
        <v>17</v>
      </c>
      <c r="BV95">
        <v>11</v>
      </c>
      <c r="BW95">
        <v>11</v>
      </c>
      <c r="BX95">
        <v>11</v>
      </c>
      <c r="BY95">
        <v>16</v>
      </c>
      <c r="BZ95">
        <v>11</v>
      </c>
      <c r="CA95">
        <v>10</v>
      </c>
      <c r="CB95">
        <v>9</v>
      </c>
      <c r="CC95">
        <v>17</v>
      </c>
      <c r="CD95">
        <v>10</v>
      </c>
      <c r="CE95">
        <v>9</v>
      </c>
      <c r="CF95">
        <v>15</v>
      </c>
      <c r="CG95">
        <v>16</v>
      </c>
      <c r="CH95">
        <v>11</v>
      </c>
      <c r="CI95">
        <v>8</v>
      </c>
      <c r="CJ95">
        <v>15</v>
      </c>
      <c r="CL95">
        <v>6</v>
      </c>
      <c r="CM95">
        <v>1</v>
      </c>
      <c r="CN95">
        <v>0</v>
      </c>
      <c r="CO95">
        <v>1</v>
      </c>
      <c r="CP95">
        <v>8</v>
      </c>
      <c r="CQ95">
        <v>1</v>
      </c>
      <c r="CR95">
        <v>0</v>
      </c>
      <c r="CS95">
        <v>0</v>
      </c>
      <c r="CT95">
        <v>6</v>
      </c>
      <c r="CU95">
        <v>0</v>
      </c>
      <c r="CV95">
        <v>0</v>
      </c>
      <c r="CW95">
        <v>5</v>
      </c>
      <c r="CX95">
        <v>7</v>
      </c>
      <c r="CY95">
        <v>1</v>
      </c>
      <c r="CZ95">
        <v>0</v>
      </c>
      <c r="DA95">
        <v>5</v>
      </c>
      <c r="DC95">
        <f>((11/17)*100)</f>
        <v>64.705882352941174</v>
      </c>
      <c r="DD95">
        <f>((11/17)*100)</f>
        <v>64.705882352941174</v>
      </c>
      <c r="DE95">
        <f>((11/17)*100)</f>
        <v>64.705882352941174</v>
      </c>
      <c r="DF95">
        <f>((11/16)*100)</f>
        <v>68.75</v>
      </c>
      <c r="DG95">
        <f>((10/16)*100)</f>
        <v>62.5</v>
      </c>
      <c r="DH95">
        <f>((9/16)*100)</f>
        <v>56.25</v>
      </c>
      <c r="DI95">
        <f>((10/17)*100)</f>
        <v>58.82352941176471</v>
      </c>
      <c r="DJ95">
        <f>((9/17)*100)</f>
        <v>52.941176470588239</v>
      </c>
      <c r="DK95">
        <f>((15/17)*100)</f>
        <v>88.235294117647058</v>
      </c>
      <c r="DL95">
        <f>((11/16)*100)</f>
        <v>68.75</v>
      </c>
      <c r="DM95">
        <f>((8/16)*100)</f>
        <v>50</v>
      </c>
      <c r="DN95">
        <f>((15/16)*100)</f>
        <v>93.75</v>
      </c>
      <c r="DP95">
        <f>((1/6)*100)</f>
        <v>16.666666666666664</v>
      </c>
      <c r="DQ95">
        <f>((0/6)*100)</f>
        <v>0</v>
      </c>
      <c r="DR95">
        <f>((1/6)*100)</f>
        <v>16.666666666666664</v>
      </c>
      <c r="DS95">
        <f>((1/8)*100)</f>
        <v>12.5</v>
      </c>
      <c r="DT95">
        <f t="shared" si="49"/>
        <v>0</v>
      </c>
      <c r="DU95">
        <f t="shared" si="49"/>
        <v>0</v>
      </c>
      <c r="DV95">
        <f>((0/6)*100)</f>
        <v>0</v>
      </c>
      <c r="DW95">
        <f>((0/6)*100)</f>
        <v>0</v>
      </c>
      <c r="DX95">
        <f>((5/6)*100)</f>
        <v>83.333333333333343</v>
      </c>
      <c r="DY95">
        <f>((1/7)*100)</f>
        <v>14.285714285714285</v>
      </c>
      <c r="DZ95">
        <f>((0/7)*100)</f>
        <v>0</v>
      </c>
      <c r="EA95">
        <f>((5/7)*100)</f>
        <v>71.428571428571431</v>
      </c>
    </row>
    <row r="96" spans="1:131" x14ac:dyDescent="0.25">
      <c r="A96">
        <v>178.93318199999999</v>
      </c>
      <c r="B96">
        <v>8.1861549999999994</v>
      </c>
      <c r="C96">
        <v>171.94757700000002</v>
      </c>
      <c r="D96">
        <v>6.2827339999999996</v>
      </c>
      <c r="E96">
        <v>179.51779400000001</v>
      </c>
      <c r="F96">
        <v>8.9693799999999992</v>
      </c>
      <c r="G96">
        <v>176.87216599999999</v>
      </c>
      <c r="H96">
        <v>4.2374840000000003</v>
      </c>
      <c r="K96">
        <f>(15/200)</f>
        <v>7.4999999999999997E-2</v>
      </c>
      <c r="L96">
        <f>(13/200)</f>
        <v>6.5000000000000002E-2</v>
      </c>
      <c r="M96">
        <f>(16/200)</f>
        <v>0.08</v>
      </c>
      <c r="N96">
        <f>(15/200)</f>
        <v>7.4999999999999997E-2</v>
      </c>
      <c r="P96">
        <f>(7/200)</f>
        <v>3.5000000000000003E-2</v>
      </c>
      <c r="Q96">
        <f>(8/200)</f>
        <v>0.04</v>
      </c>
      <c r="R96">
        <f>(8/200)</f>
        <v>0.04</v>
      </c>
      <c r="S96">
        <f>(8/200)</f>
        <v>0.04</v>
      </c>
      <c r="U96">
        <f>0.075+0.035</f>
        <v>0.11</v>
      </c>
      <c r="V96">
        <f>0.065+0.04</f>
        <v>0.10500000000000001</v>
      </c>
      <c r="W96">
        <f>0.08+0.04</f>
        <v>0.12</v>
      </c>
      <c r="X96">
        <f>0.075+0.04</f>
        <v>0.11499999999999999</v>
      </c>
      <c r="Z96">
        <f>SQRT((ABS($A$97-$A$96)^2+(ABS($B$97-$B$96)^2)))</f>
        <v>29.218839756145869</v>
      </c>
      <c r="AA96">
        <f>SQRT((ABS($C$97-$C$96)^2+(ABS($D$97-$D$96)^2)))</f>
        <v>28.65959939341122</v>
      </c>
      <c r="AB96">
        <f>SQRT((ABS($E$97-$E$96)^2+(ABS($F$97-$F$96)^2)))</f>
        <v>29.609612600301226</v>
      </c>
      <c r="AC96">
        <f>SQRT((ABS($G$97-$G$96)^2+(ABS($H$97-$H$96)^2)))</f>
        <v>29.243788045538309</v>
      </c>
      <c r="AJ96">
        <f>1/0.11</f>
        <v>9.0909090909090917</v>
      </c>
      <c r="AK96">
        <f>1/0.105</f>
        <v>9.5238095238095237</v>
      </c>
      <c r="AL96">
        <f>1/0.12</f>
        <v>8.3333333333333339</v>
      </c>
      <c r="AM96">
        <f>1/0.115</f>
        <v>8.695652173913043</v>
      </c>
      <c r="AO96">
        <f t="shared" si="45"/>
        <v>265.62581596496244</v>
      </c>
      <c r="AP96">
        <f t="shared" si="46"/>
        <v>272.94856565153538</v>
      </c>
      <c r="AQ96">
        <f t="shared" si="47"/>
        <v>246.74677166917689</v>
      </c>
      <c r="AR96">
        <f t="shared" si="48"/>
        <v>254.29380909163748</v>
      </c>
      <c r="AV96">
        <f>((0.075/0.11)*100)</f>
        <v>68.181818181818173</v>
      </c>
      <c r="AW96">
        <f>((0.065/0.105)*100)</f>
        <v>61.904761904761905</v>
      </c>
      <c r="AX96">
        <f>((0.08/0.12)*100)</f>
        <v>66.666666666666671</v>
      </c>
      <c r="AY96">
        <f>((0.075/0.115)*100)</f>
        <v>65.217391304347814</v>
      </c>
      <c r="BA96">
        <f>((0.035/0.11)*100)</f>
        <v>31.818181818181824</v>
      </c>
      <c r="BB96">
        <f>((0.04/0.105)*100)</f>
        <v>38.095238095238102</v>
      </c>
      <c r="BC96">
        <f>((0.04/0.12)*100)</f>
        <v>33.333333333333336</v>
      </c>
      <c r="BD96">
        <f>((0.04/0.115)*100)</f>
        <v>34.782608695652172</v>
      </c>
      <c r="BF96">
        <f>ABS($B$96-$D$96)</f>
        <v>1.9034209999999998</v>
      </c>
      <c r="BG96">
        <f>ABS($F$96-$H$96)</f>
        <v>4.731895999999999</v>
      </c>
      <c r="BL96">
        <f>SQRT((ABS($A$96-$E$96)^2+(ABS($B$96-$F$96)^2)))</f>
        <v>0.97734977933645872</v>
      </c>
      <c r="BM96">
        <f>SQRT((ABS($C$96-$G$96)^2+(ABS($D$96-$H$96)^2)))</f>
        <v>5.332412622952269</v>
      </c>
      <c r="BO96">
        <f>SQRT((ABS($A$96-$G$96)^2+(ABS($B$96-$H$96)^2)))</f>
        <v>4.4541878741805414</v>
      </c>
      <c r="BP96">
        <f>SQRT((ABS($C$96-$E$96)^2+(ABS($D$96-$F$96)^2)))</f>
        <v>8.032823423703821</v>
      </c>
      <c r="BS96" t="e">
        <f>DEGREES(ACOS((4.5420696063297^2+0^2-4.5420696063297^2)/(2*4.5420696063297*0)))</f>
        <v>#DIV/0!</v>
      </c>
      <c r="BU96">
        <v>15</v>
      </c>
      <c r="BV96">
        <v>8</v>
      </c>
      <c r="BW96">
        <v>7</v>
      </c>
      <c r="BX96">
        <v>9</v>
      </c>
      <c r="BY96">
        <v>13</v>
      </c>
      <c r="BZ96">
        <v>8</v>
      </c>
      <c r="CA96">
        <v>5</v>
      </c>
      <c r="CB96">
        <v>5</v>
      </c>
      <c r="CC96">
        <v>16</v>
      </c>
      <c r="CD96">
        <v>8</v>
      </c>
      <c r="CE96">
        <v>7</v>
      </c>
      <c r="CF96">
        <v>13</v>
      </c>
      <c r="CG96">
        <v>15</v>
      </c>
      <c r="CH96">
        <v>9</v>
      </c>
      <c r="CI96">
        <v>6</v>
      </c>
      <c r="CJ96">
        <v>13</v>
      </c>
      <c r="CL96">
        <v>7</v>
      </c>
      <c r="CM96">
        <v>2</v>
      </c>
      <c r="CN96">
        <v>0</v>
      </c>
      <c r="CO96">
        <v>2</v>
      </c>
      <c r="CP96">
        <v>8</v>
      </c>
      <c r="CQ96">
        <v>2</v>
      </c>
      <c r="CR96">
        <v>0</v>
      </c>
      <c r="CS96">
        <v>0</v>
      </c>
      <c r="CT96">
        <v>8</v>
      </c>
      <c r="CU96">
        <v>0</v>
      </c>
      <c r="CV96">
        <v>0</v>
      </c>
      <c r="CW96">
        <v>6</v>
      </c>
      <c r="CX96">
        <v>8</v>
      </c>
      <c r="CY96">
        <v>2</v>
      </c>
      <c r="CZ96">
        <v>0</v>
      </c>
      <c r="DA96">
        <v>6</v>
      </c>
      <c r="DC96">
        <f>((8/15)*100)</f>
        <v>53.333333333333336</v>
      </c>
      <c r="DD96">
        <f>((7/15)*100)</f>
        <v>46.666666666666664</v>
      </c>
      <c r="DE96">
        <f>((9/15)*100)</f>
        <v>60</v>
      </c>
      <c r="DF96">
        <f>((8/13)*100)</f>
        <v>61.53846153846154</v>
      </c>
      <c r="DG96">
        <f>((5/13)*100)</f>
        <v>38.461538461538467</v>
      </c>
      <c r="DH96">
        <f>((5/13)*100)</f>
        <v>38.461538461538467</v>
      </c>
      <c r="DI96">
        <f>((8/16)*100)</f>
        <v>50</v>
      </c>
      <c r="DJ96">
        <f>((7/16)*100)</f>
        <v>43.75</v>
      </c>
      <c r="DK96">
        <f>((13/16)*100)</f>
        <v>81.25</v>
      </c>
      <c r="DL96">
        <f>((9/15)*100)</f>
        <v>60</v>
      </c>
      <c r="DM96">
        <f>((6/15)*100)</f>
        <v>40</v>
      </c>
      <c r="DN96">
        <f>((13/15)*100)</f>
        <v>86.666666666666671</v>
      </c>
      <c r="DP96">
        <f>((2/7)*100)</f>
        <v>28.571428571428569</v>
      </c>
      <c r="DQ96">
        <f>((0/7)*100)</f>
        <v>0</v>
      </c>
      <c r="DR96">
        <f>((2/7)*100)</f>
        <v>28.571428571428569</v>
      </c>
      <c r="DS96">
        <f>((2/8)*100)</f>
        <v>25</v>
      </c>
      <c r="DT96">
        <f t="shared" si="49"/>
        <v>0</v>
      </c>
      <c r="DU96">
        <f t="shared" si="49"/>
        <v>0</v>
      </c>
      <c r="DV96">
        <f>((0/8)*100)</f>
        <v>0</v>
      </c>
      <c r="DW96">
        <f>((0/8)*100)</f>
        <v>0</v>
      </c>
      <c r="DX96">
        <f>((6/8)*100)</f>
        <v>75</v>
      </c>
      <c r="DY96">
        <f>((2/8)*100)</f>
        <v>25</v>
      </c>
      <c r="DZ96">
        <f>((0/8)*100)</f>
        <v>0</v>
      </c>
      <c r="EA96">
        <f>((6/8)*100)</f>
        <v>75</v>
      </c>
    </row>
    <row r="97" spans="1:131" x14ac:dyDescent="0.25">
      <c r="A97">
        <v>208.14936299999999</v>
      </c>
      <c r="B97">
        <v>7.7919919999999996</v>
      </c>
      <c r="C97">
        <v>200.602564</v>
      </c>
      <c r="D97">
        <v>5.7685769999999996</v>
      </c>
      <c r="E97">
        <v>209.12110000000001</v>
      </c>
      <c r="F97">
        <v>8.3582889999999992</v>
      </c>
      <c r="G97">
        <v>206.11595400000002</v>
      </c>
      <c r="H97">
        <v>4.2391160000000001</v>
      </c>
      <c r="K97">
        <f>(15/200)</f>
        <v>7.4999999999999997E-2</v>
      </c>
      <c r="L97">
        <f>(12/200)</f>
        <v>0.06</v>
      </c>
      <c r="M97">
        <f>(15/200)</f>
        <v>7.4999999999999997E-2</v>
      </c>
      <c r="N97">
        <f>(13/200)</f>
        <v>6.5000000000000002E-2</v>
      </c>
      <c r="P97">
        <f>(8/200)</f>
        <v>0.04</v>
      </c>
      <c r="Q97">
        <f>(9/200)</f>
        <v>4.4999999999999998E-2</v>
      </c>
      <c r="R97">
        <f>(7/200)</f>
        <v>3.5000000000000003E-2</v>
      </c>
      <c r="S97">
        <f>(8/200)</f>
        <v>0.04</v>
      </c>
      <c r="U97">
        <f>0.075+0.04</f>
        <v>0.11499999999999999</v>
      </c>
      <c r="V97">
        <f>0.06+0.045</f>
        <v>0.105</v>
      </c>
      <c r="W97">
        <f>0.075+0.035</f>
        <v>0.11</v>
      </c>
      <c r="X97">
        <f>0.065+0.04</f>
        <v>0.10500000000000001</v>
      </c>
      <c r="Z97">
        <f>SQRT((ABS($A$98-$A$97)^2+(ABS($B$98-$B$97)^2)))</f>
        <v>26.263159337306341</v>
      </c>
      <c r="AA97">
        <f>SQRT((ABS($C$98-$C$97)^2+(ABS($D$98-$D$97)^2)))</f>
        <v>24.335268444537391</v>
      </c>
      <c r="AB97">
        <f>SQRT((ABS($E$98-$E$97)^2+(ABS($F$98-$F$97)^2)))</f>
        <v>24.465167954806134</v>
      </c>
      <c r="AC97">
        <f>SQRT((ABS($G$98-$G$97)^2+(ABS($H$98-$H$97)^2)))</f>
        <v>22.411175125047507</v>
      </c>
      <c r="AJ97">
        <f>1/0.115</f>
        <v>8.695652173913043</v>
      </c>
      <c r="AK97">
        <f>1/0.105</f>
        <v>9.5238095238095237</v>
      </c>
      <c r="AL97">
        <f>1/0.11</f>
        <v>9.0909090909090917</v>
      </c>
      <c r="AM97">
        <f>1/0.105</f>
        <v>9.5238095238095237</v>
      </c>
      <c r="AO97">
        <f t="shared" si="45"/>
        <v>228.37529858527256</v>
      </c>
      <c r="AP97">
        <f t="shared" si="46"/>
        <v>231.76446137654659</v>
      </c>
      <c r="AQ97">
        <f t="shared" si="47"/>
        <v>222.41061777096485</v>
      </c>
      <c r="AR97">
        <f t="shared" si="48"/>
        <v>213.43976309569052</v>
      </c>
      <c r="AV97">
        <f>((0.075/0.115)*100)</f>
        <v>65.217391304347814</v>
      </c>
      <c r="AW97">
        <f>((0.06/0.105)*100)</f>
        <v>57.142857142857139</v>
      </c>
      <c r="AX97">
        <f>((0.075/0.11)*100)</f>
        <v>68.181818181818173</v>
      </c>
      <c r="AY97">
        <f>((0.065/0.105)*100)</f>
        <v>61.904761904761905</v>
      </c>
      <c r="BA97">
        <f>((0.04/0.115)*100)</f>
        <v>34.782608695652172</v>
      </c>
      <c r="BB97">
        <f>((0.045/0.105)*100)</f>
        <v>42.857142857142854</v>
      </c>
      <c r="BC97">
        <f>((0.035/0.11)*100)</f>
        <v>31.818181818181824</v>
      </c>
      <c r="BD97">
        <f>((0.04/0.105)*100)</f>
        <v>38.095238095238102</v>
      </c>
      <c r="BF97">
        <f>ABS($B$97-$D$97)</f>
        <v>2.023415</v>
      </c>
      <c r="BG97">
        <f>ABS($F$97-$H$97)</f>
        <v>4.1191729999999991</v>
      </c>
      <c r="BL97">
        <f>SQRT((ABS($A$97-$E$97)^2+(ABS($B$97-$F$97)^2)))</f>
        <v>1.1247066681486493</v>
      </c>
      <c r="BM97">
        <f>SQRT((ABS($C$97-$G$97)^2+(ABS($D$97-$H$97)^2)))</f>
        <v>5.7216011956987325</v>
      </c>
      <c r="BO97">
        <f>SQRT((ABS($A$97-$G$97)^2+(ABS($B$97-$H$97)^2)))</f>
        <v>4.093614543732337</v>
      </c>
      <c r="BP97">
        <f>SQRT((ABS($C$97-$E$97)^2+(ABS($D$97-$F$97)^2)))</f>
        <v>8.9034860490843801</v>
      </c>
      <c r="BR97">
        <f>DEGREES(ACOS((19.3531141357704^2+22.5585982474423^2-4.86780961222128^2)/(2*19.3531141357704*22.5585982474423)))</f>
        <v>10.058480811137311</v>
      </c>
      <c r="BU97">
        <v>15</v>
      </c>
      <c r="BV97">
        <v>6</v>
      </c>
      <c r="BW97">
        <v>8</v>
      </c>
      <c r="BX97">
        <v>9</v>
      </c>
      <c r="BY97">
        <v>12</v>
      </c>
      <c r="BZ97">
        <v>6</v>
      </c>
      <c r="CA97">
        <v>7</v>
      </c>
      <c r="CB97">
        <v>4</v>
      </c>
      <c r="CC97">
        <v>15</v>
      </c>
      <c r="CD97">
        <v>7</v>
      </c>
      <c r="CE97">
        <v>7</v>
      </c>
      <c r="CF97">
        <v>11</v>
      </c>
      <c r="CG97">
        <v>13</v>
      </c>
      <c r="CH97">
        <v>9</v>
      </c>
      <c r="CI97">
        <v>3</v>
      </c>
      <c r="CJ97">
        <v>11</v>
      </c>
      <c r="CL97">
        <v>8</v>
      </c>
      <c r="CM97">
        <v>2</v>
      </c>
      <c r="CN97">
        <v>0</v>
      </c>
      <c r="CO97">
        <v>2</v>
      </c>
      <c r="CP97">
        <v>9</v>
      </c>
      <c r="CQ97">
        <v>2</v>
      </c>
      <c r="CR97">
        <v>0</v>
      </c>
      <c r="CS97">
        <v>0</v>
      </c>
      <c r="CT97">
        <v>7</v>
      </c>
      <c r="CU97">
        <v>0</v>
      </c>
      <c r="CV97">
        <v>2</v>
      </c>
      <c r="CW97">
        <v>5</v>
      </c>
      <c r="CX97">
        <v>8</v>
      </c>
      <c r="CY97">
        <v>2</v>
      </c>
      <c r="CZ97">
        <v>0</v>
      </c>
      <c r="DA97">
        <v>5</v>
      </c>
      <c r="DC97">
        <f>((6/15)*100)</f>
        <v>40</v>
      </c>
      <c r="DD97">
        <f>((8/15)*100)</f>
        <v>53.333333333333336</v>
      </c>
      <c r="DE97">
        <f>((9/15)*100)</f>
        <v>60</v>
      </c>
      <c r="DF97">
        <f>((6/12)*100)</f>
        <v>50</v>
      </c>
      <c r="DG97">
        <f>((7/12)*100)</f>
        <v>58.333333333333336</v>
      </c>
      <c r="DH97">
        <f>((4/12)*100)</f>
        <v>33.333333333333329</v>
      </c>
      <c r="DI97">
        <f>((7/15)*100)</f>
        <v>46.666666666666664</v>
      </c>
      <c r="DJ97">
        <f>((7/15)*100)</f>
        <v>46.666666666666664</v>
      </c>
      <c r="DK97">
        <f>((11/15)*100)</f>
        <v>73.333333333333329</v>
      </c>
      <c r="DL97">
        <f>((9/13)*100)</f>
        <v>69.230769230769226</v>
      </c>
      <c r="DM97">
        <f>((3/13)*100)</f>
        <v>23.076923076923077</v>
      </c>
      <c r="DN97">
        <f>((11/13)*100)</f>
        <v>84.615384615384613</v>
      </c>
      <c r="DP97">
        <f>((2/8)*100)</f>
        <v>25</v>
      </c>
      <c r="DQ97">
        <f>((0/8)*100)</f>
        <v>0</v>
      </c>
      <c r="DR97">
        <f>((2/8)*100)</f>
        <v>25</v>
      </c>
      <c r="DS97">
        <f>((2/9)*100)</f>
        <v>22.222222222222221</v>
      </c>
      <c r="DT97">
        <f>((0/9)*100)</f>
        <v>0</v>
      </c>
      <c r="DU97">
        <f>((0/9)*100)</f>
        <v>0</v>
      </c>
      <c r="DV97">
        <f>((0/7)*100)</f>
        <v>0</v>
      </c>
      <c r="DW97">
        <f>((2/7)*100)</f>
        <v>28.571428571428569</v>
      </c>
      <c r="DX97">
        <f>((5/7)*100)</f>
        <v>71.428571428571431</v>
      </c>
      <c r="DY97">
        <f>((2/8)*100)</f>
        <v>25</v>
      </c>
      <c r="DZ97">
        <f>((0/8)*100)</f>
        <v>0</v>
      </c>
      <c r="EA97">
        <f>((5/8)*100)</f>
        <v>62.5</v>
      </c>
    </row>
    <row r="98" spans="1:131" x14ac:dyDescent="0.25">
      <c r="A98">
        <v>234.412498</v>
      </c>
      <c r="B98">
        <v>7.7562379999999997</v>
      </c>
      <c r="C98">
        <v>224.931093</v>
      </c>
      <c r="D98">
        <v>6.3412610000000003</v>
      </c>
      <c r="E98">
        <v>233.58094299999999</v>
      </c>
      <c r="F98">
        <v>8.8687039999999993</v>
      </c>
      <c r="G98">
        <v>228.524047</v>
      </c>
      <c r="H98">
        <v>4.6107860000000001</v>
      </c>
      <c r="K98">
        <f>(15/200)</f>
        <v>7.4999999999999997E-2</v>
      </c>
      <c r="L98">
        <f>(13/200)</f>
        <v>6.5000000000000002E-2</v>
      </c>
      <c r="M98">
        <f>(15/200)</f>
        <v>7.4999999999999997E-2</v>
      </c>
      <c r="N98">
        <f>(15/200)</f>
        <v>7.4999999999999997E-2</v>
      </c>
      <c r="P98">
        <f>(9/200)</f>
        <v>4.4999999999999998E-2</v>
      </c>
      <c r="Q98">
        <f>(10/200)</f>
        <v>0.05</v>
      </c>
      <c r="R98">
        <f>(10/200)</f>
        <v>0.05</v>
      </c>
      <c r="S98">
        <f>(9/200)</f>
        <v>4.4999999999999998E-2</v>
      </c>
      <c r="U98">
        <f>0.075+0.045</f>
        <v>0.12</v>
      </c>
      <c r="V98">
        <f>0.065+0.05</f>
        <v>0.115</v>
      </c>
      <c r="W98">
        <f>0.075+0.05</f>
        <v>0.125</v>
      </c>
      <c r="X98">
        <f>0.075+0.045</f>
        <v>0.12</v>
      </c>
      <c r="Z98">
        <f>SQRT((ABS($A$99-$A$98)^2+(ABS($B$99-$B$98)^2)))</f>
        <v>27.318067162749443</v>
      </c>
      <c r="AA98">
        <f>SQRT((ABS($C$99-$C$98)^2+(ABS($D$99-$D$98)^2)))</f>
        <v>26.580313109465131</v>
      </c>
      <c r="AB98">
        <f>SQRT((ABS($E$99-$E$98)^2+(ABS($F$99-$F$98)^2)))</f>
        <v>26.906610698393958</v>
      </c>
      <c r="AC98">
        <f>SQRT((ABS($G$99-$G$98)^2+(ABS($H$99-$H$98)^2)))</f>
        <v>25.473753687441544</v>
      </c>
      <c r="AJ98">
        <f>1/0.12</f>
        <v>8.3333333333333339</v>
      </c>
      <c r="AK98">
        <f>1/0.115</f>
        <v>8.695652173913043</v>
      </c>
      <c r="AL98">
        <f>1/0.125</f>
        <v>8</v>
      </c>
      <c r="AM98">
        <f>1/0.12</f>
        <v>8.3333333333333339</v>
      </c>
      <c r="AO98">
        <f t="shared" si="45"/>
        <v>227.6505596895787</v>
      </c>
      <c r="AP98">
        <f t="shared" si="46"/>
        <v>231.13315747360983</v>
      </c>
      <c r="AQ98">
        <f t="shared" si="47"/>
        <v>215.25288558715167</v>
      </c>
      <c r="AR98">
        <f t="shared" si="48"/>
        <v>212.28128072867955</v>
      </c>
      <c r="AV98">
        <f>((0.075/0.12)*100)</f>
        <v>62.5</v>
      </c>
      <c r="AW98">
        <f>((0.065/0.115)*100)</f>
        <v>56.521739130434781</v>
      </c>
      <c r="AX98">
        <f>((0.075/0.125)*100)</f>
        <v>60</v>
      </c>
      <c r="AY98">
        <f>((0.075/0.12)*100)</f>
        <v>62.5</v>
      </c>
      <c r="BA98">
        <f>((0.045/0.12)*100)</f>
        <v>37.5</v>
      </c>
      <c r="BB98">
        <f>((0.05/0.115)*100)</f>
        <v>43.478260869565219</v>
      </c>
      <c r="BC98">
        <f>((0.05/0.125)*100)</f>
        <v>40</v>
      </c>
      <c r="BD98">
        <f>((0.045/0.12)*100)</f>
        <v>37.5</v>
      </c>
      <c r="BF98">
        <f>ABS($B$98-$D$98)</f>
        <v>1.4149769999999995</v>
      </c>
      <c r="BG98">
        <f>ABS($F$98-$H$98)</f>
        <v>4.2579179999999992</v>
      </c>
      <c r="BL98">
        <f>SQRT((ABS($A$98-$E$98)^2+(ABS($B$98-$F$98)^2)))</f>
        <v>1.3889075992235818</v>
      </c>
      <c r="BM98">
        <f>SQRT((ABS($C$98-$G$98)^2+(ABS($D$98-$H$98)^2)))</f>
        <v>3.9879646653074725</v>
      </c>
      <c r="BO98">
        <f>SQRT((ABS($A$98-$G$98)^2+(ABS($B$98-$H$98)^2)))</f>
        <v>6.6759061904512285</v>
      </c>
      <c r="BP98">
        <f>SQRT((ABS($C$98-$E$98)^2+(ABS($D$98-$F$98)^2)))</f>
        <v>9.0115411079764129</v>
      </c>
      <c r="BR98">
        <f>DEGREES(ACOS((24.8539516141118^2+27.5766551797886^2-5.41917956019074^2)/(2*24.8539516141118*27.5766551797886)))</f>
        <v>10.268243838721604</v>
      </c>
      <c r="BU98">
        <v>15</v>
      </c>
      <c r="BV98">
        <v>5</v>
      </c>
      <c r="BW98">
        <v>6</v>
      </c>
      <c r="BX98">
        <v>11</v>
      </c>
      <c r="BY98">
        <v>13</v>
      </c>
      <c r="BZ98">
        <v>5</v>
      </c>
      <c r="CA98">
        <v>7</v>
      </c>
      <c r="CB98">
        <v>4</v>
      </c>
      <c r="CC98">
        <v>15</v>
      </c>
      <c r="CD98">
        <v>6</v>
      </c>
      <c r="CE98">
        <v>8</v>
      </c>
      <c r="CF98">
        <v>10</v>
      </c>
      <c r="CG98">
        <v>15</v>
      </c>
      <c r="CH98">
        <v>11</v>
      </c>
      <c r="CI98">
        <v>4</v>
      </c>
      <c r="CJ98">
        <v>10</v>
      </c>
      <c r="CL98">
        <v>9</v>
      </c>
      <c r="CM98">
        <v>1</v>
      </c>
      <c r="CN98">
        <v>1</v>
      </c>
      <c r="CO98">
        <v>5</v>
      </c>
      <c r="CP98">
        <v>10</v>
      </c>
      <c r="CQ98">
        <v>1</v>
      </c>
      <c r="CR98">
        <v>2</v>
      </c>
      <c r="CS98">
        <v>0</v>
      </c>
      <c r="CT98">
        <v>10</v>
      </c>
      <c r="CU98">
        <v>1</v>
      </c>
      <c r="CV98">
        <v>4</v>
      </c>
      <c r="CW98">
        <v>5</v>
      </c>
      <c r="CX98">
        <v>9</v>
      </c>
      <c r="CY98">
        <v>5</v>
      </c>
      <c r="CZ98">
        <v>0</v>
      </c>
      <c r="DA98">
        <v>5</v>
      </c>
      <c r="DC98">
        <f>((5/15)*100)</f>
        <v>33.333333333333329</v>
      </c>
      <c r="DD98">
        <f>((6/15)*100)</f>
        <v>40</v>
      </c>
      <c r="DE98">
        <f>((11/15)*100)</f>
        <v>73.333333333333329</v>
      </c>
      <c r="DF98">
        <f>((5/13)*100)</f>
        <v>38.461538461538467</v>
      </c>
      <c r="DG98">
        <f>((7/13)*100)</f>
        <v>53.846153846153847</v>
      </c>
      <c r="DH98">
        <f>((4/13)*100)</f>
        <v>30.76923076923077</v>
      </c>
      <c r="DI98">
        <f>((6/15)*100)</f>
        <v>40</v>
      </c>
      <c r="DJ98">
        <f>((8/15)*100)</f>
        <v>53.333333333333336</v>
      </c>
      <c r="DK98">
        <f>((10/15)*100)</f>
        <v>66.666666666666657</v>
      </c>
      <c r="DL98">
        <f>((11/15)*100)</f>
        <v>73.333333333333329</v>
      </c>
      <c r="DM98">
        <f>((4/15)*100)</f>
        <v>26.666666666666668</v>
      </c>
      <c r="DN98">
        <f>((10/15)*100)</f>
        <v>66.666666666666657</v>
      </c>
      <c r="DP98">
        <f>((1/9)*100)</f>
        <v>11.111111111111111</v>
      </c>
      <c r="DQ98">
        <f>((1/9)*100)</f>
        <v>11.111111111111111</v>
      </c>
      <c r="DR98">
        <f>((5/9)*100)</f>
        <v>55.555555555555557</v>
      </c>
      <c r="DS98">
        <f>((1/10)*100)</f>
        <v>10</v>
      </c>
      <c r="DT98">
        <f>((2/10)*100)</f>
        <v>20</v>
      </c>
      <c r="DU98">
        <f>((0/10)*100)</f>
        <v>0</v>
      </c>
      <c r="DV98">
        <f>((1/10)*100)</f>
        <v>10</v>
      </c>
      <c r="DW98">
        <f>((4/10)*100)</f>
        <v>40</v>
      </c>
      <c r="DX98">
        <f>((5/10)*100)</f>
        <v>50</v>
      </c>
      <c r="DY98">
        <f>((5/9)*100)</f>
        <v>55.555555555555557</v>
      </c>
      <c r="DZ98">
        <f>((0/9)*100)</f>
        <v>0</v>
      </c>
      <c r="EA98">
        <f>((5/9)*100)</f>
        <v>55.555555555555557</v>
      </c>
    </row>
    <row r="99" spans="1:131" x14ac:dyDescent="0.25">
      <c r="A99">
        <v>261.72800699999999</v>
      </c>
      <c r="B99">
        <v>7.3823910000000001</v>
      </c>
      <c r="C99">
        <v>251.50989099999998</v>
      </c>
      <c r="D99">
        <v>6.0574620000000001</v>
      </c>
      <c r="E99">
        <v>260.48312299999998</v>
      </c>
      <c r="F99">
        <v>8.3804309999999997</v>
      </c>
      <c r="G99">
        <v>253.99681799999999</v>
      </c>
      <c r="H99">
        <v>4.387035</v>
      </c>
      <c r="P99">
        <f>(11/200)</f>
        <v>5.5E-2</v>
      </c>
      <c r="Q99">
        <f>(11/200)</f>
        <v>5.5E-2</v>
      </c>
      <c r="BF99">
        <f>ABS($B$99-$D$99)</f>
        <v>1.324929</v>
      </c>
      <c r="BG99">
        <f>ABS($F$99-$H$99)</f>
        <v>3.9933959999999997</v>
      </c>
      <c r="BI99">
        <v>1.7192279999999998</v>
      </c>
      <c r="BJ99">
        <v>2.0583055000000003</v>
      </c>
      <c r="BO99">
        <f>SQRT((ABS($A$99-$G$99)^2+(ABS($B$99-$H$99)^2)))</f>
        <v>8.2911664390758073</v>
      </c>
      <c r="BP99">
        <f>SQRT((ABS($C$99-$E$99)^2+(ABS($D$99-$F$99)^2)))</f>
        <v>9.2690386503016011</v>
      </c>
      <c r="BR99">
        <f>DEGREES(ACOS((26.1188756095051^2+28.3918507872714^2-4.8378692484441^2)/(2*26.1188756095051*28.3918507872714)))</f>
        <v>8.9947668555523812</v>
      </c>
      <c r="BS99">
        <f>DEGREES(ACOS((5.7125440461024^2+22.4864855563582^2-19.3531141357704^2)/(2*5.7125440461024*22.4864855563582)))</f>
        <v>50.408243322584482</v>
      </c>
      <c r="CL99">
        <v>11</v>
      </c>
      <c r="CM99">
        <v>1</v>
      </c>
      <c r="CN99">
        <v>2</v>
      </c>
      <c r="CO99">
        <v>7</v>
      </c>
      <c r="CP99">
        <v>11</v>
      </c>
      <c r="CQ99">
        <v>1</v>
      </c>
      <c r="CR99">
        <v>4</v>
      </c>
      <c r="CS99">
        <v>0</v>
      </c>
      <c r="DP99">
        <f>((1/11)*100)</f>
        <v>9.0909090909090917</v>
      </c>
      <c r="DQ99">
        <f>((2/11)*100)</f>
        <v>18.181818181818183</v>
      </c>
      <c r="DR99">
        <f>((7/11)*100)</f>
        <v>63.636363636363633</v>
      </c>
      <c r="DS99">
        <f>((1/11)*100)</f>
        <v>9.0909090909090917</v>
      </c>
      <c r="DT99">
        <f>((4/11)*100)</f>
        <v>36.363636363636367</v>
      </c>
      <c r="DU99">
        <f>((0/11)*100)</f>
        <v>0</v>
      </c>
    </row>
    <row r="100" spans="1:131" x14ac:dyDescent="0.25">
      <c r="A100" t="s">
        <v>22</v>
      </c>
      <c r="B100" t="s">
        <v>22</v>
      </c>
      <c r="C100" t="s">
        <v>22</v>
      </c>
      <c r="D100" t="s">
        <v>22</v>
      </c>
      <c r="E100" t="s">
        <v>22</v>
      </c>
      <c r="F100" t="s">
        <v>22</v>
      </c>
      <c r="G100" t="s">
        <v>22</v>
      </c>
      <c r="H100" t="s">
        <v>22</v>
      </c>
      <c r="BR100">
        <f>DEGREES(ACOS((37.2185052014259^2+40.5481277085547^2-5.5833159659156^2)/(2*37.2185052014259*40.5481277085547)))</f>
        <v>6.6138873550621851</v>
      </c>
      <c r="BS100">
        <f>DEGREES(ACOS((4.86780961222128^2+28.1975200156011^2-24.8539516141118^2)/(2*4.86780961222128*28.1975200156011)))</f>
        <v>42.90647352862787</v>
      </c>
    </row>
    <row r="101" spans="1:131" x14ac:dyDescent="0.25">
      <c r="A101">
        <v>245.50654900000001</v>
      </c>
      <c r="B101">
        <v>6.6884589999999999</v>
      </c>
      <c r="C101">
        <v>232.67774499999999</v>
      </c>
      <c r="D101">
        <v>7.7369589999999997</v>
      </c>
      <c r="E101">
        <v>246.53185200000001</v>
      </c>
      <c r="F101">
        <v>4.6368669999999996</v>
      </c>
      <c r="G101">
        <v>233.484092</v>
      </c>
      <c r="H101">
        <v>8.7593789999999991</v>
      </c>
      <c r="K101">
        <f>(20/200)</f>
        <v>0.1</v>
      </c>
      <c r="L101">
        <f>(19/200)</f>
        <v>9.5000000000000001E-2</v>
      </c>
      <c r="M101">
        <f>(18/200)</f>
        <v>0.09</v>
      </c>
      <c r="N101">
        <f>(18/200)</f>
        <v>0.09</v>
      </c>
      <c r="P101">
        <f>(14/200)</f>
        <v>7.0000000000000007E-2</v>
      </c>
      <c r="Q101">
        <f>(13/200)</f>
        <v>6.5000000000000002E-2</v>
      </c>
      <c r="R101">
        <f>(13/200)</f>
        <v>6.5000000000000002E-2</v>
      </c>
      <c r="S101">
        <f>(12/200)</f>
        <v>0.06</v>
      </c>
      <c r="U101">
        <f>0.1+0.07</f>
        <v>0.17</v>
      </c>
      <c r="V101">
        <f>0.095+0.065</f>
        <v>0.16</v>
      </c>
      <c r="W101">
        <f>0.09+0.065</f>
        <v>0.155</v>
      </c>
      <c r="X101">
        <f>0.09+0.06</f>
        <v>0.15</v>
      </c>
      <c r="Z101">
        <f>SQRT((ABS($A$102-$A$101)^2+(ABS($B$102-$B$101)^2)))</f>
        <v>23.110158901535602</v>
      </c>
      <c r="AA101">
        <f>SQRT((ABS($C$102-$C$101)^2+(ABS($D$102-$D$101)^2)))</f>
        <v>23.324456890005038</v>
      </c>
      <c r="AB101">
        <f>SQRT((ABS($E$102-$E$101)^2+(ABS($F$102-$F$101)^2)))</f>
        <v>23.721697962062528</v>
      </c>
      <c r="AC101">
        <f>SQRT((ABS($G$102-$G$101)^2+(ABS($H$102-$H$101)^2)))</f>
        <v>23.741150052665105</v>
      </c>
      <c r="AJ101">
        <f>1/0.17</f>
        <v>5.8823529411764701</v>
      </c>
      <c r="AK101">
        <f>1/0.16</f>
        <v>6.25</v>
      </c>
      <c r="AL101">
        <f>1/0.155</f>
        <v>6.4516129032258069</v>
      </c>
      <c r="AM101">
        <f>1/0.15</f>
        <v>6.666666666666667</v>
      </c>
      <c r="AO101">
        <f t="shared" ref="AO101:AO108" si="50">$Z101/$U101</f>
        <v>135.94211118550353</v>
      </c>
      <c r="AP101">
        <f t="shared" ref="AP101:AP107" si="51">$AA101/$V101</f>
        <v>145.7778555625315</v>
      </c>
      <c r="AQ101">
        <f t="shared" ref="AQ101:AQ108" si="52">$AB101/$W101</f>
        <v>153.04321265846792</v>
      </c>
      <c r="AR101">
        <f t="shared" ref="AR101:AR107" si="53">$AC101/$X101</f>
        <v>158.27433368443405</v>
      </c>
      <c r="AV101">
        <f>((0.1/0.17)*100)</f>
        <v>58.82352941176471</v>
      </c>
      <c r="AW101">
        <f>((0.095/0.16)*100)</f>
        <v>59.375</v>
      </c>
      <c r="AX101">
        <f>((0.09/0.155)*100)</f>
        <v>58.064516129032249</v>
      </c>
      <c r="AY101">
        <f>((0.09/0.15)*100)</f>
        <v>60</v>
      </c>
      <c r="BA101">
        <f>((0.07/0.17)*100)</f>
        <v>41.176470588235297</v>
      </c>
      <c r="BB101">
        <f>((0.065/0.16)*100)</f>
        <v>40.625</v>
      </c>
      <c r="BC101">
        <f>((0.065/0.155)*100)</f>
        <v>41.935483870967744</v>
      </c>
      <c r="BD101">
        <f>((0.06/0.15)*100)</f>
        <v>40</v>
      </c>
      <c r="BF101">
        <f>ABS($B$101-$D$101)</f>
        <v>1.0484999999999998</v>
      </c>
      <c r="BG101">
        <f>ABS($F$101-$H$101)</f>
        <v>4.1225119999999995</v>
      </c>
      <c r="BL101">
        <f>SQRT((ABS($A$101-$E$101)^2+(ABS($B$101-$F$101)^2)))</f>
        <v>2.293529153133445</v>
      </c>
      <c r="BM101">
        <f>SQRT((ABS($C$101-$G$101)^2+(ABS($D$101-$H$101)^2)))</f>
        <v>1.302128311960471</v>
      </c>
      <c r="BO101">
        <f>SQRT((ABS($A$101-$G$101)^2+(ABS($B$101-$H$101)^2)))</f>
        <v>12.19951564461676</v>
      </c>
      <c r="BP101">
        <f>SQRT((ABS($C$101-$E$102)^2+(ABS($D$101-$F$102)^2)))</f>
        <v>9.9717864634537605</v>
      </c>
      <c r="BR101">
        <f>DEGREES(ACOS((30.2349254285828^2+32.8548752324393^2-5.4807885094436^2)/(2*30.2349254285828*32.8548752324393)))</f>
        <v>8.7599238149265322</v>
      </c>
      <c r="BS101">
        <f>DEGREES(ACOS((5.41917956019074^2+28.3701183862688^2-26.1188756095051^2)/(2*5.41917956019074*28.3701183862688)))</f>
        <v>60.366673613518159</v>
      </c>
      <c r="BU101">
        <v>20</v>
      </c>
      <c r="BV101">
        <v>7</v>
      </c>
      <c r="BW101">
        <v>7</v>
      </c>
      <c r="BX101">
        <v>19</v>
      </c>
      <c r="BY101">
        <v>19</v>
      </c>
      <c r="BZ101">
        <v>8</v>
      </c>
      <c r="CA101">
        <v>13</v>
      </c>
      <c r="CB101">
        <v>7</v>
      </c>
      <c r="CC101">
        <v>18</v>
      </c>
      <c r="CD101">
        <v>7</v>
      </c>
      <c r="CE101">
        <v>13</v>
      </c>
      <c r="CF101">
        <v>6</v>
      </c>
      <c r="CG101">
        <v>18</v>
      </c>
      <c r="CH101">
        <v>16</v>
      </c>
      <c r="CI101">
        <v>7</v>
      </c>
      <c r="CJ101">
        <v>7</v>
      </c>
      <c r="CL101">
        <v>14</v>
      </c>
      <c r="CM101">
        <v>0</v>
      </c>
      <c r="CN101">
        <v>0</v>
      </c>
      <c r="CO101">
        <v>0</v>
      </c>
      <c r="CP101">
        <v>13</v>
      </c>
      <c r="CQ101">
        <v>0</v>
      </c>
      <c r="CR101">
        <v>8</v>
      </c>
      <c r="CS101">
        <v>0</v>
      </c>
      <c r="CT101">
        <v>13</v>
      </c>
      <c r="CU101">
        <v>0</v>
      </c>
      <c r="CV101">
        <v>8</v>
      </c>
      <c r="CW101">
        <v>0</v>
      </c>
      <c r="CX101">
        <v>12</v>
      </c>
      <c r="CY101">
        <v>11</v>
      </c>
      <c r="CZ101">
        <v>0</v>
      </c>
      <c r="DA101">
        <v>0</v>
      </c>
      <c r="DC101">
        <f>((7/20)*100)</f>
        <v>35</v>
      </c>
      <c r="DD101">
        <f>((7/20)*100)</f>
        <v>35</v>
      </c>
      <c r="DE101">
        <f>((19/20)*100)</f>
        <v>95</v>
      </c>
      <c r="DF101">
        <f>((8/19)*100)</f>
        <v>42.105263157894733</v>
      </c>
      <c r="DG101">
        <f>((13/19)*100)</f>
        <v>68.421052631578945</v>
      </c>
      <c r="DH101">
        <f>((7/19)*100)</f>
        <v>36.84210526315789</v>
      </c>
      <c r="DI101">
        <f>((7/18)*100)</f>
        <v>38.888888888888893</v>
      </c>
      <c r="DJ101">
        <f>((13/18)*100)</f>
        <v>72.222222222222214</v>
      </c>
      <c r="DK101">
        <f>((6/18)*100)</f>
        <v>33.333333333333329</v>
      </c>
      <c r="DL101">
        <f>((16/18)*100)</f>
        <v>88.888888888888886</v>
      </c>
      <c r="DM101">
        <f>((7/18)*100)</f>
        <v>38.888888888888893</v>
      </c>
      <c r="DN101">
        <f>((7/18)*100)</f>
        <v>38.888888888888893</v>
      </c>
      <c r="DP101">
        <f>((0/14)*100)</f>
        <v>0</v>
      </c>
      <c r="DQ101">
        <f>((0/14)*100)</f>
        <v>0</v>
      </c>
      <c r="DR101">
        <f>((0/14)*100)</f>
        <v>0</v>
      </c>
      <c r="DS101">
        <f>((0/13)*100)</f>
        <v>0</v>
      </c>
      <c r="DT101">
        <f>((8/13)*100)</f>
        <v>61.53846153846154</v>
      </c>
      <c r="DU101">
        <f>((0/13)*100)</f>
        <v>0</v>
      </c>
      <c r="DV101">
        <f>((0/13)*100)</f>
        <v>0</v>
      </c>
      <c r="DW101">
        <f>((8/13)*100)</f>
        <v>61.53846153846154</v>
      </c>
      <c r="DX101">
        <f>((0/13)*100)</f>
        <v>0</v>
      </c>
      <c r="DY101">
        <f>((11/12)*100)</f>
        <v>91.666666666666657</v>
      </c>
      <c r="DZ101">
        <f>((0/12)*100)</f>
        <v>0</v>
      </c>
      <c r="EA101">
        <f>((0/12)*100)</f>
        <v>0</v>
      </c>
    </row>
    <row r="102" spans="1:131" x14ac:dyDescent="0.25">
      <c r="A102">
        <v>222.39695</v>
      </c>
      <c r="B102">
        <v>6.8493269999999997</v>
      </c>
      <c r="C102">
        <v>209.35394100000002</v>
      </c>
      <c r="D102">
        <v>7.9114760000000004</v>
      </c>
      <c r="E102">
        <v>222.851617</v>
      </c>
      <c r="F102">
        <v>6.0388029999999997</v>
      </c>
      <c r="G102">
        <v>209.75402300000002</v>
      </c>
      <c r="H102">
        <v>9.4846590000000006</v>
      </c>
      <c r="K102">
        <f>(16/200)</f>
        <v>0.08</v>
      </c>
      <c r="L102">
        <f>(18/200)</f>
        <v>0.09</v>
      </c>
      <c r="M102">
        <f>(12/200)</f>
        <v>0.06</v>
      </c>
      <c r="N102">
        <f>(18/200)</f>
        <v>0.09</v>
      </c>
      <c r="P102">
        <f>(11/200)</f>
        <v>5.5E-2</v>
      </c>
      <c r="Q102">
        <f>(11/200)</f>
        <v>5.5E-2</v>
      </c>
      <c r="R102">
        <f>(11/200)</f>
        <v>5.5E-2</v>
      </c>
      <c r="S102">
        <f>(10/200)</f>
        <v>0.05</v>
      </c>
      <c r="U102">
        <f>0.08+0.055</f>
        <v>0.13500000000000001</v>
      </c>
      <c r="V102">
        <f>0.09+0.055</f>
        <v>0.14499999999999999</v>
      </c>
      <c r="W102">
        <f>0.06+0.055</f>
        <v>0.11499999999999999</v>
      </c>
      <c r="X102">
        <f>0.09+0.05</f>
        <v>0.14000000000000001</v>
      </c>
      <c r="Z102">
        <f>SQRT((ABS($A$103-$A$102)^2+(ABS($B$103-$B$102)^2)))</f>
        <v>21.140192880434778</v>
      </c>
      <c r="AA102">
        <f>SQRT((ABS($C$103-$C$102)^2+(ABS($D$103-$D$102)^2)))</f>
        <v>28.61068659974671</v>
      </c>
      <c r="AB102">
        <f>SQRT((ABS($E$103-$E$102)^2+(ABS($F$103-$F$102)^2)))</f>
        <v>18.07292284023756</v>
      </c>
      <c r="AC102">
        <f>SQRT((ABS($G$103-$G$102)^2+(ABS($H$103-$H$102)^2)))</f>
        <v>30.388381346974143</v>
      </c>
      <c r="AJ102">
        <f>1/0.135</f>
        <v>7.4074074074074066</v>
      </c>
      <c r="AK102">
        <f>1/0.145</f>
        <v>6.8965517241379315</v>
      </c>
      <c r="AL102">
        <f>1/0.115</f>
        <v>8.695652173913043</v>
      </c>
      <c r="AM102">
        <f>1/0.14</f>
        <v>7.1428571428571423</v>
      </c>
      <c r="AO102">
        <f t="shared" si="50"/>
        <v>156.59402133655391</v>
      </c>
      <c r="AP102">
        <f t="shared" si="51"/>
        <v>197.3150799982532</v>
      </c>
      <c r="AQ102">
        <f t="shared" si="52"/>
        <v>157.15585078467444</v>
      </c>
      <c r="AR102">
        <f t="shared" si="53"/>
        <v>217.059866764101</v>
      </c>
      <c r="AV102">
        <f>((0.08/0.135)*100)</f>
        <v>59.259259259259252</v>
      </c>
      <c r="AW102">
        <f>((0.09/0.145)*100)</f>
        <v>62.068965517241381</v>
      </c>
      <c r="AX102">
        <f>((0.06/0.115)*100)</f>
        <v>52.173913043478258</v>
      </c>
      <c r="AY102">
        <f>((0.09/0.14)*100)</f>
        <v>64.285714285714278</v>
      </c>
      <c r="BA102">
        <f>((0.055/0.135)*100)</f>
        <v>40.74074074074074</v>
      </c>
      <c r="BB102">
        <f>((0.055/0.145)*100)</f>
        <v>37.931034482758626</v>
      </c>
      <c r="BC102">
        <f>((0.055/0.115)*100)</f>
        <v>47.826086956521735</v>
      </c>
      <c r="BD102">
        <f>((0.05/0.14)*100)</f>
        <v>35.714285714285715</v>
      </c>
      <c r="BF102">
        <f>ABS($B$102-$D$102)</f>
        <v>1.0621490000000007</v>
      </c>
      <c r="BG102">
        <f>ABS($F$102-$H$102)</f>
        <v>3.4458560000000009</v>
      </c>
      <c r="BL102">
        <f>SQRT((ABS($A$102-$E$102)^2+(ABS($B$102-$F$102)^2)))</f>
        <v>0.92933913910100685</v>
      </c>
      <c r="BM102">
        <f>SQRT((ABS($C$102-$G$102)^2+(ABS($D$102-$H$102)^2)))</f>
        <v>1.6232591777695264</v>
      </c>
      <c r="BO102">
        <f>SQRT((ABS($A$102-$G$102)^2+(ABS($B$102-$H$102)^2)))</f>
        <v>12.914665225144345</v>
      </c>
      <c r="BP102">
        <f>SQRT((ABS($C$102-$E$103)^2+(ABS($D$102-$F$103)^2)))</f>
        <v>4.8054053562647558</v>
      </c>
      <c r="BR102">
        <f>DEGREES(ACOS((23.6002316041537^2+26.3142656909089^2-5.61281039919442^2)/(2*23.6002316041537*26.3142656909089)))</f>
        <v>11.314159657574342</v>
      </c>
      <c r="BS102">
        <f>DEGREES(ACOS((4.8378692484441^2+40.0596518063954^2-37.2185052014259^2)/(2*4.8378692484441*40.0596518063954)))</f>
        <v>51.183362358769593</v>
      </c>
      <c r="BU102">
        <v>16</v>
      </c>
      <c r="BV102">
        <v>7</v>
      </c>
      <c r="BW102">
        <v>5</v>
      </c>
      <c r="BX102">
        <v>16</v>
      </c>
      <c r="BY102">
        <v>18</v>
      </c>
      <c r="BZ102">
        <v>10</v>
      </c>
      <c r="CA102">
        <v>9</v>
      </c>
      <c r="CB102">
        <v>8</v>
      </c>
      <c r="CC102">
        <v>12</v>
      </c>
      <c r="CD102">
        <v>4</v>
      </c>
      <c r="CE102">
        <v>6</v>
      </c>
      <c r="CF102">
        <v>6</v>
      </c>
      <c r="CG102">
        <v>18</v>
      </c>
      <c r="CH102">
        <v>14</v>
      </c>
      <c r="CI102">
        <v>9</v>
      </c>
      <c r="CJ102">
        <v>13</v>
      </c>
      <c r="CL102">
        <v>11</v>
      </c>
      <c r="CM102">
        <v>0</v>
      </c>
      <c r="CN102">
        <v>0</v>
      </c>
      <c r="CO102">
        <v>11</v>
      </c>
      <c r="CP102">
        <v>11</v>
      </c>
      <c r="CQ102">
        <v>2</v>
      </c>
      <c r="CR102">
        <v>5</v>
      </c>
      <c r="CS102">
        <v>0</v>
      </c>
      <c r="CT102">
        <v>11</v>
      </c>
      <c r="CU102">
        <v>0</v>
      </c>
      <c r="CV102">
        <v>5</v>
      </c>
      <c r="CW102">
        <v>0</v>
      </c>
      <c r="CX102">
        <v>10</v>
      </c>
      <c r="CY102">
        <v>8</v>
      </c>
      <c r="CZ102">
        <v>0</v>
      </c>
      <c r="DA102">
        <v>4</v>
      </c>
      <c r="DC102">
        <f>((7/16)*100)</f>
        <v>43.75</v>
      </c>
      <c r="DD102">
        <f>((5/16)*100)</f>
        <v>31.25</v>
      </c>
      <c r="DE102">
        <f>((16/16)*100)</f>
        <v>100</v>
      </c>
      <c r="DF102">
        <f>((10/18)*100)</f>
        <v>55.555555555555557</v>
      </c>
      <c r="DG102">
        <f>((9/18)*100)</f>
        <v>50</v>
      </c>
      <c r="DH102">
        <f>((8/18)*100)</f>
        <v>44.444444444444443</v>
      </c>
      <c r="DI102">
        <f>((4/12)*100)</f>
        <v>33.333333333333329</v>
      </c>
      <c r="DJ102">
        <f>((6/12)*100)</f>
        <v>50</v>
      </c>
      <c r="DK102">
        <f>((6/12)*100)</f>
        <v>50</v>
      </c>
      <c r="DL102">
        <f>((14/18)*100)</f>
        <v>77.777777777777786</v>
      </c>
      <c r="DM102">
        <f>((9/18)*100)</f>
        <v>50</v>
      </c>
      <c r="DN102">
        <f>((13/18)*100)</f>
        <v>72.222222222222214</v>
      </c>
      <c r="DP102">
        <f>((0/11)*100)</f>
        <v>0</v>
      </c>
      <c r="DQ102">
        <f>((0/11)*100)</f>
        <v>0</v>
      </c>
      <c r="DR102">
        <f>((11/11)*100)</f>
        <v>100</v>
      </c>
      <c r="DS102">
        <f>((2/11)*100)</f>
        <v>18.181818181818183</v>
      </c>
      <c r="DT102">
        <f>((5/11)*100)</f>
        <v>45.454545454545453</v>
      </c>
      <c r="DU102">
        <f>((0/11)*100)</f>
        <v>0</v>
      </c>
      <c r="DV102">
        <f>((0/11)*100)</f>
        <v>0</v>
      </c>
      <c r="DW102">
        <f>((5/11)*100)</f>
        <v>45.454545454545453</v>
      </c>
      <c r="DX102">
        <f>((0/11)*100)</f>
        <v>0</v>
      </c>
      <c r="DY102">
        <f>((8/10)*100)</f>
        <v>80</v>
      </c>
      <c r="DZ102">
        <f>((0/10)*100)</f>
        <v>0</v>
      </c>
      <c r="EA102">
        <f>((4/10)*100)</f>
        <v>40</v>
      </c>
    </row>
    <row r="103" spans="1:131" x14ac:dyDescent="0.25">
      <c r="A103">
        <v>201.256766</v>
      </c>
      <c r="B103">
        <v>6.8299500000000002</v>
      </c>
      <c r="C103">
        <v>180.746352</v>
      </c>
      <c r="D103">
        <v>8.3324739999999995</v>
      </c>
      <c r="E103">
        <v>204.78290800000002</v>
      </c>
      <c r="F103">
        <v>6.4290529999999997</v>
      </c>
      <c r="G103">
        <v>179.368617</v>
      </c>
      <c r="H103">
        <v>9.9098919999999993</v>
      </c>
      <c r="K103">
        <f>(16/200)</f>
        <v>0.08</v>
      </c>
      <c r="L103">
        <f>(14/200)</f>
        <v>7.0000000000000007E-2</v>
      </c>
      <c r="M103">
        <f>(15/200)</f>
        <v>7.4999999999999997E-2</v>
      </c>
      <c r="N103">
        <f>(15/200)</f>
        <v>7.4999999999999997E-2</v>
      </c>
      <c r="P103">
        <f>(10/200)</f>
        <v>0.05</v>
      </c>
      <c r="Q103">
        <f>(9/200)</f>
        <v>4.4999999999999998E-2</v>
      </c>
      <c r="R103">
        <f>(9/200)</f>
        <v>4.4999999999999998E-2</v>
      </c>
      <c r="S103">
        <f>(9/200)</f>
        <v>4.4999999999999998E-2</v>
      </c>
      <c r="U103">
        <f>0.08+0.05</f>
        <v>0.13</v>
      </c>
      <c r="V103">
        <f>0.07+0.045</f>
        <v>0.115</v>
      </c>
      <c r="W103">
        <f>0.075+0.045</f>
        <v>0.12</v>
      </c>
      <c r="X103">
        <f>0.075+0.045</f>
        <v>0.12</v>
      </c>
      <c r="Z103">
        <f>SQRT((ABS($A$104-$A$103)^2+(ABS($B$104-$B$103)^2)))</f>
        <v>26.556387842361495</v>
      </c>
      <c r="AA103">
        <f>SQRT((ABS($C$104-$C$103)^2+(ABS($D$104-$D$103)^2)))</f>
        <v>24.187311315039757</v>
      </c>
      <c r="AB103">
        <f>SQRT((ABS($E$104-$E$103)^2+(ABS($F$104-$F$103)^2)))</f>
        <v>28.750578078347246</v>
      </c>
      <c r="AC103">
        <f>SQRT((ABS($G$104-$G$103)^2+(ABS($H$104-$H$103)^2)))</f>
        <v>24.896294353119981</v>
      </c>
      <c r="AJ103">
        <f>1/0.13</f>
        <v>7.6923076923076916</v>
      </c>
      <c r="AK103">
        <f>1/0.115</f>
        <v>8.695652173913043</v>
      </c>
      <c r="AL103">
        <f>1/0.12</f>
        <v>8.3333333333333339</v>
      </c>
      <c r="AM103">
        <f>1/0.12</f>
        <v>8.3333333333333339</v>
      </c>
      <c r="AO103">
        <f t="shared" si="50"/>
        <v>204.27990647970381</v>
      </c>
      <c r="AP103">
        <f t="shared" si="51"/>
        <v>210.32444621773701</v>
      </c>
      <c r="AQ103">
        <f t="shared" si="52"/>
        <v>239.58815065289372</v>
      </c>
      <c r="AR103">
        <f t="shared" si="53"/>
        <v>207.46911960933318</v>
      </c>
      <c r="AV103">
        <f>((0.08/0.13)*100)</f>
        <v>61.53846153846154</v>
      </c>
      <c r="AW103">
        <f>((0.07/0.115)*100)</f>
        <v>60.869565217391312</v>
      </c>
      <c r="AX103">
        <f>((0.075/0.12)*100)</f>
        <v>62.5</v>
      </c>
      <c r="AY103">
        <f>((0.075/0.12)*100)</f>
        <v>62.5</v>
      </c>
      <c r="BA103">
        <f>((0.05/0.13)*100)</f>
        <v>38.461538461538467</v>
      </c>
      <c r="BB103">
        <f>((0.045/0.115)*100)</f>
        <v>39.130434782608688</v>
      </c>
      <c r="BC103">
        <f>((0.045/0.12)*100)</f>
        <v>37.5</v>
      </c>
      <c r="BD103">
        <f>((0.045/0.12)*100)</f>
        <v>37.5</v>
      </c>
      <c r="BF103">
        <f>ABS($B$103-$D$103)</f>
        <v>1.5025239999999993</v>
      </c>
      <c r="BG103">
        <f>ABS($F$103-$H$103)</f>
        <v>3.4808389999999996</v>
      </c>
      <c r="BL103">
        <f>SQRT((ABS($A$103-$E$103)^2+(ABS($B$103-$F$103)^2)))</f>
        <v>3.5488583810534271</v>
      </c>
      <c r="BM103">
        <f>SQRT((ABS($C$103-$G$103)^2+(ABS($D$103-$H$103)^2)))</f>
        <v>2.094373719503996</v>
      </c>
      <c r="BO103">
        <f>SQRT((ABS($A$103-$G$103)^2+(ABS($B$103-$H$103)^2)))</f>
        <v>22.103780431626735</v>
      </c>
      <c r="BP103">
        <f>SQRT((ABS($C$103-$E$104)^2+(ABS($D$103-$F$104)^2)))</f>
        <v>5.5147815391390624</v>
      </c>
      <c r="BR103">
        <f>DEGREES(ACOS((24.6480081751306^2+29.4008830915824^2-6.52661178403841^2)/(2*24.6480081751306*29.4008830915824)))</f>
        <v>9.5310697780376756</v>
      </c>
      <c r="BS103">
        <f>DEGREES(ACOS((5.5833159659156^2+33.4895325855322^2-30.2349254285828^2)/(2*5.5833159659156*33.4895325855322)))</f>
        <v>50.360806615875504</v>
      </c>
      <c r="BU103">
        <v>16</v>
      </c>
      <c r="BV103">
        <v>10</v>
      </c>
      <c r="BW103">
        <v>9</v>
      </c>
      <c r="BX103">
        <v>14</v>
      </c>
      <c r="BY103">
        <v>14</v>
      </c>
      <c r="BZ103">
        <v>9</v>
      </c>
      <c r="CA103">
        <v>5</v>
      </c>
      <c r="CB103">
        <v>5</v>
      </c>
      <c r="CC103">
        <v>15</v>
      </c>
      <c r="CD103">
        <v>9</v>
      </c>
      <c r="CE103">
        <v>6</v>
      </c>
      <c r="CF103">
        <v>13</v>
      </c>
      <c r="CG103">
        <v>15</v>
      </c>
      <c r="CH103">
        <v>12</v>
      </c>
      <c r="CI103">
        <v>5</v>
      </c>
      <c r="CJ103">
        <v>13</v>
      </c>
      <c r="CL103">
        <v>10</v>
      </c>
      <c r="CM103">
        <v>2</v>
      </c>
      <c r="CN103">
        <v>2</v>
      </c>
      <c r="CO103">
        <v>8</v>
      </c>
      <c r="CP103">
        <v>9</v>
      </c>
      <c r="CQ103">
        <v>3</v>
      </c>
      <c r="CR103">
        <v>0</v>
      </c>
      <c r="CS103">
        <v>0</v>
      </c>
      <c r="CT103">
        <v>9</v>
      </c>
      <c r="CU103">
        <v>2</v>
      </c>
      <c r="CV103">
        <v>0</v>
      </c>
      <c r="CW103">
        <v>4</v>
      </c>
      <c r="CX103">
        <v>9</v>
      </c>
      <c r="CY103">
        <v>4</v>
      </c>
      <c r="CZ103">
        <v>0</v>
      </c>
      <c r="DA103">
        <v>7</v>
      </c>
      <c r="DC103">
        <f>((10/16)*100)</f>
        <v>62.5</v>
      </c>
      <c r="DD103">
        <f>((9/16)*100)</f>
        <v>56.25</v>
      </c>
      <c r="DE103">
        <f>((14/16)*100)</f>
        <v>87.5</v>
      </c>
      <c r="DF103">
        <f>((9/14)*100)</f>
        <v>64.285714285714292</v>
      </c>
      <c r="DG103">
        <f>((5/14)*100)</f>
        <v>35.714285714285715</v>
      </c>
      <c r="DH103">
        <f>((5/14)*100)</f>
        <v>35.714285714285715</v>
      </c>
      <c r="DI103">
        <f>((9/15)*100)</f>
        <v>60</v>
      </c>
      <c r="DJ103">
        <f>((6/15)*100)</f>
        <v>40</v>
      </c>
      <c r="DK103">
        <f>((13/15)*100)</f>
        <v>86.666666666666671</v>
      </c>
      <c r="DL103">
        <f>((12/15)*100)</f>
        <v>80</v>
      </c>
      <c r="DM103">
        <f>((5/15)*100)</f>
        <v>33.333333333333329</v>
      </c>
      <c r="DN103">
        <f>((13/15)*100)</f>
        <v>86.666666666666671</v>
      </c>
      <c r="DP103">
        <f>((2/10)*100)</f>
        <v>20</v>
      </c>
      <c r="DQ103">
        <f>((2/10)*100)</f>
        <v>20</v>
      </c>
      <c r="DR103">
        <f>((8/10)*100)</f>
        <v>80</v>
      </c>
      <c r="DS103">
        <f>((3/9)*100)</f>
        <v>33.333333333333329</v>
      </c>
      <c r="DT103">
        <f>((0/9)*100)</f>
        <v>0</v>
      </c>
      <c r="DU103">
        <f>((0/9)*100)</f>
        <v>0</v>
      </c>
      <c r="DV103">
        <f>((2/9)*100)</f>
        <v>22.222222222222221</v>
      </c>
      <c r="DW103">
        <f>((0/9)*100)</f>
        <v>0</v>
      </c>
      <c r="DX103">
        <f>((4/9)*100)</f>
        <v>44.444444444444443</v>
      </c>
      <c r="DY103">
        <f>((4/9)*100)</f>
        <v>44.444444444444443</v>
      </c>
      <c r="DZ103">
        <f>((0/9)*100)</f>
        <v>0</v>
      </c>
      <c r="EA103">
        <f>((7/9)*100)</f>
        <v>77.777777777777786</v>
      </c>
    </row>
    <row r="104" spans="1:131" x14ac:dyDescent="0.25">
      <c r="A104">
        <v>174.70125999999999</v>
      </c>
      <c r="B104">
        <v>6.6135330000000003</v>
      </c>
      <c r="C104">
        <v>156.563379</v>
      </c>
      <c r="D104">
        <v>8.7905630000000006</v>
      </c>
      <c r="E104">
        <v>176.04925</v>
      </c>
      <c r="F104">
        <v>5.4428289999999997</v>
      </c>
      <c r="G104">
        <v>154.472722</v>
      </c>
      <c r="H104">
        <v>10.050905</v>
      </c>
      <c r="K104">
        <f>(17/200)</f>
        <v>8.5000000000000006E-2</v>
      </c>
      <c r="L104">
        <f>(16/200)</f>
        <v>0.08</v>
      </c>
      <c r="M104">
        <f>(15/200)</f>
        <v>7.4999999999999997E-2</v>
      </c>
      <c r="N104">
        <f>(16/200)</f>
        <v>0.08</v>
      </c>
      <c r="P104">
        <f>(8/200)</f>
        <v>0.04</v>
      </c>
      <c r="Q104">
        <f>(10/200)</f>
        <v>0.05</v>
      </c>
      <c r="R104">
        <f>(9/200)</f>
        <v>4.4999999999999998E-2</v>
      </c>
      <c r="S104">
        <f>(9/200)</f>
        <v>4.4999999999999998E-2</v>
      </c>
      <c r="U104">
        <f>0.085+0.04</f>
        <v>0.125</v>
      </c>
      <c r="V104">
        <f>0.08+0.05</f>
        <v>0.13</v>
      </c>
      <c r="W104">
        <f>0.075+0.045</f>
        <v>0.12</v>
      </c>
      <c r="X104">
        <f>0.08+0.045</f>
        <v>0.125</v>
      </c>
      <c r="Z104">
        <f>SQRT((ABS($A$105-$A$104)^2+(ABS($B$105-$B$104)^2)))</f>
        <v>23.298550941562215</v>
      </c>
      <c r="AA104">
        <f>SQRT((ABS($C$105-$C$104)^2+(ABS($D$105-$D$104)^2)))</f>
        <v>39.068047913846165</v>
      </c>
      <c r="AB104">
        <f>SQRT((ABS($E$105-$E$104)^2+(ABS($F$105-$F$104)^2)))</f>
        <v>23.726674676163984</v>
      </c>
      <c r="AC104">
        <f>SQRT((ABS($G$105-$G$104)^2+(ABS($H$105-$H$104)^2)))</f>
        <v>40.783809979875585</v>
      </c>
      <c r="AJ104">
        <f>1/0.125</f>
        <v>8</v>
      </c>
      <c r="AK104">
        <f>1/0.13</f>
        <v>7.6923076923076916</v>
      </c>
      <c r="AL104">
        <f>1/0.12</f>
        <v>8.3333333333333339</v>
      </c>
      <c r="AM104">
        <f>1/0.125</f>
        <v>8</v>
      </c>
      <c r="AO104">
        <f t="shared" si="50"/>
        <v>186.38840753249772</v>
      </c>
      <c r="AP104">
        <f t="shared" si="51"/>
        <v>300.52344549112433</v>
      </c>
      <c r="AQ104">
        <f t="shared" si="52"/>
        <v>197.72228896803321</v>
      </c>
      <c r="AR104">
        <f t="shared" si="53"/>
        <v>326.27047983900468</v>
      </c>
      <c r="AV104">
        <f>((0.085/0.125)*100)</f>
        <v>68</v>
      </c>
      <c r="AW104">
        <f>((0.08/0.13)*100)</f>
        <v>61.53846153846154</v>
      </c>
      <c r="AX104">
        <f>((0.075/0.12)*100)</f>
        <v>62.5</v>
      </c>
      <c r="AY104">
        <f>((0.08/0.125)*100)</f>
        <v>64</v>
      </c>
      <c r="BA104">
        <f>((0.04/0.125)*100)</f>
        <v>32</v>
      </c>
      <c r="BB104">
        <f>((0.05/0.13)*100)</f>
        <v>38.461538461538467</v>
      </c>
      <c r="BC104">
        <f>((0.045/0.12)*100)</f>
        <v>37.5</v>
      </c>
      <c r="BD104">
        <f>((0.045/0.125)*100)</f>
        <v>36</v>
      </c>
      <c r="BF104">
        <f>ABS($B$104-$D$104)</f>
        <v>2.1770300000000002</v>
      </c>
      <c r="BG104">
        <f>ABS($F$104-$H$104)</f>
        <v>4.6080760000000005</v>
      </c>
      <c r="BL104">
        <f>SQRT((ABS($A$104-$E$104)^2+(ABS($B$104-$F$104)^2)))</f>
        <v>1.7853920845898328</v>
      </c>
      <c r="BM104">
        <f>SQRT((ABS($C$104-$G$104)^2+(ABS($D$104-$H$104)^2)))</f>
        <v>2.4411695247591818</v>
      </c>
      <c r="BO104">
        <f>SQRT((ABS($A$104-$G$104)^2+(ABS($B$104-$H$104)^2)))</f>
        <v>20.518510566896111</v>
      </c>
      <c r="BP104">
        <f>SQRT((ABS($C$104-$E$105)^2+(ABS($D$104-$F$105)^2)))</f>
        <v>4.9335253590823713</v>
      </c>
      <c r="BS104">
        <f>DEGREES(ACOS((5.4807885094436^2+25.8947742164894^2-23.6002316041537^2)/(2*5.4807885094436*25.8947742164894)))</f>
        <v>59.606788406484675</v>
      </c>
      <c r="BU104">
        <v>17</v>
      </c>
      <c r="BV104">
        <v>9</v>
      </c>
      <c r="BW104">
        <v>10</v>
      </c>
      <c r="BX104">
        <v>12</v>
      </c>
      <c r="BY104">
        <v>16</v>
      </c>
      <c r="BZ104">
        <v>11</v>
      </c>
      <c r="CA104">
        <v>7</v>
      </c>
      <c r="CB104">
        <v>7</v>
      </c>
      <c r="CC104">
        <v>15</v>
      </c>
      <c r="CD104">
        <v>10</v>
      </c>
      <c r="CE104">
        <v>5</v>
      </c>
      <c r="CF104">
        <v>13</v>
      </c>
      <c r="CG104">
        <v>16</v>
      </c>
      <c r="CH104">
        <v>11</v>
      </c>
      <c r="CI104">
        <v>8</v>
      </c>
      <c r="CJ104">
        <v>14</v>
      </c>
      <c r="CL104">
        <v>8</v>
      </c>
      <c r="CM104">
        <v>3</v>
      </c>
      <c r="CN104">
        <v>2</v>
      </c>
      <c r="CO104">
        <v>4</v>
      </c>
      <c r="CP104">
        <v>10</v>
      </c>
      <c r="CQ104">
        <v>2</v>
      </c>
      <c r="CR104">
        <v>0</v>
      </c>
      <c r="CS104">
        <v>0</v>
      </c>
      <c r="CT104">
        <v>9</v>
      </c>
      <c r="CU104">
        <v>2</v>
      </c>
      <c r="CV104">
        <v>0</v>
      </c>
      <c r="CW104">
        <v>7</v>
      </c>
      <c r="CX104">
        <v>9</v>
      </c>
      <c r="CY104">
        <v>4</v>
      </c>
      <c r="CZ104">
        <v>0</v>
      </c>
      <c r="DA104">
        <v>7</v>
      </c>
      <c r="DC104">
        <f>((9/17)*100)</f>
        <v>52.941176470588239</v>
      </c>
      <c r="DD104">
        <f>((10/17)*100)</f>
        <v>58.82352941176471</v>
      </c>
      <c r="DE104">
        <f>((12/17)*100)</f>
        <v>70.588235294117652</v>
      </c>
      <c r="DF104">
        <f>((11/16)*100)</f>
        <v>68.75</v>
      </c>
      <c r="DG104">
        <f>((7/16)*100)</f>
        <v>43.75</v>
      </c>
      <c r="DH104">
        <f>((7/16)*100)</f>
        <v>43.75</v>
      </c>
      <c r="DI104">
        <f>((10/15)*100)</f>
        <v>66.666666666666657</v>
      </c>
      <c r="DJ104">
        <f>((5/15)*100)</f>
        <v>33.333333333333329</v>
      </c>
      <c r="DK104">
        <f>((13/15)*100)</f>
        <v>86.666666666666671</v>
      </c>
      <c r="DL104">
        <f>((11/16)*100)</f>
        <v>68.75</v>
      </c>
      <c r="DM104">
        <f>((8/16)*100)</f>
        <v>50</v>
      </c>
      <c r="DN104">
        <f>((14/16)*100)</f>
        <v>87.5</v>
      </c>
      <c r="DP104">
        <f>((3/8)*100)</f>
        <v>37.5</v>
      </c>
      <c r="DQ104">
        <f>((2/8)*100)</f>
        <v>25</v>
      </c>
      <c r="DR104">
        <f>((4/8)*100)</f>
        <v>50</v>
      </c>
      <c r="DS104">
        <f>((2/10)*100)</f>
        <v>20</v>
      </c>
      <c r="DT104">
        <f>((0/10)*100)</f>
        <v>0</v>
      </c>
      <c r="DU104">
        <f>((0/10)*100)</f>
        <v>0</v>
      </c>
      <c r="DV104">
        <f>((2/9)*100)</f>
        <v>22.222222222222221</v>
      </c>
      <c r="DW104">
        <f>((0/9)*100)</f>
        <v>0</v>
      </c>
      <c r="DX104">
        <f>((7/9)*100)</f>
        <v>77.777777777777786</v>
      </c>
      <c r="DY104">
        <f>((4/9)*100)</f>
        <v>44.444444444444443</v>
      </c>
      <c r="DZ104">
        <f>((0/9)*100)</f>
        <v>0</v>
      </c>
      <c r="EA104">
        <f>((7/9)*100)</f>
        <v>77.777777777777786</v>
      </c>
    </row>
    <row r="105" spans="1:131" x14ac:dyDescent="0.25">
      <c r="A105">
        <v>151.419769</v>
      </c>
      <c r="B105">
        <v>7.5049659999999996</v>
      </c>
      <c r="C105">
        <v>117.519373</v>
      </c>
      <c r="D105">
        <v>7.4201750000000004</v>
      </c>
      <c r="E105">
        <v>152.33620100000002</v>
      </c>
      <c r="F105">
        <v>6.2468180000000002</v>
      </c>
      <c r="G105">
        <v>113.69717600000001</v>
      </c>
      <c r="H105">
        <v>9.229927</v>
      </c>
      <c r="K105">
        <f>(16/200)</f>
        <v>0.08</v>
      </c>
      <c r="L105">
        <f>(15/200)</f>
        <v>7.4999999999999997E-2</v>
      </c>
      <c r="M105">
        <f>(15/200)</f>
        <v>7.4999999999999997E-2</v>
      </c>
      <c r="N105">
        <f>(15/200)</f>
        <v>7.4999999999999997E-2</v>
      </c>
      <c r="P105">
        <f>(7/200)</f>
        <v>3.5000000000000003E-2</v>
      </c>
      <c r="Q105">
        <f>(8/200)</f>
        <v>0.04</v>
      </c>
      <c r="R105">
        <f>(9/200)</f>
        <v>4.4999999999999998E-2</v>
      </c>
      <c r="S105">
        <f>(9/200)</f>
        <v>4.4999999999999998E-2</v>
      </c>
      <c r="U105">
        <f>0.08+0.035</f>
        <v>0.115</v>
      </c>
      <c r="V105">
        <f>0.075+0.04</f>
        <v>0.11499999999999999</v>
      </c>
      <c r="W105">
        <f>0.075+0.045</f>
        <v>0.12</v>
      </c>
      <c r="X105">
        <f>0.075+0.045</f>
        <v>0.12</v>
      </c>
      <c r="Z105">
        <f>SQRT((ABS($A$106-$A$105)^2+(ABS($B$106-$B$105)^2)))</f>
        <v>40.205621380750543</v>
      </c>
      <c r="AA105">
        <f>SQRT((ABS($C$106-$C$105)^2+(ABS($D$106-$D$105)^2)))</f>
        <v>30.507218842680643</v>
      </c>
      <c r="AB105">
        <f>SQRT((ABS($E$106-$E$105)^2+(ABS($F$106-$F$105)^2)))</f>
        <v>40.379347503208471</v>
      </c>
      <c r="AC105">
        <f>SQRT((ABS($G$106-$G$105)^2+(ABS($H$106-$H$105)^2)))</f>
        <v>31.683817578756599</v>
      </c>
      <c r="AJ105">
        <f>1/0.115</f>
        <v>8.695652173913043</v>
      </c>
      <c r="AK105">
        <f>1/0.115</f>
        <v>8.695652173913043</v>
      </c>
      <c r="AL105">
        <f>1/0.12</f>
        <v>8.3333333333333339</v>
      </c>
      <c r="AM105">
        <f>1/0.12</f>
        <v>8.3333333333333339</v>
      </c>
      <c r="AO105">
        <f t="shared" si="50"/>
        <v>349.61409896304821</v>
      </c>
      <c r="AP105">
        <f t="shared" si="51"/>
        <v>265.2801638493969</v>
      </c>
      <c r="AQ105">
        <f t="shared" si="52"/>
        <v>336.4945625267373</v>
      </c>
      <c r="AR105">
        <f t="shared" si="53"/>
        <v>264.03181315630502</v>
      </c>
      <c r="AV105">
        <f>((0.08/0.115)*100)</f>
        <v>69.565217391304344</v>
      </c>
      <c r="AW105">
        <f>((0.075/0.115)*100)</f>
        <v>65.217391304347814</v>
      </c>
      <c r="AX105">
        <f>((0.075/0.12)*100)</f>
        <v>62.5</v>
      </c>
      <c r="AY105">
        <f>((0.075/0.12)*100)</f>
        <v>62.5</v>
      </c>
      <c r="BA105">
        <f>((0.035/0.115)*100)</f>
        <v>30.434782608695656</v>
      </c>
      <c r="BB105">
        <f>((0.04/0.115)*100)</f>
        <v>34.782608695652172</v>
      </c>
      <c r="BC105">
        <f>((0.045/0.12)*100)</f>
        <v>37.5</v>
      </c>
      <c r="BD105">
        <f>((0.045/0.12)*100)</f>
        <v>37.5</v>
      </c>
      <c r="BF105">
        <f>ABS($B$105-$D$105)</f>
        <v>8.4790999999999173E-2</v>
      </c>
      <c r="BG105">
        <f>ABS($F$105-$H$105)</f>
        <v>2.9831089999999998</v>
      </c>
      <c r="BL105">
        <f>SQRT((ABS($A$105-$E$105)^2+(ABS($B$105-$F$105)^2)))</f>
        <v>1.5565294730675758</v>
      </c>
      <c r="BM105">
        <f>SQRT((ABS($C$105-$G$105)^2+(ABS($D$105-$H$105)^2)))</f>
        <v>4.2289942312934068</v>
      </c>
      <c r="BO105">
        <f>SQRT((ABS($A$105-$G$105)^2+(ABS($B$105-$H$105)^2)))</f>
        <v>37.762011507534517</v>
      </c>
      <c r="BP105">
        <f>SQRT((ABS($C$105-$E$106)^2+(ABS($D$105-$F$106)^2)))</f>
        <v>6.1714038461987588</v>
      </c>
      <c r="BS105">
        <f>DEGREES(ACOS((5.61281039919442^2+27.6593322726927^2-24.6480081751306^2)/(2*5.61281039919442*27.6593322726927)))</f>
        <v>52.499598524273843</v>
      </c>
      <c r="BU105">
        <v>16</v>
      </c>
      <c r="BV105">
        <v>11</v>
      </c>
      <c r="BW105">
        <v>9</v>
      </c>
      <c r="BX105">
        <v>11</v>
      </c>
      <c r="BY105">
        <v>15</v>
      </c>
      <c r="BZ105">
        <v>11</v>
      </c>
      <c r="CA105">
        <v>7</v>
      </c>
      <c r="CB105">
        <v>6</v>
      </c>
      <c r="CC105">
        <v>15</v>
      </c>
      <c r="CD105">
        <v>9</v>
      </c>
      <c r="CE105">
        <v>7</v>
      </c>
      <c r="CF105">
        <v>14</v>
      </c>
      <c r="CG105">
        <v>15</v>
      </c>
      <c r="CH105">
        <v>9</v>
      </c>
      <c r="CI105">
        <v>7</v>
      </c>
      <c r="CJ105">
        <v>15</v>
      </c>
      <c r="CL105">
        <v>7</v>
      </c>
      <c r="CM105">
        <v>2</v>
      </c>
      <c r="CN105">
        <v>2</v>
      </c>
      <c r="CO105">
        <v>4</v>
      </c>
      <c r="CP105">
        <v>8</v>
      </c>
      <c r="CQ105">
        <v>3</v>
      </c>
      <c r="CR105">
        <v>0</v>
      </c>
      <c r="CS105">
        <v>0</v>
      </c>
      <c r="CT105">
        <v>9</v>
      </c>
      <c r="CU105">
        <v>2</v>
      </c>
      <c r="CV105">
        <v>0</v>
      </c>
      <c r="CW105">
        <v>7</v>
      </c>
      <c r="CX105">
        <v>9</v>
      </c>
      <c r="CY105">
        <v>2</v>
      </c>
      <c r="CZ105">
        <v>0</v>
      </c>
      <c r="DA105">
        <v>8</v>
      </c>
      <c r="DC105">
        <f>((11/16)*100)</f>
        <v>68.75</v>
      </c>
      <c r="DD105">
        <f>((9/16)*100)</f>
        <v>56.25</v>
      </c>
      <c r="DE105">
        <f>((11/16)*100)</f>
        <v>68.75</v>
      </c>
      <c r="DF105">
        <f>((11/15)*100)</f>
        <v>73.333333333333329</v>
      </c>
      <c r="DG105">
        <f>((7/15)*100)</f>
        <v>46.666666666666664</v>
      </c>
      <c r="DH105">
        <f>((6/15)*100)</f>
        <v>40</v>
      </c>
      <c r="DI105">
        <f>((9/15)*100)</f>
        <v>60</v>
      </c>
      <c r="DJ105">
        <f>((7/15)*100)</f>
        <v>46.666666666666664</v>
      </c>
      <c r="DK105">
        <f>((14/15)*100)</f>
        <v>93.333333333333329</v>
      </c>
      <c r="DL105">
        <f>((9/15)*100)</f>
        <v>60</v>
      </c>
      <c r="DM105">
        <f>((7/15)*100)</f>
        <v>46.666666666666664</v>
      </c>
      <c r="DN105">
        <f>((15/15)*100)</f>
        <v>100</v>
      </c>
      <c r="DP105">
        <f>((2/7)*100)</f>
        <v>28.571428571428569</v>
      </c>
      <c r="DQ105">
        <f>((2/7)*100)</f>
        <v>28.571428571428569</v>
      </c>
      <c r="DR105">
        <f>((4/7)*100)</f>
        <v>57.142857142857139</v>
      </c>
      <c r="DS105">
        <f>((3/8)*100)</f>
        <v>37.5</v>
      </c>
      <c r="DT105">
        <f>((0/8)*100)</f>
        <v>0</v>
      </c>
      <c r="DU105">
        <f>((0/8)*100)</f>
        <v>0</v>
      </c>
      <c r="DV105">
        <f>((2/9)*100)</f>
        <v>22.222222222222221</v>
      </c>
      <c r="DW105">
        <f>((0/9)*100)</f>
        <v>0</v>
      </c>
      <c r="DX105">
        <f>((7/9)*100)</f>
        <v>77.777777777777786</v>
      </c>
      <c r="DY105">
        <f>((2/9)*100)</f>
        <v>22.222222222222221</v>
      </c>
      <c r="DZ105">
        <f>((0/9)*100)</f>
        <v>0</v>
      </c>
      <c r="EA105">
        <f>((8/9)*100)</f>
        <v>88.888888888888886</v>
      </c>
    </row>
    <row r="106" spans="1:131" x14ac:dyDescent="0.25">
      <c r="A106">
        <v>111.255617</v>
      </c>
      <c r="B106">
        <v>5.6793469999999999</v>
      </c>
      <c r="C106">
        <v>87.023920000000004</v>
      </c>
      <c r="D106">
        <v>8.2673749999999995</v>
      </c>
      <c r="E106">
        <v>111.98705900000002</v>
      </c>
      <c r="F106">
        <v>4.6852660000000004</v>
      </c>
      <c r="G106">
        <v>82.014335000000003</v>
      </c>
      <c r="H106">
        <v>8.9811650000000007</v>
      </c>
      <c r="K106">
        <f>(16/200)</f>
        <v>0.08</v>
      </c>
      <c r="L106">
        <f>(11/200)</f>
        <v>5.5E-2</v>
      </c>
      <c r="M106">
        <f>(16/200)</f>
        <v>0.08</v>
      </c>
      <c r="N106">
        <f>(13/200)</f>
        <v>6.5000000000000002E-2</v>
      </c>
      <c r="P106">
        <f>(7/200)</f>
        <v>3.5000000000000003E-2</v>
      </c>
      <c r="Q106">
        <f>(8/200)</f>
        <v>0.04</v>
      </c>
      <c r="R106">
        <f>(8/200)</f>
        <v>0.04</v>
      </c>
      <c r="S106">
        <f>(8/200)</f>
        <v>0.04</v>
      </c>
      <c r="U106">
        <f>0.08+0.035</f>
        <v>0.115</v>
      </c>
      <c r="V106">
        <f>0.055+0.04</f>
        <v>9.5000000000000001E-2</v>
      </c>
      <c r="W106">
        <f>0.08+0.04</f>
        <v>0.12</v>
      </c>
      <c r="X106">
        <f>0.065+0.04</f>
        <v>0.10500000000000001</v>
      </c>
      <c r="Z106">
        <f>SQRT((ABS($A$107-$A$106)^2+(ABS($B$107-$B$106)^2)))</f>
        <v>30.101346126693478</v>
      </c>
      <c r="AA106">
        <f>SQRT((ABS($C$107-$C$106)^2+(ABS($D$107-$D$106)^2)))</f>
        <v>23.543137925334676</v>
      </c>
      <c r="AB106">
        <f>SQRT((ABS($E$107-$E$106)^2+(ABS($F$107-$F$106)^2)))</f>
        <v>31.070912957877283</v>
      </c>
      <c r="AC106">
        <f>SQRT((ABS($G$107-$G$106)^2+(ABS($H$107-$H$106)^2)))</f>
        <v>25.058604941917135</v>
      </c>
      <c r="AJ106">
        <f>1/0.115</f>
        <v>8.695652173913043</v>
      </c>
      <c r="AK106">
        <f>1/0.095</f>
        <v>10.526315789473685</v>
      </c>
      <c r="AL106">
        <f>1/0.12</f>
        <v>8.3333333333333339</v>
      </c>
      <c r="AM106">
        <f>1/0.105</f>
        <v>9.5238095238095237</v>
      </c>
      <c r="AO106">
        <f t="shared" si="50"/>
        <v>261.75083588429112</v>
      </c>
      <c r="AP106">
        <f t="shared" si="51"/>
        <v>247.8225044772071</v>
      </c>
      <c r="AQ106">
        <f t="shared" si="52"/>
        <v>258.92427464897736</v>
      </c>
      <c r="AR106">
        <f t="shared" si="53"/>
        <v>238.65338039921079</v>
      </c>
      <c r="AV106">
        <f>((0.08/0.115)*100)</f>
        <v>69.565217391304344</v>
      </c>
      <c r="AW106">
        <f>((0.055/0.095)*100)</f>
        <v>57.894736842105267</v>
      </c>
      <c r="AX106">
        <f>((0.08/0.12)*100)</f>
        <v>66.666666666666671</v>
      </c>
      <c r="AY106">
        <f>((0.065/0.105)*100)</f>
        <v>61.904761904761905</v>
      </c>
      <c r="BA106">
        <f>((0.035/0.115)*100)</f>
        <v>30.434782608695656</v>
      </c>
      <c r="BB106">
        <f>((0.04/0.095)*100)</f>
        <v>42.105263157894733</v>
      </c>
      <c r="BC106">
        <f>((0.04/0.12)*100)</f>
        <v>33.333333333333336</v>
      </c>
      <c r="BD106">
        <f>((0.04/0.105)*100)</f>
        <v>38.095238095238102</v>
      </c>
      <c r="BF106">
        <f>ABS($B$106-$D$106)</f>
        <v>2.5880279999999996</v>
      </c>
      <c r="BG106">
        <f>ABS($F$106-$H$106)</f>
        <v>4.2958990000000004</v>
      </c>
      <c r="BL106">
        <f>SQRT((ABS($A$106-$E$106)^2+(ABS($B$106-$F$106)^2)))</f>
        <v>1.2341816859462069</v>
      </c>
      <c r="BM106">
        <f>SQRT((ABS($C$106-$G$106)^2+(ABS($D$106-$H$106)^2)))</f>
        <v>5.0601816208832879</v>
      </c>
      <c r="BO106">
        <f>SQRT((ABS($A$106-$G$106)^2+(ABS($B$106-$H$106)^2)))</f>
        <v>29.427106128680879</v>
      </c>
      <c r="BP106">
        <f>SQRT((ABS($C$106-$E$107)^2+(ABS($D$106-$F$107)^2)))</f>
        <v>7.0137318166434</v>
      </c>
      <c r="BR106">
        <f>DEGREES(ACOS((13.4216489642042^2+18.9152261582679^2-6.74822775755428^2)/(2*13.4216489642042*18.9152261582679)))</f>
        <v>14.128593862167175</v>
      </c>
      <c r="BU106">
        <v>16</v>
      </c>
      <c r="BV106">
        <v>11</v>
      </c>
      <c r="BW106">
        <v>9</v>
      </c>
      <c r="BX106">
        <v>9</v>
      </c>
      <c r="BY106">
        <v>11</v>
      </c>
      <c r="BZ106">
        <v>6</v>
      </c>
      <c r="CA106">
        <v>4</v>
      </c>
      <c r="CB106">
        <v>3</v>
      </c>
      <c r="CC106">
        <v>16</v>
      </c>
      <c r="CD106">
        <v>9</v>
      </c>
      <c r="CE106">
        <v>8</v>
      </c>
      <c r="CF106">
        <v>15</v>
      </c>
      <c r="CG106">
        <v>13</v>
      </c>
      <c r="CH106">
        <v>7</v>
      </c>
      <c r="CI106">
        <v>4</v>
      </c>
      <c r="CJ106">
        <v>12</v>
      </c>
      <c r="CL106">
        <v>7</v>
      </c>
      <c r="CM106">
        <v>3</v>
      </c>
      <c r="CN106">
        <v>1</v>
      </c>
      <c r="CO106">
        <v>2</v>
      </c>
      <c r="CP106">
        <v>8</v>
      </c>
      <c r="CQ106">
        <v>3</v>
      </c>
      <c r="CR106">
        <v>0</v>
      </c>
      <c r="CS106">
        <v>0</v>
      </c>
      <c r="CT106">
        <v>8</v>
      </c>
      <c r="CU106">
        <v>1</v>
      </c>
      <c r="CV106">
        <v>0</v>
      </c>
      <c r="CW106">
        <v>8</v>
      </c>
      <c r="CX106">
        <v>8</v>
      </c>
      <c r="CY106">
        <v>2</v>
      </c>
      <c r="CZ106">
        <v>0</v>
      </c>
      <c r="DA106">
        <v>7</v>
      </c>
      <c r="DC106">
        <f>((11/16)*100)</f>
        <v>68.75</v>
      </c>
      <c r="DD106">
        <f>((9/16)*100)</f>
        <v>56.25</v>
      </c>
      <c r="DE106">
        <f>((9/16)*100)</f>
        <v>56.25</v>
      </c>
      <c r="DF106">
        <f>((6/11)*100)</f>
        <v>54.54545454545454</v>
      </c>
      <c r="DG106">
        <f>((4/11)*100)</f>
        <v>36.363636363636367</v>
      </c>
      <c r="DH106">
        <f>((3/11)*100)</f>
        <v>27.27272727272727</v>
      </c>
      <c r="DI106">
        <f>((9/16)*100)</f>
        <v>56.25</v>
      </c>
      <c r="DJ106">
        <f>((8/16)*100)</f>
        <v>50</v>
      </c>
      <c r="DK106">
        <f>((15/16)*100)</f>
        <v>93.75</v>
      </c>
      <c r="DL106">
        <f>((7/13)*100)</f>
        <v>53.846153846153847</v>
      </c>
      <c r="DM106">
        <f>((4/13)*100)</f>
        <v>30.76923076923077</v>
      </c>
      <c r="DN106">
        <f>((12/13)*100)</f>
        <v>92.307692307692307</v>
      </c>
      <c r="DP106">
        <f>((3/7)*100)</f>
        <v>42.857142857142854</v>
      </c>
      <c r="DQ106">
        <f>((1/7)*100)</f>
        <v>14.285714285714285</v>
      </c>
      <c r="DR106">
        <f>((2/7)*100)</f>
        <v>28.571428571428569</v>
      </c>
      <c r="DS106">
        <f>((3/8)*100)</f>
        <v>37.5</v>
      </c>
      <c r="DT106">
        <f>((0/8)*100)</f>
        <v>0</v>
      </c>
      <c r="DU106">
        <f>((0/8)*100)</f>
        <v>0</v>
      </c>
      <c r="DV106">
        <f>((1/8)*100)</f>
        <v>12.5</v>
      </c>
      <c r="DW106">
        <f>((0/8)*100)</f>
        <v>0</v>
      </c>
      <c r="DX106">
        <f>((8/8)*100)</f>
        <v>100</v>
      </c>
      <c r="DY106">
        <f>((2/8)*100)</f>
        <v>25</v>
      </c>
      <c r="DZ106">
        <f>((0/8)*100)</f>
        <v>0</v>
      </c>
      <c r="EA106">
        <f>((7/8)*100)</f>
        <v>87.5</v>
      </c>
    </row>
    <row r="107" spans="1:131" x14ac:dyDescent="0.25">
      <c r="A107">
        <v>81.15483900000001</v>
      </c>
      <c r="B107">
        <v>5.8642859999999999</v>
      </c>
      <c r="C107">
        <v>63.491634000000005</v>
      </c>
      <c r="D107">
        <v>7.5526309999999999</v>
      </c>
      <c r="E107">
        <v>80.91643400000001</v>
      </c>
      <c r="F107">
        <v>4.8190350000000004</v>
      </c>
      <c r="G107">
        <v>56.971790000000006</v>
      </c>
      <c r="H107">
        <v>8.0841580000000004</v>
      </c>
      <c r="K107">
        <f>(13/200)</f>
        <v>6.5000000000000002E-2</v>
      </c>
      <c r="L107">
        <f>(12/200)</f>
        <v>0.06</v>
      </c>
      <c r="M107">
        <f>(14/200)</f>
        <v>7.0000000000000007E-2</v>
      </c>
      <c r="N107">
        <f>(16/200)</f>
        <v>0.08</v>
      </c>
      <c r="P107">
        <f>(8/200)</f>
        <v>0.04</v>
      </c>
      <c r="Q107">
        <f>(9/200)</f>
        <v>4.4999999999999998E-2</v>
      </c>
      <c r="R107">
        <f>(8/200)</f>
        <v>0.04</v>
      </c>
      <c r="S107">
        <f>(9/200)</f>
        <v>4.4999999999999998E-2</v>
      </c>
      <c r="U107">
        <f>0.065+0.04</f>
        <v>0.10500000000000001</v>
      </c>
      <c r="V107">
        <f>0.06+0.045</f>
        <v>0.105</v>
      </c>
      <c r="W107">
        <f>0.07+0.04</f>
        <v>0.11000000000000001</v>
      </c>
      <c r="X107">
        <f>0.08+0.045</f>
        <v>0.125</v>
      </c>
      <c r="Z107">
        <f>SQRT((ABS($A$108-$A$107)^2+(ABS($B$108-$B$107)^2)))</f>
        <v>25.257226873823704</v>
      </c>
      <c r="AA107">
        <f>SQRT((ABS($C$108-$C$107)^2+(ABS($D$108-$D$107)^2)))</f>
        <v>26.793887063950411</v>
      </c>
      <c r="AB107">
        <f>SQRT((ABS($E$108-$E$107)^2+(ABS($F$108-$F$107)^2)))</f>
        <v>25.213757717250186</v>
      </c>
      <c r="AC107">
        <f>SQRT((ABS($G$108-$G$107)^2+(ABS($H$108-$H$107)^2)))</f>
        <v>26.936329983035559</v>
      </c>
      <c r="AJ107">
        <f>1/0.105</f>
        <v>9.5238095238095237</v>
      </c>
      <c r="AK107">
        <f>1/0.105</f>
        <v>9.5238095238095237</v>
      </c>
      <c r="AL107">
        <f>1/0.11</f>
        <v>9.0909090909090917</v>
      </c>
      <c r="AM107">
        <f>1/0.125</f>
        <v>8</v>
      </c>
      <c r="AO107">
        <f t="shared" si="50"/>
        <v>240.54501784594001</v>
      </c>
      <c r="AP107">
        <f t="shared" si="51"/>
        <v>255.17987679952773</v>
      </c>
      <c r="AQ107">
        <f t="shared" si="52"/>
        <v>229.21597924772894</v>
      </c>
      <c r="AR107">
        <f t="shared" si="53"/>
        <v>215.49063986428447</v>
      </c>
      <c r="AV107">
        <f>((0.065/0.105)*100)</f>
        <v>61.904761904761905</v>
      </c>
      <c r="AW107">
        <f>((0.06/0.105)*100)</f>
        <v>57.142857142857139</v>
      </c>
      <c r="AX107">
        <f>((0.07/0.11)*100)</f>
        <v>63.636363636363647</v>
      </c>
      <c r="AY107">
        <f>((0.08/0.125)*100)</f>
        <v>64</v>
      </c>
      <c r="BA107">
        <f>((0.04/0.105)*100)</f>
        <v>38.095238095238102</v>
      </c>
      <c r="BB107">
        <f>((0.045/0.105)*100)</f>
        <v>42.857142857142854</v>
      </c>
      <c r="BC107">
        <f>((0.04/0.11)*100)</f>
        <v>36.363636363636367</v>
      </c>
      <c r="BD107">
        <f>((0.045/0.125)*100)</f>
        <v>36</v>
      </c>
      <c r="BF107">
        <f>ABS($B$107-$D$107)</f>
        <v>1.688345</v>
      </c>
      <c r="BG107">
        <f>ABS($F$107-$H$107)</f>
        <v>3.265123</v>
      </c>
      <c r="BL107">
        <f>SQRT((ABS($A$107-$E$107)^2+(ABS($B$107-$F$107)^2)))</f>
        <v>1.072094490717119</v>
      </c>
      <c r="BM107">
        <f>SQRT((ABS($C$107-$G$107)^2+(ABS($D$107-$H$107)^2)))</f>
        <v>6.5414743549191554</v>
      </c>
      <c r="BO107">
        <f>SQRT((ABS($A$107-$G$107)^2+(ABS($B$107-$H$107)^2)))</f>
        <v>24.284721341468696</v>
      </c>
      <c r="BP107">
        <f>SQRT((ABS($C$107-$E$108)^2+(ABS($D$107-$F$108)^2)))</f>
        <v>8.7032505363194623</v>
      </c>
      <c r="BR107">
        <f>DEGREES(ACOS((20.8350442790278^2+26.9687222062747^2-7.39596024721604^2)/(2*20.8350442790278*26.9687222062747)))</f>
        <v>10.001568438461579</v>
      </c>
      <c r="BU107">
        <v>13</v>
      </c>
      <c r="BV107">
        <v>6</v>
      </c>
      <c r="BW107">
        <v>6</v>
      </c>
      <c r="BX107">
        <v>7</v>
      </c>
      <c r="BY107">
        <v>12</v>
      </c>
      <c r="BZ107">
        <v>6</v>
      </c>
      <c r="CA107">
        <v>6</v>
      </c>
      <c r="CB107">
        <v>4</v>
      </c>
      <c r="CC107">
        <v>14</v>
      </c>
      <c r="CD107">
        <v>6</v>
      </c>
      <c r="CE107">
        <v>6</v>
      </c>
      <c r="CF107">
        <v>12</v>
      </c>
      <c r="CG107">
        <v>16</v>
      </c>
      <c r="CH107">
        <v>7</v>
      </c>
      <c r="CI107">
        <v>7</v>
      </c>
      <c r="CJ107">
        <v>15</v>
      </c>
      <c r="CL107">
        <v>8</v>
      </c>
      <c r="CM107">
        <v>3</v>
      </c>
      <c r="CN107">
        <v>1</v>
      </c>
      <c r="CO107">
        <v>2</v>
      </c>
      <c r="CP107">
        <v>9</v>
      </c>
      <c r="CQ107">
        <v>2</v>
      </c>
      <c r="CR107">
        <v>1</v>
      </c>
      <c r="CS107">
        <v>0</v>
      </c>
      <c r="CT107">
        <v>8</v>
      </c>
      <c r="CU107">
        <v>1</v>
      </c>
      <c r="CV107">
        <v>1</v>
      </c>
      <c r="CW107">
        <v>7</v>
      </c>
      <c r="CX107">
        <v>9</v>
      </c>
      <c r="CY107">
        <v>2</v>
      </c>
      <c r="CZ107">
        <v>1</v>
      </c>
      <c r="DA107">
        <v>7</v>
      </c>
      <c r="DC107">
        <f>((6/13)*100)</f>
        <v>46.153846153846153</v>
      </c>
      <c r="DD107">
        <f>((6/13)*100)</f>
        <v>46.153846153846153</v>
      </c>
      <c r="DE107">
        <f>((7/13)*100)</f>
        <v>53.846153846153847</v>
      </c>
      <c r="DF107">
        <f>((6/12)*100)</f>
        <v>50</v>
      </c>
      <c r="DG107">
        <f>((6/12)*100)</f>
        <v>50</v>
      </c>
      <c r="DH107">
        <f>((4/12)*100)</f>
        <v>33.333333333333329</v>
      </c>
      <c r="DI107">
        <f>((6/14)*100)</f>
        <v>42.857142857142854</v>
      </c>
      <c r="DJ107">
        <f>((6/14)*100)</f>
        <v>42.857142857142854</v>
      </c>
      <c r="DK107">
        <f>((12/14)*100)</f>
        <v>85.714285714285708</v>
      </c>
      <c r="DL107">
        <f>((7/16)*100)</f>
        <v>43.75</v>
      </c>
      <c r="DM107">
        <f>((7/16)*100)</f>
        <v>43.75</v>
      </c>
      <c r="DN107">
        <f>((15/16)*100)</f>
        <v>93.75</v>
      </c>
      <c r="DP107">
        <f>((3/8)*100)</f>
        <v>37.5</v>
      </c>
      <c r="DQ107">
        <f>((1/8)*100)</f>
        <v>12.5</v>
      </c>
      <c r="DR107">
        <f>((2/8)*100)</f>
        <v>25</v>
      </c>
      <c r="DS107">
        <f>((2/9)*100)</f>
        <v>22.222222222222221</v>
      </c>
      <c r="DT107">
        <f>((1/9)*100)</f>
        <v>11.111111111111111</v>
      </c>
      <c r="DU107">
        <f>((0/9)*100)</f>
        <v>0</v>
      </c>
      <c r="DV107">
        <f>((1/8)*100)</f>
        <v>12.5</v>
      </c>
      <c r="DW107">
        <f>((1/8)*100)</f>
        <v>12.5</v>
      </c>
      <c r="DX107">
        <f>((7/8)*100)</f>
        <v>87.5</v>
      </c>
      <c r="DY107">
        <f>((2/9)*100)</f>
        <v>22.222222222222221</v>
      </c>
      <c r="DZ107">
        <f>((1/9)*100)</f>
        <v>11.111111111111111</v>
      </c>
      <c r="EA107">
        <f>((7/9)*100)</f>
        <v>77.777777777777786</v>
      </c>
    </row>
    <row r="108" spans="1:131" x14ac:dyDescent="0.25">
      <c r="A108">
        <v>55.9099</v>
      </c>
      <c r="B108">
        <v>5.0765269999999996</v>
      </c>
      <c r="C108">
        <v>36.709161000000002</v>
      </c>
      <c r="D108">
        <v>6.7706309999999998</v>
      </c>
      <c r="E108">
        <v>55.731582000000003</v>
      </c>
      <c r="F108">
        <v>3.6120519999999998</v>
      </c>
      <c r="G108">
        <v>30.038741999999999</v>
      </c>
      <c r="H108">
        <v>7.6636839999999999</v>
      </c>
      <c r="K108">
        <f>(14/200)</f>
        <v>7.0000000000000007E-2</v>
      </c>
      <c r="M108">
        <f>(16/200)</f>
        <v>0.08</v>
      </c>
      <c r="P108">
        <f>(8/200)</f>
        <v>0.04</v>
      </c>
      <c r="Q108">
        <f>(10/200)</f>
        <v>0.05</v>
      </c>
      <c r="R108">
        <f>(8/200)</f>
        <v>0.04</v>
      </c>
      <c r="U108">
        <f>0.07+0.04</f>
        <v>0.11000000000000001</v>
      </c>
      <c r="W108">
        <f>0.08+0.04</f>
        <v>0.12</v>
      </c>
      <c r="Z108">
        <f>SQRT((ABS($A$109-$A$108)^2+(ABS($B$109-$B$108)^2)))</f>
        <v>27.929900723502275</v>
      </c>
      <c r="AB108">
        <f>SQRT((ABS($E$109-$E$108)^2+(ABS($F$109-$F$108)^2)))</f>
        <v>27.808596900386181</v>
      </c>
      <c r="AJ108">
        <f>1/0.11</f>
        <v>9.0909090909090917</v>
      </c>
      <c r="AL108">
        <f>1/0.12</f>
        <v>8.3333333333333339</v>
      </c>
      <c r="AO108">
        <f t="shared" si="50"/>
        <v>253.90818839547521</v>
      </c>
      <c r="AQ108">
        <f t="shared" si="52"/>
        <v>231.73830750321818</v>
      </c>
      <c r="AV108">
        <f>((0.07/0.11)*100)</f>
        <v>63.636363636363647</v>
      </c>
      <c r="AX108">
        <f>((0.08/0.12)*100)</f>
        <v>66.666666666666671</v>
      </c>
      <c r="BA108">
        <f>((0.04/0.11)*100)</f>
        <v>36.363636363636367</v>
      </c>
      <c r="BC108">
        <f>((0.04/0.12)*100)</f>
        <v>33.333333333333336</v>
      </c>
      <c r="BF108">
        <f>ABS($B$108-$D$108)</f>
        <v>1.6941040000000003</v>
      </c>
      <c r="BG108">
        <f>ABS($F$108-$H$108)</f>
        <v>4.0516319999999997</v>
      </c>
      <c r="BI108">
        <v>2.3272405000000007</v>
      </c>
      <c r="BJ108">
        <v>2.7147190000000005</v>
      </c>
      <c r="BL108">
        <f>SQRT((ABS($A$108-$E$108)^2+(ABS($B$108-$F$108)^2)))</f>
        <v>1.47529127115597</v>
      </c>
      <c r="BO108">
        <f>SQRT((ABS($A$108-$G$108)^2+(ABS($B$108-$H$108)^2)))</f>
        <v>26.000196107022212</v>
      </c>
      <c r="BP108">
        <f>SQRT((ABS($C$108-$E$109)^2+(ABS($D$108-$F$109)^2)))</f>
        <v>9.3257392424031416</v>
      </c>
      <c r="BR108">
        <f>DEGREES(ACOS((19.3245026426866^2+34.8321235913242^2-16.795190025396^2)/(2*19.3245026426866*34.8321235913242)))</f>
        <v>14.279350265869985</v>
      </c>
      <c r="BS108">
        <f>DEGREES(ACOS((10.8369365690541^2+25.4484578764042^2-15.2416980811672^2)/(2*10.8369365690541*25.4484578764042)))</f>
        <v>15.007474504240985</v>
      </c>
      <c r="BU108">
        <v>14</v>
      </c>
      <c r="BV108">
        <v>6</v>
      </c>
      <c r="BW108">
        <v>6</v>
      </c>
      <c r="BX108">
        <v>7</v>
      </c>
      <c r="CC108">
        <v>16</v>
      </c>
      <c r="CD108">
        <v>6</v>
      </c>
      <c r="CE108">
        <v>8</v>
      </c>
      <c r="CF108">
        <v>15</v>
      </c>
      <c r="CL108">
        <v>8</v>
      </c>
      <c r="CM108">
        <v>2</v>
      </c>
      <c r="CN108">
        <v>0</v>
      </c>
      <c r="CO108">
        <v>2</v>
      </c>
      <c r="CP108">
        <v>10</v>
      </c>
      <c r="CQ108">
        <v>2</v>
      </c>
      <c r="CR108">
        <v>2</v>
      </c>
      <c r="CS108">
        <v>1</v>
      </c>
      <c r="CT108">
        <v>8</v>
      </c>
      <c r="CU108">
        <v>0</v>
      </c>
      <c r="CV108">
        <v>2</v>
      </c>
      <c r="CW108">
        <v>7</v>
      </c>
      <c r="DC108">
        <f>((6/14)*100)</f>
        <v>42.857142857142854</v>
      </c>
      <c r="DD108">
        <f>((6/14)*100)</f>
        <v>42.857142857142854</v>
      </c>
      <c r="DE108">
        <f>((7/14)*100)</f>
        <v>50</v>
      </c>
      <c r="DI108">
        <f>((6/16)*100)</f>
        <v>37.5</v>
      </c>
      <c r="DJ108">
        <f>((8/16)*100)</f>
        <v>50</v>
      </c>
      <c r="DK108">
        <f>((15/16)*100)</f>
        <v>93.75</v>
      </c>
      <c r="DP108">
        <f>((2/8)*100)</f>
        <v>25</v>
      </c>
      <c r="DQ108">
        <f>((0/8)*100)</f>
        <v>0</v>
      </c>
      <c r="DR108">
        <f>((2/8)*100)</f>
        <v>25</v>
      </c>
      <c r="DS108">
        <f>((2/10)*100)</f>
        <v>20</v>
      </c>
      <c r="DT108">
        <f>((2/10)*100)</f>
        <v>20</v>
      </c>
      <c r="DU108">
        <f>((1/10)*100)</f>
        <v>10</v>
      </c>
      <c r="DV108">
        <f>((0/8)*100)</f>
        <v>0</v>
      </c>
      <c r="DW108">
        <f>((2/8)*100)</f>
        <v>25</v>
      </c>
      <c r="DX108">
        <f>((7/8)*100)</f>
        <v>87.5</v>
      </c>
    </row>
    <row r="109" spans="1:131" x14ac:dyDescent="0.25">
      <c r="A109">
        <v>27.980003000000004</v>
      </c>
      <c r="B109">
        <v>5.0621049999999999</v>
      </c>
      <c r="E109">
        <v>27.923004000000006</v>
      </c>
      <c r="F109">
        <v>3.6444740000000002</v>
      </c>
      <c r="P109">
        <f>(11/200)</f>
        <v>5.5E-2</v>
      </c>
      <c r="BR109">
        <f>DEGREES(ACOS((20.6897826586116^2+24.1289451664575^2-5.80504211751405^2)/(2*20.6897826586116*24.1289451664575)))</f>
        <v>12.014413011541517</v>
      </c>
      <c r="BS109">
        <f>DEGREES(ACOS((9.02359086619125^2+21.6181779565426^2-13.4216489642042^2)/(2*9.02359086619125*21.6181779565426)))</f>
        <v>19.117500104624124</v>
      </c>
      <c r="CL109">
        <v>11</v>
      </c>
      <c r="CM109">
        <v>2</v>
      </c>
      <c r="CN109">
        <v>1</v>
      </c>
      <c r="CO109">
        <v>2</v>
      </c>
      <c r="DP109">
        <f>((2/11)*100)</f>
        <v>18.181818181818183</v>
      </c>
      <c r="DQ109">
        <f>((1/11)*100)</f>
        <v>9.0909090909090917</v>
      </c>
      <c r="DR109">
        <f>((2/11)*100)</f>
        <v>18.181818181818183</v>
      </c>
    </row>
    <row r="110" spans="1:131" x14ac:dyDescent="0.25">
      <c r="A110" t="s">
        <v>22</v>
      </c>
      <c r="B110" t="s">
        <v>22</v>
      </c>
      <c r="C110" t="s">
        <v>22</v>
      </c>
      <c r="D110" t="s">
        <v>22</v>
      </c>
      <c r="E110" t="s">
        <v>22</v>
      </c>
      <c r="F110" t="s">
        <v>22</v>
      </c>
      <c r="G110" t="s">
        <v>22</v>
      </c>
      <c r="H110" t="s">
        <v>22</v>
      </c>
      <c r="BR110">
        <f>DEGREES(ACOS((25.3841490844064^2+28.5930973577584^2-5.14939697613352^2)/(2*25.3841490844064*28.5930973577584)))</f>
        <v>8.5728881271895503</v>
      </c>
      <c r="BS110">
        <f>DEGREES(ACOS((6.74822775755428^2+26.5186963839413^2-20.8350442790278^2)/(2*6.74822775755428*26.5186963839413)))</f>
        <v>28.451404424472631</v>
      </c>
    </row>
    <row r="111" spans="1:131" x14ac:dyDescent="0.25">
      <c r="A111">
        <v>232.606202</v>
      </c>
      <c r="B111">
        <v>5.846184</v>
      </c>
      <c r="C111">
        <v>240.011426</v>
      </c>
      <c r="D111">
        <v>7.8921580000000002</v>
      </c>
      <c r="E111">
        <v>236.64397700000001</v>
      </c>
      <c r="F111">
        <v>4.6498559999999998</v>
      </c>
      <c r="G111">
        <v>240.217601</v>
      </c>
      <c r="H111">
        <v>9.1065780000000007</v>
      </c>
      <c r="K111">
        <f>(18/200)</f>
        <v>0.09</v>
      </c>
      <c r="L111">
        <f>(14/200)</f>
        <v>7.0000000000000007E-2</v>
      </c>
      <c r="M111">
        <f>(16/200)</f>
        <v>0.08</v>
      </c>
      <c r="N111">
        <f>(14/200)</f>
        <v>7.0000000000000007E-2</v>
      </c>
      <c r="P111">
        <f>(9/200)</f>
        <v>4.4999999999999998E-2</v>
      </c>
      <c r="Q111">
        <f>(9/200)</f>
        <v>4.4999999999999998E-2</v>
      </c>
      <c r="R111">
        <f>(10/200)</f>
        <v>0.05</v>
      </c>
      <c r="S111">
        <f>(10/200)</f>
        <v>0.05</v>
      </c>
      <c r="U111">
        <f>0.09+0.045</f>
        <v>0.13500000000000001</v>
      </c>
      <c r="V111">
        <f>0.07+0.045</f>
        <v>0.115</v>
      </c>
      <c r="W111">
        <f>0.08+0.05</f>
        <v>0.13</v>
      </c>
      <c r="X111">
        <f>0.07+0.05</f>
        <v>0.12000000000000001</v>
      </c>
      <c r="Z111">
        <f>SQRT((ABS($A$112-$A$111)^2+(ABS($B$112-$B$111)^2)))</f>
        <v>23.989332604755017</v>
      </c>
      <c r="AA111">
        <f>SQRT((ABS($C$112-$C$111)^2+(ABS($D$112-$D$111)^2)))</f>
        <v>22.470854580716885</v>
      </c>
      <c r="AB111">
        <f>SQRT((ABS($E$112-$E$111)^2+(ABS($F$112-$F$111)^2)))</f>
        <v>22.558598247442333</v>
      </c>
      <c r="AC111">
        <f>SQRT((ABS($G$112-$G$111)^2+(ABS($H$112-$H$111)^2)))</f>
        <v>22.486485556358215</v>
      </c>
      <c r="AJ111">
        <f>1/0.135</f>
        <v>7.4074074074074066</v>
      </c>
      <c r="AK111">
        <f>1/0.115</f>
        <v>8.695652173913043</v>
      </c>
      <c r="AL111">
        <f>1/0.13</f>
        <v>7.6923076923076916</v>
      </c>
      <c r="AM111">
        <f>1/0.12</f>
        <v>8.3333333333333339</v>
      </c>
      <c r="AO111">
        <f t="shared" ref="AO111:AO118" si="54">$Z111/$U111</f>
        <v>177.69876003522234</v>
      </c>
      <c r="AP111">
        <f t="shared" ref="AP111:AP118" si="55">$AA111/$V111</f>
        <v>195.39873548449464</v>
      </c>
      <c r="AQ111">
        <f t="shared" ref="AQ111:AQ117" si="56">$AB111/$W111</f>
        <v>173.52767882647947</v>
      </c>
      <c r="AR111">
        <f t="shared" ref="AR111:AR117" si="57">$AC111/$X111</f>
        <v>187.38737963631843</v>
      </c>
      <c r="AV111">
        <f>((0.09/0.135)*100)</f>
        <v>66.666666666666657</v>
      </c>
      <c r="AW111">
        <f>((0.07/0.115)*100)</f>
        <v>60.869565217391312</v>
      </c>
      <c r="AX111">
        <f>((0.08/0.13)*100)</f>
        <v>61.53846153846154</v>
      </c>
      <c r="AY111">
        <f>((0.07/0.12)*100)</f>
        <v>58.333333333333336</v>
      </c>
      <c r="BA111">
        <f>((0.045/0.135)*100)</f>
        <v>33.333333333333329</v>
      </c>
      <c r="BB111">
        <f>((0.045/0.115)*100)</f>
        <v>39.130434782608688</v>
      </c>
      <c r="BC111">
        <f>((0.05/0.13)*100)</f>
        <v>38.461538461538467</v>
      </c>
      <c r="BD111">
        <f>((0.05/0.12)*100)</f>
        <v>41.666666666666671</v>
      </c>
      <c r="BF111">
        <f>ABS($B$111-$D$111)</f>
        <v>2.0459740000000002</v>
      </c>
      <c r="BG111">
        <f>ABS($F$111-$H$111)</f>
        <v>4.456722000000001</v>
      </c>
      <c r="BL111">
        <f>SQRT((ABS($A$111-$E$111)^2+(ABS($B$111-$F$111)^2)))</f>
        <v>4.2112738730945871</v>
      </c>
      <c r="BM111">
        <f>SQRT((ABS($C$111-$G$111)^2+(ABS($D$111-$H$111)^2)))</f>
        <v>1.2317970884139164</v>
      </c>
      <c r="BO111">
        <f>SQRT((ABS($A$111-$G$111)^2+(ABS($B$111-$H$111)^2)))</f>
        <v>8.2803118161357361</v>
      </c>
      <c r="BP111">
        <f>SQRT((ABS($C$111-$E$111)^2+(ABS($D$111-$F$111)^2)))</f>
        <v>4.6746374219617248</v>
      </c>
      <c r="BR111">
        <f>DEGREES(ACOS((18.7447744424266^2+22.2099932366609^2-5.67909993660448^2)/(2*18.7447744424266*22.2099932366609)))</f>
        <v>12.660329844848963</v>
      </c>
      <c r="BS111">
        <f>DEGREES(ACOS((7.39596024721604^2+25.2461877608445^2-19.3245026426866^2)/(2*7.39596024721604*25.2461877608445)))</f>
        <v>31.434098382881839</v>
      </c>
      <c r="BU111">
        <v>18</v>
      </c>
      <c r="BV111">
        <v>8</v>
      </c>
      <c r="BW111">
        <v>12</v>
      </c>
      <c r="BX111">
        <v>14</v>
      </c>
      <c r="BY111">
        <v>14</v>
      </c>
      <c r="BZ111">
        <v>8</v>
      </c>
      <c r="CA111">
        <v>4</v>
      </c>
      <c r="CB111">
        <v>4</v>
      </c>
      <c r="CC111">
        <v>16</v>
      </c>
      <c r="CD111">
        <v>12</v>
      </c>
      <c r="CE111">
        <v>6</v>
      </c>
      <c r="CF111">
        <v>12</v>
      </c>
      <c r="CG111">
        <v>14</v>
      </c>
      <c r="CH111">
        <v>14</v>
      </c>
      <c r="CI111">
        <v>4</v>
      </c>
      <c r="CJ111">
        <v>12</v>
      </c>
      <c r="CL111">
        <v>9</v>
      </c>
      <c r="CM111">
        <v>3</v>
      </c>
      <c r="CN111">
        <v>4</v>
      </c>
      <c r="CO111">
        <v>6</v>
      </c>
      <c r="CP111">
        <v>9</v>
      </c>
      <c r="CQ111">
        <v>3</v>
      </c>
      <c r="CR111">
        <v>0</v>
      </c>
      <c r="CS111">
        <v>0</v>
      </c>
      <c r="CT111">
        <v>10</v>
      </c>
      <c r="CU111">
        <v>4</v>
      </c>
      <c r="CV111">
        <v>0</v>
      </c>
      <c r="CW111">
        <v>8</v>
      </c>
      <c r="CX111">
        <v>10</v>
      </c>
      <c r="CY111">
        <v>6</v>
      </c>
      <c r="CZ111">
        <v>0</v>
      </c>
      <c r="DA111">
        <v>8</v>
      </c>
      <c r="DC111">
        <f>((8/18)*100)</f>
        <v>44.444444444444443</v>
      </c>
      <c r="DD111">
        <f>((12/18)*100)</f>
        <v>66.666666666666657</v>
      </c>
      <c r="DE111">
        <f>((14/18)*100)</f>
        <v>77.777777777777786</v>
      </c>
      <c r="DF111">
        <f>((8/14)*100)</f>
        <v>57.142857142857139</v>
      </c>
      <c r="DG111">
        <f>((4/14)*100)</f>
        <v>28.571428571428569</v>
      </c>
      <c r="DH111">
        <f>((4/14)*100)</f>
        <v>28.571428571428569</v>
      </c>
      <c r="DI111">
        <f>((12/16)*100)</f>
        <v>75</v>
      </c>
      <c r="DJ111">
        <f>((6/16)*100)</f>
        <v>37.5</v>
      </c>
      <c r="DK111">
        <f>((12/16)*100)</f>
        <v>75</v>
      </c>
      <c r="DL111">
        <f>((14/14)*100)</f>
        <v>100</v>
      </c>
      <c r="DM111">
        <f>((4/14)*100)</f>
        <v>28.571428571428569</v>
      </c>
      <c r="DN111">
        <f>((12/14)*100)</f>
        <v>85.714285714285708</v>
      </c>
      <c r="DP111">
        <f>((3/9)*100)</f>
        <v>33.333333333333329</v>
      </c>
      <c r="DQ111">
        <f>((4/9)*100)</f>
        <v>44.444444444444443</v>
      </c>
      <c r="DR111">
        <f>((6/9)*100)</f>
        <v>66.666666666666657</v>
      </c>
      <c r="DS111">
        <f>((3/9)*100)</f>
        <v>33.333333333333329</v>
      </c>
      <c r="DT111">
        <f>((0/9)*100)</f>
        <v>0</v>
      </c>
      <c r="DU111">
        <f>((0/9)*100)</f>
        <v>0</v>
      </c>
      <c r="DV111">
        <f>((4/10)*100)</f>
        <v>40</v>
      </c>
      <c r="DW111">
        <f>((0/10)*100)</f>
        <v>0</v>
      </c>
      <c r="DX111">
        <f>((8/10)*100)</f>
        <v>80</v>
      </c>
      <c r="DY111">
        <f>((6/10)*100)</f>
        <v>60</v>
      </c>
      <c r="DZ111">
        <f>((0/10)*100)</f>
        <v>0</v>
      </c>
      <c r="EA111">
        <f>((8/10)*100)</f>
        <v>80</v>
      </c>
    </row>
    <row r="112" spans="1:131" x14ac:dyDescent="0.25">
      <c r="A112">
        <v>208.63072099999999</v>
      </c>
      <c r="B112">
        <v>6.6612850000000003</v>
      </c>
      <c r="C112">
        <v>217.540661</v>
      </c>
      <c r="D112">
        <v>7.9556079999999998</v>
      </c>
      <c r="E112">
        <v>214.102339</v>
      </c>
      <c r="F112">
        <v>5.5244479999999996</v>
      </c>
      <c r="G112">
        <v>217.73369199999999</v>
      </c>
      <c r="H112">
        <v>8.7661829999999998</v>
      </c>
      <c r="K112">
        <f>(16/200)</f>
        <v>0.08</v>
      </c>
      <c r="L112">
        <f>(18/200)</f>
        <v>0.09</v>
      </c>
      <c r="M112">
        <f>(15/200)</f>
        <v>7.4999999999999997E-2</v>
      </c>
      <c r="N112">
        <f>(18/200)</f>
        <v>0.09</v>
      </c>
      <c r="P112">
        <f>(8/200)</f>
        <v>0.04</v>
      </c>
      <c r="Q112">
        <f>(10/200)</f>
        <v>0.05</v>
      </c>
      <c r="R112">
        <f>(10/200)</f>
        <v>0.05</v>
      </c>
      <c r="S112">
        <f>(10/200)</f>
        <v>0.05</v>
      </c>
      <c r="U112">
        <f>0.08+0.04</f>
        <v>0.12</v>
      </c>
      <c r="V112">
        <f>0.09+0.05</f>
        <v>0.14000000000000001</v>
      </c>
      <c r="W112">
        <f>0.075+0.05</f>
        <v>0.125</v>
      </c>
      <c r="X112">
        <f>0.09+0.05</f>
        <v>0.14000000000000001</v>
      </c>
      <c r="Z112">
        <f>SQRT((ABS($A$113-$A$112)^2+(ABS($B$113-$B$112)^2)))</f>
        <v>25.370202101480633</v>
      </c>
      <c r="AA112">
        <f>SQRT((ABS($C$113-$C$112)^2+(ABS($D$113-$D$112)^2)))</f>
        <v>27.605441542894418</v>
      </c>
      <c r="AB112">
        <f>SQRT((ABS($E$113-$E$112)^2+(ABS($F$113-$F$112)^2)))</f>
        <v>27.576655179788574</v>
      </c>
      <c r="AC112">
        <f>SQRT((ABS($G$113-$G$112)^2+(ABS($H$113-$H$112)^2)))</f>
        <v>28.197520015601086</v>
      </c>
      <c r="AJ112">
        <f>1/0.12</f>
        <v>8.3333333333333339</v>
      </c>
      <c r="AK112">
        <f>1/0.14</f>
        <v>7.1428571428571423</v>
      </c>
      <c r="AL112">
        <f>1/0.125</f>
        <v>8</v>
      </c>
      <c r="AM112">
        <f>1/0.14</f>
        <v>7.1428571428571423</v>
      </c>
      <c r="AO112">
        <f t="shared" si="54"/>
        <v>211.41835084567194</v>
      </c>
      <c r="AP112">
        <f t="shared" si="55"/>
        <v>197.18172530638867</v>
      </c>
      <c r="AQ112">
        <f t="shared" si="56"/>
        <v>220.61324143830859</v>
      </c>
      <c r="AR112">
        <f t="shared" si="57"/>
        <v>201.41085725429346</v>
      </c>
      <c r="AV112">
        <f>((0.08/0.12)*100)</f>
        <v>66.666666666666671</v>
      </c>
      <c r="AW112">
        <f>((0.09/0.14)*100)</f>
        <v>64.285714285714278</v>
      </c>
      <c r="AX112">
        <f>((0.075/0.125)*100)</f>
        <v>60</v>
      </c>
      <c r="AY112">
        <f>((0.09/0.14)*100)</f>
        <v>64.285714285714278</v>
      </c>
      <c r="BA112">
        <f>((0.04/0.12)*100)</f>
        <v>33.333333333333336</v>
      </c>
      <c r="BB112">
        <f>((0.05/0.14)*100)</f>
        <v>35.714285714285715</v>
      </c>
      <c r="BC112">
        <f>((0.05/0.125)*100)</f>
        <v>40</v>
      </c>
      <c r="BD112">
        <f>((0.05/0.14)*100)</f>
        <v>35.714285714285715</v>
      </c>
      <c r="BF112">
        <f>ABS($B$112-$D$112)</f>
        <v>1.2943229999999994</v>
      </c>
      <c r="BG112">
        <f>ABS($F$112-$H$112)</f>
        <v>3.2417350000000003</v>
      </c>
      <c r="BL112">
        <f>SQRT((ABS($A$112-$E$112)^2+(ABS($B$112-$F$112)^2)))</f>
        <v>5.5884704439133497</v>
      </c>
      <c r="BM112">
        <f>SQRT((ABS($C$112-$G$112)^2+(ABS($D$112-$H$112)^2)))</f>
        <v>0.83324234025041977</v>
      </c>
      <c r="BO112">
        <f>SQRT((ABS($A$112-$G$112)^2+(ABS($B$112-$H$112)^2)))</f>
        <v>9.343162024563469</v>
      </c>
      <c r="BP112">
        <f>SQRT((ABS($C$112-$E$112)^2+(ABS($D$112-$F$112)^2)))</f>
        <v>4.2110090383759564</v>
      </c>
      <c r="BR112">
        <f>DEGREES(ACOS((18.3361517901258^2+24.5576919151535^2-7.76762622939112^2)/(2*18.3361517901258*24.5576919151535)))</f>
        <v>12.582314482669206</v>
      </c>
      <c r="BS112">
        <f>DEGREES(ACOS((16.795190025396^2+36.4581602411603^2-20.6897826586116^2)/(2*16.795190025396*36.4581602411603)))</f>
        <v>14.946761543720571</v>
      </c>
      <c r="BU112">
        <v>16</v>
      </c>
      <c r="BV112">
        <v>10</v>
      </c>
      <c r="BW112">
        <v>10</v>
      </c>
      <c r="BX112">
        <v>14</v>
      </c>
      <c r="BY112">
        <v>18</v>
      </c>
      <c r="BZ112">
        <v>10</v>
      </c>
      <c r="CA112">
        <v>8</v>
      </c>
      <c r="CB112">
        <v>8</v>
      </c>
      <c r="CC112">
        <v>15</v>
      </c>
      <c r="CD112">
        <v>10</v>
      </c>
      <c r="CE112">
        <v>5</v>
      </c>
      <c r="CF112">
        <v>14</v>
      </c>
      <c r="CG112">
        <v>18</v>
      </c>
      <c r="CH112">
        <v>14</v>
      </c>
      <c r="CI112">
        <v>8</v>
      </c>
      <c r="CJ112">
        <v>14</v>
      </c>
      <c r="CL112">
        <v>8</v>
      </c>
      <c r="CM112">
        <v>0</v>
      </c>
      <c r="CN112">
        <v>4</v>
      </c>
      <c r="CO112">
        <v>8</v>
      </c>
      <c r="CP112">
        <v>10</v>
      </c>
      <c r="CQ112">
        <v>0</v>
      </c>
      <c r="CR112">
        <v>0</v>
      </c>
      <c r="CS112">
        <v>0</v>
      </c>
      <c r="CT112">
        <v>10</v>
      </c>
      <c r="CU112">
        <v>4</v>
      </c>
      <c r="CV112">
        <v>0</v>
      </c>
      <c r="CW112">
        <v>6</v>
      </c>
      <c r="CX112">
        <v>10</v>
      </c>
      <c r="CY112">
        <v>8</v>
      </c>
      <c r="CZ112">
        <v>0</v>
      </c>
      <c r="DA112">
        <v>6</v>
      </c>
      <c r="DC112">
        <f>((10/16)*100)</f>
        <v>62.5</v>
      </c>
      <c r="DD112">
        <f>((10/16)*100)</f>
        <v>62.5</v>
      </c>
      <c r="DE112">
        <f>((14/16)*100)</f>
        <v>87.5</v>
      </c>
      <c r="DF112">
        <f>((10/18)*100)</f>
        <v>55.555555555555557</v>
      </c>
      <c r="DG112">
        <f>((8/18)*100)</f>
        <v>44.444444444444443</v>
      </c>
      <c r="DH112">
        <f>((8/18)*100)</f>
        <v>44.444444444444443</v>
      </c>
      <c r="DI112">
        <f>((10/15)*100)</f>
        <v>66.666666666666657</v>
      </c>
      <c r="DJ112">
        <f>((5/15)*100)</f>
        <v>33.333333333333329</v>
      </c>
      <c r="DK112">
        <f>((14/15)*100)</f>
        <v>93.333333333333329</v>
      </c>
      <c r="DL112">
        <f>((14/18)*100)</f>
        <v>77.777777777777786</v>
      </c>
      <c r="DM112">
        <f>((8/18)*100)</f>
        <v>44.444444444444443</v>
      </c>
      <c r="DN112">
        <f>((14/18)*100)</f>
        <v>77.777777777777786</v>
      </c>
      <c r="DP112">
        <f>((0/8)*100)</f>
        <v>0</v>
      </c>
      <c r="DQ112">
        <f>((4/8)*100)</f>
        <v>50</v>
      </c>
      <c r="DR112">
        <f>((8/8)*100)</f>
        <v>100</v>
      </c>
      <c r="DS112">
        <f>((0/10)*100)</f>
        <v>0</v>
      </c>
      <c r="DT112">
        <f>((0/10)*100)</f>
        <v>0</v>
      </c>
      <c r="DU112">
        <f>((0/10)*100)</f>
        <v>0</v>
      </c>
      <c r="DV112">
        <f>((4/10)*100)</f>
        <v>40</v>
      </c>
      <c r="DW112">
        <f>((0/10)*100)</f>
        <v>0</v>
      </c>
      <c r="DX112">
        <f>((6/10)*100)</f>
        <v>60</v>
      </c>
      <c r="DY112">
        <f>((8/10)*100)</f>
        <v>80</v>
      </c>
      <c r="DZ112">
        <f>((0/10)*100)</f>
        <v>0</v>
      </c>
      <c r="EA112">
        <f>((6/10)*100)</f>
        <v>60</v>
      </c>
    </row>
    <row r="113" spans="1:131" x14ac:dyDescent="0.25">
      <c r="A113">
        <v>183.26504800000001</v>
      </c>
      <c r="B113">
        <v>6.1819230000000003</v>
      </c>
      <c r="C113">
        <v>189.93756000000002</v>
      </c>
      <c r="D113">
        <v>8.3150770000000005</v>
      </c>
      <c r="E113">
        <v>186.534571</v>
      </c>
      <c r="F113">
        <v>4.8243919999999996</v>
      </c>
      <c r="G113">
        <v>189.54186100000001</v>
      </c>
      <c r="H113">
        <v>9.3325750000000003</v>
      </c>
      <c r="K113">
        <f>(18/200)</f>
        <v>0.09</v>
      </c>
      <c r="L113">
        <f>(15/200)</f>
        <v>7.4999999999999997E-2</v>
      </c>
      <c r="M113">
        <f>(17/200)</f>
        <v>8.5000000000000006E-2</v>
      </c>
      <c r="N113">
        <f>(16/200)</f>
        <v>0.08</v>
      </c>
      <c r="P113">
        <f>(8/200)</f>
        <v>0.04</v>
      </c>
      <c r="Q113">
        <f>(10/200)</f>
        <v>0.05</v>
      </c>
      <c r="R113">
        <f>(9/200)</f>
        <v>4.4999999999999998E-2</v>
      </c>
      <c r="S113">
        <f>(9/200)</f>
        <v>4.4999999999999998E-2</v>
      </c>
      <c r="U113">
        <f>0.09+0.04</f>
        <v>0.13</v>
      </c>
      <c r="V113">
        <f>0.075+0.05</f>
        <v>0.125</v>
      </c>
      <c r="W113">
        <f>0.085+0.045</f>
        <v>0.13</v>
      </c>
      <c r="X113">
        <f>0.08+0.045</f>
        <v>0.125</v>
      </c>
      <c r="Z113">
        <f>SQRT((ABS($A$114-$A$113)^2+(ABS($B$114-$B$113)^2)))</f>
        <v>27.323588915158453</v>
      </c>
      <c r="AA113">
        <f>SQRT((ABS($C$114-$C$113)^2+(ABS($D$114-$D$113)^2)))</f>
        <v>27.8477406440492</v>
      </c>
      <c r="AB113">
        <f>SQRT((ABS($E$114-$E$113)^2+(ABS($F$114-$F$113)^2)))</f>
        <v>28.391850787271338</v>
      </c>
      <c r="AC113">
        <f>SQRT((ABS($G$114-$G$113)^2+(ABS($H$114-$H$113)^2)))</f>
        <v>28.370118386268846</v>
      </c>
      <c r="AJ113">
        <f>1/0.13</f>
        <v>7.6923076923076916</v>
      </c>
      <c r="AK113">
        <f>1/0.125</f>
        <v>8</v>
      </c>
      <c r="AL113">
        <f>1/0.13</f>
        <v>7.6923076923076916</v>
      </c>
      <c r="AM113">
        <f>1/0.125</f>
        <v>8</v>
      </c>
      <c r="AO113">
        <f t="shared" si="54"/>
        <v>210.18145319352655</v>
      </c>
      <c r="AP113">
        <f t="shared" si="55"/>
        <v>222.7819251523936</v>
      </c>
      <c r="AQ113">
        <f t="shared" si="56"/>
        <v>218.39885220977951</v>
      </c>
      <c r="AR113">
        <f t="shared" si="57"/>
        <v>226.96094709015077</v>
      </c>
      <c r="AV113">
        <f>((0.09/0.13)*100)</f>
        <v>69.230769230769226</v>
      </c>
      <c r="AW113">
        <f>((0.075/0.125)*100)</f>
        <v>60</v>
      </c>
      <c r="AX113">
        <f>((0.085/0.13)*100)</f>
        <v>65.384615384615387</v>
      </c>
      <c r="AY113">
        <f>((0.08/0.125)*100)</f>
        <v>64</v>
      </c>
      <c r="BA113">
        <f>((0.04/0.13)*100)</f>
        <v>30.76923076923077</v>
      </c>
      <c r="BB113">
        <f>((0.05/0.125)*100)</f>
        <v>40</v>
      </c>
      <c r="BC113">
        <f>((0.045/0.13)*100)</f>
        <v>34.615384615384613</v>
      </c>
      <c r="BD113">
        <f>((0.045/0.125)*100)</f>
        <v>36</v>
      </c>
      <c r="BF113">
        <f>ABS($B$113-$D$113)</f>
        <v>2.1331540000000002</v>
      </c>
      <c r="BG113">
        <f>ABS($F$113-$H$113)</f>
        <v>4.5081830000000007</v>
      </c>
      <c r="BL113">
        <f>SQRT((ABS($A$113-$E$113)^2+(ABS($B$113-$F$113)^2)))</f>
        <v>3.5401512769216446</v>
      </c>
      <c r="BM113">
        <f>SQRT((ABS($C$113-$G$113)^2+(ABS($D$113-$H$113)^2)))</f>
        <v>1.091732512387996</v>
      </c>
      <c r="BO113">
        <f>SQRT((ABS($A$113-$G$113)^2+(ABS($B$113-$H$113)^2)))</f>
        <v>7.0231751695421254</v>
      </c>
      <c r="BP113">
        <f>SQRT((ABS($C$113-$E$113)^2+(ABS($D$113-$F$113)^2)))</f>
        <v>4.8749580411882665</v>
      </c>
      <c r="BS113">
        <f>DEGREES(ACOS((5.80504211751405^2+28.6559392054831^2-25.3841490844064^2)/(2*5.80504211751405*28.6559392054831)))</f>
        <v>50.748526195932094</v>
      </c>
      <c r="BU113">
        <v>18</v>
      </c>
      <c r="BV113">
        <v>11</v>
      </c>
      <c r="BW113">
        <v>12</v>
      </c>
      <c r="BX113">
        <v>13</v>
      </c>
      <c r="BY113">
        <v>15</v>
      </c>
      <c r="BZ113">
        <v>11</v>
      </c>
      <c r="CA113">
        <v>6</v>
      </c>
      <c r="CB113">
        <v>6</v>
      </c>
      <c r="CC113">
        <v>17</v>
      </c>
      <c r="CD113">
        <v>12</v>
      </c>
      <c r="CE113">
        <v>8</v>
      </c>
      <c r="CF113">
        <v>15</v>
      </c>
      <c r="CG113">
        <v>16</v>
      </c>
      <c r="CH113">
        <v>13</v>
      </c>
      <c r="CI113">
        <v>7</v>
      </c>
      <c r="CJ113">
        <v>15</v>
      </c>
      <c r="CL113">
        <v>8</v>
      </c>
      <c r="CM113">
        <v>4</v>
      </c>
      <c r="CN113">
        <v>3</v>
      </c>
      <c r="CO113">
        <v>4</v>
      </c>
      <c r="CP113">
        <v>10</v>
      </c>
      <c r="CQ113">
        <v>4</v>
      </c>
      <c r="CR113">
        <v>0</v>
      </c>
      <c r="CS113">
        <v>0</v>
      </c>
      <c r="CT113">
        <v>9</v>
      </c>
      <c r="CU113">
        <v>3</v>
      </c>
      <c r="CV113">
        <v>0</v>
      </c>
      <c r="CW113">
        <v>8</v>
      </c>
      <c r="CX113">
        <v>9</v>
      </c>
      <c r="CY113">
        <v>4</v>
      </c>
      <c r="CZ113">
        <v>0</v>
      </c>
      <c r="DA113">
        <v>8</v>
      </c>
      <c r="DC113">
        <f>((11/18)*100)</f>
        <v>61.111111111111114</v>
      </c>
      <c r="DD113">
        <f>((12/18)*100)</f>
        <v>66.666666666666657</v>
      </c>
      <c r="DE113">
        <f>((13/18)*100)</f>
        <v>72.222222222222214</v>
      </c>
      <c r="DF113">
        <f>((11/15)*100)</f>
        <v>73.333333333333329</v>
      </c>
      <c r="DG113">
        <f>((6/15)*100)</f>
        <v>40</v>
      </c>
      <c r="DH113">
        <f>((6/15)*100)</f>
        <v>40</v>
      </c>
      <c r="DI113">
        <f>((12/17)*100)</f>
        <v>70.588235294117652</v>
      </c>
      <c r="DJ113">
        <f>((8/17)*100)</f>
        <v>47.058823529411761</v>
      </c>
      <c r="DK113">
        <f>((15/17)*100)</f>
        <v>88.235294117647058</v>
      </c>
      <c r="DL113">
        <f>((13/16)*100)</f>
        <v>81.25</v>
      </c>
      <c r="DM113">
        <f>((7/16)*100)</f>
        <v>43.75</v>
      </c>
      <c r="DN113">
        <f>((15/16)*100)</f>
        <v>93.75</v>
      </c>
      <c r="DP113">
        <f>((4/8)*100)</f>
        <v>50</v>
      </c>
      <c r="DQ113">
        <f>((3/8)*100)</f>
        <v>37.5</v>
      </c>
      <c r="DR113">
        <f>((4/8)*100)</f>
        <v>50</v>
      </c>
      <c r="DS113">
        <f>((4/10)*100)</f>
        <v>40</v>
      </c>
      <c r="DT113">
        <f>((0/10)*100)</f>
        <v>0</v>
      </c>
      <c r="DU113">
        <f>((0/10)*100)</f>
        <v>0</v>
      </c>
      <c r="DV113">
        <f>((3/9)*100)</f>
        <v>33.333333333333329</v>
      </c>
      <c r="DW113">
        <f>((0/9)*100)</f>
        <v>0</v>
      </c>
      <c r="DX113">
        <f>((8/9)*100)</f>
        <v>88.888888888888886</v>
      </c>
      <c r="DY113">
        <f>((4/9)*100)</f>
        <v>44.444444444444443</v>
      </c>
      <c r="DZ113">
        <f>((0/9)*100)</f>
        <v>0</v>
      </c>
      <c r="EA113">
        <f>((8/9)*100)</f>
        <v>88.888888888888886</v>
      </c>
    </row>
    <row r="114" spans="1:131" x14ac:dyDescent="0.25">
      <c r="A114">
        <v>155.99723499999999</v>
      </c>
      <c r="B114">
        <v>7.9268830000000001</v>
      </c>
      <c r="C114">
        <v>162.13773</v>
      </c>
      <c r="D114">
        <v>9.9479000000000006</v>
      </c>
      <c r="E114">
        <v>158.27191200000001</v>
      </c>
      <c r="F114">
        <v>7.5298119999999997</v>
      </c>
      <c r="G114">
        <v>161.243391</v>
      </c>
      <c r="H114">
        <v>11.347572</v>
      </c>
      <c r="K114">
        <f>(17/200)</f>
        <v>8.5000000000000006E-2</v>
      </c>
      <c r="L114">
        <f>(17/200)</f>
        <v>8.5000000000000006E-2</v>
      </c>
      <c r="M114">
        <f>(18/200)</f>
        <v>0.09</v>
      </c>
      <c r="N114">
        <f>(16/200)</f>
        <v>0.08</v>
      </c>
      <c r="P114">
        <f>(7/200)</f>
        <v>3.5000000000000003E-2</v>
      </c>
      <c r="Q114">
        <f>(9/200)</f>
        <v>4.4999999999999998E-2</v>
      </c>
      <c r="R114">
        <f>(7/200)</f>
        <v>3.5000000000000003E-2</v>
      </c>
      <c r="S114">
        <f>(8/200)</f>
        <v>0.04</v>
      </c>
      <c r="U114">
        <f>0.085+0.035</f>
        <v>0.12000000000000001</v>
      </c>
      <c r="V114">
        <f>0.085+0.045</f>
        <v>0.13</v>
      </c>
      <c r="W114">
        <f>0.09+0.035</f>
        <v>0.125</v>
      </c>
      <c r="X114">
        <f>0.08+0.04</f>
        <v>0.12</v>
      </c>
      <c r="Z114">
        <f>SQRT((ABS($A$115-$A$114)^2+(ABS($B$115-$B$114)^2)))</f>
        <v>40.056350672595514</v>
      </c>
      <c r="AA114">
        <f>SQRT((ABS($C$115-$C$114)^2+(ABS($D$115-$D$114)^2)))</f>
        <v>38.444429991960419</v>
      </c>
      <c r="AB114">
        <f>SQRT((ABS($E$115-$E$114)^2+(ABS($F$115-$F$114)^2)))</f>
        <v>40.548127708554759</v>
      </c>
      <c r="AC114">
        <f>SQRT((ABS($G$115-$G$114)^2+(ABS($H$115-$H$114)^2)))</f>
        <v>40.059651806395372</v>
      </c>
      <c r="AJ114">
        <f>1/0.12</f>
        <v>8.3333333333333339</v>
      </c>
      <c r="AK114">
        <f>1/0.13</f>
        <v>7.6923076923076916</v>
      </c>
      <c r="AL114">
        <f>1/0.125</f>
        <v>8</v>
      </c>
      <c r="AM114">
        <f>1/0.12</f>
        <v>8.3333333333333339</v>
      </c>
      <c r="AO114">
        <f t="shared" si="54"/>
        <v>333.80292227162926</v>
      </c>
      <c r="AP114">
        <f t="shared" si="55"/>
        <v>295.72638455354166</v>
      </c>
      <c r="AQ114">
        <f t="shared" si="56"/>
        <v>324.38502166843807</v>
      </c>
      <c r="AR114">
        <f t="shared" si="57"/>
        <v>333.83043171996144</v>
      </c>
      <c r="AV114">
        <f>((0.085/0.12)*100)</f>
        <v>70.833333333333343</v>
      </c>
      <c r="AW114">
        <f>((0.085/0.13)*100)</f>
        <v>65.384615384615387</v>
      </c>
      <c r="AX114">
        <f>((0.09/0.125)*100)</f>
        <v>72</v>
      </c>
      <c r="AY114">
        <f>((0.08/0.12)*100)</f>
        <v>66.666666666666671</v>
      </c>
      <c r="BA114">
        <f>((0.035/0.12)*100)</f>
        <v>29.166666666666668</v>
      </c>
      <c r="BB114">
        <f>((0.045/0.13)*100)</f>
        <v>34.615384615384613</v>
      </c>
      <c r="BC114">
        <f>((0.035/0.125)*100)</f>
        <v>28.000000000000004</v>
      </c>
      <c r="BD114">
        <f>((0.04/0.12)*100)</f>
        <v>33.333333333333336</v>
      </c>
      <c r="BF114">
        <f>ABS($B$114-$D$114)</f>
        <v>2.0210170000000005</v>
      </c>
      <c r="BG114">
        <f>ABS($F$114-$H$114)</f>
        <v>3.8177599999999998</v>
      </c>
      <c r="BL114">
        <f>SQRT((ABS($A$114-$E$114)^2+(ABS($B$114-$F$114)^2)))</f>
        <v>2.3090735876905515</v>
      </c>
      <c r="BM114">
        <f>SQRT((ABS($C$114-$G$114)^2+(ABS($D$114-$H$114)^2)))</f>
        <v>1.6610008893751385</v>
      </c>
      <c r="BO114">
        <f>SQRT((ABS($A$114-$G$114)^2+(ABS($B$114-$H$114)^2)))</f>
        <v>6.2628480750419877</v>
      </c>
      <c r="BP114">
        <f>SQRT((ABS($C$114-$E$114)^2+(ABS($D$114-$F$114)^2)))</f>
        <v>4.5597914848014627</v>
      </c>
      <c r="BS114">
        <f>DEGREES(ACOS((5.14939697613352^2+21.8625894637931^2-18.7447744424266^2)/(2*5.14939697613352*21.8625894637931)))</f>
        <v>47.151188469673251</v>
      </c>
      <c r="BU114">
        <v>17</v>
      </c>
      <c r="BV114">
        <v>12</v>
      </c>
      <c r="BW114">
        <v>12</v>
      </c>
      <c r="BX114">
        <v>13</v>
      </c>
      <c r="BY114">
        <v>17</v>
      </c>
      <c r="BZ114">
        <v>12</v>
      </c>
      <c r="CA114">
        <v>10</v>
      </c>
      <c r="CB114">
        <v>9</v>
      </c>
      <c r="CC114">
        <v>18</v>
      </c>
      <c r="CD114">
        <v>12</v>
      </c>
      <c r="CE114">
        <v>11</v>
      </c>
      <c r="CF114">
        <v>15</v>
      </c>
      <c r="CG114">
        <v>16</v>
      </c>
      <c r="CH114">
        <v>13</v>
      </c>
      <c r="CI114">
        <v>9</v>
      </c>
      <c r="CJ114">
        <v>15</v>
      </c>
      <c r="CL114">
        <v>7</v>
      </c>
      <c r="CM114">
        <v>2</v>
      </c>
      <c r="CN114">
        <v>2</v>
      </c>
      <c r="CO114">
        <v>4</v>
      </c>
      <c r="CP114">
        <v>9</v>
      </c>
      <c r="CQ114">
        <v>2</v>
      </c>
      <c r="CR114">
        <v>0</v>
      </c>
      <c r="CS114">
        <v>0</v>
      </c>
      <c r="CT114">
        <v>7</v>
      </c>
      <c r="CU114">
        <v>2</v>
      </c>
      <c r="CV114">
        <v>0</v>
      </c>
      <c r="CW114">
        <v>6</v>
      </c>
      <c r="CX114">
        <v>8</v>
      </c>
      <c r="CY114">
        <v>4</v>
      </c>
      <c r="CZ114">
        <v>0</v>
      </c>
      <c r="DA114">
        <v>6</v>
      </c>
      <c r="DC114">
        <f>((12/17)*100)</f>
        <v>70.588235294117652</v>
      </c>
      <c r="DD114">
        <f>((12/17)*100)</f>
        <v>70.588235294117652</v>
      </c>
      <c r="DE114">
        <f>((13/17)*100)</f>
        <v>76.470588235294116</v>
      </c>
      <c r="DF114">
        <f>((12/17)*100)</f>
        <v>70.588235294117652</v>
      </c>
      <c r="DG114">
        <f>((10/17)*100)</f>
        <v>58.82352941176471</v>
      </c>
      <c r="DH114">
        <f>((9/17)*100)</f>
        <v>52.941176470588239</v>
      </c>
      <c r="DI114">
        <f>((12/18)*100)</f>
        <v>66.666666666666657</v>
      </c>
      <c r="DJ114">
        <f>((11/18)*100)</f>
        <v>61.111111111111114</v>
      </c>
      <c r="DK114">
        <f>((15/18)*100)</f>
        <v>83.333333333333343</v>
      </c>
      <c r="DL114">
        <f>((13/16)*100)</f>
        <v>81.25</v>
      </c>
      <c r="DM114">
        <f>((9/16)*100)</f>
        <v>56.25</v>
      </c>
      <c r="DN114">
        <f>((15/16)*100)</f>
        <v>93.75</v>
      </c>
      <c r="DP114">
        <f>((2/7)*100)</f>
        <v>28.571428571428569</v>
      </c>
      <c r="DQ114">
        <f>((2/7)*100)</f>
        <v>28.571428571428569</v>
      </c>
      <c r="DR114">
        <f>((4/7)*100)</f>
        <v>57.142857142857139</v>
      </c>
      <c r="DS114">
        <f>((2/9)*100)</f>
        <v>22.222222222222221</v>
      </c>
      <c r="DT114">
        <f>((0/9)*100)</f>
        <v>0</v>
      </c>
      <c r="DU114">
        <f>((0/9)*100)</f>
        <v>0</v>
      </c>
      <c r="DV114">
        <f>((2/7)*100)</f>
        <v>28.571428571428569</v>
      </c>
      <c r="DW114">
        <f>((0/7)*100)</f>
        <v>0</v>
      </c>
      <c r="DX114">
        <f>((6/7)*100)</f>
        <v>85.714285714285708</v>
      </c>
      <c r="DY114">
        <f>((4/8)*100)</f>
        <v>50</v>
      </c>
      <c r="DZ114">
        <f>((0/8)*100)</f>
        <v>0</v>
      </c>
      <c r="EA114">
        <f>((6/8)*100)</f>
        <v>75</v>
      </c>
    </row>
    <row r="115" spans="1:131" x14ac:dyDescent="0.25">
      <c r="A115">
        <v>115.96169900000001</v>
      </c>
      <c r="B115">
        <v>6.635726</v>
      </c>
      <c r="C115">
        <v>123.70593500000001</v>
      </c>
      <c r="D115">
        <v>8.9623390000000001</v>
      </c>
      <c r="E115">
        <v>117.74211700000001</v>
      </c>
      <c r="F115">
        <v>6.3106410000000004</v>
      </c>
      <c r="G115">
        <v>121.18892500000001</v>
      </c>
      <c r="H115">
        <v>10.703013</v>
      </c>
      <c r="K115">
        <f>(15/200)</f>
        <v>7.4999999999999997E-2</v>
      </c>
      <c r="L115">
        <f>(14/200)</f>
        <v>7.0000000000000007E-2</v>
      </c>
      <c r="M115">
        <f>(15/200)</f>
        <v>7.4999999999999997E-2</v>
      </c>
      <c r="N115">
        <f>(15/200)</f>
        <v>7.4999999999999997E-2</v>
      </c>
      <c r="P115">
        <f>(7/200)</f>
        <v>3.5000000000000003E-2</v>
      </c>
      <c r="Q115">
        <f>(7/200)</f>
        <v>3.5000000000000003E-2</v>
      </c>
      <c r="R115">
        <f>(7/200)</f>
        <v>3.5000000000000003E-2</v>
      </c>
      <c r="S115">
        <f>(8/200)</f>
        <v>0.04</v>
      </c>
      <c r="U115">
        <f>0.075+0.035</f>
        <v>0.11</v>
      </c>
      <c r="V115">
        <f>0.07+0.035</f>
        <v>0.10500000000000001</v>
      </c>
      <c r="W115">
        <f>0.075+0.035</f>
        <v>0.11</v>
      </c>
      <c r="X115">
        <f>0.075+0.04</f>
        <v>0.11499999999999999</v>
      </c>
      <c r="Z115">
        <f>SQRT((ABS($A$116-$A$115)^2+(ABS($B$116-$B$115)^2)))</f>
        <v>31.192604581673429</v>
      </c>
      <c r="AA115">
        <f>SQRT((ABS($C$116-$C$115)^2+(ABS($D$116-$D$115)^2)))</f>
        <v>31.377849466101864</v>
      </c>
      <c r="AB115">
        <f>SQRT((ABS($E$116-$E$115)^2+(ABS($F$116-$F$115)^2)))</f>
        <v>32.85487523243934</v>
      </c>
      <c r="AC115">
        <f>SQRT((ABS($G$116-$G$115)^2+(ABS($H$116-$H$115)^2)))</f>
        <v>33.489532585532174</v>
      </c>
      <c r="AJ115">
        <f>1/0.11</f>
        <v>9.0909090909090917</v>
      </c>
      <c r="AK115">
        <f>1/0.105</f>
        <v>9.5238095238095237</v>
      </c>
      <c r="AL115">
        <f>1/0.11</f>
        <v>9.0909090909090917</v>
      </c>
      <c r="AM115">
        <f>1/0.115</f>
        <v>8.695652173913043</v>
      </c>
      <c r="AO115">
        <f t="shared" si="54"/>
        <v>283.56913256066753</v>
      </c>
      <c r="AP115">
        <f t="shared" si="55"/>
        <v>298.8366615819225</v>
      </c>
      <c r="AQ115">
        <f t="shared" si="56"/>
        <v>298.68068393126674</v>
      </c>
      <c r="AR115">
        <f t="shared" si="57"/>
        <v>291.21332683071461</v>
      </c>
      <c r="AV115">
        <f>((0.075/0.11)*100)</f>
        <v>68.181818181818173</v>
      </c>
      <c r="AW115">
        <f>((0.07/0.105)*100)</f>
        <v>66.666666666666671</v>
      </c>
      <c r="AX115">
        <f>((0.075/0.11)*100)</f>
        <v>68.181818181818173</v>
      </c>
      <c r="AY115">
        <f>((0.075/0.115)*100)</f>
        <v>65.217391304347814</v>
      </c>
      <c r="BA115">
        <f>((0.035/0.11)*100)</f>
        <v>31.818181818181824</v>
      </c>
      <c r="BB115">
        <f>((0.035/0.105)*100)</f>
        <v>33.333333333333336</v>
      </c>
      <c r="BC115">
        <f>((0.035/0.11)*100)</f>
        <v>31.818181818181824</v>
      </c>
      <c r="BD115">
        <f>((0.04/0.115)*100)</f>
        <v>34.782608695652172</v>
      </c>
      <c r="BF115">
        <f>ABS($B$115-$D$115)</f>
        <v>2.326613</v>
      </c>
      <c r="BG115">
        <f>ABS($F$115-$H$115)</f>
        <v>4.3923719999999999</v>
      </c>
      <c r="BL115">
        <f>SQRT((ABS($A$115-$E$115)^2+(ABS($B$115-$F$115)^2)))</f>
        <v>1.8098531741412038</v>
      </c>
      <c r="BM115">
        <f>SQRT((ABS($C$115-$G$115)^2+(ABS($D$115-$H$115)^2)))</f>
        <v>3.0602753657760924</v>
      </c>
      <c r="BO115">
        <f>SQRT((ABS($A$115-$G$115)^2+(ABS($B$115-$H$115)^2)))</f>
        <v>6.6231952406255568</v>
      </c>
      <c r="BP115">
        <f>SQRT((ABS($C$115-$E$115)^2+(ABS($D$115-$F$115)^2)))</f>
        <v>6.5267623995613659</v>
      </c>
      <c r="BR115">
        <f>DEGREES(ACOS((22.2408961056101^2+22.8393135400637^2-4.3355903463969^2)/(2*22.2408961056101*22.8393135400637)))</f>
        <v>10.932904345055515</v>
      </c>
      <c r="BS115">
        <f>DEGREES(ACOS((5.67909993660448^2+21.6794098691768^2-18.3361517901258^2)/(2*5.67909993660448*21.6794098691768)))</f>
        <v>47.601596632053244</v>
      </c>
      <c r="BU115">
        <v>15</v>
      </c>
      <c r="BV115">
        <v>9</v>
      </c>
      <c r="BW115">
        <v>9</v>
      </c>
      <c r="BX115">
        <v>11</v>
      </c>
      <c r="BY115">
        <v>14</v>
      </c>
      <c r="BZ115">
        <v>9</v>
      </c>
      <c r="CA115">
        <v>7</v>
      </c>
      <c r="CB115">
        <v>6</v>
      </c>
      <c r="CC115">
        <v>15</v>
      </c>
      <c r="CD115">
        <v>9</v>
      </c>
      <c r="CE115">
        <v>7</v>
      </c>
      <c r="CF115">
        <v>13</v>
      </c>
      <c r="CG115">
        <v>15</v>
      </c>
      <c r="CH115">
        <v>11</v>
      </c>
      <c r="CI115">
        <v>7</v>
      </c>
      <c r="CJ115">
        <v>13</v>
      </c>
      <c r="CL115">
        <v>7</v>
      </c>
      <c r="CM115">
        <v>2</v>
      </c>
      <c r="CN115">
        <v>1</v>
      </c>
      <c r="CO115">
        <v>4</v>
      </c>
      <c r="CP115">
        <v>7</v>
      </c>
      <c r="CQ115">
        <v>2</v>
      </c>
      <c r="CR115">
        <v>0</v>
      </c>
      <c r="CS115">
        <v>0</v>
      </c>
      <c r="CT115">
        <v>7</v>
      </c>
      <c r="CU115">
        <v>1</v>
      </c>
      <c r="CV115">
        <v>0</v>
      </c>
      <c r="CW115">
        <v>5</v>
      </c>
      <c r="CX115">
        <v>8</v>
      </c>
      <c r="CY115">
        <v>4</v>
      </c>
      <c r="CZ115">
        <v>0</v>
      </c>
      <c r="DA115">
        <v>5</v>
      </c>
      <c r="DC115">
        <f>((9/15)*100)</f>
        <v>60</v>
      </c>
      <c r="DD115">
        <f>((9/15)*100)</f>
        <v>60</v>
      </c>
      <c r="DE115">
        <f>((11/15)*100)</f>
        <v>73.333333333333329</v>
      </c>
      <c r="DF115">
        <f>((9/14)*100)</f>
        <v>64.285714285714292</v>
      </c>
      <c r="DG115">
        <f>((7/14)*100)</f>
        <v>50</v>
      </c>
      <c r="DH115">
        <f>((6/14)*100)</f>
        <v>42.857142857142854</v>
      </c>
      <c r="DI115">
        <f>((9/15)*100)</f>
        <v>60</v>
      </c>
      <c r="DJ115">
        <f>((7/15)*100)</f>
        <v>46.666666666666664</v>
      </c>
      <c r="DK115">
        <f>((13/15)*100)</f>
        <v>86.666666666666671</v>
      </c>
      <c r="DL115">
        <f>((11/15)*100)</f>
        <v>73.333333333333329</v>
      </c>
      <c r="DM115">
        <f>((7/15)*100)</f>
        <v>46.666666666666664</v>
      </c>
      <c r="DN115">
        <f>((13/15)*100)</f>
        <v>86.666666666666671</v>
      </c>
      <c r="DP115">
        <f>((2/7)*100)</f>
        <v>28.571428571428569</v>
      </c>
      <c r="DQ115">
        <f>((1/7)*100)</f>
        <v>14.285714285714285</v>
      </c>
      <c r="DR115">
        <f>((4/7)*100)</f>
        <v>57.142857142857139</v>
      </c>
      <c r="DS115">
        <f>((2/7)*100)</f>
        <v>28.571428571428569</v>
      </c>
      <c r="DT115">
        <f>((0/7)*100)</f>
        <v>0</v>
      </c>
      <c r="DU115">
        <f>((0/7)*100)</f>
        <v>0</v>
      </c>
      <c r="DV115">
        <f>((1/7)*100)</f>
        <v>14.285714285714285</v>
      </c>
      <c r="DW115">
        <f>((0/7)*100)</f>
        <v>0</v>
      </c>
      <c r="DX115">
        <f>((5/7)*100)</f>
        <v>71.428571428571431</v>
      </c>
      <c r="DY115">
        <f>((4/8)*100)</f>
        <v>50</v>
      </c>
      <c r="DZ115">
        <f>((0/8)*100)</f>
        <v>0</v>
      </c>
      <c r="EA115">
        <f>((5/8)*100)</f>
        <v>62.5</v>
      </c>
    </row>
    <row r="116" spans="1:131" x14ac:dyDescent="0.25">
      <c r="A116">
        <v>84.769804000000008</v>
      </c>
      <c r="B116">
        <v>6.4253289999999996</v>
      </c>
      <c r="C116">
        <v>92.332878000000008</v>
      </c>
      <c r="D116">
        <v>8.4139490000000006</v>
      </c>
      <c r="E116">
        <v>84.909337000000008</v>
      </c>
      <c r="F116">
        <v>5.1059070000000002</v>
      </c>
      <c r="G116">
        <v>87.711130000000011</v>
      </c>
      <c r="H116">
        <v>9.8164269999999991</v>
      </c>
      <c r="K116">
        <f>(16/200)</f>
        <v>0.08</v>
      </c>
      <c r="L116">
        <f>(12/200)</f>
        <v>0.06</v>
      </c>
      <c r="M116">
        <f>(15/200)</f>
        <v>7.4999999999999997E-2</v>
      </c>
      <c r="N116">
        <f>(15/200)</f>
        <v>7.4999999999999997E-2</v>
      </c>
      <c r="P116">
        <f>(7/200)</f>
        <v>3.5000000000000003E-2</v>
      </c>
      <c r="Q116">
        <f>(8/200)</f>
        <v>0.04</v>
      </c>
      <c r="R116">
        <f>(8/200)</f>
        <v>0.04</v>
      </c>
      <c r="S116">
        <f>(8/200)</f>
        <v>0.04</v>
      </c>
      <c r="U116">
        <f>0.08+0.035</f>
        <v>0.115</v>
      </c>
      <c r="V116">
        <f>0.06+0.04</f>
        <v>0.1</v>
      </c>
      <c r="W116">
        <f>0.075+0.04</f>
        <v>0.11499999999999999</v>
      </c>
      <c r="X116">
        <f>0.075+0.04</f>
        <v>0.11499999999999999</v>
      </c>
      <c r="Z116">
        <f>SQRT((ABS($A$117-$A$116)^2+(ABS($B$117-$B$116)^2)))</f>
        <v>26.888454720742534</v>
      </c>
      <c r="AA116">
        <f>SQRT((ABS($C$117-$C$116)^2+(ABS($D$117-$D$116)^2)))</f>
        <v>25.092821357092753</v>
      </c>
      <c r="AB116">
        <f>SQRT((ABS($E$117-$E$116)^2+(ABS($F$117-$F$116)^2)))</f>
        <v>26.314265690908883</v>
      </c>
      <c r="AC116">
        <f>SQRT((ABS($G$117-$G$116)^2+(ABS($H$117-$H$116)^2)))</f>
        <v>25.894774216489363</v>
      </c>
      <c r="AJ116">
        <f>1/0.115</f>
        <v>8.695652173913043</v>
      </c>
      <c r="AK116">
        <f>1/0.1</f>
        <v>10</v>
      </c>
      <c r="AL116">
        <f>1/0.115</f>
        <v>8.695652173913043</v>
      </c>
      <c r="AM116">
        <f>1/0.115</f>
        <v>8.695652173913043</v>
      </c>
      <c r="AO116">
        <f t="shared" si="54"/>
        <v>233.81264974558724</v>
      </c>
      <c r="AP116">
        <f t="shared" si="55"/>
        <v>250.92821357092751</v>
      </c>
      <c r="AQ116">
        <f t="shared" si="56"/>
        <v>228.81970166007727</v>
      </c>
      <c r="AR116">
        <f t="shared" si="57"/>
        <v>225.17194970860317</v>
      </c>
      <c r="AV116">
        <f>((0.08/0.115)*100)</f>
        <v>69.565217391304344</v>
      </c>
      <c r="AW116">
        <f>((0.06/0.1)*100)</f>
        <v>60</v>
      </c>
      <c r="AX116">
        <f>((0.075/0.115)*100)</f>
        <v>65.217391304347814</v>
      </c>
      <c r="AY116">
        <f>((0.075/0.115)*100)</f>
        <v>65.217391304347814</v>
      </c>
      <c r="BA116">
        <f>((0.035/0.115)*100)</f>
        <v>30.434782608695656</v>
      </c>
      <c r="BB116">
        <f>((0.04/0.1)*100)</f>
        <v>40</v>
      </c>
      <c r="BC116">
        <f>((0.04/0.115)*100)</f>
        <v>34.782608695652172</v>
      </c>
      <c r="BD116">
        <f>((0.04/0.115)*100)</f>
        <v>34.782608695652172</v>
      </c>
      <c r="BF116">
        <f>ABS($B$116-$D$116)</f>
        <v>1.9886200000000009</v>
      </c>
      <c r="BG116">
        <f>ABS($F$116-$H$116)</f>
        <v>4.7105199999999989</v>
      </c>
      <c r="BL116">
        <f>SQRT((ABS($A$116-$E$116)^2+(ABS($B$116-$F$116)^2)))</f>
        <v>1.3267795115138756</v>
      </c>
      <c r="BM116">
        <f>SQRT((ABS($C$116-$G$116)^2+(ABS($D$116-$H$116)^2)))</f>
        <v>4.8298549787739971</v>
      </c>
      <c r="BO116">
        <f>SQRT((ABS($A$116-$G$116)^2+(ABS($B$116-$H$116)^2)))</f>
        <v>4.4889803167178197</v>
      </c>
      <c r="BP116">
        <f>SQRT((ABS($C$116-$E$116)^2+(ABS($D$116-$F$116)^2)))</f>
        <v>8.12724448090772</v>
      </c>
      <c r="BR116">
        <f>DEGREES(ACOS((29.5287362814115^2+30.2557813003631^2-5.00317007481557^2)/(2*29.5287362814115*30.2557813003631)))</f>
        <v>9.4995760869523682</v>
      </c>
      <c r="BS116">
        <f>DEGREES(ACOS((7.76762622939112^2+19.9006630377277^2-13.7437640564813^2)/(2*7.76762622939112*19.9006630377277)))</f>
        <v>30.096465355185266</v>
      </c>
      <c r="BU116">
        <v>16</v>
      </c>
      <c r="BV116">
        <v>7</v>
      </c>
      <c r="BW116">
        <v>9</v>
      </c>
      <c r="BX116">
        <v>11</v>
      </c>
      <c r="BY116">
        <v>12</v>
      </c>
      <c r="BZ116">
        <v>7</v>
      </c>
      <c r="CA116">
        <v>4</v>
      </c>
      <c r="CB116">
        <v>4</v>
      </c>
      <c r="CC116">
        <v>15</v>
      </c>
      <c r="CD116">
        <v>9</v>
      </c>
      <c r="CE116">
        <v>6</v>
      </c>
      <c r="CF116">
        <v>13</v>
      </c>
      <c r="CG116">
        <v>15</v>
      </c>
      <c r="CH116">
        <v>11</v>
      </c>
      <c r="CI116">
        <v>6</v>
      </c>
      <c r="CJ116">
        <v>13</v>
      </c>
      <c r="CL116">
        <v>7</v>
      </c>
      <c r="CM116">
        <v>2</v>
      </c>
      <c r="CN116">
        <v>1</v>
      </c>
      <c r="CO116">
        <v>3</v>
      </c>
      <c r="CP116">
        <v>8</v>
      </c>
      <c r="CQ116">
        <v>2</v>
      </c>
      <c r="CR116">
        <v>0</v>
      </c>
      <c r="CS116">
        <v>0</v>
      </c>
      <c r="CT116">
        <v>8</v>
      </c>
      <c r="CU116">
        <v>1</v>
      </c>
      <c r="CV116">
        <v>0</v>
      </c>
      <c r="CW116">
        <v>6</v>
      </c>
      <c r="CX116">
        <v>8</v>
      </c>
      <c r="CY116">
        <v>3</v>
      </c>
      <c r="CZ116">
        <v>0</v>
      </c>
      <c r="DA116">
        <v>6</v>
      </c>
      <c r="DC116">
        <f>((7/16)*100)</f>
        <v>43.75</v>
      </c>
      <c r="DD116">
        <f>((9/16)*100)</f>
        <v>56.25</v>
      </c>
      <c r="DE116">
        <f>((11/16)*100)</f>
        <v>68.75</v>
      </c>
      <c r="DF116">
        <f>((7/12)*100)</f>
        <v>58.333333333333336</v>
      </c>
      <c r="DG116">
        <f>((4/12)*100)</f>
        <v>33.333333333333329</v>
      </c>
      <c r="DH116">
        <f>((4/12)*100)</f>
        <v>33.333333333333329</v>
      </c>
      <c r="DI116">
        <f>((9/15)*100)</f>
        <v>60</v>
      </c>
      <c r="DJ116">
        <f>((6/15)*100)</f>
        <v>40</v>
      </c>
      <c r="DK116">
        <f>((13/15)*100)</f>
        <v>86.666666666666671</v>
      </c>
      <c r="DL116">
        <f>((11/15)*100)</f>
        <v>73.333333333333329</v>
      </c>
      <c r="DM116">
        <f>((6/15)*100)</f>
        <v>40</v>
      </c>
      <c r="DN116">
        <f>((13/15)*100)</f>
        <v>86.666666666666671</v>
      </c>
      <c r="DP116">
        <f>((2/7)*100)</f>
        <v>28.571428571428569</v>
      </c>
      <c r="DQ116">
        <f>((1/7)*100)</f>
        <v>14.285714285714285</v>
      </c>
      <c r="DR116">
        <f>((3/7)*100)</f>
        <v>42.857142857142854</v>
      </c>
      <c r="DS116">
        <f>((2/8)*100)</f>
        <v>25</v>
      </c>
      <c r="DT116">
        <f>((0/8)*100)</f>
        <v>0</v>
      </c>
      <c r="DU116">
        <f>((0/8)*100)</f>
        <v>0</v>
      </c>
      <c r="DV116">
        <f>((1/8)*100)</f>
        <v>12.5</v>
      </c>
      <c r="DW116">
        <f>((0/8)*100)</f>
        <v>0</v>
      </c>
      <c r="DX116">
        <f>((6/8)*100)</f>
        <v>75</v>
      </c>
      <c r="DY116">
        <f>((3/8)*100)</f>
        <v>37.5</v>
      </c>
      <c r="DZ116">
        <f>((0/8)*100)</f>
        <v>0</v>
      </c>
      <c r="EA116">
        <f>((6/8)*100)</f>
        <v>75</v>
      </c>
    </row>
    <row r="117" spans="1:131" x14ac:dyDescent="0.25">
      <c r="A117">
        <v>57.881374000000001</v>
      </c>
      <c r="B117">
        <v>6.4617899999999997</v>
      </c>
      <c r="C117">
        <v>67.242687000000004</v>
      </c>
      <c r="D117">
        <v>8.0506320000000002</v>
      </c>
      <c r="E117">
        <v>58.596477</v>
      </c>
      <c r="F117">
        <v>5.3778949999999996</v>
      </c>
      <c r="G117">
        <v>61.816841000000004</v>
      </c>
      <c r="H117">
        <v>9.9749479999999995</v>
      </c>
      <c r="K117">
        <f>(13/200)</f>
        <v>6.5000000000000002E-2</v>
      </c>
      <c r="L117">
        <f>(13/200)</f>
        <v>6.5000000000000002E-2</v>
      </c>
      <c r="M117">
        <f>(17/200)</f>
        <v>8.5000000000000006E-2</v>
      </c>
      <c r="N117">
        <f>(15/200)</f>
        <v>7.4999999999999997E-2</v>
      </c>
      <c r="P117">
        <f>(8/200)</f>
        <v>0.04</v>
      </c>
      <c r="Q117">
        <f>(9/200)</f>
        <v>4.4999999999999998E-2</v>
      </c>
      <c r="R117">
        <f>(8/200)</f>
        <v>0.04</v>
      </c>
      <c r="S117">
        <f>(8/200)</f>
        <v>0.04</v>
      </c>
      <c r="U117">
        <f>0.065+0.04</f>
        <v>0.10500000000000001</v>
      </c>
      <c r="V117">
        <f>0.065+0.045</f>
        <v>0.11</v>
      </c>
      <c r="W117">
        <f>0.085+0.04</f>
        <v>0.125</v>
      </c>
      <c r="X117">
        <f>0.075+0.04</f>
        <v>0.11499999999999999</v>
      </c>
      <c r="Z117">
        <f>SQRT((ABS($A$118-$A$117)^2+(ABS($B$118-$B$117)^2)))</f>
        <v>28.482111178967347</v>
      </c>
      <c r="AA117">
        <f>SQRT((ABS($C$118-$C$117)^2+(ABS($D$118-$D$117)^2)))</f>
        <v>27.817111337394692</v>
      </c>
      <c r="AB117">
        <f>SQRT((ABS($E$118-$E$117)^2+(ABS($F$118-$F$117)^2)))</f>
        <v>29.400883091582429</v>
      </c>
      <c r="AC117">
        <f>SQRT((ABS($G$118-$G$117)^2+(ABS($H$118-$H$117)^2)))</f>
        <v>27.659332272692666</v>
      </c>
      <c r="AJ117">
        <f>1/0.105</f>
        <v>9.5238095238095237</v>
      </c>
      <c r="AK117">
        <f>1/0.11</f>
        <v>9.0909090909090917</v>
      </c>
      <c r="AL117">
        <f>1/0.125</f>
        <v>8</v>
      </c>
      <c r="AM117">
        <f>1/0.115</f>
        <v>8.695652173913043</v>
      </c>
      <c r="AO117">
        <f t="shared" si="54"/>
        <v>271.25820170445093</v>
      </c>
      <c r="AP117">
        <f t="shared" si="55"/>
        <v>252.88283033995174</v>
      </c>
      <c r="AQ117">
        <f t="shared" si="56"/>
        <v>235.20706473265943</v>
      </c>
      <c r="AR117">
        <f t="shared" si="57"/>
        <v>240.51593280602319</v>
      </c>
      <c r="AV117">
        <f>((0.065/0.105)*100)</f>
        <v>61.904761904761905</v>
      </c>
      <c r="AW117">
        <f>((0.065/0.11)*100)</f>
        <v>59.090909090909093</v>
      </c>
      <c r="AX117">
        <f>((0.085/0.125)*100)</f>
        <v>68</v>
      </c>
      <c r="AY117">
        <f>((0.075/0.115)*100)</f>
        <v>65.217391304347814</v>
      </c>
      <c r="BA117">
        <f>((0.04/0.105)*100)</f>
        <v>38.095238095238102</v>
      </c>
      <c r="BB117">
        <f>((0.045/0.11)*100)</f>
        <v>40.909090909090907</v>
      </c>
      <c r="BC117">
        <f>((0.04/0.125)*100)</f>
        <v>32</v>
      </c>
      <c r="BD117">
        <f>((0.04/0.115)*100)</f>
        <v>34.782608695652172</v>
      </c>
      <c r="BF117">
        <f>ABS($B$117-$D$117)</f>
        <v>1.5888420000000005</v>
      </c>
      <c r="BG117">
        <f>ABS($F$117-$H$117)</f>
        <v>4.5970529999999998</v>
      </c>
      <c r="BL117">
        <f>SQRT((ABS($A$117-$E$117)^2+(ABS($B$117-$F$117)^2)))</f>
        <v>1.2985378976502759</v>
      </c>
      <c r="BM117">
        <f>SQRT((ABS($C$117-$G$117)^2+(ABS($D$117-$H$117)^2)))</f>
        <v>5.7569781034473282</v>
      </c>
      <c r="BO117">
        <f>SQRT((ABS($A$117-$G$117)^2+(ABS($B$117-$H$117)^2)))</f>
        <v>5.2754317018660206</v>
      </c>
      <c r="BP117">
        <f>SQRT((ABS($C$117-$E$117)^2+(ABS($D$117-$F$117)^2)))</f>
        <v>9.0498878686572173</v>
      </c>
      <c r="BR117">
        <f>DEGREES(ACOS((22.8044636033398^2+24.4907280374523^2-4.91856869690197^2)/(2*22.8044636033398*24.4907280374523)))</f>
        <v>11.220004867707726</v>
      </c>
      <c r="BU117">
        <v>13</v>
      </c>
      <c r="BV117">
        <v>5</v>
      </c>
      <c r="BW117">
        <v>7</v>
      </c>
      <c r="BX117">
        <v>9</v>
      </c>
      <c r="BY117">
        <v>13</v>
      </c>
      <c r="BZ117">
        <v>5</v>
      </c>
      <c r="CA117">
        <v>6</v>
      </c>
      <c r="CB117">
        <v>5</v>
      </c>
      <c r="CC117">
        <v>17</v>
      </c>
      <c r="CD117">
        <v>7</v>
      </c>
      <c r="CE117">
        <v>8</v>
      </c>
      <c r="CF117">
        <v>13</v>
      </c>
      <c r="CG117">
        <v>15</v>
      </c>
      <c r="CH117">
        <v>9</v>
      </c>
      <c r="CI117">
        <v>5</v>
      </c>
      <c r="CJ117">
        <v>13</v>
      </c>
      <c r="CL117">
        <v>8</v>
      </c>
      <c r="CM117">
        <v>0</v>
      </c>
      <c r="CN117">
        <v>2</v>
      </c>
      <c r="CO117">
        <v>4</v>
      </c>
      <c r="CP117">
        <v>9</v>
      </c>
      <c r="CQ117">
        <v>0</v>
      </c>
      <c r="CR117">
        <v>0</v>
      </c>
      <c r="CS117">
        <v>0</v>
      </c>
      <c r="CT117">
        <v>8</v>
      </c>
      <c r="CU117">
        <v>2</v>
      </c>
      <c r="CV117">
        <v>1</v>
      </c>
      <c r="CW117">
        <v>6</v>
      </c>
      <c r="CX117">
        <v>8</v>
      </c>
      <c r="CY117">
        <v>4</v>
      </c>
      <c r="CZ117">
        <v>0</v>
      </c>
      <c r="DA117">
        <v>6</v>
      </c>
      <c r="DC117">
        <f>((5/13)*100)</f>
        <v>38.461538461538467</v>
      </c>
      <c r="DD117">
        <f>((7/13)*100)</f>
        <v>53.846153846153847</v>
      </c>
      <c r="DE117">
        <f>((9/13)*100)</f>
        <v>69.230769230769226</v>
      </c>
      <c r="DF117">
        <f>((5/13)*100)</f>
        <v>38.461538461538467</v>
      </c>
      <c r="DG117">
        <f>((6/13)*100)</f>
        <v>46.153846153846153</v>
      </c>
      <c r="DH117">
        <f>((5/13)*100)</f>
        <v>38.461538461538467</v>
      </c>
      <c r="DI117">
        <f>((7/17)*100)</f>
        <v>41.17647058823529</v>
      </c>
      <c r="DJ117">
        <f>((8/17)*100)</f>
        <v>47.058823529411761</v>
      </c>
      <c r="DK117">
        <f>((13/17)*100)</f>
        <v>76.470588235294116</v>
      </c>
      <c r="DL117">
        <f>((9/15)*100)</f>
        <v>60</v>
      </c>
      <c r="DM117">
        <f>((5/15)*100)</f>
        <v>33.333333333333329</v>
      </c>
      <c r="DN117">
        <f>((13/15)*100)</f>
        <v>86.666666666666671</v>
      </c>
      <c r="DP117">
        <f>((0/8)*100)</f>
        <v>0</v>
      </c>
      <c r="DQ117">
        <f>((2/8)*100)</f>
        <v>25</v>
      </c>
      <c r="DR117">
        <f>((4/8)*100)</f>
        <v>50</v>
      </c>
      <c r="DS117">
        <f>((0/9)*100)</f>
        <v>0</v>
      </c>
      <c r="DT117">
        <f>((0/9)*100)</f>
        <v>0</v>
      </c>
      <c r="DU117">
        <f>((0/9)*100)</f>
        <v>0</v>
      </c>
      <c r="DV117">
        <f>((2/8)*100)</f>
        <v>25</v>
      </c>
      <c r="DW117">
        <f>((1/8)*100)</f>
        <v>12.5</v>
      </c>
      <c r="DX117">
        <f>((6/8)*100)</f>
        <v>75</v>
      </c>
      <c r="DY117">
        <f>((4/8)*100)</f>
        <v>50</v>
      </c>
      <c r="DZ117">
        <f>((0/8)*100)</f>
        <v>0</v>
      </c>
      <c r="EA117">
        <f>((6/8)*100)</f>
        <v>75</v>
      </c>
    </row>
    <row r="118" spans="1:131" x14ac:dyDescent="0.25">
      <c r="A118">
        <v>29.405950000000004</v>
      </c>
      <c r="B118">
        <v>5.8446309999999997</v>
      </c>
      <c r="C118">
        <v>39.428531</v>
      </c>
      <c r="D118">
        <v>7.6451580000000003</v>
      </c>
      <c r="E118">
        <v>29.207214000000008</v>
      </c>
      <c r="F118">
        <v>4.5513680000000001</v>
      </c>
      <c r="G118">
        <v>34.183584000000003</v>
      </c>
      <c r="H118">
        <v>8.7742109999999993</v>
      </c>
      <c r="K118">
        <f>(13/200)</f>
        <v>6.5000000000000002E-2</v>
      </c>
      <c r="L118">
        <f>(12/200)</f>
        <v>0.06</v>
      </c>
      <c r="P118">
        <f>(10/200)</f>
        <v>0.05</v>
      </c>
      <c r="Q118">
        <f>(10/200)</f>
        <v>0.05</v>
      </c>
      <c r="R118">
        <f>(10/200)</f>
        <v>0.05</v>
      </c>
      <c r="S118">
        <f>(8/200)</f>
        <v>0.04</v>
      </c>
      <c r="U118">
        <f>0.065+0.05</f>
        <v>0.115</v>
      </c>
      <c r="V118">
        <f>0.06+0.05</f>
        <v>0.11</v>
      </c>
      <c r="Z118">
        <f>SQRT((ABS($A$119-$A$118)^2+(ABS($B$119-$B$118)^2)))</f>
        <v>19.581537321669359</v>
      </c>
      <c r="AA118">
        <f>SQRT((ABS($C$119-$C$118)^2+(ABS($D$119-$D$118)^2)))</f>
        <v>23.25196980411236</v>
      </c>
      <c r="AJ118">
        <f>1/0.115</f>
        <v>8.695652173913043</v>
      </c>
      <c r="AK118">
        <f>1/0.11</f>
        <v>9.0909090909090917</v>
      </c>
      <c r="AO118">
        <f t="shared" si="54"/>
        <v>170.27423757973355</v>
      </c>
      <c r="AP118">
        <f t="shared" si="55"/>
        <v>211.38154367374872</v>
      </c>
      <c r="AV118">
        <f>((0.065/0.115)*100)</f>
        <v>56.521739130434781</v>
      </c>
      <c r="AW118">
        <f>((0.06/0.11)*100)</f>
        <v>54.54545454545454</v>
      </c>
      <c r="BA118">
        <f>((0.05/0.115)*100)</f>
        <v>43.478260869565219</v>
      </c>
      <c r="BB118">
        <f>((0.05/0.11)*100)</f>
        <v>45.45454545454546</v>
      </c>
      <c r="BF118">
        <f>ABS($B$118-$D$118)</f>
        <v>1.8005270000000007</v>
      </c>
      <c r="BG118">
        <f>ABS($F$118-$H$118)</f>
        <v>4.2228429999999992</v>
      </c>
      <c r="BI118">
        <v>2.2602685000000005</v>
      </c>
      <c r="BJ118">
        <v>2.849583</v>
      </c>
      <c r="BL118">
        <f>SQRT((ABS($A$118-$E$118)^2+(ABS($B$118-$F$118)^2)))</f>
        <v>1.3084438027156526</v>
      </c>
      <c r="BM118">
        <f>SQRT((ABS($C$118-$G$118)^2+(ABS($D$118-$H$118)^2)))</f>
        <v>5.3650936347484155</v>
      </c>
      <c r="BO118">
        <f>SQRT((ABS($A$118-$G$118)^2+(ABS($B$118-$H$118)^2)))</f>
        <v>5.6043042043019025</v>
      </c>
      <c r="BP118">
        <f>SQRT((ABS($C$118-$E$118)^2+(ABS($D$118-$F$118)^2)))</f>
        <v>10.679272343122861</v>
      </c>
      <c r="BR118">
        <f>DEGREES(ACOS((31.9735587793469^2+33.3017741357993^2-4.25980692765881^2)/(2*31.9735587793469*33.3017741357993)))</f>
        <v>7.1113663600387618</v>
      </c>
      <c r="BU118">
        <v>13</v>
      </c>
      <c r="BV118">
        <v>4</v>
      </c>
      <c r="BW118">
        <v>3</v>
      </c>
      <c r="BX118">
        <v>9</v>
      </c>
      <c r="BY118">
        <v>12</v>
      </c>
      <c r="BZ118">
        <v>4</v>
      </c>
      <c r="CA118">
        <v>8</v>
      </c>
      <c r="CB118">
        <v>4</v>
      </c>
      <c r="CL118">
        <v>10</v>
      </c>
      <c r="CM118">
        <v>2</v>
      </c>
      <c r="CN118">
        <v>0</v>
      </c>
      <c r="CO118">
        <v>4</v>
      </c>
      <c r="CP118">
        <v>10</v>
      </c>
      <c r="CQ118">
        <v>2</v>
      </c>
      <c r="CR118">
        <v>1</v>
      </c>
      <c r="CS118">
        <v>0</v>
      </c>
      <c r="CT118">
        <v>10</v>
      </c>
      <c r="CU118">
        <v>0</v>
      </c>
      <c r="CV118">
        <v>6</v>
      </c>
      <c r="CW118">
        <v>4</v>
      </c>
      <c r="CX118">
        <v>8</v>
      </c>
      <c r="CY118">
        <v>4</v>
      </c>
      <c r="CZ118">
        <v>0</v>
      </c>
      <c r="DA118">
        <v>4</v>
      </c>
      <c r="DC118">
        <f>((4/13)*100)</f>
        <v>30.76923076923077</v>
      </c>
      <c r="DD118">
        <f>((3/13)*100)</f>
        <v>23.076923076923077</v>
      </c>
      <c r="DE118">
        <f>((9/13)*100)</f>
        <v>69.230769230769226</v>
      </c>
      <c r="DF118">
        <f>((4/12)*100)</f>
        <v>33.333333333333329</v>
      </c>
      <c r="DG118">
        <f>((8/12)*100)</f>
        <v>66.666666666666657</v>
      </c>
      <c r="DH118">
        <f>((4/12)*100)</f>
        <v>33.333333333333329</v>
      </c>
      <c r="DP118">
        <f>((2/10)*100)</f>
        <v>20</v>
      </c>
      <c r="DQ118">
        <f>((0/10)*100)</f>
        <v>0</v>
      </c>
      <c r="DR118">
        <f>((4/10)*100)</f>
        <v>40</v>
      </c>
      <c r="DS118">
        <f>((2/10)*100)</f>
        <v>20</v>
      </c>
      <c r="DT118">
        <f>((1/10)*100)</f>
        <v>10</v>
      </c>
      <c r="DU118">
        <f>((0/10)*100)</f>
        <v>0</v>
      </c>
      <c r="DV118">
        <f>((0/10)*100)</f>
        <v>0</v>
      </c>
      <c r="DW118">
        <f>((6/10)*100)</f>
        <v>60</v>
      </c>
      <c r="DX118">
        <f>((4/10)*100)</f>
        <v>40</v>
      </c>
      <c r="DY118">
        <f>((4/8)*100)</f>
        <v>50</v>
      </c>
      <c r="DZ118">
        <f>((0/8)*100)</f>
        <v>0</v>
      </c>
      <c r="EA118">
        <f>((4/8)*100)</f>
        <v>50</v>
      </c>
    </row>
    <row r="119" spans="1:131" x14ac:dyDescent="0.25">
      <c r="A119">
        <v>9.8287930000000046</v>
      </c>
      <c r="B119">
        <v>6.2587900000000003</v>
      </c>
      <c r="C119">
        <v>16.176583000000001</v>
      </c>
      <c r="D119">
        <v>7.6770009999999997</v>
      </c>
      <c r="Q119">
        <f>(12/200)</f>
        <v>0.06</v>
      </c>
      <c r="BF119">
        <f>ABS($B$119-$D$119)</f>
        <v>1.4182109999999994</v>
      </c>
      <c r="BR119">
        <f>DEGREES(ACOS((27.1162578377336^2+28.0245294272404^2-4.75443935484395^2)/(2*27.1162578377336*28.0245294272404)))</f>
        <v>9.711468304159494</v>
      </c>
      <c r="BS119">
        <f>DEGREES(ACOS((8.93423053197732^2+30.0299474983717^2-22.2408961056101^2)/(2*8.93423053197732*30.0299474983717)))</f>
        <v>24.83627598262574</v>
      </c>
      <c r="CP119">
        <v>12</v>
      </c>
      <c r="CQ119">
        <v>3</v>
      </c>
      <c r="CR119">
        <v>6</v>
      </c>
      <c r="CS119">
        <v>0</v>
      </c>
      <c r="DS119">
        <f>((3/12)*100)</f>
        <v>25</v>
      </c>
      <c r="DT119">
        <f>((6/12)*100)</f>
        <v>50</v>
      </c>
      <c r="DU119">
        <f>((0/12)*100)</f>
        <v>0</v>
      </c>
    </row>
    <row r="120" spans="1:131" x14ac:dyDescent="0.25">
      <c r="A120" t="s">
        <v>22</v>
      </c>
      <c r="B120" t="s">
        <v>22</v>
      </c>
      <c r="C120" t="s">
        <v>22</v>
      </c>
      <c r="D120" t="s">
        <v>22</v>
      </c>
      <c r="E120" t="s">
        <v>22</v>
      </c>
      <c r="F120" t="s">
        <v>22</v>
      </c>
      <c r="G120" t="s">
        <v>22</v>
      </c>
      <c r="H120" t="s">
        <v>22</v>
      </c>
      <c r="BR120">
        <f>DEGREES(ACOS((29.2268453682049^2+30.1158739450711^2-4.41461827839565^2)/(2*29.2268453682049*30.1158739450711)))</f>
        <v>8.3583831858716096</v>
      </c>
      <c r="BS120">
        <f>DEGREES(ACOS((4.3355903463969^2+29.6325511640193^2-29.5287362814115^2)/(2*4.3355903463969*29.6325511640193)))</f>
        <v>84.430175465919575</v>
      </c>
    </row>
    <row r="121" spans="1:131" x14ac:dyDescent="0.25">
      <c r="A121">
        <v>49.042583</v>
      </c>
      <c r="B121">
        <v>9.3907900000000009</v>
      </c>
      <c r="C121">
        <v>37.539476000000008</v>
      </c>
      <c r="D121">
        <v>8.8198950000000007</v>
      </c>
      <c r="E121">
        <v>48.495212000000002</v>
      </c>
      <c r="F121">
        <v>9.7325789999999994</v>
      </c>
      <c r="G121">
        <v>37.862686000000004</v>
      </c>
      <c r="H121">
        <v>7.6376840000000001</v>
      </c>
      <c r="K121">
        <f>(16/200)</f>
        <v>0.08</v>
      </c>
      <c r="L121">
        <f>(16/200)</f>
        <v>0.08</v>
      </c>
      <c r="M121">
        <f>(16/200)</f>
        <v>0.08</v>
      </c>
      <c r="N121">
        <f>(17/200)</f>
        <v>8.5000000000000006E-2</v>
      </c>
      <c r="P121">
        <f>(11/200)</f>
        <v>5.5E-2</v>
      </c>
      <c r="Q121">
        <f>(13/200)</f>
        <v>6.5000000000000002E-2</v>
      </c>
      <c r="R121">
        <f>(11/200)</f>
        <v>5.5E-2</v>
      </c>
      <c r="S121">
        <f>(12/200)</f>
        <v>0.06</v>
      </c>
      <c r="U121">
        <f>0.08+0.055</f>
        <v>0.13500000000000001</v>
      </c>
      <c r="V121">
        <f>0.08+0.065</f>
        <v>0.14500000000000002</v>
      </c>
      <c r="W121">
        <f>0.08+0.055</f>
        <v>0.13500000000000001</v>
      </c>
      <c r="X121">
        <f>0.085+0.06</f>
        <v>0.14500000000000002</v>
      </c>
      <c r="Z121">
        <f>SQRT((ABS($A$122-$A$121)^2+(ABS($B$122-$B$121)^2)))</f>
        <v>23.866140290099068</v>
      </c>
      <c r="AA121">
        <f>SQRT((ABS($C$122-$C$121)^2+(ABS($D$122-$D$121)^2)))</f>
        <v>25.071329510758396</v>
      </c>
      <c r="AB121">
        <f>SQRT((ABS($E$122-$E$121)^2+(ABS($F$122-$F$121)^2)))</f>
        <v>23.414948054998074</v>
      </c>
      <c r="AC121">
        <f>SQRT((ABS($G$122-$G$121)^2+(ABS($H$122-$H$121)^2)))</f>
        <v>25.448457876404163</v>
      </c>
      <c r="AJ121">
        <f>1/0.135</f>
        <v>7.4074074074074066</v>
      </c>
      <c r="AK121">
        <f>1/0.145</f>
        <v>6.8965517241379315</v>
      </c>
      <c r="AL121">
        <f>1/0.135</f>
        <v>7.4074074074074066</v>
      </c>
      <c r="AM121">
        <f>1/0.145</f>
        <v>6.8965517241379315</v>
      </c>
      <c r="AO121">
        <f t="shared" ref="AO121:AO129" si="58">$Z121/$U121</f>
        <v>176.7862243711042</v>
      </c>
      <c r="AP121">
        <f t="shared" ref="AP121:AP129" si="59">$AA121/$V121</f>
        <v>172.90572076385098</v>
      </c>
      <c r="AQ121">
        <f t="shared" ref="AQ121:AQ128" si="60">$AB121/$W121</f>
        <v>173.44405966665238</v>
      </c>
      <c r="AR121">
        <f t="shared" ref="AR121:AR129" si="61">$AC121/$X121</f>
        <v>175.50660604416663</v>
      </c>
      <c r="AV121">
        <f>((0.08/0.135)*100)</f>
        <v>59.259259259259252</v>
      </c>
      <c r="AW121">
        <f>((0.08/0.145)*100)</f>
        <v>55.172413793103459</v>
      </c>
      <c r="AX121">
        <f>((0.08/0.135)*100)</f>
        <v>59.259259259259252</v>
      </c>
      <c r="AY121">
        <f>((0.085/0.145)*100)</f>
        <v>58.62068965517242</v>
      </c>
      <c r="BA121">
        <f>((0.055/0.135)*100)</f>
        <v>40.74074074074074</v>
      </c>
      <c r="BB121">
        <f>((0.065/0.145)*100)</f>
        <v>44.827586206896555</v>
      </c>
      <c r="BC121">
        <f>((0.055/0.135)*100)</f>
        <v>40.74074074074074</v>
      </c>
      <c r="BD121">
        <f>((0.06/0.145)*100)</f>
        <v>41.379310344827587</v>
      </c>
      <c r="BF121">
        <f>ABS($B$121-$D$121)</f>
        <v>0.57089500000000015</v>
      </c>
      <c r="BG121">
        <f>ABS($F$121-$H$121)</f>
        <v>2.0948949999999993</v>
      </c>
      <c r="BL121">
        <f>SQRT((ABS($A$121-$E$121)^2+(ABS($B$121-$F$121)^2)))</f>
        <v>0.64531754366513017</v>
      </c>
      <c r="BM121">
        <f>SQRT((ABS($C$121-$G$121)^2+(ABS($D$121-$H$121)^2)))</f>
        <v>1.2255968148706158</v>
      </c>
      <c r="BO121">
        <f>SQRT((ABS($A$121-$G$122)^2+(ABS($B$121-$H$122)^2)))</f>
        <v>14.627572763228565</v>
      </c>
      <c r="BP121">
        <f>SQRT((ABS($C$121-$E$121)^2+(ABS($D$121-$F$121)^2)))</f>
        <v>10.993686523889604</v>
      </c>
      <c r="BR121">
        <f>DEGREES(ACOS((19.5087245415046^2+23.3653077748571^2-5.80044168936987^2)/(2*19.5087245415046*23.3653077748571)))</f>
        <v>11.647279006298966</v>
      </c>
      <c r="BS121">
        <f>DEGREES(ACOS((5.00317007481557^2+23.5663145105063^2-22.8044636033398^2)/(2*5.00317007481557*23.5663145105063)))</f>
        <v>75.169335008148835</v>
      </c>
      <c r="BU121">
        <v>16</v>
      </c>
      <c r="BV121">
        <v>4</v>
      </c>
      <c r="BW121">
        <v>5</v>
      </c>
      <c r="BX121">
        <v>16</v>
      </c>
      <c r="BY121">
        <v>16</v>
      </c>
      <c r="BZ121">
        <v>5</v>
      </c>
      <c r="CA121">
        <v>12</v>
      </c>
      <c r="CB121">
        <v>4</v>
      </c>
      <c r="CC121">
        <v>16</v>
      </c>
      <c r="CD121">
        <v>5</v>
      </c>
      <c r="CE121">
        <v>11</v>
      </c>
      <c r="CF121">
        <v>6</v>
      </c>
      <c r="CG121">
        <v>17</v>
      </c>
      <c r="CH121">
        <v>16</v>
      </c>
      <c r="CI121">
        <v>5</v>
      </c>
      <c r="CJ121">
        <v>6</v>
      </c>
      <c r="CL121">
        <v>11</v>
      </c>
      <c r="CM121">
        <v>0</v>
      </c>
      <c r="CN121">
        <v>0</v>
      </c>
      <c r="CO121">
        <v>11</v>
      </c>
      <c r="CP121">
        <v>13</v>
      </c>
      <c r="CQ121">
        <v>0</v>
      </c>
      <c r="CR121">
        <v>0</v>
      </c>
      <c r="CS121">
        <v>0</v>
      </c>
      <c r="CT121">
        <v>11</v>
      </c>
      <c r="CU121">
        <v>0</v>
      </c>
      <c r="CV121">
        <v>7</v>
      </c>
      <c r="CW121">
        <v>0</v>
      </c>
      <c r="CX121">
        <v>12</v>
      </c>
      <c r="CY121">
        <v>11</v>
      </c>
      <c r="CZ121">
        <v>0</v>
      </c>
      <c r="DA121">
        <v>0</v>
      </c>
      <c r="DC121">
        <f>((4/16)*100)</f>
        <v>25</v>
      </c>
      <c r="DD121">
        <f>((5/16)*100)</f>
        <v>31.25</v>
      </c>
      <c r="DE121">
        <f>((16/16)*100)</f>
        <v>100</v>
      </c>
      <c r="DF121">
        <f>((5/16)*100)</f>
        <v>31.25</v>
      </c>
      <c r="DG121">
        <f>((12/16)*100)</f>
        <v>75</v>
      </c>
      <c r="DH121">
        <f>((4/16)*100)</f>
        <v>25</v>
      </c>
      <c r="DI121">
        <f>((5/16)*100)</f>
        <v>31.25</v>
      </c>
      <c r="DJ121">
        <f>((11/16)*100)</f>
        <v>68.75</v>
      </c>
      <c r="DK121">
        <f>((6/16)*100)</f>
        <v>37.5</v>
      </c>
      <c r="DL121">
        <f>((16/17)*100)</f>
        <v>94.117647058823522</v>
      </c>
      <c r="DM121">
        <f>((5/17)*100)</f>
        <v>29.411764705882355</v>
      </c>
      <c r="DN121">
        <f>((6/17)*100)</f>
        <v>35.294117647058826</v>
      </c>
      <c r="DP121">
        <f>((0/11)*100)</f>
        <v>0</v>
      </c>
      <c r="DQ121">
        <f>((0/11)*100)</f>
        <v>0</v>
      </c>
      <c r="DR121">
        <f>((11/11)*100)</f>
        <v>100</v>
      </c>
      <c r="DS121">
        <f>((0/13)*100)</f>
        <v>0</v>
      </c>
      <c r="DT121">
        <f>((0/13)*100)</f>
        <v>0</v>
      </c>
      <c r="DU121">
        <f>((0/13)*100)</f>
        <v>0</v>
      </c>
      <c r="DV121">
        <f>((0/11)*100)</f>
        <v>0</v>
      </c>
      <c r="DW121">
        <f>((7/11)*100)</f>
        <v>63.636363636363633</v>
      </c>
      <c r="DX121">
        <f>((0/11)*100)</f>
        <v>0</v>
      </c>
      <c r="DY121">
        <f>((11/12)*100)</f>
        <v>91.666666666666657</v>
      </c>
      <c r="DZ121">
        <f>((0/12)*100)</f>
        <v>0</v>
      </c>
      <c r="EA121">
        <f>((0/12)*100)</f>
        <v>0</v>
      </c>
    </row>
    <row r="122" spans="1:131" x14ac:dyDescent="0.25">
      <c r="A122">
        <v>72.889504000000002</v>
      </c>
      <c r="B122">
        <v>8.4331829999999997</v>
      </c>
      <c r="C122">
        <v>62.564792000000004</v>
      </c>
      <c r="D122">
        <v>7.3016319999999997</v>
      </c>
      <c r="E122">
        <v>71.881139000000005</v>
      </c>
      <c r="F122">
        <v>8.5671560000000007</v>
      </c>
      <c r="G122">
        <v>63.253372000000006</v>
      </c>
      <c r="H122">
        <v>5.9238949999999999</v>
      </c>
      <c r="K122">
        <f>(16/200)</f>
        <v>0.08</v>
      </c>
      <c r="L122">
        <f>(16/200)</f>
        <v>0.08</v>
      </c>
      <c r="M122">
        <f>(14/200)</f>
        <v>7.0000000000000007E-2</v>
      </c>
      <c r="N122">
        <f>(16/200)</f>
        <v>0.08</v>
      </c>
      <c r="P122">
        <f>(11/200)</f>
        <v>5.5E-2</v>
      </c>
      <c r="Q122">
        <f>(12/200)</f>
        <v>0.06</v>
      </c>
      <c r="R122">
        <f>(9/200)</f>
        <v>4.4999999999999998E-2</v>
      </c>
      <c r="S122">
        <f>(11/200)</f>
        <v>5.5E-2</v>
      </c>
      <c r="U122">
        <f>0.08+0.055</f>
        <v>0.13500000000000001</v>
      </c>
      <c r="V122">
        <f>0.08+0.06</f>
        <v>0.14000000000000001</v>
      </c>
      <c r="W122">
        <f>0.07+0.045</f>
        <v>0.115</v>
      </c>
      <c r="X122">
        <f>0.08+0.055</f>
        <v>0.13500000000000001</v>
      </c>
      <c r="Z122">
        <f>SQRT((ABS($A$123-$A$122)^2+(ABS($B$123-$B$122)^2)))</f>
        <v>20.719847363292544</v>
      </c>
      <c r="AA122">
        <f>SQRT((ABS($C$123-$C$122)^2+(ABS($D$123-$D$122)^2)))</f>
        <v>21.14165925384788</v>
      </c>
      <c r="AB122">
        <f>SQRT((ABS($E$123-$E$122)^2+(ABS($F$123-$F$122)^2)))</f>
        <v>18.915226158267867</v>
      </c>
      <c r="AC122">
        <f>SQRT((ABS($G$123-$G$122)^2+(ABS($H$123-$H$122)^2)))</f>
        <v>21.618177956542617</v>
      </c>
      <c r="AJ122">
        <f>1/0.135</f>
        <v>7.4074074074074066</v>
      </c>
      <c r="AK122">
        <f>1/0.14</f>
        <v>7.1428571428571423</v>
      </c>
      <c r="AL122">
        <f>1/0.115</f>
        <v>8.695652173913043</v>
      </c>
      <c r="AM122">
        <f>1/0.135</f>
        <v>7.4074074074074066</v>
      </c>
      <c r="AO122">
        <f t="shared" si="58"/>
        <v>153.48035083920402</v>
      </c>
      <c r="AP122">
        <f t="shared" si="59"/>
        <v>151.01185181319914</v>
      </c>
      <c r="AQ122">
        <f t="shared" si="60"/>
        <v>164.48022746319884</v>
      </c>
      <c r="AR122">
        <f t="shared" si="61"/>
        <v>160.1346515299453</v>
      </c>
      <c r="AV122">
        <f>((0.08/0.135)*100)</f>
        <v>59.259259259259252</v>
      </c>
      <c r="AW122">
        <f>((0.08/0.14)*100)</f>
        <v>57.142857142857139</v>
      </c>
      <c r="AX122">
        <f>((0.07/0.115)*100)</f>
        <v>60.869565217391312</v>
      </c>
      <c r="AY122">
        <f>((0.08/0.135)*100)</f>
        <v>59.259259259259252</v>
      </c>
      <c r="BA122">
        <f>((0.055/0.135)*100)</f>
        <v>40.74074074074074</v>
      </c>
      <c r="BB122">
        <f>((0.06/0.14)*100)</f>
        <v>42.857142857142847</v>
      </c>
      <c r="BC122">
        <f>((0.045/0.115)*100)</f>
        <v>39.130434782608688</v>
      </c>
      <c r="BD122">
        <f>((0.055/0.135)*100)</f>
        <v>40.74074074074074</v>
      </c>
      <c r="BF122">
        <f>ABS($B$122-$D$122)</f>
        <v>1.131551</v>
      </c>
      <c r="BG122">
        <f>ABS($F$122-$H$122)</f>
        <v>2.6432610000000007</v>
      </c>
      <c r="BL122">
        <f>SQRT((ABS($A$122-$E$122)^2+(ABS($B$122-$F$122)^2)))</f>
        <v>1.0172260014146295</v>
      </c>
      <c r="BM122">
        <f>SQRT((ABS($C$122-$G$122)^2+(ABS($D$122-$H$122)^2)))</f>
        <v>1.5402277940515818</v>
      </c>
      <c r="BO122">
        <f>SQRT((ABS($A$122-$G$122)^2+(ABS($B$122-$H$122)^2)))</f>
        <v>9.9574879456802723</v>
      </c>
      <c r="BP122">
        <f>SQRT((ABS($C$122-$E$122)^2+(ABS($D$122-$F$122)^2)))</f>
        <v>9.4019079137686195</v>
      </c>
      <c r="BR122" t="e">
        <f>DEGREES(ACOS((5.79712389842558^2+0^2-5.79712389842558^2)/(2*5.79712389842558*0)))</f>
        <v>#DIV/0!</v>
      </c>
      <c r="BS122">
        <f>DEGREES(ACOS((4.91856869690197^2+34.2769089623325^2-31.9735587793469^2)/(2*4.91856869690197*34.2769089623325)))</f>
        <v>58.37819444328494</v>
      </c>
      <c r="BU122">
        <v>16</v>
      </c>
      <c r="BV122">
        <v>6</v>
      </c>
      <c r="BW122">
        <v>7</v>
      </c>
      <c r="BX122">
        <v>15</v>
      </c>
      <c r="BY122">
        <v>16</v>
      </c>
      <c r="BZ122">
        <v>5</v>
      </c>
      <c r="CA122">
        <v>11</v>
      </c>
      <c r="CB122">
        <v>5</v>
      </c>
      <c r="CC122">
        <v>14</v>
      </c>
      <c r="CD122">
        <v>7</v>
      </c>
      <c r="CE122">
        <v>8</v>
      </c>
      <c r="CF122">
        <v>8</v>
      </c>
      <c r="CG122">
        <v>16</v>
      </c>
      <c r="CH122">
        <v>15</v>
      </c>
      <c r="CI122">
        <v>6</v>
      </c>
      <c r="CJ122">
        <v>8</v>
      </c>
      <c r="CL122">
        <v>11</v>
      </c>
      <c r="CM122">
        <v>0</v>
      </c>
      <c r="CN122">
        <v>0</v>
      </c>
      <c r="CO122">
        <v>10</v>
      </c>
      <c r="CP122">
        <v>12</v>
      </c>
      <c r="CQ122">
        <v>0</v>
      </c>
      <c r="CR122">
        <v>7</v>
      </c>
      <c r="CS122">
        <v>0</v>
      </c>
      <c r="CT122">
        <v>9</v>
      </c>
      <c r="CU122">
        <v>0</v>
      </c>
      <c r="CV122">
        <v>4</v>
      </c>
      <c r="CW122">
        <v>1</v>
      </c>
      <c r="CX122">
        <v>11</v>
      </c>
      <c r="CY122">
        <v>10</v>
      </c>
      <c r="CZ122">
        <v>0</v>
      </c>
      <c r="DA122">
        <v>1</v>
      </c>
      <c r="DC122">
        <f>((6/16)*100)</f>
        <v>37.5</v>
      </c>
      <c r="DD122">
        <f>((7/16)*100)</f>
        <v>43.75</v>
      </c>
      <c r="DE122">
        <f>((15/16)*100)</f>
        <v>93.75</v>
      </c>
      <c r="DF122">
        <f>((5/16)*100)</f>
        <v>31.25</v>
      </c>
      <c r="DG122">
        <f>((11/16)*100)</f>
        <v>68.75</v>
      </c>
      <c r="DH122">
        <f>((5/16)*100)</f>
        <v>31.25</v>
      </c>
      <c r="DI122">
        <f>((7/14)*100)</f>
        <v>50</v>
      </c>
      <c r="DJ122">
        <f>((8/14)*100)</f>
        <v>57.142857142857139</v>
      </c>
      <c r="DK122">
        <f>((8/14)*100)</f>
        <v>57.142857142857139</v>
      </c>
      <c r="DL122">
        <f>((15/16)*100)</f>
        <v>93.75</v>
      </c>
      <c r="DM122">
        <f>((6/16)*100)</f>
        <v>37.5</v>
      </c>
      <c r="DN122">
        <f>((8/16)*100)</f>
        <v>50</v>
      </c>
      <c r="DP122">
        <f>((0/11)*100)</f>
        <v>0</v>
      </c>
      <c r="DQ122">
        <f>((0/11)*100)</f>
        <v>0</v>
      </c>
      <c r="DR122">
        <f>((10/11)*100)</f>
        <v>90.909090909090907</v>
      </c>
      <c r="DS122">
        <f>((0/12)*100)</f>
        <v>0</v>
      </c>
      <c r="DT122">
        <f>((7/12)*100)</f>
        <v>58.333333333333336</v>
      </c>
      <c r="DU122">
        <f>((0/12)*100)</f>
        <v>0</v>
      </c>
      <c r="DV122">
        <f>((0/9)*100)</f>
        <v>0</v>
      </c>
      <c r="DW122">
        <f>((4/9)*100)</f>
        <v>44.444444444444443</v>
      </c>
      <c r="DX122">
        <f>((1/9)*100)</f>
        <v>11.111111111111111</v>
      </c>
      <c r="DY122">
        <f>((10/11)*100)</f>
        <v>90.909090909090907</v>
      </c>
      <c r="DZ122">
        <f>((0/11)*100)</f>
        <v>0</v>
      </c>
      <c r="EA122">
        <f>((1/11)*100)</f>
        <v>9.0909090909090917</v>
      </c>
    </row>
    <row r="123" spans="1:131" x14ac:dyDescent="0.25">
      <c r="A123">
        <v>93.608834000000002</v>
      </c>
      <c r="B123">
        <v>8.2867619999999995</v>
      </c>
      <c r="C123">
        <v>83.705725999999999</v>
      </c>
      <c r="D123">
        <v>7.1265159999999996</v>
      </c>
      <c r="E123">
        <v>90.795050000000003</v>
      </c>
      <c r="F123">
        <v>8.344106</v>
      </c>
      <c r="G123">
        <v>84.85724900000001</v>
      </c>
      <c r="H123">
        <v>5.1376910000000002</v>
      </c>
      <c r="K123">
        <f>(16/200)</f>
        <v>0.08</v>
      </c>
      <c r="L123">
        <f>(16/200)</f>
        <v>0.08</v>
      </c>
      <c r="M123">
        <f>(15/200)</f>
        <v>7.4999999999999997E-2</v>
      </c>
      <c r="N123">
        <f>(16/200)</f>
        <v>0.08</v>
      </c>
      <c r="P123">
        <f>(9/200)</f>
        <v>4.4999999999999998E-2</v>
      </c>
      <c r="Q123">
        <f>(10/200)</f>
        <v>0.05</v>
      </c>
      <c r="R123">
        <f>(10/200)</f>
        <v>0.05</v>
      </c>
      <c r="S123">
        <f>(10/200)</f>
        <v>0.05</v>
      </c>
      <c r="U123">
        <f>0.08+0.045</f>
        <v>0.125</v>
      </c>
      <c r="V123">
        <f>0.08+0.05</f>
        <v>0.13</v>
      </c>
      <c r="W123">
        <f>0.075+0.05</f>
        <v>0.125</v>
      </c>
      <c r="X123">
        <f>0.08+0.05</f>
        <v>0.13</v>
      </c>
      <c r="Z123">
        <f>SQRT((ABS($A$124-$A$123)^2+(ABS($B$124-$B$123)^2)))</f>
        <v>26.295883876442822</v>
      </c>
      <c r="AA123">
        <f>SQRT((ABS($C$124-$C$123)^2+(ABS($D$124-$D$123)^2)))</f>
        <v>25.763598287413508</v>
      </c>
      <c r="AB123">
        <f>SQRT((ABS($E$124-$E$123)^2+(ABS($F$124-$F$123)^2)))</f>
        <v>26.968722206274759</v>
      </c>
      <c r="AC123">
        <f>SQRT((ABS($G$124-$G$123)^2+(ABS($H$124-$H$123)^2)))</f>
        <v>26.518696383941293</v>
      </c>
      <c r="AJ123">
        <f>1/0.125</f>
        <v>8</v>
      </c>
      <c r="AK123">
        <f>1/0.13</f>
        <v>7.6923076923076916</v>
      </c>
      <c r="AL123">
        <f>1/0.125</f>
        <v>8</v>
      </c>
      <c r="AM123">
        <f>1/0.13</f>
        <v>7.6923076923076916</v>
      </c>
      <c r="AO123">
        <f t="shared" si="58"/>
        <v>210.36707101154258</v>
      </c>
      <c r="AP123">
        <f t="shared" si="59"/>
        <v>198.18152528779621</v>
      </c>
      <c r="AQ123">
        <f t="shared" si="60"/>
        <v>215.74977765019807</v>
      </c>
      <c r="AR123">
        <f t="shared" si="61"/>
        <v>203.98997218416378</v>
      </c>
      <c r="AV123">
        <f>((0.08/0.125)*100)</f>
        <v>64</v>
      </c>
      <c r="AW123">
        <f>((0.08/0.13)*100)</f>
        <v>61.53846153846154</v>
      </c>
      <c r="AX123">
        <f>((0.075/0.125)*100)</f>
        <v>60</v>
      </c>
      <c r="AY123">
        <f>((0.08/0.13)*100)</f>
        <v>61.53846153846154</v>
      </c>
      <c r="BA123">
        <f>((0.045/0.125)*100)</f>
        <v>36</v>
      </c>
      <c r="BB123">
        <f>((0.05/0.13)*100)</f>
        <v>38.461538461538467</v>
      </c>
      <c r="BC123">
        <f>((0.05/0.125)*100)</f>
        <v>40</v>
      </c>
      <c r="BD123">
        <f>((0.05/0.13)*100)</f>
        <v>38.461538461538467</v>
      </c>
      <c r="BF123">
        <f>ABS($B$123-$D$123)</f>
        <v>1.1602459999999999</v>
      </c>
      <c r="BG123">
        <f>ABS($F$123-$H$123)</f>
        <v>3.2064149999999998</v>
      </c>
      <c r="BL123">
        <f>SQRT((ABS($A$123-$E$123)^2+(ABS($B$123-$F$123)^2)))</f>
        <v>2.8143682653469484</v>
      </c>
      <c r="BM123">
        <f>SQRT((ABS($C$123-$G$123)^2+(ABS($D$123-$H$123)^2)))</f>
        <v>2.2981362231499731</v>
      </c>
      <c r="BO123">
        <f>SQRT((ABS($A$123-$G$123)^2+(ABS($B$123-$H$123)^2)))</f>
        <v>9.3009079220937281</v>
      </c>
      <c r="BP123">
        <f>SQRT((ABS($C$123-$E$123)^2+(ABS($D$123-$F$123)^2)))</f>
        <v>7.1931245078252379</v>
      </c>
      <c r="BS123">
        <f>DEGREES(ACOS((4.25980692765881^2+28.0271584689995^2-27.1162578377336^2)/(2*4.25980692765881*28.0271584689995)))</f>
        <v>73.360109881189899</v>
      </c>
      <c r="BU123">
        <v>16</v>
      </c>
      <c r="BV123">
        <v>6</v>
      </c>
      <c r="BW123">
        <v>8</v>
      </c>
      <c r="BX123">
        <v>14</v>
      </c>
      <c r="BY123">
        <v>16</v>
      </c>
      <c r="BZ123">
        <v>7</v>
      </c>
      <c r="CA123">
        <v>8</v>
      </c>
      <c r="CB123">
        <v>6</v>
      </c>
      <c r="CC123">
        <v>15</v>
      </c>
      <c r="CD123">
        <v>8</v>
      </c>
      <c r="CE123">
        <v>7</v>
      </c>
      <c r="CF123">
        <v>10</v>
      </c>
      <c r="CG123">
        <v>16</v>
      </c>
      <c r="CH123">
        <v>14</v>
      </c>
      <c r="CI123">
        <v>6</v>
      </c>
      <c r="CJ123">
        <v>10</v>
      </c>
      <c r="CL123">
        <v>9</v>
      </c>
      <c r="CM123">
        <v>0</v>
      </c>
      <c r="CN123">
        <v>2</v>
      </c>
      <c r="CO123">
        <v>8</v>
      </c>
      <c r="CP123">
        <v>10</v>
      </c>
      <c r="CQ123">
        <v>0</v>
      </c>
      <c r="CR123">
        <v>4</v>
      </c>
      <c r="CS123">
        <v>0</v>
      </c>
      <c r="CT123">
        <v>10</v>
      </c>
      <c r="CU123">
        <v>2</v>
      </c>
      <c r="CV123">
        <v>2</v>
      </c>
      <c r="CW123">
        <v>4</v>
      </c>
      <c r="CX123">
        <v>10</v>
      </c>
      <c r="CY123">
        <v>8</v>
      </c>
      <c r="CZ123">
        <v>0</v>
      </c>
      <c r="DA123">
        <v>4</v>
      </c>
      <c r="DC123">
        <f>((6/16)*100)</f>
        <v>37.5</v>
      </c>
      <c r="DD123">
        <f>((8/16)*100)</f>
        <v>50</v>
      </c>
      <c r="DE123">
        <f>((14/16)*100)</f>
        <v>87.5</v>
      </c>
      <c r="DF123">
        <f>((7/16)*100)</f>
        <v>43.75</v>
      </c>
      <c r="DG123">
        <f>((8/16)*100)</f>
        <v>50</v>
      </c>
      <c r="DH123">
        <f>((6/16)*100)</f>
        <v>37.5</v>
      </c>
      <c r="DI123">
        <f>((8/15)*100)</f>
        <v>53.333333333333336</v>
      </c>
      <c r="DJ123">
        <f>((7/15)*100)</f>
        <v>46.666666666666664</v>
      </c>
      <c r="DK123">
        <f>((10/15)*100)</f>
        <v>66.666666666666657</v>
      </c>
      <c r="DL123">
        <f>((14/16)*100)</f>
        <v>87.5</v>
      </c>
      <c r="DM123">
        <f>((6/16)*100)</f>
        <v>37.5</v>
      </c>
      <c r="DN123">
        <f>((10/16)*100)</f>
        <v>62.5</v>
      </c>
      <c r="DP123">
        <f>((0/9)*100)</f>
        <v>0</v>
      </c>
      <c r="DQ123">
        <f>((2/9)*100)</f>
        <v>22.222222222222221</v>
      </c>
      <c r="DR123">
        <f>((8/9)*100)</f>
        <v>88.888888888888886</v>
      </c>
      <c r="DS123">
        <f>((0/10)*100)</f>
        <v>0</v>
      </c>
      <c r="DT123">
        <f>((4/10)*100)</f>
        <v>40</v>
      </c>
      <c r="DU123">
        <f>((0/10)*100)</f>
        <v>0</v>
      </c>
      <c r="DV123">
        <f>((2/10)*100)</f>
        <v>20</v>
      </c>
      <c r="DW123">
        <f>((2/10)*100)</f>
        <v>20</v>
      </c>
      <c r="DX123">
        <f>((4/10)*100)</f>
        <v>40</v>
      </c>
      <c r="DY123">
        <f>((8/10)*100)</f>
        <v>80</v>
      </c>
      <c r="DZ123">
        <f>((0/10)*100)</f>
        <v>0</v>
      </c>
      <c r="EA123">
        <f>((4/10)*100)</f>
        <v>40</v>
      </c>
    </row>
    <row r="124" spans="1:131" x14ac:dyDescent="0.25">
      <c r="A124">
        <v>119.90460800000001</v>
      </c>
      <c r="B124">
        <v>8.3627789999999997</v>
      </c>
      <c r="C124">
        <v>109.46846600000001</v>
      </c>
      <c r="D124">
        <v>7.3368120000000001</v>
      </c>
      <c r="E124">
        <v>117.75930600000001</v>
      </c>
      <c r="F124">
        <v>8.8348969999999998</v>
      </c>
      <c r="G124">
        <v>111.37591800000001</v>
      </c>
      <c r="H124">
        <v>5.0995809999999997</v>
      </c>
      <c r="K124">
        <f>(13/200)</f>
        <v>6.5000000000000002E-2</v>
      </c>
      <c r="L124">
        <f>(14/200)</f>
        <v>7.0000000000000007E-2</v>
      </c>
      <c r="M124">
        <f>(14/200)</f>
        <v>7.0000000000000007E-2</v>
      </c>
      <c r="N124">
        <f>(16/200)</f>
        <v>0.08</v>
      </c>
      <c r="P124">
        <f>(9/200)</f>
        <v>4.4999999999999998E-2</v>
      </c>
      <c r="Q124">
        <f>(10/200)</f>
        <v>0.05</v>
      </c>
      <c r="R124">
        <f>(9/200)</f>
        <v>4.4999999999999998E-2</v>
      </c>
      <c r="S124">
        <f>(9/200)</f>
        <v>4.4999999999999998E-2</v>
      </c>
      <c r="U124">
        <f>0.065+0.045</f>
        <v>0.11</v>
      </c>
      <c r="V124">
        <f>0.07+0.05</f>
        <v>0.12000000000000001</v>
      </c>
      <c r="W124">
        <f>0.07+0.045</f>
        <v>0.115</v>
      </c>
      <c r="X124">
        <f>0.08+0.045</f>
        <v>0.125</v>
      </c>
      <c r="Z124">
        <f>SQRT((ABS($A$125-$A$124)^2+(ABS($B$125-$B$124)^2)))</f>
        <v>33.025948160562251</v>
      </c>
      <c r="AA124">
        <f>SQRT((ABS($C$125-$C$124)^2+(ABS($D$125-$D$124)^2)))</f>
        <v>24.629613577108628</v>
      </c>
      <c r="AB124">
        <f>SQRT((ABS($E$125-$E$124)^2+(ABS($F$125-$F$124)^2)))</f>
        <v>34.832123591324226</v>
      </c>
      <c r="AC124">
        <f>SQRT((ABS($G$125-$G$124)^2+(ABS($H$125-$H$124)^2)))</f>
        <v>25.246187760844535</v>
      </c>
      <c r="AJ124">
        <f>1/0.11</f>
        <v>9.0909090909090917</v>
      </c>
      <c r="AK124">
        <f>1/0.12</f>
        <v>8.3333333333333339</v>
      </c>
      <c r="AL124">
        <f>1/0.115</f>
        <v>8.695652173913043</v>
      </c>
      <c r="AM124">
        <f>1/0.125</f>
        <v>8</v>
      </c>
      <c r="AO124">
        <f t="shared" si="58"/>
        <v>300.23589236874773</v>
      </c>
      <c r="AP124">
        <f t="shared" si="59"/>
        <v>205.24677980923855</v>
      </c>
      <c r="AQ124">
        <f t="shared" si="60"/>
        <v>302.8880312289063</v>
      </c>
      <c r="AR124">
        <f t="shared" si="61"/>
        <v>201.96950208675628</v>
      </c>
      <c r="AV124">
        <f>((0.065/0.11)*100)</f>
        <v>59.090909090909093</v>
      </c>
      <c r="AW124">
        <f>((0.07/0.12)*100)</f>
        <v>58.333333333333336</v>
      </c>
      <c r="AX124">
        <f>((0.07/0.115)*100)</f>
        <v>60.869565217391312</v>
      </c>
      <c r="AY124">
        <f>((0.08/0.125)*100)</f>
        <v>64</v>
      </c>
      <c r="BA124">
        <f>((0.045/0.11)*100)</f>
        <v>40.909090909090907</v>
      </c>
      <c r="BB124">
        <f>((0.05/0.12)*100)</f>
        <v>41.666666666666671</v>
      </c>
      <c r="BC124">
        <f>((0.045/0.115)*100)</f>
        <v>39.130434782608688</v>
      </c>
      <c r="BD124">
        <f>((0.045/0.125)*100)</f>
        <v>36</v>
      </c>
      <c r="BF124">
        <f>ABS($B$124-$D$124)</f>
        <v>1.0259669999999996</v>
      </c>
      <c r="BG124">
        <f>ABS($F$124-$H$124)</f>
        <v>3.7353160000000001</v>
      </c>
      <c r="BL124">
        <f>SQRT((ABS($A$124-$E$124)^2+(ABS($B$124-$F$124)^2)))</f>
        <v>2.196637447811542</v>
      </c>
      <c r="BM124">
        <f>SQRT((ABS($C$124-$G$124)^2+(ABS($D$124-$H$124)^2)))</f>
        <v>2.9399958638857004</v>
      </c>
      <c r="BO124">
        <f>SQRT((ABS($A$124-$G$124)^2+(ABS($B$124-$H$124)^2)))</f>
        <v>9.1316490462185396</v>
      </c>
      <c r="BP124">
        <f>SQRT((ABS($C$124-$E$124)^2+(ABS($D$124-$F$124)^2)))</f>
        <v>8.4250986090861311</v>
      </c>
      <c r="BS124">
        <f>DEGREES(ACOS((4.75443935484395^2+30.1914029972798^2-29.2268453682049^2)/(2*4.75443935484395*30.1914029972798)))</f>
        <v>73.836892604740143</v>
      </c>
      <c r="BU124">
        <v>13</v>
      </c>
      <c r="BV124">
        <v>5</v>
      </c>
      <c r="BW124">
        <v>6</v>
      </c>
      <c r="BX124">
        <v>11</v>
      </c>
      <c r="BY124">
        <v>14</v>
      </c>
      <c r="BZ124">
        <v>5</v>
      </c>
      <c r="CA124">
        <v>7</v>
      </c>
      <c r="CB124">
        <v>5</v>
      </c>
      <c r="CC124">
        <v>14</v>
      </c>
      <c r="CD124">
        <v>6</v>
      </c>
      <c r="CE124">
        <v>7</v>
      </c>
      <c r="CF124">
        <v>11</v>
      </c>
      <c r="CG124">
        <v>16</v>
      </c>
      <c r="CH124">
        <v>11</v>
      </c>
      <c r="CI124">
        <v>7</v>
      </c>
      <c r="CJ124">
        <v>11</v>
      </c>
      <c r="CL124">
        <v>9</v>
      </c>
      <c r="CM124">
        <v>0</v>
      </c>
      <c r="CN124">
        <v>2</v>
      </c>
      <c r="CO124">
        <v>7</v>
      </c>
      <c r="CP124">
        <v>10</v>
      </c>
      <c r="CQ124">
        <v>0</v>
      </c>
      <c r="CR124">
        <v>2</v>
      </c>
      <c r="CS124">
        <v>0</v>
      </c>
      <c r="CT124">
        <v>9</v>
      </c>
      <c r="CU124">
        <v>2</v>
      </c>
      <c r="CV124">
        <v>2</v>
      </c>
      <c r="CW124">
        <v>4</v>
      </c>
      <c r="CX124">
        <v>9</v>
      </c>
      <c r="CY124">
        <v>7</v>
      </c>
      <c r="CZ124">
        <v>0</v>
      </c>
      <c r="DA124">
        <v>4</v>
      </c>
      <c r="DC124">
        <f>((5/13)*100)</f>
        <v>38.461538461538467</v>
      </c>
      <c r="DD124">
        <f>((6/13)*100)</f>
        <v>46.153846153846153</v>
      </c>
      <c r="DE124">
        <f>((11/13)*100)</f>
        <v>84.615384615384613</v>
      </c>
      <c r="DF124">
        <f>((5/14)*100)</f>
        <v>35.714285714285715</v>
      </c>
      <c r="DG124">
        <f>((7/14)*100)</f>
        <v>50</v>
      </c>
      <c r="DH124">
        <f>((5/14)*100)</f>
        <v>35.714285714285715</v>
      </c>
      <c r="DI124">
        <f>((6/14)*100)</f>
        <v>42.857142857142854</v>
      </c>
      <c r="DJ124">
        <f>((7/14)*100)</f>
        <v>50</v>
      </c>
      <c r="DK124">
        <f>((11/14)*100)</f>
        <v>78.571428571428569</v>
      </c>
      <c r="DL124">
        <f>((11/16)*100)</f>
        <v>68.75</v>
      </c>
      <c r="DM124">
        <f>((7/16)*100)</f>
        <v>43.75</v>
      </c>
      <c r="DN124">
        <f>((11/16)*100)</f>
        <v>68.75</v>
      </c>
      <c r="DP124">
        <f>((0/9)*100)</f>
        <v>0</v>
      </c>
      <c r="DQ124">
        <f>((2/9)*100)</f>
        <v>22.222222222222221</v>
      </c>
      <c r="DR124">
        <f>((7/9)*100)</f>
        <v>77.777777777777786</v>
      </c>
      <c r="DS124">
        <f>((0/10)*100)</f>
        <v>0</v>
      </c>
      <c r="DT124">
        <f>((2/10)*100)</f>
        <v>20</v>
      </c>
      <c r="DU124">
        <f>((0/10)*100)</f>
        <v>0</v>
      </c>
      <c r="DV124">
        <f>((2/9)*100)</f>
        <v>22.222222222222221</v>
      </c>
      <c r="DW124">
        <f>((2/9)*100)</f>
        <v>22.222222222222221</v>
      </c>
      <c r="DX124">
        <f>((4/9)*100)</f>
        <v>44.444444444444443</v>
      </c>
      <c r="DY124">
        <f>((7/9)*100)</f>
        <v>77.777777777777786</v>
      </c>
      <c r="DZ124">
        <f>((0/9)*100)</f>
        <v>0</v>
      </c>
      <c r="EA124">
        <f>((4/9)*100)</f>
        <v>44.444444444444443</v>
      </c>
    </row>
    <row r="125" spans="1:131" x14ac:dyDescent="0.25">
      <c r="A125">
        <v>152.92137500000001</v>
      </c>
      <c r="B125">
        <v>9.1414629999999999</v>
      </c>
      <c r="C125">
        <v>134.06922400000002</v>
      </c>
      <c r="D125">
        <v>6.1449350000000003</v>
      </c>
      <c r="E125">
        <v>152.57669900000002</v>
      </c>
      <c r="F125">
        <v>9.8478030000000008</v>
      </c>
      <c r="G125">
        <v>136.617457</v>
      </c>
      <c r="H125">
        <v>4.6151169999999997</v>
      </c>
      <c r="K125">
        <f>(16/200)</f>
        <v>0.08</v>
      </c>
      <c r="L125">
        <f>(17/200)</f>
        <v>8.5000000000000006E-2</v>
      </c>
      <c r="M125">
        <f>(16/200)</f>
        <v>0.08</v>
      </c>
      <c r="N125">
        <f>(16/200)</f>
        <v>0.08</v>
      </c>
      <c r="P125">
        <f>(9/200)</f>
        <v>4.4999999999999998E-2</v>
      </c>
      <c r="Q125">
        <f>(9/200)</f>
        <v>4.4999999999999998E-2</v>
      </c>
      <c r="R125">
        <f>(8/200)</f>
        <v>0.04</v>
      </c>
      <c r="S125">
        <f>(8/200)</f>
        <v>0.04</v>
      </c>
      <c r="U125">
        <f>0.08+0.045</f>
        <v>0.125</v>
      </c>
      <c r="V125">
        <f>0.085+0.045</f>
        <v>0.13</v>
      </c>
      <c r="W125">
        <f>0.08+0.04</f>
        <v>0.12</v>
      </c>
      <c r="X125">
        <f>0.08+0.04</f>
        <v>0.12</v>
      </c>
      <c r="Z125">
        <f>SQRT((ABS($A$126-$A$125)^2+(ABS($B$126-$B$125)^2)))</f>
        <v>24.553358613007571</v>
      </c>
      <c r="AA125">
        <f>SQRT((ABS($C$126-$C$125)^2+(ABS($D$126-$D$125)^2)))</f>
        <v>36.292844931484815</v>
      </c>
      <c r="AB125">
        <f>SQRT((ABS($E$126-$E$125)^2+(ABS($F$126-$F$125)^2)))</f>
        <v>24.128945166457505</v>
      </c>
      <c r="AC125">
        <f>SQRT((ABS($G$126-$G$125)^2+(ABS($H$126-$H$125)^2)))</f>
        <v>36.458160241160371</v>
      </c>
      <c r="AJ125">
        <f>1/0.125</f>
        <v>8</v>
      </c>
      <c r="AK125">
        <f>1/0.13</f>
        <v>7.6923076923076916</v>
      </c>
      <c r="AL125">
        <f>1/0.12</f>
        <v>8.3333333333333339</v>
      </c>
      <c r="AM125">
        <f>1/0.12</f>
        <v>8.3333333333333339</v>
      </c>
      <c r="AO125">
        <f t="shared" si="58"/>
        <v>196.42686890406057</v>
      </c>
      <c r="AP125">
        <f t="shared" si="59"/>
        <v>279.17573024219087</v>
      </c>
      <c r="AQ125">
        <f t="shared" si="60"/>
        <v>201.07454305381256</v>
      </c>
      <c r="AR125">
        <f t="shared" si="61"/>
        <v>303.81800200966978</v>
      </c>
      <c r="AV125">
        <f>((0.08/0.125)*100)</f>
        <v>64</v>
      </c>
      <c r="AW125">
        <f>((0.085/0.13)*100)</f>
        <v>65.384615384615387</v>
      </c>
      <c r="AX125">
        <f>((0.08/0.12)*100)</f>
        <v>66.666666666666671</v>
      </c>
      <c r="AY125">
        <f>((0.08/0.12)*100)</f>
        <v>66.666666666666671</v>
      </c>
      <c r="BA125">
        <f>((0.045/0.125)*100)</f>
        <v>36</v>
      </c>
      <c r="BB125">
        <f>((0.045/0.13)*100)</f>
        <v>34.615384615384613</v>
      </c>
      <c r="BC125">
        <f>((0.04/0.12)*100)</f>
        <v>33.333333333333336</v>
      </c>
      <c r="BD125">
        <f>((0.04/0.12)*100)</f>
        <v>33.333333333333336</v>
      </c>
      <c r="BF125">
        <f>ABS($B$125-$D$125)</f>
        <v>2.9965279999999996</v>
      </c>
      <c r="BG125">
        <f>ABS($F$125-$H$125)</f>
        <v>5.2326860000000011</v>
      </c>
      <c r="BL125">
        <f>SQRT((ABS($A$125-$E$125)^2+(ABS($B$125-$F$125)^2)))</f>
        <v>0.78595021507471841</v>
      </c>
      <c r="BM125">
        <f>SQRT((ABS($C$125-$G$125)^2+(ABS($D$125-$H$125)^2)))</f>
        <v>2.97217673354276</v>
      </c>
      <c r="BO125">
        <f>SQRT((ABS($A$125-$G$125)^2+(ABS($B$125-$H$125)^2)))</f>
        <v>16.920565896637154</v>
      </c>
      <c r="BP125">
        <f>SQRT((ABS($C$125-$E$125)^2+(ABS($D$125-$F$125)^2)))</f>
        <v>18.874264549938069</v>
      </c>
      <c r="BR125">
        <f>DEGREES(ACOS((5.55698504229596^2+36.0113517694291^2-33.5897083270314^2)/(2*5.55698504229596*36.0113517694291)))</f>
        <v>60.113252928912672</v>
      </c>
      <c r="BS125">
        <f>DEGREES(ACOS((4.41461827839565^2+26.2365888736726^2-25.3557195690685^2)/(2*4.41461827839565*26.2365888736726)))</f>
        <v>73.72093441832412</v>
      </c>
      <c r="BU125">
        <v>16</v>
      </c>
      <c r="BV125">
        <v>9</v>
      </c>
      <c r="BW125">
        <v>9</v>
      </c>
      <c r="BX125">
        <v>12</v>
      </c>
      <c r="BY125">
        <v>17</v>
      </c>
      <c r="BZ125">
        <v>9</v>
      </c>
      <c r="CA125">
        <v>9</v>
      </c>
      <c r="CB125">
        <v>9</v>
      </c>
      <c r="CC125">
        <v>16</v>
      </c>
      <c r="CD125">
        <v>9</v>
      </c>
      <c r="CE125">
        <v>7</v>
      </c>
      <c r="CF125">
        <v>13</v>
      </c>
      <c r="CG125">
        <v>16</v>
      </c>
      <c r="CH125">
        <v>12</v>
      </c>
      <c r="CI125">
        <v>7</v>
      </c>
      <c r="CJ125">
        <v>13</v>
      </c>
      <c r="CL125">
        <v>9</v>
      </c>
      <c r="CM125">
        <v>1</v>
      </c>
      <c r="CN125">
        <v>1</v>
      </c>
      <c r="CO125">
        <v>4</v>
      </c>
      <c r="CP125">
        <v>9</v>
      </c>
      <c r="CQ125">
        <v>1</v>
      </c>
      <c r="CR125">
        <v>2</v>
      </c>
      <c r="CS125">
        <v>0</v>
      </c>
      <c r="CT125">
        <v>8</v>
      </c>
      <c r="CU125">
        <v>1</v>
      </c>
      <c r="CV125">
        <v>0</v>
      </c>
      <c r="CW125">
        <v>5</v>
      </c>
      <c r="CX125">
        <v>8</v>
      </c>
      <c r="CY125">
        <v>4</v>
      </c>
      <c r="CZ125">
        <v>0</v>
      </c>
      <c r="DA125">
        <v>5</v>
      </c>
      <c r="DC125">
        <f>((9/16)*100)</f>
        <v>56.25</v>
      </c>
      <c r="DD125">
        <f>((9/16)*100)</f>
        <v>56.25</v>
      </c>
      <c r="DE125">
        <f>((12/16)*100)</f>
        <v>75</v>
      </c>
      <c r="DF125">
        <f>((9/17)*100)</f>
        <v>52.941176470588239</v>
      </c>
      <c r="DG125">
        <f>((9/17)*100)</f>
        <v>52.941176470588239</v>
      </c>
      <c r="DH125">
        <f>((9/17)*100)</f>
        <v>52.941176470588239</v>
      </c>
      <c r="DI125">
        <f>((9/16)*100)</f>
        <v>56.25</v>
      </c>
      <c r="DJ125">
        <f>((7/16)*100)</f>
        <v>43.75</v>
      </c>
      <c r="DK125">
        <f>((13/16)*100)</f>
        <v>81.25</v>
      </c>
      <c r="DL125">
        <f>((12/16)*100)</f>
        <v>75</v>
      </c>
      <c r="DM125">
        <f>((7/16)*100)</f>
        <v>43.75</v>
      </c>
      <c r="DN125">
        <f>((13/16)*100)</f>
        <v>81.25</v>
      </c>
      <c r="DP125">
        <f>((1/9)*100)</f>
        <v>11.111111111111111</v>
      </c>
      <c r="DQ125">
        <f>((1/9)*100)</f>
        <v>11.111111111111111</v>
      </c>
      <c r="DR125">
        <f>((4/9)*100)</f>
        <v>44.444444444444443</v>
      </c>
      <c r="DS125">
        <f>((1/9)*100)</f>
        <v>11.111111111111111</v>
      </c>
      <c r="DT125">
        <f>((2/9)*100)</f>
        <v>22.222222222222221</v>
      </c>
      <c r="DU125">
        <f>((0/9)*100)</f>
        <v>0</v>
      </c>
      <c r="DV125">
        <f>((1/8)*100)</f>
        <v>12.5</v>
      </c>
      <c r="DW125">
        <f>((0/8)*100)</f>
        <v>0</v>
      </c>
      <c r="DX125">
        <f>((5/8)*100)</f>
        <v>62.5</v>
      </c>
      <c r="DY125">
        <f>((4/8)*100)</f>
        <v>50</v>
      </c>
      <c r="DZ125">
        <f>((0/8)*100)</f>
        <v>0</v>
      </c>
      <c r="EA125">
        <f>((5/8)*100)</f>
        <v>62.5</v>
      </c>
    </row>
    <row r="126" spans="1:131" x14ac:dyDescent="0.25">
      <c r="A126">
        <v>177.45417800000001</v>
      </c>
      <c r="B126">
        <v>10.145951</v>
      </c>
      <c r="C126">
        <v>170.31245799999999</v>
      </c>
      <c r="D126">
        <v>8.0419280000000004</v>
      </c>
      <c r="E126">
        <v>176.66952600000002</v>
      </c>
      <c r="F126">
        <v>11.167531</v>
      </c>
      <c r="G126">
        <v>173.01854200000002</v>
      </c>
      <c r="H126">
        <v>6.6543469999999996</v>
      </c>
      <c r="K126">
        <f>(15/200)</f>
        <v>7.4999999999999997E-2</v>
      </c>
      <c r="L126">
        <f>(13/200)</f>
        <v>6.5000000000000002E-2</v>
      </c>
      <c r="M126">
        <f>(16/200)</f>
        <v>0.08</v>
      </c>
      <c r="N126">
        <f>(16/200)</f>
        <v>0.08</v>
      </c>
      <c r="P126">
        <f>(8/200)</f>
        <v>0.04</v>
      </c>
      <c r="Q126">
        <f>(9/200)</f>
        <v>4.4999999999999998E-2</v>
      </c>
      <c r="R126">
        <f>(9/200)</f>
        <v>4.4999999999999998E-2</v>
      </c>
      <c r="S126">
        <f>(9/200)</f>
        <v>4.4999999999999998E-2</v>
      </c>
      <c r="U126">
        <f>0.075+0.04</f>
        <v>0.11499999999999999</v>
      </c>
      <c r="V126">
        <f>0.065+0.045</f>
        <v>0.11</v>
      </c>
      <c r="W126">
        <f>0.08+0.045</f>
        <v>0.125</v>
      </c>
      <c r="X126">
        <f>0.08+0.045</f>
        <v>0.125</v>
      </c>
      <c r="Z126">
        <f>SQRT((ABS($A$127-$A$126)^2+(ABS($B$127-$B$126)^2)))</f>
        <v>27.682176424452237</v>
      </c>
      <c r="AA126">
        <f>SQRT((ABS($C$127-$C$126)^2+(ABS($D$127-$D$126)^2)))</f>
        <v>26.136148644828616</v>
      </c>
      <c r="AB126">
        <f>SQRT((ABS($E$127-$E$126)^2+(ABS($F$127-$F$126)^2)))</f>
        <v>28.593097357758374</v>
      </c>
      <c r="AC126">
        <f>SQRT((ABS($G$127-$G$126)^2+(ABS($H$127-$H$126)^2)))</f>
        <v>28.655939205483101</v>
      </c>
      <c r="AJ126">
        <f>1/0.115</f>
        <v>8.695652173913043</v>
      </c>
      <c r="AK126">
        <f>1/0.11</f>
        <v>9.0909090909090917</v>
      </c>
      <c r="AL126">
        <f>1/0.125</f>
        <v>8</v>
      </c>
      <c r="AM126">
        <f>1/0.125</f>
        <v>8</v>
      </c>
      <c r="AO126">
        <f t="shared" si="58"/>
        <v>240.71457760393253</v>
      </c>
      <c r="AP126">
        <f t="shared" si="59"/>
        <v>237.60135131662378</v>
      </c>
      <c r="AQ126">
        <f t="shared" si="60"/>
        <v>228.74477886206699</v>
      </c>
      <c r="AR126">
        <f t="shared" si="61"/>
        <v>229.24751364386481</v>
      </c>
      <c r="AV126">
        <f>((0.075/0.115)*100)</f>
        <v>65.217391304347814</v>
      </c>
      <c r="AW126">
        <f>((0.065/0.11)*100)</f>
        <v>59.090909090909093</v>
      </c>
      <c r="AX126">
        <f>((0.08/0.125)*100)</f>
        <v>64</v>
      </c>
      <c r="AY126">
        <f>((0.08/0.125)*100)</f>
        <v>64</v>
      </c>
      <c r="BA126">
        <f>((0.04/0.115)*100)</f>
        <v>34.782608695652172</v>
      </c>
      <c r="BB126">
        <f>((0.045/0.11)*100)</f>
        <v>40.909090909090907</v>
      </c>
      <c r="BC126">
        <f>((0.045/0.125)*100)</f>
        <v>36</v>
      </c>
      <c r="BD126">
        <f>((0.045/0.125)*100)</f>
        <v>36</v>
      </c>
      <c r="BF126">
        <f>ABS($B$126-$D$126)</f>
        <v>2.1040229999999998</v>
      </c>
      <c r="BG126">
        <f>ABS($F$126-$H$126)</f>
        <v>4.5131840000000008</v>
      </c>
      <c r="BL126">
        <f>SQRT((ABS($A$126-$E$126)^2+(ABS($B$126-$F$126)^2)))</f>
        <v>1.2881399215551046</v>
      </c>
      <c r="BM126">
        <f>SQRT((ABS($C$126-$G$126)^2+(ABS($D$126-$H$126)^2)))</f>
        <v>3.0410971123292296</v>
      </c>
      <c r="BO126">
        <f>SQRT((ABS($A$126-$G$126)^2+(ABS($B$126-$H$126)^2)))</f>
        <v>5.6450124195888094</v>
      </c>
      <c r="BP126">
        <f>SQRT((ABS($C$126-$E$126)^2+(ABS($D$126-$F$126)^2)))</f>
        <v>7.0839048320988427</v>
      </c>
      <c r="BR126">
        <f>DEGREES(ACOS((34.8198942576198^2+34.8752332959315^2-4.5760706086882^2)/(2*34.8198942576198*34.8752332959315)))</f>
        <v>7.5287659665788667</v>
      </c>
      <c r="BS126">
        <f>DEGREES(ACOS((5.58193654223021^2+22.635309802282^2-19.5087245415046^2)/(2*5.58193654223021*22.635309802282)))</f>
        <v>49.85363754782086</v>
      </c>
      <c r="BU126">
        <v>15</v>
      </c>
      <c r="BV126">
        <v>7</v>
      </c>
      <c r="BW126">
        <v>7</v>
      </c>
      <c r="BX126">
        <v>10</v>
      </c>
      <c r="BY126">
        <v>13</v>
      </c>
      <c r="BZ126">
        <v>7</v>
      </c>
      <c r="CA126">
        <v>5</v>
      </c>
      <c r="CB126">
        <v>4</v>
      </c>
      <c r="CC126">
        <v>16</v>
      </c>
      <c r="CD126">
        <v>7</v>
      </c>
      <c r="CE126">
        <v>7</v>
      </c>
      <c r="CF126">
        <v>13</v>
      </c>
      <c r="CG126">
        <v>16</v>
      </c>
      <c r="CH126">
        <v>10</v>
      </c>
      <c r="CI126">
        <v>6</v>
      </c>
      <c r="CJ126">
        <v>13</v>
      </c>
      <c r="CL126">
        <v>8</v>
      </c>
      <c r="CM126">
        <v>2</v>
      </c>
      <c r="CN126">
        <v>1</v>
      </c>
      <c r="CO126">
        <v>4</v>
      </c>
      <c r="CP126">
        <v>9</v>
      </c>
      <c r="CQ126">
        <v>2</v>
      </c>
      <c r="CR126">
        <v>0</v>
      </c>
      <c r="CS126">
        <v>0</v>
      </c>
      <c r="CT126">
        <v>9</v>
      </c>
      <c r="CU126">
        <v>1</v>
      </c>
      <c r="CV126">
        <v>1</v>
      </c>
      <c r="CW126">
        <v>6</v>
      </c>
      <c r="CX126">
        <v>9</v>
      </c>
      <c r="CY126">
        <v>4</v>
      </c>
      <c r="CZ126">
        <v>0</v>
      </c>
      <c r="DA126">
        <v>6</v>
      </c>
      <c r="DC126">
        <f>((7/15)*100)</f>
        <v>46.666666666666664</v>
      </c>
      <c r="DD126">
        <f>((7/15)*100)</f>
        <v>46.666666666666664</v>
      </c>
      <c r="DE126">
        <f>((10/15)*100)</f>
        <v>66.666666666666657</v>
      </c>
      <c r="DF126">
        <f>((7/13)*100)</f>
        <v>53.846153846153847</v>
      </c>
      <c r="DG126">
        <f>((5/13)*100)</f>
        <v>38.461538461538467</v>
      </c>
      <c r="DH126">
        <f>((4/13)*100)</f>
        <v>30.76923076923077</v>
      </c>
      <c r="DI126">
        <f>((7/16)*100)</f>
        <v>43.75</v>
      </c>
      <c r="DJ126">
        <f>((7/16)*100)</f>
        <v>43.75</v>
      </c>
      <c r="DK126">
        <f>((13/16)*100)</f>
        <v>81.25</v>
      </c>
      <c r="DL126">
        <f>((10/16)*100)</f>
        <v>62.5</v>
      </c>
      <c r="DM126">
        <f>((6/16)*100)</f>
        <v>37.5</v>
      </c>
      <c r="DN126">
        <f>((13/16)*100)</f>
        <v>81.25</v>
      </c>
      <c r="DP126">
        <f>((2/8)*100)</f>
        <v>25</v>
      </c>
      <c r="DQ126">
        <f>((1/8)*100)</f>
        <v>12.5</v>
      </c>
      <c r="DR126">
        <f>((4/8)*100)</f>
        <v>50</v>
      </c>
      <c r="DS126">
        <f>((2/9)*100)</f>
        <v>22.222222222222221</v>
      </c>
      <c r="DT126">
        <f>((0/9)*100)</f>
        <v>0</v>
      </c>
      <c r="DU126">
        <f>((0/9)*100)</f>
        <v>0</v>
      </c>
      <c r="DV126">
        <f>((1/9)*100)</f>
        <v>11.111111111111111</v>
      </c>
      <c r="DW126">
        <f>((1/9)*100)</f>
        <v>11.111111111111111</v>
      </c>
      <c r="DX126">
        <f>((6/9)*100)</f>
        <v>66.666666666666657</v>
      </c>
      <c r="DY126">
        <f>((4/9)*100)</f>
        <v>44.444444444444443</v>
      </c>
      <c r="DZ126">
        <f>((0/9)*100)</f>
        <v>0</v>
      </c>
      <c r="EA126">
        <f>((6/9)*100)</f>
        <v>66.666666666666657</v>
      </c>
    </row>
    <row r="127" spans="1:131" x14ac:dyDescent="0.25">
      <c r="A127">
        <v>205.135188</v>
      </c>
      <c r="B127">
        <v>9.8918309999999998</v>
      </c>
      <c r="C127">
        <v>196.44573800000001</v>
      </c>
      <c r="D127">
        <v>8.4291520000000002</v>
      </c>
      <c r="E127">
        <v>205.254717</v>
      </c>
      <c r="F127">
        <v>10.495168</v>
      </c>
      <c r="G127">
        <v>201.674139</v>
      </c>
      <c r="H127">
        <v>6.7943910000000001</v>
      </c>
      <c r="K127">
        <f>(14/200)</f>
        <v>7.0000000000000007E-2</v>
      </c>
      <c r="L127">
        <f>(12/200)</f>
        <v>0.06</v>
      </c>
      <c r="M127">
        <f>(14/200)</f>
        <v>7.0000000000000007E-2</v>
      </c>
      <c r="N127">
        <f>(14/200)</f>
        <v>7.0000000000000007E-2</v>
      </c>
      <c r="P127">
        <f>(9/200)</f>
        <v>4.4999999999999998E-2</v>
      </c>
      <c r="Q127">
        <f>(10/200)</f>
        <v>0.05</v>
      </c>
      <c r="R127">
        <f>(9/200)</f>
        <v>4.4999999999999998E-2</v>
      </c>
      <c r="S127">
        <f>(9/200)</f>
        <v>4.4999999999999998E-2</v>
      </c>
      <c r="U127">
        <f>0.07+0.045</f>
        <v>0.115</v>
      </c>
      <c r="V127">
        <f>0.06+0.05</f>
        <v>0.11</v>
      </c>
      <c r="W127">
        <f>0.07+0.045</f>
        <v>0.115</v>
      </c>
      <c r="X127">
        <f>0.07+0.045</f>
        <v>0.115</v>
      </c>
      <c r="Z127">
        <f>SQRT((ABS($A$128-$A$127)^2+(ABS($B$128-$B$127)^2)))</f>
        <v>23.102625932821589</v>
      </c>
      <c r="AA127">
        <f>SQRT((ABS($C$128-$C$127)^2+(ABS($D$128-$D$127)^2)))</f>
        <v>23.751821023823258</v>
      </c>
      <c r="AB127">
        <f>SQRT((ABS($E$128-$E$127)^2+(ABS($F$128-$F$127)^2)))</f>
        <v>22.209993236660946</v>
      </c>
      <c r="AC127">
        <f>SQRT((ABS($G$128-$G$127)^2+(ABS($H$128-$H$127)^2)))</f>
        <v>21.862589463793107</v>
      </c>
      <c r="AJ127">
        <f>1/0.115</f>
        <v>8.695652173913043</v>
      </c>
      <c r="AK127">
        <f>1/0.11</f>
        <v>9.0909090909090917</v>
      </c>
      <c r="AL127">
        <f>1/0.115</f>
        <v>8.695652173913043</v>
      </c>
      <c r="AM127">
        <f>1/0.115</f>
        <v>8.695652173913043</v>
      </c>
      <c r="AO127">
        <f t="shared" si="58"/>
        <v>200.89239941583989</v>
      </c>
      <c r="AP127">
        <f t="shared" si="59"/>
        <v>215.92564567112052</v>
      </c>
      <c r="AQ127">
        <f t="shared" si="60"/>
        <v>193.13037597096474</v>
      </c>
      <c r="AR127">
        <f t="shared" si="61"/>
        <v>190.10947359820091</v>
      </c>
      <c r="AV127">
        <f>((0.07/0.115)*100)</f>
        <v>60.869565217391312</v>
      </c>
      <c r="AW127">
        <f>((0.06/0.11)*100)</f>
        <v>54.54545454545454</v>
      </c>
      <c r="AX127">
        <f>((0.07/0.115)*100)</f>
        <v>60.869565217391312</v>
      </c>
      <c r="AY127">
        <f>((0.07/0.115)*100)</f>
        <v>60.869565217391312</v>
      </c>
      <c r="BA127">
        <f>((0.045/0.115)*100)</f>
        <v>39.130434782608688</v>
      </c>
      <c r="BB127">
        <f>((0.05/0.11)*100)</f>
        <v>45.45454545454546</v>
      </c>
      <c r="BC127">
        <f>((0.045/0.115)*100)</f>
        <v>39.130434782608688</v>
      </c>
      <c r="BD127">
        <f>((0.045/0.115)*100)</f>
        <v>39.130434782608688</v>
      </c>
      <c r="BF127">
        <f>ABS($B$127-$D$127)</f>
        <v>1.4626789999999996</v>
      </c>
      <c r="BG127">
        <f>ABS($F$127-$H$127)</f>
        <v>3.7007769999999995</v>
      </c>
      <c r="BL127">
        <f>SQRT((ABS($A$127-$E$127)^2+(ABS($B$127-$F$127)^2)))</f>
        <v>0.61506318164071538</v>
      </c>
      <c r="BM127">
        <f>SQRT((ABS($C$127-$G$127)^2+(ABS($D$127-$H$127)^2)))</f>
        <v>5.4780124629213747</v>
      </c>
      <c r="BO127">
        <f>SQRT((ABS($A$127-$G$127)^2+(ABS($B$127-$H$127)^2)))</f>
        <v>4.6446738027552614</v>
      </c>
      <c r="BP127">
        <f>SQRT((ABS($C$127-$E$127)^2+(ABS($D$127-$F$127)^2)))</f>
        <v>9.0480126621649291</v>
      </c>
      <c r="BR127">
        <f>DEGREES(ACOS((35.8400108438096^2+36.3642208644816^2-4.42310425148413^2)/(2*35.8400108438096*36.3642208644816)))</f>
        <v>6.9746927784652506</v>
      </c>
      <c r="BS127">
        <f>DEGREES(ACOS((5.80044168936987^2+0.0223692000080464^2-5.79712389842558^2)/(2*5.80044168936987*0.0223692000080464)))</f>
        <v>81.361168844408283</v>
      </c>
      <c r="BU127">
        <v>14</v>
      </c>
      <c r="BV127">
        <v>5</v>
      </c>
      <c r="BW127">
        <v>5</v>
      </c>
      <c r="BX127">
        <v>8</v>
      </c>
      <c r="BY127">
        <v>12</v>
      </c>
      <c r="BZ127">
        <v>5</v>
      </c>
      <c r="CA127">
        <v>7</v>
      </c>
      <c r="CB127">
        <v>4</v>
      </c>
      <c r="CC127">
        <v>14</v>
      </c>
      <c r="CD127">
        <v>5</v>
      </c>
      <c r="CE127">
        <v>7</v>
      </c>
      <c r="CF127">
        <v>11</v>
      </c>
      <c r="CG127">
        <v>14</v>
      </c>
      <c r="CH127">
        <v>8</v>
      </c>
      <c r="CI127">
        <v>4</v>
      </c>
      <c r="CJ127">
        <v>11</v>
      </c>
      <c r="CL127">
        <v>9</v>
      </c>
      <c r="CM127">
        <v>2</v>
      </c>
      <c r="CN127">
        <v>0</v>
      </c>
      <c r="CO127">
        <v>3</v>
      </c>
      <c r="CP127">
        <v>10</v>
      </c>
      <c r="CQ127">
        <v>2</v>
      </c>
      <c r="CR127">
        <v>1</v>
      </c>
      <c r="CS127">
        <v>0</v>
      </c>
      <c r="CT127">
        <v>9</v>
      </c>
      <c r="CU127">
        <v>0</v>
      </c>
      <c r="CV127">
        <v>4</v>
      </c>
      <c r="CW127">
        <v>6</v>
      </c>
      <c r="CX127">
        <v>9</v>
      </c>
      <c r="CY127">
        <v>3</v>
      </c>
      <c r="CZ127">
        <v>1</v>
      </c>
      <c r="DA127">
        <v>6</v>
      </c>
      <c r="DC127">
        <f>((5/14)*100)</f>
        <v>35.714285714285715</v>
      </c>
      <c r="DD127">
        <f>((5/14)*100)</f>
        <v>35.714285714285715</v>
      </c>
      <c r="DE127">
        <f>((8/14)*100)</f>
        <v>57.142857142857139</v>
      </c>
      <c r="DF127">
        <f>((5/12)*100)</f>
        <v>41.666666666666671</v>
      </c>
      <c r="DG127">
        <f>((7/12)*100)</f>
        <v>58.333333333333336</v>
      </c>
      <c r="DH127">
        <f>((4/12)*100)</f>
        <v>33.333333333333329</v>
      </c>
      <c r="DI127">
        <f>((5/14)*100)</f>
        <v>35.714285714285715</v>
      </c>
      <c r="DJ127">
        <f>((7/14)*100)</f>
        <v>50</v>
      </c>
      <c r="DK127">
        <f>((11/14)*100)</f>
        <v>78.571428571428569</v>
      </c>
      <c r="DL127">
        <f>((8/14)*100)</f>
        <v>57.142857142857139</v>
      </c>
      <c r="DM127">
        <f>((4/14)*100)</f>
        <v>28.571428571428569</v>
      </c>
      <c r="DN127">
        <f>((11/14)*100)</f>
        <v>78.571428571428569</v>
      </c>
      <c r="DP127">
        <f>((2/9)*100)</f>
        <v>22.222222222222221</v>
      </c>
      <c r="DQ127">
        <f>((0/9)*100)</f>
        <v>0</v>
      </c>
      <c r="DR127">
        <f>((3/9)*100)</f>
        <v>33.333333333333329</v>
      </c>
      <c r="DS127">
        <f>((2/10)*100)</f>
        <v>20</v>
      </c>
      <c r="DT127">
        <f>((1/10)*100)</f>
        <v>10</v>
      </c>
      <c r="DU127">
        <f>((0/10)*100)</f>
        <v>0</v>
      </c>
      <c r="DV127">
        <f>((0/9)*100)</f>
        <v>0</v>
      </c>
      <c r="DW127">
        <f>((4/9)*100)</f>
        <v>44.444444444444443</v>
      </c>
      <c r="DX127">
        <f>((6/9)*100)</f>
        <v>66.666666666666657</v>
      </c>
      <c r="DY127">
        <f>((3/9)*100)</f>
        <v>33.333333333333329</v>
      </c>
      <c r="DZ127">
        <f>((1/9)*100)</f>
        <v>11.111111111111111</v>
      </c>
      <c r="EA127">
        <f>((6/9)*100)</f>
        <v>66.666666666666657</v>
      </c>
    </row>
    <row r="128" spans="1:131" x14ac:dyDescent="0.25">
      <c r="A128">
        <v>228.22988799999999</v>
      </c>
      <c r="B128">
        <v>9.2867219999999993</v>
      </c>
      <c r="C128">
        <v>220.18382</v>
      </c>
      <c r="D128">
        <v>7.6213990000000003</v>
      </c>
      <c r="E128">
        <v>227.464619</v>
      </c>
      <c r="F128">
        <v>10.431507</v>
      </c>
      <c r="G128">
        <v>223.53189</v>
      </c>
      <c r="H128">
        <v>6.3344569999999996</v>
      </c>
      <c r="K128">
        <f>(15/200)</f>
        <v>7.4999999999999997E-2</v>
      </c>
      <c r="L128">
        <f>(12/200)</f>
        <v>0.06</v>
      </c>
      <c r="M128">
        <f>(16/200)</f>
        <v>0.08</v>
      </c>
      <c r="N128">
        <f>(14/200)</f>
        <v>7.0000000000000007E-2</v>
      </c>
      <c r="P128">
        <f>(10/200)</f>
        <v>0.05</v>
      </c>
      <c r="Q128">
        <f>(11/200)</f>
        <v>5.5E-2</v>
      </c>
      <c r="R128">
        <f>(11/200)</f>
        <v>5.5E-2</v>
      </c>
      <c r="S128">
        <f>(9/200)</f>
        <v>4.4999999999999998E-2</v>
      </c>
      <c r="U128">
        <f>0.075+0.05</f>
        <v>0.125</v>
      </c>
      <c r="V128">
        <f>0.06+0.055</f>
        <v>0.11499999999999999</v>
      </c>
      <c r="W128">
        <f>0.08+0.055</f>
        <v>0.13500000000000001</v>
      </c>
      <c r="X128">
        <f>0.07+0.045</f>
        <v>0.115</v>
      </c>
      <c r="Z128">
        <f>SQRT((ABS($A$129-$A$128)^2+(ABS($B$129-$B$128)^2)))</f>
        <v>25.661790327003921</v>
      </c>
      <c r="AA128">
        <f>SQRT((ABS($C$129-$C$128)^2+(ABS($D$129-$D$128)^2)))</f>
        <v>23.438923453759152</v>
      </c>
      <c r="AB128">
        <f>SQRT((ABS($E$129-$E$128)^2+(ABS($F$129-$F$128)^2)))</f>
        <v>24.557691915153526</v>
      </c>
      <c r="AC128">
        <f>SQRT((ABS($G$129-$G$128)^2+(ABS($H$129-$H$128)^2)))</f>
        <v>21.679409869176808</v>
      </c>
      <c r="AJ128">
        <f>1/0.125</f>
        <v>8</v>
      </c>
      <c r="AK128">
        <f>1/0.115</f>
        <v>8.695652173913043</v>
      </c>
      <c r="AL128">
        <f>1/0.135</f>
        <v>7.4074074074074066</v>
      </c>
      <c r="AM128">
        <f>1/0.115</f>
        <v>8.695652173913043</v>
      </c>
      <c r="AO128">
        <f t="shared" si="58"/>
        <v>205.29432261603137</v>
      </c>
      <c r="AP128">
        <f t="shared" si="59"/>
        <v>203.81672568486221</v>
      </c>
      <c r="AQ128">
        <f t="shared" si="60"/>
        <v>181.90882900113724</v>
      </c>
      <c r="AR128">
        <f t="shared" si="61"/>
        <v>188.51660755805921</v>
      </c>
      <c r="AV128">
        <f>((0.075/0.125)*100)</f>
        <v>60</v>
      </c>
      <c r="AW128">
        <f>((0.06/0.115)*100)</f>
        <v>52.173913043478258</v>
      </c>
      <c r="AX128">
        <f>((0.08/0.135)*100)</f>
        <v>59.259259259259252</v>
      </c>
      <c r="AY128">
        <f>((0.07/0.115)*100)</f>
        <v>60.869565217391312</v>
      </c>
      <c r="BA128">
        <f>((0.05/0.125)*100)</f>
        <v>40</v>
      </c>
      <c r="BB128">
        <f>((0.055/0.115)*100)</f>
        <v>47.826086956521735</v>
      </c>
      <c r="BC128">
        <f>((0.055/0.135)*100)</f>
        <v>40.74074074074074</v>
      </c>
      <c r="BD128">
        <f>((0.045/0.115)*100)</f>
        <v>39.130434782608688</v>
      </c>
      <c r="BF128">
        <f>ABS($B$128-$D$128)</f>
        <v>1.665322999999999</v>
      </c>
      <c r="BG128">
        <f>ABS($F$128-$H$128)</f>
        <v>4.0970500000000003</v>
      </c>
      <c r="BL128">
        <f>SQRT((ABS($A$128-$E$128)^2+(ABS($B$128-$F$128)^2)))</f>
        <v>1.3770146471936981</v>
      </c>
      <c r="BM128">
        <f>SQRT((ABS($C$128-$G$128)^2+(ABS($D$128-$H$128)^2)))</f>
        <v>3.5868917514003749</v>
      </c>
      <c r="BO128">
        <f>SQRT((ABS($A$128-$G$128)^2+(ABS($B$128-$H$128)^2)))</f>
        <v>5.548608279400236</v>
      </c>
      <c r="BP128">
        <f>SQRT((ABS($C$128-$E$128)^2+(ABS($D$128-$F$128)^2)))</f>
        <v>7.8042770997745219</v>
      </c>
      <c r="BR128">
        <f>DEGREES(ACOS((24.1121555623735^2+25.4548704281087^2-4.33833202196478^2)/(2*24.1121555623735*25.4548704281087)))</f>
        <v>9.5516749043766218</v>
      </c>
      <c r="BU128">
        <v>15</v>
      </c>
      <c r="BV128">
        <v>4</v>
      </c>
      <c r="BW128">
        <v>5</v>
      </c>
      <c r="BX128">
        <v>10</v>
      </c>
      <c r="BY128">
        <v>12</v>
      </c>
      <c r="BZ128">
        <v>4</v>
      </c>
      <c r="CA128">
        <v>7</v>
      </c>
      <c r="CB128">
        <v>4</v>
      </c>
      <c r="CC128">
        <v>16</v>
      </c>
      <c r="CD128">
        <v>5</v>
      </c>
      <c r="CE128">
        <v>9</v>
      </c>
      <c r="CF128">
        <v>9</v>
      </c>
      <c r="CG128">
        <v>14</v>
      </c>
      <c r="CH128">
        <v>10</v>
      </c>
      <c r="CI128">
        <v>2</v>
      </c>
      <c r="CJ128">
        <v>9</v>
      </c>
      <c r="CL128">
        <v>10</v>
      </c>
      <c r="CM128">
        <v>2</v>
      </c>
      <c r="CN128">
        <v>1</v>
      </c>
      <c r="CO128">
        <v>4</v>
      </c>
      <c r="CP128">
        <v>11</v>
      </c>
      <c r="CQ128">
        <v>2</v>
      </c>
      <c r="CR128">
        <v>4</v>
      </c>
      <c r="CS128">
        <v>1</v>
      </c>
      <c r="CT128">
        <v>11</v>
      </c>
      <c r="CU128">
        <v>1</v>
      </c>
      <c r="CV128">
        <v>6</v>
      </c>
      <c r="CW128">
        <v>6</v>
      </c>
      <c r="CX128">
        <v>9</v>
      </c>
      <c r="CY128">
        <v>4</v>
      </c>
      <c r="CZ128">
        <v>1</v>
      </c>
      <c r="DA128">
        <v>6</v>
      </c>
      <c r="DC128">
        <f>((4/15)*100)</f>
        <v>26.666666666666668</v>
      </c>
      <c r="DD128">
        <f>((5/15)*100)</f>
        <v>33.333333333333329</v>
      </c>
      <c r="DE128">
        <f>((10/15)*100)</f>
        <v>66.666666666666657</v>
      </c>
      <c r="DF128">
        <f>((4/12)*100)</f>
        <v>33.333333333333329</v>
      </c>
      <c r="DG128">
        <f>((7/12)*100)</f>
        <v>58.333333333333336</v>
      </c>
      <c r="DH128">
        <f>((4/12)*100)</f>
        <v>33.333333333333329</v>
      </c>
      <c r="DI128">
        <f>((5/16)*100)</f>
        <v>31.25</v>
      </c>
      <c r="DJ128">
        <f>((9/16)*100)</f>
        <v>56.25</v>
      </c>
      <c r="DK128">
        <f>((9/16)*100)</f>
        <v>56.25</v>
      </c>
      <c r="DL128">
        <f>((10/14)*100)</f>
        <v>71.428571428571431</v>
      </c>
      <c r="DM128">
        <f>((2/14)*100)</f>
        <v>14.285714285714285</v>
      </c>
      <c r="DN128">
        <f>((9/14)*100)</f>
        <v>64.285714285714292</v>
      </c>
      <c r="DP128">
        <f>((2/10)*100)</f>
        <v>20</v>
      </c>
      <c r="DQ128">
        <f>((1/10)*100)</f>
        <v>10</v>
      </c>
      <c r="DR128">
        <f>((4/10)*100)</f>
        <v>40</v>
      </c>
      <c r="DS128">
        <f>((2/11)*100)</f>
        <v>18.181818181818183</v>
      </c>
      <c r="DT128">
        <f>((4/11)*100)</f>
        <v>36.363636363636367</v>
      </c>
      <c r="DU128">
        <f>((1/11)*100)</f>
        <v>9.0909090909090917</v>
      </c>
      <c r="DV128">
        <f>((1/11)*100)</f>
        <v>9.0909090909090917</v>
      </c>
      <c r="DW128">
        <f>((6/11)*100)</f>
        <v>54.54545454545454</v>
      </c>
      <c r="DX128">
        <f>((6/11)*100)</f>
        <v>54.54545454545454</v>
      </c>
      <c r="DY128">
        <f>((4/9)*100)</f>
        <v>44.444444444444443</v>
      </c>
      <c r="DZ128">
        <f>((1/9)*100)</f>
        <v>11.111111111111111</v>
      </c>
      <c r="EA128">
        <f>((6/9)*100)</f>
        <v>66.666666666666657</v>
      </c>
    </row>
    <row r="129" spans="1:131" x14ac:dyDescent="0.25">
      <c r="A129">
        <v>253.89074199999999</v>
      </c>
      <c r="B129">
        <v>9.0675080000000001</v>
      </c>
      <c r="C129">
        <v>243.62272899999999</v>
      </c>
      <c r="D129">
        <v>7.5953689999999998</v>
      </c>
      <c r="E129">
        <v>252.006305</v>
      </c>
      <c r="F129">
        <v>9.5450079999999993</v>
      </c>
      <c r="G129">
        <v>245.204555</v>
      </c>
      <c r="H129">
        <v>5.7937130000000003</v>
      </c>
      <c r="K129">
        <f>(14/200)</f>
        <v>7.0000000000000007E-2</v>
      </c>
      <c r="L129">
        <f>(12/200)</f>
        <v>0.06</v>
      </c>
      <c r="N129">
        <f>(14/200)</f>
        <v>7.0000000000000007E-2</v>
      </c>
      <c r="P129">
        <f>(13/200)</f>
        <v>6.5000000000000002E-2</v>
      </c>
      <c r="Q129">
        <f>(13/200)</f>
        <v>6.5000000000000002E-2</v>
      </c>
      <c r="R129">
        <f>(14/200)</f>
        <v>7.0000000000000007E-2</v>
      </c>
      <c r="S129">
        <f>(12/200)</f>
        <v>0.06</v>
      </c>
      <c r="U129">
        <f>0.07+0.065</f>
        <v>0.13500000000000001</v>
      </c>
      <c r="V129">
        <f>0.06+0.065</f>
        <v>0.125</v>
      </c>
      <c r="X129">
        <f>0.07+0.06</f>
        <v>0.13</v>
      </c>
      <c r="Z129">
        <f>SQRT((ABS($A$130-$A$129)^2+(ABS($B$130-$B$129)^2)))</f>
        <v>19.847092849766213</v>
      </c>
      <c r="AA129">
        <f>SQRT((ABS($C$130-$C$129)^2+(ABS($D$130-$D$129)^2)))</f>
        <v>21.961772191268462</v>
      </c>
      <c r="AC129">
        <f>SQRT((ABS($G$130-$G$129)^2+(ABS($H$130-$H$129)^2)))</f>
        <v>19.900663037727742</v>
      </c>
      <c r="AJ129">
        <f>1/0.135</f>
        <v>7.4074074074074066</v>
      </c>
      <c r="AK129">
        <f>1/0.125</f>
        <v>8</v>
      </c>
      <c r="AM129">
        <f>1/0.13</f>
        <v>7.6923076923076916</v>
      </c>
      <c r="AO129">
        <f t="shared" si="58"/>
        <v>147.01550259086082</v>
      </c>
      <c r="AP129">
        <f t="shared" si="59"/>
        <v>175.6941775301477</v>
      </c>
      <c r="AR129">
        <f t="shared" si="61"/>
        <v>153.08202336713649</v>
      </c>
      <c r="AV129">
        <f>((0.07/0.135)*100)</f>
        <v>51.851851851851848</v>
      </c>
      <c r="AW129">
        <f>((0.06/0.125)*100)</f>
        <v>48</v>
      </c>
      <c r="AY129">
        <f>((0.07/0.13)*100)</f>
        <v>53.846153846153854</v>
      </c>
      <c r="BA129">
        <f>((0.065/0.135)*100)</f>
        <v>48.148148148148145</v>
      </c>
      <c r="BB129">
        <f>((0.065/0.125)*100)</f>
        <v>52</v>
      </c>
      <c r="BD129">
        <f>((0.06/0.13)*100)</f>
        <v>46.153846153846153</v>
      </c>
      <c r="BF129">
        <f>ABS($B$129-$D$129)</f>
        <v>1.4721390000000003</v>
      </c>
      <c r="BG129">
        <f>ABS($F$129-$H$129)</f>
        <v>3.7512949999999989</v>
      </c>
      <c r="BL129">
        <f>SQRT((ABS($A$129-$E$129)^2+(ABS($B$129-$F$129)^2)))</f>
        <v>1.943993070195716</v>
      </c>
      <c r="BM129">
        <f>SQRT((ABS($C$129-$G$129)^2+(ABS($D$129-$H$129)^2)))</f>
        <v>2.3975274423063477</v>
      </c>
      <c r="BO129">
        <f>SQRT((ABS($A$129-$G$129)^2+(ABS($B$129-$H$129)^2)))</f>
        <v>9.2826493147696691</v>
      </c>
      <c r="BP129">
        <f>SQRT((ABS($C$129-$E$129)^2+(ABS($D$129-$F$129)^2)))</f>
        <v>8.6072898625581953</v>
      </c>
      <c r="BR129">
        <f>DEGREES(ACOS((18.1005684087859^2+23.3485722010115^2-6.82511797894813^2)/(2*18.1005684087859*23.3485722010115)))</f>
        <v>12.18446270491906</v>
      </c>
      <c r="BU129">
        <v>14</v>
      </c>
      <c r="BV129">
        <v>1</v>
      </c>
      <c r="BW129">
        <v>2</v>
      </c>
      <c r="BX129">
        <v>11</v>
      </c>
      <c r="BY129">
        <v>12</v>
      </c>
      <c r="BZ129">
        <v>1</v>
      </c>
      <c r="CA129">
        <v>9</v>
      </c>
      <c r="CB129">
        <v>2</v>
      </c>
      <c r="CG129">
        <v>14</v>
      </c>
      <c r="CH129">
        <v>11</v>
      </c>
      <c r="CI129">
        <v>0</v>
      </c>
      <c r="CJ129">
        <v>5</v>
      </c>
      <c r="CL129">
        <v>13</v>
      </c>
      <c r="CM129">
        <v>2</v>
      </c>
      <c r="CN129">
        <v>2</v>
      </c>
      <c r="CO129">
        <v>9</v>
      </c>
      <c r="CP129">
        <v>13</v>
      </c>
      <c r="CQ129">
        <v>2</v>
      </c>
      <c r="CR129">
        <v>6</v>
      </c>
      <c r="CS129">
        <v>1</v>
      </c>
      <c r="CT129">
        <v>14</v>
      </c>
      <c r="CU129">
        <v>2</v>
      </c>
      <c r="CV129">
        <v>11</v>
      </c>
      <c r="CW129">
        <v>5</v>
      </c>
      <c r="CX129">
        <v>12</v>
      </c>
      <c r="CY129">
        <v>9</v>
      </c>
      <c r="CZ129">
        <v>2</v>
      </c>
      <c r="DA129">
        <v>5</v>
      </c>
      <c r="DC129">
        <f>((1/14)*100)</f>
        <v>7.1428571428571423</v>
      </c>
      <c r="DD129">
        <f>((2/14)*100)</f>
        <v>14.285714285714285</v>
      </c>
      <c r="DE129">
        <f>((11/14)*100)</f>
        <v>78.571428571428569</v>
      </c>
      <c r="DF129">
        <f>((1/12)*100)</f>
        <v>8.3333333333333321</v>
      </c>
      <c r="DG129">
        <f>((9/12)*100)</f>
        <v>75</v>
      </c>
      <c r="DH129">
        <f>((2/12)*100)</f>
        <v>16.666666666666664</v>
      </c>
      <c r="DL129">
        <f>((11/14)*100)</f>
        <v>78.571428571428569</v>
      </c>
      <c r="DM129">
        <f>((0/14)*100)</f>
        <v>0</v>
      </c>
      <c r="DN129">
        <f>((5/14)*100)</f>
        <v>35.714285714285715</v>
      </c>
      <c r="DP129">
        <f>((2/13)*100)</f>
        <v>15.384615384615385</v>
      </c>
      <c r="DQ129">
        <f>((2/13)*100)</f>
        <v>15.384615384615385</v>
      </c>
      <c r="DR129">
        <f>((9/13)*100)</f>
        <v>69.230769230769226</v>
      </c>
      <c r="DS129">
        <f>((2/13)*100)</f>
        <v>15.384615384615385</v>
      </c>
      <c r="DT129">
        <f>((6/13)*100)</f>
        <v>46.153846153846153</v>
      </c>
      <c r="DU129">
        <f>((1/13)*100)</f>
        <v>7.6923076923076925</v>
      </c>
      <c r="DV129">
        <f>((2/14)*100)</f>
        <v>14.285714285714285</v>
      </c>
      <c r="DW129">
        <f>((11/14)*100)</f>
        <v>78.571428571428569</v>
      </c>
      <c r="DX129">
        <f>((5/14)*100)</f>
        <v>35.714285714285715</v>
      </c>
      <c r="DY129">
        <f>((9/12)*100)</f>
        <v>75</v>
      </c>
      <c r="DZ129">
        <f>((2/12)*100)</f>
        <v>16.666666666666664</v>
      </c>
      <c r="EA129">
        <f>((5/12)*100)</f>
        <v>41.666666666666671</v>
      </c>
    </row>
    <row r="130" spans="1:131" x14ac:dyDescent="0.25">
      <c r="A130">
        <v>273.68598099999997</v>
      </c>
      <c r="B130">
        <v>7.633769</v>
      </c>
      <c r="C130">
        <v>265.57182599999999</v>
      </c>
      <c r="D130">
        <v>6.8493269999999997</v>
      </c>
      <c r="G130">
        <v>265.10071499999998</v>
      </c>
      <c r="H130">
        <v>5.3703849999999997</v>
      </c>
      <c r="Q130">
        <f>(16/200)</f>
        <v>0.08</v>
      </c>
      <c r="BF130">
        <f>ABS($B$130-$D$130)</f>
        <v>0.78444200000000031</v>
      </c>
      <c r="BI130">
        <v>2.6909665</v>
      </c>
      <c r="BJ130">
        <v>2.9852929999999995</v>
      </c>
      <c r="BO130">
        <f>SQRT((ABS($A$130-$G$130)^2+(ABS($B$130-$H$130)^2)))</f>
        <v>8.8786090927696453</v>
      </c>
      <c r="BR130">
        <f>DEGREES(ACOS((6.82511797894813^2+0.0490208014010383^2-6.77614293672359^2)/(2*6.82511797894813*0.0490208014010383)))</f>
        <v>2.4669226801060899</v>
      </c>
      <c r="BS130">
        <f>DEGREES(ACOS((33.5897083270314^2+32.9331126662097^2-4.59289012624382^2)/(2*33.5897083270314*32.9331126662097)))</f>
        <v>7.836892601928545</v>
      </c>
      <c r="CP130">
        <v>16</v>
      </c>
      <c r="CQ130">
        <v>3</v>
      </c>
      <c r="CR130">
        <v>11</v>
      </c>
      <c r="CS130">
        <v>2</v>
      </c>
      <c r="DS130">
        <f>((3/16)*100)</f>
        <v>18.75</v>
      </c>
      <c r="DT130">
        <f>((11/16)*100)</f>
        <v>68.75</v>
      </c>
      <c r="DU130">
        <f>((2/16)*100)</f>
        <v>12.5</v>
      </c>
    </row>
    <row r="131" spans="1:131" x14ac:dyDescent="0.25">
      <c r="A131" t="s">
        <v>22</v>
      </c>
      <c r="B131" t="s">
        <v>22</v>
      </c>
      <c r="C131" t="s">
        <v>22</v>
      </c>
      <c r="D131" t="s">
        <v>22</v>
      </c>
      <c r="E131" t="s">
        <v>22</v>
      </c>
      <c r="F131" t="s">
        <v>22</v>
      </c>
      <c r="G131" t="s">
        <v>22</v>
      </c>
      <c r="H131" t="s">
        <v>22</v>
      </c>
      <c r="BS131">
        <f>DEGREES(ACOS((4.5760706086882^2+36.1015885317182^2-35.8400108438096^2)/(2*4.5760706086882*36.1015885317182)))</f>
        <v>83.088697248190869</v>
      </c>
    </row>
    <row r="132" spans="1:131" x14ac:dyDescent="0.25">
      <c r="A132">
        <v>241.778344</v>
      </c>
      <c r="B132">
        <v>5.5306850000000001</v>
      </c>
      <c r="C132">
        <v>226.71151399999999</v>
      </c>
      <c r="D132">
        <v>6.700933</v>
      </c>
      <c r="E132">
        <v>245.16481300000001</v>
      </c>
      <c r="F132">
        <v>4.958602</v>
      </c>
      <c r="G132">
        <v>253.091353</v>
      </c>
      <c r="H132">
        <v>9.0805480000000003</v>
      </c>
      <c r="K132">
        <f>(13/200)</f>
        <v>6.5000000000000002E-2</v>
      </c>
      <c r="L132">
        <f>(19/200)</f>
        <v>9.5000000000000001E-2</v>
      </c>
      <c r="M132">
        <f>(12/200)</f>
        <v>0.06</v>
      </c>
      <c r="N132">
        <f>(19/200)</f>
        <v>9.5000000000000001E-2</v>
      </c>
      <c r="P132">
        <f>(15/200)</f>
        <v>7.4999999999999997E-2</v>
      </c>
      <c r="Q132">
        <f>(10/200)</f>
        <v>0.05</v>
      </c>
      <c r="R132">
        <f>(11/200)</f>
        <v>5.5E-2</v>
      </c>
      <c r="S132">
        <f>(14/200)</f>
        <v>7.0000000000000007E-2</v>
      </c>
      <c r="U132">
        <f>0.065+0.075</f>
        <v>0.14000000000000001</v>
      </c>
      <c r="V132">
        <f>0.095+0.05</f>
        <v>0.14500000000000002</v>
      </c>
      <c r="W132">
        <f>0.06+0.055</f>
        <v>0.11499999999999999</v>
      </c>
      <c r="X132">
        <f>0.095+0.07</f>
        <v>0.16500000000000001</v>
      </c>
      <c r="Z132">
        <f>SQRT((ABS($A$133-$A$132)^2+(ABS($B$133-$B$132)^2)))</f>
        <v>22.058748849554451</v>
      </c>
      <c r="AA132">
        <f>SQRT((ABS($C$133-$C$132)^2+(ABS($D$133-$D$132)^2)))</f>
        <v>30.008908225424648</v>
      </c>
      <c r="AB132">
        <f>SQRT((ABS($E$133-$E$132)^2+(ABS($F$133-$F$132)^2)))</f>
        <v>22.839313540063724</v>
      </c>
      <c r="AC132">
        <f>SQRT((ABS($G$133-$G$132)^2+(ABS($H$133-$H$132)^2)))</f>
        <v>30.029947498371747</v>
      </c>
      <c r="AJ132">
        <f>1/0.14</f>
        <v>7.1428571428571423</v>
      </c>
      <c r="AK132">
        <f>1/0.145</f>
        <v>6.8965517241379315</v>
      </c>
      <c r="AL132">
        <f>1/0.115</f>
        <v>8.695652173913043</v>
      </c>
      <c r="AM132">
        <f>1/0.165</f>
        <v>6.0606060606060606</v>
      </c>
      <c r="AO132">
        <f t="shared" ref="AO132:AO139" si="62">$Z132/$U132</f>
        <v>157.56249178253179</v>
      </c>
      <c r="AP132">
        <f t="shared" ref="AP132:AP138" si="63">$AA132/$V132</f>
        <v>206.95798776154928</v>
      </c>
      <c r="AQ132">
        <f t="shared" ref="AQ132:AQ139" si="64">$AB132/$W132</f>
        <v>198.60272643533673</v>
      </c>
      <c r="AR132">
        <f t="shared" ref="AR132:AR139" si="65">$AC132/$X132</f>
        <v>181.99968180831362</v>
      </c>
      <c r="AV132">
        <f>((0.065/0.14)*100)</f>
        <v>46.428571428571423</v>
      </c>
      <c r="AW132">
        <f>((0.095/0.145)*100)</f>
        <v>65.517241379310349</v>
      </c>
      <c r="AX132">
        <f>((0.06/0.115)*100)</f>
        <v>52.173913043478258</v>
      </c>
      <c r="AY132">
        <f>((0.095/0.165)*100)</f>
        <v>57.575757575757571</v>
      </c>
      <c r="BA132">
        <f>((0.075/0.14)*100)</f>
        <v>53.571428571428569</v>
      </c>
      <c r="BB132">
        <f>((0.05/0.145)*100)</f>
        <v>34.482758620689658</v>
      </c>
      <c r="BC132">
        <f>((0.055/0.115)*100)</f>
        <v>47.826086956521735</v>
      </c>
      <c r="BD132">
        <f>((0.07/0.165)*100)</f>
        <v>42.424242424242422</v>
      </c>
      <c r="BF132">
        <f>ABS($B$132-$D$132)</f>
        <v>1.170248</v>
      </c>
      <c r="BG132">
        <f>ABS($F$132-$H$132)</f>
        <v>4.1219460000000003</v>
      </c>
      <c r="BL132">
        <f>SQRT((ABS($A$132-$E$132)^2+(ABS($B$132-$F$132)^2)))</f>
        <v>3.4344506470249407</v>
      </c>
      <c r="BM132">
        <f>SQRT((ABS($C$132-$G$133)^2+(ABS($D$132-$H$133)^2)))</f>
        <v>3.7530968444699009</v>
      </c>
      <c r="BO132">
        <f>SQRT((ABS($A$132-$G$132)^2+(ABS($B$132-$H$132)^2)))</f>
        <v>11.856884074361606</v>
      </c>
      <c r="BP132">
        <f>SQRT((ABS($C$132-$E$133)^2+(ABS($D$132-$F$133)^2)))</f>
        <v>5.4349131344789576</v>
      </c>
      <c r="BS132">
        <f>DEGREES(ACOS((34.1253748997249^2+32.3713125641296^2-4.66699460513562^2)/(2*34.1253748997249*32.3713125641296)))</f>
        <v>7.4606914808232965</v>
      </c>
      <c r="BU132">
        <v>13</v>
      </c>
      <c r="BV132">
        <v>6</v>
      </c>
      <c r="BW132">
        <v>4</v>
      </c>
      <c r="BX132">
        <v>12</v>
      </c>
      <c r="BY132">
        <v>19</v>
      </c>
      <c r="BZ132">
        <v>11</v>
      </c>
      <c r="CA132">
        <v>10</v>
      </c>
      <c r="CB132">
        <v>9</v>
      </c>
      <c r="CC132">
        <v>12</v>
      </c>
      <c r="CD132">
        <v>4</v>
      </c>
      <c r="CE132">
        <v>5</v>
      </c>
      <c r="CF132">
        <v>11</v>
      </c>
      <c r="CG132">
        <v>19</v>
      </c>
      <c r="CH132">
        <v>12</v>
      </c>
      <c r="CI132">
        <v>9</v>
      </c>
      <c r="CJ132">
        <v>11</v>
      </c>
      <c r="CL132">
        <v>15</v>
      </c>
      <c r="CM132">
        <v>0</v>
      </c>
      <c r="CN132">
        <v>2</v>
      </c>
      <c r="CO132">
        <v>13</v>
      </c>
      <c r="CP132">
        <v>10</v>
      </c>
      <c r="CQ132">
        <v>3</v>
      </c>
      <c r="CR132">
        <v>3</v>
      </c>
      <c r="CS132">
        <v>0</v>
      </c>
      <c r="CT132">
        <v>11</v>
      </c>
      <c r="CU132">
        <v>2</v>
      </c>
      <c r="CV132">
        <v>3</v>
      </c>
      <c r="CW132">
        <v>3</v>
      </c>
      <c r="CX132">
        <v>14</v>
      </c>
      <c r="CY132">
        <v>13</v>
      </c>
      <c r="CZ132">
        <v>0</v>
      </c>
      <c r="DA132">
        <v>3</v>
      </c>
      <c r="DC132">
        <f>((6/13)*100)</f>
        <v>46.153846153846153</v>
      </c>
      <c r="DD132">
        <f>((4/13)*100)</f>
        <v>30.76923076923077</v>
      </c>
      <c r="DE132">
        <f>((12/13)*100)</f>
        <v>92.307692307692307</v>
      </c>
      <c r="DF132">
        <f>((11/19)*100)</f>
        <v>57.894736842105267</v>
      </c>
      <c r="DG132">
        <f>((10/19)*100)</f>
        <v>52.631578947368418</v>
      </c>
      <c r="DH132">
        <f>((9/19)*100)</f>
        <v>47.368421052631575</v>
      </c>
      <c r="DI132">
        <f>((4/12)*100)</f>
        <v>33.333333333333329</v>
      </c>
      <c r="DJ132">
        <f>((5/12)*100)</f>
        <v>41.666666666666671</v>
      </c>
      <c r="DK132">
        <f>((11/12)*100)</f>
        <v>91.666666666666657</v>
      </c>
      <c r="DL132">
        <f>((12/19)*100)</f>
        <v>63.157894736842103</v>
      </c>
      <c r="DM132">
        <f>((9/19)*100)</f>
        <v>47.368421052631575</v>
      </c>
      <c r="DN132">
        <f>((11/19)*100)</f>
        <v>57.894736842105267</v>
      </c>
      <c r="DP132">
        <f>((0/15)*100)</f>
        <v>0</v>
      </c>
      <c r="DQ132">
        <f>((2/15)*100)</f>
        <v>13.333333333333334</v>
      </c>
      <c r="DR132">
        <f>((13/15)*100)</f>
        <v>86.666666666666671</v>
      </c>
      <c r="DS132">
        <f>((3/10)*100)</f>
        <v>30</v>
      </c>
      <c r="DT132">
        <f>((3/10)*100)</f>
        <v>30</v>
      </c>
      <c r="DU132">
        <f>((0/10)*100)</f>
        <v>0</v>
      </c>
      <c r="DV132">
        <f>((2/11)*100)</f>
        <v>18.181818181818183</v>
      </c>
      <c r="DW132">
        <f>((3/11)*100)</f>
        <v>27.27272727272727</v>
      </c>
      <c r="DX132">
        <f>((3/11)*100)</f>
        <v>27.27272727272727</v>
      </c>
      <c r="DY132">
        <f>((13/14)*100)</f>
        <v>92.857142857142861</v>
      </c>
      <c r="DZ132">
        <f>((0/14)*100)</f>
        <v>0</v>
      </c>
      <c r="EA132">
        <f>((3/14)*100)</f>
        <v>21.428571428571427</v>
      </c>
    </row>
    <row r="133" spans="1:131" x14ac:dyDescent="0.25">
      <c r="A133">
        <v>219.73899800000001</v>
      </c>
      <c r="B133">
        <v>4.605683</v>
      </c>
      <c r="C133">
        <v>196.74108000000001</v>
      </c>
      <c r="D133">
        <v>8.2200310000000005</v>
      </c>
      <c r="E133">
        <v>222.37726000000001</v>
      </c>
      <c r="F133">
        <v>3.4218289999999998</v>
      </c>
      <c r="G133">
        <v>223.093253</v>
      </c>
      <c r="H133">
        <v>7.6978900000000001</v>
      </c>
      <c r="K133">
        <f>(16/200)</f>
        <v>0.08</v>
      </c>
      <c r="L133">
        <f>(11/200)</f>
        <v>5.5E-2</v>
      </c>
      <c r="M133">
        <f>(17/200)</f>
        <v>8.5000000000000006E-2</v>
      </c>
      <c r="N133">
        <f>(16/200)</f>
        <v>0.08</v>
      </c>
      <c r="P133">
        <f>(11/200)</f>
        <v>5.5E-2</v>
      </c>
      <c r="Q133">
        <f>(10/200)</f>
        <v>0.05</v>
      </c>
      <c r="R133">
        <f>(9/200)</f>
        <v>4.4999999999999998E-2</v>
      </c>
      <c r="S133">
        <f>(10/200)</f>
        <v>0.05</v>
      </c>
      <c r="U133">
        <f>0.08+0.055</f>
        <v>0.13500000000000001</v>
      </c>
      <c r="V133">
        <f>0.055+0.05</f>
        <v>0.10500000000000001</v>
      </c>
      <c r="W133">
        <f>0.085+0.045</f>
        <v>0.13</v>
      </c>
      <c r="X133">
        <f>0.08+0.05</f>
        <v>0.13</v>
      </c>
      <c r="Z133">
        <f>SQRT((ABS($A$134-$A$133)^2+(ABS($B$134-$B$133)^2)))</f>
        <v>28.050679937588423</v>
      </c>
      <c r="AA133">
        <f>SQRT((ABS($C$134-$C$133)^2+(ABS($D$134-$D$133)^2)))</f>
        <v>23.954217212812551</v>
      </c>
      <c r="AB133">
        <f>SQRT((ABS($E$134-$E$133)^2+(ABS($F$134-$F$133)^2)))</f>
        <v>30.255781300363083</v>
      </c>
      <c r="AC133">
        <f>SQRT((ABS($G$134-$G$133)^2+(ABS($H$134-$H$133)^2)))</f>
        <v>29.632551164019343</v>
      </c>
      <c r="AJ133">
        <f>1/0.135</f>
        <v>7.4074074074074066</v>
      </c>
      <c r="AK133">
        <f>1/0.105</f>
        <v>9.5238095238095237</v>
      </c>
      <c r="AL133">
        <f>1/0.13</f>
        <v>7.6923076923076916</v>
      </c>
      <c r="AM133">
        <f>1/0.13</f>
        <v>7.6923076923076916</v>
      </c>
      <c r="AO133">
        <f t="shared" si="62"/>
        <v>207.78281435250682</v>
      </c>
      <c r="AP133">
        <f t="shared" si="63"/>
        <v>228.13540202678618</v>
      </c>
      <c r="AQ133">
        <f t="shared" si="64"/>
        <v>232.73677923356217</v>
      </c>
      <c r="AR133">
        <f t="shared" si="65"/>
        <v>227.94270126168726</v>
      </c>
      <c r="AV133">
        <f>((0.08/0.135)*100)</f>
        <v>59.259259259259252</v>
      </c>
      <c r="AW133">
        <f>((0.055/0.105)*100)</f>
        <v>52.380952380952387</v>
      </c>
      <c r="AX133">
        <f>((0.085/0.13)*100)</f>
        <v>65.384615384615387</v>
      </c>
      <c r="AY133">
        <f>((0.08/0.13)*100)</f>
        <v>61.53846153846154</v>
      </c>
      <c r="BA133">
        <f>((0.055/0.135)*100)</f>
        <v>40.74074074074074</v>
      </c>
      <c r="BB133">
        <f>((0.05/0.105)*100)</f>
        <v>47.61904761904762</v>
      </c>
      <c r="BC133">
        <f>((0.045/0.13)*100)</f>
        <v>34.615384615384613</v>
      </c>
      <c r="BD133">
        <f>((0.05/0.13)*100)</f>
        <v>38.461538461538467</v>
      </c>
      <c r="BF133">
        <f>ABS($B$133-$D$133)</f>
        <v>3.6143480000000006</v>
      </c>
      <c r="BG133">
        <f>ABS($F$133-$H$133)</f>
        <v>4.2760610000000003</v>
      </c>
      <c r="BL133">
        <f>SQRT((ABS($A$133-$E$133)^2+(ABS($B$133-$F$133)^2)))</f>
        <v>2.8917013459138525</v>
      </c>
      <c r="BM133">
        <f>SQRT((ABS($C$133-$G$134)^2+(ABS($D$133-$H$134)^2)))</f>
        <v>3.5486185226234244</v>
      </c>
      <c r="BO133">
        <f>SQRT((ABS($A$133-$G$133)^2+(ABS($B$133-$H$133)^2)))</f>
        <v>4.5621015700961731</v>
      </c>
      <c r="BP133">
        <f>SQRT((ABS($C$133-$E$134)^2+(ABS($D$133-$F$134)^2)))</f>
        <v>5.6468144278462082</v>
      </c>
      <c r="BR133">
        <f>DEGREES(ACOS((25.6013009688036^2+27.0561356081422^2-3.97673062634584^2)/(2*25.6013009688036*27.0561356081422)))</f>
        <v>8.0638662406536064</v>
      </c>
      <c r="BS133">
        <f>DEGREES(ACOS((4.33833202196478^2+23.1366954476127^2-21.6931569318281^2)/(2*4.33833202196478*23.1366954476127)))</f>
        <v>65.41046760318757</v>
      </c>
      <c r="BU133">
        <v>16</v>
      </c>
      <c r="BV133">
        <v>11</v>
      </c>
      <c r="BW133">
        <v>10</v>
      </c>
      <c r="BX133">
        <v>10</v>
      </c>
      <c r="BY133">
        <v>11</v>
      </c>
      <c r="BZ133">
        <v>8</v>
      </c>
      <c r="CA133">
        <v>2</v>
      </c>
      <c r="CB133">
        <v>2</v>
      </c>
      <c r="CC133">
        <v>17</v>
      </c>
      <c r="CD133">
        <v>10</v>
      </c>
      <c r="CE133">
        <v>7</v>
      </c>
      <c r="CF133">
        <v>16</v>
      </c>
      <c r="CG133">
        <v>16</v>
      </c>
      <c r="CH133">
        <v>10</v>
      </c>
      <c r="CI133">
        <v>6</v>
      </c>
      <c r="CJ133">
        <v>16</v>
      </c>
      <c r="CL133">
        <v>11</v>
      </c>
      <c r="CM133">
        <v>3</v>
      </c>
      <c r="CN133">
        <v>3</v>
      </c>
      <c r="CO133">
        <v>4</v>
      </c>
      <c r="CP133">
        <v>10</v>
      </c>
      <c r="CQ133">
        <v>5</v>
      </c>
      <c r="CR133">
        <v>0</v>
      </c>
      <c r="CS133">
        <v>0</v>
      </c>
      <c r="CT133">
        <v>9</v>
      </c>
      <c r="CU133">
        <v>3</v>
      </c>
      <c r="CV133">
        <v>0</v>
      </c>
      <c r="CW133">
        <v>9</v>
      </c>
      <c r="CX133">
        <v>10</v>
      </c>
      <c r="CY133">
        <v>4</v>
      </c>
      <c r="CZ133">
        <v>0</v>
      </c>
      <c r="DA133">
        <v>9</v>
      </c>
      <c r="DC133">
        <f>((11/16)*100)</f>
        <v>68.75</v>
      </c>
      <c r="DD133">
        <f>((10/16)*100)</f>
        <v>62.5</v>
      </c>
      <c r="DE133">
        <f>((10/16)*100)</f>
        <v>62.5</v>
      </c>
      <c r="DF133">
        <f>((8/11)*100)</f>
        <v>72.727272727272734</v>
      </c>
      <c r="DG133">
        <f>((2/11)*100)</f>
        <v>18.181818181818183</v>
      </c>
      <c r="DH133">
        <f>((2/11)*100)</f>
        <v>18.181818181818183</v>
      </c>
      <c r="DI133">
        <f>((10/17)*100)</f>
        <v>58.82352941176471</v>
      </c>
      <c r="DJ133">
        <f>((7/17)*100)</f>
        <v>41.17647058823529</v>
      </c>
      <c r="DK133">
        <f>((16/17)*100)</f>
        <v>94.117647058823522</v>
      </c>
      <c r="DL133">
        <f>((10/16)*100)</f>
        <v>62.5</v>
      </c>
      <c r="DM133">
        <f>((6/16)*100)</f>
        <v>37.5</v>
      </c>
      <c r="DN133">
        <f>((16/16)*100)</f>
        <v>100</v>
      </c>
      <c r="DP133">
        <f>((3/11)*100)</f>
        <v>27.27272727272727</v>
      </c>
      <c r="DQ133">
        <f>((3/11)*100)</f>
        <v>27.27272727272727</v>
      </c>
      <c r="DR133">
        <f>((4/11)*100)</f>
        <v>36.363636363636367</v>
      </c>
      <c r="DS133">
        <f>((5/10)*100)</f>
        <v>50</v>
      </c>
      <c r="DT133">
        <f>((0/10)*100)</f>
        <v>0</v>
      </c>
      <c r="DU133">
        <f>((0/10)*100)</f>
        <v>0</v>
      </c>
      <c r="DV133">
        <f>((3/9)*100)</f>
        <v>33.333333333333329</v>
      </c>
      <c r="DW133">
        <f>((0/9)*100)</f>
        <v>0</v>
      </c>
      <c r="DX133">
        <f>((9/9)*100)</f>
        <v>100</v>
      </c>
      <c r="DY133">
        <f>((4/10)*100)</f>
        <v>40</v>
      </c>
      <c r="DZ133">
        <f>((0/10)*100)</f>
        <v>0</v>
      </c>
      <c r="EA133">
        <f>((9/10)*100)</f>
        <v>90</v>
      </c>
    </row>
    <row r="134" spans="1:131" x14ac:dyDescent="0.25">
      <c r="A134">
        <v>191.736853</v>
      </c>
      <c r="B134">
        <v>6.2550829999999999</v>
      </c>
      <c r="C134">
        <v>172.79411400000001</v>
      </c>
      <c r="D134">
        <v>8.8093880000000002</v>
      </c>
      <c r="E134">
        <v>192.158614</v>
      </c>
      <c r="F134">
        <v>4.920407</v>
      </c>
      <c r="G134">
        <v>193.530585</v>
      </c>
      <c r="H134">
        <v>9.7317900000000002</v>
      </c>
      <c r="K134">
        <f>(16/200)</f>
        <v>0.08</v>
      </c>
      <c r="L134">
        <f>(16/200)</f>
        <v>0.08</v>
      </c>
      <c r="M134">
        <f>(14/200)</f>
        <v>7.0000000000000007E-2</v>
      </c>
      <c r="N134">
        <f>(13/200)</f>
        <v>6.5000000000000002E-2</v>
      </c>
      <c r="P134">
        <f>(8/200)</f>
        <v>0.04</v>
      </c>
      <c r="Q134">
        <f>(10/200)</f>
        <v>0.05</v>
      </c>
      <c r="R134">
        <f>(9/200)</f>
        <v>4.4999999999999998E-2</v>
      </c>
      <c r="S134">
        <f>(9/200)</f>
        <v>4.4999999999999998E-2</v>
      </c>
      <c r="U134">
        <f>0.08+0.04</f>
        <v>0.12</v>
      </c>
      <c r="V134">
        <f>0.08+0.05</f>
        <v>0.13</v>
      </c>
      <c r="W134">
        <f>0.07+0.045</f>
        <v>0.115</v>
      </c>
      <c r="X134">
        <f>0.065+0.045</f>
        <v>0.11</v>
      </c>
      <c r="Z134">
        <f>SQRT((ABS($A$135-$A$134)^2+(ABS($B$135-$B$134)^2)))</f>
        <v>26.58451240363885</v>
      </c>
      <c r="AA134">
        <f>SQRT((ABS($C$135-$C$134)^2+(ABS($D$135-$D$134)^2)))</f>
        <v>36.214610675489546</v>
      </c>
      <c r="AB134">
        <f>SQRT((ABS($E$135-$E$134)^2+(ABS($F$135-$F$134)^2)))</f>
        <v>24.490728037452257</v>
      </c>
      <c r="AC134">
        <f>SQRT((ABS($G$135-$G$134)^2+(ABS($H$135-$H$134)^2)))</f>
        <v>23.566314510506288</v>
      </c>
      <c r="AJ134">
        <f>1/0.12</f>
        <v>8.3333333333333339</v>
      </c>
      <c r="AK134">
        <f>1/0.13</f>
        <v>7.6923076923076916</v>
      </c>
      <c r="AL134">
        <f>1/0.115</f>
        <v>8.695652173913043</v>
      </c>
      <c r="AM134">
        <f>1/0.11</f>
        <v>9.0909090909090917</v>
      </c>
      <c r="AO134">
        <f t="shared" si="62"/>
        <v>221.5376033636571</v>
      </c>
      <c r="AP134">
        <f t="shared" si="63"/>
        <v>278.57392827299651</v>
      </c>
      <c r="AQ134">
        <f t="shared" si="64"/>
        <v>212.96285249958484</v>
      </c>
      <c r="AR134">
        <f t="shared" si="65"/>
        <v>214.23922282278443</v>
      </c>
      <c r="AV134">
        <f>((0.08/0.12)*100)</f>
        <v>66.666666666666671</v>
      </c>
      <c r="AW134">
        <f>((0.08/0.13)*100)</f>
        <v>61.53846153846154</v>
      </c>
      <c r="AX134">
        <f>((0.07/0.115)*100)</f>
        <v>60.869565217391312</v>
      </c>
      <c r="AY134">
        <f>((0.065/0.11)*100)</f>
        <v>59.090909090909093</v>
      </c>
      <c r="BA134">
        <f>((0.04/0.12)*100)</f>
        <v>33.333333333333336</v>
      </c>
      <c r="BB134">
        <f>((0.05/0.13)*100)</f>
        <v>38.461538461538467</v>
      </c>
      <c r="BC134">
        <f>((0.045/0.115)*100)</f>
        <v>39.130434782608688</v>
      </c>
      <c r="BD134">
        <f>((0.045/0.11)*100)</f>
        <v>40.909090909090907</v>
      </c>
      <c r="BF134">
        <f>ABS($B$134-$D$134)</f>
        <v>2.5543050000000003</v>
      </c>
      <c r="BG134">
        <f>ABS($F$134-$H$134)</f>
        <v>4.8113830000000002</v>
      </c>
      <c r="BL134">
        <f>SQRT((ABS($A$134-$E$134)^2+(ABS($B$134-$F$134)^2)))</f>
        <v>1.3997293903097852</v>
      </c>
      <c r="BM134">
        <f>SQRT((ABS($C$134-$G$135)^2+(ABS($D$134-$H$135)^2)))</f>
        <v>3.1396168822907256</v>
      </c>
      <c r="BO134">
        <f>SQRT((ABS($A$134-$G$134)^2+(ABS($B$134-$H$134)^2)))</f>
        <v>3.9121561895805006</v>
      </c>
      <c r="BP134">
        <f>SQRT((ABS($C$134-$E$135)^2+(ABS($D$134-$F$135)^2)))</f>
        <v>5.9189081135092039</v>
      </c>
      <c r="BR134">
        <f>DEGREES(ACOS((18.4729270190343^2+21.6768019342963^2-5.34551385670199^2)/(2*18.4729270190343*21.6768019342963)))</f>
        <v>12.275204512123658</v>
      </c>
      <c r="BS134">
        <f>DEGREES(ACOS((6.23537425598191^2+22.3454836045408^2-18.1005684087859^2)/(2*6.23537425598191*22.3454836045408)))</f>
        <v>40.918801593714747</v>
      </c>
      <c r="BU134">
        <v>16</v>
      </c>
      <c r="BV134">
        <v>8</v>
      </c>
      <c r="BW134">
        <v>8</v>
      </c>
      <c r="BX134">
        <v>9</v>
      </c>
      <c r="BY134">
        <v>16</v>
      </c>
      <c r="BZ134">
        <v>10</v>
      </c>
      <c r="CA134">
        <v>7</v>
      </c>
      <c r="CB134">
        <v>7</v>
      </c>
      <c r="CC134">
        <v>14</v>
      </c>
      <c r="CD134">
        <v>8</v>
      </c>
      <c r="CE134">
        <v>4</v>
      </c>
      <c r="CF134">
        <v>12</v>
      </c>
      <c r="CG134">
        <v>13</v>
      </c>
      <c r="CH134">
        <v>9</v>
      </c>
      <c r="CI134">
        <v>3</v>
      </c>
      <c r="CJ134">
        <v>12</v>
      </c>
      <c r="CL134">
        <v>8</v>
      </c>
      <c r="CM134">
        <v>5</v>
      </c>
      <c r="CN134">
        <v>1</v>
      </c>
      <c r="CO134">
        <v>2</v>
      </c>
      <c r="CP134">
        <v>10</v>
      </c>
      <c r="CQ134">
        <v>2</v>
      </c>
      <c r="CR134">
        <v>0</v>
      </c>
      <c r="CS134">
        <v>0</v>
      </c>
      <c r="CT134">
        <v>9</v>
      </c>
      <c r="CU134">
        <v>1</v>
      </c>
      <c r="CV134">
        <v>0</v>
      </c>
      <c r="CW134">
        <v>8</v>
      </c>
      <c r="CX134">
        <v>9</v>
      </c>
      <c r="CY134">
        <v>2</v>
      </c>
      <c r="CZ134">
        <v>0</v>
      </c>
      <c r="DA134">
        <v>8</v>
      </c>
      <c r="DC134">
        <f>((8/16)*100)</f>
        <v>50</v>
      </c>
      <c r="DD134">
        <f>((8/16)*100)</f>
        <v>50</v>
      </c>
      <c r="DE134">
        <f>((9/16)*100)</f>
        <v>56.25</v>
      </c>
      <c r="DF134">
        <f>((10/16)*100)</f>
        <v>62.5</v>
      </c>
      <c r="DG134">
        <f>((7/16)*100)</f>
        <v>43.75</v>
      </c>
      <c r="DH134">
        <f>((7/16)*100)</f>
        <v>43.75</v>
      </c>
      <c r="DI134">
        <f>((8/14)*100)</f>
        <v>57.142857142857139</v>
      </c>
      <c r="DJ134">
        <f>((4/14)*100)</f>
        <v>28.571428571428569</v>
      </c>
      <c r="DK134">
        <f>((12/14)*100)</f>
        <v>85.714285714285708</v>
      </c>
      <c r="DL134">
        <f>((9/13)*100)</f>
        <v>69.230769230769226</v>
      </c>
      <c r="DM134">
        <f>((3/13)*100)</f>
        <v>23.076923076923077</v>
      </c>
      <c r="DN134">
        <f>((12/13)*100)</f>
        <v>92.307692307692307</v>
      </c>
      <c r="DP134">
        <f>((5/8)*100)</f>
        <v>62.5</v>
      </c>
      <c r="DQ134">
        <f>((1/8)*100)</f>
        <v>12.5</v>
      </c>
      <c r="DR134">
        <f>((2/8)*100)</f>
        <v>25</v>
      </c>
      <c r="DS134">
        <f>((2/10)*100)</f>
        <v>20</v>
      </c>
      <c r="DT134">
        <f>((0/10)*100)</f>
        <v>0</v>
      </c>
      <c r="DU134">
        <f>((0/10)*100)</f>
        <v>0</v>
      </c>
      <c r="DV134">
        <f>((1/9)*100)</f>
        <v>11.111111111111111</v>
      </c>
      <c r="DW134">
        <f>((0/9)*100)</f>
        <v>0</v>
      </c>
      <c r="DX134">
        <f>((8/9)*100)</f>
        <v>88.888888888888886</v>
      </c>
      <c r="DY134">
        <f>((2/9)*100)</f>
        <v>22.222222222222221</v>
      </c>
      <c r="DZ134">
        <f>((0/9)*100)</f>
        <v>0</v>
      </c>
      <c r="EA134">
        <f>((8/9)*100)</f>
        <v>88.888888888888886</v>
      </c>
    </row>
    <row r="135" spans="1:131" x14ac:dyDescent="0.25">
      <c r="A135">
        <v>165.16522600000002</v>
      </c>
      <c r="B135">
        <v>7.0826929999999999</v>
      </c>
      <c r="C135">
        <v>136.668474</v>
      </c>
      <c r="D135">
        <v>6.2724289999999998</v>
      </c>
      <c r="E135">
        <v>167.684483</v>
      </c>
      <c r="F135">
        <v>5.8218899999999998</v>
      </c>
      <c r="G135">
        <v>169.96849500000002</v>
      </c>
      <c r="H135">
        <v>10.177989999999999</v>
      </c>
      <c r="K135">
        <f>(15/200)</f>
        <v>7.4999999999999997E-2</v>
      </c>
      <c r="L135">
        <f>(18/200)</f>
        <v>0.09</v>
      </c>
      <c r="M135">
        <f>(17/200)</f>
        <v>8.5000000000000006E-2</v>
      </c>
      <c r="N135">
        <f>(17/200)</f>
        <v>8.5000000000000006E-2</v>
      </c>
      <c r="P135">
        <f>(8/200)</f>
        <v>0.04</v>
      </c>
      <c r="Q135">
        <f>(9/200)</f>
        <v>4.4999999999999998E-2</v>
      </c>
      <c r="R135">
        <f>(9/200)</f>
        <v>4.4999999999999998E-2</v>
      </c>
      <c r="S135">
        <f>(9/200)</f>
        <v>4.4999999999999998E-2</v>
      </c>
      <c r="U135">
        <f>0.075+0.04</f>
        <v>0.11499999999999999</v>
      </c>
      <c r="V135">
        <f>0.09+0.045</f>
        <v>0.13500000000000001</v>
      </c>
      <c r="W135">
        <f>0.085+0.045</f>
        <v>0.13</v>
      </c>
      <c r="X135">
        <f>0.085+0.045</f>
        <v>0.13</v>
      </c>
      <c r="Z135">
        <f>SQRT((ABS($A$136-$A$135)^2+(ABS($B$136-$B$135)^2)))</f>
        <v>32.999215767848924</v>
      </c>
      <c r="AA135">
        <f>SQRT((ABS($C$136-$C$135)^2+(ABS($D$136-$D$135)^2)))</f>
        <v>26.273135541496913</v>
      </c>
      <c r="AB135">
        <f>SQRT((ABS($E$136-$E$135)^2+(ABS($F$136-$F$135)^2)))</f>
        <v>33.301774135799342</v>
      </c>
      <c r="AC135">
        <f>SQRT((ABS($G$136-$G$135)^2+(ABS($H$136-$H$135)^2)))</f>
        <v>34.276908962332541</v>
      </c>
      <c r="AJ135">
        <f>1/0.115</f>
        <v>8.695652173913043</v>
      </c>
      <c r="AK135">
        <f>1/0.135</f>
        <v>7.4074074074074066</v>
      </c>
      <c r="AL135">
        <f>1/0.13</f>
        <v>7.6923076923076916</v>
      </c>
      <c r="AM135">
        <f>1/0.13</f>
        <v>7.6923076923076916</v>
      </c>
      <c r="AO135">
        <f t="shared" si="62"/>
        <v>286.94970232912112</v>
      </c>
      <c r="AP135">
        <f t="shared" si="63"/>
        <v>194.61581882590303</v>
      </c>
      <c r="AQ135">
        <f t="shared" si="64"/>
        <v>256.16749335230264</v>
      </c>
      <c r="AR135">
        <f t="shared" si="65"/>
        <v>263.66853047948109</v>
      </c>
      <c r="AV135">
        <f>((0.075/0.115)*100)</f>
        <v>65.217391304347814</v>
      </c>
      <c r="AW135">
        <f>((0.09/0.135)*100)</f>
        <v>66.666666666666657</v>
      </c>
      <c r="AX135">
        <f>((0.085/0.13)*100)</f>
        <v>65.384615384615387</v>
      </c>
      <c r="AY135">
        <f>((0.085/0.13)*100)</f>
        <v>65.384615384615387</v>
      </c>
      <c r="BA135">
        <f>((0.04/0.115)*100)</f>
        <v>34.782608695652172</v>
      </c>
      <c r="BB135">
        <f>((0.045/0.135)*100)</f>
        <v>33.333333333333329</v>
      </c>
      <c r="BC135">
        <f>((0.045/0.13)*100)</f>
        <v>34.615384615384613</v>
      </c>
      <c r="BD135">
        <f>((0.045/0.13)*100)</f>
        <v>34.615384615384613</v>
      </c>
      <c r="BF135">
        <f>ABS($B$135-$D$135)</f>
        <v>0.8102640000000001</v>
      </c>
      <c r="BG135">
        <f>ABS($F$135-$H$135)</f>
        <v>4.3560999999999996</v>
      </c>
      <c r="BL135">
        <f>SQRT((ABS($A$135-$E$135)^2+(ABS($B$135-$F$135)^2)))</f>
        <v>2.817140400629317</v>
      </c>
      <c r="BM135">
        <f>SQRT((ABS($C$135-$G$136)^2+(ABS($D$135-$H$136)^2)))</f>
        <v>1.7837660854927115</v>
      </c>
      <c r="BO135">
        <f>SQRT((ABS($A$135-$G$135)^2+(ABS($B$135-$H$135)^2)))</f>
        <v>5.7142153096090107</v>
      </c>
      <c r="BP135">
        <f>SQRT((ABS($C$135-$E$136)^2+(ABS($D$135-$F$136)^2)))</f>
        <v>3.3487516308409648</v>
      </c>
      <c r="BR135">
        <f>DEGREES(ACOS((21.0129718744987^2+24.8310842965632^2-5.67429390506564^2)/(2*21.0129718744987*24.8310842965632)))</f>
        <v>10.543684281707623</v>
      </c>
      <c r="BS135" t="e">
        <f>DEGREES(ACOS((6.82511797894813^2+0^2-6.82511797894813^2)/(2*6.82511797894813*0)))</f>
        <v>#DIV/0!</v>
      </c>
      <c r="BU135">
        <v>15</v>
      </c>
      <c r="BV135">
        <v>10</v>
      </c>
      <c r="BW135">
        <v>8</v>
      </c>
      <c r="BX135">
        <v>10</v>
      </c>
      <c r="BY135">
        <v>18</v>
      </c>
      <c r="BZ135">
        <v>12</v>
      </c>
      <c r="CA135">
        <v>10</v>
      </c>
      <c r="CB135">
        <v>9</v>
      </c>
      <c r="CC135">
        <v>17</v>
      </c>
      <c r="CD135">
        <v>8</v>
      </c>
      <c r="CE135">
        <v>8</v>
      </c>
      <c r="CF135">
        <v>15</v>
      </c>
      <c r="CG135">
        <v>17</v>
      </c>
      <c r="CH135">
        <v>10</v>
      </c>
      <c r="CI135">
        <v>8</v>
      </c>
      <c r="CJ135">
        <v>15</v>
      </c>
      <c r="CL135">
        <v>8</v>
      </c>
      <c r="CM135">
        <v>2</v>
      </c>
      <c r="CN135">
        <v>2</v>
      </c>
      <c r="CO135">
        <v>4</v>
      </c>
      <c r="CP135">
        <v>9</v>
      </c>
      <c r="CQ135">
        <v>4</v>
      </c>
      <c r="CR135">
        <v>0</v>
      </c>
      <c r="CS135">
        <v>0</v>
      </c>
      <c r="CT135">
        <v>9</v>
      </c>
      <c r="CU135">
        <v>2</v>
      </c>
      <c r="CV135">
        <v>0</v>
      </c>
      <c r="CW135">
        <v>7</v>
      </c>
      <c r="CX135">
        <v>9</v>
      </c>
      <c r="CY135">
        <v>4</v>
      </c>
      <c r="CZ135">
        <v>0</v>
      </c>
      <c r="DA135">
        <v>7</v>
      </c>
      <c r="DC135">
        <f>((10/15)*100)</f>
        <v>66.666666666666657</v>
      </c>
      <c r="DD135">
        <f>((8/15)*100)</f>
        <v>53.333333333333336</v>
      </c>
      <c r="DE135">
        <f>((10/15)*100)</f>
        <v>66.666666666666657</v>
      </c>
      <c r="DF135">
        <f>((12/18)*100)</f>
        <v>66.666666666666657</v>
      </c>
      <c r="DG135">
        <f>((10/18)*100)</f>
        <v>55.555555555555557</v>
      </c>
      <c r="DH135">
        <f>((9/18)*100)</f>
        <v>50</v>
      </c>
      <c r="DI135">
        <f>((8/17)*100)</f>
        <v>47.058823529411761</v>
      </c>
      <c r="DJ135">
        <f>((8/17)*100)</f>
        <v>47.058823529411761</v>
      </c>
      <c r="DK135">
        <f>((15/17)*100)</f>
        <v>88.235294117647058</v>
      </c>
      <c r="DL135">
        <f>((10/17)*100)</f>
        <v>58.82352941176471</v>
      </c>
      <c r="DM135">
        <f>((8/17)*100)</f>
        <v>47.058823529411761</v>
      </c>
      <c r="DN135">
        <f>((15/17)*100)</f>
        <v>88.235294117647058</v>
      </c>
      <c r="DP135">
        <f>((2/8)*100)</f>
        <v>25</v>
      </c>
      <c r="DQ135">
        <f>((2/8)*100)</f>
        <v>25</v>
      </c>
      <c r="DR135">
        <f>((4/8)*100)</f>
        <v>50</v>
      </c>
      <c r="DS135">
        <f>((4/9)*100)</f>
        <v>44.444444444444443</v>
      </c>
      <c r="DT135">
        <f>((0/9)*100)</f>
        <v>0</v>
      </c>
      <c r="DU135">
        <f>((0/9)*100)</f>
        <v>0</v>
      </c>
      <c r="DV135">
        <f>((2/9)*100)</f>
        <v>22.222222222222221</v>
      </c>
      <c r="DW135">
        <f>((0/9)*100)</f>
        <v>0</v>
      </c>
      <c r="DX135">
        <f>((7/9)*100)</f>
        <v>77.777777777777786</v>
      </c>
      <c r="DY135">
        <f>((4/9)*100)</f>
        <v>44.444444444444443</v>
      </c>
      <c r="DZ135">
        <f>((0/9)*100)</f>
        <v>0</v>
      </c>
      <c r="EA135">
        <f>((7/9)*100)</f>
        <v>77.777777777777786</v>
      </c>
    </row>
    <row r="136" spans="1:131" x14ac:dyDescent="0.25">
      <c r="A136">
        <v>132.24508100000003</v>
      </c>
      <c r="B136">
        <v>4.7996480000000004</v>
      </c>
      <c r="C136">
        <v>110.40132400000002</v>
      </c>
      <c r="D136">
        <v>6.8332160000000002</v>
      </c>
      <c r="E136">
        <v>134.446146</v>
      </c>
      <c r="F136">
        <v>3.7673549999999998</v>
      </c>
      <c r="G136">
        <v>135.77311900000001</v>
      </c>
      <c r="H136">
        <v>7.8152059999999999</v>
      </c>
      <c r="K136">
        <f>(18/200)</f>
        <v>0.09</v>
      </c>
      <c r="L136">
        <f>(14/200)</f>
        <v>7.0000000000000007E-2</v>
      </c>
      <c r="M136">
        <f>(16/200)</f>
        <v>0.08</v>
      </c>
      <c r="N136">
        <f>(16/200)</f>
        <v>0.08</v>
      </c>
      <c r="P136">
        <f>(10/200)</f>
        <v>0.05</v>
      </c>
      <c r="Q136">
        <f>(9/200)</f>
        <v>4.4999999999999998E-2</v>
      </c>
      <c r="R136">
        <f>(8/200)</f>
        <v>0.04</v>
      </c>
      <c r="S136">
        <f>(9/200)</f>
        <v>4.4999999999999998E-2</v>
      </c>
      <c r="U136">
        <f>0.09+0.05</f>
        <v>0.14000000000000001</v>
      </c>
      <c r="V136">
        <f>0.07+0.045</f>
        <v>0.115</v>
      </c>
      <c r="W136">
        <f>0.08+0.04</f>
        <v>0.12</v>
      </c>
      <c r="X136">
        <f>0.08+0.045</f>
        <v>0.125</v>
      </c>
      <c r="Z136">
        <f>SQRT((ABS($A$137-$A$136)^2+(ABS($B$137-$B$136)^2)))</f>
        <v>27.737309175096332</v>
      </c>
      <c r="AA136">
        <f>SQRT((ABS($C$137-$C$136)^2+(ABS($D$137-$D$136)^2)))</f>
        <v>28.359433888370084</v>
      </c>
      <c r="AB136">
        <f>SQRT((ABS($E$137-$E$136)^2+(ABS($F$137-$F$136)^2)))</f>
        <v>28.024529427240424</v>
      </c>
      <c r="AC136">
        <f>SQRT((ABS($G$137-$G$136)^2+(ABS($H$137-$H$136)^2)))</f>
        <v>28.027158468999492</v>
      </c>
      <c r="AJ136">
        <f>1/0.14</f>
        <v>7.1428571428571423</v>
      </c>
      <c r="AK136">
        <f>1/0.115</f>
        <v>8.695652173913043</v>
      </c>
      <c r="AL136">
        <f>1/0.12</f>
        <v>8.3333333333333339</v>
      </c>
      <c r="AM136">
        <f>1/0.125</f>
        <v>8</v>
      </c>
      <c r="AO136">
        <f t="shared" si="62"/>
        <v>198.12363696497377</v>
      </c>
      <c r="AP136">
        <f t="shared" si="63"/>
        <v>246.60377294234854</v>
      </c>
      <c r="AQ136">
        <f t="shared" si="64"/>
        <v>233.53774522700354</v>
      </c>
      <c r="AR136">
        <f t="shared" si="65"/>
        <v>224.21726775199593</v>
      </c>
      <c r="AV136">
        <f>((0.09/0.14)*100)</f>
        <v>64.285714285714278</v>
      </c>
      <c r="AW136">
        <f>((0.07/0.115)*100)</f>
        <v>60.869565217391312</v>
      </c>
      <c r="AX136">
        <f>((0.08/0.12)*100)</f>
        <v>66.666666666666671</v>
      </c>
      <c r="AY136">
        <f>((0.08/0.125)*100)</f>
        <v>64</v>
      </c>
      <c r="BA136">
        <f>((0.05/0.14)*100)</f>
        <v>35.714285714285715</v>
      </c>
      <c r="BB136">
        <f>((0.045/0.115)*100)</f>
        <v>39.130434782608688</v>
      </c>
      <c r="BC136">
        <f>((0.04/0.12)*100)</f>
        <v>33.333333333333336</v>
      </c>
      <c r="BD136">
        <f>((0.045/0.125)*100)</f>
        <v>36</v>
      </c>
      <c r="BF136">
        <f>ABS($B$136-$D$136)</f>
        <v>2.0335679999999998</v>
      </c>
      <c r="BG136">
        <f>ABS($F$136-$H$136)</f>
        <v>4.0478509999999996</v>
      </c>
      <c r="BL136">
        <f>SQRT((ABS($A$136-$E$136)^2+(ABS($B$136-$F$136)^2)))</f>
        <v>2.4311141421319311</v>
      </c>
      <c r="BM136">
        <f>SQRT((ABS($C$136-$G$137)^2+(ABS($D$136-$H$137)^2)))</f>
        <v>3.1559845279096406</v>
      </c>
      <c r="BO136">
        <f>SQRT((ABS($A$136-$G$136)^2+(ABS($B$136-$H$136)^2)))</f>
        <v>4.6411897376435558</v>
      </c>
      <c r="BP136">
        <f>SQRT((ABS($C$136-$E$137)^2+(ABS($D$136-$F$137)^2)))</f>
        <v>4.8901397261495587</v>
      </c>
      <c r="BR136">
        <f>DEGREES(ACOS((29.1932272487061^2+32.2792791581154^2-4.6735734089308^2)/(2*29.1932272487061*32.2792791581154)))</f>
        <v>6.554456484379978</v>
      </c>
      <c r="BU136">
        <v>18</v>
      </c>
      <c r="BV136">
        <v>12</v>
      </c>
      <c r="BW136">
        <v>11</v>
      </c>
      <c r="BX136">
        <v>12</v>
      </c>
      <c r="BY136">
        <v>14</v>
      </c>
      <c r="BZ136">
        <v>10</v>
      </c>
      <c r="CA136">
        <v>6</v>
      </c>
      <c r="CB136">
        <v>5</v>
      </c>
      <c r="CC136">
        <v>16</v>
      </c>
      <c r="CD136">
        <v>11</v>
      </c>
      <c r="CE136">
        <v>7</v>
      </c>
      <c r="CF136">
        <v>15</v>
      </c>
      <c r="CG136">
        <v>16</v>
      </c>
      <c r="CH136">
        <v>12</v>
      </c>
      <c r="CI136">
        <v>7</v>
      </c>
      <c r="CJ136">
        <v>15</v>
      </c>
      <c r="CL136">
        <v>10</v>
      </c>
      <c r="CM136">
        <v>4</v>
      </c>
      <c r="CN136">
        <v>1</v>
      </c>
      <c r="CO136">
        <v>3</v>
      </c>
      <c r="CP136">
        <v>9</v>
      </c>
      <c r="CQ136">
        <v>3</v>
      </c>
      <c r="CR136">
        <v>0</v>
      </c>
      <c r="CS136">
        <v>0</v>
      </c>
      <c r="CT136">
        <v>8</v>
      </c>
      <c r="CU136">
        <v>1</v>
      </c>
      <c r="CV136">
        <v>0</v>
      </c>
      <c r="CW136">
        <v>7</v>
      </c>
      <c r="CX136">
        <v>9</v>
      </c>
      <c r="CY136">
        <v>3</v>
      </c>
      <c r="CZ136">
        <v>0</v>
      </c>
      <c r="DA136">
        <v>7</v>
      </c>
      <c r="DC136">
        <f>((12/18)*100)</f>
        <v>66.666666666666657</v>
      </c>
      <c r="DD136">
        <f>((11/18)*100)</f>
        <v>61.111111111111114</v>
      </c>
      <c r="DE136">
        <f>((12/18)*100)</f>
        <v>66.666666666666657</v>
      </c>
      <c r="DF136">
        <f>((10/14)*100)</f>
        <v>71.428571428571431</v>
      </c>
      <c r="DG136">
        <f>((6/14)*100)</f>
        <v>42.857142857142854</v>
      </c>
      <c r="DH136">
        <f>((5/14)*100)</f>
        <v>35.714285714285715</v>
      </c>
      <c r="DI136">
        <f>((11/16)*100)</f>
        <v>68.75</v>
      </c>
      <c r="DJ136">
        <f>((7/16)*100)</f>
        <v>43.75</v>
      </c>
      <c r="DK136">
        <f>((15/16)*100)</f>
        <v>93.75</v>
      </c>
      <c r="DL136">
        <f>((12/16)*100)</f>
        <v>75</v>
      </c>
      <c r="DM136">
        <f>((7/16)*100)</f>
        <v>43.75</v>
      </c>
      <c r="DN136">
        <f>((15/16)*100)</f>
        <v>93.75</v>
      </c>
      <c r="DP136">
        <f>((4/10)*100)</f>
        <v>40</v>
      </c>
      <c r="DQ136">
        <f>((1/10)*100)</f>
        <v>10</v>
      </c>
      <c r="DR136">
        <f>((3/10)*100)</f>
        <v>30</v>
      </c>
      <c r="DS136">
        <f>((3/9)*100)</f>
        <v>33.333333333333329</v>
      </c>
      <c r="DT136">
        <f>((0/9)*100)</f>
        <v>0</v>
      </c>
      <c r="DU136">
        <f>((0/9)*100)</f>
        <v>0</v>
      </c>
      <c r="DV136">
        <f>((1/8)*100)</f>
        <v>12.5</v>
      </c>
      <c r="DW136">
        <f>((0/8)*100)</f>
        <v>0</v>
      </c>
      <c r="DX136">
        <f>((7/8)*100)</f>
        <v>87.5</v>
      </c>
      <c r="DY136">
        <f>((3/9)*100)</f>
        <v>33.333333333333329</v>
      </c>
      <c r="DZ136">
        <f>((0/9)*100)</f>
        <v>0</v>
      </c>
      <c r="EA136">
        <f>((7/9)*100)</f>
        <v>77.777777777777786</v>
      </c>
    </row>
    <row r="137" spans="1:131" x14ac:dyDescent="0.25">
      <c r="A137">
        <v>104.50877200000001</v>
      </c>
      <c r="B137">
        <v>5.0351970000000001</v>
      </c>
      <c r="C137">
        <v>82.041936000000007</v>
      </c>
      <c r="D137">
        <v>6.884233</v>
      </c>
      <c r="E137">
        <v>106.42250300000001</v>
      </c>
      <c r="F137">
        <v>3.9902510000000002</v>
      </c>
      <c r="G137">
        <v>107.75569800000001</v>
      </c>
      <c r="H137">
        <v>8.5539430000000003</v>
      </c>
      <c r="K137">
        <f>(16/200)</f>
        <v>0.08</v>
      </c>
      <c r="L137">
        <f>(13/200)</f>
        <v>6.5000000000000002E-2</v>
      </c>
      <c r="M137">
        <f>(16/200)</f>
        <v>0.08</v>
      </c>
      <c r="N137">
        <f>(15/200)</f>
        <v>7.4999999999999997E-2</v>
      </c>
      <c r="P137">
        <f>(7/200)</f>
        <v>3.5000000000000003E-2</v>
      </c>
      <c r="Q137">
        <f>(8/200)</f>
        <v>0.04</v>
      </c>
      <c r="R137">
        <f>(8/200)</f>
        <v>0.04</v>
      </c>
      <c r="S137">
        <f>(9/200)</f>
        <v>4.4999999999999998E-2</v>
      </c>
      <c r="U137">
        <f>0.08+0.035</f>
        <v>0.115</v>
      </c>
      <c r="V137">
        <f>0.065+0.04</f>
        <v>0.10500000000000001</v>
      </c>
      <c r="W137">
        <f>0.08+0.04</f>
        <v>0.12</v>
      </c>
      <c r="X137">
        <f>0.075+0.045</f>
        <v>0.12</v>
      </c>
      <c r="Z137">
        <f>SQRT((ABS($A$138-$A$137)^2+(ABS($B$138-$B$137)^2)))</f>
        <v>28.475322281924559</v>
      </c>
      <c r="AA137">
        <f>SQRT((ABS($C$138-$C$137)^2+(ABS($D$138-$D$137)^2)))</f>
        <v>25.228671193128285</v>
      </c>
      <c r="AB137">
        <f>SQRT((ABS($E$138-$E$137)^2+(ABS($F$138-$F$137)^2)))</f>
        <v>30.115873945071069</v>
      </c>
      <c r="AC137">
        <f>SQRT((ABS($G$138-$G$137)^2+(ABS($H$138-$H$137)^2)))</f>
        <v>30.191402997279766</v>
      </c>
      <c r="AJ137">
        <f>1/0.115</f>
        <v>8.695652173913043</v>
      </c>
      <c r="AK137">
        <f>1/0.105</f>
        <v>9.5238095238095237</v>
      </c>
      <c r="AL137">
        <f>1/0.12</f>
        <v>8.3333333333333339</v>
      </c>
      <c r="AM137">
        <f>1/0.12</f>
        <v>8.3333333333333339</v>
      </c>
      <c r="AO137">
        <f t="shared" si="62"/>
        <v>247.61149810369182</v>
      </c>
      <c r="AP137">
        <f t="shared" si="63"/>
        <v>240.27305898217412</v>
      </c>
      <c r="AQ137">
        <f t="shared" si="64"/>
        <v>250.96561620892558</v>
      </c>
      <c r="AR137">
        <f t="shared" si="65"/>
        <v>251.59502497733141</v>
      </c>
      <c r="AV137">
        <f>((0.08/0.115)*100)</f>
        <v>69.565217391304344</v>
      </c>
      <c r="AW137">
        <f>((0.065/0.105)*100)</f>
        <v>61.904761904761905</v>
      </c>
      <c r="AX137">
        <f>((0.08/0.12)*100)</f>
        <v>66.666666666666671</v>
      </c>
      <c r="AY137">
        <f>((0.075/0.12)*100)</f>
        <v>62.5</v>
      </c>
      <c r="BA137">
        <f>((0.035/0.115)*100)</f>
        <v>30.434782608695656</v>
      </c>
      <c r="BB137">
        <f>((0.04/0.105)*100)</f>
        <v>38.095238095238102</v>
      </c>
      <c r="BC137">
        <f>((0.04/0.12)*100)</f>
        <v>33.333333333333336</v>
      </c>
      <c r="BD137">
        <f>((0.045/0.12)*100)</f>
        <v>37.5</v>
      </c>
      <c r="BF137">
        <f>ABS($B$137-$D$137)</f>
        <v>1.8490359999999999</v>
      </c>
      <c r="BG137">
        <f>ABS($F$137-$H$137)</f>
        <v>4.5636919999999996</v>
      </c>
      <c r="BL137">
        <f>SQRT((ABS($A$137-$E$137)^2+(ABS($B$137-$F$137)^2)))</f>
        <v>2.1804308022216605</v>
      </c>
      <c r="BM137">
        <f>SQRT((ABS($C$137-$G$138)^2+(ABS($D$137-$H$138)^2)))</f>
        <v>4.8015286453064023</v>
      </c>
      <c r="BO137">
        <f>SQRT((ABS($A$137-$G$137)^2+(ABS($B$137-$H$137)^2)))</f>
        <v>4.787912056626773</v>
      </c>
      <c r="BP137">
        <f>SQRT((ABS($C$137-$E$138)^2+(ABS($D$137-$F$138)^2)))</f>
        <v>6.2535760738132131</v>
      </c>
      <c r="BR137">
        <f>DEGREES(ACOS((23.3974585540124^2+27.3023935887039^2-6.00320369088847^2)/(2*23.3974585540124*27.3023935887039)))</f>
        <v>10.350353888504401</v>
      </c>
      <c r="BU137">
        <v>16</v>
      </c>
      <c r="BV137">
        <v>10</v>
      </c>
      <c r="BW137">
        <v>10</v>
      </c>
      <c r="BX137">
        <v>10</v>
      </c>
      <c r="BY137">
        <v>13</v>
      </c>
      <c r="BZ137">
        <v>8</v>
      </c>
      <c r="CA137">
        <v>5</v>
      </c>
      <c r="CB137">
        <v>5</v>
      </c>
      <c r="CC137">
        <v>16</v>
      </c>
      <c r="CD137">
        <v>10</v>
      </c>
      <c r="CE137">
        <v>8</v>
      </c>
      <c r="CF137">
        <v>15</v>
      </c>
      <c r="CG137">
        <v>15</v>
      </c>
      <c r="CH137">
        <v>10</v>
      </c>
      <c r="CI137">
        <v>7</v>
      </c>
      <c r="CJ137">
        <v>15</v>
      </c>
      <c r="CL137">
        <v>7</v>
      </c>
      <c r="CM137">
        <v>3</v>
      </c>
      <c r="CN137">
        <v>2</v>
      </c>
      <c r="CO137">
        <v>3</v>
      </c>
      <c r="CP137">
        <v>8</v>
      </c>
      <c r="CQ137">
        <v>2</v>
      </c>
      <c r="CR137">
        <v>0</v>
      </c>
      <c r="CS137">
        <v>0</v>
      </c>
      <c r="CT137">
        <v>8</v>
      </c>
      <c r="CU137">
        <v>2</v>
      </c>
      <c r="CV137">
        <v>0</v>
      </c>
      <c r="CW137">
        <v>8</v>
      </c>
      <c r="CX137">
        <v>9</v>
      </c>
      <c r="CY137">
        <v>3</v>
      </c>
      <c r="CZ137">
        <v>0</v>
      </c>
      <c r="DA137">
        <v>8</v>
      </c>
      <c r="DC137">
        <f>((10/16)*100)</f>
        <v>62.5</v>
      </c>
      <c r="DD137">
        <f>((10/16)*100)</f>
        <v>62.5</v>
      </c>
      <c r="DE137">
        <f>((10/16)*100)</f>
        <v>62.5</v>
      </c>
      <c r="DF137">
        <f>((8/13)*100)</f>
        <v>61.53846153846154</v>
      </c>
      <c r="DG137">
        <f>((5/13)*100)</f>
        <v>38.461538461538467</v>
      </c>
      <c r="DH137">
        <f>((5/13)*100)</f>
        <v>38.461538461538467</v>
      </c>
      <c r="DI137">
        <f>((10/16)*100)</f>
        <v>62.5</v>
      </c>
      <c r="DJ137">
        <f>((8/16)*100)</f>
        <v>50</v>
      </c>
      <c r="DK137">
        <f>((15/16)*100)</f>
        <v>93.75</v>
      </c>
      <c r="DL137">
        <f>((10/15)*100)</f>
        <v>66.666666666666657</v>
      </c>
      <c r="DM137">
        <f>((7/15)*100)</f>
        <v>46.666666666666664</v>
      </c>
      <c r="DN137">
        <f>((15/15)*100)</f>
        <v>100</v>
      </c>
      <c r="DP137">
        <f>((3/7)*100)</f>
        <v>42.857142857142854</v>
      </c>
      <c r="DQ137">
        <f>((2/7)*100)</f>
        <v>28.571428571428569</v>
      </c>
      <c r="DR137">
        <f>((3/7)*100)</f>
        <v>42.857142857142854</v>
      </c>
      <c r="DS137">
        <f>((2/8)*100)</f>
        <v>25</v>
      </c>
      <c r="DT137">
        <f>((0/8)*100)</f>
        <v>0</v>
      </c>
      <c r="DU137">
        <f>((0/8)*100)</f>
        <v>0</v>
      </c>
      <c r="DV137">
        <f>((2/8)*100)</f>
        <v>25</v>
      </c>
      <c r="DW137">
        <f>((0/8)*100)</f>
        <v>0</v>
      </c>
      <c r="DX137">
        <f>((8/8)*100)</f>
        <v>100</v>
      </c>
      <c r="DY137">
        <f>((3/9)*100)</f>
        <v>33.333333333333329</v>
      </c>
      <c r="DZ137">
        <f>((0/9)*100)</f>
        <v>0</v>
      </c>
      <c r="EA137">
        <f>((8/9)*100)</f>
        <v>88.888888888888886</v>
      </c>
    </row>
    <row r="138" spans="1:131" x14ac:dyDescent="0.25">
      <c r="A138">
        <v>76.034902000000002</v>
      </c>
      <c r="B138">
        <v>5.3227840000000004</v>
      </c>
      <c r="C138">
        <v>56.813266000000006</v>
      </c>
      <c r="D138">
        <v>6.876474</v>
      </c>
      <c r="E138">
        <v>76.309224</v>
      </c>
      <c r="F138">
        <v>4.3855880000000003</v>
      </c>
      <c r="G138">
        <v>77.564363000000014</v>
      </c>
      <c r="H138">
        <v>8.6180199999999996</v>
      </c>
      <c r="K138">
        <f>(16/200)</f>
        <v>0.08</v>
      </c>
      <c r="L138">
        <f>(12/200)</f>
        <v>0.06</v>
      </c>
      <c r="M138">
        <f>(15/200)</f>
        <v>7.4999999999999997E-2</v>
      </c>
      <c r="N138">
        <f>(14/200)</f>
        <v>7.0000000000000007E-2</v>
      </c>
      <c r="P138">
        <f>(7/200)</f>
        <v>3.5000000000000003E-2</v>
      </c>
      <c r="Q138">
        <f>(8/200)</f>
        <v>0.04</v>
      </c>
      <c r="R138">
        <f>(8/200)</f>
        <v>0.04</v>
      </c>
      <c r="S138">
        <f>(8/200)</f>
        <v>0.04</v>
      </c>
      <c r="U138">
        <f>0.08+0.035</f>
        <v>0.115</v>
      </c>
      <c r="V138">
        <f>0.06+0.04</f>
        <v>0.1</v>
      </c>
      <c r="W138">
        <f>0.075+0.04</f>
        <v>0.11499999999999999</v>
      </c>
      <c r="X138">
        <f>0.07+0.04</f>
        <v>0.11000000000000001</v>
      </c>
      <c r="Z138">
        <f>SQRT((ABS($A$139-$A$138)^2+(ABS($B$139-$B$138)^2)))</f>
        <v>29.279354549246758</v>
      </c>
      <c r="AA138">
        <f>SQRT((ABS($C$139-$C$138)^2+(ABS($D$139-$D$138)^2)))</f>
        <v>26.915151766940223</v>
      </c>
      <c r="AB138">
        <f>SQRT((ABS($E$139-$E$138)^2+(ABS($F$139-$F$138)^2)))</f>
        <v>28.374524101195064</v>
      </c>
      <c r="AC138">
        <f>SQRT((ABS($G$139-$G$138)^2+(ABS($H$139-$H$138)^2)))</f>
        <v>26.23658887367263</v>
      </c>
      <c r="AJ138">
        <f>1/0.115</f>
        <v>8.695652173913043</v>
      </c>
      <c r="AK138">
        <f>1/0.1</f>
        <v>10</v>
      </c>
      <c r="AL138">
        <f>1/0.115</f>
        <v>8.695652173913043</v>
      </c>
      <c r="AM138">
        <f>1/0.11</f>
        <v>9.0909090909090917</v>
      </c>
      <c r="AO138">
        <f t="shared" si="62"/>
        <v>254.60308303692833</v>
      </c>
      <c r="AP138">
        <f t="shared" si="63"/>
        <v>269.15151766940221</v>
      </c>
      <c r="AQ138">
        <f t="shared" si="64"/>
        <v>246.73499218430493</v>
      </c>
      <c r="AR138">
        <f t="shared" si="65"/>
        <v>238.5144443061148</v>
      </c>
      <c r="AV138">
        <f>((0.08/0.115)*100)</f>
        <v>69.565217391304344</v>
      </c>
      <c r="AW138">
        <f>((0.06/0.1)*100)</f>
        <v>60</v>
      </c>
      <c r="AX138">
        <f>((0.075/0.115)*100)</f>
        <v>65.217391304347814</v>
      </c>
      <c r="AY138">
        <f>((0.07/0.11)*100)</f>
        <v>63.636363636363647</v>
      </c>
      <c r="BA138">
        <f>((0.035/0.115)*100)</f>
        <v>30.434782608695656</v>
      </c>
      <c r="BB138">
        <f>((0.04/0.1)*100)</f>
        <v>40</v>
      </c>
      <c r="BC138">
        <f>((0.04/0.115)*100)</f>
        <v>34.782608695652172</v>
      </c>
      <c r="BD138">
        <f>((0.04/0.11)*100)</f>
        <v>36.363636363636367</v>
      </c>
      <c r="BF138">
        <f>ABS($B$138-$D$138)</f>
        <v>1.5536899999999996</v>
      </c>
      <c r="BG138">
        <f>ABS($F$138-$H$138)</f>
        <v>4.2324319999999993</v>
      </c>
      <c r="BL138">
        <f>SQRT((ABS($A$138-$E$138)^2+(ABS($B$138-$F$138)^2)))</f>
        <v>0.9765187668959564</v>
      </c>
      <c r="BM138">
        <f>SQRT((ABS($C$138-$G$139)^2+(ABS($D$138-$H$139)^2)))</f>
        <v>5.789121993076412</v>
      </c>
      <c r="BO138">
        <f>SQRT((ABS($A$138-$G$138)^2+(ABS($B$138-$H$138)^2)))</f>
        <v>3.632881947740255</v>
      </c>
      <c r="BP138">
        <f>SQRT((ABS($C$138-$E$139)^2+(ABS($D$138-$F$139)^2)))</f>
        <v>9.246056970511269</v>
      </c>
      <c r="BR138">
        <f>DEGREES(ACOS((23.1800825377761^2+27.8615554334475^2-6.50415450270396^2)/(2*23.1800825377761*27.8615554334475)))</f>
        <v>10.193444233680562</v>
      </c>
      <c r="BS138">
        <f>DEGREES(ACOS((3.7765306141983^2+25.5605970050017^2-25.6013009688036^2)/(2*3.7765306141983*25.5605970050017)))</f>
        <v>86.382959061884151</v>
      </c>
      <c r="BU138">
        <v>16</v>
      </c>
      <c r="BV138">
        <v>8</v>
      </c>
      <c r="BW138">
        <v>9</v>
      </c>
      <c r="BX138">
        <v>10</v>
      </c>
      <c r="BY138">
        <v>12</v>
      </c>
      <c r="BZ138">
        <v>4</v>
      </c>
      <c r="CA138">
        <v>6</v>
      </c>
      <c r="CB138">
        <v>4</v>
      </c>
      <c r="CC138">
        <v>15</v>
      </c>
      <c r="CD138">
        <v>9</v>
      </c>
      <c r="CE138">
        <v>7</v>
      </c>
      <c r="CF138">
        <v>13</v>
      </c>
      <c r="CG138">
        <v>14</v>
      </c>
      <c r="CH138">
        <v>10</v>
      </c>
      <c r="CI138">
        <v>6</v>
      </c>
      <c r="CJ138">
        <v>13</v>
      </c>
      <c r="CL138">
        <v>7</v>
      </c>
      <c r="CM138">
        <v>2</v>
      </c>
      <c r="CN138">
        <v>1</v>
      </c>
      <c r="CO138">
        <v>2</v>
      </c>
      <c r="CP138">
        <v>8</v>
      </c>
      <c r="CQ138">
        <v>0</v>
      </c>
      <c r="CR138">
        <v>0</v>
      </c>
      <c r="CS138">
        <v>0</v>
      </c>
      <c r="CT138">
        <v>8</v>
      </c>
      <c r="CU138">
        <v>1</v>
      </c>
      <c r="CV138">
        <v>0</v>
      </c>
      <c r="CW138">
        <v>7</v>
      </c>
      <c r="CX138">
        <v>8</v>
      </c>
      <c r="CY138">
        <v>2</v>
      </c>
      <c r="CZ138">
        <v>0</v>
      </c>
      <c r="DA138">
        <v>7</v>
      </c>
      <c r="DC138">
        <f>((8/16)*100)</f>
        <v>50</v>
      </c>
      <c r="DD138">
        <f>((9/16)*100)</f>
        <v>56.25</v>
      </c>
      <c r="DE138">
        <f>((10/16)*100)</f>
        <v>62.5</v>
      </c>
      <c r="DF138">
        <f>((4/12)*100)</f>
        <v>33.333333333333329</v>
      </c>
      <c r="DG138">
        <f>((6/12)*100)</f>
        <v>50</v>
      </c>
      <c r="DH138">
        <f>((4/12)*100)</f>
        <v>33.333333333333329</v>
      </c>
      <c r="DI138">
        <f>((9/15)*100)</f>
        <v>60</v>
      </c>
      <c r="DJ138">
        <f>((7/15)*100)</f>
        <v>46.666666666666664</v>
      </c>
      <c r="DK138">
        <f>((13/15)*100)</f>
        <v>86.666666666666671</v>
      </c>
      <c r="DL138">
        <f>((10/14)*100)</f>
        <v>71.428571428571431</v>
      </c>
      <c r="DM138">
        <f>((6/14)*100)</f>
        <v>42.857142857142854</v>
      </c>
      <c r="DN138">
        <f>((13/14)*100)</f>
        <v>92.857142857142861</v>
      </c>
      <c r="DP138">
        <f>((2/7)*100)</f>
        <v>28.571428571428569</v>
      </c>
      <c r="DQ138">
        <f>((1/7)*100)</f>
        <v>14.285714285714285</v>
      </c>
      <c r="DR138">
        <f>((2/7)*100)</f>
        <v>28.571428571428569</v>
      </c>
      <c r="DS138">
        <f>((0/8)*100)</f>
        <v>0</v>
      </c>
      <c r="DT138">
        <f>((0/8)*100)</f>
        <v>0</v>
      </c>
      <c r="DU138">
        <f>((0/8)*100)</f>
        <v>0</v>
      </c>
      <c r="DV138">
        <f>((1/8)*100)</f>
        <v>12.5</v>
      </c>
      <c r="DW138">
        <f>((0/8)*100)</f>
        <v>0</v>
      </c>
      <c r="DX138">
        <f>((7/8)*100)</f>
        <v>87.5</v>
      </c>
      <c r="DY138">
        <f>((2/8)*100)</f>
        <v>25</v>
      </c>
      <c r="DZ138">
        <f>((0/8)*100)</f>
        <v>0</v>
      </c>
      <c r="EA138">
        <f>((7/8)*100)</f>
        <v>87.5</v>
      </c>
    </row>
    <row r="139" spans="1:131" x14ac:dyDescent="0.25">
      <c r="A139">
        <v>46.760318000000005</v>
      </c>
      <c r="B139">
        <v>4.7942629999999999</v>
      </c>
      <c r="C139">
        <v>29.902529999999999</v>
      </c>
      <c r="D139">
        <v>6.3889469999999999</v>
      </c>
      <c r="E139">
        <v>47.934844000000005</v>
      </c>
      <c r="F139">
        <v>4.2951579999999998</v>
      </c>
      <c r="G139">
        <v>51.328002000000005</v>
      </c>
      <c r="H139">
        <v>8.7273689999999995</v>
      </c>
      <c r="K139">
        <f>(11/200)</f>
        <v>5.5E-2</v>
      </c>
      <c r="M139">
        <f>(14/200)</f>
        <v>7.0000000000000007E-2</v>
      </c>
      <c r="N139">
        <f>(13/200)</f>
        <v>6.5000000000000002E-2</v>
      </c>
      <c r="P139">
        <f>(8/200)</f>
        <v>0.04</v>
      </c>
      <c r="Q139">
        <f>(11/200)</f>
        <v>5.5E-2</v>
      </c>
      <c r="R139">
        <f>(9/200)</f>
        <v>4.4999999999999998E-2</v>
      </c>
      <c r="S139">
        <f>(8/200)</f>
        <v>0.04</v>
      </c>
      <c r="U139">
        <f>0.055+0.04</f>
        <v>9.5000000000000001E-2</v>
      </c>
      <c r="W139">
        <f>0.07+0.045</f>
        <v>0.115</v>
      </c>
      <c r="X139">
        <f>0.065+0.04</f>
        <v>0.10500000000000001</v>
      </c>
      <c r="Z139">
        <f>SQRT((ABS($A$140-$A$139)^2+(ABS($B$140-$B$139)^2)))</f>
        <v>24.018532640361272</v>
      </c>
      <c r="AB139">
        <f>SQRT((ABS($E$140-$E$139)^2+(ABS($F$140-$F$139)^2)))</f>
        <v>23.365307774857065</v>
      </c>
      <c r="AC139">
        <f>SQRT((ABS($G$140-$G$139)^2+(ABS($H$140-$H$139)^2)))</f>
        <v>22.635309802282027</v>
      </c>
      <c r="AJ139">
        <f>1/0.095</f>
        <v>10.526315789473685</v>
      </c>
      <c r="AL139">
        <f>1/0.115</f>
        <v>8.695652173913043</v>
      </c>
      <c r="AM139">
        <f>1/0.105</f>
        <v>9.5238095238095237</v>
      </c>
      <c r="AO139">
        <f t="shared" si="62"/>
        <v>252.8266593722239</v>
      </c>
      <c r="AQ139">
        <f t="shared" si="64"/>
        <v>203.17658934658317</v>
      </c>
      <c r="AR139">
        <f t="shared" si="65"/>
        <v>215.57437906935263</v>
      </c>
      <c r="AV139">
        <f>((0.055/0.095)*100)</f>
        <v>57.894736842105267</v>
      </c>
      <c r="AX139">
        <f>((0.07/0.115)*100)</f>
        <v>60.869565217391312</v>
      </c>
      <c r="AY139">
        <f>((0.065/0.105)*100)</f>
        <v>61.904761904761905</v>
      </c>
      <c r="BA139">
        <f>((0.04/0.095)*100)</f>
        <v>42.105263157894733</v>
      </c>
      <c r="BC139">
        <f>((0.045/0.115)*100)</f>
        <v>39.130434782608688</v>
      </c>
      <c r="BD139">
        <f>((0.04/0.105)*100)</f>
        <v>38.095238095238102</v>
      </c>
      <c r="BF139">
        <f>ABS($B$139-$D$139)</f>
        <v>1.594684</v>
      </c>
      <c r="BG139">
        <f>ABS($F$139-$H$139)</f>
        <v>4.4322109999999997</v>
      </c>
      <c r="BL139">
        <f>SQRT((ABS($A$139-$E$139)^2+(ABS($B$139-$F$139)^2)))</f>
        <v>1.2761728431920969</v>
      </c>
      <c r="BO139">
        <f>SQRT((ABS($A$139-$G$139)^2+(ABS($B$139-$H$139)^2)))</f>
        <v>6.0276910945313045</v>
      </c>
      <c r="BP139">
        <f>SQRT((ABS($C$139-$E$140)^2+(ABS($D$139-$F$140)^2)))</f>
        <v>6.0124063443287792</v>
      </c>
      <c r="BR139">
        <f>DEGREES(ACOS((18.1345718996793^2+23.3984501708123^2-6.83790507611015^2)/(2*18.1345718996793*23.3984501708123)))</f>
        <v>12.162473003323873</v>
      </c>
      <c r="BS139">
        <f>DEGREES(ACOS((3.97673062634584^2+19.5169588106746^2-18.4729270190343^2)/(2*3.97673062634584*19.5169588106746)))</f>
        <v>69.059879001806635</v>
      </c>
      <c r="BU139">
        <v>11</v>
      </c>
      <c r="BV139">
        <v>4</v>
      </c>
      <c r="BW139">
        <v>4</v>
      </c>
      <c r="BX139">
        <v>7</v>
      </c>
      <c r="CC139">
        <v>14</v>
      </c>
      <c r="CD139">
        <v>4</v>
      </c>
      <c r="CE139">
        <v>6</v>
      </c>
      <c r="CF139">
        <v>10</v>
      </c>
      <c r="CG139">
        <v>13</v>
      </c>
      <c r="CH139">
        <v>7</v>
      </c>
      <c r="CI139">
        <v>2</v>
      </c>
      <c r="CJ139">
        <v>10</v>
      </c>
      <c r="CL139">
        <v>8</v>
      </c>
      <c r="CM139">
        <v>0</v>
      </c>
      <c r="CN139">
        <v>2</v>
      </c>
      <c r="CO139">
        <v>4</v>
      </c>
      <c r="CP139">
        <v>11</v>
      </c>
      <c r="CQ139">
        <v>4</v>
      </c>
      <c r="CR139">
        <v>3</v>
      </c>
      <c r="CS139">
        <v>0</v>
      </c>
      <c r="CT139">
        <v>9</v>
      </c>
      <c r="CU139">
        <v>2</v>
      </c>
      <c r="CV139">
        <v>3</v>
      </c>
      <c r="CW139">
        <v>6</v>
      </c>
      <c r="CX139">
        <v>8</v>
      </c>
      <c r="CY139">
        <v>4</v>
      </c>
      <c r="CZ139">
        <v>0</v>
      </c>
      <c r="DA139">
        <v>6</v>
      </c>
      <c r="DC139">
        <f>((4/11)*100)</f>
        <v>36.363636363636367</v>
      </c>
      <c r="DD139">
        <f>((4/11)*100)</f>
        <v>36.363636363636367</v>
      </c>
      <c r="DE139">
        <f>((7/11)*100)</f>
        <v>63.636363636363633</v>
      </c>
      <c r="DI139">
        <f>((4/14)*100)</f>
        <v>28.571428571428569</v>
      </c>
      <c r="DJ139">
        <f>((6/14)*100)</f>
        <v>42.857142857142854</v>
      </c>
      <c r="DK139">
        <f>((10/14)*100)</f>
        <v>71.428571428571431</v>
      </c>
      <c r="DL139">
        <f>((7/13)*100)</f>
        <v>53.846153846153847</v>
      </c>
      <c r="DM139">
        <f>((2/13)*100)</f>
        <v>15.384615384615385</v>
      </c>
      <c r="DN139">
        <f>((10/13)*100)</f>
        <v>76.923076923076934</v>
      </c>
      <c r="DP139">
        <f>((0/8)*100)</f>
        <v>0</v>
      </c>
      <c r="DQ139">
        <f>((2/8)*100)</f>
        <v>25</v>
      </c>
      <c r="DR139">
        <f>((4/8)*100)</f>
        <v>50</v>
      </c>
      <c r="DS139">
        <f>((4/11)*100)</f>
        <v>36.363636363636367</v>
      </c>
      <c r="DT139">
        <f>((3/11)*100)</f>
        <v>27.27272727272727</v>
      </c>
      <c r="DU139">
        <f>((0/11)*100)</f>
        <v>0</v>
      </c>
      <c r="DV139">
        <f>((2/9)*100)</f>
        <v>22.222222222222221</v>
      </c>
      <c r="DW139">
        <f>((3/9)*100)</f>
        <v>33.333333333333329</v>
      </c>
      <c r="DX139">
        <f>((6/9)*100)</f>
        <v>66.666666666666657</v>
      </c>
      <c r="DY139">
        <f>((4/8)*100)</f>
        <v>50</v>
      </c>
      <c r="DZ139">
        <f>((0/8)*100)</f>
        <v>0</v>
      </c>
      <c r="EA139">
        <f>((6/8)*100)</f>
        <v>75</v>
      </c>
    </row>
    <row r="140" spans="1:131" x14ac:dyDescent="0.25">
      <c r="A140">
        <v>22.742950000000008</v>
      </c>
      <c r="B140">
        <v>4.5577370000000004</v>
      </c>
      <c r="E140">
        <v>24.580108000000003</v>
      </c>
      <c r="F140">
        <v>3.592368</v>
      </c>
      <c r="G140">
        <v>28.718004000000008</v>
      </c>
      <c r="H140">
        <v>7.6572100000000001</v>
      </c>
      <c r="P140">
        <f>(11/200)</f>
        <v>5.5E-2</v>
      </c>
      <c r="BG140">
        <f>ABS($F$140-$H$140)</f>
        <v>4.0648420000000005</v>
      </c>
      <c r="BI140">
        <v>2.5668959999999994</v>
      </c>
      <c r="BJ140">
        <v>2.5284079999999993</v>
      </c>
      <c r="BO140">
        <f>SQRT((ABS($A$140-$G$140)^2+(ABS($B$140-$H$140)^2)))</f>
        <v>6.7311219852744459</v>
      </c>
      <c r="BR140">
        <f>DEGREES(ACOS((20.0234367544622^2+25.7674364589926^2-7.1300122390182^2)/(2*20.0234367544622*25.7674364589926)))</f>
        <v>10.670531547996974</v>
      </c>
      <c r="BS140">
        <f>DEGREES(ACOS((5.34551385670199^2+24.1310081477651^2-21.0129718744987^2)/(2*5.34551385670199*24.1310081477651)))</f>
        <v>48.976007996072859</v>
      </c>
      <c r="CL140">
        <v>11</v>
      </c>
      <c r="CM140">
        <v>4</v>
      </c>
      <c r="CN140">
        <v>1</v>
      </c>
      <c r="CO140">
        <v>5</v>
      </c>
      <c r="DP140">
        <f>((4/11)*100)</f>
        <v>36.363636363636367</v>
      </c>
      <c r="DQ140">
        <f>((1/11)*100)</f>
        <v>9.0909090909090917</v>
      </c>
      <c r="DR140">
        <f>((5/11)*100)</f>
        <v>45.454545454545453</v>
      </c>
    </row>
    <row r="141" spans="1:131" x14ac:dyDescent="0.25">
      <c r="A141" t="s">
        <v>22</v>
      </c>
      <c r="B141" t="s">
        <v>22</v>
      </c>
      <c r="C141" t="s">
        <v>22</v>
      </c>
      <c r="D141" t="s">
        <v>22</v>
      </c>
      <c r="E141" t="s">
        <v>22</v>
      </c>
      <c r="F141" t="s">
        <v>22</v>
      </c>
      <c r="G141" t="s">
        <v>22</v>
      </c>
      <c r="H141" t="s">
        <v>22</v>
      </c>
      <c r="BR141" t="e">
        <f>DEGREES(ACOS((7.1300122390182^2+0^2-7.1300122390182^2)/(2*7.1300122390182*0)))</f>
        <v>#DIV/0!</v>
      </c>
      <c r="BS141">
        <f>DEGREES(ACOS((5.67429390506564^2+33.4858787302078^2-29.1932272487061^2)/(2*5.67429390506564*33.4858787302078)))</f>
        <v>37.557157867869527</v>
      </c>
    </row>
    <row r="142" spans="1:131" x14ac:dyDescent="0.25">
      <c r="A142">
        <v>245.26722999999998</v>
      </c>
      <c r="B142">
        <v>5.4338350000000002</v>
      </c>
      <c r="C142">
        <v>236.96638200000001</v>
      </c>
      <c r="D142">
        <v>7.2673969999999999</v>
      </c>
      <c r="E142">
        <v>240.127296</v>
      </c>
      <c r="F142">
        <v>4.4051780000000003</v>
      </c>
      <c r="G142">
        <v>237.59212199999999</v>
      </c>
      <c r="H142">
        <v>9.3501729999999998</v>
      </c>
      <c r="K142">
        <f>(23/200)</f>
        <v>0.115</v>
      </c>
      <c r="L142">
        <f>(14/200)</f>
        <v>7.0000000000000007E-2</v>
      </c>
      <c r="M142">
        <f>(19/200)</f>
        <v>9.5000000000000001E-2</v>
      </c>
      <c r="N142">
        <f>(17/200)</f>
        <v>8.5000000000000006E-2</v>
      </c>
      <c r="P142">
        <f>(10/200)</f>
        <v>0.05</v>
      </c>
      <c r="Q142">
        <f>(8/200)</f>
        <v>0.04</v>
      </c>
      <c r="R142">
        <f>(8/200)</f>
        <v>0.04</v>
      </c>
      <c r="S142">
        <f>(8/200)</f>
        <v>0.04</v>
      </c>
      <c r="U142">
        <f>0.115+0.05</f>
        <v>0.16500000000000001</v>
      </c>
      <c r="V142">
        <f>0.07+0.04</f>
        <v>0.11000000000000001</v>
      </c>
      <c r="W142">
        <f>0.095+0.04</f>
        <v>0.13500000000000001</v>
      </c>
      <c r="X142">
        <f>0.085+0.04</f>
        <v>0.125</v>
      </c>
      <c r="Z142">
        <f>SQRT((ABS($A$143-$A$142)^2+(ABS($B$143-$B$142)^2)))</f>
        <v>41.107995533287379</v>
      </c>
      <c r="AA142">
        <f>SQRT((ABS($C$143-$C$142)^2+(ABS($D$143-$D$142)^2)))</f>
        <v>27.979988927634736</v>
      </c>
      <c r="AB142">
        <f>SQRT((ABS($E$143-$E$142)^2+(ABS($F$143-$F$142)^2)))</f>
        <v>36.011351769429055</v>
      </c>
      <c r="AC142">
        <f>SQRT((ABS($G$143-$G$142)^2+(ABS($H$143-$H$142)^2)))</f>
        <v>32.933112666209674</v>
      </c>
      <c r="AJ142">
        <f>1/0.165</f>
        <v>6.0606060606060606</v>
      </c>
      <c r="AK142">
        <f>1/0.11</f>
        <v>9.0909090909090917</v>
      </c>
      <c r="AL142">
        <f>1/0.135</f>
        <v>7.4074074074074066</v>
      </c>
      <c r="AM142">
        <f>1/0.125</f>
        <v>8</v>
      </c>
      <c r="AO142">
        <f t="shared" ref="AO142:AO148" si="66">$Z142/$U142</f>
        <v>249.13936686840836</v>
      </c>
      <c r="AP142">
        <f t="shared" ref="AP142:AP148" si="67">$AA142/$V142</f>
        <v>254.36353570577029</v>
      </c>
      <c r="AQ142">
        <f t="shared" ref="AQ142:AQ148" si="68">$AB142/$W142</f>
        <v>266.7507538476226</v>
      </c>
      <c r="AR142">
        <f t="shared" ref="AR142:AR148" si="69">$AC142/$X142</f>
        <v>263.46490132967739</v>
      </c>
      <c r="AV142">
        <f>((0.115/0.165)*100)</f>
        <v>69.696969696969703</v>
      </c>
      <c r="AW142">
        <f>((0.07/0.11)*100)</f>
        <v>63.636363636363647</v>
      </c>
      <c r="AX142">
        <f>((0.095/0.135)*100)</f>
        <v>70.370370370370367</v>
      </c>
      <c r="AY142">
        <f>((0.085/0.125)*100)</f>
        <v>68</v>
      </c>
      <c r="BA142">
        <f>((0.05/0.165)*100)</f>
        <v>30.303030303030305</v>
      </c>
      <c r="BB142">
        <f>((0.04/0.11)*100)</f>
        <v>36.363636363636367</v>
      </c>
      <c r="BC142">
        <f>((0.04/0.135)*100)</f>
        <v>29.629629629629626</v>
      </c>
      <c r="BD142">
        <f>((0.04/0.125)*100)</f>
        <v>32</v>
      </c>
      <c r="BF142">
        <f>ABS($B$142-$D$142)</f>
        <v>1.8335619999999997</v>
      </c>
      <c r="BG142">
        <f>ABS($F$142-$H$142)</f>
        <v>4.9449949999999996</v>
      </c>
      <c r="BL142">
        <f>SQRT((ABS($A$142-$E$142)^2+(ABS($B$142-$F$142)^2)))</f>
        <v>5.2418562311460644</v>
      </c>
      <c r="BM142">
        <f>SQRT((ABS($C$142-$G$142)^2+(ABS($D$142-$H$142)^2)))</f>
        <v>2.1747428385388408</v>
      </c>
      <c r="BO142">
        <f>SQRT((ABS($A$142-$G$142)^2+(ABS($B$142-$H$142)^2)))</f>
        <v>8.6165530313407768</v>
      </c>
      <c r="BP142">
        <f>SQRT((ABS($C$142-$E$142)^2+(ABS($D$142-$F$142)^2)))</f>
        <v>4.2642320433293666</v>
      </c>
      <c r="BS142">
        <f>DEGREES(ACOS((4.6735734089308^2+26.1946809347168^2-23.3974585540124^2)/(2*4.6735734089308*26.1946809347168)))</f>
        <v>49.021883380313724</v>
      </c>
      <c r="BU142">
        <v>23</v>
      </c>
      <c r="BV142">
        <v>14</v>
      </c>
      <c r="BW142">
        <v>15</v>
      </c>
      <c r="BX142">
        <v>15</v>
      </c>
      <c r="BY142">
        <v>14</v>
      </c>
      <c r="BZ142">
        <v>14</v>
      </c>
      <c r="CA142">
        <v>9</v>
      </c>
      <c r="CB142">
        <v>7</v>
      </c>
      <c r="CC142">
        <v>19</v>
      </c>
      <c r="CD142">
        <v>13</v>
      </c>
      <c r="CE142">
        <v>11</v>
      </c>
      <c r="CF142">
        <v>17</v>
      </c>
      <c r="CG142">
        <v>17</v>
      </c>
      <c r="CH142">
        <v>11</v>
      </c>
      <c r="CI142">
        <v>9</v>
      </c>
      <c r="CJ142">
        <v>17</v>
      </c>
      <c r="CL142">
        <v>10</v>
      </c>
      <c r="CM142">
        <v>3</v>
      </c>
      <c r="CN142">
        <v>0</v>
      </c>
      <c r="CO142">
        <v>0</v>
      </c>
      <c r="CP142">
        <v>8</v>
      </c>
      <c r="CQ142">
        <v>3</v>
      </c>
      <c r="CR142">
        <v>3</v>
      </c>
      <c r="CS142">
        <v>1</v>
      </c>
      <c r="CT142">
        <v>8</v>
      </c>
      <c r="CU142">
        <v>0</v>
      </c>
      <c r="CV142">
        <v>3</v>
      </c>
      <c r="CW142">
        <v>6</v>
      </c>
      <c r="CX142">
        <v>8</v>
      </c>
      <c r="CY142">
        <v>0</v>
      </c>
      <c r="CZ142">
        <v>1</v>
      </c>
      <c r="DA142">
        <v>6</v>
      </c>
      <c r="DC142">
        <f>((14/23)*100)</f>
        <v>60.869565217391312</v>
      </c>
      <c r="DD142">
        <f>((15/23)*100)</f>
        <v>65.217391304347828</v>
      </c>
      <c r="DE142">
        <f>((15/23)*100)</f>
        <v>65.217391304347828</v>
      </c>
      <c r="DF142">
        <f>((14/14)*100)</f>
        <v>100</v>
      </c>
      <c r="DG142">
        <f>((9/14)*100)</f>
        <v>64.285714285714292</v>
      </c>
      <c r="DH142">
        <f>((7/14)*100)</f>
        <v>50</v>
      </c>
      <c r="DI142">
        <f>((13/19)*100)</f>
        <v>68.421052631578945</v>
      </c>
      <c r="DJ142">
        <f>((11/19)*100)</f>
        <v>57.894736842105267</v>
      </c>
      <c r="DK142">
        <f>((17/19)*100)</f>
        <v>89.473684210526315</v>
      </c>
      <c r="DL142">
        <f>((11/17)*100)</f>
        <v>64.705882352941174</v>
      </c>
      <c r="DM142">
        <f>((9/17)*100)</f>
        <v>52.941176470588239</v>
      </c>
      <c r="DN142">
        <f>((17/17)*100)</f>
        <v>100</v>
      </c>
      <c r="DP142">
        <f>((3/10)*100)</f>
        <v>30</v>
      </c>
      <c r="DQ142">
        <f>((0/10)*100)</f>
        <v>0</v>
      </c>
      <c r="DR142">
        <f>((0/10)*100)</f>
        <v>0</v>
      </c>
      <c r="DS142">
        <f>((3/8)*100)</f>
        <v>37.5</v>
      </c>
      <c r="DT142">
        <f>((3/8)*100)</f>
        <v>37.5</v>
      </c>
      <c r="DU142">
        <f>((1/8)*100)</f>
        <v>12.5</v>
      </c>
      <c r="DV142">
        <f>((0/8)*100)</f>
        <v>0</v>
      </c>
      <c r="DW142">
        <f>((3/8)*100)</f>
        <v>37.5</v>
      </c>
      <c r="DX142">
        <f>((6/8)*100)</f>
        <v>75</v>
      </c>
      <c r="DY142">
        <f>((0/8)*100)</f>
        <v>0</v>
      </c>
      <c r="DZ142">
        <f>((1/8)*100)</f>
        <v>12.5</v>
      </c>
      <c r="EA142">
        <f>((6/8)*100)</f>
        <v>75</v>
      </c>
    </row>
    <row r="143" spans="1:131" x14ac:dyDescent="0.25">
      <c r="A143">
        <v>204.18860100000001</v>
      </c>
      <c r="B143">
        <v>6.9873909999999997</v>
      </c>
      <c r="C143">
        <v>209.039061</v>
      </c>
      <c r="D143">
        <v>8.9833580000000008</v>
      </c>
      <c r="E143">
        <v>204.15722500000001</v>
      </c>
      <c r="F143">
        <v>6.1289670000000003</v>
      </c>
      <c r="G143">
        <v>204.68632700000001</v>
      </c>
      <c r="H143">
        <v>10.691279</v>
      </c>
      <c r="K143">
        <f>(14/200)</f>
        <v>7.0000000000000007E-2</v>
      </c>
      <c r="L143">
        <f>(12/200)</f>
        <v>0.06</v>
      </c>
      <c r="M143">
        <f>(16/200)</f>
        <v>0.08</v>
      </c>
      <c r="N143">
        <f>(15/200)</f>
        <v>7.4999999999999997E-2</v>
      </c>
      <c r="P143">
        <f>(7/200)</f>
        <v>3.5000000000000003E-2</v>
      </c>
      <c r="Q143">
        <f>(8/200)</f>
        <v>0.04</v>
      </c>
      <c r="R143">
        <f>(7/200)</f>
        <v>3.5000000000000003E-2</v>
      </c>
      <c r="S143">
        <f>(7/200)</f>
        <v>3.5000000000000003E-2</v>
      </c>
      <c r="U143">
        <f>0.07+0.035</f>
        <v>0.10500000000000001</v>
      </c>
      <c r="V143">
        <f>0.06+0.04</f>
        <v>0.1</v>
      </c>
      <c r="W143">
        <f>0.08+0.035</f>
        <v>0.115</v>
      </c>
      <c r="X143">
        <f>0.075+0.035</f>
        <v>0.11</v>
      </c>
      <c r="Z143">
        <f>SQRT((ABS($A$144-$A$143)^2+(ABS($B$144-$B$143)^2)))</f>
        <v>33.279091528338256</v>
      </c>
      <c r="AA143">
        <f>SQRT((ABS($C$144-$C$143)^2+(ABS($D$144-$D$143)^2)))</f>
        <v>30.799186482650004</v>
      </c>
      <c r="AB143">
        <f>SQRT((ABS($E$144-$E$143)^2+(ABS($F$144-$F$143)^2)))</f>
        <v>34.875233295931459</v>
      </c>
      <c r="AC143">
        <f>SQRT((ABS($G$144-$G$143)^2+(ABS($H$144-$H$143)^2)))</f>
        <v>35.102964380983295</v>
      </c>
      <c r="AJ143">
        <f>1/0.105</f>
        <v>9.5238095238095237</v>
      </c>
      <c r="AK143">
        <f>1/0.1</f>
        <v>10</v>
      </c>
      <c r="AL143">
        <f>1/0.115</f>
        <v>8.695652173913043</v>
      </c>
      <c r="AM143">
        <f>1/0.11</f>
        <v>9.0909090909090917</v>
      </c>
      <c r="AO143">
        <f t="shared" si="66"/>
        <v>316.94372884131667</v>
      </c>
      <c r="AP143">
        <f t="shared" si="67"/>
        <v>307.99186482650003</v>
      </c>
      <c r="AQ143">
        <f t="shared" si="68"/>
        <v>303.26289822549091</v>
      </c>
      <c r="AR143">
        <f t="shared" si="69"/>
        <v>319.11785800893904</v>
      </c>
      <c r="AV143">
        <f>((0.07/0.105)*100)</f>
        <v>66.666666666666671</v>
      </c>
      <c r="AW143">
        <f>((0.06/0.1)*100)</f>
        <v>60</v>
      </c>
      <c r="AX143">
        <f>((0.08/0.115)*100)</f>
        <v>69.565217391304344</v>
      </c>
      <c r="AY143">
        <f>((0.075/0.11)*100)</f>
        <v>68.181818181818173</v>
      </c>
      <c r="BA143">
        <f>((0.035/0.105)*100)</f>
        <v>33.333333333333336</v>
      </c>
      <c r="BB143">
        <f>((0.04/0.1)*100)</f>
        <v>40</v>
      </c>
      <c r="BC143">
        <f>((0.035/0.115)*100)</f>
        <v>30.434782608695656</v>
      </c>
      <c r="BD143">
        <f>((0.035/0.11)*100)</f>
        <v>31.818181818181824</v>
      </c>
      <c r="BF143">
        <f>ABS($B$143-$D$143)</f>
        <v>1.9959670000000012</v>
      </c>
      <c r="BG143">
        <f>ABS($F$143-$H$143)</f>
        <v>4.5623119999999995</v>
      </c>
      <c r="BL143">
        <f>SQRT((ABS($A$143-$E$143)^2+(ABS($B$143-$F$143)^2)))</f>
        <v>0.85899721603274048</v>
      </c>
      <c r="BM143">
        <f>SQRT((ABS($C$143-$G$143)^2+(ABS($D$143-$H$143)^2)))</f>
        <v>4.675819438023348</v>
      </c>
      <c r="BO143">
        <f>SQRT((ABS($A$143-$G$143)^2+(ABS($B$143-$H$143)^2)))</f>
        <v>3.7371804194633151</v>
      </c>
      <c r="BP143">
        <f>SQRT((ABS($C$143-$E$143)^2+(ABS($D$143-$F$143)^2)))</f>
        <v>5.655074775082725</v>
      </c>
      <c r="BS143">
        <f>DEGREES(ACOS((6.00320369088847^2+27.0671797064634^2-23.1800825377761^2)/(2*6.00320369088847*27.0671797064634)))</f>
        <v>44.609913403985736</v>
      </c>
      <c r="BU143">
        <v>14</v>
      </c>
      <c r="BV143">
        <v>9</v>
      </c>
      <c r="BW143">
        <v>8</v>
      </c>
      <c r="BX143">
        <v>8</v>
      </c>
      <c r="BY143">
        <v>12</v>
      </c>
      <c r="BZ143">
        <v>9</v>
      </c>
      <c r="CA143">
        <v>5</v>
      </c>
      <c r="CB143">
        <v>5</v>
      </c>
      <c r="CC143">
        <v>16</v>
      </c>
      <c r="CD143">
        <v>9</v>
      </c>
      <c r="CE143">
        <v>8</v>
      </c>
      <c r="CF143">
        <v>15</v>
      </c>
      <c r="CG143">
        <v>15</v>
      </c>
      <c r="CH143">
        <v>8</v>
      </c>
      <c r="CI143">
        <v>7</v>
      </c>
      <c r="CJ143">
        <v>15</v>
      </c>
      <c r="CL143">
        <v>7</v>
      </c>
      <c r="CM143">
        <v>4</v>
      </c>
      <c r="CN143">
        <v>1</v>
      </c>
      <c r="CO143">
        <v>1</v>
      </c>
      <c r="CP143">
        <v>8</v>
      </c>
      <c r="CQ143">
        <v>4</v>
      </c>
      <c r="CR143">
        <v>0</v>
      </c>
      <c r="CS143">
        <v>0</v>
      </c>
      <c r="CT143">
        <v>7</v>
      </c>
      <c r="CU143">
        <v>1</v>
      </c>
      <c r="CV143">
        <v>0</v>
      </c>
      <c r="CW143">
        <v>7</v>
      </c>
      <c r="CX143">
        <v>7</v>
      </c>
      <c r="CY143">
        <v>1</v>
      </c>
      <c r="CZ143">
        <v>0</v>
      </c>
      <c r="DA143">
        <v>7</v>
      </c>
      <c r="DC143">
        <f>((9/14)*100)</f>
        <v>64.285714285714292</v>
      </c>
      <c r="DD143">
        <f>((8/14)*100)</f>
        <v>57.142857142857139</v>
      </c>
      <c r="DE143">
        <f>((8/14)*100)</f>
        <v>57.142857142857139</v>
      </c>
      <c r="DF143">
        <f>((9/12)*100)</f>
        <v>75</v>
      </c>
      <c r="DG143">
        <f>((5/12)*100)</f>
        <v>41.666666666666671</v>
      </c>
      <c r="DH143">
        <f>((5/12)*100)</f>
        <v>41.666666666666671</v>
      </c>
      <c r="DI143">
        <f>((9/16)*100)</f>
        <v>56.25</v>
      </c>
      <c r="DJ143">
        <f>((8/16)*100)</f>
        <v>50</v>
      </c>
      <c r="DK143">
        <f>((15/16)*100)</f>
        <v>93.75</v>
      </c>
      <c r="DL143">
        <f>((8/15)*100)</f>
        <v>53.333333333333336</v>
      </c>
      <c r="DM143">
        <f>((7/15)*100)</f>
        <v>46.666666666666664</v>
      </c>
      <c r="DN143">
        <f>((15/15)*100)</f>
        <v>100</v>
      </c>
      <c r="DP143">
        <f>((4/7)*100)</f>
        <v>57.142857142857139</v>
      </c>
      <c r="DQ143">
        <f>((1/7)*100)</f>
        <v>14.285714285714285</v>
      </c>
      <c r="DR143">
        <f>((1/7)*100)</f>
        <v>14.285714285714285</v>
      </c>
      <c r="DS143">
        <f>((4/8)*100)</f>
        <v>50</v>
      </c>
      <c r="DT143">
        <f t="shared" ref="DT143:DU145" si="70">((0/8)*100)</f>
        <v>0</v>
      </c>
      <c r="DU143">
        <f t="shared" si="70"/>
        <v>0</v>
      </c>
      <c r="DV143">
        <f>((1/7)*100)</f>
        <v>14.285714285714285</v>
      </c>
      <c r="DW143">
        <f>((0/7)*100)</f>
        <v>0</v>
      </c>
      <c r="DX143">
        <f>((7/7)*100)</f>
        <v>100</v>
      </c>
      <c r="DY143">
        <f>((1/7)*100)</f>
        <v>14.285714285714285</v>
      </c>
      <c r="DZ143">
        <f>((0/7)*100)</f>
        <v>0</v>
      </c>
      <c r="EA143">
        <f>((7/7)*100)</f>
        <v>100</v>
      </c>
    </row>
    <row r="144" spans="1:131" x14ac:dyDescent="0.25">
      <c r="A144">
        <v>170.90951799999999</v>
      </c>
      <c r="B144">
        <v>6.9635660000000001</v>
      </c>
      <c r="C144">
        <v>178.24000599999999</v>
      </c>
      <c r="D144">
        <v>8.8933630000000008</v>
      </c>
      <c r="E144">
        <v>169.28445099999999</v>
      </c>
      <c r="F144">
        <v>5.714804</v>
      </c>
      <c r="G144">
        <v>169.58576099999999</v>
      </c>
      <c r="H144">
        <v>10.280944</v>
      </c>
      <c r="K144">
        <f>(14/200)</f>
        <v>7.0000000000000007E-2</v>
      </c>
      <c r="L144">
        <f>(12/200)</f>
        <v>0.06</v>
      </c>
      <c r="M144">
        <f>(14/200)</f>
        <v>7.0000000000000007E-2</v>
      </c>
      <c r="N144">
        <f>(14/200)</f>
        <v>7.0000000000000007E-2</v>
      </c>
      <c r="P144">
        <f>(7/200)</f>
        <v>3.5000000000000003E-2</v>
      </c>
      <c r="Q144">
        <f>(8/200)</f>
        <v>0.04</v>
      </c>
      <c r="R144">
        <f>(7/200)</f>
        <v>3.5000000000000003E-2</v>
      </c>
      <c r="S144">
        <f>(8/200)</f>
        <v>0.04</v>
      </c>
      <c r="U144">
        <f>0.07+0.035</f>
        <v>0.10500000000000001</v>
      </c>
      <c r="V144">
        <f>0.06+0.04</f>
        <v>0.1</v>
      </c>
      <c r="W144">
        <f>0.07+0.035</f>
        <v>0.10500000000000001</v>
      </c>
      <c r="X144">
        <f>0.07+0.04</f>
        <v>0.11000000000000001</v>
      </c>
      <c r="Z144">
        <f>SQRT((ABS($A$145-$A$144)^2+(ABS($B$145-$B$144)^2)))</f>
        <v>36.905108952518852</v>
      </c>
      <c r="AA144">
        <f>SQRT((ABS($C$145-$C$144)^2+(ABS($D$145-$D$144)^2)))</f>
        <v>25.582496639457077</v>
      </c>
      <c r="AB144">
        <f>SQRT((ABS($E$145-$E$144)^2+(ABS($F$145-$F$144)^2)))</f>
        <v>36.364220864481553</v>
      </c>
      <c r="AC144">
        <f>SQRT((ABS($G$145-$G$144)^2+(ABS($H$145-$H$144)^2)))</f>
        <v>36.101588531718185</v>
      </c>
      <c r="AJ144">
        <f>1/0.105</f>
        <v>9.5238095238095237</v>
      </c>
      <c r="AK144">
        <f>1/0.1</f>
        <v>10</v>
      </c>
      <c r="AL144">
        <f>1/0.105</f>
        <v>9.5238095238095237</v>
      </c>
      <c r="AM144">
        <f>1/0.11</f>
        <v>9.0909090909090917</v>
      </c>
      <c r="AO144">
        <f t="shared" si="66"/>
        <v>351.47722811922711</v>
      </c>
      <c r="AP144">
        <f t="shared" si="67"/>
        <v>255.82496639457077</v>
      </c>
      <c r="AQ144">
        <f t="shared" si="68"/>
        <v>346.32591299506237</v>
      </c>
      <c r="AR144">
        <f t="shared" si="69"/>
        <v>328.19625937925616</v>
      </c>
      <c r="AV144">
        <f>((0.07/0.105)*100)</f>
        <v>66.666666666666671</v>
      </c>
      <c r="AW144">
        <f>((0.06/0.1)*100)</f>
        <v>60</v>
      </c>
      <c r="AX144">
        <f>((0.07/0.105)*100)</f>
        <v>66.666666666666671</v>
      </c>
      <c r="AY144">
        <f>((0.07/0.11)*100)</f>
        <v>63.636363636363647</v>
      </c>
      <c r="BA144">
        <f>((0.035/0.105)*100)</f>
        <v>33.333333333333336</v>
      </c>
      <c r="BB144">
        <f>((0.04/0.1)*100)</f>
        <v>40</v>
      </c>
      <c r="BC144">
        <f>((0.035/0.105)*100)</f>
        <v>33.333333333333336</v>
      </c>
      <c r="BD144">
        <f>((0.04/0.11)*100)</f>
        <v>36.363636363636367</v>
      </c>
      <c r="BF144">
        <f>ABS($B$144-$D$144)</f>
        <v>1.9297970000000007</v>
      </c>
      <c r="BG144">
        <f>ABS($F$144-$H$144)</f>
        <v>4.5661399999999999</v>
      </c>
      <c r="BL144">
        <f>SQRT((ABS($A$144-$E$144)^2+(ABS($B$144-$F$144)^2)))</f>
        <v>2.0494509721222913</v>
      </c>
      <c r="BM144">
        <f>SQRT((ABS($C$144-$G$144)^2+(ABS($D$144-$H$144)^2)))</f>
        <v>8.7647782374448049</v>
      </c>
      <c r="BO144">
        <f>SQRT((ABS($A$144-$G$144)^2+(ABS($B$144-$H$144)^2)))</f>
        <v>3.5717403866928796</v>
      </c>
      <c r="BP144">
        <f>SQRT((ABS($C$144-$E$144)^2+(ABS($D$144-$F$144)^2)))</f>
        <v>9.5029049597744617</v>
      </c>
      <c r="BR144">
        <f>DEGREES(ACOS((29.847755069474^2+30.042329836888^2-5.15649287596773^2)/(2*29.847755069474*30.042329836888)))</f>
        <v>9.8714803867836007</v>
      </c>
      <c r="BS144">
        <f>DEGREES(ACOS((6.50415450270396^2+22.9104483436086^2-18.1345718996793^2)/(2*6.50415450270396*22.9104483436086)))</f>
        <v>36.899040067302757</v>
      </c>
      <c r="BU144">
        <v>14</v>
      </c>
      <c r="BV144">
        <v>8</v>
      </c>
      <c r="BW144">
        <v>7</v>
      </c>
      <c r="BX144">
        <v>6</v>
      </c>
      <c r="BY144">
        <v>12</v>
      </c>
      <c r="BZ144">
        <v>8</v>
      </c>
      <c r="CA144">
        <v>5</v>
      </c>
      <c r="CB144">
        <v>4</v>
      </c>
      <c r="CC144">
        <v>14</v>
      </c>
      <c r="CD144">
        <v>6</v>
      </c>
      <c r="CE144">
        <v>6</v>
      </c>
      <c r="CF144">
        <v>14</v>
      </c>
      <c r="CG144">
        <v>14</v>
      </c>
      <c r="CH144">
        <v>6</v>
      </c>
      <c r="CI144">
        <v>6</v>
      </c>
      <c r="CJ144">
        <v>14</v>
      </c>
      <c r="CL144">
        <v>7</v>
      </c>
      <c r="CM144">
        <v>3</v>
      </c>
      <c r="CN144">
        <v>0</v>
      </c>
      <c r="CO144">
        <v>0</v>
      </c>
      <c r="CP144">
        <v>8</v>
      </c>
      <c r="CQ144">
        <v>3</v>
      </c>
      <c r="CR144">
        <v>0</v>
      </c>
      <c r="CS144">
        <v>0</v>
      </c>
      <c r="CT144">
        <v>7</v>
      </c>
      <c r="CU144">
        <v>0</v>
      </c>
      <c r="CV144">
        <v>0</v>
      </c>
      <c r="CW144">
        <v>7</v>
      </c>
      <c r="CX144">
        <v>8</v>
      </c>
      <c r="CY144">
        <v>0</v>
      </c>
      <c r="CZ144">
        <v>0</v>
      </c>
      <c r="DA144">
        <v>7</v>
      </c>
      <c r="DC144">
        <f>((8/14)*100)</f>
        <v>57.142857142857139</v>
      </c>
      <c r="DD144">
        <f>((7/14)*100)</f>
        <v>50</v>
      </c>
      <c r="DE144">
        <f>((6/14)*100)</f>
        <v>42.857142857142854</v>
      </c>
      <c r="DF144">
        <f>((8/12)*100)</f>
        <v>66.666666666666657</v>
      </c>
      <c r="DG144">
        <f>((5/12)*100)</f>
        <v>41.666666666666671</v>
      </c>
      <c r="DH144">
        <f>((4/12)*100)</f>
        <v>33.333333333333329</v>
      </c>
      <c r="DI144">
        <f>((6/14)*100)</f>
        <v>42.857142857142854</v>
      </c>
      <c r="DJ144">
        <f>((6/14)*100)</f>
        <v>42.857142857142854</v>
      </c>
      <c r="DK144">
        <f>((14/14)*100)</f>
        <v>100</v>
      </c>
      <c r="DL144">
        <f>((6/14)*100)</f>
        <v>42.857142857142854</v>
      </c>
      <c r="DM144">
        <f>((6/14)*100)</f>
        <v>42.857142857142854</v>
      </c>
      <c r="DN144">
        <f>((14/14)*100)</f>
        <v>100</v>
      </c>
      <c r="DP144">
        <f>((3/7)*100)</f>
        <v>42.857142857142854</v>
      </c>
      <c r="DQ144">
        <f>((0/7)*100)</f>
        <v>0</v>
      </c>
      <c r="DR144">
        <f>((0/7)*100)</f>
        <v>0</v>
      </c>
      <c r="DS144">
        <f>((3/8)*100)</f>
        <v>37.5</v>
      </c>
      <c r="DT144">
        <f t="shared" si="70"/>
        <v>0</v>
      </c>
      <c r="DU144">
        <f t="shared" si="70"/>
        <v>0</v>
      </c>
      <c r="DV144">
        <f>((0/7)*100)</f>
        <v>0</v>
      </c>
      <c r="DW144">
        <f>((0/7)*100)</f>
        <v>0</v>
      </c>
      <c r="DX144">
        <f>((7/7)*100)</f>
        <v>100</v>
      </c>
      <c r="DY144">
        <f>((0/8)*100)</f>
        <v>0</v>
      </c>
      <c r="DZ144">
        <f>((0/8)*100)</f>
        <v>0</v>
      </c>
      <c r="EA144">
        <f>((7/8)*100)</f>
        <v>87.5</v>
      </c>
    </row>
    <row r="145" spans="1:131" x14ac:dyDescent="0.25">
      <c r="A145">
        <v>134.02652600000002</v>
      </c>
      <c r="B145">
        <v>5.6860809999999997</v>
      </c>
      <c r="C145">
        <v>152.65955100000002</v>
      </c>
      <c r="D145">
        <v>8.5701660000000004</v>
      </c>
      <c r="E145">
        <v>132.96453700000001</v>
      </c>
      <c r="F145">
        <v>3.920255</v>
      </c>
      <c r="G145">
        <v>133.53823300000002</v>
      </c>
      <c r="H145">
        <v>8.3059960000000004</v>
      </c>
      <c r="K145">
        <f>(19/200)</f>
        <v>9.5000000000000001E-2</v>
      </c>
      <c r="L145">
        <f>(18/200)</f>
        <v>0.09</v>
      </c>
      <c r="M145">
        <f>(18/200)</f>
        <v>0.09</v>
      </c>
      <c r="N145">
        <f>(17/200)</f>
        <v>8.5000000000000006E-2</v>
      </c>
      <c r="P145">
        <f>(8/200)</f>
        <v>0.04</v>
      </c>
      <c r="Q145">
        <f>(8/200)</f>
        <v>0.04</v>
      </c>
      <c r="R145">
        <f>(8/200)</f>
        <v>0.04</v>
      </c>
      <c r="S145">
        <f>(8/200)</f>
        <v>0.04</v>
      </c>
      <c r="U145">
        <f>0.095+0.04</f>
        <v>0.13500000000000001</v>
      </c>
      <c r="V145">
        <f>0.09+0.04</f>
        <v>0.13</v>
      </c>
      <c r="W145">
        <f>0.09+0.04</f>
        <v>0.13</v>
      </c>
      <c r="X145">
        <f>0.085+0.04</f>
        <v>0.125</v>
      </c>
      <c r="Z145">
        <f>SQRT((ABS($A$146-$A$145)^2+(ABS($B$146-$B$145)^2)))</f>
        <v>33.6263451848342</v>
      </c>
      <c r="AA145">
        <f>SQRT((ABS($C$146-$C$145)^2+(ABS($D$146-$D$145)^2)))</f>
        <v>43.863671474483155</v>
      </c>
      <c r="AB145">
        <f>SQRT((ABS($E$146-$E$145)^2+(ABS($F$146-$F$145)^2)))</f>
        <v>33.32152168256254</v>
      </c>
      <c r="AC145">
        <f>SQRT((ABS($G$146-$G$145)^2+(ABS($H$146-$H$145)^2)))</f>
        <v>32.371312564129646</v>
      </c>
      <c r="AJ145">
        <f>1/0.135</f>
        <v>7.4074074074074066</v>
      </c>
      <c r="AK145">
        <f>1/0.13</f>
        <v>7.6923076923076916</v>
      </c>
      <c r="AL145">
        <f>1/0.13</f>
        <v>7.6923076923076916</v>
      </c>
      <c r="AM145">
        <f>1/0.125</f>
        <v>8</v>
      </c>
      <c r="AO145">
        <f t="shared" si="66"/>
        <v>249.08403840617925</v>
      </c>
      <c r="AP145">
        <f t="shared" si="67"/>
        <v>337.41285749602423</v>
      </c>
      <c r="AQ145">
        <f t="shared" si="68"/>
        <v>256.31939755817336</v>
      </c>
      <c r="AR145">
        <f t="shared" si="69"/>
        <v>258.97050051303717</v>
      </c>
      <c r="AV145">
        <f>((0.095/0.135)*100)</f>
        <v>70.370370370370367</v>
      </c>
      <c r="AW145">
        <f>((0.09/0.13)*100)</f>
        <v>69.230769230769226</v>
      </c>
      <c r="AX145">
        <f>((0.09/0.13)*100)</f>
        <v>69.230769230769226</v>
      </c>
      <c r="AY145">
        <f>((0.085/0.125)*100)</f>
        <v>68</v>
      </c>
      <c r="BA145">
        <f>((0.04/0.135)*100)</f>
        <v>29.629629629629626</v>
      </c>
      <c r="BB145">
        <f>((0.04/0.13)*100)</f>
        <v>30.76923076923077</v>
      </c>
      <c r="BC145">
        <f>((0.04/0.13)*100)</f>
        <v>30.76923076923077</v>
      </c>
      <c r="BD145">
        <f>((0.04/0.125)*100)</f>
        <v>32</v>
      </c>
      <c r="BF145">
        <f>ABS($B$145-$D$145)</f>
        <v>2.8840850000000007</v>
      </c>
      <c r="BG145">
        <f>ABS($F$145-$H$145)</f>
        <v>4.3857410000000003</v>
      </c>
      <c r="BL145">
        <f>SQRT((ABS($A$145-$E$145)^2+(ABS($B$145-$F$145)^2)))</f>
        <v>2.0605732450939525</v>
      </c>
      <c r="BM145">
        <f>SQRT((ABS($C$145-$G$145)^2+(ABS($D$145-$H$145)^2)))</f>
        <v>19.123142729322083</v>
      </c>
      <c r="BO145">
        <f>SQRT((ABS($A$145-$G$145)^2+(ABS($B$145-$H$145)^2)))</f>
        <v>2.6650299550050094</v>
      </c>
      <c r="BP145">
        <f>SQRT((ABS($C$145-$E$145)^2+(ABS($D$145-$F$145)^2)))</f>
        <v>20.236483112638854</v>
      </c>
      <c r="BR145">
        <f>DEGREES(ACOS((38.0379005224527^2+38.0834601958955^2-4.5008568089185^2)/(2*38.0379005224527*38.0834601958955)))</f>
        <v>6.7791065489082944</v>
      </c>
      <c r="BS145" t="e">
        <f>DEGREES(ACOS((7.1300122390182^2+0^2-7.1300122390182^2)/(2*7.1300122390182*0)))</f>
        <v>#DIV/0!</v>
      </c>
      <c r="BU145">
        <v>19</v>
      </c>
      <c r="BV145">
        <v>12</v>
      </c>
      <c r="BW145">
        <v>11</v>
      </c>
      <c r="BX145">
        <v>11</v>
      </c>
      <c r="BY145">
        <v>18</v>
      </c>
      <c r="BZ145">
        <v>12</v>
      </c>
      <c r="CA145">
        <v>10</v>
      </c>
      <c r="CB145">
        <v>10</v>
      </c>
      <c r="CC145">
        <v>18</v>
      </c>
      <c r="CD145">
        <v>11</v>
      </c>
      <c r="CE145">
        <v>9</v>
      </c>
      <c r="CF145">
        <v>17</v>
      </c>
      <c r="CG145">
        <v>17</v>
      </c>
      <c r="CH145">
        <v>11</v>
      </c>
      <c r="CI145">
        <v>8</v>
      </c>
      <c r="CJ145">
        <v>17</v>
      </c>
      <c r="CL145">
        <v>8</v>
      </c>
      <c r="CM145">
        <v>2</v>
      </c>
      <c r="CN145">
        <v>0</v>
      </c>
      <c r="CO145">
        <v>0</v>
      </c>
      <c r="CP145">
        <v>8</v>
      </c>
      <c r="CQ145">
        <v>2</v>
      </c>
      <c r="CR145">
        <v>0</v>
      </c>
      <c r="CS145">
        <v>0</v>
      </c>
      <c r="CT145">
        <v>8</v>
      </c>
      <c r="CU145">
        <v>0</v>
      </c>
      <c r="CV145">
        <v>0</v>
      </c>
      <c r="CW145">
        <v>8</v>
      </c>
      <c r="CX145">
        <v>8</v>
      </c>
      <c r="CY145">
        <v>0</v>
      </c>
      <c r="CZ145">
        <v>0</v>
      </c>
      <c r="DA145">
        <v>8</v>
      </c>
      <c r="DC145">
        <f>((12/19)*100)</f>
        <v>63.157894736842103</v>
      </c>
      <c r="DD145">
        <f>((11/19)*100)</f>
        <v>57.894736842105267</v>
      </c>
      <c r="DE145">
        <f>((11/19)*100)</f>
        <v>57.894736842105267</v>
      </c>
      <c r="DF145">
        <f>((12/18)*100)</f>
        <v>66.666666666666657</v>
      </c>
      <c r="DG145">
        <f>((10/18)*100)</f>
        <v>55.555555555555557</v>
      </c>
      <c r="DH145">
        <f>((10/18)*100)</f>
        <v>55.555555555555557</v>
      </c>
      <c r="DI145">
        <f>((11/18)*100)</f>
        <v>61.111111111111114</v>
      </c>
      <c r="DJ145">
        <f>((9/18)*100)</f>
        <v>50</v>
      </c>
      <c r="DK145">
        <f>((17/18)*100)</f>
        <v>94.444444444444443</v>
      </c>
      <c r="DL145">
        <f>((11/17)*100)</f>
        <v>64.705882352941174</v>
      </c>
      <c r="DM145">
        <f>((8/17)*100)</f>
        <v>47.058823529411761</v>
      </c>
      <c r="DN145">
        <f>((17/17)*100)</f>
        <v>100</v>
      </c>
      <c r="DP145">
        <f>((2/8)*100)</f>
        <v>25</v>
      </c>
      <c r="DQ145">
        <f>((0/8)*100)</f>
        <v>0</v>
      </c>
      <c r="DR145">
        <f>((0/8)*100)</f>
        <v>0</v>
      </c>
      <c r="DS145">
        <f>((2/8)*100)</f>
        <v>25</v>
      </c>
      <c r="DT145">
        <f t="shared" si="70"/>
        <v>0</v>
      </c>
      <c r="DU145">
        <f t="shared" si="70"/>
        <v>0</v>
      </c>
      <c r="DV145">
        <f>((0/8)*100)</f>
        <v>0</v>
      </c>
      <c r="DW145">
        <f>((0/8)*100)</f>
        <v>0</v>
      </c>
      <c r="DX145">
        <f>((8/8)*100)</f>
        <v>100</v>
      </c>
      <c r="DY145">
        <f>((0/8)*100)</f>
        <v>0</v>
      </c>
      <c r="DZ145">
        <f>((0/8)*100)</f>
        <v>0</v>
      </c>
      <c r="EA145">
        <f>((8/8)*100)</f>
        <v>100</v>
      </c>
    </row>
    <row r="146" spans="1:131" x14ac:dyDescent="0.25">
      <c r="A146">
        <v>100.404551</v>
      </c>
      <c r="B146">
        <v>5.143967</v>
      </c>
      <c r="C146">
        <v>108.82135600000001</v>
      </c>
      <c r="D146">
        <v>7.0753969999999997</v>
      </c>
      <c r="E146">
        <v>99.645510000000002</v>
      </c>
      <c r="F146">
        <v>4.3279889999999996</v>
      </c>
      <c r="G146">
        <v>101.16981700000001</v>
      </c>
      <c r="H146">
        <v>8.7390349999999994</v>
      </c>
      <c r="K146">
        <f>(16/200)</f>
        <v>0.08</v>
      </c>
      <c r="L146">
        <f>(13/200)</f>
        <v>6.5000000000000002E-2</v>
      </c>
      <c r="M146">
        <f>(15/200)</f>
        <v>7.4999999999999997E-2</v>
      </c>
      <c r="N146">
        <f>(14/200)</f>
        <v>7.0000000000000007E-2</v>
      </c>
      <c r="P146">
        <f>(7/200)</f>
        <v>3.5000000000000003E-2</v>
      </c>
      <c r="Q146">
        <f>(9/200)</f>
        <v>4.4999999999999998E-2</v>
      </c>
      <c r="R146">
        <f>(8/200)</f>
        <v>0.04</v>
      </c>
      <c r="S146">
        <f>(8/200)</f>
        <v>0.04</v>
      </c>
      <c r="U146">
        <f>0.08+0.035</f>
        <v>0.115</v>
      </c>
      <c r="V146">
        <f>0.065+0.045</f>
        <v>0.11</v>
      </c>
      <c r="W146">
        <f>0.075+0.04</f>
        <v>0.11499999999999999</v>
      </c>
      <c r="X146">
        <f>0.07+0.04</f>
        <v>0.11000000000000001</v>
      </c>
      <c r="Z146">
        <f>SQRT((ABS($A$147-$A$146)^2+(ABS($B$147-$B$146)^2)))</f>
        <v>26.075149108497339</v>
      </c>
      <c r="AA146">
        <f>SQRT((ABS($C$147-$C$146)^2+(ABS($D$147-$D$146)^2)))</f>
        <v>28.250722098443607</v>
      </c>
      <c r="AB146">
        <f>SQRT((ABS($E$147-$E$146)^2+(ABS($F$147-$F$146)^2)))</f>
        <v>25.454870428108681</v>
      </c>
      <c r="AC146">
        <f>SQRT((ABS($G$147-$G$146)^2+(ABS($H$147-$H$146)^2)))</f>
        <v>25.244890791792937</v>
      </c>
      <c r="AJ146">
        <f>1/0.115</f>
        <v>8.695652173913043</v>
      </c>
      <c r="AK146">
        <f>1/0.11</f>
        <v>9.0909090909090917</v>
      </c>
      <c r="AL146">
        <f>1/0.115</f>
        <v>8.695652173913043</v>
      </c>
      <c r="AM146">
        <f>1/0.11</f>
        <v>9.0909090909090917</v>
      </c>
      <c r="AO146">
        <f t="shared" si="66"/>
        <v>226.74042703041164</v>
      </c>
      <c r="AP146">
        <f t="shared" si="67"/>
        <v>256.82474634948733</v>
      </c>
      <c r="AQ146">
        <f t="shared" si="68"/>
        <v>221.3466993748581</v>
      </c>
      <c r="AR146">
        <f t="shared" si="69"/>
        <v>229.49900719811757</v>
      </c>
      <c r="AV146">
        <f>((0.08/0.115)*100)</f>
        <v>69.565217391304344</v>
      </c>
      <c r="AW146">
        <f>((0.065/0.11)*100)</f>
        <v>59.090909090909093</v>
      </c>
      <c r="AX146">
        <f>((0.075/0.115)*100)</f>
        <v>65.217391304347814</v>
      </c>
      <c r="AY146">
        <f>((0.07/0.11)*100)</f>
        <v>63.636363636363647</v>
      </c>
      <c r="BA146">
        <f>((0.035/0.115)*100)</f>
        <v>30.434782608695656</v>
      </c>
      <c r="BB146">
        <f>((0.045/0.11)*100)</f>
        <v>40.909090909090907</v>
      </c>
      <c r="BC146">
        <f>((0.04/0.115)*100)</f>
        <v>34.782608695652172</v>
      </c>
      <c r="BD146">
        <f>((0.04/0.11)*100)</f>
        <v>36.363636363636367</v>
      </c>
      <c r="BF146">
        <f>ABS($B$146-$D$146)</f>
        <v>1.9314299999999998</v>
      </c>
      <c r="BG146">
        <f>ABS($F$146-$H$146)</f>
        <v>4.4110459999999998</v>
      </c>
      <c r="BL146">
        <f>SQRT((ABS($A$146-$E$146)^2+(ABS($B$146-$F$146)^2)))</f>
        <v>1.1144340878513161</v>
      </c>
      <c r="BM146">
        <f>SQRT((ABS($C$146-$G$146)^2+(ABS($D$146-$H$146)^2)))</f>
        <v>7.8303090911895037</v>
      </c>
      <c r="BO146">
        <f>SQRT((ABS($A$146-$G$146)^2+(ABS($B$146-$H$146)^2)))</f>
        <v>3.6756150472240714</v>
      </c>
      <c r="BP146">
        <f>SQRT((ABS($C$146-$E$146)^2+(ABS($D$146-$F$146)^2)))</f>
        <v>9.5783297361377215</v>
      </c>
      <c r="BR146">
        <f>DEGREES(ACOS((26.0154241735435^2+26.768784760722^2-4.63075654560516^2)/(2*26.0154241735435*26.768784760722)))</f>
        <v>9.9326271361755367</v>
      </c>
      <c r="BU146">
        <v>16</v>
      </c>
      <c r="BV146">
        <v>8</v>
      </c>
      <c r="BW146">
        <v>8</v>
      </c>
      <c r="BX146">
        <v>9</v>
      </c>
      <c r="BY146">
        <v>13</v>
      </c>
      <c r="BZ146">
        <v>8</v>
      </c>
      <c r="CA146">
        <v>5</v>
      </c>
      <c r="CB146">
        <v>5</v>
      </c>
      <c r="CC146">
        <v>15</v>
      </c>
      <c r="CD146">
        <v>8</v>
      </c>
      <c r="CE146">
        <v>5</v>
      </c>
      <c r="CF146">
        <v>13</v>
      </c>
      <c r="CG146">
        <v>14</v>
      </c>
      <c r="CH146">
        <v>9</v>
      </c>
      <c r="CI146">
        <v>4</v>
      </c>
      <c r="CJ146">
        <v>13</v>
      </c>
      <c r="CL146">
        <v>7</v>
      </c>
      <c r="CM146">
        <v>2</v>
      </c>
      <c r="CN146">
        <v>0</v>
      </c>
      <c r="CO146">
        <v>1</v>
      </c>
      <c r="CP146">
        <v>9</v>
      </c>
      <c r="CQ146">
        <v>2</v>
      </c>
      <c r="CR146">
        <v>0</v>
      </c>
      <c r="CS146">
        <v>0</v>
      </c>
      <c r="CT146">
        <v>8</v>
      </c>
      <c r="CU146">
        <v>0</v>
      </c>
      <c r="CV146">
        <v>0</v>
      </c>
      <c r="CW146">
        <v>7</v>
      </c>
      <c r="CX146">
        <v>8</v>
      </c>
      <c r="CY146">
        <v>1</v>
      </c>
      <c r="CZ146">
        <v>0</v>
      </c>
      <c r="DA146">
        <v>7</v>
      </c>
      <c r="DC146">
        <f>((8/16)*100)</f>
        <v>50</v>
      </c>
      <c r="DD146">
        <f>((8/16)*100)</f>
        <v>50</v>
      </c>
      <c r="DE146">
        <f>((9/16)*100)</f>
        <v>56.25</v>
      </c>
      <c r="DF146">
        <f>((8/13)*100)</f>
        <v>61.53846153846154</v>
      </c>
      <c r="DG146">
        <f>((5/13)*100)</f>
        <v>38.461538461538467</v>
      </c>
      <c r="DH146">
        <f>((5/13)*100)</f>
        <v>38.461538461538467</v>
      </c>
      <c r="DI146">
        <f>((8/15)*100)</f>
        <v>53.333333333333336</v>
      </c>
      <c r="DJ146">
        <f>((5/15)*100)</f>
        <v>33.333333333333329</v>
      </c>
      <c r="DK146">
        <f>((13/15)*100)</f>
        <v>86.666666666666671</v>
      </c>
      <c r="DL146">
        <f>((9/14)*100)</f>
        <v>64.285714285714292</v>
      </c>
      <c r="DM146">
        <f>((4/14)*100)</f>
        <v>28.571428571428569</v>
      </c>
      <c r="DN146">
        <f>((13/14)*100)</f>
        <v>92.857142857142861</v>
      </c>
      <c r="DP146">
        <f>((2/7)*100)</f>
        <v>28.571428571428569</v>
      </c>
      <c r="DQ146">
        <f>((0/7)*100)</f>
        <v>0</v>
      </c>
      <c r="DR146">
        <f>((1/7)*100)</f>
        <v>14.285714285714285</v>
      </c>
      <c r="DS146">
        <f>((2/9)*100)</f>
        <v>22.222222222222221</v>
      </c>
      <c r="DT146">
        <f>((0/9)*100)</f>
        <v>0</v>
      </c>
      <c r="DU146">
        <f>((0/9)*100)</f>
        <v>0</v>
      </c>
      <c r="DV146">
        <f>((0/8)*100)</f>
        <v>0</v>
      </c>
      <c r="DW146">
        <f>((0/8)*100)</f>
        <v>0</v>
      </c>
      <c r="DX146">
        <f>((7/8)*100)</f>
        <v>87.5</v>
      </c>
      <c r="DY146">
        <f>((1/8)*100)</f>
        <v>12.5</v>
      </c>
      <c r="DZ146">
        <f>((0/8)*100)</f>
        <v>0</v>
      </c>
      <c r="EA146">
        <f>((7/8)*100)</f>
        <v>87.5</v>
      </c>
    </row>
    <row r="147" spans="1:131" x14ac:dyDescent="0.25">
      <c r="A147">
        <v>74.329480000000004</v>
      </c>
      <c r="B147">
        <v>5.2077900000000001</v>
      </c>
      <c r="C147">
        <v>80.570737000000008</v>
      </c>
      <c r="D147">
        <v>6.9990740000000002</v>
      </c>
      <c r="E147">
        <v>74.193059000000005</v>
      </c>
      <c r="F147">
        <v>4.6789399999999999</v>
      </c>
      <c r="G147">
        <v>75.925061000000014</v>
      </c>
      <c r="H147">
        <v>8.6565390000000004</v>
      </c>
      <c r="K147">
        <f>(16/200)</f>
        <v>0.08</v>
      </c>
      <c r="L147">
        <f>(12/200)</f>
        <v>0.06</v>
      </c>
      <c r="M147">
        <f>(16/200)</f>
        <v>0.08</v>
      </c>
      <c r="N147">
        <f>(14/200)</f>
        <v>7.0000000000000007E-2</v>
      </c>
      <c r="P147">
        <f>(7/200)</f>
        <v>3.5000000000000003E-2</v>
      </c>
      <c r="Q147">
        <f>(10/200)</f>
        <v>0.05</v>
      </c>
      <c r="R147">
        <f>(9/200)</f>
        <v>4.4999999999999998E-2</v>
      </c>
      <c r="S147">
        <f>(10/200)</f>
        <v>0.05</v>
      </c>
      <c r="U147">
        <f>0.08+0.035</f>
        <v>0.115</v>
      </c>
      <c r="V147">
        <f>0.06+0.05</f>
        <v>0.11</v>
      </c>
      <c r="W147">
        <f>0.08+0.045</f>
        <v>0.125</v>
      </c>
      <c r="X147">
        <f>0.07+0.05</f>
        <v>0.12000000000000001</v>
      </c>
      <c r="Z147">
        <f>SQRT((ABS($A$148-$A$147)^2+(ABS($B$148-$B$147)^2)))</f>
        <v>26.11501409854753</v>
      </c>
      <c r="AA147">
        <f>SQRT((ABS($C$148-$C$147)^2+(ABS($D$148-$D$147)^2)))</f>
        <v>23.447550966301819</v>
      </c>
      <c r="AB147">
        <f>SQRT((ABS($E$148-$E$147)^2+(ABS($F$148-$F$147)^2)))</f>
        <v>26.215053329396909</v>
      </c>
      <c r="AC147">
        <f>SQRT((ABS($G$148-$G$147)^2+(ABS($H$148-$H$147)^2)))</f>
        <v>23.136695447612684</v>
      </c>
      <c r="AJ147">
        <f>1/0.115</f>
        <v>8.695652173913043</v>
      </c>
      <c r="AK147">
        <f>1/0.11</f>
        <v>9.0909090909090917</v>
      </c>
      <c r="AL147">
        <f>1/0.125</f>
        <v>8</v>
      </c>
      <c r="AM147">
        <f>1/0.12</f>
        <v>8.3333333333333339</v>
      </c>
      <c r="AO147">
        <f t="shared" si="66"/>
        <v>227.08707911780459</v>
      </c>
      <c r="AP147">
        <f t="shared" si="67"/>
        <v>213.15955423910745</v>
      </c>
      <c r="AQ147">
        <f t="shared" si="68"/>
        <v>209.72042663517527</v>
      </c>
      <c r="AR147">
        <f t="shared" si="69"/>
        <v>192.80579539677237</v>
      </c>
      <c r="AV147">
        <f>((0.08/0.115)*100)</f>
        <v>69.565217391304344</v>
      </c>
      <c r="AW147">
        <f>((0.06/0.11)*100)</f>
        <v>54.54545454545454</v>
      </c>
      <c r="AX147">
        <f>((0.08/0.125)*100)</f>
        <v>64</v>
      </c>
      <c r="AY147">
        <f>((0.07/0.12)*100)</f>
        <v>58.333333333333336</v>
      </c>
      <c r="BA147">
        <f>((0.035/0.115)*100)</f>
        <v>30.434782608695656</v>
      </c>
      <c r="BB147">
        <f>((0.05/0.11)*100)</f>
        <v>45.45454545454546</v>
      </c>
      <c r="BC147">
        <f>((0.045/0.125)*100)</f>
        <v>36</v>
      </c>
      <c r="BD147">
        <f>((0.05/0.12)*100)</f>
        <v>41.666666666666671</v>
      </c>
      <c r="BF147">
        <f>ABS($B$147-$D$147)</f>
        <v>1.7912840000000001</v>
      </c>
      <c r="BG147">
        <f>ABS($F$147-$H$147)</f>
        <v>3.9775990000000006</v>
      </c>
      <c r="BL147">
        <f>SQRT((ABS($A$147-$E$147)^2+(ABS($B$147-$F$147)^2)))</f>
        <v>0.5461620746088105</v>
      </c>
      <c r="BM147">
        <f>SQRT((ABS($C$147-$G$147)^2+(ABS($D$147-$H$147)^2)))</f>
        <v>4.9324938644869034</v>
      </c>
      <c r="BO147">
        <f>SQRT((ABS($A$147-$G$147)^2+(ABS($B$147-$H$147)^2)))</f>
        <v>3.7999668936139477</v>
      </c>
      <c r="BP147">
        <f>SQRT((ABS($C$147-$E$147)^2+(ABS($D$147-$F$147)^2)))</f>
        <v>6.7865896037435505</v>
      </c>
      <c r="BU147">
        <v>16</v>
      </c>
      <c r="BV147">
        <v>7</v>
      </c>
      <c r="BW147">
        <v>7</v>
      </c>
      <c r="BX147">
        <v>8</v>
      </c>
      <c r="BY147">
        <v>12</v>
      </c>
      <c r="BZ147">
        <v>7</v>
      </c>
      <c r="CA147">
        <v>5</v>
      </c>
      <c r="CB147">
        <v>3</v>
      </c>
      <c r="CC147">
        <v>16</v>
      </c>
      <c r="CD147">
        <v>7</v>
      </c>
      <c r="CE147">
        <v>7</v>
      </c>
      <c r="CF147">
        <v>13</v>
      </c>
      <c r="CG147">
        <v>14</v>
      </c>
      <c r="CH147">
        <v>8</v>
      </c>
      <c r="CI147">
        <v>4</v>
      </c>
      <c r="CJ147">
        <v>13</v>
      </c>
      <c r="CL147">
        <v>7</v>
      </c>
      <c r="CM147">
        <v>2</v>
      </c>
      <c r="CN147">
        <v>0</v>
      </c>
      <c r="CO147">
        <v>2</v>
      </c>
      <c r="CP147">
        <v>10</v>
      </c>
      <c r="CQ147">
        <v>2</v>
      </c>
      <c r="CR147">
        <v>0</v>
      </c>
      <c r="CS147">
        <v>0</v>
      </c>
      <c r="CT147">
        <v>9</v>
      </c>
      <c r="CU147">
        <v>0</v>
      </c>
      <c r="CV147">
        <v>2</v>
      </c>
      <c r="CW147">
        <v>8</v>
      </c>
      <c r="CX147">
        <v>10</v>
      </c>
      <c r="CY147">
        <v>2</v>
      </c>
      <c r="CZ147">
        <v>1</v>
      </c>
      <c r="DA147">
        <v>8</v>
      </c>
      <c r="DC147">
        <f>((7/16)*100)</f>
        <v>43.75</v>
      </c>
      <c r="DD147">
        <f>((7/16)*100)</f>
        <v>43.75</v>
      </c>
      <c r="DE147">
        <f>((8/16)*100)</f>
        <v>50</v>
      </c>
      <c r="DF147">
        <f>((7/12)*100)</f>
        <v>58.333333333333336</v>
      </c>
      <c r="DG147">
        <f>((5/12)*100)</f>
        <v>41.666666666666671</v>
      </c>
      <c r="DH147">
        <f>((3/12)*100)</f>
        <v>25</v>
      </c>
      <c r="DI147">
        <f>((7/16)*100)</f>
        <v>43.75</v>
      </c>
      <c r="DJ147">
        <f>((7/16)*100)</f>
        <v>43.75</v>
      </c>
      <c r="DK147">
        <f>((13/16)*100)</f>
        <v>81.25</v>
      </c>
      <c r="DL147">
        <f>((8/14)*100)</f>
        <v>57.142857142857139</v>
      </c>
      <c r="DM147">
        <f>((4/14)*100)</f>
        <v>28.571428571428569</v>
      </c>
      <c r="DN147">
        <f>((13/14)*100)</f>
        <v>92.857142857142861</v>
      </c>
      <c r="DP147">
        <f>((2/7)*100)</f>
        <v>28.571428571428569</v>
      </c>
      <c r="DQ147">
        <f>((0/7)*100)</f>
        <v>0</v>
      </c>
      <c r="DR147">
        <f>((2/7)*100)</f>
        <v>28.571428571428569</v>
      </c>
      <c r="DS147">
        <f>((2/10)*100)</f>
        <v>20</v>
      </c>
      <c r="DT147">
        <f>((0/10)*100)</f>
        <v>0</v>
      </c>
      <c r="DU147">
        <f>((0/10)*100)</f>
        <v>0</v>
      </c>
      <c r="DV147">
        <f>((0/9)*100)</f>
        <v>0</v>
      </c>
      <c r="DW147">
        <f>((2/9)*100)</f>
        <v>22.222222222222221</v>
      </c>
      <c r="DX147">
        <f>((8/9)*100)</f>
        <v>88.888888888888886</v>
      </c>
      <c r="DY147">
        <f>((2/10)*100)</f>
        <v>20</v>
      </c>
      <c r="DZ147">
        <f>((1/10)*100)</f>
        <v>10</v>
      </c>
      <c r="EA147">
        <f>((8/10)*100)</f>
        <v>80</v>
      </c>
    </row>
    <row r="148" spans="1:131" x14ac:dyDescent="0.25">
      <c r="A148">
        <v>48.214790000000001</v>
      </c>
      <c r="B148">
        <v>5.0776839999999996</v>
      </c>
      <c r="C148">
        <v>57.123477000000001</v>
      </c>
      <c r="D148">
        <v>6.882263</v>
      </c>
      <c r="E148">
        <v>47.981319000000006</v>
      </c>
      <c r="F148">
        <v>4.2621580000000003</v>
      </c>
      <c r="G148">
        <v>52.792320000000004</v>
      </c>
      <c r="H148">
        <v>8.2287890000000008</v>
      </c>
      <c r="K148">
        <f>(16/200)</f>
        <v>0.08</v>
      </c>
      <c r="L148">
        <f>(12/200)</f>
        <v>0.06</v>
      </c>
      <c r="M148">
        <f>(16/200)</f>
        <v>0.08</v>
      </c>
      <c r="N148">
        <f>(15/200)</f>
        <v>7.4999999999999997E-2</v>
      </c>
      <c r="P148">
        <f>(9/200)</f>
        <v>4.4999999999999998E-2</v>
      </c>
      <c r="Q148">
        <f>(11/200)</f>
        <v>5.5E-2</v>
      </c>
      <c r="R148">
        <f>(11/200)</f>
        <v>5.5E-2</v>
      </c>
      <c r="S148">
        <f>(9/200)</f>
        <v>4.4999999999999998E-2</v>
      </c>
      <c r="U148">
        <f>0.08+0.045</f>
        <v>0.125</v>
      </c>
      <c r="V148">
        <f>0.06+0.055</f>
        <v>0.11499999999999999</v>
      </c>
      <c r="W148">
        <f>0.08+0.055</f>
        <v>0.13500000000000001</v>
      </c>
      <c r="X148">
        <f>0.075+0.045</f>
        <v>0.12</v>
      </c>
      <c r="Z148">
        <f>SQRT((ABS($A$149-$A$148)^2+(ABS($B$149-$B$148)^2)))</f>
        <v>25.297232343141449</v>
      </c>
      <c r="AA148">
        <f>SQRT((ABS($C$149-$C$148)^2+(ABS($D$149-$D$148)^2)))</f>
        <v>25.118716868844416</v>
      </c>
      <c r="AB148">
        <f>SQRT((ABS($E$149-$E$148)^2+(ABS($F$149-$F$148)^2)))</f>
        <v>23.348572201011461</v>
      </c>
      <c r="AC148">
        <f>SQRT((ABS($G$149-$G$148)^2+(ABS($H$149-$H$148)^2)))</f>
        <v>22.34548360454076</v>
      </c>
      <c r="AJ148">
        <f>1/0.125</f>
        <v>8</v>
      </c>
      <c r="AK148">
        <f>1/0.115</f>
        <v>8.695652173913043</v>
      </c>
      <c r="AL148">
        <f>1/0.135</f>
        <v>7.4074074074074066</v>
      </c>
      <c r="AM148">
        <f>1/0.12</f>
        <v>8.3333333333333339</v>
      </c>
      <c r="AO148">
        <f t="shared" si="66"/>
        <v>202.37785874513159</v>
      </c>
      <c r="AP148">
        <f t="shared" si="67"/>
        <v>218.42362494647321</v>
      </c>
      <c r="AQ148">
        <f t="shared" si="68"/>
        <v>172.95238667415896</v>
      </c>
      <c r="AR148">
        <f t="shared" si="69"/>
        <v>186.21236337117301</v>
      </c>
      <c r="AV148">
        <f>((0.08/0.125)*100)</f>
        <v>64</v>
      </c>
      <c r="AW148">
        <f>((0.06/0.115)*100)</f>
        <v>52.173913043478258</v>
      </c>
      <c r="AX148">
        <f>((0.08/0.135)*100)</f>
        <v>59.259259259259252</v>
      </c>
      <c r="AY148">
        <f>((0.075/0.12)*100)</f>
        <v>62.5</v>
      </c>
      <c r="BA148">
        <f>((0.045/0.125)*100)</f>
        <v>36</v>
      </c>
      <c r="BB148">
        <f>((0.055/0.115)*100)</f>
        <v>47.826086956521735</v>
      </c>
      <c r="BC148">
        <f>((0.055/0.135)*100)</f>
        <v>40.74074074074074</v>
      </c>
      <c r="BD148">
        <f>((0.045/0.12)*100)</f>
        <v>37.5</v>
      </c>
      <c r="BF148">
        <f>ABS($B$148-$D$148)</f>
        <v>1.8045790000000004</v>
      </c>
      <c r="BG148">
        <f>ABS($F$148-$H$148)</f>
        <v>3.9666310000000005</v>
      </c>
      <c r="BL148">
        <f>SQRT((ABS($A$148-$E$148)^2+(ABS($B$148-$F$148)^2)))</f>
        <v>0.84828731248144706</v>
      </c>
      <c r="BM148">
        <f>SQRT((ABS($C$148-$G$148)^2+(ABS($D$148-$H$148)^2)))</f>
        <v>4.5356425374278544</v>
      </c>
      <c r="BO148">
        <f>SQRT((ABS($A$148-$G$148)^2+(ABS($B$148-$H$148)^2)))</f>
        <v>5.5572694393852311</v>
      </c>
      <c r="BP148">
        <f>SQRT((ABS($C$148-$E$148)^2+(ABS($D$148-$F$148)^2)))</f>
        <v>9.5102052085109552</v>
      </c>
      <c r="BS148">
        <f>DEGREES(ACOS((29.8929371207916^2+28.9439663394639^2-5.15649287596773^2)/(2*29.8929371207916*28.9439663394639)))</f>
        <v>9.8848613173804711</v>
      </c>
      <c r="BU148">
        <v>16</v>
      </c>
      <c r="BV148">
        <v>5</v>
      </c>
      <c r="BW148">
        <v>5</v>
      </c>
      <c r="BX148">
        <v>10</v>
      </c>
      <c r="BY148">
        <v>12</v>
      </c>
      <c r="BZ148">
        <v>5</v>
      </c>
      <c r="CA148">
        <v>7</v>
      </c>
      <c r="CB148">
        <v>4</v>
      </c>
      <c r="CC148">
        <v>16</v>
      </c>
      <c r="CD148">
        <v>5</v>
      </c>
      <c r="CE148">
        <v>10</v>
      </c>
      <c r="CF148">
        <v>10</v>
      </c>
      <c r="CG148">
        <v>15</v>
      </c>
      <c r="CH148">
        <v>10</v>
      </c>
      <c r="CI148">
        <v>4</v>
      </c>
      <c r="CJ148">
        <v>10</v>
      </c>
      <c r="CL148">
        <v>9</v>
      </c>
      <c r="CM148">
        <v>2</v>
      </c>
      <c r="CN148">
        <v>0</v>
      </c>
      <c r="CO148">
        <v>3</v>
      </c>
      <c r="CP148">
        <v>11</v>
      </c>
      <c r="CQ148">
        <v>2</v>
      </c>
      <c r="CR148">
        <v>2</v>
      </c>
      <c r="CS148">
        <v>1</v>
      </c>
      <c r="CT148">
        <v>11</v>
      </c>
      <c r="CU148">
        <v>0</v>
      </c>
      <c r="CV148">
        <v>6</v>
      </c>
      <c r="CW148">
        <v>6</v>
      </c>
      <c r="CX148">
        <v>9</v>
      </c>
      <c r="CY148">
        <v>3</v>
      </c>
      <c r="CZ148">
        <v>1</v>
      </c>
      <c r="DA148">
        <v>6</v>
      </c>
      <c r="DC148">
        <f>((5/16)*100)</f>
        <v>31.25</v>
      </c>
      <c r="DD148">
        <f>((5/16)*100)</f>
        <v>31.25</v>
      </c>
      <c r="DE148">
        <f>((10/16)*100)</f>
        <v>62.5</v>
      </c>
      <c r="DF148">
        <f>((5/12)*100)</f>
        <v>41.666666666666671</v>
      </c>
      <c r="DG148">
        <f>((7/12)*100)</f>
        <v>58.333333333333336</v>
      </c>
      <c r="DH148">
        <f>((4/12)*100)</f>
        <v>33.333333333333329</v>
      </c>
      <c r="DI148">
        <f>((5/16)*100)</f>
        <v>31.25</v>
      </c>
      <c r="DJ148">
        <f>((10/16)*100)</f>
        <v>62.5</v>
      </c>
      <c r="DK148">
        <f>((10/16)*100)</f>
        <v>62.5</v>
      </c>
      <c r="DL148">
        <f>((10/15)*100)</f>
        <v>66.666666666666657</v>
      </c>
      <c r="DM148">
        <f>((4/15)*100)</f>
        <v>26.666666666666668</v>
      </c>
      <c r="DN148">
        <f>((10/15)*100)</f>
        <v>66.666666666666657</v>
      </c>
      <c r="DP148">
        <f>((2/9)*100)</f>
        <v>22.222222222222221</v>
      </c>
      <c r="DQ148">
        <f>((0/9)*100)</f>
        <v>0</v>
      </c>
      <c r="DR148">
        <f>((3/9)*100)</f>
        <v>33.333333333333329</v>
      </c>
      <c r="DS148">
        <f>((2/11)*100)</f>
        <v>18.181818181818183</v>
      </c>
      <c r="DT148">
        <f>((2/11)*100)</f>
        <v>18.181818181818183</v>
      </c>
      <c r="DU148">
        <f>((1/11)*100)</f>
        <v>9.0909090909090917</v>
      </c>
      <c r="DV148">
        <f>((0/11)*100)</f>
        <v>0</v>
      </c>
      <c r="DW148">
        <f>((6/11)*100)</f>
        <v>54.54545454545454</v>
      </c>
      <c r="DX148">
        <f>((6/11)*100)</f>
        <v>54.54545454545454</v>
      </c>
      <c r="DY148">
        <f>((3/9)*100)</f>
        <v>33.333333333333329</v>
      </c>
      <c r="DZ148">
        <f>((1/9)*100)</f>
        <v>11.111111111111111</v>
      </c>
      <c r="EA148">
        <f>((6/9)*100)</f>
        <v>66.666666666666657</v>
      </c>
    </row>
    <row r="149" spans="1:131" x14ac:dyDescent="0.25">
      <c r="A149">
        <v>22.922161000000003</v>
      </c>
      <c r="B149">
        <v>5.560263</v>
      </c>
      <c r="C149">
        <v>32.005214000000002</v>
      </c>
      <c r="D149">
        <v>7.0332629999999998</v>
      </c>
      <c r="E149">
        <v>24.651056000000004</v>
      </c>
      <c r="F149">
        <v>5.1866320000000004</v>
      </c>
      <c r="G149">
        <v>30.453636000000003</v>
      </c>
      <c r="H149">
        <v>8.7800010000000004</v>
      </c>
      <c r="P149">
        <f>(13/200)</f>
        <v>6.5000000000000002E-2</v>
      </c>
      <c r="Q149">
        <f>(12/200)</f>
        <v>0.06</v>
      </c>
      <c r="BF149">
        <f>ABS($B$149-$D$149)</f>
        <v>1.4729999999999999</v>
      </c>
      <c r="BG149">
        <f>ABS($F$149-$H$149)</f>
        <v>3.593369</v>
      </c>
      <c r="BI149">
        <v>2.0903554999999998</v>
      </c>
      <c r="BJ149">
        <v>2.4279684999999995</v>
      </c>
      <c r="BO149">
        <f>SQRT((ABS($A$149-$G$149)^2+(ABS($B$149-$H$149)^2)))</f>
        <v>8.1908380807014503</v>
      </c>
      <c r="BP149">
        <f>SQRT((ABS($C$149-$E$149)^2+(ABS($D$149-$F$149)^2)))</f>
        <v>7.5824590957765787</v>
      </c>
      <c r="BR149">
        <f>DEGREES(ACOS((5.59226434475498^2+31.0761424832179^2-27.0893882284334^2)/(2*5.59226434475498*31.0761424832179)))</f>
        <v>40.786171376844365</v>
      </c>
      <c r="BS149">
        <f>DEGREES(ACOS((38.4845804080381^2+37.9473624591214^2-4.5008568089185^2)/(2*38.4845804080381*37.9473624591214)))</f>
        <v>6.7037150583322997</v>
      </c>
      <c r="CL149">
        <v>13</v>
      </c>
      <c r="CM149">
        <v>1</v>
      </c>
      <c r="CN149">
        <v>2</v>
      </c>
      <c r="CO149">
        <v>8</v>
      </c>
      <c r="CP149">
        <v>12</v>
      </c>
      <c r="CQ149">
        <v>1</v>
      </c>
      <c r="CR149">
        <v>6</v>
      </c>
      <c r="CS149">
        <v>1</v>
      </c>
      <c r="DP149">
        <f>((1/13)*100)</f>
        <v>7.6923076923076925</v>
      </c>
      <c r="DQ149">
        <f>((2/13)*100)</f>
        <v>15.384615384615385</v>
      </c>
      <c r="DR149">
        <f>((8/13)*100)</f>
        <v>61.53846153846154</v>
      </c>
      <c r="DS149">
        <f>((1/12)*100)</f>
        <v>8.3333333333333321</v>
      </c>
      <c r="DT149">
        <f>((6/12)*100)</f>
        <v>50</v>
      </c>
      <c r="DU149">
        <f>((1/12)*100)</f>
        <v>8.3333333333333321</v>
      </c>
    </row>
    <row r="150" spans="1:131" x14ac:dyDescent="0.25">
      <c r="A150" t="s">
        <v>22</v>
      </c>
      <c r="B150" t="s">
        <v>22</v>
      </c>
      <c r="C150" t="s">
        <v>22</v>
      </c>
      <c r="D150" t="s">
        <v>22</v>
      </c>
      <c r="E150" t="s">
        <v>22</v>
      </c>
      <c r="F150" t="s">
        <v>22</v>
      </c>
      <c r="G150" t="s">
        <v>22</v>
      </c>
      <c r="H150" t="s">
        <v>22</v>
      </c>
      <c r="BR150">
        <f>DEGREES(ACOS((30.0527193466268^2+28.3105605678235^2-4.66956129350606^2)/(2*30.0527193466268*28.3105605678235)))</f>
        <v>8.5179487774268043</v>
      </c>
      <c r="BS150">
        <f>DEGREES(ACOS((27.2381399491455^2+25.7020440314192^2-4.63075654560516^2)/(2*27.2381399491455*25.7020440314192)))</f>
        <v>9.4707179111048809</v>
      </c>
    </row>
    <row r="151" spans="1:131" x14ac:dyDescent="0.25">
      <c r="A151">
        <v>55.395374000000004</v>
      </c>
      <c r="B151">
        <v>9.6597369999999998</v>
      </c>
      <c r="C151">
        <v>50.083423000000003</v>
      </c>
      <c r="D151">
        <v>7.9002629999999998</v>
      </c>
      <c r="E151">
        <v>52.805950000000003</v>
      </c>
      <c r="F151">
        <v>9.3647369999999999</v>
      </c>
      <c r="G151">
        <v>52.765689000000002</v>
      </c>
      <c r="H151">
        <v>5.5884210000000003</v>
      </c>
      <c r="K151">
        <f>(16/200)</f>
        <v>0.08</v>
      </c>
      <c r="L151">
        <f>(17/200)</f>
        <v>8.5000000000000006E-2</v>
      </c>
      <c r="M151">
        <f>(18/200)</f>
        <v>0.09</v>
      </c>
      <c r="N151">
        <f>(17/200)</f>
        <v>8.5000000000000006E-2</v>
      </c>
      <c r="P151">
        <f>(9/200)</f>
        <v>4.4999999999999998E-2</v>
      </c>
      <c r="Q151">
        <f>(9/200)</f>
        <v>4.4999999999999998E-2</v>
      </c>
      <c r="R151">
        <f>(9/200)</f>
        <v>4.4999999999999998E-2</v>
      </c>
      <c r="S151">
        <f>(10/200)</f>
        <v>0.05</v>
      </c>
      <c r="U151">
        <f>0.08+0.045</f>
        <v>0.125</v>
      </c>
      <c r="V151">
        <f>0.085+0.045</f>
        <v>0.13</v>
      </c>
      <c r="W151">
        <f>0.09+0.045</f>
        <v>0.13500000000000001</v>
      </c>
      <c r="X151">
        <f>0.085+0.05</f>
        <v>0.13500000000000001</v>
      </c>
      <c r="Z151">
        <f>SQRT((ABS($A$152-$A$151)^2+(ABS($B$152-$B$151)^2)))</f>
        <v>25.080165272658395</v>
      </c>
      <c r="AA151">
        <f>SQRT((ABS($C$152-$C$151)^2+(ABS($D$152-$D$151)^2)))</f>
        <v>25.927445778514318</v>
      </c>
      <c r="AB151">
        <f>SQRT((ABS($E$152-$E$151)^2+(ABS($F$152-$F$151)^2)))</f>
        <v>27.056135608142206</v>
      </c>
      <c r="AC151">
        <f>SQRT((ABS($G$152-$G$151)^2+(ABS($H$152-$H$151)^2)))</f>
        <v>25.560597005001664</v>
      </c>
      <c r="AJ151">
        <f>1/0.125</f>
        <v>8</v>
      </c>
      <c r="AK151">
        <f>1/0.13</f>
        <v>7.6923076923076916</v>
      </c>
      <c r="AL151">
        <f>1/0.135</f>
        <v>7.4074074074074066</v>
      </c>
      <c r="AM151">
        <f>1/0.135</f>
        <v>7.4074074074074066</v>
      </c>
      <c r="AO151">
        <f t="shared" ref="AO151:AO158" si="71">$Z151/$U151</f>
        <v>200.64132218126716</v>
      </c>
      <c r="AP151">
        <f t="shared" ref="AP151:AP158" si="72">$AA151/$V151</f>
        <v>199.4418906039563</v>
      </c>
      <c r="AQ151">
        <f t="shared" ref="AQ151:AQ158" si="73">$AB151/$W151</f>
        <v>200.41581931957188</v>
      </c>
      <c r="AR151">
        <f t="shared" ref="AR151:AR158" si="74">$AC151/$X151</f>
        <v>189.33775559260491</v>
      </c>
      <c r="AV151">
        <f>((0.08/0.125)*100)</f>
        <v>64</v>
      </c>
      <c r="AW151">
        <f>((0.085/0.13)*100)</f>
        <v>65.384615384615387</v>
      </c>
      <c r="AX151">
        <f>((0.09/0.135)*100)</f>
        <v>66.666666666666657</v>
      </c>
      <c r="AY151">
        <f>((0.085/0.135)*100)</f>
        <v>62.962962962962962</v>
      </c>
      <c r="BA151">
        <f>((0.045/0.125)*100)</f>
        <v>36</v>
      </c>
      <c r="BB151">
        <f>((0.045/0.13)*100)</f>
        <v>34.615384615384613</v>
      </c>
      <c r="BC151">
        <f>((0.045/0.135)*100)</f>
        <v>33.333333333333329</v>
      </c>
      <c r="BD151">
        <f>((0.05/0.135)*100)</f>
        <v>37.037037037037038</v>
      </c>
      <c r="BF151">
        <f>ABS($B$151-$D$151)</f>
        <v>1.759474</v>
      </c>
      <c r="BG151">
        <f>ABS($F$151-$H$151)</f>
        <v>3.7763159999999996</v>
      </c>
      <c r="BL151">
        <f>SQRT((ABS($A$151-$E$151)^2+(ABS($B$151-$F$151)^2)))</f>
        <v>2.6061737570192833</v>
      </c>
      <c r="BM151">
        <f>SQRT((ABS($C$151-$G$151)^2+(ABS($D$151-$H$151)^2)))</f>
        <v>3.5410682466905365</v>
      </c>
      <c r="BO151">
        <f>SQRT((ABS($A$151-$G$151)^2+(ABS($B$151-$H$151)^2)))</f>
        <v>4.8467367548775542</v>
      </c>
      <c r="BP151">
        <f>SQRT((ABS($C$151-$E$151)^2+(ABS($D$151-$F$151)^2)))</f>
        <v>3.0914134893936458</v>
      </c>
      <c r="BR151">
        <f>DEGREES(ACOS((4.51616472972565^2+35.5966544986215^2-34.7358328898528^2)/(2*4.51616472972565*35.5966544986215)))</f>
        <v>75.41952820205158</v>
      </c>
      <c r="BU151">
        <v>16</v>
      </c>
      <c r="BV151">
        <v>12</v>
      </c>
      <c r="BW151">
        <v>10</v>
      </c>
      <c r="BX151">
        <v>10</v>
      </c>
      <c r="BY151">
        <v>17</v>
      </c>
      <c r="BZ151">
        <v>12</v>
      </c>
      <c r="CA151">
        <v>8</v>
      </c>
      <c r="CB151">
        <v>7</v>
      </c>
      <c r="CC151">
        <v>18</v>
      </c>
      <c r="CD151">
        <v>10</v>
      </c>
      <c r="CE151">
        <v>10</v>
      </c>
      <c r="CF151">
        <v>17</v>
      </c>
      <c r="CG151">
        <v>17</v>
      </c>
      <c r="CH151">
        <v>10</v>
      </c>
      <c r="CI151">
        <v>9</v>
      </c>
      <c r="CJ151">
        <v>17</v>
      </c>
      <c r="CL151">
        <v>9</v>
      </c>
      <c r="CM151">
        <v>4</v>
      </c>
      <c r="CN151">
        <v>3</v>
      </c>
      <c r="CO151">
        <v>4</v>
      </c>
      <c r="CP151">
        <v>9</v>
      </c>
      <c r="CQ151">
        <v>4</v>
      </c>
      <c r="CR151">
        <v>0</v>
      </c>
      <c r="CS151">
        <v>0</v>
      </c>
      <c r="CT151">
        <v>9</v>
      </c>
      <c r="CU151">
        <v>3</v>
      </c>
      <c r="CV151">
        <v>0</v>
      </c>
      <c r="CW151">
        <v>9</v>
      </c>
      <c r="CX151">
        <v>10</v>
      </c>
      <c r="CY151">
        <v>4</v>
      </c>
      <c r="CZ151">
        <v>0</v>
      </c>
      <c r="DA151">
        <v>9</v>
      </c>
      <c r="DC151">
        <f>((12/16)*100)</f>
        <v>75</v>
      </c>
      <c r="DD151">
        <f>((10/16)*100)</f>
        <v>62.5</v>
      </c>
      <c r="DE151">
        <f>((10/16)*100)</f>
        <v>62.5</v>
      </c>
      <c r="DF151">
        <f>((12/17)*100)</f>
        <v>70.588235294117652</v>
      </c>
      <c r="DG151">
        <f>((8/17)*100)</f>
        <v>47.058823529411761</v>
      </c>
      <c r="DH151">
        <f>((7/17)*100)</f>
        <v>41.17647058823529</v>
      </c>
      <c r="DI151">
        <f>((10/18)*100)</f>
        <v>55.555555555555557</v>
      </c>
      <c r="DJ151">
        <f>((10/18)*100)</f>
        <v>55.555555555555557</v>
      </c>
      <c r="DK151">
        <f>((17/18)*100)</f>
        <v>94.444444444444443</v>
      </c>
      <c r="DL151">
        <f>((10/17)*100)</f>
        <v>58.82352941176471</v>
      </c>
      <c r="DM151">
        <f>((9/17)*100)</f>
        <v>52.941176470588239</v>
      </c>
      <c r="DN151">
        <f>((17/17)*100)</f>
        <v>100</v>
      </c>
      <c r="DP151">
        <f>((4/9)*100)</f>
        <v>44.444444444444443</v>
      </c>
      <c r="DQ151">
        <f>((3/9)*100)</f>
        <v>33.333333333333329</v>
      </c>
      <c r="DR151">
        <f>((4/9)*100)</f>
        <v>44.444444444444443</v>
      </c>
      <c r="DS151">
        <f>((4/9)*100)</f>
        <v>44.444444444444443</v>
      </c>
      <c r="DT151">
        <f>((0/9)*100)</f>
        <v>0</v>
      </c>
      <c r="DU151">
        <f>((0/9)*100)</f>
        <v>0</v>
      </c>
      <c r="DV151">
        <f>((3/9)*100)</f>
        <v>33.333333333333329</v>
      </c>
      <c r="DW151">
        <f>((0/9)*100)</f>
        <v>0</v>
      </c>
      <c r="DX151">
        <f>((9/9)*100)</f>
        <v>100</v>
      </c>
      <c r="DY151">
        <f>((4/10)*100)</f>
        <v>40</v>
      </c>
      <c r="DZ151">
        <f>((0/10)*100)</f>
        <v>0</v>
      </c>
      <c r="EA151">
        <f>((9/10)*100)</f>
        <v>90</v>
      </c>
    </row>
    <row r="152" spans="1:131" x14ac:dyDescent="0.25">
      <c r="A152">
        <v>80.473396000000008</v>
      </c>
      <c r="B152">
        <v>9.331861</v>
      </c>
      <c r="C152">
        <v>76.009393000000003</v>
      </c>
      <c r="D152">
        <v>7.6236329999999999</v>
      </c>
      <c r="E152">
        <v>79.834142000000014</v>
      </c>
      <c r="F152">
        <v>10.594091000000001</v>
      </c>
      <c r="G152">
        <v>78.291111000000001</v>
      </c>
      <c r="H152">
        <v>6.9289249999999996</v>
      </c>
      <c r="K152">
        <f>(15/200)</f>
        <v>7.4999999999999997E-2</v>
      </c>
      <c r="L152">
        <f>(14/200)</f>
        <v>7.0000000000000007E-2</v>
      </c>
      <c r="M152">
        <f>(14/200)</f>
        <v>7.0000000000000007E-2</v>
      </c>
      <c r="N152">
        <f>(13/200)</f>
        <v>6.5000000000000002E-2</v>
      </c>
      <c r="P152">
        <f>(9/200)</f>
        <v>4.4999999999999998E-2</v>
      </c>
      <c r="Q152">
        <f>(8/200)</f>
        <v>0.04</v>
      </c>
      <c r="R152">
        <f>(10/200)</f>
        <v>0.05</v>
      </c>
      <c r="S152">
        <f>(9/200)</f>
        <v>4.4999999999999998E-2</v>
      </c>
      <c r="U152">
        <f>0.075+0.045</f>
        <v>0.12</v>
      </c>
      <c r="V152">
        <f>0.07+0.04</f>
        <v>0.11000000000000001</v>
      </c>
      <c r="W152">
        <f>0.07+0.05</f>
        <v>0.12000000000000001</v>
      </c>
      <c r="X152">
        <f>0.065+0.045</f>
        <v>0.11</v>
      </c>
      <c r="Z152">
        <f>SQRT((ABS($A$153-$A$152)^2+(ABS($B$153-$B$152)^2)))</f>
        <v>22.742632816420457</v>
      </c>
      <c r="AA152">
        <f>SQRT((ABS($C$153-$C$152)^2+(ABS($D$153-$D$152)^2)))</f>
        <v>20.820544785532508</v>
      </c>
      <c r="AB152">
        <f>SQRT((ABS($E$153-$E$152)^2+(ABS($F$153-$F$152)^2)))</f>
        <v>21.676801934296346</v>
      </c>
      <c r="AC152">
        <f>SQRT((ABS($G$153-$G$152)^2+(ABS($H$153-$H$152)^2)))</f>
        <v>19.51695881067463</v>
      </c>
      <c r="AJ152">
        <f>1/0.12</f>
        <v>8.3333333333333339</v>
      </c>
      <c r="AK152">
        <f>1/0.11</f>
        <v>9.0909090909090917</v>
      </c>
      <c r="AL152">
        <f>1/0.12</f>
        <v>8.3333333333333339</v>
      </c>
      <c r="AM152">
        <f>1/0.11</f>
        <v>9.0909090909090917</v>
      </c>
      <c r="AO152">
        <f t="shared" si="71"/>
        <v>189.52194013683715</v>
      </c>
      <c r="AP152">
        <f t="shared" si="72"/>
        <v>189.27767986847732</v>
      </c>
      <c r="AQ152">
        <f t="shared" si="73"/>
        <v>180.64001611913619</v>
      </c>
      <c r="AR152">
        <f t="shared" si="74"/>
        <v>177.42689827886028</v>
      </c>
      <c r="AV152">
        <f>((0.075/0.12)*100)</f>
        <v>62.5</v>
      </c>
      <c r="AW152">
        <f>((0.07/0.11)*100)</f>
        <v>63.636363636363647</v>
      </c>
      <c r="AX152">
        <f>((0.07/0.12)*100)</f>
        <v>58.333333333333336</v>
      </c>
      <c r="AY152">
        <f>((0.065/0.11)*100)</f>
        <v>59.090909090909093</v>
      </c>
      <c r="BA152">
        <f>((0.045/0.12)*100)</f>
        <v>37.5</v>
      </c>
      <c r="BB152">
        <f>((0.04/0.11)*100)</f>
        <v>36.363636363636367</v>
      </c>
      <c r="BC152">
        <f>((0.05/0.12)*100)</f>
        <v>41.666666666666671</v>
      </c>
      <c r="BD152">
        <f>((0.045/0.11)*100)</f>
        <v>40.909090909090907</v>
      </c>
      <c r="BF152">
        <f>ABS($B$152-$D$152)</f>
        <v>1.7082280000000001</v>
      </c>
      <c r="BG152">
        <f>ABS($F$152-$H$152)</f>
        <v>3.665166000000001</v>
      </c>
      <c r="BL152">
        <f>SQRT((ABS($A$152-$E$152)^2+(ABS($B$152-$F$152)^2)))</f>
        <v>1.414874640883776</v>
      </c>
      <c r="BM152">
        <f>SQRT((ABS($C$152-$G$152)^2+(ABS($D$152-$H$152)^2)))</f>
        <v>2.3851323310852148</v>
      </c>
      <c r="BO152">
        <f>SQRT((ABS($A$152-$G$152)^2+(ABS($B$152-$H$152)^2)))</f>
        <v>3.2459927974844667</v>
      </c>
      <c r="BP152">
        <f>SQRT((ABS($C$152-$E$152)^2+(ABS($D$152-$F$152)^2)))</f>
        <v>4.8427601264945066</v>
      </c>
      <c r="BR152">
        <f>DEGREES(ACOS((4.78317773445071^2+26.0968550033583^2-24.6762727902771^2)/(2*4.78317773445071*26.0968550033583)))</f>
        <v>67.631946563196877</v>
      </c>
      <c r="BU152">
        <v>15</v>
      </c>
      <c r="BV152">
        <v>9</v>
      </c>
      <c r="BW152">
        <v>6</v>
      </c>
      <c r="BX152">
        <v>8</v>
      </c>
      <c r="BY152">
        <v>14</v>
      </c>
      <c r="BZ152">
        <v>9</v>
      </c>
      <c r="CA152">
        <v>4</v>
      </c>
      <c r="CB152">
        <v>5</v>
      </c>
      <c r="CC152">
        <v>14</v>
      </c>
      <c r="CD152">
        <v>6</v>
      </c>
      <c r="CE152">
        <v>4</v>
      </c>
      <c r="CF152">
        <v>11</v>
      </c>
      <c r="CG152">
        <v>13</v>
      </c>
      <c r="CH152">
        <v>8</v>
      </c>
      <c r="CI152">
        <v>3</v>
      </c>
      <c r="CJ152">
        <v>11</v>
      </c>
      <c r="CL152">
        <v>9</v>
      </c>
      <c r="CM152">
        <v>4</v>
      </c>
      <c r="CN152">
        <v>1</v>
      </c>
      <c r="CO152">
        <v>2</v>
      </c>
      <c r="CP152">
        <v>8</v>
      </c>
      <c r="CQ152">
        <v>4</v>
      </c>
      <c r="CR152">
        <v>0</v>
      </c>
      <c r="CS152">
        <v>0</v>
      </c>
      <c r="CT152">
        <v>10</v>
      </c>
      <c r="CU152">
        <v>1</v>
      </c>
      <c r="CV152">
        <v>0</v>
      </c>
      <c r="CW152">
        <v>8</v>
      </c>
      <c r="CX152">
        <v>9</v>
      </c>
      <c r="CY152">
        <v>2</v>
      </c>
      <c r="CZ152">
        <v>0</v>
      </c>
      <c r="DA152">
        <v>8</v>
      </c>
      <c r="DC152">
        <f>((9/15)*100)</f>
        <v>60</v>
      </c>
      <c r="DD152">
        <f>((6/15)*100)</f>
        <v>40</v>
      </c>
      <c r="DE152">
        <f>((8/15)*100)</f>
        <v>53.333333333333336</v>
      </c>
      <c r="DF152">
        <f>((9/14)*100)</f>
        <v>64.285714285714292</v>
      </c>
      <c r="DG152">
        <f>((4/14)*100)</f>
        <v>28.571428571428569</v>
      </c>
      <c r="DH152">
        <f>((5/14)*100)</f>
        <v>35.714285714285715</v>
      </c>
      <c r="DI152">
        <f>((6/14)*100)</f>
        <v>42.857142857142854</v>
      </c>
      <c r="DJ152">
        <f>((4/14)*100)</f>
        <v>28.571428571428569</v>
      </c>
      <c r="DK152">
        <f>((11/14)*100)</f>
        <v>78.571428571428569</v>
      </c>
      <c r="DL152">
        <f>((8/13)*100)</f>
        <v>61.53846153846154</v>
      </c>
      <c r="DM152">
        <f>((3/13)*100)</f>
        <v>23.076923076923077</v>
      </c>
      <c r="DN152">
        <f>((11/13)*100)</f>
        <v>84.615384615384613</v>
      </c>
      <c r="DP152">
        <f>((4/9)*100)</f>
        <v>44.444444444444443</v>
      </c>
      <c r="DQ152">
        <f>((1/9)*100)</f>
        <v>11.111111111111111</v>
      </c>
      <c r="DR152">
        <f>((2/9)*100)</f>
        <v>22.222222222222221</v>
      </c>
      <c r="DS152">
        <f>((4/8)*100)</f>
        <v>50</v>
      </c>
      <c r="DT152">
        <f>((0/8)*100)</f>
        <v>0</v>
      </c>
      <c r="DU152">
        <f>((0/8)*100)</f>
        <v>0</v>
      </c>
      <c r="DV152">
        <f>((1/10)*100)</f>
        <v>10</v>
      </c>
      <c r="DW152">
        <f>((0/10)*100)</f>
        <v>0</v>
      </c>
      <c r="DX152">
        <f>((8/10)*100)</f>
        <v>80</v>
      </c>
      <c r="DY152">
        <f>((2/9)*100)</f>
        <v>22.222222222222221</v>
      </c>
      <c r="DZ152">
        <f>((0/9)*100)</f>
        <v>0</v>
      </c>
      <c r="EA152">
        <f>((8/9)*100)</f>
        <v>88.888888888888886</v>
      </c>
    </row>
    <row r="153" spans="1:131" x14ac:dyDescent="0.25">
      <c r="A153">
        <v>103.21517</v>
      </c>
      <c r="B153">
        <v>9.1342180000000006</v>
      </c>
      <c r="C153">
        <v>96.827595000000002</v>
      </c>
      <c r="D153">
        <v>7.9359640000000002</v>
      </c>
      <c r="E153">
        <v>101.50607500000001</v>
      </c>
      <c r="F153">
        <v>10.134676000000001</v>
      </c>
      <c r="G153">
        <v>97.797442000000004</v>
      </c>
      <c r="H153">
        <v>6.2849279999999998</v>
      </c>
      <c r="K153">
        <f>(17/200)</f>
        <v>8.5000000000000006E-2</v>
      </c>
      <c r="L153">
        <f>(14/200)</f>
        <v>7.0000000000000007E-2</v>
      </c>
      <c r="M153">
        <f>(16/200)</f>
        <v>0.08</v>
      </c>
      <c r="N153">
        <f>(15/200)</f>
        <v>7.4999999999999997E-2</v>
      </c>
      <c r="P153">
        <f>(10/200)</f>
        <v>0.05</v>
      </c>
      <c r="Q153">
        <f>(10/200)</f>
        <v>0.05</v>
      </c>
      <c r="R153">
        <f>(10/200)</f>
        <v>0.05</v>
      </c>
      <c r="S153">
        <f>(10/200)</f>
        <v>0.05</v>
      </c>
      <c r="U153">
        <f>0.085+0.05</f>
        <v>0.13500000000000001</v>
      </c>
      <c r="V153">
        <f>0.07+0.05</f>
        <v>0.12000000000000001</v>
      </c>
      <c r="W153">
        <f>0.08+0.05</f>
        <v>0.13</v>
      </c>
      <c r="X153">
        <f>0.075+0.05</f>
        <v>0.125</v>
      </c>
      <c r="Z153">
        <f>SQRT((ABS($A$154-$A$153)^2+(ABS($B$154-$B$153)^2)))</f>
        <v>24.899036476867778</v>
      </c>
      <c r="AA153">
        <f>SQRT((ABS($C$154-$C$153)^2+(ABS($D$154-$D$153)^2)))</f>
        <v>23.743170632905162</v>
      </c>
      <c r="AB153">
        <f>SQRT((ABS($E$154-$E$153)^2+(ABS($F$154-$F$153)^2)))</f>
        <v>24.831084296563152</v>
      </c>
      <c r="AC153">
        <f>SQRT((ABS($G$154-$G$153)^2+(ABS($H$154-$H$153)^2)))</f>
        <v>24.13100814776509</v>
      </c>
      <c r="AJ153">
        <f>1/0.135</f>
        <v>7.4074074074074066</v>
      </c>
      <c r="AK153">
        <f>1/0.12</f>
        <v>8.3333333333333339</v>
      </c>
      <c r="AL153">
        <f>1/0.13</f>
        <v>7.6923076923076916</v>
      </c>
      <c r="AM153">
        <f>1/0.125</f>
        <v>8</v>
      </c>
      <c r="AO153">
        <f t="shared" si="71"/>
        <v>184.43730723605759</v>
      </c>
      <c r="AP153">
        <f t="shared" si="72"/>
        <v>197.85975527420968</v>
      </c>
      <c r="AQ153">
        <f t="shared" si="73"/>
        <v>191.00834074279348</v>
      </c>
      <c r="AR153">
        <f t="shared" si="74"/>
        <v>193.04806518212072</v>
      </c>
      <c r="AV153">
        <f>((0.085/0.135)*100)</f>
        <v>62.962962962962962</v>
      </c>
      <c r="AW153">
        <f>((0.07/0.12)*100)</f>
        <v>58.333333333333336</v>
      </c>
      <c r="AX153">
        <f>((0.08/0.13)*100)</f>
        <v>61.53846153846154</v>
      </c>
      <c r="AY153">
        <f>((0.075/0.125)*100)</f>
        <v>60</v>
      </c>
      <c r="BA153">
        <f>((0.05/0.135)*100)</f>
        <v>37.037037037037038</v>
      </c>
      <c r="BB153">
        <f>((0.05/0.12)*100)</f>
        <v>41.666666666666671</v>
      </c>
      <c r="BC153">
        <f>((0.05/0.13)*100)</f>
        <v>38.461538461538467</v>
      </c>
      <c r="BD153">
        <f>((0.05/0.125)*100)</f>
        <v>40</v>
      </c>
      <c r="BF153">
        <f>ABS($B$153-$D$153)</f>
        <v>1.1982540000000004</v>
      </c>
      <c r="BG153">
        <f>ABS($F$153-$H$153)</f>
        <v>3.8497480000000008</v>
      </c>
      <c r="BL153">
        <f>SQRT((ABS($A$153-$E$153)^2+(ABS($B$153-$F$153)^2)))</f>
        <v>1.9803842881594895</v>
      </c>
      <c r="BM153">
        <f>SQRT((ABS($C$153-$G$153)^2+(ABS($D$153-$H$153)^2)))</f>
        <v>1.9148167214396798</v>
      </c>
      <c r="BO153">
        <f>SQRT((ABS($A$153-$G$153)^2+(ABS($B$153-$H$153)^2)))</f>
        <v>6.121293179229693</v>
      </c>
      <c r="BP153">
        <f>SQRT((ABS($C$153-$E$153)^2+(ABS($D$153-$F$153)^2)))</f>
        <v>5.1693819330113415</v>
      </c>
      <c r="BR153" t="e">
        <f>DEGREES(ACOS((4.91672026588497^2+0^2-4.91672026588497^2)/(2*4.91672026588497*0)))</f>
        <v>#DIV/0!</v>
      </c>
      <c r="BS153">
        <f>DEGREES(ACOS((27.0893882284334^2+27.0054513232475^2-3.73275838213258^2)/(2*27.0893882284334*27.0054513232475)))</f>
        <v>7.911565856061352</v>
      </c>
      <c r="BU153">
        <v>17</v>
      </c>
      <c r="BV153">
        <v>8</v>
      </c>
      <c r="BW153">
        <v>9</v>
      </c>
      <c r="BX153">
        <v>12</v>
      </c>
      <c r="BY153">
        <v>14</v>
      </c>
      <c r="BZ153">
        <v>8</v>
      </c>
      <c r="CA153">
        <v>4</v>
      </c>
      <c r="CB153">
        <v>4</v>
      </c>
      <c r="CC153">
        <v>16</v>
      </c>
      <c r="CD153">
        <v>9</v>
      </c>
      <c r="CE153">
        <v>5</v>
      </c>
      <c r="CF153">
        <v>12</v>
      </c>
      <c r="CG153">
        <v>15</v>
      </c>
      <c r="CH153">
        <v>12</v>
      </c>
      <c r="CI153">
        <v>4</v>
      </c>
      <c r="CJ153">
        <v>12</v>
      </c>
      <c r="CL153">
        <v>10</v>
      </c>
      <c r="CM153">
        <v>4</v>
      </c>
      <c r="CN153">
        <v>2</v>
      </c>
      <c r="CO153">
        <v>5</v>
      </c>
      <c r="CP153">
        <v>10</v>
      </c>
      <c r="CQ153">
        <v>4</v>
      </c>
      <c r="CR153">
        <v>0</v>
      </c>
      <c r="CS153">
        <v>0</v>
      </c>
      <c r="CT153">
        <v>10</v>
      </c>
      <c r="CU153">
        <v>2</v>
      </c>
      <c r="CV153">
        <v>0</v>
      </c>
      <c r="CW153">
        <v>7</v>
      </c>
      <c r="CX153">
        <v>10</v>
      </c>
      <c r="CY153">
        <v>5</v>
      </c>
      <c r="CZ153">
        <v>0</v>
      </c>
      <c r="DA153">
        <v>7</v>
      </c>
      <c r="DC153">
        <f>((8/17)*100)</f>
        <v>47.058823529411761</v>
      </c>
      <c r="DD153">
        <f>((9/17)*100)</f>
        <v>52.941176470588239</v>
      </c>
      <c r="DE153">
        <f>((12/17)*100)</f>
        <v>70.588235294117652</v>
      </c>
      <c r="DF153">
        <f>((8/14)*100)</f>
        <v>57.142857142857139</v>
      </c>
      <c r="DG153">
        <f>((4/14)*100)</f>
        <v>28.571428571428569</v>
      </c>
      <c r="DH153">
        <f>((4/14)*100)</f>
        <v>28.571428571428569</v>
      </c>
      <c r="DI153">
        <f>((9/16)*100)</f>
        <v>56.25</v>
      </c>
      <c r="DJ153">
        <f>((5/16)*100)</f>
        <v>31.25</v>
      </c>
      <c r="DK153">
        <f>((12/16)*100)</f>
        <v>75</v>
      </c>
      <c r="DL153">
        <f>((12/15)*100)</f>
        <v>80</v>
      </c>
      <c r="DM153">
        <f>((4/15)*100)</f>
        <v>26.666666666666668</v>
      </c>
      <c r="DN153">
        <f>((12/15)*100)</f>
        <v>80</v>
      </c>
      <c r="DP153">
        <f>((4/10)*100)</f>
        <v>40</v>
      </c>
      <c r="DQ153">
        <f>((2/10)*100)</f>
        <v>20</v>
      </c>
      <c r="DR153">
        <f>((5/10)*100)</f>
        <v>50</v>
      </c>
      <c r="DS153">
        <f>((4/10)*100)</f>
        <v>40</v>
      </c>
      <c r="DT153">
        <f>((0/10)*100)</f>
        <v>0</v>
      </c>
      <c r="DU153">
        <f>((0/10)*100)</f>
        <v>0</v>
      </c>
      <c r="DV153">
        <f>((2/10)*100)</f>
        <v>20</v>
      </c>
      <c r="DW153">
        <f>((0/10)*100)</f>
        <v>0</v>
      </c>
      <c r="DX153">
        <f>((7/10)*100)</f>
        <v>70</v>
      </c>
      <c r="DY153">
        <f>((5/10)*100)</f>
        <v>50</v>
      </c>
      <c r="DZ153">
        <f>((0/10)*100)</f>
        <v>0</v>
      </c>
      <c r="EA153">
        <f>((7/10)*100)</f>
        <v>70</v>
      </c>
    </row>
    <row r="154" spans="1:131" x14ac:dyDescent="0.25">
      <c r="A154">
        <v>128.080916</v>
      </c>
      <c r="B154">
        <v>7.847092</v>
      </c>
      <c r="C154">
        <v>120.55324400000001</v>
      </c>
      <c r="D154">
        <v>7.0239710000000004</v>
      </c>
      <c r="E154">
        <v>126.29273800000001</v>
      </c>
      <c r="F154">
        <v>8.6500599999999999</v>
      </c>
      <c r="G154">
        <v>121.89741000000001</v>
      </c>
      <c r="H154">
        <v>5.061369</v>
      </c>
      <c r="K154">
        <f>(16/200)</f>
        <v>0.08</v>
      </c>
      <c r="L154">
        <f>(16/200)</f>
        <v>0.08</v>
      </c>
      <c r="M154">
        <f>(14/200)</f>
        <v>7.0000000000000007E-2</v>
      </c>
      <c r="N154">
        <f>(15/200)</f>
        <v>7.4999999999999997E-2</v>
      </c>
      <c r="P154">
        <f>(9/200)</f>
        <v>4.4999999999999998E-2</v>
      </c>
      <c r="Q154">
        <f>(11/200)</f>
        <v>5.5E-2</v>
      </c>
      <c r="R154">
        <f>(10/200)</f>
        <v>0.05</v>
      </c>
      <c r="S154">
        <f>(10/200)</f>
        <v>0.05</v>
      </c>
      <c r="U154">
        <f>0.08+0.045</f>
        <v>0.125</v>
      </c>
      <c r="V154">
        <f>0.08+0.055</f>
        <v>0.13500000000000001</v>
      </c>
      <c r="W154">
        <f>0.07+0.05</f>
        <v>0.12000000000000001</v>
      </c>
      <c r="X154">
        <f>0.075+0.05</f>
        <v>0.125</v>
      </c>
      <c r="Z154">
        <f>SQRT((ABS($A$155-$A$154)^2+(ABS($B$155-$B$154)^2)))</f>
        <v>31.897383240361663</v>
      </c>
      <c r="AA154">
        <f>SQRT((ABS($C$155-$C$154)^2+(ABS($D$155-$D$154)^2)))</f>
        <v>33.409390284268561</v>
      </c>
      <c r="AB154">
        <f>SQRT((ABS($E$155-$E$154)^2+(ABS($F$155-$F$154)^2)))</f>
        <v>32.279279158115415</v>
      </c>
      <c r="AC154">
        <f>SQRT((ABS($G$155-$G$154)^2+(ABS($H$155-$H$154)^2)))</f>
        <v>33.485878730207844</v>
      </c>
      <c r="AJ154">
        <f>1/0.125</f>
        <v>8</v>
      </c>
      <c r="AK154">
        <f>1/0.135</f>
        <v>7.4074074074074066</v>
      </c>
      <c r="AL154">
        <f>1/0.12</f>
        <v>8.3333333333333339</v>
      </c>
      <c r="AM154">
        <f>1/0.125</f>
        <v>8</v>
      </c>
      <c r="AO154">
        <f t="shared" si="71"/>
        <v>255.1790659228933</v>
      </c>
      <c r="AP154">
        <f t="shared" si="72"/>
        <v>247.476965068656</v>
      </c>
      <c r="AQ154">
        <f t="shared" si="73"/>
        <v>268.99399298429512</v>
      </c>
      <c r="AR154">
        <f t="shared" si="74"/>
        <v>267.88702984166275</v>
      </c>
      <c r="AV154">
        <f>((0.08/0.125)*100)</f>
        <v>64</v>
      </c>
      <c r="AW154">
        <f>((0.08/0.135)*100)</f>
        <v>59.259259259259252</v>
      </c>
      <c r="AX154">
        <f>((0.07/0.12)*100)</f>
        <v>58.333333333333336</v>
      </c>
      <c r="AY154">
        <f>((0.075/0.125)*100)</f>
        <v>60</v>
      </c>
      <c r="BA154">
        <f>((0.045/0.125)*100)</f>
        <v>36</v>
      </c>
      <c r="BB154">
        <f>((0.055/0.135)*100)</f>
        <v>40.74074074074074</v>
      </c>
      <c r="BC154">
        <f>((0.05/0.12)*100)</f>
        <v>41.666666666666671</v>
      </c>
      <c r="BD154">
        <f>((0.05/0.125)*100)</f>
        <v>40</v>
      </c>
      <c r="BF154">
        <f>ABS($B$154-$D$154)</f>
        <v>0.82312099999999955</v>
      </c>
      <c r="BG154">
        <f>ABS($F$154-$H$154)</f>
        <v>3.5886909999999999</v>
      </c>
      <c r="BL154">
        <f>SQRT((ABS($A$154-$E$154)^2+(ABS($B$154-$F$154)^2)))</f>
        <v>1.9601882992988087</v>
      </c>
      <c r="BM154">
        <f>SQRT((ABS($C$154-$G$154)^2+(ABS($D$154-$H$154)^2)))</f>
        <v>2.3787788560435805</v>
      </c>
      <c r="BO154">
        <f>SQRT((ABS($A$154-$G$154)^2+(ABS($B$154-$H$154)^2)))</f>
        <v>6.7820350253272004</v>
      </c>
      <c r="BP154">
        <f>SQRT((ABS($C$154-$E$154)^2+(ABS($D$154-$F$154)^2)))</f>
        <v>5.9653966181601943</v>
      </c>
      <c r="BS154">
        <f>DEGREES(ACOS((28.504390852533^2+29.4545838659171^2-4.51616472972565^2)/(2*28.504390852533*29.4545838659171)))</f>
        <v>8.7387497859259966</v>
      </c>
      <c r="BU154">
        <v>16</v>
      </c>
      <c r="BV154">
        <v>9</v>
      </c>
      <c r="BW154">
        <v>8</v>
      </c>
      <c r="BX154">
        <v>12</v>
      </c>
      <c r="BY154">
        <v>16</v>
      </c>
      <c r="BZ154">
        <v>9</v>
      </c>
      <c r="CA154">
        <v>6</v>
      </c>
      <c r="CB154">
        <v>6</v>
      </c>
      <c r="CC154">
        <v>14</v>
      </c>
      <c r="CD154">
        <v>8</v>
      </c>
      <c r="CE154">
        <v>6</v>
      </c>
      <c r="CF154">
        <v>11</v>
      </c>
      <c r="CG154">
        <v>15</v>
      </c>
      <c r="CH154">
        <v>12</v>
      </c>
      <c r="CI154">
        <v>7</v>
      </c>
      <c r="CJ154">
        <v>11</v>
      </c>
      <c r="CL154">
        <v>9</v>
      </c>
      <c r="CM154">
        <v>2</v>
      </c>
      <c r="CN154">
        <v>2</v>
      </c>
      <c r="CO154">
        <v>6</v>
      </c>
      <c r="CP154">
        <v>11</v>
      </c>
      <c r="CQ154">
        <v>2</v>
      </c>
      <c r="CR154">
        <v>0</v>
      </c>
      <c r="CS154">
        <v>0</v>
      </c>
      <c r="CT154">
        <v>10</v>
      </c>
      <c r="CU154">
        <v>2</v>
      </c>
      <c r="CV154">
        <v>0</v>
      </c>
      <c r="CW154">
        <v>6</v>
      </c>
      <c r="CX154">
        <v>10</v>
      </c>
      <c r="CY154">
        <v>6</v>
      </c>
      <c r="CZ154">
        <v>0</v>
      </c>
      <c r="DA154">
        <v>6</v>
      </c>
      <c r="DC154">
        <f>((9/16)*100)</f>
        <v>56.25</v>
      </c>
      <c r="DD154">
        <f>((8/16)*100)</f>
        <v>50</v>
      </c>
      <c r="DE154">
        <f>((12/16)*100)</f>
        <v>75</v>
      </c>
      <c r="DF154">
        <f>((9/16)*100)</f>
        <v>56.25</v>
      </c>
      <c r="DG154">
        <f>((6/16)*100)</f>
        <v>37.5</v>
      </c>
      <c r="DH154">
        <f>((6/16)*100)</f>
        <v>37.5</v>
      </c>
      <c r="DI154">
        <f>((8/14)*100)</f>
        <v>57.142857142857139</v>
      </c>
      <c r="DJ154">
        <f>((6/14)*100)</f>
        <v>42.857142857142854</v>
      </c>
      <c r="DK154">
        <f>((11/14)*100)</f>
        <v>78.571428571428569</v>
      </c>
      <c r="DL154">
        <f>((12/15)*100)</f>
        <v>80</v>
      </c>
      <c r="DM154">
        <f>((7/15)*100)</f>
        <v>46.666666666666664</v>
      </c>
      <c r="DN154">
        <f>((11/15)*100)</f>
        <v>73.333333333333329</v>
      </c>
      <c r="DP154">
        <f>((2/9)*100)</f>
        <v>22.222222222222221</v>
      </c>
      <c r="DQ154">
        <f>((2/9)*100)</f>
        <v>22.222222222222221</v>
      </c>
      <c r="DR154">
        <f>((6/9)*100)</f>
        <v>66.666666666666657</v>
      </c>
      <c r="DS154">
        <f>((2/11)*100)</f>
        <v>18.181818181818183</v>
      </c>
      <c r="DT154">
        <f>((0/11)*100)</f>
        <v>0</v>
      </c>
      <c r="DU154">
        <f>((0/11)*100)</f>
        <v>0</v>
      </c>
      <c r="DV154">
        <f>((2/10)*100)</f>
        <v>20</v>
      </c>
      <c r="DW154">
        <f>((0/10)*100)</f>
        <v>0</v>
      </c>
      <c r="DX154">
        <f>((6/10)*100)</f>
        <v>60</v>
      </c>
      <c r="DY154">
        <f>((6/10)*100)</f>
        <v>60</v>
      </c>
      <c r="DZ154">
        <f>((0/10)*100)</f>
        <v>0</v>
      </c>
      <c r="EA154">
        <f>((6/10)*100)</f>
        <v>60</v>
      </c>
    </row>
    <row r="155" spans="1:131" x14ac:dyDescent="0.25">
      <c r="A155">
        <v>159.96850699999999</v>
      </c>
      <c r="B155">
        <v>8.6374069999999996</v>
      </c>
      <c r="C155">
        <v>153.96040199999999</v>
      </c>
      <c r="D155">
        <v>7.4101749999999997</v>
      </c>
      <c r="E155">
        <v>158.56205</v>
      </c>
      <c r="F155">
        <v>9.4521610000000003</v>
      </c>
      <c r="G155">
        <v>155.36900200000002</v>
      </c>
      <c r="H155">
        <v>6.0394300000000003</v>
      </c>
      <c r="K155">
        <f>(17/200)</f>
        <v>8.5000000000000006E-2</v>
      </c>
      <c r="L155">
        <f>(16/200)</f>
        <v>0.08</v>
      </c>
      <c r="M155">
        <f>(16/200)</f>
        <v>0.08</v>
      </c>
      <c r="N155">
        <f>(16/200)</f>
        <v>0.08</v>
      </c>
      <c r="P155">
        <f>(8/200)</f>
        <v>0.04</v>
      </c>
      <c r="Q155">
        <f>(8/200)</f>
        <v>0.04</v>
      </c>
      <c r="R155">
        <f t="shared" ref="R155:S157" si="75">(9/200)</f>
        <v>4.4999999999999998E-2</v>
      </c>
      <c r="S155">
        <f t="shared" si="75"/>
        <v>4.4999999999999998E-2</v>
      </c>
      <c r="U155">
        <f>0.085+0.04</f>
        <v>0.125</v>
      </c>
      <c r="V155">
        <f>0.08+0.04</f>
        <v>0.12</v>
      </c>
      <c r="W155">
        <f>0.08+0.045</f>
        <v>0.125</v>
      </c>
      <c r="X155">
        <f>0.08+0.045</f>
        <v>0.125</v>
      </c>
      <c r="Z155">
        <f>SQRT((ABS($A$156-$A$155)^2+(ABS($B$156-$B$155)^2)))</f>
        <v>25.869275163194384</v>
      </c>
      <c r="AA155">
        <f>SQRT((ABS($C$156-$C$155)^2+(ABS($D$156-$D$155)^2)))</f>
        <v>24.694359115265602</v>
      </c>
      <c r="AB155">
        <f>SQRT((ABS($E$156-$E$155)^2+(ABS($F$156-$F$155)^2)))</f>
        <v>27.302393588703914</v>
      </c>
      <c r="AC155">
        <f>SQRT((ABS($G$156-$G$155)^2+(ABS($H$156-$H$155)^2)))</f>
        <v>26.194680934716789</v>
      </c>
      <c r="AJ155">
        <f>1/0.125</f>
        <v>8</v>
      </c>
      <c r="AK155">
        <f>1/0.12</f>
        <v>8.3333333333333339</v>
      </c>
      <c r="AL155">
        <f>1/0.125</f>
        <v>8</v>
      </c>
      <c r="AM155">
        <f>1/0.125</f>
        <v>8</v>
      </c>
      <c r="AO155">
        <f t="shared" si="71"/>
        <v>206.95420130555507</v>
      </c>
      <c r="AP155">
        <f t="shared" si="72"/>
        <v>205.78632596054669</v>
      </c>
      <c r="AQ155">
        <f t="shared" si="73"/>
        <v>218.41914870963132</v>
      </c>
      <c r="AR155">
        <f t="shared" si="74"/>
        <v>209.55744747773431</v>
      </c>
      <c r="AV155">
        <f>((0.085/0.125)*100)</f>
        <v>68</v>
      </c>
      <c r="AW155">
        <f>((0.08/0.12)*100)</f>
        <v>66.666666666666671</v>
      </c>
      <c r="AX155">
        <f>((0.08/0.125)*100)</f>
        <v>64</v>
      </c>
      <c r="AY155">
        <f>((0.08/0.125)*100)</f>
        <v>64</v>
      </c>
      <c r="BA155">
        <f>((0.04/0.125)*100)</f>
        <v>32</v>
      </c>
      <c r="BB155">
        <f>((0.04/0.12)*100)</f>
        <v>33.333333333333336</v>
      </c>
      <c r="BC155">
        <f>((0.045/0.125)*100)</f>
        <v>36</v>
      </c>
      <c r="BD155">
        <f>((0.045/0.125)*100)</f>
        <v>36</v>
      </c>
      <c r="BF155">
        <f>ABS($B$155-$D$155)</f>
        <v>1.2272319999999999</v>
      </c>
      <c r="BG155">
        <f>ABS($F$155-$H$155)</f>
        <v>3.412731</v>
      </c>
      <c r="BL155">
        <f>SQRT((ABS($A$155-$E$155)^2+(ABS($B$155-$F$155)^2)))</f>
        <v>1.6254062179544442</v>
      </c>
      <c r="BM155">
        <f>SQRT((ABS($C$155-$G$155)^2+(ABS($D$155-$H$155)^2)))</f>
        <v>1.9654759767102468</v>
      </c>
      <c r="BO155">
        <f>SQRT((ABS($A$155-$G$155)^2+(ABS($B$155-$H$155)^2)))</f>
        <v>5.2825117830018771</v>
      </c>
      <c r="BP155">
        <f>SQRT((ABS($C$155-$E$155)^2+(ABS($D$155-$F$155)^2)))</f>
        <v>5.0343689912540288</v>
      </c>
      <c r="BS155">
        <f>DEGREES(ACOS((34.7358328898528^2+36.0097391675477^2-4.81838398953062^2)/(2*34.7358328898528*36.0097391675477)))</f>
        <v>7.5336093809282767</v>
      </c>
      <c r="BU155">
        <v>17</v>
      </c>
      <c r="BV155">
        <v>9</v>
      </c>
      <c r="BW155">
        <v>10</v>
      </c>
      <c r="BX155">
        <v>13</v>
      </c>
      <c r="BY155">
        <v>16</v>
      </c>
      <c r="BZ155">
        <v>9</v>
      </c>
      <c r="CA155">
        <v>7</v>
      </c>
      <c r="CB155">
        <v>7</v>
      </c>
      <c r="CC155">
        <v>16</v>
      </c>
      <c r="CD155">
        <v>10</v>
      </c>
      <c r="CE155">
        <v>6</v>
      </c>
      <c r="CF155">
        <v>13</v>
      </c>
      <c r="CG155">
        <v>16</v>
      </c>
      <c r="CH155">
        <v>13</v>
      </c>
      <c r="CI155">
        <v>6</v>
      </c>
      <c r="CJ155">
        <v>13</v>
      </c>
      <c r="CL155">
        <v>8</v>
      </c>
      <c r="CM155">
        <v>1</v>
      </c>
      <c r="CN155">
        <v>2</v>
      </c>
      <c r="CO155">
        <v>5</v>
      </c>
      <c r="CP155">
        <v>8</v>
      </c>
      <c r="CQ155">
        <v>1</v>
      </c>
      <c r="CR155">
        <v>0</v>
      </c>
      <c r="CS155">
        <v>0</v>
      </c>
      <c r="CT155">
        <v>9</v>
      </c>
      <c r="CU155">
        <v>2</v>
      </c>
      <c r="CV155">
        <v>0</v>
      </c>
      <c r="CW155">
        <v>6</v>
      </c>
      <c r="CX155">
        <v>9</v>
      </c>
      <c r="CY155">
        <v>5</v>
      </c>
      <c r="CZ155">
        <v>0</v>
      </c>
      <c r="DA155">
        <v>6</v>
      </c>
      <c r="DC155">
        <f>((9/17)*100)</f>
        <v>52.941176470588239</v>
      </c>
      <c r="DD155">
        <f>((10/17)*100)</f>
        <v>58.82352941176471</v>
      </c>
      <c r="DE155">
        <f>((13/17)*100)</f>
        <v>76.470588235294116</v>
      </c>
      <c r="DF155">
        <f>((9/16)*100)</f>
        <v>56.25</v>
      </c>
      <c r="DG155">
        <f>((7/16)*100)</f>
        <v>43.75</v>
      </c>
      <c r="DH155">
        <f>((7/16)*100)</f>
        <v>43.75</v>
      </c>
      <c r="DI155">
        <f>((10/16)*100)</f>
        <v>62.5</v>
      </c>
      <c r="DJ155">
        <f>((6/16)*100)</f>
        <v>37.5</v>
      </c>
      <c r="DK155">
        <f>((13/16)*100)</f>
        <v>81.25</v>
      </c>
      <c r="DL155">
        <f>((13/16)*100)</f>
        <v>81.25</v>
      </c>
      <c r="DM155">
        <f>((6/16)*100)</f>
        <v>37.5</v>
      </c>
      <c r="DN155">
        <f>((13/16)*100)</f>
        <v>81.25</v>
      </c>
      <c r="DP155">
        <f>((1/8)*100)</f>
        <v>12.5</v>
      </c>
      <c r="DQ155">
        <f>((2/8)*100)</f>
        <v>25</v>
      </c>
      <c r="DR155">
        <f>((5/8)*100)</f>
        <v>62.5</v>
      </c>
      <c r="DS155">
        <f>((1/8)*100)</f>
        <v>12.5</v>
      </c>
      <c r="DT155">
        <f>((0/8)*100)</f>
        <v>0</v>
      </c>
      <c r="DU155">
        <f>((0/8)*100)</f>
        <v>0</v>
      </c>
      <c r="DV155">
        <f>((2/9)*100)</f>
        <v>22.222222222222221</v>
      </c>
      <c r="DW155">
        <f>((0/9)*100)</f>
        <v>0</v>
      </c>
      <c r="DX155">
        <f>((6/9)*100)</f>
        <v>66.666666666666657</v>
      </c>
      <c r="DY155">
        <f>((5/9)*100)</f>
        <v>55.555555555555557</v>
      </c>
      <c r="DZ155">
        <f>((0/9)*100)</f>
        <v>0</v>
      </c>
      <c r="EA155">
        <f>((6/9)*100)</f>
        <v>66.666666666666657</v>
      </c>
    </row>
    <row r="156" spans="1:131" x14ac:dyDescent="0.25">
      <c r="A156">
        <v>185.83664900000002</v>
      </c>
      <c r="B156">
        <v>8.3952770000000001</v>
      </c>
      <c r="C156">
        <v>178.65049200000001</v>
      </c>
      <c r="D156">
        <v>6.9510149999999999</v>
      </c>
      <c r="E156">
        <v>185.86363800000001</v>
      </c>
      <c r="F156">
        <v>9.2424269999999993</v>
      </c>
      <c r="G156">
        <v>181.54580200000001</v>
      </c>
      <c r="H156">
        <v>5.071726</v>
      </c>
      <c r="K156">
        <f>(16/200)</f>
        <v>0.08</v>
      </c>
      <c r="L156">
        <f>(13/200)</f>
        <v>6.5000000000000002E-2</v>
      </c>
      <c r="M156">
        <f>(16/200)</f>
        <v>0.08</v>
      </c>
      <c r="N156">
        <f>(15/200)</f>
        <v>7.4999999999999997E-2</v>
      </c>
      <c r="P156">
        <f>(7/200)</f>
        <v>3.5000000000000003E-2</v>
      </c>
      <c r="Q156">
        <f>(10/200)</f>
        <v>0.05</v>
      </c>
      <c r="R156">
        <f t="shared" si="75"/>
        <v>4.4999999999999998E-2</v>
      </c>
      <c r="S156">
        <f t="shared" si="75"/>
        <v>4.4999999999999998E-2</v>
      </c>
      <c r="U156">
        <f>0.08+0.035</f>
        <v>0.115</v>
      </c>
      <c r="V156">
        <f>0.065+0.05</f>
        <v>0.115</v>
      </c>
      <c r="W156">
        <f>0.08+0.045</f>
        <v>0.125</v>
      </c>
      <c r="X156">
        <f>0.075+0.045</f>
        <v>0.12</v>
      </c>
      <c r="Z156">
        <f>SQRT((ABS($A$157-$A$156)^2+(ABS($B$157-$B$156)^2)))</f>
        <v>27.835625957685952</v>
      </c>
      <c r="AA156">
        <f>SQRT((ABS($C$157-$C$156)^2+(ABS($D$157-$D$156)^2)))</f>
        <v>25.887552370242219</v>
      </c>
      <c r="AB156">
        <f>SQRT((ABS($E$157-$E$156)^2+(ABS($F$157-$F$156)^2)))</f>
        <v>27.861555433447464</v>
      </c>
      <c r="AC156">
        <f>SQRT((ABS($G$157-$G$156)^2+(ABS($H$157-$H$156)^2)))</f>
        <v>27.067179706463428</v>
      </c>
      <c r="AJ156">
        <f>1/0.115</f>
        <v>8.695652173913043</v>
      </c>
      <c r="AK156">
        <f>1/0.115</f>
        <v>8.695652173913043</v>
      </c>
      <c r="AL156">
        <f>1/0.125</f>
        <v>8</v>
      </c>
      <c r="AM156">
        <f>1/0.12</f>
        <v>8.3333333333333339</v>
      </c>
      <c r="AO156">
        <f t="shared" si="71"/>
        <v>242.04892137118219</v>
      </c>
      <c r="AP156">
        <f t="shared" si="72"/>
        <v>225.1091510455845</v>
      </c>
      <c r="AQ156">
        <f t="shared" si="73"/>
        <v>222.89244346757971</v>
      </c>
      <c r="AR156">
        <f t="shared" si="74"/>
        <v>225.55983088719523</v>
      </c>
      <c r="AV156">
        <f>((0.08/0.115)*100)</f>
        <v>69.565217391304344</v>
      </c>
      <c r="AW156">
        <f>((0.065/0.115)*100)</f>
        <v>56.521739130434781</v>
      </c>
      <c r="AX156">
        <f>((0.08/0.125)*100)</f>
        <v>64</v>
      </c>
      <c r="AY156">
        <f>((0.075/0.12)*100)</f>
        <v>62.5</v>
      </c>
      <c r="BA156">
        <f>((0.035/0.115)*100)</f>
        <v>30.434782608695656</v>
      </c>
      <c r="BB156">
        <f>((0.05/0.115)*100)</f>
        <v>43.478260869565219</v>
      </c>
      <c r="BC156">
        <f>((0.045/0.125)*100)</f>
        <v>36</v>
      </c>
      <c r="BD156">
        <f>((0.045/0.12)*100)</f>
        <v>37.5</v>
      </c>
      <c r="BF156">
        <f>ABS($B$156-$D$156)</f>
        <v>1.4442620000000002</v>
      </c>
      <c r="BG156">
        <f>ABS($F$156-$H$156)</f>
        <v>4.1707009999999993</v>
      </c>
      <c r="BL156">
        <f>SQRT((ABS($A$156-$E$156)^2+(ABS($B$156-$F$156)^2)))</f>
        <v>0.84757980663828814</v>
      </c>
      <c r="BM156">
        <f>SQRT((ABS($C$156-$G$156)^2+(ABS($D$156-$H$156)^2)))</f>
        <v>3.4517455209822421</v>
      </c>
      <c r="BO156">
        <f>SQRT((ABS($A$156-$G$156)^2+(ABS($B$156-$H$156)^2)))</f>
        <v>5.4274634247510241</v>
      </c>
      <c r="BP156">
        <f>SQRT((ABS($C$156-$E$156)^2+(ABS($D$156-$F$156)^2)))</f>
        <v>7.5683580895105598</v>
      </c>
      <c r="BR156">
        <f>DEGREES(ACOS((6.0124171723692^2+29.4555141508248^2-26.7795237629776^2)/(2*6.0124171723692*29.4555141508248)))</f>
        <v>58.202462508970946</v>
      </c>
      <c r="BS156">
        <f>DEGREES(ACOS((25.5878860442199^2+26.8566262180405^2-4.78317773445071^2)/(2*25.5878860442199*26.8566262180405)))</f>
        <v>10.09289578269412</v>
      </c>
      <c r="BU156">
        <v>16</v>
      </c>
      <c r="BV156">
        <v>8</v>
      </c>
      <c r="BW156">
        <v>8</v>
      </c>
      <c r="BX156">
        <v>11</v>
      </c>
      <c r="BY156">
        <v>13</v>
      </c>
      <c r="BZ156">
        <v>8</v>
      </c>
      <c r="CA156">
        <v>4</v>
      </c>
      <c r="CB156">
        <v>4</v>
      </c>
      <c r="CC156">
        <v>16</v>
      </c>
      <c r="CD156">
        <v>8</v>
      </c>
      <c r="CE156">
        <v>7</v>
      </c>
      <c r="CF156">
        <v>12</v>
      </c>
      <c r="CG156">
        <v>15</v>
      </c>
      <c r="CH156">
        <v>11</v>
      </c>
      <c r="CI156">
        <v>6</v>
      </c>
      <c r="CJ156">
        <v>12</v>
      </c>
      <c r="CL156">
        <v>7</v>
      </c>
      <c r="CM156">
        <v>2</v>
      </c>
      <c r="CN156">
        <v>1</v>
      </c>
      <c r="CO156">
        <v>4</v>
      </c>
      <c r="CP156">
        <v>10</v>
      </c>
      <c r="CQ156">
        <v>2</v>
      </c>
      <c r="CR156">
        <v>0</v>
      </c>
      <c r="CS156">
        <v>0</v>
      </c>
      <c r="CT156">
        <v>9</v>
      </c>
      <c r="CU156">
        <v>1</v>
      </c>
      <c r="CV156">
        <v>0</v>
      </c>
      <c r="CW156">
        <v>6</v>
      </c>
      <c r="CX156">
        <v>9</v>
      </c>
      <c r="CY156">
        <v>4</v>
      </c>
      <c r="CZ156">
        <v>0</v>
      </c>
      <c r="DA156">
        <v>6</v>
      </c>
      <c r="DC156">
        <f>((8/16)*100)</f>
        <v>50</v>
      </c>
      <c r="DD156">
        <f>((8/16)*100)</f>
        <v>50</v>
      </c>
      <c r="DE156">
        <f>((11/16)*100)</f>
        <v>68.75</v>
      </c>
      <c r="DF156">
        <f>((8/13)*100)</f>
        <v>61.53846153846154</v>
      </c>
      <c r="DG156">
        <f>((4/13)*100)</f>
        <v>30.76923076923077</v>
      </c>
      <c r="DH156">
        <f>((4/13)*100)</f>
        <v>30.76923076923077</v>
      </c>
      <c r="DI156">
        <f>((8/16)*100)</f>
        <v>50</v>
      </c>
      <c r="DJ156">
        <f>((7/16)*100)</f>
        <v>43.75</v>
      </c>
      <c r="DK156">
        <f>((12/16)*100)</f>
        <v>75</v>
      </c>
      <c r="DL156">
        <f>((11/15)*100)</f>
        <v>73.333333333333329</v>
      </c>
      <c r="DM156">
        <f>((6/15)*100)</f>
        <v>40</v>
      </c>
      <c r="DN156">
        <f>((12/15)*100)</f>
        <v>80</v>
      </c>
      <c r="DP156">
        <f>((2/7)*100)</f>
        <v>28.571428571428569</v>
      </c>
      <c r="DQ156">
        <f>((1/7)*100)</f>
        <v>14.285714285714285</v>
      </c>
      <c r="DR156">
        <f>((4/7)*100)</f>
        <v>57.142857142857139</v>
      </c>
      <c r="DS156">
        <f>((2/10)*100)</f>
        <v>20</v>
      </c>
      <c r="DT156">
        <f>((0/10)*100)</f>
        <v>0</v>
      </c>
      <c r="DU156">
        <f>((0/10)*100)</f>
        <v>0</v>
      </c>
      <c r="DV156">
        <f>((1/9)*100)</f>
        <v>11.111111111111111</v>
      </c>
      <c r="DW156">
        <f>((0/9)*100)</f>
        <v>0</v>
      </c>
      <c r="DX156">
        <f>((6/9)*100)</f>
        <v>66.666666666666657</v>
      </c>
      <c r="DY156">
        <f>((4/9)*100)</f>
        <v>44.444444444444443</v>
      </c>
      <c r="DZ156">
        <f>((0/9)*100)</f>
        <v>0</v>
      </c>
      <c r="EA156">
        <f>((6/9)*100)</f>
        <v>66.666666666666657</v>
      </c>
    </row>
    <row r="157" spans="1:131" x14ac:dyDescent="0.25">
      <c r="A157">
        <v>213.67158799999999</v>
      </c>
      <c r="B157">
        <v>8.1997180000000007</v>
      </c>
      <c r="C157">
        <v>204.53143900000001</v>
      </c>
      <c r="D157">
        <v>6.36625</v>
      </c>
      <c r="E157">
        <v>213.72184300000001</v>
      </c>
      <c r="F157">
        <v>8.8103560000000005</v>
      </c>
      <c r="G157">
        <v>208.61148300000002</v>
      </c>
      <c r="H157">
        <v>4.7868940000000002</v>
      </c>
      <c r="K157">
        <f>(15/200)</f>
        <v>7.4999999999999997E-2</v>
      </c>
      <c r="L157">
        <f>(12/200)</f>
        <v>0.06</v>
      </c>
      <c r="M157">
        <f>(14/200)</f>
        <v>7.0000000000000007E-2</v>
      </c>
      <c r="N157">
        <f>(14/200)</f>
        <v>7.0000000000000007E-2</v>
      </c>
      <c r="P157">
        <f>(8/200)</f>
        <v>0.04</v>
      </c>
      <c r="Q157">
        <f>(9/200)</f>
        <v>4.4999999999999998E-2</v>
      </c>
      <c r="R157">
        <f t="shared" si="75"/>
        <v>4.4999999999999998E-2</v>
      </c>
      <c r="S157">
        <f t="shared" si="75"/>
        <v>4.4999999999999998E-2</v>
      </c>
      <c r="U157">
        <f>0.075+0.04</f>
        <v>0.11499999999999999</v>
      </c>
      <c r="V157">
        <f>0.06+0.045</f>
        <v>0.105</v>
      </c>
      <c r="W157">
        <f>0.07+0.045</f>
        <v>0.115</v>
      </c>
      <c r="X157">
        <f>0.07+0.045</f>
        <v>0.115</v>
      </c>
      <c r="Z157">
        <f>SQRT((ABS($A$158-$A$157)^2+(ABS($B$158-$B$157)^2)))</f>
        <v>23.725298264336033</v>
      </c>
      <c r="AA157">
        <f>SQRT((ABS($C$158-$C$157)^2+(ABS($D$158-$D$157)^2)))</f>
        <v>23.314624241539651</v>
      </c>
      <c r="AB157">
        <f>SQRT((ABS($E$158-$E$157)^2+(ABS($F$158-$F$157)^2)))</f>
        <v>23.398450170812346</v>
      </c>
      <c r="AC157">
        <f>SQRT((ABS($G$158-$G$157)^2+(ABS($H$158-$H$157)^2)))</f>
        <v>22.910448343608525</v>
      </c>
      <c r="AJ157">
        <f>1/0.115</f>
        <v>8.695652173913043</v>
      </c>
      <c r="AK157">
        <f>1/0.105</f>
        <v>9.5238095238095237</v>
      </c>
      <c r="AL157">
        <f>1/0.115</f>
        <v>8.695652173913043</v>
      </c>
      <c r="AM157">
        <f>1/0.115</f>
        <v>8.695652173913043</v>
      </c>
      <c r="AO157">
        <f t="shared" si="71"/>
        <v>206.30694142900899</v>
      </c>
      <c r="AP157">
        <f t="shared" si="72"/>
        <v>222.04404039561572</v>
      </c>
      <c r="AQ157">
        <f t="shared" si="73"/>
        <v>203.46478409402039</v>
      </c>
      <c r="AR157">
        <f t="shared" si="74"/>
        <v>199.22128994442195</v>
      </c>
      <c r="AV157">
        <f>((0.075/0.115)*100)</f>
        <v>65.217391304347814</v>
      </c>
      <c r="AW157">
        <f>((0.06/0.105)*100)</f>
        <v>57.142857142857139</v>
      </c>
      <c r="AX157">
        <f>((0.07/0.115)*100)</f>
        <v>60.869565217391312</v>
      </c>
      <c r="AY157">
        <f>((0.07/0.115)*100)</f>
        <v>60.869565217391312</v>
      </c>
      <c r="BA157">
        <f>((0.04/0.115)*100)</f>
        <v>34.782608695652172</v>
      </c>
      <c r="BB157">
        <f>((0.045/0.105)*100)</f>
        <v>42.857142857142854</v>
      </c>
      <c r="BC157">
        <f>((0.045/0.115)*100)</f>
        <v>39.130434782608688</v>
      </c>
      <c r="BD157">
        <f>((0.045/0.115)*100)</f>
        <v>39.130434782608688</v>
      </c>
      <c r="BF157">
        <f>ABS($B$157-$D$157)</f>
        <v>1.8334680000000008</v>
      </c>
      <c r="BG157">
        <f>ABS($F$157-$H$157)</f>
        <v>4.0234620000000003</v>
      </c>
      <c r="BL157">
        <f>SQRT((ABS($A$157-$E$157)^2+(ABS($B$157-$F$157)^2)))</f>
        <v>0.61270248250598913</v>
      </c>
      <c r="BM157">
        <f>SQRT((ABS($C$157-$G$157)^2+(ABS($D$157-$H$157)^2)))</f>
        <v>4.3750570758187965</v>
      </c>
      <c r="BO157">
        <f>SQRT((ABS($A$157-$G$157)^2+(ABS($B$157-$H$157)^2)))</f>
        <v>6.1034441314720533</v>
      </c>
      <c r="BP157">
        <f>SQRT((ABS($C$157-$E$157)^2+(ABS($D$157-$F$157)^2)))</f>
        <v>9.5098464668180647</v>
      </c>
      <c r="BR157">
        <f>DEGREES(ACOS((5.20858936773671^2+32.3836827418423^2-29.7334876193559^2)/(2*5.20858936773671*32.3836827418423)))</f>
        <v>55.360402564775306</v>
      </c>
      <c r="BS157">
        <f>DEGREES(ACOS((24.6762727902771^2+27.9008672203498^2-5.76435490538066^2)/(2*24.6762727902771*27.9008672203498)))</f>
        <v>10.447844853943867</v>
      </c>
      <c r="BU157">
        <v>15</v>
      </c>
      <c r="BV157">
        <v>5</v>
      </c>
      <c r="BW157">
        <v>6</v>
      </c>
      <c r="BX157">
        <v>10</v>
      </c>
      <c r="BY157">
        <v>12</v>
      </c>
      <c r="BZ157">
        <v>5</v>
      </c>
      <c r="CA157">
        <v>7</v>
      </c>
      <c r="CB157">
        <v>3</v>
      </c>
      <c r="CC157">
        <v>14</v>
      </c>
      <c r="CD157">
        <v>6</v>
      </c>
      <c r="CE157">
        <v>7</v>
      </c>
      <c r="CF157">
        <v>10</v>
      </c>
      <c r="CG157">
        <v>14</v>
      </c>
      <c r="CH157">
        <v>10</v>
      </c>
      <c r="CI157">
        <v>3</v>
      </c>
      <c r="CJ157">
        <v>10</v>
      </c>
      <c r="CL157">
        <v>8</v>
      </c>
      <c r="CM157">
        <v>1</v>
      </c>
      <c r="CN157">
        <v>0</v>
      </c>
      <c r="CO157">
        <v>4</v>
      </c>
      <c r="CP157">
        <v>9</v>
      </c>
      <c r="CQ157">
        <v>1</v>
      </c>
      <c r="CR157">
        <v>0</v>
      </c>
      <c r="CS157">
        <v>0</v>
      </c>
      <c r="CT157">
        <v>9</v>
      </c>
      <c r="CU157">
        <v>0</v>
      </c>
      <c r="CV157">
        <v>4</v>
      </c>
      <c r="CW157">
        <v>5</v>
      </c>
      <c r="CX157">
        <v>9</v>
      </c>
      <c r="CY157">
        <v>4</v>
      </c>
      <c r="CZ157">
        <v>0</v>
      </c>
      <c r="DA157">
        <v>5</v>
      </c>
      <c r="DC157">
        <f>((5/15)*100)</f>
        <v>33.333333333333329</v>
      </c>
      <c r="DD157">
        <f>((6/15)*100)</f>
        <v>40</v>
      </c>
      <c r="DE157">
        <f>((10/15)*100)</f>
        <v>66.666666666666657</v>
      </c>
      <c r="DF157">
        <f>((5/12)*100)</f>
        <v>41.666666666666671</v>
      </c>
      <c r="DG157">
        <f>((7/12)*100)</f>
        <v>58.333333333333336</v>
      </c>
      <c r="DH157">
        <f>((3/12)*100)</f>
        <v>25</v>
      </c>
      <c r="DI157">
        <f>((6/14)*100)</f>
        <v>42.857142857142854</v>
      </c>
      <c r="DJ157">
        <f>((7/14)*100)</f>
        <v>50</v>
      </c>
      <c r="DK157">
        <f>((10/14)*100)</f>
        <v>71.428571428571431</v>
      </c>
      <c r="DL157">
        <f>((10/14)*100)</f>
        <v>71.428571428571431</v>
      </c>
      <c r="DM157">
        <f>((3/14)*100)</f>
        <v>21.428571428571427</v>
      </c>
      <c r="DN157">
        <f>((10/14)*100)</f>
        <v>71.428571428571431</v>
      </c>
      <c r="DP157">
        <f>((1/8)*100)</f>
        <v>12.5</v>
      </c>
      <c r="DQ157">
        <f>((0/8)*100)</f>
        <v>0</v>
      </c>
      <c r="DR157">
        <f>((4/8)*100)</f>
        <v>50</v>
      </c>
      <c r="DS157">
        <f>((1/9)*100)</f>
        <v>11.111111111111111</v>
      </c>
      <c r="DT157">
        <f>((0/9)*100)</f>
        <v>0</v>
      </c>
      <c r="DU157">
        <f>((0/9)*100)</f>
        <v>0</v>
      </c>
      <c r="DV157">
        <f>((0/9)*100)</f>
        <v>0</v>
      </c>
      <c r="DW157">
        <f>((4/9)*100)</f>
        <v>44.444444444444443</v>
      </c>
      <c r="DX157">
        <f>((5/9)*100)</f>
        <v>55.555555555555557</v>
      </c>
      <c r="DY157">
        <f>((4/9)*100)</f>
        <v>44.444444444444443</v>
      </c>
      <c r="DZ157">
        <f>((0/9)*100)</f>
        <v>0</v>
      </c>
      <c r="EA157">
        <f>((5/9)*100)</f>
        <v>55.555555555555557</v>
      </c>
    </row>
    <row r="158" spans="1:131" x14ac:dyDescent="0.25">
      <c r="A158">
        <v>237.390897</v>
      </c>
      <c r="B158">
        <v>8.7327829999999995</v>
      </c>
      <c r="C158">
        <v>227.84119699999999</v>
      </c>
      <c r="D158">
        <v>6.8425750000000001</v>
      </c>
      <c r="E158">
        <v>237.11642599999999</v>
      </c>
      <c r="F158">
        <v>9.2357460000000007</v>
      </c>
      <c r="G158">
        <v>231.51589899999999</v>
      </c>
      <c r="H158">
        <v>5.3126040000000003</v>
      </c>
      <c r="K158">
        <f>(15/200)</f>
        <v>7.4999999999999997E-2</v>
      </c>
      <c r="L158">
        <f>(13/200)</f>
        <v>6.5000000000000002E-2</v>
      </c>
      <c r="M158">
        <f>(15/200)</f>
        <v>7.4999999999999997E-2</v>
      </c>
      <c r="N158">
        <f>(15/200)</f>
        <v>7.4999999999999997E-2</v>
      </c>
      <c r="P158">
        <f>(9/200)</f>
        <v>4.4999999999999998E-2</v>
      </c>
      <c r="Q158">
        <f>(11/200)</f>
        <v>5.5E-2</v>
      </c>
      <c r="R158">
        <f>(11/200)</f>
        <v>5.5E-2</v>
      </c>
      <c r="S158">
        <f>(9/200)</f>
        <v>4.4999999999999998E-2</v>
      </c>
      <c r="U158">
        <f>0.075+0.045</f>
        <v>0.12</v>
      </c>
      <c r="V158">
        <f>0.065+0.055</f>
        <v>0.12</v>
      </c>
      <c r="W158">
        <f>0.075+0.055</f>
        <v>0.13</v>
      </c>
      <c r="X158">
        <f>0.075+0.045</f>
        <v>0.12</v>
      </c>
      <c r="Z158">
        <f>SQRT((ABS($A$159-$A$158)^2+(ABS($B$159-$B$158)^2)))</f>
        <v>26.615219710784615</v>
      </c>
      <c r="AA158">
        <f>SQRT((ABS($C$159-$C$158)^2+(ABS($D$159-$D$158)^2)))</f>
        <v>26.204712885116379</v>
      </c>
      <c r="AB158">
        <f>SQRT((ABS($E$159-$E$158)^2+(ABS($F$159-$F$158)^2)))</f>
        <v>25.767436458992552</v>
      </c>
      <c r="AC158">
        <f>SQRT((ABS($G$159-$G$158)^2+(ABS($H$159-$H$158)^2)))</f>
        <v>25.228174381473504</v>
      </c>
      <c r="AJ158">
        <f>1/0.12</f>
        <v>8.3333333333333339</v>
      </c>
      <c r="AK158">
        <f>1/0.12</f>
        <v>8.3333333333333339</v>
      </c>
      <c r="AL158">
        <f>1/0.13</f>
        <v>7.6923076923076916</v>
      </c>
      <c r="AM158">
        <f>1/0.12</f>
        <v>8.3333333333333339</v>
      </c>
      <c r="AO158">
        <f t="shared" si="71"/>
        <v>221.79349758987181</v>
      </c>
      <c r="AP158">
        <f t="shared" si="72"/>
        <v>218.37260737596984</v>
      </c>
      <c r="AQ158">
        <f t="shared" si="73"/>
        <v>198.21104968455808</v>
      </c>
      <c r="AR158">
        <f t="shared" si="74"/>
        <v>210.23478651227921</v>
      </c>
      <c r="AV158">
        <f>((0.075/0.12)*100)</f>
        <v>62.5</v>
      </c>
      <c r="AW158">
        <f>((0.065/0.12)*100)</f>
        <v>54.166666666666671</v>
      </c>
      <c r="AX158">
        <f>((0.075/0.13)*100)</f>
        <v>57.692307692307686</v>
      </c>
      <c r="AY158">
        <f>((0.075/0.12)*100)</f>
        <v>62.5</v>
      </c>
      <c r="BA158">
        <f>((0.045/0.12)*100)</f>
        <v>37.5</v>
      </c>
      <c r="BB158">
        <f>((0.055/0.12)*100)</f>
        <v>45.833333333333336</v>
      </c>
      <c r="BC158">
        <f>((0.055/0.13)*100)</f>
        <v>42.307692307692307</v>
      </c>
      <c r="BD158">
        <f>((0.045/0.12)*100)</f>
        <v>37.5</v>
      </c>
      <c r="BF158">
        <f>ABS($B$158-$D$158)</f>
        <v>1.8902079999999994</v>
      </c>
      <c r="BG158">
        <f>ABS($F$158-$H$158)</f>
        <v>3.9231420000000004</v>
      </c>
      <c r="BL158">
        <f>SQRT((ABS($A$158-$E$158)^2+(ABS($B$158-$F$158)^2)))</f>
        <v>0.57298002514049662</v>
      </c>
      <c r="BM158">
        <f>SQRT((ABS($C$158-$G$158)^2+(ABS($D$158-$H$158)^2)))</f>
        <v>3.980483142740963</v>
      </c>
      <c r="BO158">
        <f>SQRT((ABS($A$158-$G$158)^2+(ABS($B$158-$H$158)^2)))</f>
        <v>6.7980310305297262</v>
      </c>
      <c r="BP158">
        <f>SQRT((ABS($C$158-$E$158)^2+(ABS($D$158-$F$158)^2)))</f>
        <v>9.578994750895415</v>
      </c>
      <c r="BR158">
        <f>DEGREES(ACOS((5.75322296663922^2+27.5886330540596^2-24.6783294933308^2)/(2*5.75322296663922*27.5886330540596)))</f>
        <v>54.30692783536788</v>
      </c>
      <c r="BS158">
        <f>DEGREES(ACOS((19.7426855150111^2+21.8723660279281^2-4.91672026588497^2)/(2*19.7426855150111*21.8723660279281)))</f>
        <v>12.242026242060641</v>
      </c>
      <c r="BU158">
        <v>15</v>
      </c>
      <c r="BV158">
        <v>5</v>
      </c>
      <c r="BW158">
        <v>5</v>
      </c>
      <c r="BX158">
        <v>11</v>
      </c>
      <c r="BY158">
        <v>13</v>
      </c>
      <c r="BZ158">
        <v>5</v>
      </c>
      <c r="CA158">
        <v>7</v>
      </c>
      <c r="CB158">
        <v>4</v>
      </c>
      <c r="CC158">
        <v>15</v>
      </c>
      <c r="CD158">
        <v>5</v>
      </c>
      <c r="CE158">
        <v>8</v>
      </c>
      <c r="CF158">
        <v>9</v>
      </c>
      <c r="CG158">
        <v>15</v>
      </c>
      <c r="CH158">
        <v>11</v>
      </c>
      <c r="CI158">
        <v>3</v>
      </c>
      <c r="CJ158">
        <v>9</v>
      </c>
      <c r="CL158">
        <v>9</v>
      </c>
      <c r="CM158">
        <v>1</v>
      </c>
      <c r="CN158">
        <v>1</v>
      </c>
      <c r="CO158">
        <v>5</v>
      </c>
      <c r="CP158">
        <v>11</v>
      </c>
      <c r="CQ158">
        <v>1</v>
      </c>
      <c r="CR158">
        <v>4</v>
      </c>
      <c r="CS158">
        <v>0</v>
      </c>
      <c r="CT158">
        <v>11</v>
      </c>
      <c r="CU158">
        <v>1</v>
      </c>
      <c r="CV158">
        <v>5</v>
      </c>
      <c r="CW158">
        <v>5</v>
      </c>
      <c r="CX158">
        <v>9</v>
      </c>
      <c r="CY158">
        <v>5</v>
      </c>
      <c r="CZ158">
        <v>0</v>
      </c>
      <c r="DA158">
        <v>5</v>
      </c>
      <c r="DC158">
        <f>((5/15)*100)</f>
        <v>33.333333333333329</v>
      </c>
      <c r="DD158">
        <f>((5/15)*100)</f>
        <v>33.333333333333329</v>
      </c>
      <c r="DE158">
        <f>((11/15)*100)</f>
        <v>73.333333333333329</v>
      </c>
      <c r="DF158">
        <f>((5/13)*100)</f>
        <v>38.461538461538467</v>
      </c>
      <c r="DG158">
        <f>((7/13)*100)</f>
        <v>53.846153846153847</v>
      </c>
      <c r="DH158">
        <f>((4/13)*100)</f>
        <v>30.76923076923077</v>
      </c>
      <c r="DI158">
        <f>((5/15)*100)</f>
        <v>33.333333333333329</v>
      </c>
      <c r="DJ158">
        <f>((8/15)*100)</f>
        <v>53.333333333333336</v>
      </c>
      <c r="DK158">
        <f>((9/15)*100)</f>
        <v>60</v>
      </c>
      <c r="DL158">
        <f>((11/15)*100)</f>
        <v>73.333333333333329</v>
      </c>
      <c r="DM158">
        <f>((3/15)*100)</f>
        <v>20</v>
      </c>
      <c r="DN158">
        <f>((9/15)*100)</f>
        <v>60</v>
      </c>
      <c r="DP158">
        <f>((1/9)*100)</f>
        <v>11.111111111111111</v>
      </c>
      <c r="DQ158">
        <f>((1/9)*100)</f>
        <v>11.111111111111111</v>
      </c>
      <c r="DR158">
        <f>((5/9)*100)</f>
        <v>55.555555555555557</v>
      </c>
      <c r="DS158">
        <f>((1/11)*100)</f>
        <v>9.0909090909090917</v>
      </c>
      <c r="DT158">
        <f>((4/11)*100)</f>
        <v>36.363636363636367</v>
      </c>
      <c r="DU158">
        <f>((0/11)*100)</f>
        <v>0</v>
      </c>
      <c r="DV158">
        <f>((1/11)*100)</f>
        <v>9.0909090909090917</v>
      </c>
      <c r="DW158">
        <f>((5/11)*100)</f>
        <v>45.454545454545453</v>
      </c>
      <c r="DX158">
        <f>((5/11)*100)</f>
        <v>45.454545454545453</v>
      </c>
      <c r="DY158">
        <f>((5/9)*100)</f>
        <v>55.555555555555557</v>
      </c>
      <c r="DZ158">
        <f>((0/9)*100)</f>
        <v>0</v>
      </c>
      <c r="EA158">
        <f>((5/9)*100)</f>
        <v>55.555555555555557</v>
      </c>
    </row>
    <row r="159" spans="1:131" x14ac:dyDescent="0.25">
      <c r="A159">
        <v>264.00252399999999</v>
      </c>
      <c r="B159">
        <v>8.2954860000000004</v>
      </c>
      <c r="C159">
        <v>254.04573299999998</v>
      </c>
      <c r="D159">
        <v>6.9388579999999997</v>
      </c>
      <c r="E159">
        <v>262.881709</v>
      </c>
      <c r="F159">
        <v>8.9026189999999996</v>
      </c>
      <c r="G159">
        <v>256.74404400000003</v>
      </c>
      <c r="H159">
        <v>5.2741009999999999</v>
      </c>
      <c r="P159">
        <f>(11/200)</f>
        <v>5.5E-2</v>
      </c>
      <c r="Q159">
        <f>(12/200)</f>
        <v>0.06</v>
      </c>
      <c r="BF159">
        <f>ABS($B$159-$D$159)</f>
        <v>1.3566280000000006</v>
      </c>
      <c r="BG159">
        <f>ABS($F$159-$H$159)</f>
        <v>3.6285179999999997</v>
      </c>
      <c r="BI159">
        <v>1.7224869999999997</v>
      </c>
      <c r="BJ159">
        <v>2.1107320000000005</v>
      </c>
      <c r="BO159">
        <f>SQRT((ABS($A$159-$G$159)^2+(ABS($B$159-$H$159)^2)))</f>
        <v>7.8622070202090502</v>
      </c>
      <c r="BP159">
        <f>SQRT((ABS($C$159-$E$159)^2+(ABS($D$159-$F$159)^2)))</f>
        <v>9.0515650104110339</v>
      </c>
      <c r="BR159">
        <f>DEGREES(ACOS((4.55756491725626^2+43.4961785445342^2-42.0300309168228^2)/(2*4.55756491725626*43.4961785445342)))</f>
        <v>68.366752326646036</v>
      </c>
      <c r="BS159" t="e">
        <f>DEGREES(ACOS((4.91672026588497^2+0^2-4.91672026588497^2)/(2*4.91672026588497*0)))</f>
        <v>#DIV/0!</v>
      </c>
      <c r="CL159">
        <v>11</v>
      </c>
      <c r="CM159">
        <v>2</v>
      </c>
      <c r="CN159">
        <v>1</v>
      </c>
      <c r="CO159">
        <v>7</v>
      </c>
      <c r="CP159">
        <v>12</v>
      </c>
      <c r="CQ159">
        <v>2</v>
      </c>
      <c r="CR159">
        <v>5</v>
      </c>
      <c r="CS159">
        <v>0</v>
      </c>
      <c r="DP159">
        <f>((2/11)*100)</f>
        <v>18.181818181818183</v>
      </c>
      <c r="DQ159">
        <f>((1/11)*100)</f>
        <v>9.0909090909090917</v>
      </c>
      <c r="DR159">
        <f>((7/11)*100)</f>
        <v>63.636363636363633</v>
      </c>
      <c r="DS159">
        <f>((2/12)*100)</f>
        <v>16.666666666666664</v>
      </c>
      <c r="DT159">
        <f>((5/12)*100)</f>
        <v>41.666666666666671</v>
      </c>
      <c r="DU159">
        <f>((0/12)*100)</f>
        <v>0</v>
      </c>
    </row>
    <row r="160" spans="1:131" x14ac:dyDescent="0.25">
      <c r="A160" t="s">
        <v>22</v>
      </c>
      <c r="B160" t="s">
        <v>22</v>
      </c>
      <c r="C160" t="s">
        <v>22</v>
      </c>
      <c r="D160" t="s">
        <v>22</v>
      </c>
      <c r="E160" t="s">
        <v>22</v>
      </c>
      <c r="F160" t="s">
        <v>22</v>
      </c>
      <c r="G160" t="s">
        <v>22</v>
      </c>
      <c r="H160" t="s">
        <v>22</v>
      </c>
      <c r="BR160">
        <f>DEGREES(ACOS((28.9696712746224^2+28.6173375142142^2-3.87722771323223^2)/(2*28.9696712746224*28.6173375142142)))</f>
        <v>7.689230685899239</v>
      </c>
    </row>
    <row r="161" spans="1:131" x14ac:dyDescent="0.25">
      <c r="A161">
        <v>215.37222</v>
      </c>
      <c r="B161">
        <v>6.5734649999999997</v>
      </c>
      <c r="C161">
        <v>218.32629</v>
      </c>
      <c r="D161">
        <v>8.4875380000000007</v>
      </c>
      <c r="E161">
        <v>217.07548</v>
      </c>
      <c r="F161">
        <v>5.8269070000000003</v>
      </c>
      <c r="G161">
        <v>216.43525600000001</v>
      </c>
      <c r="H161">
        <v>10.181108</v>
      </c>
      <c r="K161">
        <f>(13/200)</f>
        <v>6.5000000000000002E-2</v>
      </c>
      <c r="L161">
        <f>(12/200)</f>
        <v>0.06</v>
      </c>
      <c r="M161">
        <f>(14/200)</f>
        <v>7.0000000000000007E-2</v>
      </c>
      <c r="N161">
        <f>(14/200)</f>
        <v>7.0000000000000007E-2</v>
      </c>
      <c r="P161">
        <f>(7/200)</f>
        <v>3.5000000000000003E-2</v>
      </c>
      <c r="Q161">
        <f>(8/200)</f>
        <v>0.04</v>
      </c>
      <c r="R161">
        <f>(8/200)</f>
        <v>0.04</v>
      </c>
      <c r="S161">
        <f>(8/200)</f>
        <v>0.04</v>
      </c>
      <c r="U161">
        <f>0.065+0.035</f>
        <v>0.1</v>
      </c>
      <c r="V161">
        <f>0.06+0.04</f>
        <v>0.1</v>
      </c>
      <c r="W161">
        <f>0.07+0.04</f>
        <v>0.11000000000000001</v>
      </c>
      <c r="X161">
        <f>0.07+0.04</f>
        <v>0.11000000000000001</v>
      </c>
      <c r="Z161">
        <f>SQRT((ABS($A$162-$A$161)^2+(ABS($B$162-$B$161)^2)))</f>
        <v>27.690923752978396</v>
      </c>
      <c r="AA161">
        <f>SQRT((ABS($C$162-$C$161)^2+(ABS($D$162-$D$161)^2)))</f>
        <v>26.557184851084283</v>
      </c>
      <c r="AB161">
        <f>SQRT((ABS($E$162-$E$161)^2+(ABS($F$162-$F$161)^2)))</f>
        <v>30.042329836887955</v>
      </c>
      <c r="AC161">
        <f>SQRT((ABS($G$162-$G$161)^2+(ABS($H$162-$H$161)^2)))</f>
        <v>28.943966339463909</v>
      </c>
      <c r="AJ161">
        <f>1/0.1</f>
        <v>10</v>
      </c>
      <c r="AK161">
        <f>1/0.1</f>
        <v>10</v>
      </c>
      <c r="AL161">
        <f>1/0.11</f>
        <v>9.0909090909090917</v>
      </c>
      <c r="AM161">
        <f>1/0.11</f>
        <v>9.0909090909090917</v>
      </c>
      <c r="AO161">
        <f t="shared" ref="AO161:AO167" si="76">$Z161/$U161</f>
        <v>276.90923752978392</v>
      </c>
      <c r="AP161">
        <f t="shared" ref="AP161:AP167" si="77">$AA161/$V161</f>
        <v>265.57184851084281</v>
      </c>
      <c r="AQ161">
        <f t="shared" ref="AQ161:AQ166" si="78">$AB161/$W161</f>
        <v>273.1120894262541</v>
      </c>
      <c r="AR161">
        <f t="shared" ref="AR161:AR166" si="79">$AC161/$X161</f>
        <v>263.12696672239912</v>
      </c>
      <c r="AV161">
        <f>((0.065/0.1)*100)</f>
        <v>65</v>
      </c>
      <c r="AW161">
        <f>((0.06/0.1)*100)</f>
        <v>60</v>
      </c>
      <c r="AX161">
        <f>((0.07/0.11)*100)</f>
        <v>63.636363636363647</v>
      </c>
      <c r="AY161">
        <f>((0.07/0.11)*100)</f>
        <v>63.636363636363647</v>
      </c>
      <c r="BA161">
        <f>((0.035/0.1)*100)</f>
        <v>35</v>
      </c>
      <c r="BB161">
        <f>((0.04/0.1)*100)</f>
        <v>40</v>
      </c>
      <c r="BC161">
        <f>((0.04/0.11)*100)</f>
        <v>36.363636363636367</v>
      </c>
      <c r="BD161">
        <f>((0.04/0.11)*100)</f>
        <v>36.363636363636367</v>
      </c>
      <c r="BF161">
        <f>ABS($B$161-$D$161)</f>
        <v>1.914073000000001</v>
      </c>
      <c r="BG161">
        <f>ABS($F$161-$H$161)</f>
        <v>4.3542009999999998</v>
      </c>
      <c r="BL161">
        <f>SQRT((ABS($A$161-$E$161)^2+(ABS($B$161-$F$161)^2)))</f>
        <v>1.8596890801862553</v>
      </c>
      <c r="BM161">
        <f>SQRT((ABS($C$161-$G$161)^2+(ABS($D$161-$H$161)^2)))</f>
        <v>2.5385407095526284</v>
      </c>
      <c r="BO161">
        <f>SQRT((ABS($A$161-$G$161)^2+(ABS($B$161-$H$161)^2)))</f>
        <v>3.7610016688038077</v>
      </c>
      <c r="BP161">
        <f>SQRT((ABS($C$161-$E$161)^2+(ABS($D$161-$F$161)^2)))</f>
        <v>2.9399800975960715</v>
      </c>
      <c r="BR161">
        <f>DEGREES(ACOS((20.596510787982^2+25.3690890746433^2-6.53968317251684^2)/(2*20.596510787982*25.3690890746433)))</f>
        <v>11.224680234538983</v>
      </c>
      <c r="BS161">
        <f>DEGREES(ACOS((26.7795237629776^2+29.0741864990596^2-5.20858936773671^2)/(2*26.7795237629776*29.0741864990596)))</f>
        <v>9.6126019568267775</v>
      </c>
      <c r="BU161">
        <v>13</v>
      </c>
      <c r="BV161">
        <v>10</v>
      </c>
      <c r="BW161">
        <v>7</v>
      </c>
      <c r="BX161">
        <v>7</v>
      </c>
      <c r="BY161">
        <v>12</v>
      </c>
      <c r="BZ161">
        <v>10</v>
      </c>
      <c r="CA161">
        <v>4</v>
      </c>
      <c r="CB161">
        <v>4</v>
      </c>
      <c r="CC161">
        <v>14</v>
      </c>
      <c r="CD161">
        <v>7</v>
      </c>
      <c r="CE161">
        <v>6</v>
      </c>
      <c r="CF161">
        <v>14</v>
      </c>
      <c r="CG161">
        <v>14</v>
      </c>
      <c r="CH161">
        <v>7</v>
      </c>
      <c r="CI161">
        <v>6</v>
      </c>
      <c r="CJ161">
        <v>14</v>
      </c>
      <c r="CL161">
        <v>7</v>
      </c>
      <c r="CM161">
        <v>5</v>
      </c>
      <c r="CN161">
        <v>2</v>
      </c>
      <c r="CO161">
        <v>2</v>
      </c>
      <c r="CP161">
        <v>8</v>
      </c>
      <c r="CQ161">
        <v>5</v>
      </c>
      <c r="CR161">
        <v>0</v>
      </c>
      <c r="CS161">
        <v>0</v>
      </c>
      <c r="CT161">
        <v>8</v>
      </c>
      <c r="CU161">
        <v>2</v>
      </c>
      <c r="CV161">
        <v>0</v>
      </c>
      <c r="CW161">
        <v>8</v>
      </c>
      <c r="CX161">
        <v>8</v>
      </c>
      <c r="CY161">
        <v>2</v>
      </c>
      <c r="CZ161">
        <v>0</v>
      </c>
      <c r="DA161">
        <v>8</v>
      </c>
      <c r="DC161">
        <f>((10/13)*100)</f>
        <v>76.923076923076934</v>
      </c>
      <c r="DD161">
        <f>((7/13)*100)</f>
        <v>53.846153846153847</v>
      </c>
      <c r="DE161">
        <f>((7/13)*100)</f>
        <v>53.846153846153847</v>
      </c>
      <c r="DF161">
        <f>((10/12)*100)</f>
        <v>83.333333333333343</v>
      </c>
      <c r="DG161">
        <f>((4/12)*100)</f>
        <v>33.333333333333329</v>
      </c>
      <c r="DH161">
        <f>((4/12)*100)</f>
        <v>33.333333333333329</v>
      </c>
      <c r="DI161">
        <f>((7/14)*100)</f>
        <v>50</v>
      </c>
      <c r="DJ161">
        <f>((6/14)*100)</f>
        <v>42.857142857142854</v>
      </c>
      <c r="DK161">
        <f>((14/14)*100)</f>
        <v>100</v>
      </c>
      <c r="DL161">
        <f>((7/14)*100)</f>
        <v>50</v>
      </c>
      <c r="DM161">
        <f>((6/14)*100)</f>
        <v>42.857142857142854</v>
      </c>
      <c r="DN161">
        <f>((14/14)*100)</f>
        <v>100</v>
      </c>
      <c r="DP161">
        <f>((5/7)*100)</f>
        <v>71.428571428571431</v>
      </c>
      <c r="DQ161">
        <f>((2/7)*100)</f>
        <v>28.571428571428569</v>
      </c>
      <c r="DR161">
        <f>((2/7)*100)</f>
        <v>28.571428571428569</v>
      </c>
      <c r="DS161">
        <f>((5/8)*100)</f>
        <v>62.5</v>
      </c>
      <c r="DT161">
        <f>((0/8)*100)</f>
        <v>0</v>
      </c>
      <c r="DU161">
        <f>((0/8)*100)</f>
        <v>0</v>
      </c>
      <c r="DV161">
        <f>((2/8)*100)</f>
        <v>25</v>
      </c>
      <c r="DW161">
        <f>((0/8)*100)</f>
        <v>0</v>
      </c>
      <c r="DX161">
        <f>((8/8)*100)</f>
        <v>100</v>
      </c>
      <c r="DY161">
        <f>((2/8)*100)</f>
        <v>25</v>
      </c>
      <c r="DZ161">
        <f>((0/8)*100)</f>
        <v>0</v>
      </c>
      <c r="EA161">
        <f>((8/8)*100)</f>
        <v>100</v>
      </c>
    </row>
    <row r="162" spans="1:131" x14ac:dyDescent="0.25">
      <c r="A162">
        <v>187.68451200000001</v>
      </c>
      <c r="B162">
        <v>6.151465</v>
      </c>
      <c r="C162">
        <v>191.77006399999999</v>
      </c>
      <c r="D162">
        <v>8.2618659999999995</v>
      </c>
      <c r="E162">
        <v>187.05561700000001</v>
      </c>
      <c r="F162">
        <v>4.6652670000000001</v>
      </c>
      <c r="G162">
        <v>187.49375800000001</v>
      </c>
      <c r="H162">
        <v>9.8031120000000005</v>
      </c>
      <c r="K162">
        <f>(13/200)</f>
        <v>6.5000000000000002E-2</v>
      </c>
      <c r="L162">
        <f>(11/200)</f>
        <v>5.5E-2</v>
      </c>
      <c r="M162">
        <f>(12/200)</f>
        <v>0.06</v>
      </c>
      <c r="N162">
        <f>(13/200)</f>
        <v>6.5000000000000002E-2</v>
      </c>
      <c r="P162">
        <f>(8/200)</f>
        <v>0.04</v>
      </c>
      <c r="Q162">
        <f>(8/200)</f>
        <v>0.04</v>
      </c>
      <c r="R162">
        <f>(9/200)</f>
        <v>4.4999999999999998E-2</v>
      </c>
      <c r="S162">
        <f>(8/200)</f>
        <v>0.04</v>
      </c>
      <c r="U162">
        <f>0.065+0.04</f>
        <v>0.10500000000000001</v>
      </c>
      <c r="V162">
        <f>0.055+0.04</f>
        <v>9.5000000000000001E-2</v>
      </c>
      <c r="W162">
        <f>0.06+0.045</f>
        <v>0.105</v>
      </c>
      <c r="X162">
        <f>0.065+0.04</f>
        <v>0.10500000000000001</v>
      </c>
      <c r="Z162">
        <f>SQRT((ABS($A$163-$A$162)^2+(ABS($B$163-$B$162)^2)))</f>
        <v>25.387012023902635</v>
      </c>
      <c r="AA162">
        <f>SQRT((ABS($C$163-$C$162)^2+(ABS($D$163-$D$162)^2)))</f>
        <v>24.405657982752523</v>
      </c>
      <c r="AB162">
        <f>SQRT((ABS($E$163-$E$162)^2+(ABS($F$163-$F$162)^2)))</f>
        <v>23.674450376790329</v>
      </c>
      <c r="AC162">
        <f>SQRT((ABS($G$163-$G$162)^2+(ABS($H$163-$H$162)^2)))</f>
        <v>24.215690497877009</v>
      </c>
      <c r="AJ162">
        <f>1/0.105</f>
        <v>9.5238095238095237</v>
      </c>
      <c r="AK162">
        <f>1/0.095</f>
        <v>10.526315789473685</v>
      </c>
      <c r="AL162">
        <f>1/0.105</f>
        <v>9.5238095238095237</v>
      </c>
      <c r="AM162">
        <f>1/0.105</f>
        <v>9.5238095238095237</v>
      </c>
      <c r="AO162">
        <f t="shared" si="76"/>
        <v>241.78106689431078</v>
      </c>
      <c r="AP162">
        <f t="shared" si="77"/>
        <v>256.90166297634232</v>
      </c>
      <c r="AQ162">
        <f t="shared" si="78"/>
        <v>225.47095596943171</v>
      </c>
      <c r="AR162">
        <f t="shared" si="79"/>
        <v>230.62562378930483</v>
      </c>
      <c r="AV162">
        <f>((0.065/0.105)*100)</f>
        <v>61.904761904761905</v>
      </c>
      <c r="AW162">
        <f>((0.055/0.095)*100)</f>
        <v>57.894736842105267</v>
      </c>
      <c r="AX162">
        <f>((0.06/0.105)*100)</f>
        <v>57.142857142857139</v>
      </c>
      <c r="AY162">
        <f>((0.065/0.105)*100)</f>
        <v>61.904761904761905</v>
      </c>
      <c r="BA162">
        <f>((0.04/0.105)*100)</f>
        <v>38.095238095238102</v>
      </c>
      <c r="BB162">
        <f>((0.04/0.095)*100)</f>
        <v>42.105263157894733</v>
      </c>
      <c r="BC162">
        <f>((0.045/0.105)*100)</f>
        <v>42.857142857142854</v>
      </c>
      <c r="BD162">
        <f>((0.04/0.105)*100)</f>
        <v>38.095238095238102</v>
      </c>
      <c r="BF162">
        <f>ABS($B$162-$D$162)</f>
        <v>2.1104009999999995</v>
      </c>
      <c r="BG162">
        <f>ABS($F$162-$H$162)</f>
        <v>5.1378450000000004</v>
      </c>
      <c r="BL162">
        <f>SQRT((ABS($A$162-$E$162)^2+(ABS($B$162-$F$162)^2)))</f>
        <v>1.6137823323574341</v>
      </c>
      <c r="BM162">
        <f>SQRT((ABS($C$162-$G$162)^2+(ABS($D$162-$H$162)^2)))</f>
        <v>4.5455728173852634</v>
      </c>
      <c r="BO162">
        <f>SQRT((ABS($A$162-$G$162)^2+(ABS($B$162-$H$162)^2)))</f>
        <v>3.6566258902333724</v>
      </c>
      <c r="BP162">
        <f>SQRT((ABS($C$162-$E$162)^2+(ABS($D$162-$F$162)^2)))</f>
        <v>5.9297162565007939</v>
      </c>
      <c r="BR162" t="e">
        <f>DEGREES(ACOS((6.53968317251684^2+0^2-6.53968317251684^2)/(2*6.53968317251684*0)))</f>
        <v>#DIV/0!</v>
      </c>
      <c r="BS162">
        <f>DEGREES(ACOS((29.7334876193559^2+32.676343205767^2-5.75322296663922^2)/(2*29.7334876193559*32.676343205767)))</f>
        <v>9.0966709748276635</v>
      </c>
      <c r="BU162">
        <v>13</v>
      </c>
      <c r="BV162">
        <v>8</v>
      </c>
      <c r="BW162">
        <v>5</v>
      </c>
      <c r="BX162">
        <v>6</v>
      </c>
      <c r="BY162">
        <v>11</v>
      </c>
      <c r="BZ162">
        <v>8</v>
      </c>
      <c r="CA162">
        <v>2</v>
      </c>
      <c r="CB162">
        <v>3</v>
      </c>
      <c r="CC162">
        <v>12</v>
      </c>
      <c r="CD162">
        <v>5</v>
      </c>
      <c r="CE162">
        <v>3</v>
      </c>
      <c r="CF162">
        <v>12</v>
      </c>
      <c r="CG162">
        <v>13</v>
      </c>
      <c r="CH162">
        <v>6</v>
      </c>
      <c r="CI162">
        <v>4</v>
      </c>
      <c r="CJ162">
        <v>12</v>
      </c>
      <c r="CL162">
        <v>8</v>
      </c>
      <c r="CM162">
        <v>5</v>
      </c>
      <c r="CN162">
        <v>1</v>
      </c>
      <c r="CO162">
        <v>1</v>
      </c>
      <c r="CP162">
        <v>8</v>
      </c>
      <c r="CQ162">
        <v>5</v>
      </c>
      <c r="CR162">
        <v>0</v>
      </c>
      <c r="CS162">
        <v>0</v>
      </c>
      <c r="CT162">
        <v>9</v>
      </c>
      <c r="CU162">
        <v>1</v>
      </c>
      <c r="CV162">
        <v>0</v>
      </c>
      <c r="CW162">
        <v>8</v>
      </c>
      <c r="CX162">
        <v>8</v>
      </c>
      <c r="CY162">
        <v>1</v>
      </c>
      <c r="CZ162">
        <v>0</v>
      </c>
      <c r="DA162">
        <v>8</v>
      </c>
      <c r="DC162">
        <f>((8/13)*100)</f>
        <v>61.53846153846154</v>
      </c>
      <c r="DD162">
        <f>((5/13)*100)</f>
        <v>38.461538461538467</v>
      </c>
      <c r="DE162">
        <f>((6/13)*100)</f>
        <v>46.153846153846153</v>
      </c>
      <c r="DF162">
        <f>((8/11)*100)</f>
        <v>72.727272727272734</v>
      </c>
      <c r="DG162">
        <f>((2/11)*100)</f>
        <v>18.181818181818183</v>
      </c>
      <c r="DH162">
        <f>((3/11)*100)</f>
        <v>27.27272727272727</v>
      </c>
      <c r="DI162">
        <f>((5/12)*100)</f>
        <v>41.666666666666671</v>
      </c>
      <c r="DJ162">
        <f>((3/12)*100)</f>
        <v>25</v>
      </c>
      <c r="DK162">
        <f>((12/12)*100)</f>
        <v>100</v>
      </c>
      <c r="DL162">
        <f>((6/13)*100)</f>
        <v>46.153846153846153</v>
      </c>
      <c r="DM162">
        <f>((4/13)*100)</f>
        <v>30.76923076923077</v>
      </c>
      <c r="DN162">
        <f>((12/13)*100)</f>
        <v>92.307692307692307</v>
      </c>
      <c r="DP162">
        <f>((5/8)*100)</f>
        <v>62.5</v>
      </c>
      <c r="DQ162">
        <f>((1/8)*100)</f>
        <v>12.5</v>
      </c>
      <c r="DR162">
        <f>((1/8)*100)</f>
        <v>12.5</v>
      </c>
      <c r="DS162">
        <f>((5/8)*100)</f>
        <v>62.5</v>
      </c>
      <c r="DT162">
        <f>((0/8)*100)</f>
        <v>0</v>
      </c>
      <c r="DU162">
        <f>((0/8)*100)</f>
        <v>0</v>
      </c>
      <c r="DV162">
        <f>((1/9)*100)</f>
        <v>11.111111111111111</v>
      </c>
      <c r="DW162">
        <f>((0/9)*100)</f>
        <v>0</v>
      </c>
      <c r="DX162">
        <f>((8/9)*100)</f>
        <v>88.888888888888886</v>
      </c>
      <c r="DY162">
        <f>((1/8)*100)</f>
        <v>12.5</v>
      </c>
      <c r="DZ162">
        <f>((0/8)*100)</f>
        <v>0</v>
      </c>
      <c r="EA162">
        <f>((8/8)*100)</f>
        <v>100</v>
      </c>
    </row>
    <row r="163" spans="1:131" x14ac:dyDescent="0.25">
      <c r="A163">
        <v>162.30063100000001</v>
      </c>
      <c r="B163">
        <v>6.5501690000000004</v>
      </c>
      <c r="C163">
        <v>167.36689799999999</v>
      </c>
      <c r="D163">
        <v>8.6106219999999993</v>
      </c>
      <c r="E163">
        <v>163.40562500000001</v>
      </c>
      <c r="F163">
        <v>5.7411289999999999</v>
      </c>
      <c r="G163">
        <v>163.278335</v>
      </c>
      <c r="H163">
        <v>9.9169330000000002</v>
      </c>
      <c r="K163">
        <f>(17/200)</f>
        <v>8.5000000000000006E-2</v>
      </c>
      <c r="L163">
        <f>(16/200)</f>
        <v>0.08</v>
      </c>
      <c r="M163">
        <f>(15/200)</f>
        <v>7.4999999999999997E-2</v>
      </c>
      <c r="N163">
        <f>(15/200)</f>
        <v>7.4999999999999997E-2</v>
      </c>
      <c r="P163">
        <f>(8/200)</f>
        <v>0.04</v>
      </c>
      <c r="Q163">
        <f>(9/200)</f>
        <v>4.4999999999999998E-2</v>
      </c>
      <c r="R163">
        <f>(9/200)</f>
        <v>4.4999999999999998E-2</v>
      </c>
      <c r="S163">
        <f>(9/200)</f>
        <v>4.4999999999999998E-2</v>
      </c>
      <c r="U163">
        <f>0.085+0.04</f>
        <v>0.125</v>
      </c>
      <c r="V163">
        <f>0.08+0.045</f>
        <v>0.125</v>
      </c>
      <c r="W163">
        <f>0.075+0.045</f>
        <v>0.12</v>
      </c>
      <c r="X163">
        <f>0.075+0.045</f>
        <v>0.12</v>
      </c>
      <c r="Z163">
        <f>SQRT((ABS($A$164-$A$163)^2+(ABS($B$164-$B$163)^2)))</f>
        <v>38.564851684742806</v>
      </c>
      <c r="AA163">
        <f>SQRT((ABS($C$164-$C$163)^2+(ABS($D$164-$D$163)^2)))</f>
        <v>38.009289299822896</v>
      </c>
      <c r="AB163">
        <f>SQRT((ABS($E$164-$E$163)^2+(ABS($F$164-$F$163)^2)))</f>
        <v>38.083460195895498</v>
      </c>
      <c r="AC163">
        <f>SQRT((ABS($G$164-$G$163)^2+(ABS($H$164-$H$163)^2)))</f>
        <v>37.947362459121429</v>
      </c>
      <c r="AJ163">
        <f>1/0.125</f>
        <v>8</v>
      </c>
      <c r="AK163">
        <f>1/0.125</f>
        <v>8</v>
      </c>
      <c r="AL163">
        <f>1/0.12</f>
        <v>8.3333333333333339</v>
      </c>
      <c r="AM163">
        <f>1/0.12</f>
        <v>8.3333333333333339</v>
      </c>
      <c r="AO163">
        <f t="shared" si="76"/>
        <v>308.51881347794244</v>
      </c>
      <c r="AP163">
        <f t="shared" si="77"/>
        <v>304.07431439858317</v>
      </c>
      <c r="AQ163">
        <f t="shared" si="78"/>
        <v>317.36216829912917</v>
      </c>
      <c r="AR163">
        <f t="shared" si="79"/>
        <v>316.22802049267858</v>
      </c>
      <c r="AV163">
        <f>((0.085/0.125)*100)</f>
        <v>68</v>
      </c>
      <c r="AW163">
        <f>((0.08/0.125)*100)</f>
        <v>64</v>
      </c>
      <c r="AX163">
        <f>((0.075/0.12)*100)</f>
        <v>62.5</v>
      </c>
      <c r="AY163">
        <f>((0.075/0.12)*100)</f>
        <v>62.5</v>
      </c>
      <c r="BA163">
        <f>((0.04/0.125)*100)</f>
        <v>32</v>
      </c>
      <c r="BB163">
        <f>((0.045/0.125)*100)</f>
        <v>36</v>
      </c>
      <c r="BC163">
        <f>((0.045/0.12)*100)</f>
        <v>37.5</v>
      </c>
      <c r="BD163">
        <f>((0.045/0.12)*100)</f>
        <v>37.5</v>
      </c>
      <c r="BF163">
        <f>ABS($B$163-$D$163)</f>
        <v>2.060452999999999</v>
      </c>
      <c r="BG163">
        <f>ABS($F$163-$H$163)</f>
        <v>4.1758040000000003</v>
      </c>
      <c r="BL163">
        <f>SQRT((ABS($A$163-$E$163)^2+(ABS($B$163-$F$163)^2)))</f>
        <v>1.3695099348438518</v>
      </c>
      <c r="BM163">
        <f>SQRT((ABS($C$163-$G$163)^2+(ABS($D$163-$H$163)^2)))</f>
        <v>4.2921784484909233</v>
      </c>
      <c r="BO163">
        <f>SQRT((ABS($A$163-$G$163)^2+(ABS($B$163-$H$163)^2)))</f>
        <v>3.5058529551753845</v>
      </c>
      <c r="BP163">
        <f>SQRT((ABS($C$163-$E$163)^2+(ABS($D$163-$F$163)^2)))</f>
        <v>4.8913877230881848</v>
      </c>
      <c r="BS163">
        <f>DEGREES(ACOS((24.6783294933308^2+26.2665077127619^2-4.55756491725626^2)/(2*24.6783294933308*26.2665077127619)))</f>
        <v>9.6248713021937977</v>
      </c>
      <c r="BU163">
        <v>17</v>
      </c>
      <c r="BV163">
        <v>12</v>
      </c>
      <c r="BW163">
        <v>9</v>
      </c>
      <c r="BX163">
        <v>9</v>
      </c>
      <c r="BY163">
        <v>16</v>
      </c>
      <c r="BZ163">
        <v>12</v>
      </c>
      <c r="CA163">
        <v>7</v>
      </c>
      <c r="CB163">
        <v>7</v>
      </c>
      <c r="CC163">
        <v>15</v>
      </c>
      <c r="CD163">
        <v>9</v>
      </c>
      <c r="CE163">
        <v>6</v>
      </c>
      <c r="CF163">
        <v>15</v>
      </c>
      <c r="CG163">
        <v>15</v>
      </c>
      <c r="CH163">
        <v>9</v>
      </c>
      <c r="CI163">
        <v>6</v>
      </c>
      <c r="CJ163">
        <v>15</v>
      </c>
      <c r="CL163">
        <v>8</v>
      </c>
      <c r="CM163">
        <v>4</v>
      </c>
      <c r="CN163">
        <v>1</v>
      </c>
      <c r="CO163">
        <v>1</v>
      </c>
      <c r="CP163">
        <v>9</v>
      </c>
      <c r="CQ163">
        <v>4</v>
      </c>
      <c r="CR163">
        <v>0</v>
      </c>
      <c r="CS163">
        <v>0</v>
      </c>
      <c r="CT163">
        <v>9</v>
      </c>
      <c r="CU163">
        <v>1</v>
      </c>
      <c r="CV163">
        <v>0</v>
      </c>
      <c r="CW163">
        <v>9</v>
      </c>
      <c r="CX163">
        <v>9</v>
      </c>
      <c r="CY163">
        <v>1</v>
      </c>
      <c r="CZ163">
        <v>0</v>
      </c>
      <c r="DA163">
        <v>9</v>
      </c>
      <c r="DC163">
        <f>((12/17)*100)</f>
        <v>70.588235294117652</v>
      </c>
      <c r="DD163">
        <f>((9/17)*100)</f>
        <v>52.941176470588239</v>
      </c>
      <c r="DE163">
        <f>((9/17)*100)</f>
        <v>52.941176470588239</v>
      </c>
      <c r="DF163">
        <f>((12/16)*100)</f>
        <v>75</v>
      </c>
      <c r="DG163">
        <f>((7/16)*100)</f>
        <v>43.75</v>
      </c>
      <c r="DH163">
        <f>((7/16)*100)</f>
        <v>43.75</v>
      </c>
      <c r="DI163">
        <f>((9/15)*100)</f>
        <v>60</v>
      </c>
      <c r="DJ163">
        <f>((6/15)*100)</f>
        <v>40</v>
      </c>
      <c r="DK163">
        <f>((15/15)*100)</f>
        <v>100</v>
      </c>
      <c r="DL163">
        <f>((9/15)*100)</f>
        <v>60</v>
      </c>
      <c r="DM163">
        <f>((6/15)*100)</f>
        <v>40</v>
      </c>
      <c r="DN163">
        <f>((15/15)*100)</f>
        <v>100</v>
      </c>
      <c r="DP163">
        <f>((4/8)*100)</f>
        <v>50</v>
      </c>
      <c r="DQ163">
        <f>((1/8)*100)</f>
        <v>12.5</v>
      </c>
      <c r="DR163">
        <f>((1/8)*100)</f>
        <v>12.5</v>
      </c>
      <c r="DS163">
        <f>((4/9)*100)</f>
        <v>44.444444444444443</v>
      </c>
      <c r="DT163">
        <f>((0/9)*100)</f>
        <v>0</v>
      </c>
      <c r="DU163">
        <f>((0/9)*100)</f>
        <v>0</v>
      </c>
      <c r="DV163">
        <f>((1/9)*100)</f>
        <v>11.111111111111111</v>
      </c>
      <c r="DW163">
        <f>((0/9)*100)</f>
        <v>0</v>
      </c>
      <c r="DX163">
        <f>((9/9)*100)</f>
        <v>100</v>
      </c>
      <c r="DY163">
        <f>((1/9)*100)</f>
        <v>11.111111111111111</v>
      </c>
      <c r="DZ163">
        <f>((0/9)*100)</f>
        <v>0</v>
      </c>
      <c r="EA163">
        <f>((9/9)*100)</f>
        <v>100</v>
      </c>
    </row>
    <row r="164" spans="1:131" x14ac:dyDescent="0.25">
      <c r="A164">
        <v>123.83450200000001</v>
      </c>
      <c r="B164">
        <v>3.7925059999999999</v>
      </c>
      <c r="C164">
        <v>129.41829100000001</v>
      </c>
      <c r="D164">
        <v>6.4636940000000003</v>
      </c>
      <c r="E164">
        <v>125.42125900000001</v>
      </c>
      <c r="F164">
        <v>2.995609</v>
      </c>
      <c r="G164">
        <v>125.40824700000002</v>
      </c>
      <c r="H164">
        <v>7.4964469999999999</v>
      </c>
      <c r="K164">
        <f>(14/200)</f>
        <v>7.0000000000000007E-2</v>
      </c>
      <c r="L164">
        <f>(14/200)</f>
        <v>7.0000000000000007E-2</v>
      </c>
      <c r="M164">
        <f>(14/200)</f>
        <v>7.0000000000000007E-2</v>
      </c>
      <c r="N164">
        <f>(14/200)</f>
        <v>7.0000000000000007E-2</v>
      </c>
      <c r="P164">
        <f>(7/200)</f>
        <v>3.5000000000000003E-2</v>
      </c>
      <c r="Q164">
        <f>(9/200)</f>
        <v>4.4999999999999998E-2</v>
      </c>
      <c r="R164">
        <f>(8/200)</f>
        <v>0.04</v>
      </c>
      <c r="S164">
        <f>(8/200)</f>
        <v>0.04</v>
      </c>
      <c r="U164">
        <f>0.07+0.035</f>
        <v>0.10500000000000001</v>
      </c>
      <c r="V164">
        <f>0.07+0.045</f>
        <v>0.115</v>
      </c>
      <c r="W164">
        <f>0.07+0.04</f>
        <v>0.11000000000000001</v>
      </c>
      <c r="X164">
        <f>0.07+0.04</f>
        <v>0.11000000000000001</v>
      </c>
      <c r="Z164">
        <f>SQRT((ABS($A$165-$A$164)^2+(ABS($B$165-$B$164)^2)))</f>
        <v>30.807945226544827</v>
      </c>
      <c r="AA164">
        <f>SQRT((ABS($C$165-$C$164)^2+(ABS($D$165-$D$164)^2)))</f>
        <v>30.937492845398737</v>
      </c>
      <c r="AB164">
        <f>SQRT((ABS($E$165-$E$164)^2+(ABS($F$165-$F$164)^2)))</f>
        <v>33.290397105125514</v>
      </c>
      <c r="AC164">
        <f>SQRT((ABS($G$165-$G$164)^2+(ABS($H$165-$H$164)^2)))</f>
        <v>32.980240234073314</v>
      </c>
      <c r="AJ164">
        <f>1/0.105</f>
        <v>9.5238095238095237</v>
      </c>
      <c r="AK164">
        <f>1/0.115</f>
        <v>8.695652173913043</v>
      </c>
      <c r="AL164">
        <f>1/0.11</f>
        <v>9.0909090909090917</v>
      </c>
      <c r="AM164">
        <f>1/0.11</f>
        <v>9.0909090909090917</v>
      </c>
      <c r="AO164">
        <f t="shared" si="76"/>
        <v>293.40900215756977</v>
      </c>
      <c r="AP164">
        <f t="shared" si="77"/>
        <v>269.02167691651073</v>
      </c>
      <c r="AQ164">
        <f t="shared" si="78"/>
        <v>302.63997368295918</v>
      </c>
      <c r="AR164">
        <f t="shared" si="79"/>
        <v>299.82036576430284</v>
      </c>
      <c r="AV164">
        <f>((0.07/0.105)*100)</f>
        <v>66.666666666666671</v>
      </c>
      <c r="AW164">
        <f>((0.07/0.115)*100)</f>
        <v>60.869565217391312</v>
      </c>
      <c r="AX164">
        <f>((0.07/0.11)*100)</f>
        <v>63.636363636363647</v>
      </c>
      <c r="AY164">
        <f>((0.07/0.11)*100)</f>
        <v>63.636363636363647</v>
      </c>
      <c r="BA164">
        <f>((0.035/0.105)*100)</f>
        <v>33.333333333333336</v>
      </c>
      <c r="BB164">
        <f>((0.045/0.115)*100)</f>
        <v>39.130434782608688</v>
      </c>
      <c r="BC164">
        <f>((0.04/0.11)*100)</f>
        <v>36.363636363636367</v>
      </c>
      <c r="BD164">
        <f>((0.04/0.11)*100)</f>
        <v>36.363636363636367</v>
      </c>
      <c r="BF164">
        <f>ABS($B$164-$D$164)</f>
        <v>2.6711880000000003</v>
      </c>
      <c r="BG164">
        <f>ABS($F$164-$H$164)</f>
        <v>4.5008379999999999</v>
      </c>
      <c r="BL164">
        <f>SQRT((ABS($A$164-$E$164)^2+(ABS($B$164-$F$164)^2)))</f>
        <v>1.7756245677670639</v>
      </c>
      <c r="BM164">
        <f>SQRT((ABS($C$164-$G$164)^2+(ABS($D$164-$H$164)^2)))</f>
        <v>4.1408974439057227</v>
      </c>
      <c r="BO164">
        <f>SQRT((ABS($A$164-$G$164)^2+(ABS($B$164-$H$164)^2)))</f>
        <v>4.0244070689364921</v>
      </c>
      <c r="BP164">
        <f>SQRT((ABS($C$164-$E$164)^2+(ABS($D$164-$F$164)^2)))</f>
        <v>5.2918690815485068</v>
      </c>
      <c r="BR164">
        <f>DEGREES(ACOS((30.4216453407247^2+30.1139273673746^2-4.83934896796511^2)/(2*30.4216453407247*30.1139273673746)))</f>
        <v>9.1520115709324426</v>
      </c>
      <c r="BS164">
        <f>DEGREES(ACOS((42.0300309168228^2+42.9380735256161^2-5.0743628477061^2)/(2*42.0300309168228*42.9380735256161)))</f>
        <v>6.7373014898711086</v>
      </c>
      <c r="BU164">
        <v>14</v>
      </c>
      <c r="BV164">
        <v>11</v>
      </c>
      <c r="BW164">
        <v>7</v>
      </c>
      <c r="BX164">
        <v>7</v>
      </c>
      <c r="BY164">
        <v>14</v>
      </c>
      <c r="BZ164">
        <v>11</v>
      </c>
      <c r="CA164">
        <v>6</v>
      </c>
      <c r="CB164">
        <v>6</v>
      </c>
      <c r="CC164">
        <v>14</v>
      </c>
      <c r="CD164">
        <v>7</v>
      </c>
      <c r="CE164">
        <v>7</v>
      </c>
      <c r="CF164">
        <v>14</v>
      </c>
      <c r="CG164">
        <v>14</v>
      </c>
      <c r="CH164">
        <v>7</v>
      </c>
      <c r="CI164">
        <v>7</v>
      </c>
      <c r="CJ164">
        <v>14</v>
      </c>
      <c r="CL164">
        <v>7</v>
      </c>
      <c r="CM164">
        <v>4</v>
      </c>
      <c r="CN164">
        <v>1</v>
      </c>
      <c r="CO164">
        <v>1</v>
      </c>
      <c r="CP164">
        <v>9</v>
      </c>
      <c r="CQ164">
        <v>4</v>
      </c>
      <c r="CR164">
        <v>0</v>
      </c>
      <c r="CS164">
        <v>0</v>
      </c>
      <c r="CT164">
        <v>8</v>
      </c>
      <c r="CU164">
        <v>1</v>
      </c>
      <c r="CV164">
        <v>0</v>
      </c>
      <c r="CW164">
        <v>8</v>
      </c>
      <c r="CX164">
        <v>8</v>
      </c>
      <c r="CY164">
        <v>1</v>
      </c>
      <c r="CZ164">
        <v>0</v>
      </c>
      <c r="DA164">
        <v>8</v>
      </c>
      <c r="DC164">
        <f>((11/14)*100)</f>
        <v>78.571428571428569</v>
      </c>
      <c r="DD164">
        <f>((7/14)*100)</f>
        <v>50</v>
      </c>
      <c r="DE164">
        <f>((7/14)*100)</f>
        <v>50</v>
      </c>
      <c r="DF164">
        <f>((11/14)*100)</f>
        <v>78.571428571428569</v>
      </c>
      <c r="DG164">
        <f>((6/14)*100)</f>
        <v>42.857142857142854</v>
      </c>
      <c r="DH164">
        <f>((6/14)*100)</f>
        <v>42.857142857142854</v>
      </c>
      <c r="DI164">
        <f>((7/14)*100)</f>
        <v>50</v>
      </c>
      <c r="DJ164">
        <f>((7/14)*100)</f>
        <v>50</v>
      </c>
      <c r="DK164">
        <f>((14/14)*100)</f>
        <v>100</v>
      </c>
      <c r="DL164">
        <f>((7/14)*100)</f>
        <v>50</v>
      </c>
      <c r="DM164">
        <f>((7/14)*100)</f>
        <v>50</v>
      </c>
      <c r="DN164">
        <f>((14/14)*100)</f>
        <v>100</v>
      </c>
      <c r="DP164">
        <f>((4/7)*100)</f>
        <v>57.142857142857139</v>
      </c>
      <c r="DQ164">
        <f>((1/7)*100)</f>
        <v>14.285714285714285</v>
      </c>
      <c r="DR164">
        <f>((1/7)*100)</f>
        <v>14.285714285714285</v>
      </c>
      <c r="DS164">
        <f>((4/9)*100)</f>
        <v>44.444444444444443</v>
      </c>
      <c r="DT164">
        <f>((0/9)*100)</f>
        <v>0</v>
      </c>
      <c r="DU164">
        <f>((0/9)*100)</f>
        <v>0</v>
      </c>
      <c r="DV164">
        <f>((1/8)*100)</f>
        <v>12.5</v>
      </c>
      <c r="DW164">
        <f>((0/8)*100)</f>
        <v>0</v>
      </c>
      <c r="DX164">
        <f>((8/8)*100)</f>
        <v>100</v>
      </c>
      <c r="DY164">
        <f>((1/8)*100)</f>
        <v>12.5</v>
      </c>
      <c r="DZ164">
        <f>((0/8)*100)</f>
        <v>0</v>
      </c>
      <c r="EA164">
        <f>((8/8)*100)</f>
        <v>100</v>
      </c>
    </row>
    <row r="165" spans="1:131" x14ac:dyDescent="0.25">
      <c r="A165">
        <v>93.026821000000012</v>
      </c>
      <c r="B165">
        <v>3.664911</v>
      </c>
      <c r="C165">
        <v>98.483578000000009</v>
      </c>
      <c r="D165">
        <v>6.0489709999999999</v>
      </c>
      <c r="E165">
        <v>92.131409000000005</v>
      </c>
      <c r="F165">
        <v>2.8047520000000001</v>
      </c>
      <c r="G165">
        <v>92.428129000000013</v>
      </c>
      <c r="H165">
        <v>7.4066549999999998</v>
      </c>
      <c r="K165">
        <f>(16/200)</f>
        <v>0.08</v>
      </c>
      <c r="L165">
        <f>(13/200)</f>
        <v>6.5000000000000002E-2</v>
      </c>
      <c r="M165">
        <f>(14/200)</f>
        <v>7.0000000000000007E-2</v>
      </c>
      <c r="N165">
        <f>(13/200)</f>
        <v>6.5000000000000002E-2</v>
      </c>
      <c r="P165">
        <f>(7/200)</f>
        <v>3.5000000000000003E-2</v>
      </c>
      <c r="Q165">
        <f>(7/200)</f>
        <v>3.5000000000000003E-2</v>
      </c>
      <c r="R165">
        <f>(8/200)</f>
        <v>0.04</v>
      </c>
      <c r="S165">
        <f>(8/200)</f>
        <v>0.04</v>
      </c>
      <c r="U165">
        <f>0.08+0.035</f>
        <v>0.115</v>
      </c>
      <c r="V165">
        <f>0.065+0.035</f>
        <v>0.1</v>
      </c>
      <c r="W165">
        <f>0.07+0.04</f>
        <v>0.11000000000000001</v>
      </c>
      <c r="X165">
        <f>0.065+0.04</f>
        <v>0.10500000000000001</v>
      </c>
      <c r="Z165">
        <f>SQRT((ABS($A$166-$A$165)^2+(ABS($B$166-$B$165)^2)))</f>
        <v>27.897392410701425</v>
      </c>
      <c r="AA165">
        <f>SQRT((ABS($C$166-$C$165)^2+(ABS($D$166-$D$165)^2)))</f>
        <v>25.491342561136495</v>
      </c>
      <c r="AB165">
        <f>SQRT((ABS($E$166-$E$165)^2+(ABS($F$166-$F$165)^2)))</f>
        <v>26.768784760721978</v>
      </c>
      <c r="AC165">
        <f>SQRT((ABS($G$166-$G$165)^2+(ABS($H$166-$H$165)^2)))</f>
        <v>25.702044031419238</v>
      </c>
      <c r="AJ165">
        <f>1/0.115</f>
        <v>8.695652173913043</v>
      </c>
      <c r="AK165">
        <f>1/0.1</f>
        <v>10</v>
      </c>
      <c r="AL165">
        <f>1/0.11</f>
        <v>9.0909090909090917</v>
      </c>
      <c r="AM165">
        <f>1/0.105</f>
        <v>9.5238095238095237</v>
      </c>
      <c r="AO165">
        <f t="shared" si="76"/>
        <v>242.58602096262106</v>
      </c>
      <c r="AP165">
        <f t="shared" si="77"/>
        <v>254.91342561136494</v>
      </c>
      <c r="AQ165">
        <f t="shared" si="78"/>
        <v>243.35258873383614</v>
      </c>
      <c r="AR165">
        <f t="shared" si="79"/>
        <v>244.78137172780225</v>
      </c>
      <c r="AV165">
        <f>((0.08/0.115)*100)</f>
        <v>69.565217391304344</v>
      </c>
      <c r="AW165">
        <f>((0.065/0.1)*100)</f>
        <v>65</v>
      </c>
      <c r="AX165">
        <f>((0.07/0.11)*100)</f>
        <v>63.636363636363647</v>
      </c>
      <c r="AY165">
        <f>((0.065/0.105)*100)</f>
        <v>61.904761904761905</v>
      </c>
      <c r="BA165">
        <f>((0.035/0.115)*100)</f>
        <v>30.434782608695656</v>
      </c>
      <c r="BB165">
        <f>((0.035/0.1)*100)</f>
        <v>35</v>
      </c>
      <c r="BC165">
        <f>((0.04/0.11)*100)</f>
        <v>36.363636363636367</v>
      </c>
      <c r="BD165">
        <f>((0.04/0.105)*100)</f>
        <v>38.095238095238102</v>
      </c>
      <c r="BF165">
        <f>ABS($B$165-$D$165)</f>
        <v>2.3840599999999998</v>
      </c>
      <c r="BG165">
        <f>ABS($F$165-$H$165)</f>
        <v>4.6019030000000001</v>
      </c>
      <c r="BL165">
        <f>SQRT((ABS($A$165-$E$165)^2+(ABS($B$165-$F$165)^2)))</f>
        <v>1.241626415241321</v>
      </c>
      <c r="BM165">
        <f>SQRT((ABS($C$165-$G$165)^2+(ABS($D$165-$H$165)^2)))</f>
        <v>6.2057850780910027</v>
      </c>
      <c r="BO165">
        <f>SQRT((ABS($A$165-$G$165)^2+(ABS($B$165-$H$165)^2)))</f>
        <v>3.7893377089407059</v>
      </c>
      <c r="BP165">
        <f>SQRT((ABS($C$165-$E$165)^2+(ABS($D$165-$F$165)^2)))</f>
        <v>7.1326718643522389</v>
      </c>
      <c r="BR165">
        <f>DEGREES(ACOS((4.67259269384022^2+38.946724164467^2-38.8566494326203^2)/(2*4.67259269384022*38.946724164467)))</f>
        <v>85.455006439090184</v>
      </c>
      <c r="BS165">
        <f>DEGREES(ACOS((25.4834341452405^2+22.205789237619^2-5.00090947838031^2)/(2*25.4834341452405*22.205789237619)))</f>
        <v>9.1069099010802468</v>
      </c>
      <c r="BU165">
        <v>16</v>
      </c>
      <c r="BV165">
        <v>10</v>
      </c>
      <c r="BW165">
        <v>8</v>
      </c>
      <c r="BX165">
        <v>8</v>
      </c>
      <c r="BY165">
        <v>13</v>
      </c>
      <c r="BZ165">
        <v>10</v>
      </c>
      <c r="CA165">
        <v>5</v>
      </c>
      <c r="CB165">
        <v>5</v>
      </c>
      <c r="CC165">
        <v>14</v>
      </c>
      <c r="CD165">
        <v>8</v>
      </c>
      <c r="CE165">
        <v>6</v>
      </c>
      <c r="CF165">
        <v>13</v>
      </c>
      <c r="CG165">
        <v>13</v>
      </c>
      <c r="CH165">
        <v>8</v>
      </c>
      <c r="CI165">
        <v>5</v>
      </c>
      <c r="CJ165">
        <v>13</v>
      </c>
      <c r="CL165">
        <v>7</v>
      </c>
      <c r="CM165">
        <v>4</v>
      </c>
      <c r="CN165">
        <v>0</v>
      </c>
      <c r="CO165">
        <v>0</v>
      </c>
      <c r="CP165">
        <v>7</v>
      </c>
      <c r="CQ165">
        <v>4</v>
      </c>
      <c r="CR165">
        <v>0</v>
      </c>
      <c r="CS165">
        <v>0</v>
      </c>
      <c r="CT165">
        <v>8</v>
      </c>
      <c r="CU165">
        <v>0</v>
      </c>
      <c r="CV165">
        <v>0</v>
      </c>
      <c r="CW165">
        <v>8</v>
      </c>
      <c r="CX165">
        <v>8</v>
      </c>
      <c r="CY165">
        <v>0</v>
      </c>
      <c r="CZ165">
        <v>0</v>
      </c>
      <c r="DA165">
        <v>8</v>
      </c>
      <c r="DC165">
        <f>((10/16)*100)</f>
        <v>62.5</v>
      </c>
      <c r="DD165">
        <f>((8/16)*100)</f>
        <v>50</v>
      </c>
      <c r="DE165">
        <f>((8/16)*100)</f>
        <v>50</v>
      </c>
      <c r="DF165">
        <f>((10/13)*100)</f>
        <v>76.923076923076934</v>
      </c>
      <c r="DG165">
        <f>((5/13)*100)</f>
        <v>38.461538461538467</v>
      </c>
      <c r="DH165">
        <f>((5/13)*100)</f>
        <v>38.461538461538467</v>
      </c>
      <c r="DI165">
        <f>((8/14)*100)</f>
        <v>57.142857142857139</v>
      </c>
      <c r="DJ165">
        <f>((6/14)*100)</f>
        <v>42.857142857142854</v>
      </c>
      <c r="DK165">
        <f>((13/14)*100)</f>
        <v>92.857142857142861</v>
      </c>
      <c r="DL165">
        <f>((8/13)*100)</f>
        <v>61.53846153846154</v>
      </c>
      <c r="DM165">
        <f>((5/13)*100)</f>
        <v>38.461538461538467</v>
      </c>
      <c r="DN165">
        <f>((13/13)*100)</f>
        <v>100</v>
      </c>
      <c r="DP165">
        <f>((4/7)*100)</f>
        <v>57.142857142857139</v>
      </c>
      <c r="DQ165">
        <f>((0/7)*100)</f>
        <v>0</v>
      </c>
      <c r="DR165">
        <f>((0/7)*100)</f>
        <v>0</v>
      </c>
      <c r="DS165">
        <f>((4/7)*100)</f>
        <v>57.142857142857139</v>
      </c>
      <c r="DT165">
        <f>((0/7)*100)</f>
        <v>0</v>
      </c>
      <c r="DU165">
        <f>((0/7)*100)</f>
        <v>0</v>
      </c>
      <c r="DV165">
        <f>((0/8)*100)</f>
        <v>0</v>
      </c>
      <c r="DW165">
        <f>((0/8)*100)</f>
        <v>0</v>
      </c>
      <c r="DX165">
        <f>((8/8)*100)</f>
        <v>100</v>
      </c>
      <c r="DY165">
        <f>((0/8)*100)</f>
        <v>0</v>
      </c>
      <c r="DZ165">
        <f>((0/8)*100)</f>
        <v>0</v>
      </c>
      <c r="EA165">
        <f>((8/8)*100)</f>
        <v>100</v>
      </c>
    </row>
    <row r="166" spans="1:131" x14ac:dyDescent="0.25">
      <c r="A166">
        <v>65.151740000000004</v>
      </c>
      <c r="B166">
        <v>4.7804209999999996</v>
      </c>
      <c r="C166">
        <v>73.012406000000013</v>
      </c>
      <c r="D166">
        <v>7.0628460000000004</v>
      </c>
      <c r="E166">
        <v>65.393264000000002</v>
      </c>
      <c r="F166">
        <v>4.0851579999999998</v>
      </c>
      <c r="G166">
        <v>66.749896000000007</v>
      </c>
      <c r="H166">
        <v>8.5127369999999996</v>
      </c>
      <c r="K166">
        <f>(15/200)</f>
        <v>7.4999999999999997E-2</v>
      </c>
      <c r="L166">
        <f>(12/200)</f>
        <v>0.06</v>
      </c>
      <c r="M166">
        <f>(17/200)</f>
        <v>8.5000000000000006E-2</v>
      </c>
      <c r="N166">
        <f>(14/200)</f>
        <v>7.0000000000000007E-2</v>
      </c>
      <c r="P166">
        <f>(7/200)</f>
        <v>3.5000000000000003E-2</v>
      </c>
      <c r="Q166">
        <f>(8/200)</f>
        <v>0.04</v>
      </c>
      <c r="R166">
        <f>(8/200)</f>
        <v>0.04</v>
      </c>
      <c r="S166">
        <f>(9/200)</f>
        <v>4.4999999999999998E-2</v>
      </c>
      <c r="U166">
        <f>0.075+0.035</f>
        <v>0.11</v>
      </c>
      <c r="V166">
        <f>0.06+0.04</f>
        <v>0.1</v>
      </c>
      <c r="W166">
        <f>0.085+0.04</f>
        <v>0.125</v>
      </c>
      <c r="X166">
        <f>0.07+0.045</f>
        <v>0.115</v>
      </c>
      <c r="Z166">
        <f>SQRT((ABS($A$167-$A$166)^2+(ABS($B$167-$B$166)^2)))</f>
        <v>30.612955705859211</v>
      </c>
      <c r="AA166">
        <f>SQRT((ABS($C$167-$C$166)^2+(ABS($D$167-$D$166)^2)))</f>
        <v>27.898355805521057</v>
      </c>
      <c r="AB166">
        <f>SQRT((ABS($E$167-$E$166)^2+(ABS($F$167-$F$166)^2)))</f>
        <v>31.209454778025915</v>
      </c>
      <c r="AC166">
        <f>SQRT((ABS($G$167-$G$166)^2+(ABS($H$167-$H$166)^2)))</f>
        <v>28.444039941972875</v>
      </c>
      <c r="AJ166">
        <f>1/0.11</f>
        <v>9.0909090909090917</v>
      </c>
      <c r="AK166">
        <f>1/0.1</f>
        <v>10</v>
      </c>
      <c r="AL166">
        <f>1/0.125</f>
        <v>8</v>
      </c>
      <c r="AM166">
        <f>1/0.115</f>
        <v>8.695652173913043</v>
      </c>
      <c r="AO166">
        <f t="shared" si="76"/>
        <v>278.29959732599281</v>
      </c>
      <c r="AP166">
        <f t="shared" si="77"/>
        <v>278.98355805521055</v>
      </c>
      <c r="AQ166">
        <f t="shared" si="78"/>
        <v>249.67563822420732</v>
      </c>
      <c r="AR166">
        <f t="shared" si="79"/>
        <v>247.33947775628585</v>
      </c>
      <c r="AV166">
        <f>((0.075/0.11)*100)</f>
        <v>68.181818181818173</v>
      </c>
      <c r="AW166">
        <f>((0.06/0.1)*100)</f>
        <v>60</v>
      </c>
      <c r="AX166">
        <f>((0.085/0.125)*100)</f>
        <v>68</v>
      </c>
      <c r="AY166">
        <f>((0.07/0.115)*100)</f>
        <v>60.869565217391312</v>
      </c>
      <c r="BA166">
        <f>((0.035/0.11)*100)</f>
        <v>31.818181818181824</v>
      </c>
      <c r="BB166">
        <f>((0.04/0.1)*100)</f>
        <v>40</v>
      </c>
      <c r="BC166">
        <f>((0.04/0.125)*100)</f>
        <v>32</v>
      </c>
      <c r="BD166">
        <f>((0.045/0.115)*100)</f>
        <v>39.130434782608688</v>
      </c>
      <c r="BF166">
        <f>ABS($B$166-$D$166)</f>
        <v>2.2824250000000008</v>
      </c>
      <c r="BG166">
        <f>ABS($F$166-$H$166)</f>
        <v>4.4275789999999997</v>
      </c>
      <c r="BL166">
        <f>SQRT((ABS($A$166-$E$166)^2+(ABS($B$166-$F$166)^2)))</f>
        <v>0.73601934875721775</v>
      </c>
      <c r="BM166">
        <f>SQRT((ABS($C$166-$G$166)^2+(ABS($D$166-$H$166)^2)))</f>
        <v>6.4281580108131342</v>
      </c>
      <c r="BO166">
        <f>SQRT((ABS($A$166-$G$166)^2+(ABS($B$166-$H$166)^2)))</f>
        <v>4.0600843986538022</v>
      </c>
      <c r="BP166">
        <f>SQRT((ABS($C$166-$E$166)^2+(ABS($D$166-$F$166)^2)))</f>
        <v>8.180339274229901</v>
      </c>
      <c r="BS166" t="e">
        <f>DEGREES(ACOS((6.53968317251684^2+0^2-6.53968317251684^2)/(2*6.53968317251684*0)))</f>
        <v>#DIV/0!</v>
      </c>
      <c r="BU166">
        <v>15</v>
      </c>
      <c r="BV166">
        <v>7</v>
      </c>
      <c r="BW166">
        <v>8</v>
      </c>
      <c r="BX166">
        <v>8</v>
      </c>
      <c r="BY166">
        <v>12</v>
      </c>
      <c r="BZ166">
        <v>7</v>
      </c>
      <c r="CA166">
        <v>4</v>
      </c>
      <c r="CB166">
        <v>3</v>
      </c>
      <c r="CC166">
        <v>17</v>
      </c>
      <c r="CD166">
        <v>9</v>
      </c>
      <c r="CE166">
        <v>8</v>
      </c>
      <c r="CF166">
        <v>14</v>
      </c>
      <c r="CG166">
        <v>14</v>
      </c>
      <c r="CH166">
        <v>8</v>
      </c>
      <c r="CI166">
        <v>5</v>
      </c>
      <c r="CJ166">
        <v>14</v>
      </c>
      <c r="CL166">
        <v>7</v>
      </c>
      <c r="CM166">
        <v>2</v>
      </c>
      <c r="CN166">
        <v>1</v>
      </c>
      <c r="CO166">
        <v>2</v>
      </c>
      <c r="CP166">
        <v>8</v>
      </c>
      <c r="CQ166">
        <v>2</v>
      </c>
      <c r="CR166">
        <v>0</v>
      </c>
      <c r="CS166">
        <v>0</v>
      </c>
      <c r="CT166">
        <v>8</v>
      </c>
      <c r="CU166">
        <v>1</v>
      </c>
      <c r="CV166">
        <v>0</v>
      </c>
      <c r="CW166">
        <v>8</v>
      </c>
      <c r="CX166">
        <v>9</v>
      </c>
      <c r="CY166">
        <v>2</v>
      </c>
      <c r="CZ166">
        <v>0</v>
      </c>
      <c r="DA166">
        <v>8</v>
      </c>
      <c r="DC166">
        <f>((7/15)*100)</f>
        <v>46.666666666666664</v>
      </c>
      <c r="DD166">
        <f>((8/15)*100)</f>
        <v>53.333333333333336</v>
      </c>
      <c r="DE166">
        <f>((8/15)*100)</f>
        <v>53.333333333333336</v>
      </c>
      <c r="DF166">
        <f>((7/12)*100)</f>
        <v>58.333333333333336</v>
      </c>
      <c r="DG166">
        <f>((4/12)*100)</f>
        <v>33.333333333333329</v>
      </c>
      <c r="DH166">
        <f>((3/12)*100)</f>
        <v>25</v>
      </c>
      <c r="DI166">
        <f>((9/17)*100)</f>
        <v>52.941176470588239</v>
      </c>
      <c r="DJ166">
        <f>((8/17)*100)</f>
        <v>47.058823529411761</v>
      </c>
      <c r="DK166">
        <f>((14/17)*100)</f>
        <v>82.35294117647058</v>
      </c>
      <c r="DL166">
        <f>((8/14)*100)</f>
        <v>57.142857142857139</v>
      </c>
      <c r="DM166">
        <f>((5/14)*100)</f>
        <v>35.714285714285715</v>
      </c>
      <c r="DN166">
        <f>((14/14)*100)</f>
        <v>100</v>
      </c>
      <c r="DP166">
        <f>((2/7)*100)</f>
        <v>28.571428571428569</v>
      </c>
      <c r="DQ166">
        <f>((1/7)*100)</f>
        <v>14.285714285714285</v>
      </c>
      <c r="DR166">
        <f>((2/7)*100)</f>
        <v>28.571428571428569</v>
      </c>
      <c r="DS166">
        <f>((2/8)*100)</f>
        <v>25</v>
      </c>
      <c r="DT166">
        <f>((0/8)*100)</f>
        <v>0</v>
      </c>
      <c r="DU166">
        <f>((0/8)*100)</f>
        <v>0</v>
      </c>
      <c r="DV166">
        <f>((1/8)*100)</f>
        <v>12.5</v>
      </c>
      <c r="DW166">
        <f>((0/8)*100)</f>
        <v>0</v>
      </c>
      <c r="DX166">
        <f>((8/8)*100)</f>
        <v>100</v>
      </c>
      <c r="DY166">
        <f>((2/9)*100)</f>
        <v>22.222222222222221</v>
      </c>
      <c r="DZ166">
        <f>((0/9)*100)</f>
        <v>0</v>
      </c>
      <c r="EA166">
        <f>((8/9)*100)</f>
        <v>88.888888888888886</v>
      </c>
    </row>
    <row r="167" spans="1:131" x14ac:dyDescent="0.25">
      <c r="A167">
        <v>34.587213000000006</v>
      </c>
      <c r="B167">
        <v>6.501684</v>
      </c>
      <c r="C167">
        <v>45.120105000000002</v>
      </c>
      <c r="D167">
        <v>7.6440530000000004</v>
      </c>
      <c r="E167">
        <v>34.215162000000007</v>
      </c>
      <c r="F167">
        <v>5.4837369999999996</v>
      </c>
      <c r="G167">
        <v>38.338214000000001</v>
      </c>
      <c r="H167">
        <v>9.8691049999999994</v>
      </c>
      <c r="K167">
        <f>(13/200)</f>
        <v>6.5000000000000002E-2</v>
      </c>
      <c r="L167">
        <f>(11/200)</f>
        <v>5.5E-2</v>
      </c>
      <c r="P167">
        <f>(8/200)</f>
        <v>0.04</v>
      </c>
      <c r="Q167">
        <f>(9/200)</f>
        <v>4.4999999999999998E-2</v>
      </c>
      <c r="R167">
        <f>(8/200)</f>
        <v>0.04</v>
      </c>
      <c r="S167">
        <f>(8/200)</f>
        <v>0.04</v>
      </c>
      <c r="U167">
        <f>0.065+0.04</f>
        <v>0.10500000000000001</v>
      </c>
      <c r="V167">
        <f>0.055+0.045</f>
        <v>0.1</v>
      </c>
      <c r="Z167">
        <f>SQRT((ABS($A$168-$A$167)^2+(ABS($B$168-$B$167)^2)))</f>
        <v>21.67267635198812</v>
      </c>
      <c r="AA167">
        <f>SQRT((ABS($C$168-$C$167)^2+(ABS($D$168-$D$167)^2)))</f>
        <v>25.00163830995217</v>
      </c>
      <c r="AJ167">
        <f>1/0.105</f>
        <v>9.5238095238095237</v>
      </c>
      <c r="AK167">
        <f>1/0.1</f>
        <v>10</v>
      </c>
      <c r="AO167">
        <f t="shared" si="76"/>
        <v>206.40644144750587</v>
      </c>
      <c r="AP167">
        <f t="shared" si="77"/>
        <v>250.0163830995217</v>
      </c>
      <c r="AV167">
        <f>((0.065/0.105)*100)</f>
        <v>61.904761904761905</v>
      </c>
      <c r="AW167">
        <f>((0.055/0.1)*100)</f>
        <v>54.999999999999993</v>
      </c>
      <c r="BA167">
        <f>((0.04/0.105)*100)</f>
        <v>38.095238095238102</v>
      </c>
      <c r="BB167">
        <f>((0.045/0.1)*100)</f>
        <v>44.999999999999993</v>
      </c>
      <c r="BF167">
        <f>ABS($B$167-$D$167)</f>
        <v>1.1423690000000004</v>
      </c>
      <c r="BG167">
        <f>ABS($F$167-$H$167)</f>
        <v>4.3853679999999997</v>
      </c>
      <c r="BI167">
        <v>3.5182120000000001</v>
      </c>
      <c r="BJ167">
        <v>2.984712</v>
      </c>
      <c r="BL167">
        <f>SQRT((ABS($A$167-$E$167)^2+(ABS($B$167-$F$167)^2)))</f>
        <v>1.0838071975263865</v>
      </c>
      <c r="BM167">
        <f>SQRT((ABS($C$167-$G$167)^2+(ABS($D$167-$H$167)^2)))</f>
        <v>7.1375697501730251</v>
      </c>
      <c r="BO167">
        <f>SQRT((ABS($A$167-$G$167)^2+(ABS($B$167-$H$167)^2)))</f>
        <v>5.040786912104295</v>
      </c>
      <c r="BP167">
        <f>SQRT((ABS($C$167-$E$167)^2+(ABS($D$167-$F$167)^2)))</f>
        <v>11.116867681730538</v>
      </c>
      <c r="BU167">
        <v>13</v>
      </c>
      <c r="BV167">
        <v>4</v>
      </c>
      <c r="BW167">
        <v>5</v>
      </c>
      <c r="BX167">
        <v>7</v>
      </c>
      <c r="BY167">
        <v>11</v>
      </c>
      <c r="BZ167">
        <v>4</v>
      </c>
      <c r="CA167">
        <v>8</v>
      </c>
      <c r="CB167">
        <v>5</v>
      </c>
      <c r="CL167">
        <v>8</v>
      </c>
      <c r="CM167">
        <v>1</v>
      </c>
      <c r="CN167">
        <v>0</v>
      </c>
      <c r="CO167">
        <v>2</v>
      </c>
      <c r="CP167">
        <v>9</v>
      </c>
      <c r="CQ167">
        <v>1</v>
      </c>
      <c r="CR167">
        <v>0</v>
      </c>
      <c r="CS167">
        <v>0</v>
      </c>
      <c r="CT167">
        <v>8</v>
      </c>
      <c r="CU167">
        <v>0</v>
      </c>
      <c r="CV167">
        <v>5</v>
      </c>
      <c r="CW167">
        <v>5</v>
      </c>
      <c r="CX167">
        <v>8</v>
      </c>
      <c r="CY167">
        <v>2</v>
      </c>
      <c r="CZ167">
        <v>2</v>
      </c>
      <c r="DA167">
        <v>5</v>
      </c>
      <c r="DC167">
        <f>((4/13)*100)</f>
        <v>30.76923076923077</v>
      </c>
      <c r="DD167">
        <f>((5/13)*100)</f>
        <v>38.461538461538467</v>
      </c>
      <c r="DE167">
        <f>((7/13)*100)</f>
        <v>53.846153846153847</v>
      </c>
      <c r="DF167">
        <f>((4/11)*100)</f>
        <v>36.363636363636367</v>
      </c>
      <c r="DG167">
        <f>((8/11)*100)</f>
        <v>72.727272727272734</v>
      </c>
      <c r="DH167">
        <f>((5/11)*100)</f>
        <v>45.454545454545453</v>
      </c>
      <c r="DP167">
        <f>((1/8)*100)</f>
        <v>12.5</v>
      </c>
      <c r="DQ167">
        <f>((0/8)*100)</f>
        <v>0</v>
      </c>
      <c r="DR167">
        <f>((2/8)*100)</f>
        <v>25</v>
      </c>
      <c r="DS167">
        <f>((1/9)*100)</f>
        <v>11.111111111111111</v>
      </c>
      <c r="DT167">
        <f>((0/9)*100)</f>
        <v>0</v>
      </c>
      <c r="DU167">
        <f>((0/9)*100)</f>
        <v>0</v>
      </c>
      <c r="DV167">
        <f>((0/8)*100)</f>
        <v>0</v>
      </c>
      <c r="DW167">
        <f>((5/8)*100)</f>
        <v>62.5</v>
      </c>
      <c r="DX167">
        <f>((5/8)*100)</f>
        <v>62.5</v>
      </c>
      <c r="DY167">
        <f>((2/8)*100)</f>
        <v>25</v>
      </c>
      <c r="DZ167">
        <f>((2/8)*100)</f>
        <v>25</v>
      </c>
      <c r="EA167">
        <f>((5/8)*100)</f>
        <v>62.5</v>
      </c>
    </row>
    <row r="168" spans="1:131" x14ac:dyDescent="0.25">
      <c r="A168">
        <v>12.945741000000005</v>
      </c>
      <c r="B168">
        <v>7.664263</v>
      </c>
      <c r="C168">
        <v>20.149267000000002</v>
      </c>
      <c r="D168">
        <v>8.8846849999999993</v>
      </c>
      <c r="Q168">
        <f>(11/200)</f>
        <v>5.5E-2</v>
      </c>
      <c r="BF168">
        <f>ABS($B$168-$D$168)</f>
        <v>1.2204219999999992</v>
      </c>
      <c r="BR168">
        <f>DEGREES(ACOS((32.6094359305702^2+32.6082414717094^2-4.44622776608329^2)/(2*32.6094359305702*32.6082414717094)))</f>
        <v>7.8183658465499404</v>
      </c>
      <c r="CP168">
        <v>11</v>
      </c>
      <c r="CQ168">
        <v>2</v>
      </c>
      <c r="CR168">
        <v>5</v>
      </c>
      <c r="CS168">
        <v>2</v>
      </c>
      <c r="DS168">
        <f>((2/11)*100)</f>
        <v>18.181818181818183</v>
      </c>
      <c r="DT168">
        <f>((5/11)*100)</f>
        <v>45.454545454545453</v>
      </c>
      <c r="DU168">
        <f>((2/11)*100)</f>
        <v>18.181818181818183</v>
      </c>
    </row>
    <row r="169" spans="1:131" x14ac:dyDescent="0.25">
      <c r="A169" t="s">
        <v>22</v>
      </c>
      <c r="B169" t="s">
        <v>22</v>
      </c>
      <c r="C169" t="s">
        <v>22</v>
      </c>
      <c r="D169" t="s">
        <v>22</v>
      </c>
      <c r="E169" t="s">
        <v>22</v>
      </c>
      <c r="F169" t="s">
        <v>22</v>
      </c>
      <c r="G169" t="s">
        <v>22</v>
      </c>
      <c r="H169" t="s">
        <v>22</v>
      </c>
      <c r="BR169">
        <f>DEGREES(ACOS((31.9406632045997^2+33.2669827486462^2-4.94125635762536^2)/(2*31.9406632045997*33.2669827486462)))</f>
        <v>8.3739569082429419</v>
      </c>
      <c r="BS169">
        <f>DEGREES(ACOS((29.7938226511106^2+29.4067597637603^2-4.83934896796511^2)/(2*29.7938226511106*29.4067597637603)))</f>
        <v>9.3478353633421829</v>
      </c>
    </row>
    <row r="170" spans="1:131" x14ac:dyDescent="0.25">
      <c r="A170">
        <v>223.04006000000001</v>
      </c>
      <c r="B170">
        <v>8.7026819999999994</v>
      </c>
      <c r="C170">
        <v>244.318725</v>
      </c>
      <c r="D170">
        <v>8.2127590000000001</v>
      </c>
      <c r="E170">
        <v>252.61364700000001</v>
      </c>
      <c r="F170">
        <v>4.8175270000000001</v>
      </c>
      <c r="G170">
        <v>248.65988400000001</v>
      </c>
      <c r="H170">
        <v>8.7724200000000003</v>
      </c>
      <c r="K170">
        <f>(15/200)</f>
        <v>7.4999999999999997E-2</v>
      </c>
      <c r="L170">
        <f>(14/200)</f>
        <v>7.0000000000000007E-2</v>
      </c>
      <c r="M170">
        <f>(17/200)</f>
        <v>8.5000000000000006E-2</v>
      </c>
      <c r="N170">
        <f>(13/200)</f>
        <v>6.5000000000000002E-2</v>
      </c>
      <c r="P170">
        <f>(8/200)</f>
        <v>0.04</v>
      </c>
      <c r="Q170">
        <f>(9/200)</f>
        <v>4.4999999999999998E-2</v>
      </c>
      <c r="R170">
        <f>(10/200)</f>
        <v>0.05</v>
      </c>
      <c r="S170">
        <f>(9/200)</f>
        <v>4.4999999999999998E-2</v>
      </c>
      <c r="U170">
        <f>0.075+0.04</f>
        <v>0.11499999999999999</v>
      </c>
      <c r="V170">
        <f>0.07+0.045</f>
        <v>0.115</v>
      </c>
      <c r="W170">
        <f>0.085+0.05</f>
        <v>0.13500000000000001</v>
      </c>
      <c r="X170">
        <f>0.065+0.045</f>
        <v>0.11</v>
      </c>
      <c r="Z170">
        <f>SQRT((ABS($A$171-$A$170)^2+(ABS($B$171-$B$170)^2)))</f>
        <v>26.349546789109336</v>
      </c>
      <c r="AA170">
        <f>SQRT((ABS($C$171-$C$170)^2+(ABS($D$171-$D$170)^2)))</f>
        <v>24.917192388193062</v>
      </c>
      <c r="AB170">
        <f>SQRT((ABS($E$171-$E$170)^2+(ABS($F$171-$F$170)^2)))</f>
        <v>31.076142483217925</v>
      </c>
      <c r="AC170">
        <f>SQRT((ABS($G$171-$G$170)^2+(ABS($H$171-$H$170)^2)))</f>
        <v>27.005451323247538</v>
      </c>
      <c r="AJ170">
        <f>1/0.115</f>
        <v>8.695652173913043</v>
      </c>
      <c r="AK170">
        <f>1/0.115</f>
        <v>8.695652173913043</v>
      </c>
      <c r="AL170">
        <f>1/0.135</f>
        <v>7.4074074074074066</v>
      </c>
      <c r="AM170">
        <f>1/0.11</f>
        <v>9.0909090909090917</v>
      </c>
      <c r="AO170">
        <f t="shared" ref="AO170:AO176" si="80">$Z170/$U170</f>
        <v>229.12649381834208</v>
      </c>
      <c r="AP170">
        <f t="shared" ref="AP170:AP177" si="81">$AA170/$V170</f>
        <v>216.67123815820054</v>
      </c>
      <c r="AQ170">
        <f t="shared" ref="AQ170:AQ177" si="82">$AB170/$W170</f>
        <v>230.19364802383646</v>
      </c>
      <c r="AR170">
        <f t="shared" ref="AR170:AR177" si="83">$AC170/$X170</f>
        <v>245.50410293861398</v>
      </c>
      <c r="AV170">
        <f>((0.075/0.115)*100)</f>
        <v>65.217391304347814</v>
      </c>
      <c r="AW170">
        <f>((0.07/0.115)*100)</f>
        <v>60.869565217391312</v>
      </c>
      <c r="AX170">
        <f>((0.085/0.135)*100)</f>
        <v>62.962962962962962</v>
      </c>
      <c r="AY170">
        <f>((0.065/0.11)*100)</f>
        <v>59.090909090909093</v>
      </c>
      <c r="BA170">
        <f>((0.04/0.115)*100)</f>
        <v>34.782608695652172</v>
      </c>
      <c r="BB170">
        <f>((0.045/0.115)*100)</f>
        <v>39.130434782608688</v>
      </c>
      <c r="BC170">
        <f>((0.05/0.135)*100)</f>
        <v>37.037037037037038</v>
      </c>
      <c r="BD170">
        <f>((0.045/0.11)*100)</f>
        <v>40.909090909090907</v>
      </c>
      <c r="BF170">
        <f>ABS($B$170-$D$170)</f>
        <v>0.48992299999999922</v>
      </c>
      <c r="BG170">
        <f>ABS($F$170-$H$170)</f>
        <v>3.9548930000000002</v>
      </c>
      <c r="BL170">
        <f>SQRT((ABS($A$170-$E$171)^2+(ABS($B$170-$F$171)^2)))</f>
        <v>2.1360428468373551</v>
      </c>
      <c r="BM170">
        <f>SQRT((ABS($C$170-$G$170)^2+(ABS($D$170-$H$170)^2)))</f>
        <v>4.3770860053467127</v>
      </c>
      <c r="BO170">
        <f>SQRT((ABS($A$170-$G$171)^2+(ABS($B$170-$H$171)^2)))</f>
        <v>2.5020804730943458</v>
      </c>
      <c r="BP170">
        <f>SQRT((ABS($C$170-$E$170)^2+(ABS($D$170-$F$170)^2)))</f>
        <v>8.962886327512372</v>
      </c>
      <c r="BR170">
        <f>DEGREES(ACOS((24.61447441567^2+26.0610701315592^2-4.05543608701999^2)/(2*24.61447441567*26.0610701315592)))</f>
        <v>8.5787156554704218</v>
      </c>
      <c r="BS170">
        <f>DEGREES(ACOS((38.8566494326203^2+38.651634027743^2-4.42850442170277^2)/(2*38.8566494326203*38.651634027743)))</f>
        <v>6.5438494056341563</v>
      </c>
      <c r="BU170">
        <v>15</v>
      </c>
      <c r="BV170">
        <v>12</v>
      </c>
      <c r="BW170">
        <v>7</v>
      </c>
      <c r="BX170">
        <v>6</v>
      </c>
      <c r="BY170">
        <v>14</v>
      </c>
      <c r="BZ170">
        <v>11</v>
      </c>
      <c r="CA170">
        <v>11</v>
      </c>
      <c r="CB170">
        <v>8</v>
      </c>
      <c r="CC170">
        <v>17</v>
      </c>
      <c r="CD170">
        <v>9</v>
      </c>
      <c r="CE170">
        <v>11</v>
      </c>
      <c r="CF170">
        <v>13</v>
      </c>
      <c r="CG170">
        <v>13</v>
      </c>
      <c r="CH170">
        <v>5</v>
      </c>
      <c r="CI170">
        <v>8</v>
      </c>
      <c r="CJ170">
        <v>13</v>
      </c>
      <c r="CL170">
        <v>8</v>
      </c>
      <c r="CM170">
        <v>5</v>
      </c>
      <c r="CN170">
        <v>0</v>
      </c>
      <c r="CO170">
        <v>0</v>
      </c>
      <c r="CP170">
        <v>9</v>
      </c>
      <c r="CQ170">
        <v>0</v>
      </c>
      <c r="CR170">
        <v>7</v>
      </c>
      <c r="CS170">
        <v>3</v>
      </c>
      <c r="CT170">
        <v>10</v>
      </c>
      <c r="CU170">
        <v>0</v>
      </c>
      <c r="CV170">
        <v>7</v>
      </c>
      <c r="CW170">
        <v>6</v>
      </c>
      <c r="CX170">
        <v>9</v>
      </c>
      <c r="CY170">
        <v>0</v>
      </c>
      <c r="CZ170">
        <v>3</v>
      </c>
      <c r="DA170">
        <v>6</v>
      </c>
      <c r="DC170">
        <f>((12/15)*100)</f>
        <v>80</v>
      </c>
      <c r="DD170">
        <f>((7/15)*100)</f>
        <v>46.666666666666664</v>
      </c>
      <c r="DE170">
        <f>((6/15)*100)</f>
        <v>40</v>
      </c>
      <c r="DF170">
        <f>((11/14)*100)</f>
        <v>78.571428571428569</v>
      </c>
      <c r="DG170">
        <f>((11/14)*100)</f>
        <v>78.571428571428569</v>
      </c>
      <c r="DH170">
        <f>((8/14)*100)</f>
        <v>57.142857142857139</v>
      </c>
      <c r="DI170">
        <f>((9/17)*100)</f>
        <v>52.941176470588239</v>
      </c>
      <c r="DJ170">
        <f>((11/17)*100)</f>
        <v>64.705882352941174</v>
      </c>
      <c r="DK170">
        <f>((13/17)*100)</f>
        <v>76.470588235294116</v>
      </c>
      <c r="DL170">
        <f>((5/13)*100)</f>
        <v>38.461538461538467</v>
      </c>
      <c r="DM170">
        <f>((8/13)*100)</f>
        <v>61.53846153846154</v>
      </c>
      <c r="DN170">
        <f>((13/13)*100)</f>
        <v>100</v>
      </c>
      <c r="DP170">
        <f>((5/8)*100)</f>
        <v>62.5</v>
      </c>
      <c r="DQ170">
        <f>((0/8)*100)</f>
        <v>0</v>
      </c>
      <c r="DR170">
        <f>((0/8)*100)</f>
        <v>0</v>
      </c>
      <c r="DS170">
        <f>((0/9)*100)</f>
        <v>0</v>
      </c>
      <c r="DT170">
        <f>((7/9)*100)</f>
        <v>77.777777777777786</v>
      </c>
      <c r="DU170">
        <f>((3/9)*100)</f>
        <v>33.333333333333329</v>
      </c>
      <c r="DV170">
        <f>((0/10)*100)</f>
        <v>0</v>
      </c>
      <c r="DW170">
        <f>((7/10)*100)</f>
        <v>70</v>
      </c>
      <c r="DX170">
        <f>((6/10)*100)</f>
        <v>60</v>
      </c>
      <c r="DY170">
        <f>((0/9)*100)</f>
        <v>0</v>
      </c>
      <c r="DZ170">
        <f>((3/9)*100)</f>
        <v>33.333333333333329</v>
      </c>
      <c r="EA170">
        <f>((6/9)*100)</f>
        <v>66.666666666666657</v>
      </c>
    </row>
    <row r="171" spans="1:131" x14ac:dyDescent="0.25">
      <c r="A171">
        <v>196.71082899999999</v>
      </c>
      <c r="B171">
        <v>7.6681720000000002</v>
      </c>
      <c r="C171">
        <v>219.50097</v>
      </c>
      <c r="D171">
        <v>10.43661</v>
      </c>
      <c r="E171">
        <v>221.621837</v>
      </c>
      <c r="F171">
        <v>7.1053959999999998</v>
      </c>
      <c r="G171">
        <v>221.733428</v>
      </c>
      <c r="H171">
        <v>10.836486000000001</v>
      </c>
      <c r="K171">
        <f>(12/200)</f>
        <v>0.06</v>
      </c>
      <c r="L171">
        <f>(16/200)</f>
        <v>0.08</v>
      </c>
      <c r="M171">
        <f>(15/200)</f>
        <v>7.4999999999999997E-2</v>
      </c>
      <c r="N171">
        <f>(16/200)</f>
        <v>0.08</v>
      </c>
      <c r="P171">
        <f>(8/200)</f>
        <v>0.04</v>
      </c>
      <c r="Q171">
        <f>(8/200)</f>
        <v>0.04</v>
      </c>
      <c r="R171">
        <f>(8/200)</f>
        <v>0.04</v>
      </c>
      <c r="S171">
        <f>(9/200)</f>
        <v>4.4999999999999998E-2</v>
      </c>
      <c r="U171">
        <f>0.06+0.04</f>
        <v>0.1</v>
      </c>
      <c r="V171">
        <f>0.08+0.04</f>
        <v>0.12</v>
      </c>
      <c r="W171">
        <f>0.075+0.04</f>
        <v>0.11499999999999999</v>
      </c>
      <c r="X171">
        <f>0.08+0.045</f>
        <v>0.125</v>
      </c>
      <c r="Z171">
        <f>SQRT((ABS($A$172-$A$171)^2+(ABS($B$172-$B$171)^2)))</f>
        <v>28.153165691845331</v>
      </c>
      <c r="AA171">
        <f>SQRT((ABS($C$172-$C$171)^2+(ABS($D$172-$D$171)^2)))</f>
        <v>28.329143277983281</v>
      </c>
      <c r="AB171">
        <f>SQRT((ABS($E$172-$E$171)^2+(ABS($F$172-$F$171)^2)))</f>
        <v>28.310560567823543</v>
      </c>
      <c r="AC171">
        <f>SQRT((ABS($G$172-$G$171)^2+(ABS($H$172-$H$171)^2)))</f>
        <v>29.987661347518848</v>
      </c>
      <c r="AJ171">
        <f>1/0.1</f>
        <v>10</v>
      </c>
      <c r="AK171">
        <f>1/0.12</f>
        <v>8.3333333333333339</v>
      </c>
      <c r="AL171">
        <f>1/0.115</f>
        <v>8.695652173913043</v>
      </c>
      <c r="AM171">
        <f>1/0.125</f>
        <v>8</v>
      </c>
      <c r="AO171">
        <f t="shared" si="80"/>
        <v>281.53165691845328</v>
      </c>
      <c r="AP171">
        <f t="shared" si="81"/>
        <v>236.07619398319403</v>
      </c>
      <c r="AQ171">
        <f t="shared" si="82"/>
        <v>246.17878754629169</v>
      </c>
      <c r="AR171">
        <f t="shared" si="83"/>
        <v>239.90129078015079</v>
      </c>
      <c r="AV171">
        <f>((0.06/0.1)*100)</f>
        <v>60</v>
      </c>
      <c r="AW171">
        <f>((0.08/0.12)*100)</f>
        <v>66.666666666666671</v>
      </c>
      <c r="AX171">
        <f>((0.075/0.115)*100)</f>
        <v>65.217391304347814</v>
      </c>
      <c r="AY171">
        <f>((0.08/0.125)*100)</f>
        <v>64</v>
      </c>
      <c r="BA171">
        <f>((0.04/0.1)*100)</f>
        <v>40</v>
      </c>
      <c r="BB171">
        <f>((0.04/0.12)*100)</f>
        <v>33.333333333333336</v>
      </c>
      <c r="BC171">
        <f>((0.04/0.115)*100)</f>
        <v>34.782608695652172</v>
      </c>
      <c r="BD171">
        <f>((0.045/0.125)*100)</f>
        <v>36</v>
      </c>
      <c r="BF171">
        <f>ABS($B$171-$D$171)</f>
        <v>2.7684379999999997</v>
      </c>
      <c r="BG171">
        <f>ABS($F$171-$H$171)</f>
        <v>3.7310900000000009</v>
      </c>
      <c r="BL171">
        <f>SQRT((ABS($A$171-$E$172)^2+(ABS($B$171-$F$172)^2)))</f>
        <v>3.7687324281106749</v>
      </c>
      <c r="BM171">
        <f>SQRT((ABS($C$171-$G$171)^2+(ABS($D$171-$H$171)^2)))</f>
        <v>2.2679879931648754</v>
      </c>
      <c r="BO171">
        <f>SQRT((ABS($A$171-$G$172)^2+(ABS($B$171-$H$172)^2)))</f>
        <v>5.6590153760707222</v>
      </c>
      <c r="BP171">
        <f>SQRT((ABS($C$171-$E$171)^2+(ABS($D$171-$F$171)^2)))</f>
        <v>3.9490585644536873</v>
      </c>
      <c r="BR171">
        <f>DEGREES(ACOS((18.2711837420646^2+22.4412549528709^2-6.1361893008271^2)/(2*18.2711837420646*22.4412549528709)))</f>
        <v>12.763489609509579</v>
      </c>
      <c r="BS171">
        <f>DEGREES(ACOS((28.1454344641366^2+27.7469096606491^2-4.04926828705755^2)/(2*28.1454344641366*27.7469096606491)))</f>
        <v>8.2689670271674522</v>
      </c>
      <c r="BU171">
        <v>12</v>
      </c>
      <c r="BV171">
        <v>9</v>
      </c>
      <c r="BW171">
        <v>4</v>
      </c>
      <c r="BX171">
        <v>4</v>
      </c>
      <c r="BY171">
        <v>16</v>
      </c>
      <c r="BZ171">
        <v>12</v>
      </c>
      <c r="CA171">
        <v>10</v>
      </c>
      <c r="CB171">
        <v>10</v>
      </c>
      <c r="CC171">
        <v>15</v>
      </c>
      <c r="CD171">
        <v>7</v>
      </c>
      <c r="CE171">
        <v>10</v>
      </c>
      <c r="CF171">
        <v>15</v>
      </c>
      <c r="CG171">
        <v>16</v>
      </c>
      <c r="CH171">
        <v>8</v>
      </c>
      <c r="CI171">
        <v>10</v>
      </c>
      <c r="CJ171">
        <v>15</v>
      </c>
      <c r="CL171">
        <v>8</v>
      </c>
      <c r="CM171">
        <v>4</v>
      </c>
      <c r="CN171">
        <v>0</v>
      </c>
      <c r="CO171">
        <v>0</v>
      </c>
      <c r="CP171">
        <v>8</v>
      </c>
      <c r="CQ171">
        <v>5</v>
      </c>
      <c r="CR171">
        <v>2</v>
      </c>
      <c r="CS171">
        <v>3</v>
      </c>
      <c r="CT171">
        <v>8</v>
      </c>
      <c r="CU171">
        <v>0</v>
      </c>
      <c r="CV171">
        <v>2</v>
      </c>
      <c r="CW171">
        <v>8</v>
      </c>
      <c r="CX171">
        <v>9</v>
      </c>
      <c r="CY171">
        <v>0</v>
      </c>
      <c r="CZ171">
        <v>3</v>
      </c>
      <c r="DA171">
        <v>8</v>
      </c>
      <c r="DC171">
        <f>((9/12)*100)</f>
        <v>75</v>
      </c>
      <c r="DD171">
        <f>((4/12)*100)</f>
        <v>33.333333333333329</v>
      </c>
      <c r="DE171">
        <f>((4/12)*100)</f>
        <v>33.333333333333329</v>
      </c>
      <c r="DF171">
        <f>((12/16)*100)</f>
        <v>75</v>
      </c>
      <c r="DG171">
        <f>((10/16)*100)</f>
        <v>62.5</v>
      </c>
      <c r="DH171">
        <f>((10/16)*100)</f>
        <v>62.5</v>
      </c>
      <c r="DI171">
        <f>((7/15)*100)</f>
        <v>46.666666666666664</v>
      </c>
      <c r="DJ171">
        <f>((10/15)*100)</f>
        <v>66.666666666666657</v>
      </c>
      <c r="DK171">
        <f>((15/15)*100)</f>
        <v>100</v>
      </c>
      <c r="DL171">
        <f>((8/16)*100)</f>
        <v>50</v>
      </c>
      <c r="DM171">
        <f>((10/16)*100)</f>
        <v>62.5</v>
      </c>
      <c r="DN171">
        <f>((15/16)*100)</f>
        <v>93.75</v>
      </c>
      <c r="DP171">
        <f>((4/8)*100)</f>
        <v>50</v>
      </c>
      <c r="DQ171">
        <f>((0/8)*100)</f>
        <v>0</v>
      </c>
      <c r="DR171">
        <f>((0/8)*100)</f>
        <v>0</v>
      </c>
      <c r="DS171">
        <f>((5/8)*100)</f>
        <v>62.5</v>
      </c>
      <c r="DT171">
        <f>((2/8)*100)</f>
        <v>25</v>
      </c>
      <c r="DU171">
        <f>((3/8)*100)</f>
        <v>37.5</v>
      </c>
      <c r="DV171">
        <f>((0/8)*100)</f>
        <v>0</v>
      </c>
      <c r="DW171">
        <f>((2/8)*100)</f>
        <v>25</v>
      </c>
      <c r="DX171">
        <f>((8/8)*100)</f>
        <v>100</v>
      </c>
      <c r="DY171">
        <f>((0/9)*100)</f>
        <v>0</v>
      </c>
      <c r="DZ171">
        <f>((3/9)*100)</f>
        <v>33.333333333333329</v>
      </c>
      <c r="EA171">
        <f>((8/9)*100)</f>
        <v>88.888888888888886</v>
      </c>
    </row>
    <row r="172" spans="1:131" x14ac:dyDescent="0.25">
      <c r="A172">
        <v>168.56066200000001</v>
      </c>
      <c r="B172">
        <v>8.0790690000000005</v>
      </c>
      <c r="C172">
        <v>191.18187900000001</v>
      </c>
      <c r="D172">
        <v>9.6819950000000006</v>
      </c>
      <c r="E172">
        <v>193.33299099999999</v>
      </c>
      <c r="F172">
        <v>5.9967790000000001</v>
      </c>
      <c r="G172">
        <v>191.749098</v>
      </c>
      <c r="H172">
        <v>10.38951</v>
      </c>
      <c r="K172">
        <f>(12/200)</f>
        <v>0.06</v>
      </c>
      <c r="L172">
        <f>(14/200)</f>
        <v>7.0000000000000007E-2</v>
      </c>
      <c r="M172">
        <f>(15/200)</f>
        <v>7.4999999999999997E-2</v>
      </c>
      <c r="N172">
        <f>(15/200)</f>
        <v>7.4999999999999997E-2</v>
      </c>
      <c r="P172">
        <f>(9/200)</f>
        <v>4.4999999999999998E-2</v>
      </c>
      <c r="Q172">
        <f>(7/200)</f>
        <v>3.5000000000000003E-2</v>
      </c>
      <c r="R172">
        <f>(8/200)</f>
        <v>0.04</v>
      </c>
      <c r="S172">
        <f>(8/200)</f>
        <v>0.04</v>
      </c>
      <c r="U172">
        <f>0.06+0.045</f>
        <v>0.105</v>
      </c>
      <c r="V172">
        <f>0.07+0.035</f>
        <v>0.10500000000000001</v>
      </c>
      <c r="W172">
        <f>0.075+0.04</f>
        <v>0.11499999999999999</v>
      </c>
      <c r="X172">
        <f>0.075+0.04</f>
        <v>0.11499999999999999</v>
      </c>
      <c r="Z172">
        <f>SQRT((ABS($A$173-$A$172)^2+(ABS($B$173-$B$172)^2)))</f>
        <v>35.185087380418331</v>
      </c>
      <c r="AA172">
        <f>SQRT((ABS($C$173-$C$172)^2+(ABS($D$173-$D$172)^2)))</f>
        <v>28.411373117706834</v>
      </c>
      <c r="AB172">
        <f>SQRT((ABS($E$173-$E$172)^2+(ABS($F$173-$F$172)^2)))</f>
        <v>29.768645472494445</v>
      </c>
      <c r="AC172">
        <f>SQRT((ABS($G$173-$G$172)^2+(ABS($H$173-$H$172)^2)))</f>
        <v>29.454583865917115</v>
      </c>
      <c r="AJ172">
        <f>1/0.105</f>
        <v>9.5238095238095237</v>
      </c>
      <c r="AK172">
        <f>1/0.105</f>
        <v>9.5238095238095237</v>
      </c>
      <c r="AL172">
        <f>1/0.115</f>
        <v>8.695652173913043</v>
      </c>
      <c r="AM172">
        <f>1/0.115</f>
        <v>8.695652173913043</v>
      </c>
      <c r="AO172">
        <f t="shared" si="80"/>
        <v>335.09607028969839</v>
      </c>
      <c r="AP172">
        <f t="shared" si="81"/>
        <v>270.5845058829222</v>
      </c>
      <c r="AQ172">
        <f t="shared" si="82"/>
        <v>258.857786717343</v>
      </c>
      <c r="AR172">
        <f t="shared" si="83"/>
        <v>256.12681622536621</v>
      </c>
      <c r="AV172">
        <f>((0.06/0.105)*100)</f>
        <v>57.142857142857139</v>
      </c>
      <c r="AW172">
        <f>((0.07/0.105)*100)</f>
        <v>66.666666666666671</v>
      </c>
      <c r="AX172">
        <f>((0.075/0.115)*100)</f>
        <v>65.217391304347814</v>
      </c>
      <c r="AY172">
        <f>((0.075/0.115)*100)</f>
        <v>65.217391304347814</v>
      </c>
      <c r="BA172">
        <f>((0.045/0.105)*100)</f>
        <v>42.857142857142854</v>
      </c>
      <c r="BB172">
        <f>((0.035/0.105)*100)</f>
        <v>33.333333333333336</v>
      </c>
      <c r="BC172">
        <f>((0.04/0.115)*100)</f>
        <v>34.782608695652172</v>
      </c>
      <c r="BD172">
        <f>((0.04/0.115)*100)</f>
        <v>34.782608695652172</v>
      </c>
      <c r="BF172">
        <f>ABS($B$172-$D$172)</f>
        <v>1.6029260000000001</v>
      </c>
      <c r="BG172">
        <f>ABS($F$172-$H$172)</f>
        <v>4.3927309999999995</v>
      </c>
      <c r="BL172">
        <f>SQRT((ABS($A$172-$E$173)^2+(ABS($B$172-$F$173)^2)))</f>
        <v>5.3624719125338078</v>
      </c>
      <c r="BM172">
        <f>SQRT((ABS($C$172-$G$172)^2+(ABS($D$172-$H$172)^2)))</f>
        <v>0.90681578569519417</v>
      </c>
      <c r="BO172">
        <f>SQRT((ABS($A$172-$G$173)^2+(ABS($B$172-$H$173)^2)))</f>
        <v>6.7048077761263238</v>
      </c>
      <c r="BP172">
        <f>SQRT((ABS($C$172-$E$172)^2+(ABS($D$172-$F$172)^2)))</f>
        <v>4.2670950075197451</v>
      </c>
      <c r="BR172">
        <f>DEGREES(ACOS((16.6812457902814^2+21.7042678318643^2-6.78410122486457^2)/(2*16.6812457902814*21.7042678318643)))</f>
        <v>13.763918194043395</v>
      </c>
      <c r="BU172">
        <v>12</v>
      </c>
      <c r="BV172">
        <v>8</v>
      </c>
      <c r="BW172">
        <v>4</v>
      </c>
      <c r="BX172">
        <v>4</v>
      </c>
      <c r="BY172">
        <v>14</v>
      </c>
      <c r="BZ172">
        <v>9</v>
      </c>
      <c r="CA172">
        <v>8</v>
      </c>
      <c r="CB172">
        <v>7</v>
      </c>
      <c r="CC172">
        <v>15</v>
      </c>
      <c r="CD172">
        <v>6</v>
      </c>
      <c r="CE172">
        <v>8</v>
      </c>
      <c r="CF172">
        <v>14</v>
      </c>
      <c r="CG172">
        <v>15</v>
      </c>
      <c r="CH172">
        <v>6</v>
      </c>
      <c r="CI172">
        <v>7</v>
      </c>
      <c r="CJ172">
        <v>14</v>
      </c>
      <c r="CL172">
        <v>9</v>
      </c>
      <c r="CM172">
        <v>4</v>
      </c>
      <c r="CN172">
        <v>0</v>
      </c>
      <c r="CO172">
        <v>0</v>
      </c>
      <c r="CP172">
        <v>7</v>
      </c>
      <c r="CQ172">
        <v>4</v>
      </c>
      <c r="CR172">
        <v>2</v>
      </c>
      <c r="CS172">
        <v>1</v>
      </c>
      <c r="CT172">
        <v>8</v>
      </c>
      <c r="CU172">
        <v>0</v>
      </c>
      <c r="CV172">
        <v>2</v>
      </c>
      <c r="CW172">
        <v>7</v>
      </c>
      <c r="CX172">
        <v>8</v>
      </c>
      <c r="CY172">
        <v>0</v>
      </c>
      <c r="CZ172">
        <v>1</v>
      </c>
      <c r="DA172">
        <v>7</v>
      </c>
      <c r="DC172">
        <f>((8/12)*100)</f>
        <v>66.666666666666657</v>
      </c>
      <c r="DD172">
        <f>((4/12)*100)</f>
        <v>33.333333333333329</v>
      </c>
      <c r="DE172">
        <f>((4/12)*100)</f>
        <v>33.333333333333329</v>
      </c>
      <c r="DF172">
        <f>((9/14)*100)</f>
        <v>64.285714285714292</v>
      </c>
      <c r="DG172">
        <f>((8/14)*100)</f>
        <v>57.142857142857139</v>
      </c>
      <c r="DH172">
        <f>((7/14)*100)</f>
        <v>50</v>
      </c>
      <c r="DI172">
        <f>((6/15)*100)</f>
        <v>40</v>
      </c>
      <c r="DJ172">
        <f>((8/15)*100)</f>
        <v>53.333333333333336</v>
      </c>
      <c r="DK172">
        <f>((14/15)*100)</f>
        <v>93.333333333333329</v>
      </c>
      <c r="DL172">
        <f>((6/15)*100)</f>
        <v>40</v>
      </c>
      <c r="DM172">
        <f>((7/15)*100)</f>
        <v>46.666666666666664</v>
      </c>
      <c r="DN172">
        <f>((14/15)*100)</f>
        <v>93.333333333333329</v>
      </c>
      <c r="DP172">
        <f>((4/9)*100)</f>
        <v>44.444444444444443</v>
      </c>
      <c r="DQ172">
        <f>((0/9)*100)</f>
        <v>0</v>
      </c>
      <c r="DR172">
        <f>((0/9)*100)</f>
        <v>0</v>
      </c>
      <c r="DS172">
        <f>((4/7)*100)</f>
        <v>57.142857142857139</v>
      </c>
      <c r="DT172">
        <f>((2/7)*100)</f>
        <v>28.571428571428569</v>
      </c>
      <c r="DU172">
        <f>((1/7)*100)</f>
        <v>14.285714285714285</v>
      </c>
      <c r="DV172">
        <f>((0/8)*100)</f>
        <v>0</v>
      </c>
      <c r="DW172">
        <f>((2/8)*100)</f>
        <v>25</v>
      </c>
      <c r="DX172">
        <f>((7/8)*100)</f>
        <v>87.5</v>
      </c>
      <c r="DY172">
        <f>((0/8)*100)</f>
        <v>0</v>
      </c>
      <c r="DZ172">
        <f>((1/8)*100)</f>
        <v>12.5</v>
      </c>
      <c r="EA172">
        <f>((7/8)*100)</f>
        <v>87.5</v>
      </c>
    </row>
    <row r="173" spans="1:131" x14ac:dyDescent="0.25">
      <c r="A173">
        <v>133.41691</v>
      </c>
      <c r="B173">
        <v>6.3740560000000004</v>
      </c>
      <c r="C173">
        <v>162.770556</v>
      </c>
      <c r="D173">
        <v>9.73536</v>
      </c>
      <c r="E173">
        <v>163.56464700000001</v>
      </c>
      <c r="F173">
        <v>6.1307520000000002</v>
      </c>
      <c r="G173">
        <v>162.29461000000001</v>
      </c>
      <c r="H173">
        <v>10.464658999999999</v>
      </c>
      <c r="K173">
        <f>(16/200)</f>
        <v>0.08</v>
      </c>
      <c r="L173">
        <f>(14/200)</f>
        <v>7.0000000000000007E-2</v>
      </c>
      <c r="M173">
        <f>(14/200)</f>
        <v>7.0000000000000007E-2</v>
      </c>
      <c r="N173">
        <f>(13/200)</f>
        <v>6.5000000000000002E-2</v>
      </c>
      <c r="P173">
        <f>(9/200)</f>
        <v>4.4999999999999998E-2</v>
      </c>
      <c r="Q173">
        <f>(8/200)</f>
        <v>0.04</v>
      </c>
      <c r="R173">
        <f>(8/200)</f>
        <v>0.04</v>
      </c>
      <c r="S173">
        <f>(8/200)</f>
        <v>0.04</v>
      </c>
      <c r="U173">
        <f>0.08+0.045</f>
        <v>0.125</v>
      </c>
      <c r="V173">
        <f>0.07+0.04</f>
        <v>0.11000000000000001</v>
      </c>
      <c r="W173">
        <f>0.07+0.04</f>
        <v>0.11000000000000001</v>
      </c>
      <c r="X173">
        <f>0.065+0.04</f>
        <v>0.10500000000000001</v>
      </c>
      <c r="Z173">
        <f>SQRT((ABS($A$174-$A$173)^2+(ABS($B$174-$B$173)^2)))</f>
        <v>32.525377317183711</v>
      </c>
      <c r="AA173">
        <f>SQRT((ABS($C$174-$C$173)^2+(ABS($D$174-$D$173)^2)))</f>
        <v>35.337068176499344</v>
      </c>
      <c r="AB173">
        <f>SQRT((ABS($E$174-$E$173)^2+(ABS($F$174-$F$173)^2)))</f>
        <v>35.59665449862154</v>
      </c>
      <c r="AC173">
        <f>SQRT((ABS($G$174-$G$173)^2+(ABS($H$174-$H$173)^2)))</f>
        <v>36.009739167547707</v>
      </c>
      <c r="AJ173">
        <f>1/0.125</f>
        <v>8</v>
      </c>
      <c r="AK173">
        <f>1/0.11</f>
        <v>9.0909090909090917</v>
      </c>
      <c r="AL173">
        <f>1/0.11</f>
        <v>9.0909090909090917</v>
      </c>
      <c r="AM173">
        <f>1/0.105</f>
        <v>9.5238095238095237</v>
      </c>
      <c r="AO173">
        <f t="shared" si="80"/>
        <v>260.20301853746969</v>
      </c>
      <c r="AP173">
        <f t="shared" si="81"/>
        <v>321.24607433181217</v>
      </c>
      <c r="AQ173">
        <f t="shared" si="82"/>
        <v>323.60594998746848</v>
      </c>
      <c r="AR173">
        <f t="shared" si="83"/>
        <v>342.94989683378765</v>
      </c>
      <c r="AV173">
        <f>((0.08/0.125)*100)</f>
        <v>64</v>
      </c>
      <c r="AW173">
        <f>((0.07/0.11)*100)</f>
        <v>63.636363636363647</v>
      </c>
      <c r="AX173">
        <f>((0.07/0.11)*100)</f>
        <v>63.636363636363647</v>
      </c>
      <c r="AY173">
        <f>((0.065/0.105)*100)</f>
        <v>61.904761904761905</v>
      </c>
      <c r="BA173">
        <f>((0.045/0.125)*100)</f>
        <v>36</v>
      </c>
      <c r="BB173">
        <f>((0.04/0.11)*100)</f>
        <v>36.363636363636367</v>
      </c>
      <c r="BC173">
        <f>((0.04/0.11)*100)</f>
        <v>36.363636363636367</v>
      </c>
      <c r="BD173">
        <f>((0.04/0.105)*100)</f>
        <v>38.095238095238102</v>
      </c>
      <c r="BF173">
        <f>ABS($B$173-$D$173)</f>
        <v>3.3613039999999996</v>
      </c>
      <c r="BG173">
        <f>ABS($F$173-$H$173)</f>
        <v>4.3339069999999991</v>
      </c>
      <c r="BL173">
        <f>SQRT((ABS($A$173-$E$174)^2+(ABS($B$173-$F$174)^2)))</f>
        <v>5.5931800707236299</v>
      </c>
      <c r="BM173">
        <f>SQRT((ABS($C$173-$G$173)^2+(ABS($D$173-$H$173)^2)))</f>
        <v>0.87086257602275718</v>
      </c>
      <c r="BO173">
        <f>SQRT((ABS($A$173-$G$174)^2+(ABS($B$173-$H$174)^2)))</f>
        <v>7.7987621617890603</v>
      </c>
      <c r="BP173">
        <f>SQRT((ABS($C$173-$E$173)^2+(ABS($D$173-$F$173)^2)))</f>
        <v>3.6910404156477359</v>
      </c>
      <c r="BR173" t="e">
        <f>DEGREES(ACOS((6.78410122486457^2+0^2-6.78410122486457^2)/(2*6.78410122486457*0)))</f>
        <v>#DIV/0!</v>
      </c>
      <c r="BU173">
        <v>16</v>
      </c>
      <c r="BV173">
        <v>11</v>
      </c>
      <c r="BW173">
        <v>9</v>
      </c>
      <c r="BX173">
        <v>8</v>
      </c>
      <c r="BY173">
        <v>14</v>
      </c>
      <c r="BZ173">
        <v>8</v>
      </c>
      <c r="CA173">
        <v>7</v>
      </c>
      <c r="CB173">
        <v>6</v>
      </c>
      <c r="CC173">
        <v>14</v>
      </c>
      <c r="CD173">
        <v>5</v>
      </c>
      <c r="CE173">
        <v>7</v>
      </c>
      <c r="CF173">
        <v>13</v>
      </c>
      <c r="CG173">
        <v>13</v>
      </c>
      <c r="CH173">
        <v>4</v>
      </c>
      <c r="CI173">
        <v>6</v>
      </c>
      <c r="CJ173">
        <v>13</v>
      </c>
      <c r="CL173">
        <v>9</v>
      </c>
      <c r="CM173">
        <v>3</v>
      </c>
      <c r="CN173">
        <v>0</v>
      </c>
      <c r="CO173">
        <v>0</v>
      </c>
      <c r="CP173">
        <v>8</v>
      </c>
      <c r="CQ173">
        <v>4</v>
      </c>
      <c r="CR173">
        <v>1</v>
      </c>
      <c r="CS173">
        <v>0</v>
      </c>
      <c r="CT173">
        <v>8</v>
      </c>
      <c r="CU173">
        <v>0</v>
      </c>
      <c r="CV173">
        <v>1</v>
      </c>
      <c r="CW173">
        <v>7</v>
      </c>
      <c r="CX173">
        <v>8</v>
      </c>
      <c r="CY173">
        <v>0</v>
      </c>
      <c r="CZ173">
        <v>0</v>
      </c>
      <c r="DA173">
        <v>7</v>
      </c>
      <c r="DC173">
        <f>((11/16)*100)</f>
        <v>68.75</v>
      </c>
      <c r="DD173">
        <f>((9/16)*100)</f>
        <v>56.25</v>
      </c>
      <c r="DE173">
        <f>((8/16)*100)</f>
        <v>50</v>
      </c>
      <c r="DF173">
        <f>((8/14)*100)</f>
        <v>57.142857142857139</v>
      </c>
      <c r="DG173">
        <f>((7/14)*100)</f>
        <v>50</v>
      </c>
      <c r="DH173">
        <f>((6/14)*100)</f>
        <v>42.857142857142854</v>
      </c>
      <c r="DI173">
        <f>((5/14)*100)</f>
        <v>35.714285714285715</v>
      </c>
      <c r="DJ173">
        <f>((7/14)*100)</f>
        <v>50</v>
      </c>
      <c r="DK173">
        <f>((13/14)*100)</f>
        <v>92.857142857142861</v>
      </c>
      <c r="DL173">
        <f>((4/13)*100)</f>
        <v>30.76923076923077</v>
      </c>
      <c r="DM173">
        <f>((6/13)*100)</f>
        <v>46.153846153846153</v>
      </c>
      <c r="DN173">
        <f>((13/13)*100)</f>
        <v>100</v>
      </c>
      <c r="DP173">
        <f>((3/9)*100)</f>
        <v>33.333333333333329</v>
      </c>
      <c r="DQ173">
        <f>((0/9)*100)</f>
        <v>0</v>
      </c>
      <c r="DR173">
        <f>((0/9)*100)</f>
        <v>0</v>
      </c>
      <c r="DS173">
        <f>((4/8)*100)</f>
        <v>50</v>
      </c>
      <c r="DT173">
        <f>((1/8)*100)</f>
        <v>12.5</v>
      </c>
      <c r="DU173">
        <f>((0/8)*100)</f>
        <v>0</v>
      </c>
      <c r="DV173">
        <f>((0/8)*100)</f>
        <v>0</v>
      </c>
      <c r="DW173">
        <f>((1/8)*100)</f>
        <v>12.5</v>
      </c>
      <c r="DX173">
        <f>((7/8)*100)</f>
        <v>87.5</v>
      </c>
      <c r="DY173">
        <f>((0/8)*100)</f>
        <v>0</v>
      </c>
      <c r="DZ173">
        <f>((0/8)*100)</f>
        <v>0</v>
      </c>
      <c r="EA173">
        <f>((7/8)*100)</f>
        <v>87.5</v>
      </c>
    </row>
    <row r="174" spans="1:131" x14ac:dyDescent="0.25">
      <c r="A174">
        <v>100.894423</v>
      </c>
      <c r="B174">
        <v>5.9404560000000002</v>
      </c>
      <c r="C174">
        <v>127.46089800000001</v>
      </c>
      <c r="D174">
        <v>8.3437999999999999</v>
      </c>
      <c r="E174">
        <v>127.984644</v>
      </c>
      <c r="F174">
        <v>5.042084</v>
      </c>
      <c r="G174">
        <v>126.29636200000002</v>
      </c>
      <c r="H174">
        <v>9.5550130000000006</v>
      </c>
      <c r="K174">
        <f>(13/200)</f>
        <v>6.5000000000000002E-2</v>
      </c>
      <c r="L174">
        <f>(15/200)</f>
        <v>7.4999999999999997E-2</v>
      </c>
      <c r="M174">
        <f>(15/200)</f>
        <v>7.4999999999999997E-2</v>
      </c>
      <c r="N174">
        <f>(16/200)</f>
        <v>0.08</v>
      </c>
      <c r="P174">
        <f>(8/200)</f>
        <v>0.04</v>
      </c>
      <c r="Q174">
        <f>(8/200)</f>
        <v>0.04</v>
      </c>
      <c r="R174">
        <f>(7/200)</f>
        <v>3.5000000000000003E-2</v>
      </c>
      <c r="S174">
        <f>(8/200)</f>
        <v>0.04</v>
      </c>
      <c r="U174">
        <f>0.065+0.04</f>
        <v>0.10500000000000001</v>
      </c>
      <c r="V174">
        <f>0.075+0.04</f>
        <v>0.11499999999999999</v>
      </c>
      <c r="W174">
        <f>0.075+0.035</f>
        <v>0.11</v>
      </c>
      <c r="X174">
        <f>0.08+0.04</f>
        <v>0.12</v>
      </c>
      <c r="Z174">
        <f>SQRT((ABS($A$175-$A$174)^2+(ABS($B$175-$B$174)^2)))</f>
        <v>26.506180150113234</v>
      </c>
      <c r="AA174">
        <f>SQRT((ABS($C$175-$C$174)^2+(ABS($D$175-$D$174)^2)))</f>
        <v>32.219553924547519</v>
      </c>
      <c r="AB174">
        <f>SQRT((ABS($E$175-$E$174)^2+(ABS($F$175-$F$174)^2)))</f>
        <v>32.961908878955491</v>
      </c>
      <c r="AC174">
        <f>SQRT((ABS($G$175-$G$174)^2+(ABS($H$175-$H$174)^2)))</f>
        <v>32.434960173867537</v>
      </c>
      <c r="AJ174">
        <f>1/0.105</f>
        <v>9.5238095238095237</v>
      </c>
      <c r="AK174">
        <f>1/0.115</f>
        <v>8.695652173913043</v>
      </c>
      <c r="AL174">
        <f>1/0.11</f>
        <v>9.0909090909090917</v>
      </c>
      <c r="AM174">
        <f>1/0.12</f>
        <v>8.3333333333333339</v>
      </c>
      <c r="AO174">
        <f t="shared" si="80"/>
        <v>252.43981095345936</v>
      </c>
      <c r="AP174">
        <f t="shared" si="81"/>
        <v>280.17003412650018</v>
      </c>
      <c r="AQ174">
        <f t="shared" si="82"/>
        <v>299.65371708141356</v>
      </c>
      <c r="AR174">
        <f t="shared" si="83"/>
        <v>270.29133478222951</v>
      </c>
      <c r="AV174">
        <f>((0.065/0.105)*100)</f>
        <v>61.904761904761905</v>
      </c>
      <c r="AW174">
        <f>((0.075/0.115)*100)</f>
        <v>65.217391304347814</v>
      </c>
      <c r="AX174">
        <f>((0.075/0.11)*100)</f>
        <v>68.181818181818173</v>
      </c>
      <c r="AY174">
        <f>((0.08/0.12)*100)</f>
        <v>66.666666666666671</v>
      </c>
      <c r="BA174">
        <f>((0.04/0.105)*100)</f>
        <v>38.095238095238102</v>
      </c>
      <c r="BB174">
        <f>((0.04/0.115)*100)</f>
        <v>34.782608695652172</v>
      </c>
      <c r="BC174">
        <f>((0.035/0.11)*100)</f>
        <v>31.818181818181824</v>
      </c>
      <c r="BD174">
        <f>((0.04/0.12)*100)</f>
        <v>33.333333333333336</v>
      </c>
      <c r="BF174">
        <f>ABS($B$174-$D$174)</f>
        <v>2.4033439999999997</v>
      </c>
      <c r="BG174">
        <f>ABS($F$174-$H$174)</f>
        <v>4.5129290000000006</v>
      </c>
      <c r="BL174">
        <f>SQRT((ABS($A$174-$E$175)^2+(ABS($B$174-$F$175)^2)))</f>
        <v>6.174824808867049</v>
      </c>
      <c r="BM174">
        <f>SQRT((ABS($C$174-$G$174)^2+(ABS($D$174-$H$174)^2)))</f>
        <v>1.6802324323333955</v>
      </c>
      <c r="BO174">
        <f>SQRT((ABS($A$174-$G$175)^2+(ABS($B$174-$H$175)^2)))</f>
        <v>7.6339694286221054</v>
      </c>
      <c r="BP174">
        <f>SQRT((ABS($C$174-$E$174)^2+(ABS($D$174-$F$174)^2)))</f>
        <v>3.3429984171656417</v>
      </c>
      <c r="BS174">
        <f>DEGREES(ACOS((32.147876154424^2+31.5539336964256^2-4.44622776608329^2)/(2*32.147876154424*31.5539336964256)))</f>
        <v>7.933202334729188</v>
      </c>
      <c r="BU174">
        <v>13</v>
      </c>
      <c r="BV174">
        <v>9</v>
      </c>
      <c r="BW174">
        <v>5</v>
      </c>
      <c r="BX174">
        <v>5</v>
      </c>
      <c r="BY174">
        <v>15</v>
      </c>
      <c r="BZ174">
        <v>11</v>
      </c>
      <c r="CA174">
        <v>9</v>
      </c>
      <c r="CB174">
        <v>8</v>
      </c>
      <c r="CC174">
        <v>15</v>
      </c>
      <c r="CD174">
        <v>7</v>
      </c>
      <c r="CE174">
        <v>9</v>
      </c>
      <c r="CF174">
        <v>14</v>
      </c>
      <c r="CG174">
        <v>16</v>
      </c>
      <c r="CH174">
        <v>8</v>
      </c>
      <c r="CI174">
        <v>8</v>
      </c>
      <c r="CJ174">
        <v>14</v>
      </c>
      <c r="CL174">
        <v>8</v>
      </c>
      <c r="CM174">
        <v>4</v>
      </c>
      <c r="CN174">
        <v>0</v>
      </c>
      <c r="CO174">
        <v>0</v>
      </c>
      <c r="CP174">
        <v>8</v>
      </c>
      <c r="CQ174">
        <v>3</v>
      </c>
      <c r="CR174">
        <v>1</v>
      </c>
      <c r="CS174">
        <v>1</v>
      </c>
      <c r="CT174">
        <v>7</v>
      </c>
      <c r="CU174">
        <v>0</v>
      </c>
      <c r="CV174">
        <v>1</v>
      </c>
      <c r="CW174">
        <v>7</v>
      </c>
      <c r="CX174">
        <v>8</v>
      </c>
      <c r="CY174">
        <v>0</v>
      </c>
      <c r="CZ174">
        <v>1</v>
      </c>
      <c r="DA174">
        <v>7</v>
      </c>
      <c r="DC174">
        <f>((9/13)*100)</f>
        <v>69.230769230769226</v>
      </c>
      <c r="DD174">
        <f>((5/13)*100)</f>
        <v>38.461538461538467</v>
      </c>
      <c r="DE174">
        <f>((5/13)*100)</f>
        <v>38.461538461538467</v>
      </c>
      <c r="DF174">
        <f>((11/15)*100)</f>
        <v>73.333333333333329</v>
      </c>
      <c r="DG174">
        <f>((9/15)*100)</f>
        <v>60</v>
      </c>
      <c r="DH174">
        <f>((8/15)*100)</f>
        <v>53.333333333333336</v>
      </c>
      <c r="DI174">
        <f>((7/15)*100)</f>
        <v>46.666666666666664</v>
      </c>
      <c r="DJ174">
        <f>((9/15)*100)</f>
        <v>60</v>
      </c>
      <c r="DK174">
        <f>((14/15)*100)</f>
        <v>93.333333333333329</v>
      </c>
      <c r="DL174">
        <f>((8/16)*100)</f>
        <v>50</v>
      </c>
      <c r="DM174">
        <f>((8/16)*100)</f>
        <v>50</v>
      </c>
      <c r="DN174">
        <f>((14/16)*100)</f>
        <v>87.5</v>
      </c>
      <c r="DP174">
        <f>((4/8)*100)</f>
        <v>50</v>
      </c>
      <c r="DQ174">
        <f>((0/8)*100)</f>
        <v>0</v>
      </c>
      <c r="DR174">
        <f>((0/8)*100)</f>
        <v>0</v>
      </c>
      <c r="DS174">
        <f>((3/8)*100)</f>
        <v>37.5</v>
      </c>
      <c r="DT174">
        <f>((1/8)*100)</f>
        <v>12.5</v>
      </c>
      <c r="DU174">
        <f>((1/8)*100)</f>
        <v>12.5</v>
      </c>
      <c r="DV174">
        <f>((0/7)*100)</f>
        <v>0</v>
      </c>
      <c r="DW174">
        <f>((1/7)*100)</f>
        <v>14.285714285714285</v>
      </c>
      <c r="DX174">
        <f>((7/7)*100)</f>
        <v>100</v>
      </c>
      <c r="DY174">
        <f>((0/8)*100)</f>
        <v>0</v>
      </c>
      <c r="DZ174">
        <f>((1/8)*100)</f>
        <v>12.5</v>
      </c>
      <c r="EA174">
        <f>((7/8)*100)</f>
        <v>87.5</v>
      </c>
    </row>
    <row r="175" spans="1:131" x14ac:dyDescent="0.25">
      <c r="A175">
        <v>74.388304000000005</v>
      </c>
      <c r="B175">
        <v>5.8835199999999999</v>
      </c>
      <c r="C175">
        <v>95.241350000000011</v>
      </c>
      <c r="D175">
        <v>8.3242609999999999</v>
      </c>
      <c r="E175">
        <v>95.039933000000005</v>
      </c>
      <c r="F175">
        <v>3.977446</v>
      </c>
      <c r="G175">
        <v>93.867544000000009</v>
      </c>
      <c r="H175">
        <v>8.9238199999999992</v>
      </c>
      <c r="K175">
        <f>(12/200)</f>
        <v>0.06</v>
      </c>
      <c r="L175">
        <f>(15/200)</f>
        <v>7.4999999999999997E-2</v>
      </c>
      <c r="M175">
        <f>(14/200)</f>
        <v>7.0000000000000007E-2</v>
      </c>
      <c r="N175">
        <f>(14/200)</f>
        <v>7.0000000000000007E-2</v>
      </c>
      <c r="P175">
        <f>(9/200)</f>
        <v>4.4999999999999998E-2</v>
      </c>
      <c r="Q175">
        <f>(8/200)</f>
        <v>0.04</v>
      </c>
      <c r="R175">
        <f>(8/200)</f>
        <v>0.04</v>
      </c>
      <c r="S175">
        <f>(8/200)</f>
        <v>0.04</v>
      </c>
      <c r="U175">
        <f>0.06+0.045</f>
        <v>0.105</v>
      </c>
      <c r="V175">
        <f>0.075+0.04</f>
        <v>0.11499999999999999</v>
      </c>
      <c r="W175">
        <f>0.07+0.04</f>
        <v>0.11000000000000001</v>
      </c>
      <c r="X175">
        <f>0.07+0.04</f>
        <v>0.11000000000000001</v>
      </c>
      <c r="Z175">
        <f>SQRT((ABS($A$176-$A$175)^2+(ABS($B$176-$B$175)^2)))</f>
        <v>26.255309144708868</v>
      </c>
      <c r="AA175">
        <f>SQRT((ABS($C$176-$C$175)^2+(ABS($D$176-$D$175)^2)))</f>
        <v>27.829638456253889</v>
      </c>
      <c r="AB175">
        <f>SQRT((ABS($E$176-$E$175)^2+(ABS($F$176-$F$175)^2)))</f>
        <v>26.329847702812486</v>
      </c>
      <c r="AC175">
        <f>SQRT((ABS($G$176-$G$175)^2+(ABS($H$176-$H$175)^2)))</f>
        <v>26.856626218040454</v>
      </c>
      <c r="AJ175">
        <f>1/0.105</f>
        <v>9.5238095238095237</v>
      </c>
      <c r="AK175">
        <f>1/0.115</f>
        <v>8.695652173913043</v>
      </c>
      <c r="AL175">
        <f>1/0.11</f>
        <v>9.0909090909090917</v>
      </c>
      <c r="AM175">
        <f>1/0.11</f>
        <v>9.0909090909090917</v>
      </c>
      <c r="AO175">
        <f t="shared" si="80"/>
        <v>250.0505632829416</v>
      </c>
      <c r="AP175">
        <f t="shared" si="81"/>
        <v>241.99685614133818</v>
      </c>
      <c r="AQ175">
        <f t="shared" si="82"/>
        <v>239.36225184374985</v>
      </c>
      <c r="AR175">
        <f t="shared" si="83"/>
        <v>244.15114743673138</v>
      </c>
      <c r="AV175">
        <f>((0.06/0.105)*100)</f>
        <v>57.142857142857139</v>
      </c>
      <c r="AW175">
        <f>((0.075/0.115)*100)</f>
        <v>65.217391304347814</v>
      </c>
      <c r="AX175">
        <f>((0.07/0.11)*100)</f>
        <v>63.636363636363647</v>
      </c>
      <c r="AY175">
        <f>((0.07/0.11)*100)</f>
        <v>63.636363636363647</v>
      </c>
      <c r="BA175">
        <f>((0.045/0.105)*100)</f>
        <v>42.857142857142854</v>
      </c>
      <c r="BB175">
        <f>((0.04/0.115)*100)</f>
        <v>34.782608695652172</v>
      </c>
      <c r="BC175">
        <f>((0.04/0.11)*100)</f>
        <v>36.363636363636367</v>
      </c>
      <c r="BD175">
        <f>((0.04/0.11)*100)</f>
        <v>36.363636363636367</v>
      </c>
      <c r="BF175">
        <f>ABS($B$175-$D$175)</f>
        <v>2.440741</v>
      </c>
      <c r="BG175">
        <f>ABS($F$175-$H$175)</f>
        <v>4.9463739999999987</v>
      </c>
      <c r="BL175">
        <f>SQRT((ABS($A$175-$E$176)^2+(ABS($B$175-$F$176)^2)))</f>
        <v>5.909153106805153</v>
      </c>
      <c r="BM175">
        <f>SQRT((ABS($C$175-$G$175)^2+(ABS($D$175-$H$175)^2)))</f>
        <v>1.4989375971390551</v>
      </c>
      <c r="BO175">
        <f>SQRT((ABS($A$175-$G$176)^2+(ABS($B$175-$H$176)^2)))</f>
        <v>7.9009909359255639</v>
      </c>
      <c r="BP175">
        <f>SQRT((ABS($C$175-$E$175)^2+(ABS($D$175-$F$175)^2)))</f>
        <v>4.3514789959408047</v>
      </c>
      <c r="BS175">
        <f>DEGREES(ACOS((4.94125635762536^2+25.8681849551373^2-24.61447441567^2)/(2*4.94125635762536*25.8681849551373)))</f>
        <v>69.935180364349478</v>
      </c>
      <c r="BU175">
        <v>12</v>
      </c>
      <c r="BV175">
        <v>8</v>
      </c>
      <c r="BW175">
        <v>3</v>
      </c>
      <c r="BX175">
        <v>4</v>
      </c>
      <c r="BY175">
        <v>15</v>
      </c>
      <c r="BZ175">
        <v>9</v>
      </c>
      <c r="CA175">
        <v>9</v>
      </c>
      <c r="CB175">
        <v>7</v>
      </c>
      <c r="CC175">
        <v>14</v>
      </c>
      <c r="CD175">
        <v>5</v>
      </c>
      <c r="CE175">
        <v>9</v>
      </c>
      <c r="CF175">
        <v>12</v>
      </c>
      <c r="CG175">
        <v>14</v>
      </c>
      <c r="CH175">
        <v>5</v>
      </c>
      <c r="CI175">
        <v>7</v>
      </c>
      <c r="CJ175">
        <v>12</v>
      </c>
      <c r="CL175">
        <v>9</v>
      </c>
      <c r="CM175">
        <v>3</v>
      </c>
      <c r="CN175">
        <v>0</v>
      </c>
      <c r="CO175">
        <v>0</v>
      </c>
      <c r="CP175">
        <v>8</v>
      </c>
      <c r="CQ175">
        <v>4</v>
      </c>
      <c r="CR175">
        <v>2</v>
      </c>
      <c r="CS175">
        <v>0</v>
      </c>
      <c r="CT175">
        <v>8</v>
      </c>
      <c r="CU175">
        <v>0</v>
      </c>
      <c r="CV175">
        <v>2</v>
      </c>
      <c r="CW175">
        <v>6</v>
      </c>
      <c r="CX175">
        <v>8</v>
      </c>
      <c r="CY175">
        <v>0</v>
      </c>
      <c r="CZ175">
        <v>0</v>
      </c>
      <c r="DA175">
        <v>6</v>
      </c>
      <c r="DC175">
        <f>((8/12)*100)</f>
        <v>66.666666666666657</v>
      </c>
      <c r="DD175">
        <f>((3/12)*100)</f>
        <v>25</v>
      </c>
      <c r="DE175">
        <f>((4/12)*100)</f>
        <v>33.333333333333329</v>
      </c>
      <c r="DF175">
        <f>((9/15)*100)</f>
        <v>60</v>
      </c>
      <c r="DG175">
        <f>((9/15)*100)</f>
        <v>60</v>
      </c>
      <c r="DH175">
        <f>((7/15)*100)</f>
        <v>46.666666666666664</v>
      </c>
      <c r="DI175">
        <f>((5/14)*100)</f>
        <v>35.714285714285715</v>
      </c>
      <c r="DJ175">
        <f>((9/14)*100)</f>
        <v>64.285714285714292</v>
      </c>
      <c r="DK175">
        <f>((12/14)*100)</f>
        <v>85.714285714285708</v>
      </c>
      <c r="DL175">
        <f>((5/14)*100)</f>
        <v>35.714285714285715</v>
      </c>
      <c r="DM175">
        <f>((7/14)*100)</f>
        <v>50</v>
      </c>
      <c r="DN175">
        <f>((12/14)*100)</f>
        <v>85.714285714285708</v>
      </c>
      <c r="DP175">
        <f>((3/9)*100)</f>
        <v>33.333333333333329</v>
      </c>
      <c r="DQ175">
        <f>((0/9)*100)</f>
        <v>0</v>
      </c>
      <c r="DR175">
        <f>((0/9)*100)</f>
        <v>0</v>
      </c>
      <c r="DS175">
        <f>((4/8)*100)</f>
        <v>50</v>
      </c>
      <c r="DT175">
        <f>((2/8)*100)</f>
        <v>25</v>
      </c>
      <c r="DU175">
        <f>((0/8)*100)</f>
        <v>0</v>
      </c>
      <c r="DV175">
        <f>((0/8)*100)</f>
        <v>0</v>
      </c>
      <c r="DW175">
        <f>((2/8)*100)</f>
        <v>25</v>
      </c>
      <c r="DX175">
        <f>((6/8)*100)</f>
        <v>75</v>
      </c>
      <c r="DY175">
        <f>((0/8)*100)</f>
        <v>0</v>
      </c>
      <c r="DZ175">
        <f>((0/8)*100)</f>
        <v>0</v>
      </c>
      <c r="EA175">
        <f>((6/8)*100)</f>
        <v>75</v>
      </c>
    </row>
    <row r="176" spans="1:131" x14ac:dyDescent="0.25">
      <c r="A176">
        <v>48.134952000000006</v>
      </c>
      <c r="B176">
        <v>5.5629470000000003</v>
      </c>
      <c r="C176">
        <v>67.421001000000004</v>
      </c>
      <c r="D176">
        <v>7.6052629999999999</v>
      </c>
      <c r="E176">
        <v>68.711425000000006</v>
      </c>
      <c r="F176">
        <v>4.2430519999999996</v>
      </c>
      <c r="G176">
        <v>67.011737000000011</v>
      </c>
      <c r="H176">
        <v>8.7140529999999998</v>
      </c>
      <c r="K176">
        <f>(12/200)</f>
        <v>0.06</v>
      </c>
      <c r="L176">
        <f>(15/200)</f>
        <v>7.4999999999999997E-2</v>
      </c>
      <c r="M176">
        <f>(14/200)</f>
        <v>7.0000000000000007E-2</v>
      </c>
      <c r="N176">
        <f>(16/200)</f>
        <v>0.08</v>
      </c>
      <c r="P176">
        <f>(9/200)</f>
        <v>4.4999999999999998E-2</v>
      </c>
      <c r="Q176">
        <f>(7/200)</f>
        <v>3.5000000000000003E-2</v>
      </c>
      <c r="R176">
        <f>(9/200)</f>
        <v>4.4999999999999998E-2</v>
      </c>
      <c r="S176">
        <f>(8/200)</f>
        <v>0.04</v>
      </c>
      <c r="U176">
        <f>0.06+0.045</f>
        <v>0.105</v>
      </c>
      <c r="V176">
        <f>0.075+0.035</f>
        <v>0.11</v>
      </c>
      <c r="W176">
        <f>0.07+0.045</f>
        <v>0.115</v>
      </c>
      <c r="X176">
        <f>0.08+0.04</f>
        <v>0.12</v>
      </c>
      <c r="Z176">
        <f>SQRT((ABS($A$177-$A$176)^2+(ABS($B$177-$B$176)^2)))</f>
        <v>25.230871201411066</v>
      </c>
      <c r="AA176">
        <f>SQRT((ABS($C$177-$C$176)^2+(ABS($D$177-$D$176)^2)))</f>
        <v>27.917633464162574</v>
      </c>
      <c r="AB176">
        <f>SQRT((ABS($E$177-$E$176)^2+(ABS($F$177-$F$176)^2)))</f>
        <v>26.096855003358339</v>
      </c>
      <c r="AC176">
        <f>SQRT((ABS($G$177-$G$176)^2+(ABS($H$177-$H$176)^2)))</f>
        <v>27.900867220349838</v>
      </c>
      <c r="AJ176">
        <f>1/0.105</f>
        <v>9.5238095238095237</v>
      </c>
      <c r="AK176">
        <f>1/0.11</f>
        <v>9.0909090909090917</v>
      </c>
      <c r="AL176">
        <f>1/0.115</f>
        <v>8.695652173913043</v>
      </c>
      <c r="AM176">
        <f>1/0.12</f>
        <v>8.3333333333333339</v>
      </c>
      <c r="AO176">
        <f t="shared" si="80"/>
        <v>240.29401144201017</v>
      </c>
      <c r="AP176">
        <f t="shared" si="81"/>
        <v>253.79666785602339</v>
      </c>
      <c r="AQ176">
        <f t="shared" si="82"/>
        <v>226.92917394224642</v>
      </c>
      <c r="AR176">
        <f t="shared" si="83"/>
        <v>232.50722683624866</v>
      </c>
      <c r="AV176">
        <f>((0.06/0.105)*100)</f>
        <v>57.142857142857139</v>
      </c>
      <c r="AW176">
        <f>((0.075/0.11)*100)</f>
        <v>68.181818181818173</v>
      </c>
      <c r="AX176">
        <f>((0.07/0.115)*100)</f>
        <v>60.869565217391312</v>
      </c>
      <c r="AY176">
        <f>((0.08/0.12)*100)</f>
        <v>66.666666666666671</v>
      </c>
      <c r="BA176">
        <f>((0.045/0.105)*100)</f>
        <v>42.857142857142854</v>
      </c>
      <c r="BB176">
        <f>((0.035/0.11)*100)</f>
        <v>31.818181818181824</v>
      </c>
      <c r="BC176">
        <f>((0.045/0.115)*100)</f>
        <v>39.130434782608688</v>
      </c>
      <c r="BD176">
        <f>((0.04/0.12)*100)</f>
        <v>33.333333333333336</v>
      </c>
      <c r="BF176">
        <f>ABS($B$176-$D$176)</f>
        <v>2.0423159999999996</v>
      </c>
      <c r="BG176">
        <f>ABS($F$176-$H$176)</f>
        <v>4.4710010000000002</v>
      </c>
      <c r="BL176">
        <f>SQRT((ABS($A$176-$E$177)^2+(ABS($B$176-$F$177)^2)))</f>
        <v>5.5447228643993585</v>
      </c>
      <c r="BM176">
        <f>SQRT((ABS($C$176-$G$176)^2+(ABS($D$176-$H$176)^2)))</f>
        <v>1.1819104389910404</v>
      </c>
      <c r="BO176">
        <f>SQRT((ABS($A$176-$G$177)^2+(ABS($B$176-$H$177)^2)))</f>
        <v>9.8464823827265828</v>
      </c>
      <c r="BP176">
        <f>SQRT((ABS($C$176-$E$176)^2+(ABS($D$176-$F$176)^2)))</f>
        <v>3.6013409875068767</v>
      </c>
      <c r="BR176">
        <f>DEGREES(ACOS((31.1392874415258^2+30.5100974774032^2-4.56698692577415^2)/(2*31.1392874415258*30.5100974774032)))</f>
        <v>8.4159979187375793</v>
      </c>
      <c r="BS176">
        <f>DEGREES(ACOS((4.05543608701999^2+19.6237996429423^2-18.2711837420646^2)/(2*4.05543608701999*19.6237996429423)))</f>
        <v>64.826144439466447</v>
      </c>
      <c r="BU176">
        <v>12</v>
      </c>
      <c r="BV176">
        <v>5</v>
      </c>
      <c r="BW176">
        <v>4</v>
      </c>
      <c r="BX176">
        <v>7</v>
      </c>
      <c r="BY176">
        <v>15</v>
      </c>
      <c r="BZ176">
        <v>8</v>
      </c>
      <c r="CA176">
        <v>8</v>
      </c>
      <c r="CB176">
        <v>7</v>
      </c>
      <c r="CC176">
        <v>14</v>
      </c>
      <c r="CD176">
        <v>5</v>
      </c>
      <c r="CE176">
        <v>8</v>
      </c>
      <c r="CF176">
        <v>13</v>
      </c>
      <c r="CG176">
        <v>16</v>
      </c>
      <c r="CH176">
        <v>7</v>
      </c>
      <c r="CI176">
        <v>7</v>
      </c>
      <c r="CJ176">
        <v>13</v>
      </c>
      <c r="CL176">
        <v>9</v>
      </c>
      <c r="CM176">
        <v>2</v>
      </c>
      <c r="CN176">
        <v>0</v>
      </c>
      <c r="CO176">
        <v>0</v>
      </c>
      <c r="CP176">
        <v>7</v>
      </c>
      <c r="CQ176">
        <v>3</v>
      </c>
      <c r="CR176">
        <v>2</v>
      </c>
      <c r="CS176">
        <v>0</v>
      </c>
      <c r="CT176">
        <v>9</v>
      </c>
      <c r="CU176">
        <v>0</v>
      </c>
      <c r="CV176">
        <v>2</v>
      </c>
      <c r="CW176">
        <v>7</v>
      </c>
      <c r="CX176">
        <v>8</v>
      </c>
      <c r="CY176">
        <v>0</v>
      </c>
      <c r="CZ176">
        <v>0</v>
      </c>
      <c r="DA176">
        <v>7</v>
      </c>
      <c r="DC176">
        <f>((5/12)*100)</f>
        <v>41.666666666666671</v>
      </c>
      <c r="DD176">
        <f>((4/12)*100)</f>
        <v>33.333333333333329</v>
      </c>
      <c r="DE176">
        <f>((7/12)*100)</f>
        <v>58.333333333333336</v>
      </c>
      <c r="DF176">
        <f>((8/15)*100)</f>
        <v>53.333333333333336</v>
      </c>
      <c r="DG176">
        <f>((8/15)*100)</f>
        <v>53.333333333333336</v>
      </c>
      <c r="DH176">
        <f>((7/15)*100)</f>
        <v>46.666666666666664</v>
      </c>
      <c r="DI176">
        <f>((5/14)*100)</f>
        <v>35.714285714285715</v>
      </c>
      <c r="DJ176">
        <f>((8/14)*100)</f>
        <v>57.142857142857139</v>
      </c>
      <c r="DK176">
        <f>((13/14)*100)</f>
        <v>92.857142857142861</v>
      </c>
      <c r="DL176">
        <f>((7/16)*100)</f>
        <v>43.75</v>
      </c>
      <c r="DM176">
        <f>((7/16)*100)</f>
        <v>43.75</v>
      </c>
      <c r="DN176">
        <f>((13/16)*100)</f>
        <v>81.25</v>
      </c>
      <c r="DP176">
        <f>((2/9)*100)</f>
        <v>22.222222222222221</v>
      </c>
      <c r="DQ176">
        <f>((0/9)*100)</f>
        <v>0</v>
      </c>
      <c r="DR176">
        <f>((0/9)*100)</f>
        <v>0</v>
      </c>
      <c r="DS176">
        <f>((3/7)*100)</f>
        <v>42.857142857142854</v>
      </c>
      <c r="DT176">
        <f>((2/7)*100)</f>
        <v>28.571428571428569</v>
      </c>
      <c r="DU176">
        <f>((0/7)*100)</f>
        <v>0</v>
      </c>
      <c r="DV176">
        <f>((0/9)*100)</f>
        <v>0</v>
      </c>
      <c r="DW176">
        <f>((2/9)*100)</f>
        <v>22.222222222222221</v>
      </c>
      <c r="DX176">
        <f>((7/9)*100)</f>
        <v>77.777777777777786</v>
      </c>
      <c r="DY176">
        <f>((0/8)*100)</f>
        <v>0</v>
      </c>
      <c r="DZ176">
        <f>((0/8)*100)</f>
        <v>0</v>
      </c>
      <c r="EA176">
        <f>((7/8)*100)</f>
        <v>87.5</v>
      </c>
    </row>
    <row r="177" spans="1:131" x14ac:dyDescent="0.25">
      <c r="A177">
        <v>22.920057</v>
      </c>
      <c r="B177">
        <v>6.4606839999999996</v>
      </c>
      <c r="C177">
        <v>39.509738000000006</v>
      </c>
      <c r="D177">
        <v>8.201632</v>
      </c>
      <c r="E177">
        <v>42.624160000000003</v>
      </c>
      <c r="F177">
        <v>4.9504739999999998</v>
      </c>
      <c r="G177">
        <v>39.122791000000007</v>
      </c>
      <c r="H177">
        <v>9.529579</v>
      </c>
      <c r="L177">
        <f>(12/200)</f>
        <v>0.06</v>
      </c>
      <c r="M177">
        <f>(16/200)</f>
        <v>0.08</v>
      </c>
      <c r="N177">
        <f>(14/200)</f>
        <v>7.0000000000000007E-2</v>
      </c>
      <c r="P177">
        <f>(11/200)</f>
        <v>5.5E-2</v>
      </c>
      <c r="Q177">
        <f>(9/200)</f>
        <v>4.4999999999999998E-2</v>
      </c>
      <c r="R177">
        <f>(8/200)</f>
        <v>0.04</v>
      </c>
      <c r="S177">
        <f>(10/200)</f>
        <v>0.05</v>
      </c>
      <c r="V177">
        <f>0.06+0.045</f>
        <v>0.105</v>
      </c>
      <c r="W177">
        <f>0.08+0.04</f>
        <v>0.12</v>
      </c>
      <c r="X177">
        <f>0.07+0.05</f>
        <v>0.12000000000000001</v>
      </c>
      <c r="AA177">
        <f>SQRT((ABS($C$178-$C$177)^2+(ABS($D$178-$D$177)^2)))</f>
        <v>22.421826314834508</v>
      </c>
      <c r="AB177">
        <f>SQRT((ABS($E$178-$E$177)^2+(ABS($F$178-$F$177)^2)))</f>
        <v>22.828183064688481</v>
      </c>
      <c r="AC177">
        <f>SQRT((ABS($G$178-$G$177)^2+(ABS($H$178-$H$177)^2)))</f>
        <v>21.87236602792812</v>
      </c>
      <c r="AK177">
        <f>1/0.105</f>
        <v>9.5238095238095237</v>
      </c>
      <c r="AL177">
        <f>1/0.12</f>
        <v>8.3333333333333339</v>
      </c>
      <c r="AM177">
        <f>1/0.12</f>
        <v>8.3333333333333339</v>
      </c>
      <c r="AP177">
        <f t="shared" si="81"/>
        <v>213.5412029984239</v>
      </c>
      <c r="AQ177">
        <f t="shared" si="82"/>
        <v>190.234858872404</v>
      </c>
      <c r="AR177">
        <f t="shared" si="83"/>
        <v>182.26971689940098</v>
      </c>
      <c r="AW177">
        <f>((0.06/0.105)*100)</f>
        <v>57.142857142857139</v>
      </c>
      <c r="AX177">
        <f>((0.08/0.12)*100)</f>
        <v>66.666666666666671</v>
      </c>
      <c r="AY177">
        <f>((0.07/0.12)*100)</f>
        <v>58.333333333333336</v>
      </c>
      <c r="BB177">
        <f>((0.045/0.105)*100)</f>
        <v>42.857142857142854</v>
      </c>
      <c r="BC177">
        <f>((0.04/0.12)*100)</f>
        <v>33.333333333333336</v>
      </c>
      <c r="BD177">
        <f>((0.05/0.12)*100)</f>
        <v>41.666666666666671</v>
      </c>
      <c r="BF177">
        <f>ABS($B$177-$D$177)</f>
        <v>1.7409480000000004</v>
      </c>
      <c r="BG177">
        <f>ABS($F$177-$H$177)</f>
        <v>4.5791050000000002</v>
      </c>
      <c r="BM177">
        <f>SQRT((ABS($C$177-$G$177)^2+(ABS($D$177-$H$177)^2)))</f>
        <v>1.383174325823755</v>
      </c>
      <c r="BO177">
        <f>SQRT((ABS($A$177-$G$178)^2+(ABS($B$177-$H$178)^2)))</f>
        <v>6.5162908705788256</v>
      </c>
      <c r="BP177">
        <f>SQRT((ABS($C$177-$E$177)^2+(ABS($D$177-$F$177)^2)))</f>
        <v>4.5021831076765393</v>
      </c>
      <c r="BR177">
        <f>DEGREES(ACOS((5.19672913673524^2+28.8304291655437^2-25.9096833055058^2)/(2*5.19672913673524*28.8304291655437)))</f>
        <v>51.41375789214807</v>
      </c>
      <c r="BS177">
        <f>DEGREES(ACOS((6.1361893008271^2+20.7851832528696^2-16.6812457902814^2)/(2*6.1361893008271*20.7851832528696)))</f>
        <v>41.375661427203866</v>
      </c>
      <c r="BY177">
        <v>12</v>
      </c>
      <c r="BZ177">
        <v>5</v>
      </c>
      <c r="CA177">
        <v>7</v>
      </c>
      <c r="CB177">
        <v>2</v>
      </c>
      <c r="CC177">
        <v>16</v>
      </c>
      <c r="CD177">
        <v>5</v>
      </c>
      <c r="CE177">
        <v>7</v>
      </c>
      <c r="CF177">
        <v>11</v>
      </c>
      <c r="CG177">
        <v>14</v>
      </c>
      <c r="CH177">
        <v>8</v>
      </c>
      <c r="CI177">
        <v>2</v>
      </c>
      <c r="CJ177">
        <v>11</v>
      </c>
      <c r="CL177">
        <v>11</v>
      </c>
      <c r="CM177">
        <v>4</v>
      </c>
      <c r="CN177">
        <v>0</v>
      </c>
      <c r="CO177">
        <v>5</v>
      </c>
      <c r="CP177">
        <v>9</v>
      </c>
      <c r="CQ177">
        <v>2</v>
      </c>
      <c r="CR177">
        <v>3</v>
      </c>
      <c r="CS177">
        <v>0</v>
      </c>
      <c r="CT177">
        <v>8</v>
      </c>
      <c r="CU177">
        <v>0</v>
      </c>
      <c r="CV177">
        <v>3</v>
      </c>
      <c r="CW177">
        <v>5</v>
      </c>
      <c r="CX177">
        <v>10</v>
      </c>
      <c r="CY177">
        <v>5</v>
      </c>
      <c r="CZ177">
        <v>0</v>
      </c>
      <c r="DA177">
        <v>5</v>
      </c>
      <c r="DF177">
        <f>((5/12)*100)</f>
        <v>41.666666666666671</v>
      </c>
      <c r="DG177">
        <f>((7/12)*100)</f>
        <v>58.333333333333336</v>
      </c>
      <c r="DH177">
        <f>((2/12)*100)</f>
        <v>16.666666666666664</v>
      </c>
      <c r="DI177">
        <f>((5/16)*100)</f>
        <v>31.25</v>
      </c>
      <c r="DJ177">
        <f>((7/16)*100)</f>
        <v>43.75</v>
      </c>
      <c r="DK177">
        <f>((11/16)*100)</f>
        <v>68.75</v>
      </c>
      <c r="DL177">
        <f>((8/14)*100)</f>
        <v>57.142857142857139</v>
      </c>
      <c r="DM177">
        <f>((2/14)*100)</f>
        <v>14.285714285714285</v>
      </c>
      <c r="DN177">
        <f>((11/14)*100)</f>
        <v>78.571428571428569</v>
      </c>
      <c r="DP177">
        <f>((4/11)*100)</f>
        <v>36.363636363636367</v>
      </c>
      <c r="DQ177">
        <f>((0/11)*100)</f>
        <v>0</v>
      </c>
      <c r="DR177">
        <f>((5/11)*100)</f>
        <v>45.454545454545453</v>
      </c>
      <c r="DS177">
        <f>((2/9)*100)</f>
        <v>22.222222222222221</v>
      </c>
      <c r="DT177">
        <f>((3/9)*100)</f>
        <v>33.333333333333329</v>
      </c>
      <c r="DU177">
        <f>((0/9)*100)</f>
        <v>0</v>
      </c>
      <c r="DV177">
        <f>((0/8)*100)</f>
        <v>0</v>
      </c>
      <c r="DW177">
        <f>((3/8)*100)</f>
        <v>37.5</v>
      </c>
      <c r="DX177">
        <f>((5/8)*100)</f>
        <v>62.5</v>
      </c>
      <c r="DY177">
        <f>((5/10)*100)</f>
        <v>50</v>
      </c>
      <c r="DZ177">
        <f>((0/10)*100)</f>
        <v>0</v>
      </c>
      <c r="EA177">
        <f>((5/10)*100)</f>
        <v>50</v>
      </c>
    </row>
    <row r="178" spans="1:131" x14ac:dyDescent="0.25">
      <c r="C178">
        <v>17.097951000000002</v>
      </c>
      <c r="D178">
        <v>8.8725260000000006</v>
      </c>
      <c r="E178">
        <v>19.801899000000006</v>
      </c>
      <c r="F178">
        <v>5.470421</v>
      </c>
      <c r="G178">
        <v>17.250899000000004</v>
      </c>
      <c r="H178">
        <v>9.6735790000000001</v>
      </c>
      <c r="Q178">
        <f>(12/200)</f>
        <v>0.06</v>
      </c>
      <c r="BG178">
        <f>ABS($F$178-$H$178)</f>
        <v>4.2031580000000002</v>
      </c>
      <c r="BI178">
        <v>3.0392844999999995</v>
      </c>
      <c r="BJ178">
        <v>2.7083214999999994</v>
      </c>
      <c r="BP178">
        <f>SQRT((ABS($C$178-$E$178)^2+(ABS($D$178-$F$178)^2)))</f>
        <v>4.3457626738846455</v>
      </c>
      <c r="BR178">
        <f>DEGREES(ACOS((5.94398834077356^2+36.9990815754626^2-33.3194609913988^2)/(2*5.94398834077356*36.9990815754626)))</f>
        <v>48.041472577723461</v>
      </c>
      <c r="BS178" t="e">
        <f>DEGREES(ACOS((6.78410122486457^2+0^2-6.78410122486457^2)/(2*6.78410122486457*0)))</f>
        <v>#DIV/0!</v>
      </c>
      <c r="CP178">
        <v>12</v>
      </c>
      <c r="CQ178">
        <v>4</v>
      </c>
      <c r="CR178">
        <v>3</v>
      </c>
      <c r="CS178">
        <v>0</v>
      </c>
      <c r="DS178">
        <f>((4/12)*100)</f>
        <v>33.333333333333329</v>
      </c>
      <c r="DT178">
        <f>((3/12)*100)</f>
        <v>25</v>
      </c>
      <c r="DU178">
        <f>((0/12)*100)</f>
        <v>0</v>
      </c>
    </row>
    <row r="179" spans="1:131" x14ac:dyDescent="0.25">
      <c r="A179" t="s">
        <v>22</v>
      </c>
      <c r="B179" t="s">
        <v>22</v>
      </c>
      <c r="C179" t="s">
        <v>22</v>
      </c>
      <c r="D179" t="s">
        <v>22</v>
      </c>
      <c r="E179" t="s">
        <v>22</v>
      </c>
      <c r="F179" t="s">
        <v>22</v>
      </c>
      <c r="G179" t="s">
        <v>22</v>
      </c>
      <c r="H179" t="s">
        <v>22</v>
      </c>
      <c r="BR179">
        <f>DEGREES(ACOS((4.14215296772802^2+25.8992196196941^2-24.1601000625095^2)/(2*4.14215296772802*25.8992196196941)))</f>
        <v>60.939758280210768</v>
      </c>
    </row>
    <row r="180" spans="1:131" x14ac:dyDescent="0.25">
      <c r="A180">
        <v>215.45659699999999</v>
      </c>
      <c r="B180">
        <v>5.7045940000000002</v>
      </c>
      <c r="C180">
        <v>237.61804899999998</v>
      </c>
      <c r="D180">
        <v>7.2152859999999999</v>
      </c>
      <c r="E180">
        <v>243.12502599999999</v>
      </c>
      <c r="F180">
        <v>3.8579910000000002</v>
      </c>
      <c r="G180">
        <v>239.82787999999999</v>
      </c>
      <c r="H180">
        <v>8.8857130000000009</v>
      </c>
      <c r="K180">
        <f>(15/200)</f>
        <v>7.4999999999999997E-2</v>
      </c>
      <c r="L180">
        <f>(18/200)</f>
        <v>0.09</v>
      </c>
      <c r="M180">
        <f>(17/200)</f>
        <v>8.5000000000000006E-2</v>
      </c>
      <c r="N180">
        <f>(16/200)</f>
        <v>0.08</v>
      </c>
      <c r="P180">
        <f>(8/200)</f>
        <v>0.04</v>
      </c>
      <c r="Q180">
        <f>(7/200)</f>
        <v>3.5000000000000003E-2</v>
      </c>
      <c r="R180">
        <f>(9/200)</f>
        <v>4.4999999999999998E-2</v>
      </c>
      <c r="S180">
        <f>(9/200)</f>
        <v>4.4999999999999998E-2</v>
      </c>
      <c r="U180">
        <f>0.075+0.04</f>
        <v>0.11499999999999999</v>
      </c>
      <c r="V180">
        <f>0.09+0.035</f>
        <v>0.125</v>
      </c>
      <c r="W180">
        <f>0.085+0.045</f>
        <v>0.13</v>
      </c>
      <c r="X180">
        <f>0.08+0.045</f>
        <v>0.125</v>
      </c>
      <c r="Z180">
        <f>SQRT((ABS($A$181-$A$180)^2+(ABS($B$181-$B$180)^2)))</f>
        <v>30.213016818343039</v>
      </c>
      <c r="AA180">
        <f>SQRT((ABS($C$181-$C$180)^2+(ABS($D$181-$D$180)^2)))</f>
        <v>27.998863123748372</v>
      </c>
      <c r="AB180">
        <f>SQRT((ABS($E$181-$E$180)^2+(ABS($F$181-$F$180)^2)))</f>
        <v>29.455514150824804</v>
      </c>
      <c r="AC180">
        <f>SQRT((ABS($G$181-$G$180)^2+(ABS($H$181-$H$180)^2)))</f>
        <v>29.0741864990596</v>
      </c>
      <c r="AJ180">
        <f>1/0.115</f>
        <v>8.695652173913043</v>
      </c>
      <c r="AK180">
        <f>1/0.125</f>
        <v>8</v>
      </c>
      <c r="AL180">
        <f>1/0.13</f>
        <v>7.6923076923076916</v>
      </c>
      <c r="AM180">
        <f>1/0.125</f>
        <v>8</v>
      </c>
      <c r="AO180">
        <f t="shared" ref="AO180:AO185" si="84">$Z180/$U180</f>
        <v>262.72188537689601</v>
      </c>
      <c r="AP180">
        <f t="shared" ref="AP180:AP186" si="85">$AA180/$V180</f>
        <v>223.99090498998697</v>
      </c>
      <c r="AQ180">
        <f t="shared" ref="AQ180:AQ186" si="86">$AB180/$W180</f>
        <v>226.58087808326772</v>
      </c>
      <c r="AR180">
        <f t="shared" ref="AR180:AR186" si="87">$AC180/$X180</f>
        <v>232.5934919924768</v>
      </c>
      <c r="AV180">
        <f>((0.075/0.115)*100)</f>
        <v>65.217391304347814</v>
      </c>
      <c r="AW180">
        <f>((0.09/0.125)*100)</f>
        <v>72</v>
      </c>
      <c r="AX180">
        <f>((0.085/0.13)*100)</f>
        <v>65.384615384615387</v>
      </c>
      <c r="AY180">
        <f>((0.08/0.125)*100)</f>
        <v>64</v>
      </c>
      <c r="BA180">
        <f>((0.04/0.115)*100)</f>
        <v>34.782608695652172</v>
      </c>
      <c r="BB180">
        <f>((0.035/0.125)*100)</f>
        <v>28.000000000000004</v>
      </c>
      <c r="BC180">
        <f>((0.045/0.13)*100)</f>
        <v>34.615384615384613</v>
      </c>
      <c r="BD180">
        <f>((0.045/0.125)*100)</f>
        <v>36</v>
      </c>
      <c r="BF180">
        <f>ABS($B$180-$D$180)</f>
        <v>1.5106919999999997</v>
      </c>
      <c r="BG180">
        <f>ABS($F$180-$H$180)</f>
        <v>5.0277220000000007</v>
      </c>
      <c r="BL180">
        <f>SQRT((ABS($A$180-$E$181)^2+(ABS($B$180-$F$181)^2)))</f>
        <v>3.1467507264557839</v>
      </c>
      <c r="BM180">
        <f>SQRT((ABS($C$180-$G$180)^2+(ABS($D$180-$H$180)^2)))</f>
        <v>2.770140684313712</v>
      </c>
      <c r="BO180">
        <f>SQRT((ABS($A$180-$G$181)^2+(ABS($B$180-$H$181)^2)))</f>
        <v>4.9797839254700476</v>
      </c>
      <c r="BP180">
        <f>SQRT((ABS($C$180-$E$180)^2+(ABS($D$180-$F$180)^2)))</f>
        <v>6.4496686268020058</v>
      </c>
      <c r="BR180">
        <f>DEGREES(ACOS((5.18914377017634^2+28.1414492810923^2-25.8491249741576^2)/(2*5.18914377017634*28.1414492810923)))</f>
        <v>58.938398236642783</v>
      </c>
      <c r="BU180">
        <v>15</v>
      </c>
      <c r="BV180">
        <v>11</v>
      </c>
      <c r="BW180">
        <v>7</v>
      </c>
      <c r="BX180">
        <v>7</v>
      </c>
      <c r="BY180">
        <v>18</v>
      </c>
      <c r="BZ180">
        <v>13</v>
      </c>
      <c r="CA180">
        <v>13</v>
      </c>
      <c r="CB180">
        <v>11</v>
      </c>
      <c r="CC180">
        <v>17</v>
      </c>
      <c r="CD180">
        <v>9</v>
      </c>
      <c r="CE180">
        <v>13</v>
      </c>
      <c r="CF180">
        <v>15</v>
      </c>
      <c r="CG180">
        <v>16</v>
      </c>
      <c r="CH180">
        <v>8</v>
      </c>
      <c r="CI180">
        <v>11</v>
      </c>
      <c r="CJ180">
        <v>15</v>
      </c>
      <c r="CL180">
        <v>8</v>
      </c>
      <c r="CM180">
        <v>3</v>
      </c>
      <c r="CN180">
        <v>0</v>
      </c>
      <c r="CO180">
        <v>0</v>
      </c>
      <c r="CP180">
        <v>7</v>
      </c>
      <c r="CQ180">
        <v>0</v>
      </c>
      <c r="CR180">
        <v>4</v>
      </c>
      <c r="CS180">
        <v>2</v>
      </c>
      <c r="CT180">
        <v>9</v>
      </c>
      <c r="CU180">
        <v>0</v>
      </c>
      <c r="CV180">
        <v>4</v>
      </c>
      <c r="CW180">
        <v>7</v>
      </c>
      <c r="CX180">
        <v>9</v>
      </c>
      <c r="CY180">
        <v>0</v>
      </c>
      <c r="CZ180">
        <v>2</v>
      </c>
      <c r="DA180">
        <v>7</v>
      </c>
      <c r="DC180">
        <f>((11/15)*100)</f>
        <v>73.333333333333329</v>
      </c>
      <c r="DD180">
        <f>((7/15)*100)</f>
        <v>46.666666666666664</v>
      </c>
      <c r="DE180">
        <f>((7/15)*100)</f>
        <v>46.666666666666664</v>
      </c>
      <c r="DF180">
        <f>((13/18)*100)</f>
        <v>72.222222222222214</v>
      </c>
      <c r="DG180">
        <f>((13/18)*100)</f>
        <v>72.222222222222214</v>
      </c>
      <c r="DH180">
        <f>((11/18)*100)</f>
        <v>61.111111111111114</v>
      </c>
      <c r="DI180">
        <f>((9/17)*100)</f>
        <v>52.941176470588239</v>
      </c>
      <c r="DJ180">
        <f>((13/17)*100)</f>
        <v>76.470588235294116</v>
      </c>
      <c r="DK180">
        <f>((15/17)*100)</f>
        <v>88.235294117647058</v>
      </c>
      <c r="DL180">
        <f>((8/16)*100)</f>
        <v>50</v>
      </c>
      <c r="DM180">
        <f>((11/16)*100)</f>
        <v>68.75</v>
      </c>
      <c r="DN180">
        <f>((15/16)*100)</f>
        <v>93.75</v>
      </c>
      <c r="DP180">
        <f>((3/8)*100)</f>
        <v>37.5</v>
      </c>
      <c r="DQ180">
        <f>((0/8)*100)</f>
        <v>0</v>
      </c>
      <c r="DR180">
        <f>((0/8)*100)</f>
        <v>0</v>
      </c>
      <c r="DS180">
        <f>((0/7)*100)</f>
        <v>0</v>
      </c>
      <c r="DT180">
        <f>((4/7)*100)</f>
        <v>57.142857142857139</v>
      </c>
      <c r="DU180">
        <f>((2/7)*100)</f>
        <v>28.571428571428569</v>
      </c>
      <c r="DV180">
        <f>((0/9)*100)</f>
        <v>0</v>
      </c>
      <c r="DW180">
        <f>((4/9)*100)</f>
        <v>44.444444444444443</v>
      </c>
      <c r="DX180">
        <f>((7/9)*100)</f>
        <v>77.777777777777786</v>
      </c>
      <c r="DY180">
        <f>((0/9)*100)</f>
        <v>0</v>
      </c>
      <c r="DZ180">
        <f>((2/9)*100)</f>
        <v>22.222222222222221</v>
      </c>
      <c r="EA180">
        <f>((7/9)*100)</f>
        <v>77.777777777777786</v>
      </c>
    </row>
    <row r="181" spans="1:131" x14ac:dyDescent="0.25">
      <c r="A181">
        <v>185.24836200000001</v>
      </c>
      <c r="B181">
        <v>5.1670780000000001</v>
      </c>
      <c r="C181">
        <v>209.619238</v>
      </c>
      <c r="D181">
        <v>7.1612600000000004</v>
      </c>
      <c r="E181">
        <v>213.67906199999999</v>
      </c>
      <c r="F181">
        <v>3.1079789999999998</v>
      </c>
      <c r="G181">
        <v>210.78958</v>
      </c>
      <c r="H181">
        <v>7.4416029999999997</v>
      </c>
      <c r="K181">
        <f>(15/200)</f>
        <v>7.4999999999999997E-2</v>
      </c>
      <c r="L181">
        <f>(16/200)</f>
        <v>0.08</v>
      </c>
      <c r="M181">
        <f>(16/200)</f>
        <v>0.08</v>
      </c>
      <c r="N181">
        <f>(17/200)</f>
        <v>8.5000000000000006E-2</v>
      </c>
      <c r="P181">
        <f>(7/200)</f>
        <v>3.5000000000000003E-2</v>
      </c>
      <c r="Q181">
        <f>(7/200)</f>
        <v>3.5000000000000003E-2</v>
      </c>
      <c r="R181">
        <f>(8/200)</f>
        <v>0.04</v>
      </c>
      <c r="S181">
        <f>(8/200)</f>
        <v>0.04</v>
      </c>
      <c r="U181">
        <f>0.075+0.035</f>
        <v>0.11</v>
      </c>
      <c r="V181">
        <f>0.08+0.035</f>
        <v>0.115</v>
      </c>
      <c r="W181">
        <f>0.08+0.04</f>
        <v>0.12</v>
      </c>
      <c r="X181">
        <f>0.085+0.04</f>
        <v>0.125</v>
      </c>
      <c r="Z181">
        <f>SQRT((ABS($A$182-$A$181)^2+(ABS($B$182-$B$181)^2)))</f>
        <v>28.146417009012026</v>
      </c>
      <c r="AA181">
        <f>SQRT((ABS($C$182-$C$181)^2+(ABS($D$182-$D$181)^2)))</f>
        <v>31.055769163302912</v>
      </c>
      <c r="AB181">
        <f>SQRT((ABS($E$182-$E$181)^2+(ABS($F$182-$F$181)^2)))</f>
        <v>32.383682741842307</v>
      </c>
      <c r="AC181">
        <f>SQRT((ABS($G$182-$G$181)^2+(ABS($H$182-$H$181)^2)))</f>
        <v>32.676343205767033</v>
      </c>
      <c r="AJ181">
        <f>1/0.11</f>
        <v>9.0909090909090917</v>
      </c>
      <c r="AK181">
        <f>1/0.115</f>
        <v>8.695652173913043</v>
      </c>
      <c r="AL181">
        <f>1/0.12</f>
        <v>8.3333333333333339</v>
      </c>
      <c r="AM181">
        <f>1/0.125</f>
        <v>8</v>
      </c>
      <c r="AO181">
        <f t="shared" si="84"/>
        <v>255.87651826374568</v>
      </c>
      <c r="AP181">
        <f t="shared" si="85"/>
        <v>270.05016663741662</v>
      </c>
      <c r="AQ181">
        <f t="shared" si="86"/>
        <v>269.86402284868592</v>
      </c>
      <c r="AR181">
        <f t="shared" si="87"/>
        <v>261.41074564613626</v>
      </c>
      <c r="AV181">
        <f>((0.075/0.11)*100)</f>
        <v>68.181818181818173</v>
      </c>
      <c r="AW181">
        <f>((0.08/0.115)*100)</f>
        <v>69.565217391304344</v>
      </c>
      <c r="AX181">
        <f>((0.08/0.12)*100)</f>
        <v>66.666666666666671</v>
      </c>
      <c r="AY181">
        <f>((0.085/0.125)*100)</f>
        <v>68</v>
      </c>
      <c r="BA181">
        <f>((0.035/0.11)*100)</f>
        <v>31.818181818181824</v>
      </c>
      <c r="BB181">
        <f>((0.035/0.115)*100)</f>
        <v>30.434782608695656</v>
      </c>
      <c r="BC181">
        <f>((0.04/0.12)*100)</f>
        <v>33.333333333333336</v>
      </c>
      <c r="BD181">
        <f>((0.04/0.125)*100)</f>
        <v>32</v>
      </c>
      <c r="BF181">
        <f>ABS($B$181-$D$181)</f>
        <v>1.9941820000000003</v>
      </c>
      <c r="BG181">
        <f>ABS($F$181-$H$181)</f>
        <v>4.3336240000000004</v>
      </c>
      <c r="BL181">
        <f>SQRT((ABS($A$181-$E$182)^2+(ABS($B$181-$F$182)^2)))</f>
        <v>4.232652233773659</v>
      </c>
      <c r="BM181">
        <f>SQRT((ABS($C$181-$G$181)^2+(ABS($D$181-$H$181)^2)))</f>
        <v>1.2034502875536703</v>
      </c>
      <c r="BO181">
        <f>SQRT((ABS($A$181-$G$182)^2+(ABS($B$181-$H$182)^2)))</f>
        <v>7.8372278629858814</v>
      </c>
      <c r="BP181">
        <f>SQRT((ABS($C$181-$E$181)^2+(ABS($D$181-$F$181)^2)))</f>
        <v>5.7368334275919963</v>
      </c>
      <c r="BR181">
        <f>DEGREES(ACOS((5.52628551783312^2+21.8300754868194^2-18.6719064115822^2)/(2*5.52628551783312*21.8300754868194)))</f>
        <v>48.949943817511681</v>
      </c>
      <c r="BS181">
        <f>DEGREES(ACOS((23.4284364160654^2+26.1889969538993^2-5.19672913673524^2)/(2*23.4284364160654*26.1889969538993)))</f>
        <v>10.197675423157172</v>
      </c>
      <c r="BU181">
        <v>15</v>
      </c>
      <c r="BV181">
        <v>10</v>
      </c>
      <c r="BW181">
        <v>8</v>
      </c>
      <c r="BX181">
        <v>8</v>
      </c>
      <c r="BY181">
        <v>16</v>
      </c>
      <c r="BZ181">
        <v>11</v>
      </c>
      <c r="CA181">
        <v>11</v>
      </c>
      <c r="CB181">
        <v>10</v>
      </c>
      <c r="CC181">
        <v>16</v>
      </c>
      <c r="CD181">
        <v>9</v>
      </c>
      <c r="CE181">
        <v>11</v>
      </c>
      <c r="CF181">
        <v>15</v>
      </c>
      <c r="CG181">
        <v>17</v>
      </c>
      <c r="CH181">
        <v>10</v>
      </c>
      <c r="CI181">
        <v>10</v>
      </c>
      <c r="CJ181">
        <v>15</v>
      </c>
      <c r="CL181">
        <v>7</v>
      </c>
      <c r="CM181">
        <v>2</v>
      </c>
      <c r="CN181">
        <v>0</v>
      </c>
      <c r="CO181">
        <v>0</v>
      </c>
      <c r="CP181">
        <v>7</v>
      </c>
      <c r="CQ181">
        <v>3</v>
      </c>
      <c r="CR181">
        <v>3</v>
      </c>
      <c r="CS181">
        <v>2</v>
      </c>
      <c r="CT181">
        <v>8</v>
      </c>
      <c r="CU181">
        <v>0</v>
      </c>
      <c r="CV181">
        <v>3</v>
      </c>
      <c r="CW181">
        <v>7</v>
      </c>
      <c r="CX181">
        <v>8</v>
      </c>
      <c r="CY181">
        <v>0</v>
      </c>
      <c r="CZ181">
        <v>2</v>
      </c>
      <c r="DA181">
        <v>7</v>
      </c>
      <c r="DC181">
        <f>((10/15)*100)</f>
        <v>66.666666666666657</v>
      </c>
      <c r="DD181">
        <f>((8/15)*100)</f>
        <v>53.333333333333336</v>
      </c>
      <c r="DE181">
        <f>((8/15)*100)</f>
        <v>53.333333333333336</v>
      </c>
      <c r="DF181">
        <f>((11/16)*100)</f>
        <v>68.75</v>
      </c>
      <c r="DG181">
        <f>((11/16)*100)</f>
        <v>68.75</v>
      </c>
      <c r="DH181">
        <f>((10/16)*100)</f>
        <v>62.5</v>
      </c>
      <c r="DI181">
        <f>((9/16)*100)</f>
        <v>56.25</v>
      </c>
      <c r="DJ181">
        <f>((11/16)*100)</f>
        <v>68.75</v>
      </c>
      <c r="DK181">
        <f>((15/16)*100)</f>
        <v>93.75</v>
      </c>
      <c r="DL181">
        <f>((10/17)*100)</f>
        <v>58.82352941176471</v>
      </c>
      <c r="DM181">
        <f>((10/17)*100)</f>
        <v>58.82352941176471</v>
      </c>
      <c r="DN181">
        <f>((15/17)*100)</f>
        <v>88.235294117647058</v>
      </c>
      <c r="DP181">
        <f>((2/7)*100)</f>
        <v>28.571428571428569</v>
      </c>
      <c r="DQ181">
        <f>((0/7)*100)</f>
        <v>0</v>
      </c>
      <c r="DR181">
        <f>((0/7)*100)</f>
        <v>0</v>
      </c>
      <c r="DS181">
        <f>((3/7)*100)</f>
        <v>42.857142857142854</v>
      </c>
      <c r="DT181">
        <f>((3/7)*100)</f>
        <v>42.857142857142854</v>
      </c>
      <c r="DU181">
        <f>((2/7)*100)</f>
        <v>28.571428571428569</v>
      </c>
      <c r="DV181">
        <f>((0/8)*100)</f>
        <v>0</v>
      </c>
      <c r="DW181">
        <f>((3/8)*100)</f>
        <v>37.5</v>
      </c>
      <c r="DX181">
        <f>((7/8)*100)</f>
        <v>87.5</v>
      </c>
      <c r="DY181">
        <f>((0/8)*100)</f>
        <v>0</v>
      </c>
      <c r="DZ181">
        <f>((2/8)*100)</f>
        <v>25</v>
      </c>
      <c r="EA181">
        <f>((7/8)*100)</f>
        <v>87.5</v>
      </c>
    </row>
    <row r="182" spans="1:131" x14ac:dyDescent="0.25">
      <c r="A182">
        <v>157.10717700000001</v>
      </c>
      <c r="B182">
        <v>5.7097540000000002</v>
      </c>
      <c r="C182">
        <v>178.56350900000001</v>
      </c>
      <c r="D182">
        <v>7.2112059999999998</v>
      </c>
      <c r="E182">
        <v>181.299792</v>
      </c>
      <c r="F182">
        <v>3.6425649999999998</v>
      </c>
      <c r="G182">
        <v>178.128581</v>
      </c>
      <c r="H182">
        <v>8.4428769999999993</v>
      </c>
      <c r="K182">
        <f>(19/200)</f>
        <v>9.5000000000000001E-2</v>
      </c>
      <c r="L182">
        <f>(15/200)</f>
        <v>7.4999999999999997E-2</v>
      </c>
      <c r="M182">
        <f>(16/200)</f>
        <v>0.08</v>
      </c>
      <c r="N182">
        <f>(15/200)</f>
        <v>7.4999999999999997E-2</v>
      </c>
      <c r="P182">
        <f>(8/200)</f>
        <v>0.04</v>
      </c>
      <c r="Q182">
        <f>(7/200)</f>
        <v>3.5000000000000003E-2</v>
      </c>
      <c r="R182">
        <f>(7/200)</f>
        <v>3.5000000000000003E-2</v>
      </c>
      <c r="S182">
        <f>(7/200)</f>
        <v>3.5000000000000003E-2</v>
      </c>
      <c r="U182">
        <f>0.095+0.04</f>
        <v>0.13500000000000001</v>
      </c>
      <c r="V182">
        <f>0.075+0.035</f>
        <v>0.11</v>
      </c>
      <c r="W182">
        <f>0.08+0.035</f>
        <v>0.115</v>
      </c>
      <c r="X182">
        <f>0.075+0.035</f>
        <v>0.11</v>
      </c>
      <c r="Z182">
        <f>SQRT((ABS($A$183-$A$182)^2+(ABS($B$183-$B$182)^2)))</f>
        <v>44.753790986731872</v>
      </c>
      <c r="AA182">
        <f>SQRT((ABS($C$183-$C$182)^2+(ABS($D$183-$D$182)^2)))</f>
        <v>25.98900105071499</v>
      </c>
      <c r="AB182">
        <f>SQRT((ABS($E$183-$E$182)^2+(ABS($F$183-$F$182)^2)))</f>
        <v>27.588633054059578</v>
      </c>
      <c r="AC182">
        <f>SQRT((ABS($G$183-$G$182)^2+(ABS($H$183-$H$182)^2)))</f>
        <v>26.266507712761886</v>
      </c>
      <c r="AJ182">
        <f>1/0.135</f>
        <v>7.4074074074074066</v>
      </c>
      <c r="AK182">
        <f>1/0.11</f>
        <v>9.0909090909090917</v>
      </c>
      <c r="AL182">
        <f>1/0.115</f>
        <v>8.695652173913043</v>
      </c>
      <c r="AM182">
        <f>1/0.11</f>
        <v>9.0909090909090917</v>
      </c>
      <c r="AO182">
        <f t="shared" si="84"/>
        <v>331.5095628646805</v>
      </c>
      <c r="AP182">
        <f t="shared" si="85"/>
        <v>236.26364591559081</v>
      </c>
      <c r="AQ182">
        <f t="shared" si="86"/>
        <v>239.9011569918224</v>
      </c>
      <c r="AR182">
        <f t="shared" si="87"/>
        <v>238.78643375238079</v>
      </c>
      <c r="AV182">
        <f>((0.095/0.135)*100)</f>
        <v>70.370370370370367</v>
      </c>
      <c r="AW182">
        <f>((0.075/0.11)*100)</f>
        <v>68.181818181818173</v>
      </c>
      <c r="AX182">
        <f>((0.08/0.115)*100)</f>
        <v>69.565217391304344</v>
      </c>
      <c r="AY182">
        <f>((0.075/0.11)*100)</f>
        <v>68.181818181818173</v>
      </c>
      <c r="BA182">
        <f>((0.04/0.135)*100)</f>
        <v>29.629629629629626</v>
      </c>
      <c r="BB182">
        <f>((0.035/0.11)*100)</f>
        <v>31.818181818181824</v>
      </c>
      <c r="BC182">
        <f>((0.035/0.115)*100)</f>
        <v>30.434782608695656</v>
      </c>
      <c r="BD182">
        <f>((0.035/0.11)*100)</f>
        <v>31.818181818181824</v>
      </c>
      <c r="BF182">
        <f>ABS($B$182-$D$182)</f>
        <v>1.5014519999999996</v>
      </c>
      <c r="BG182">
        <f>ABS($F$182-$H$182)</f>
        <v>4.8003119999999999</v>
      </c>
      <c r="BL182">
        <f>SQRT((ABS($A$182-$E$183)^2+(ABS($B$182-$F$183)^2)))</f>
        <v>3.5163240262013713</v>
      </c>
      <c r="BM182">
        <f>SQRT((ABS($C$182-$G$182)^2+(ABS($D$182-$H$182)^2)))</f>
        <v>1.3062066518836177</v>
      </c>
      <c r="BO182">
        <f>SQRT((ABS($A$182-$G$183)^2+(ABS($B$182-$H$183)^2)))</f>
        <v>6.1257637454808718</v>
      </c>
      <c r="BP182">
        <f>SQRT((ABS($C$182-$E$182)^2+(ABS($D$182-$F$182)^2)))</f>
        <v>4.4969370957319299</v>
      </c>
      <c r="BR182">
        <f>DEGREES(ACOS((6.49482384832299^2+21.060341151162^2-16.7315162815898^2)/(2*6.49482384832299*21.060341151162)))</f>
        <v>41.218558644761842</v>
      </c>
      <c r="BS182">
        <f>DEGREES(ACOS((25.9096833055058^2+29.7928312037754^2-5.94398834077356^2)/(2*25.9096833055058*29.7928312037754)))</f>
        <v>9.2906749707749174</v>
      </c>
      <c r="BU182">
        <v>19</v>
      </c>
      <c r="BV182">
        <v>13</v>
      </c>
      <c r="BW182">
        <v>12</v>
      </c>
      <c r="BX182">
        <v>11</v>
      </c>
      <c r="BY182">
        <v>15</v>
      </c>
      <c r="BZ182">
        <v>10</v>
      </c>
      <c r="CA182">
        <v>10</v>
      </c>
      <c r="CB182">
        <v>8</v>
      </c>
      <c r="CC182">
        <v>16</v>
      </c>
      <c r="CD182">
        <v>8</v>
      </c>
      <c r="CE182">
        <v>10</v>
      </c>
      <c r="CF182">
        <v>14</v>
      </c>
      <c r="CG182">
        <v>15</v>
      </c>
      <c r="CH182">
        <v>7</v>
      </c>
      <c r="CI182">
        <v>8</v>
      </c>
      <c r="CJ182">
        <v>14</v>
      </c>
      <c r="CL182">
        <v>8</v>
      </c>
      <c r="CM182">
        <v>3</v>
      </c>
      <c r="CN182">
        <v>0</v>
      </c>
      <c r="CO182">
        <v>0</v>
      </c>
      <c r="CP182">
        <v>7</v>
      </c>
      <c r="CQ182">
        <v>2</v>
      </c>
      <c r="CR182">
        <v>2</v>
      </c>
      <c r="CS182">
        <v>0</v>
      </c>
      <c r="CT182">
        <v>7</v>
      </c>
      <c r="CU182">
        <v>0</v>
      </c>
      <c r="CV182">
        <v>2</v>
      </c>
      <c r="CW182">
        <v>5</v>
      </c>
      <c r="CX182">
        <v>7</v>
      </c>
      <c r="CY182">
        <v>0</v>
      </c>
      <c r="CZ182">
        <v>0</v>
      </c>
      <c r="DA182">
        <v>5</v>
      </c>
      <c r="DC182">
        <f>((13/19)*100)</f>
        <v>68.421052631578945</v>
      </c>
      <c r="DD182">
        <f>((12/19)*100)</f>
        <v>63.157894736842103</v>
      </c>
      <c r="DE182">
        <f>((11/19)*100)</f>
        <v>57.894736842105267</v>
      </c>
      <c r="DF182">
        <f>((10/15)*100)</f>
        <v>66.666666666666657</v>
      </c>
      <c r="DG182">
        <f>((10/15)*100)</f>
        <v>66.666666666666657</v>
      </c>
      <c r="DH182">
        <f>((8/15)*100)</f>
        <v>53.333333333333336</v>
      </c>
      <c r="DI182">
        <f>((8/16)*100)</f>
        <v>50</v>
      </c>
      <c r="DJ182">
        <f>((10/16)*100)</f>
        <v>62.5</v>
      </c>
      <c r="DK182">
        <f>((14/16)*100)</f>
        <v>87.5</v>
      </c>
      <c r="DL182">
        <f>((7/15)*100)</f>
        <v>46.666666666666664</v>
      </c>
      <c r="DM182">
        <f>((8/15)*100)</f>
        <v>53.333333333333336</v>
      </c>
      <c r="DN182">
        <f>((14/15)*100)</f>
        <v>93.333333333333329</v>
      </c>
      <c r="DP182">
        <f>((3/8)*100)</f>
        <v>37.5</v>
      </c>
      <c r="DQ182">
        <f t="shared" ref="DQ182:DR184" si="88">((0/8)*100)</f>
        <v>0</v>
      </c>
      <c r="DR182">
        <f t="shared" si="88"/>
        <v>0</v>
      </c>
      <c r="DS182">
        <f>((2/7)*100)</f>
        <v>28.571428571428569</v>
      </c>
      <c r="DT182">
        <f>((2/7)*100)</f>
        <v>28.571428571428569</v>
      </c>
      <c r="DU182">
        <f>((0/7)*100)</f>
        <v>0</v>
      </c>
      <c r="DV182">
        <f>((0/7)*100)</f>
        <v>0</v>
      </c>
      <c r="DW182">
        <f>((2/7)*100)</f>
        <v>28.571428571428569</v>
      </c>
      <c r="DX182">
        <f>((5/7)*100)</f>
        <v>71.428571428571431</v>
      </c>
      <c r="DY182">
        <f>((0/7)*100)</f>
        <v>0</v>
      </c>
      <c r="DZ182">
        <f>((0/7)*100)</f>
        <v>0</v>
      </c>
      <c r="EA182">
        <f>((5/7)*100)</f>
        <v>71.428571428571431</v>
      </c>
    </row>
    <row r="183" spans="1:131" x14ac:dyDescent="0.25">
      <c r="A183">
        <v>112.38943700000002</v>
      </c>
      <c r="B183">
        <v>3.9137759999999999</v>
      </c>
      <c r="C183">
        <v>152.58113700000001</v>
      </c>
      <c r="D183">
        <v>7.798165</v>
      </c>
      <c r="E183">
        <v>153.732302</v>
      </c>
      <c r="F183">
        <v>4.7224579999999996</v>
      </c>
      <c r="G183">
        <v>151.86571500000002</v>
      </c>
      <c r="H183">
        <v>8.8802520000000005</v>
      </c>
      <c r="K183">
        <f>(16/200)</f>
        <v>0.08</v>
      </c>
      <c r="L183">
        <f>(13/200)</f>
        <v>6.5000000000000002E-2</v>
      </c>
      <c r="M183">
        <f>(18/200)</f>
        <v>0.09</v>
      </c>
      <c r="N183">
        <f>(16/200)</f>
        <v>0.08</v>
      </c>
      <c r="P183">
        <f>(8/200)</f>
        <v>0.04</v>
      </c>
      <c r="Q183">
        <f>(7/200)</f>
        <v>3.5000000000000003E-2</v>
      </c>
      <c r="R183">
        <f>(7/200)</f>
        <v>3.5000000000000003E-2</v>
      </c>
      <c r="S183">
        <f>(8/200)</f>
        <v>0.04</v>
      </c>
      <c r="U183">
        <f>0.08+0.04</f>
        <v>0.12</v>
      </c>
      <c r="V183">
        <f>0.065+0.035</f>
        <v>0.1</v>
      </c>
      <c r="W183">
        <f>0.09+0.035</f>
        <v>0.125</v>
      </c>
      <c r="X183">
        <f>0.08+0.04</f>
        <v>0.12</v>
      </c>
      <c r="Z183">
        <f>SQRT((ABS($A$184-$A$183)^2+(ABS($B$184-$B$183)^2)))</f>
        <v>30.711418260782597</v>
      </c>
      <c r="AA183">
        <f>SQRT((ABS($C$184-$C$183)^2+(ABS($D$184-$D$183)^2)))</f>
        <v>37.098381716950151</v>
      </c>
      <c r="AB183">
        <f>SQRT((ABS($E$184-$E$183)^2+(ABS($F$184-$F$183)^2)))</f>
        <v>43.496178544534231</v>
      </c>
      <c r="AC183">
        <f>SQRT((ABS($G$184-$G$183)^2+(ABS($H$184-$H$183)^2)))</f>
        <v>42.938073525616105</v>
      </c>
      <c r="AJ183">
        <f>1/0.12</f>
        <v>8.3333333333333339</v>
      </c>
      <c r="AK183">
        <f>1/0.1</f>
        <v>10</v>
      </c>
      <c r="AL183">
        <f>1/0.125</f>
        <v>8</v>
      </c>
      <c r="AM183">
        <f>1/0.12</f>
        <v>8.3333333333333339</v>
      </c>
      <c r="AO183">
        <f t="shared" si="84"/>
        <v>255.92848550652167</v>
      </c>
      <c r="AP183">
        <f t="shared" si="85"/>
        <v>370.98381716950149</v>
      </c>
      <c r="AQ183">
        <f t="shared" si="86"/>
        <v>347.96942835627385</v>
      </c>
      <c r="AR183">
        <f t="shared" si="87"/>
        <v>357.81727938013421</v>
      </c>
      <c r="AV183">
        <f>((0.08/0.12)*100)</f>
        <v>66.666666666666671</v>
      </c>
      <c r="AW183">
        <f>((0.065/0.1)*100)</f>
        <v>65</v>
      </c>
      <c r="AX183">
        <f>((0.09/0.125)*100)</f>
        <v>72</v>
      </c>
      <c r="AY183">
        <f>((0.08/0.12)*100)</f>
        <v>66.666666666666671</v>
      </c>
      <c r="BA183">
        <f>((0.04/0.12)*100)</f>
        <v>33.333333333333336</v>
      </c>
      <c r="BB183">
        <f>((0.035/0.1)*100)</f>
        <v>35</v>
      </c>
      <c r="BC183">
        <f>((0.035/0.125)*100)</f>
        <v>28.000000000000004</v>
      </c>
      <c r="BD183">
        <f>((0.04/0.12)*100)</f>
        <v>33.333333333333336</v>
      </c>
      <c r="BF183">
        <f>ABS($B$183-$D$183)</f>
        <v>3.8843890000000001</v>
      </c>
      <c r="BG183">
        <f>ABS($F$183-$H$183)</f>
        <v>4.1577940000000009</v>
      </c>
      <c r="BL183">
        <f>SQRT((ABS($A$183-$E$184)^2+(ABS($B$183-$F$184)^2)))</f>
        <v>2.3900849299347189</v>
      </c>
      <c r="BM183">
        <f>SQRT((ABS($C$183-$G$183)^2+(ABS($D$183-$H$183)^2)))</f>
        <v>1.2972050391719059</v>
      </c>
      <c r="BO183">
        <f>SQRT((ABS($A$183-$G$184)^2+(ABS($B$183-$H$184)^2)))</f>
        <v>5.1099340428225766</v>
      </c>
      <c r="BP183">
        <f>SQRT((ABS($C$183-$E$183)^2+(ABS($D$183-$F$183)^2)))</f>
        <v>3.2840758832697494</v>
      </c>
      <c r="BR183" t="e">
        <f>DEGREES(ACOS((8.11310825157124^2+0^2-8.11310825157124^2)/(2*8.11310825157124*0)))</f>
        <v>#DIV/0!</v>
      </c>
      <c r="BS183">
        <f>DEGREES(ACOS((33.3194609913988^2+34.918572008767^2-4.14215296772802^2)/(2*33.3194609913988*34.918572008767)))</f>
        <v>6.4217482163218378</v>
      </c>
      <c r="BU183">
        <v>16</v>
      </c>
      <c r="BV183">
        <v>11</v>
      </c>
      <c r="BW183">
        <v>8</v>
      </c>
      <c r="BX183">
        <v>8</v>
      </c>
      <c r="BY183">
        <v>13</v>
      </c>
      <c r="BZ183">
        <v>13</v>
      </c>
      <c r="CA183">
        <v>7</v>
      </c>
      <c r="CB183">
        <v>5</v>
      </c>
      <c r="CC183">
        <v>18</v>
      </c>
      <c r="CD183">
        <v>10</v>
      </c>
      <c r="CE183">
        <v>10</v>
      </c>
      <c r="CF183">
        <v>16</v>
      </c>
      <c r="CG183">
        <v>16</v>
      </c>
      <c r="CH183">
        <v>8</v>
      </c>
      <c r="CI183">
        <v>8</v>
      </c>
      <c r="CJ183">
        <v>16</v>
      </c>
      <c r="CL183">
        <v>8</v>
      </c>
      <c r="CM183">
        <v>6</v>
      </c>
      <c r="CN183">
        <v>0</v>
      </c>
      <c r="CO183">
        <v>0</v>
      </c>
      <c r="CP183">
        <v>7</v>
      </c>
      <c r="CQ183">
        <v>3</v>
      </c>
      <c r="CR183">
        <v>1</v>
      </c>
      <c r="CS183">
        <v>0</v>
      </c>
      <c r="CT183">
        <v>7</v>
      </c>
      <c r="CU183">
        <v>0</v>
      </c>
      <c r="CV183">
        <v>1</v>
      </c>
      <c r="CW183">
        <v>6</v>
      </c>
      <c r="CX183">
        <v>8</v>
      </c>
      <c r="CY183">
        <v>0</v>
      </c>
      <c r="CZ183">
        <v>0</v>
      </c>
      <c r="DA183">
        <v>6</v>
      </c>
      <c r="DC183">
        <f>((11/16)*100)</f>
        <v>68.75</v>
      </c>
      <c r="DD183">
        <f>((8/16)*100)</f>
        <v>50</v>
      </c>
      <c r="DE183">
        <f>((8/16)*100)</f>
        <v>50</v>
      </c>
      <c r="DF183">
        <f>((13/13)*100)</f>
        <v>100</v>
      </c>
      <c r="DG183">
        <f>((7/13)*100)</f>
        <v>53.846153846153847</v>
      </c>
      <c r="DH183">
        <f>((5/13)*100)</f>
        <v>38.461538461538467</v>
      </c>
      <c r="DI183">
        <f>((10/18)*100)</f>
        <v>55.555555555555557</v>
      </c>
      <c r="DJ183">
        <f>((10/18)*100)</f>
        <v>55.555555555555557</v>
      </c>
      <c r="DK183">
        <f>((16/18)*100)</f>
        <v>88.888888888888886</v>
      </c>
      <c r="DL183">
        <f>((8/16)*100)</f>
        <v>50</v>
      </c>
      <c r="DM183">
        <f>((8/16)*100)</f>
        <v>50</v>
      </c>
      <c r="DN183">
        <f>((16/16)*100)</f>
        <v>100</v>
      </c>
      <c r="DP183">
        <f>((6/8)*100)</f>
        <v>75</v>
      </c>
      <c r="DQ183">
        <f t="shared" si="88"/>
        <v>0</v>
      </c>
      <c r="DR183">
        <f t="shared" si="88"/>
        <v>0</v>
      </c>
      <c r="DS183">
        <f>((3/7)*100)</f>
        <v>42.857142857142854</v>
      </c>
      <c r="DT183">
        <f>((1/7)*100)</f>
        <v>14.285714285714285</v>
      </c>
      <c r="DU183">
        <f>((0/7)*100)</f>
        <v>0</v>
      </c>
      <c r="DV183">
        <f>((0/7)*100)</f>
        <v>0</v>
      </c>
      <c r="DW183">
        <f>((1/7)*100)</f>
        <v>14.285714285714285</v>
      </c>
      <c r="DX183">
        <f>((6/7)*100)</f>
        <v>85.714285714285708</v>
      </c>
      <c r="DY183">
        <f>((0/8)*100)</f>
        <v>0</v>
      </c>
      <c r="DZ183">
        <f>((0/8)*100)</f>
        <v>0</v>
      </c>
      <c r="EA183">
        <f>((6/8)*100)</f>
        <v>75</v>
      </c>
    </row>
    <row r="184" spans="1:131" x14ac:dyDescent="0.25">
      <c r="A184">
        <v>81.679608000000002</v>
      </c>
      <c r="B184">
        <v>3.601343</v>
      </c>
      <c r="C184">
        <v>115.51136600000001</v>
      </c>
      <c r="D184">
        <v>6.3414549999999998</v>
      </c>
      <c r="E184">
        <v>110.278986</v>
      </c>
      <c r="F184">
        <v>2.7919459999999998</v>
      </c>
      <c r="G184">
        <v>108.944208</v>
      </c>
      <c r="H184">
        <v>7.6876100000000003</v>
      </c>
      <c r="K184">
        <f>(16/200)</f>
        <v>0.08</v>
      </c>
      <c r="L184">
        <f>(13/200)</f>
        <v>6.5000000000000002E-2</v>
      </c>
      <c r="M184">
        <f>(15/200)</f>
        <v>7.4999999999999997E-2</v>
      </c>
      <c r="N184">
        <f>(15/200)</f>
        <v>7.4999999999999997E-2</v>
      </c>
      <c r="P184">
        <f>(8/200)</f>
        <v>0.04</v>
      </c>
      <c r="Q184">
        <f>(8/200)</f>
        <v>0.04</v>
      </c>
      <c r="R184">
        <f>(8/200)</f>
        <v>0.04</v>
      </c>
      <c r="S184">
        <f>(8/200)</f>
        <v>0.04</v>
      </c>
      <c r="U184">
        <f>0.08+0.04</f>
        <v>0.12</v>
      </c>
      <c r="V184">
        <f>0.065+0.04</f>
        <v>0.10500000000000001</v>
      </c>
      <c r="W184">
        <f>0.075+0.04</f>
        <v>0.11499999999999999</v>
      </c>
      <c r="X184">
        <f>0.075+0.04</f>
        <v>0.11499999999999999</v>
      </c>
      <c r="Z184">
        <f>SQRT((ABS($A$185-$A$184)^2+(ABS($B$185-$B$184)^2)))</f>
        <v>25.491760267284892</v>
      </c>
      <c r="AA184">
        <f>SQRT((ABS($C$185-$C$184)^2+(ABS($D$185-$D$184)^2)))</f>
        <v>27.972440899045548</v>
      </c>
      <c r="AB184">
        <f>SQRT((ABS($E$185-$E$184)^2+(ABS($F$185-$F$184)^2)))</f>
        <v>28.617337514214174</v>
      </c>
      <c r="AC184">
        <f>SQRT((ABS($G$185-$G$184)^2+(ABS($H$185-$H$184)^2)))</f>
        <v>27.414322623406072</v>
      </c>
      <c r="AJ184">
        <f>1/0.12</f>
        <v>8.3333333333333339</v>
      </c>
      <c r="AK184">
        <f>1/0.105</f>
        <v>9.5238095238095237</v>
      </c>
      <c r="AL184">
        <f>1/0.115</f>
        <v>8.695652173913043</v>
      </c>
      <c r="AM184">
        <f>1/0.115</f>
        <v>8.695652173913043</v>
      </c>
      <c r="AO184">
        <f t="shared" si="84"/>
        <v>212.43133556070745</v>
      </c>
      <c r="AP184">
        <f t="shared" si="85"/>
        <v>266.40419903852899</v>
      </c>
      <c r="AQ184">
        <f t="shared" si="86"/>
        <v>248.84641316707979</v>
      </c>
      <c r="AR184">
        <f t="shared" si="87"/>
        <v>238.38541411657457</v>
      </c>
      <c r="AV184">
        <f>((0.08/0.12)*100)</f>
        <v>66.666666666666671</v>
      </c>
      <c r="AW184">
        <f>((0.065/0.105)*100)</f>
        <v>61.904761904761905</v>
      </c>
      <c r="AX184">
        <f>((0.075/0.115)*100)</f>
        <v>65.217391304347814</v>
      </c>
      <c r="AY184">
        <f>((0.075/0.115)*100)</f>
        <v>65.217391304347814</v>
      </c>
      <c r="BA184">
        <f>((0.04/0.12)*100)</f>
        <v>33.333333333333336</v>
      </c>
      <c r="BB184">
        <f>((0.04/0.105)*100)</f>
        <v>38.095238095238102</v>
      </c>
      <c r="BC184">
        <f>((0.04/0.115)*100)</f>
        <v>34.782608695652172</v>
      </c>
      <c r="BD184">
        <f>((0.04/0.115)*100)</f>
        <v>34.782608695652172</v>
      </c>
      <c r="BF184">
        <f>ABS($B$184-$D$184)</f>
        <v>2.7401119999999999</v>
      </c>
      <c r="BG184">
        <f>ABS($F$184-$H$184)</f>
        <v>4.895664</v>
      </c>
      <c r="BL184">
        <f>SQRT((ABS($A$184-$E$185)^2+(ABS($B$184-$F$185)^2)))</f>
        <v>0.9307323752319997</v>
      </c>
      <c r="BM184">
        <f>SQRT((ABS($C$184-$G$184)^2+(ABS($D$184-$H$184)^2)))</f>
        <v>6.7037077413166726</v>
      </c>
      <c r="BO184">
        <f>SQRT((ABS($A$184-$G$185)^2+(ABS($B$184-$H$185)^2)))</f>
        <v>2.9478444634127157</v>
      </c>
      <c r="BP184">
        <f>SQRT((ABS($C$184-$E$184)^2+(ABS($D$184-$F$184)^2)))</f>
        <v>6.3227220882687121</v>
      </c>
      <c r="BS184">
        <f>DEGREES(ACOS((24.1601000625095^2+26.6561446885688^2-5.18914377017634^2)/(2*24.1601000625095*26.6561446885688)))</f>
        <v>10.285165780131223</v>
      </c>
      <c r="BU184">
        <v>16</v>
      </c>
      <c r="BV184">
        <v>7</v>
      </c>
      <c r="BW184">
        <v>7</v>
      </c>
      <c r="BX184">
        <v>8</v>
      </c>
      <c r="BY184">
        <v>13</v>
      </c>
      <c r="BZ184">
        <v>11</v>
      </c>
      <c r="CA184">
        <v>5</v>
      </c>
      <c r="CB184">
        <v>5</v>
      </c>
      <c r="CC184">
        <v>15</v>
      </c>
      <c r="CD184">
        <v>7</v>
      </c>
      <c r="CE184">
        <v>7</v>
      </c>
      <c r="CF184">
        <v>15</v>
      </c>
      <c r="CG184">
        <v>15</v>
      </c>
      <c r="CH184">
        <v>7</v>
      </c>
      <c r="CI184">
        <v>7</v>
      </c>
      <c r="CJ184">
        <v>15</v>
      </c>
      <c r="CL184">
        <v>8</v>
      </c>
      <c r="CM184">
        <v>3</v>
      </c>
      <c r="CN184">
        <v>0</v>
      </c>
      <c r="CO184">
        <v>0</v>
      </c>
      <c r="CP184">
        <v>8</v>
      </c>
      <c r="CQ184">
        <v>6</v>
      </c>
      <c r="CR184">
        <v>0</v>
      </c>
      <c r="CS184">
        <v>0</v>
      </c>
      <c r="CT184">
        <v>8</v>
      </c>
      <c r="CU184">
        <v>0</v>
      </c>
      <c r="CV184">
        <v>0</v>
      </c>
      <c r="CW184">
        <v>8</v>
      </c>
      <c r="CX184">
        <v>8</v>
      </c>
      <c r="CY184">
        <v>0</v>
      </c>
      <c r="CZ184">
        <v>0</v>
      </c>
      <c r="DA184">
        <v>8</v>
      </c>
      <c r="DC184">
        <f>((7/16)*100)</f>
        <v>43.75</v>
      </c>
      <c r="DD184">
        <f>((7/16)*100)</f>
        <v>43.75</v>
      </c>
      <c r="DE184">
        <f>((8/16)*100)</f>
        <v>50</v>
      </c>
      <c r="DF184">
        <f>((11/13)*100)</f>
        <v>84.615384615384613</v>
      </c>
      <c r="DG184">
        <f>((5/13)*100)</f>
        <v>38.461538461538467</v>
      </c>
      <c r="DH184">
        <f>((5/13)*100)</f>
        <v>38.461538461538467</v>
      </c>
      <c r="DI184">
        <f>((7/15)*100)</f>
        <v>46.666666666666664</v>
      </c>
      <c r="DJ184">
        <f>((7/15)*100)</f>
        <v>46.666666666666664</v>
      </c>
      <c r="DK184">
        <f>((15/15)*100)</f>
        <v>100</v>
      </c>
      <c r="DL184">
        <f>((7/15)*100)</f>
        <v>46.666666666666664</v>
      </c>
      <c r="DM184">
        <f>((7/15)*100)</f>
        <v>46.666666666666664</v>
      </c>
      <c r="DN184">
        <f>((15/15)*100)</f>
        <v>100</v>
      </c>
      <c r="DP184">
        <f>((3/8)*100)</f>
        <v>37.5</v>
      </c>
      <c r="DQ184">
        <f t="shared" si="88"/>
        <v>0</v>
      </c>
      <c r="DR184">
        <f t="shared" si="88"/>
        <v>0</v>
      </c>
      <c r="DS184">
        <f>((6/8)*100)</f>
        <v>75</v>
      </c>
      <c r="DT184">
        <f>((0/8)*100)</f>
        <v>0</v>
      </c>
      <c r="DU184">
        <f>((0/8)*100)</f>
        <v>0</v>
      </c>
      <c r="DV184">
        <f>((0/8)*100)</f>
        <v>0</v>
      </c>
      <c r="DW184">
        <f>((0/8)*100)</f>
        <v>0</v>
      </c>
      <c r="DX184">
        <f>((8/8)*100)</f>
        <v>100</v>
      </c>
      <c r="DY184">
        <f>((0/8)*100)</f>
        <v>0</v>
      </c>
      <c r="DZ184">
        <f>((0/8)*100)</f>
        <v>0</v>
      </c>
      <c r="EA184">
        <f>((8/8)*100)</f>
        <v>100</v>
      </c>
    </row>
    <row r="185" spans="1:131" x14ac:dyDescent="0.25">
      <c r="A185">
        <v>56.201583000000007</v>
      </c>
      <c r="B185">
        <v>4.438053</v>
      </c>
      <c r="C185">
        <v>87.554352000000009</v>
      </c>
      <c r="D185">
        <v>5.4125750000000004</v>
      </c>
      <c r="E185">
        <v>81.661905000000004</v>
      </c>
      <c r="F185">
        <v>2.670779</v>
      </c>
      <c r="G185">
        <v>81.553645000000003</v>
      </c>
      <c r="H185">
        <v>6.5464950000000002</v>
      </c>
      <c r="K185">
        <f>(15/200)</f>
        <v>7.4999999999999997E-2</v>
      </c>
      <c r="L185">
        <f>(12/200)</f>
        <v>0.06</v>
      </c>
      <c r="M185">
        <f>(16/200)</f>
        <v>0.08</v>
      </c>
      <c r="N185">
        <f>(14/200)</f>
        <v>7.0000000000000007E-2</v>
      </c>
      <c r="P185">
        <f>(9/200)</f>
        <v>4.4999999999999998E-2</v>
      </c>
      <c r="Q185">
        <f>(8/200)</f>
        <v>0.04</v>
      </c>
      <c r="R185">
        <f>(9/200)</f>
        <v>4.4999999999999998E-2</v>
      </c>
      <c r="S185">
        <f>(8/200)</f>
        <v>0.04</v>
      </c>
      <c r="U185">
        <f>0.075+0.045</f>
        <v>0.12</v>
      </c>
      <c r="V185">
        <f>0.06+0.04</f>
        <v>0.1</v>
      </c>
      <c r="W185">
        <f>0.08+0.045</f>
        <v>0.125</v>
      </c>
      <c r="X185">
        <f>0.07+0.04</f>
        <v>0.11000000000000001</v>
      </c>
      <c r="Z185">
        <f>SQRT((ABS($A$186-$A$185)^2+(ABS($B$186-$B$185)^2)))</f>
        <v>26.216440080633852</v>
      </c>
      <c r="AA185">
        <f>SQRT((ABS($C$186-$C$185)^2+(ABS($D$186-$D$185)^2)))</f>
        <v>21.941717180613221</v>
      </c>
      <c r="AB185">
        <f>SQRT((ABS($E$186-$E$185)^2+(ABS($F$186-$F$185)^2)))</f>
        <v>25.476779061865301</v>
      </c>
      <c r="AC185">
        <f>SQRT((ABS($G$186-$G$185)^2+(ABS($H$186-$H$185)^2)))</f>
        <v>22.205789237619005</v>
      </c>
      <c r="AJ185">
        <f>1/0.12</f>
        <v>8.3333333333333339</v>
      </c>
      <c r="AK185">
        <f>1/0.1</f>
        <v>10</v>
      </c>
      <c r="AL185">
        <f>1/0.125</f>
        <v>8</v>
      </c>
      <c r="AM185">
        <f>1/0.11</f>
        <v>9.0909090909090917</v>
      </c>
      <c r="AO185">
        <f t="shared" si="84"/>
        <v>218.4703340052821</v>
      </c>
      <c r="AP185">
        <f t="shared" si="85"/>
        <v>219.41717180613219</v>
      </c>
      <c r="AQ185">
        <f t="shared" si="86"/>
        <v>203.81423249492241</v>
      </c>
      <c r="AR185">
        <f t="shared" si="87"/>
        <v>201.87081125108185</v>
      </c>
      <c r="AV185">
        <f>((0.075/0.12)*100)</f>
        <v>62.5</v>
      </c>
      <c r="AW185">
        <f>((0.06/0.1)*100)</f>
        <v>60</v>
      </c>
      <c r="AX185">
        <f>((0.08/0.125)*100)</f>
        <v>64</v>
      </c>
      <c r="AY185">
        <f>((0.07/0.11)*100)</f>
        <v>63.636363636363647</v>
      </c>
      <c r="BA185">
        <f>((0.045/0.12)*100)</f>
        <v>37.5</v>
      </c>
      <c r="BB185">
        <f>((0.04/0.1)*100)</f>
        <v>40</v>
      </c>
      <c r="BC185">
        <f>((0.045/0.125)*100)</f>
        <v>36</v>
      </c>
      <c r="BD185">
        <f>((0.04/0.11)*100)</f>
        <v>36.363636363636367</v>
      </c>
      <c r="BF185">
        <f>ABS($B$185-$D$185)</f>
        <v>0.97452200000000033</v>
      </c>
      <c r="BG185">
        <f>ABS($F$185-$H$185)</f>
        <v>3.8757160000000002</v>
      </c>
      <c r="BL185">
        <f>SQRT((ABS($A$185-$E$186)^2+(ABS($B$185-$F$186)^2)))</f>
        <v>0.58263284043555263</v>
      </c>
      <c r="BM185">
        <f>SQRT((ABS($C$185-$G$185)^2+(ABS($D$185-$H$185)^2)))</f>
        <v>6.1069025754672941</v>
      </c>
      <c r="BO185">
        <f>SQRT((ABS($A$185-$G$186)^2+(ABS($B$185-$H$186)^2)))</f>
        <v>4.5726718841819354</v>
      </c>
      <c r="BP185">
        <f>SQRT((ABS($C$185-$E$185)^2+(ABS($D$185-$F$185)^2)))</f>
        <v>6.4991058579950103</v>
      </c>
      <c r="BS185">
        <f>DEGREES(ACOS((25.8491249741576^2+29.0681899273569^2-5.52628551783312^2)/(2*25.8491249741576*29.0681899273569)))</f>
        <v>9.3996355185963818</v>
      </c>
      <c r="BU185">
        <v>15</v>
      </c>
      <c r="BV185">
        <v>5</v>
      </c>
      <c r="BW185">
        <v>6</v>
      </c>
      <c r="BX185">
        <v>9</v>
      </c>
      <c r="BY185">
        <v>12</v>
      </c>
      <c r="BZ185">
        <v>7</v>
      </c>
      <c r="CA185">
        <v>5</v>
      </c>
      <c r="CB185">
        <v>5</v>
      </c>
      <c r="CC185">
        <v>16</v>
      </c>
      <c r="CD185">
        <v>7</v>
      </c>
      <c r="CE185">
        <v>8</v>
      </c>
      <c r="CF185">
        <v>13</v>
      </c>
      <c r="CG185">
        <v>14</v>
      </c>
      <c r="CH185">
        <v>8</v>
      </c>
      <c r="CI185">
        <v>5</v>
      </c>
      <c r="CJ185">
        <v>13</v>
      </c>
      <c r="CL185">
        <v>9</v>
      </c>
      <c r="CM185">
        <v>1</v>
      </c>
      <c r="CN185">
        <v>0</v>
      </c>
      <c r="CO185">
        <v>3</v>
      </c>
      <c r="CP185">
        <v>8</v>
      </c>
      <c r="CQ185">
        <v>3</v>
      </c>
      <c r="CR185">
        <v>0</v>
      </c>
      <c r="CS185">
        <v>0</v>
      </c>
      <c r="CT185">
        <v>9</v>
      </c>
      <c r="CU185">
        <v>0</v>
      </c>
      <c r="CV185">
        <v>2</v>
      </c>
      <c r="CW185">
        <v>8</v>
      </c>
      <c r="CX185">
        <v>8</v>
      </c>
      <c r="CY185">
        <v>0</v>
      </c>
      <c r="CZ185">
        <v>1</v>
      </c>
      <c r="DA185">
        <v>8</v>
      </c>
      <c r="DC185">
        <f>((5/15)*100)</f>
        <v>33.333333333333329</v>
      </c>
      <c r="DD185">
        <f>((6/15)*100)</f>
        <v>40</v>
      </c>
      <c r="DE185">
        <f>((9/15)*100)</f>
        <v>60</v>
      </c>
      <c r="DF185">
        <f>((7/12)*100)</f>
        <v>58.333333333333336</v>
      </c>
      <c r="DG185">
        <f>((5/12)*100)</f>
        <v>41.666666666666671</v>
      </c>
      <c r="DH185">
        <f>((5/12)*100)</f>
        <v>41.666666666666671</v>
      </c>
      <c r="DI185">
        <f>((7/16)*100)</f>
        <v>43.75</v>
      </c>
      <c r="DJ185">
        <f>((8/16)*100)</f>
        <v>50</v>
      </c>
      <c r="DK185">
        <f>((13/16)*100)</f>
        <v>81.25</v>
      </c>
      <c r="DL185">
        <f>((8/14)*100)</f>
        <v>57.142857142857139</v>
      </c>
      <c r="DM185">
        <f>((5/14)*100)</f>
        <v>35.714285714285715</v>
      </c>
      <c r="DN185">
        <f>((13/14)*100)</f>
        <v>92.857142857142861</v>
      </c>
      <c r="DP185">
        <f>((1/9)*100)</f>
        <v>11.111111111111111</v>
      </c>
      <c r="DQ185">
        <f>((0/9)*100)</f>
        <v>0</v>
      </c>
      <c r="DR185">
        <f>((3/9)*100)</f>
        <v>33.333333333333329</v>
      </c>
      <c r="DS185">
        <f>((3/8)*100)</f>
        <v>37.5</v>
      </c>
      <c r="DT185">
        <f>((0/8)*100)</f>
        <v>0</v>
      </c>
      <c r="DU185">
        <f>((0/8)*100)</f>
        <v>0</v>
      </c>
      <c r="DV185">
        <f>((0/9)*100)</f>
        <v>0</v>
      </c>
      <c r="DW185">
        <f>((2/9)*100)</f>
        <v>22.222222222222221</v>
      </c>
      <c r="DX185">
        <f>((8/9)*100)</f>
        <v>88.888888888888886</v>
      </c>
      <c r="DY185">
        <f>((0/8)*100)</f>
        <v>0</v>
      </c>
      <c r="DZ185">
        <f>((1/8)*100)</f>
        <v>12.5</v>
      </c>
      <c r="EA185">
        <f>((8/8)*100)</f>
        <v>100</v>
      </c>
    </row>
    <row r="186" spans="1:131" x14ac:dyDescent="0.25">
      <c r="A186">
        <v>29.987371000000003</v>
      </c>
      <c r="B186">
        <v>4.7798420000000004</v>
      </c>
      <c r="C186">
        <v>65.613056</v>
      </c>
      <c r="D186">
        <v>5.5485259999999998</v>
      </c>
      <c r="E186">
        <v>56.212688</v>
      </c>
      <c r="F186">
        <v>3.8555259999999998</v>
      </c>
      <c r="G186">
        <v>59.379215000000002</v>
      </c>
      <c r="H186">
        <v>7.7262110000000002</v>
      </c>
      <c r="L186">
        <f>(13/200)</f>
        <v>6.5000000000000002E-2</v>
      </c>
      <c r="M186">
        <f>(16/200)</f>
        <v>0.08</v>
      </c>
      <c r="N186">
        <f>(14/200)</f>
        <v>7.0000000000000007E-2</v>
      </c>
      <c r="P186">
        <f>(10/200)</f>
        <v>0.05</v>
      </c>
      <c r="Q186">
        <f>(10/200)</f>
        <v>0.05</v>
      </c>
      <c r="R186">
        <f>(9/200)</f>
        <v>4.4999999999999998E-2</v>
      </c>
      <c r="S186">
        <f>(9/200)</f>
        <v>4.4999999999999998E-2</v>
      </c>
      <c r="V186">
        <f>0.065+0.05</f>
        <v>0.115</v>
      </c>
      <c r="W186">
        <f>0.08+0.045</f>
        <v>0.125</v>
      </c>
      <c r="X186">
        <f>0.07+0.045</f>
        <v>0.115</v>
      </c>
      <c r="AA186">
        <f>SQRT((ABS($C$187-$C$186)^2+(ABS($D$187-$D$186)^2)))</f>
        <v>25.499943460023587</v>
      </c>
      <c r="AB186">
        <f>SQRT((ABS($E$187-$E$186)^2+(ABS($F$187-$F$186)^2)))</f>
        <v>25.369089074643295</v>
      </c>
      <c r="AC186">
        <f>SQRT((ABS($G$187-$G$186)^2+(ABS($H$187-$H$186)^2)))</f>
        <v>23.266558130779977</v>
      </c>
      <c r="AK186">
        <f>1/0.115</f>
        <v>8.695652173913043</v>
      </c>
      <c r="AL186">
        <f>1/0.125</f>
        <v>8</v>
      </c>
      <c r="AM186">
        <f>1/0.115</f>
        <v>8.695652173913043</v>
      </c>
      <c r="AP186">
        <f t="shared" si="85"/>
        <v>221.73863878281378</v>
      </c>
      <c r="AQ186">
        <f t="shared" si="86"/>
        <v>202.95271259714636</v>
      </c>
      <c r="AR186">
        <f t="shared" si="87"/>
        <v>202.31789678939109</v>
      </c>
      <c r="AW186">
        <f>((0.065/0.115)*100)</f>
        <v>56.521739130434781</v>
      </c>
      <c r="AX186">
        <f>((0.08/0.125)*100)</f>
        <v>64</v>
      </c>
      <c r="AY186">
        <f>((0.07/0.115)*100)</f>
        <v>60.869565217391312</v>
      </c>
      <c r="BB186">
        <f>((0.05/0.115)*100)</f>
        <v>43.478260869565219</v>
      </c>
      <c r="BC186">
        <f>((0.045/0.125)*100)</f>
        <v>36</v>
      </c>
      <c r="BD186">
        <f>((0.045/0.115)*100)</f>
        <v>39.130434782608688</v>
      </c>
      <c r="BF186">
        <f>ABS($B$186-$D$186)</f>
        <v>0.76868399999999948</v>
      </c>
      <c r="BG186">
        <f>ABS($F$186-$H$186)</f>
        <v>3.8706850000000004</v>
      </c>
      <c r="BM186">
        <f>SQRT((ABS($C$186-$G$186)^2+(ABS($D$186-$H$186)^2)))</f>
        <v>6.603263251794977</v>
      </c>
      <c r="BO186">
        <f>SQRT((ABS($A$186-$G$187)^2+(ABS($B$186-$H$187)^2)))</f>
        <v>7.1198036935618534</v>
      </c>
      <c r="BP186">
        <f>SQRT((ABS($C$186-$E$186)^2+(ABS($D$186-$F$186)^2)))</f>
        <v>9.5516054951732592</v>
      </c>
      <c r="BR186">
        <f>DEGREES(ACOS((25.9676098040725^2+28.4807298865606^2-5.12205305821377^2)/(2*25.9676098040725*28.4807298865606)))</f>
        <v>9.4137050084537552</v>
      </c>
      <c r="BS186">
        <f>DEGREES(ACOS((18.6719064115822^2+23.1398660056413^2-6.49482384832299^2)/(2*18.6719064115822*23.1398660056413)))</f>
        <v>13.021339501132285</v>
      </c>
      <c r="BY186">
        <v>13</v>
      </c>
      <c r="BZ186">
        <v>5</v>
      </c>
      <c r="CA186">
        <v>8</v>
      </c>
      <c r="CB186">
        <v>5</v>
      </c>
      <c r="CC186">
        <v>16</v>
      </c>
      <c r="CD186">
        <v>6</v>
      </c>
      <c r="CE186">
        <v>10</v>
      </c>
      <c r="CF186">
        <v>11</v>
      </c>
      <c r="CG186">
        <v>14</v>
      </c>
      <c r="CH186">
        <v>9</v>
      </c>
      <c r="CI186">
        <v>5</v>
      </c>
      <c r="CJ186">
        <v>11</v>
      </c>
      <c r="CL186">
        <v>10</v>
      </c>
      <c r="CM186">
        <v>0</v>
      </c>
      <c r="CN186">
        <v>0</v>
      </c>
      <c r="CO186">
        <v>5</v>
      </c>
      <c r="CP186">
        <v>10</v>
      </c>
      <c r="CQ186">
        <v>1</v>
      </c>
      <c r="CR186">
        <v>2</v>
      </c>
      <c r="CS186">
        <v>1</v>
      </c>
      <c r="CT186">
        <v>9</v>
      </c>
      <c r="CU186">
        <v>0</v>
      </c>
      <c r="CV186">
        <v>4</v>
      </c>
      <c r="CW186">
        <v>6</v>
      </c>
      <c r="CX186">
        <v>9</v>
      </c>
      <c r="CY186">
        <v>3</v>
      </c>
      <c r="CZ186">
        <v>1</v>
      </c>
      <c r="DA186">
        <v>6</v>
      </c>
      <c r="DF186">
        <f>((5/13)*100)</f>
        <v>38.461538461538467</v>
      </c>
      <c r="DG186">
        <f>((8/13)*100)</f>
        <v>61.53846153846154</v>
      </c>
      <c r="DH186">
        <f>((5/13)*100)</f>
        <v>38.461538461538467</v>
      </c>
      <c r="DI186">
        <f>((6/16)*100)</f>
        <v>37.5</v>
      </c>
      <c r="DJ186">
        <f>((10/16)*100)</f>
        <v>62.5</v>
      </c>
      <c r="DK186">
        <f>((11/16)*100)</f>
        <v>68.75</v>
      </c>
      <c r="DL186">
        <f>((9/14)*100)</f>
        <v>64.285714285714292</v>
      </c>
      <c r="DM186">
        <f>((5/14)*100)</f>
        <v>35.714285714285715</v>
      </c>
      <c r="DN186">
        <f>((11/14)*100)</f>
        <v>78.571428571428569</v>
      </c>
      <c r="DP186">
        <f>((0/10)*100)</f>
        <v>0</v>
      </c>
      <c r="DQ186">
        <f>((0/10)*100)</f>
        <v>0</v>
      </c>
      <c r="DR186">
        <f>((5/10)*100)</f>
        <v>50</v>
      </c>
      <c r="DS186">
        <f>((1/10)*100)</f>
        <v>10</v>
      </c>
      <c r="DT186">
        <f>((2/10)*100)</f>
        <v>20</v>
      </c>
      <c r="DU186">
        <f>((1/10)*100)</f>
        <v>10</v>
      </c>
      <c r="DV186">
        <f>((0/9)*100)</f>
        <v>0</v>
      </c>
      <c r="DW186">
        <f>((4/9)*100)</f>
        <v>44.444444444444443</v>
      </c>
      <c r="DX186">
        <f>((6/9)*100)</f>
        <v>66.666666666666657</v>
      </c>
      <c r="DY186">
        <f>((3/9)*100)</f>
        <v>33.333333333333329</v>
      </c>
      <c r="DZ186">
        <f>((1/9)*100)</f>
        <v>11.111111111111111</v>
      </c>
      <c r="EA186">
        <f>((6/9)*100)</f>
        <v>66.666666666666657</v>
      </c>
    </row>
    <row r="187" spans="1:131" x14ac:dyDescent="0.25">
      <c r="C187">
        <v>40.122108000000004</v>
      </c>
      <c r="D187">
        <v>6.2257899999999999</v>
      </c>
      <c r="E187">
        <v>30.852319000000001</v>
      </c>
      <c r="F187">
        <v>4.5206309999999998</v>
      </c>
      <c r="G187">
        <v>36.122215000000004</v>
      </c>
      <c r="H187">
        <v>8.3930530000000001</v>
      </c>
      <c r="Q187">
        <f>(10/200)</f>
        <v>0.05</v>
      </c>
      <c r="BG187">
        <f>ABS($F$187-$H$187)</f>
        <v>3.8724220000000003</v>
      </c>
      <c r="BI187">
        <v>2.2976865000000002</v>
      </c>
      <c r="BJ187">
        <v>2.287947</v>
      </c>
      <c r="BP187">
        <f>SQRT((ABS($C$187-$E$187)^2+(ABS($D$187-$F$187)^2)))</f>
        <v>9.4253146005744579</v>
      </c>
      <c r="BR187">
        <f>DEGREES(ACOS((31.7992173206505^2+34.2722149958905^2-5.02996218252235^2)/(2*31.7992173206505*34.2722149958905)))</f>
        <v>7.6074840863531135</v>
      </c>
      <c r="BS187" t="e">
        <f>DEGREES(ACOS((8.11310825157124^2+0^2-8.11310825157124^2)/(2*8.11310825157124*0)))</f>
        <v>#DIV/0!</v>
      </c>
      <c r="CP187">
        <v>10</v>
      </c>
      <c r="CQ187">
        <v>0</v>
      </c>
      <c r="CR187">
        <v>4</v>
      </c>
      <c r="CS187">
        <v>1</v>
      </c>
      <c r="DS187">
        <f>((0/10)*100)</f>
        <v>0</v>
      </c>
      <c r="DT187">
        <f>((4/10)*100)</f>
        <v>40</v>
      </c>
      <c r="DU187">
        <f>((1/10)*100)</f>
        <v>10</v>
      </c>
    </row>
    <row r="188" spans="1:131" x14ac:dyDescent="0.25">
      <c r="A188" t="s">
        <v>22</v>
      </c>
      <c r="B188" t="s">
        <v>22</v>
      </c>
      <c r="C188" t="s">
        <v>22</v>
      </c>
      <c r="D188" t="s">
        <v>22</v>
      </c>
      <c r="E188" t="s">
        <v>22</v>
      </c>
      <c r="F188" t="s">
        <v>22</v>
      </c>
      <c r="G188" t="s">
        <v>22</v>
      </c>
      <c r="H188" t="s">
        <v>22</v>
      </c>
      <c r="BR188">
        <f>DEGREES(ACOS((25.7974034687232^2+28.5355848634453^2-5.2248017685874^2)/(2*25.7974034687232*28.5355848634453)))</f>
        <v>9.4074480949543773</v>
      </c>
    </row>
    <row r="189" spans="1:131" x14ac:dyDescent="0.25">
      <c r="A189">
        <v>232.55563599999999</v>
      </c>
      <c r="B189">
        <v>5.8654609999999998</v>
      </c>
      <c r="C189">
        <v>236.812421</v>
      </c>
      <c r="D189">
        <v>8.0133890000000001</v>
      </c>
      <c r="E189">
        <v>234.82453799999999</v>
      </c>
      <c r="F189">
        <v>5.2429170000000003</v>
      </c>
      <c r="G189">
        <v>234.174159</v>
      </c>
      <c r="H189">
        <v>9.5433590000000006</v>
      </c>
      <c r="K189">
        <f>(15/200)</f>
        <v>7.4999999999999997E-2</v>
      </c>
      <c r="L189">
        <f>(20/200)</f>
        <v>0.1</v>
      </c>
      <c r="M189">
        <f>(16/200)</f>
        <v>0.08</v>
      </c>
      <c r="N189">
        <f>(16/200)</f>
        <v>0.08</v>
      </c>
      <c r="P189">
        <f>(9/200)</f>
        <v>4.4999999999999998E-2</v>
      </c>
      <c r="Q189">
        <f>(10/200)</f>
        <v>0.05</v>
      </c>
      <c r="R189">
        <f>(8/200)</f>
        <v>0.04</v>
      </c>
      <c r="S189">
        <f>(8/200)</f>
        <v>0.04</v>
      </c>
      <c r="U189">
        <f>0.075+0.045</f>
        <v>0.12</v>
      </c>
      <c r="V189">
        <f>0.1+0.05</f>
        <v>0.15000000000000002</v>
      </c>
      <c r="W189">
        <f>0.08+0.04</f>
        <v>0.12</v>
      </c>
      <c r="X189">
        <f>0.08+0.04</f>
        <v>0.12</v>
      </c>
      <c r="Z189">
        <f>SQRT((ABS($A$190-$A$189)^2+(ABS($B$190-$B$189)^2)))</f>
        <v>25.883155508037188</v>
      </c>
      <c r="AA189">
        <f>SQRT((ABS($C$190-$C$189)^2+(ABS($D$190-$D$189)^2)))</f>
        <v>32.850027768849912</v>
      </c>
      <c r="AB189">
        <f>SQRT((ABS($E$190-$E$189)^2+(ABS($F$190-$F$189)^2)))</f>
        <v>30.113927367374611</v>
      </c>
      <c r="AC189">
        <f>SQRT((ABS($G$190-$G$189)^2+(ABS($H$190-$H$189)^2)))</f>
        <v>29.406759763760334</v>
      </c>
      <c r="AJ189">
        <f>1/0.12</f>
        <v>8.3333333333333339</v>
      </c>
      <c r="AK189">
        <f>1/0.15</f>
        <v>6.666666666666667</v>
      </c>
      <c r="AL189">
        <f>1/0.12</f>
        <v>8.3333333333333339</v>
      </c>
      <c r="AM189">
        <f>1/0.12</f>
        <v>8.3333333333333339</v>
      </c>
      <c r="AO189">
        <f t="shared" ref="AO189:AO195" si="89">$Z189/$U189</f>
        <v>215.69296256697658</v>
      </c>
      <c r="AP189">
        <f t="shared" ref="AP189:AP195" si="90">$AA189/$V189</f>
        <v>219.00018512566606</v>
      </c>
      <c r="AQ189">
        <f t="shared" ref="AQ189:AQ194" si="91">$AB189/$W189</f>
        <v>250.94939472812177</v>
      </c>
      <c r="AR189">
        <f t="shared" ref="AR189:AR194" si="92">$AC189/$X189</f>
        <v>245.05633136466946</v>
      </c>
      <c r="AV189">
        <f>((0.075/0.12)*100)</f>
        <v>62.5</v>
      </c>
      <c r="AW189">
        <f>((0.1/0.15)*100)</f>
        <v>66.666666666666671</v>
      </c>
      <c r="AX189">
        <f>((0.08/0.12)*100)</f>
        <v>66.666666666666671</v>
      </c>
      <c r="AY189">
        <f>((0.08/0.12)*100)</f>
        <v>66.666666666666671</v>
      </c>
      <c r="BA189">
        <f>((0.045/0.12)*100)</f>
        <v>37.5</v>
      </c>
      <c r="BB189">
        <f>((0.05/0.15)*100)</f>
        <v>33.333333333333336</v>
      </c>
      <c r="BC189">
        <f>((0.04/0.12)*100)</f>
        <v>33.333333333333336</v>
      </c>
      <c r="BD189">
        <f>((0.04/0.12)*100)</f>
        <v>33.333333333333336</v>
      </c>
      <c r="BF189">
        <f>ABS($B$189-$D$189)</f>
        <v>2.1479280000000003</v>
      </c>
      <c r="BG189">
        <f>ABS($F$189-$H$189)</f>
        <v>4.3004420000000003</v>
      </c>
      <c r="BL189">
        <f>SQRT((ABS($A$189-$E$189)^2+(ABS($B$189-$F$189)^2)))</f>
        <v>2.3527595111995585</v>
      </c>
      <c r="BM189">
        <f>SQRT((ABS($C$189-$G$189)^2+(ABS($D$189-$H$189)^2)))</f>
        <v>3.0497925472962888</v>
      </c>
      <c r="BO189">
        <f>SQRT((ABS($A$189-$G$189)^2+(ABS($B$189-$H$189)^2)))</f>
        <v>4.0182770437008246</v>
      </c>
      <c r="BP189">
        <f>SQRT((ABS($C$189-$E$189)^2+(ABS($D$189-$F$189)^2)))</f>
        <v>3.4098671417627173</v>
      </c>
      <c r="BR189">
        <f>DEGREES(ACOS((19.2588483878^2+22.7697672967003^2-5.67928136093168^2)/(2*19.2588483878*22.7697672967003)))</f>
        <v>12.23720888790608</v>
      </c>
      <c r="BU189">
        <v>15</v>
      </c>
      <c r="BV189">
        <v>15</v>
      </c>
      <c r="BW189">
        <v>9</v>
      </c>
      <c r="BX189">
        <v>9</v>
      </c>
      <c r="BY189">
        <v>20</v>
      </c>
      <c r="BZ189">
        <v>15</v>
      </c>
      <c r="CA189">
        <v>12</v>
      </c>
      <c r="CB189">
        <v>12</v>
      </c>
      <c r="CC189">
        <v>16</v>
      </c>
      <c r="CD189">
        <v>10</v>
      </c>
      <c r="CE189">
        <v>10</v>
      </c>
      <c r="CF189">
        <v>16</v>
      </c>
      <c r="CG189">
        <v>16</v>
      </c>
      <c r="CH189">
        <v>10</v>
      </c>
      <c r="CI189">
        <v>10</v>
      </c>
      <c r="CJ189">
        <v>16</v>
      </c>
      <c r="CL189">
        <v>9</v>
      </c>
      <c r="CM189">
        <v>5</v>
      </c>
      <c r="CN189">
        <v>2</v>
      </c>
      <c r="CO189">
        <v>2</v>
      </c>
      <c r="CP189">
        <v>10</v>
      </c>
      <c r="CQ189">
        <v>5</v>
      </c>
      <c r="CR189">
        <v>0</v>
      </c>
      <c r="CS189">
        <v>0</v>
      </c>
      <c r="CT189">
        <v>8</v>
      </c>
      <c r="CU189">
        <v>2</v>
      </c>
      <c r="CV189">
        <v>0</v>
      </c>
      <c r="CW189">
        <v>8</v>
      </c>
      <c r="CX189">
        <v>8</v>
      </c>
      <c r="CY189">
        <v>2</v>
      </c>
      <c r="CZ189">
        <v>0</v>
      </c>
      <c r="DA189">
        <v>8</v>
      </c>
      <c r="DC189">
        <f>((15/15)*100)</f>
        <v>100</v>
      </c>
      <c r="DD189">
        <f>((9/15)*100)</f>
        <v>60</v>
      </c>
      <c r="DE189">
        <f>((9/15)*100)</f>
        <v>60</v>
      </c>
      <c r="DF189">
        <f>((15/20)*100)</f>
        <v>75</v>
      </c>
      <c r="DG189">
        <f>((12/20)*100)</f>
        <v>60</v>
      </c>
      <c r="DH189">
        <f>((12/20)*100)</f>
        <v>60</v>
      </c>
      <c r="DI189">
        <f>((10/16)*100)</f>
        <v>62.5</v>
      </c>
      <c r="DJ189">
        <f>((10/16)*100)</f>
        <v>62.5</v>
      </c>
      <c r="DK189">
        <f>((16/16)*100)</f>
        <v>100</v>
      </c>
      <c r="DL189">
        <f>((10/16)*100)</f>
        <v>62.5</v>
      </c>
      <c r="DM189">
        <f>((10/16)*100)</f>
        <v>62.5</v>
      </c>
      <c r="DN189">
        <f>((16/16)*100)</f>
        <v>100</v>
      </c>
      <c r="DP189">
        <f>((5/9)*100)</f>
        <v>55.555555555555557</v>
      </c>
      <c r="DQ189">
        <f>((2/9)*100)</f>
        <v>22.222222222222221</v>
      </c>
      <c r="DR189">
        <f>((2/9)*100)</f>
        <v>22.222222222222221</v>
      </c>
      <c r="DS189">
        <f>((5/10)*100)</f>
        <v>50</v>
      </c>
      <c r="DT189">
        <f>((0/10)*100)</f>
        <v>0</v>
      </c>
      <c r="DU189">
        <f>((0/10)*100)</f>
        <v>0</v>
      </c>
      <c r="DV189">
        <f>((2/8)*100)</f>
        <v>25</v>
      </c>
      <c r="DW189">
        <f>((0/8)*100)</f>
        <v>0</v>
      </c>
      <c r="DX189">
        <f>((8/8)*100)</f>
        <v>100</v>
      </c>
      <c r="DY189">
        <f>((2/8)*100)</f>
        <v>25</v>
      </c>
      <c r="DZ189">
        <f>((0/8)*100)</f>
        <v>0</v>
      </c>
      <c r="EA189">
        <f>((8/8)*100)</f>
        <v>100</v>
      </c>
    </row>
    <row r="190" spans="1:131" x14ac:dyDescent="0.25">
      <c r="A190">
        <v>206.68908200000001</v>
      </c>
      <c r="B190">
        <v>6.7923499999999999</v>
      </c>
      <c r="C190">
        <v>203.97381799999999</v>
      </c>
      <c r="D190">
        <v>8.8796900000000001</v>
      </c>
      <c r="E190">
        <v>204.710871</v>
      </c>
      <c r="F190">
        <v>5.1176919999999999</v>
      </c>
      <c r="G190">
        <v>204.77030400000001</v>
      </c>
      <c r="H190">
        <v>9.9566759999999999</v>
      </c>
      <c r="K190">
        <f>(14/200)</f>
        <v>7.0000000000000007E-2</v>
      </c>
      <c r="L190">
        <f>(15/200)</f>
        <v>7.4999999999999997E-2</v>
      </c>
      <c r="M190">
        <f>(15/200)</f>
        <v>7.4999999999999997E-2</v>
      </c>
      <c r="N190">
        <f>(16/200)</f>
        <v>0.08</v>
      </c>
      <c r="P190">
        <f>(6/200)</f>
        <v>0.03</v>
      </c>
      <c r="Q190">
        <f>(7/200)</f>
        <v>3.5000000000000003E-2</v>
      </c>
      <c r="R190">
        <f>(8/200)</f>
        <v>0.04</v>
      </c>
      <c r="S190">
        <f>(8/200)</f>
        <v>0.04</v>
      </c>
      <c r="U190">
        <f>0.07+0.03</f>
        <v>0.1</v>
      </c>
      <c r="V190">
        <f>0.075+0.035</f>
        <v>0.11</v>
      </c>
      <c r="W190">
        <f>0.075+0.04</f>
        <v>0.11499999999999999</v>
      </c>
      <c r="X190">
        <f>0.08+0.04</f>
        <v>0.12</v>
      </c>
      <c r="Z190">
        <f>SQRT((ABS($A$191-$A$190)^2+(ABS($B$191-$B$190)^2)))</f>
        <v>29.657281460187555</v>
      </c>
      <c r="AA190">
        <f>SQRT((ABS($C$191-$C$190)^2+(ABS($D$191-$D$190)^2)))</f>
        <v>31.119425004681464</v>
      </c>
      <c r="AB190">
        <f>SQRT((ABS($E$191-$E$190)^2+(ABS($F$191-$F$190)^2)))</f>
        <v>33.840795617590352</v>
      </c>
      <c r="AC190">
        <f>SQRT((ABS($G$191-$G$190)^2+(ABS($H$191-$H$190)^2)))</f>
        <v>34.402080940452066</v>
      </c>
      <c r="AJ190">
        <f>1/0.1</f>
        <v>10</v>
      </c>
      <c r="AK190">
        <f>1/0.11</f>
        <v>9.0909090909090917</v>
      </c>
      <c r="AL190">
        <f>1/0.115</f>
        <v>8.695652173913043</v>
      </c>
      <c r="AM190">
        <f>1/0.12</f>
        <v>8.3333333333333339</v>
      </c>
      <c r="AO190">
        <f t="shared" si="89"/>
        <v>296.57281460187551</v>
      </c>
      <c r="AP190">
        <f t="shared" si="90"/>
        <v>282.90386367892239</v>
      </c>
      <c r="AQ190">
        <f t="shared" si="91"/>
        <v>294.26778797904655</v>
      </c>
      <c r="AR190">
        <f t="shared" si="92"/>
        <v>286.68400783710058</v>
      </c>
      <c r="AV190">
        <f>((0.07/0.1)*100)</f>
        <v>70</v>
      </c>
      <c r="AW190">
        <f>((0.075/0.11)*100)</f>
        <v>68.181818181818173</v>
      </c>
      <c r="AX190">
        <f>((0.075/0.115)*100)</f>
        <v>65.217391304347814</v>
      </c>
      <c r="AY190">
        <f>((0.08/0.12)*100)</f>
        <v>66.666666666666671</v>
      </c>
      <c r="BA190">
        <f>((0.03/0.1)*100)</f>
        <v>30</v>
      </c>
      <c r="BB190">
        <f>((0.035/0.11)*100)</f>
        <v>31.818181818181824</v>
      </c>
      <c r="BC190">
        <f>((0.04/0.115)*100)</f>
        <v>34.782608695652172</v>
      </c>
      <c r="BD190">
        <f>((0.04/0.12)*100)</f>
        <v>33.333333333333336</v>
      </c>
      <c r="BF190">
        <f>ABS($B$190-$D$190)</f>
        <v>2.0873400000000002</v>
      </c>
      <c r="BG190">
        <f>ABS($F$190-$H$190)</f>
        <v>4.838984</v>
      </c>
      <c r="BL190">
        <f>SQRT((ABS($A$190-$E$190)^2+(ABS($B$190-$F$190)^2)))</f>
        <v>2.5918715588325481</v>
      </c>
      <c r="BM190">
        <f>SQRT((ABS($C$190-$G$190)^2+(ABS($D$190-$H$190)^2)))</f>
        <v>1.3395106540793262</v>
      </c>
      <c r="BO190">
        <f>SQRT((ABS($A$190-$G$190)^2+(ABS($B$190-$H$190)^2)))</f>
        <v>3.7006307634726285</v>
      </c>
      <c r="BP190">
        <f>SQRT((ABS($C$190-$E$190)^2+(ABS($D$190-$F$190)^2)))</f>
        <v>3.833520063442085</v>
      </c>
      <c r="BR190">
        <f>DEGREES(ACOS((17.5676798632573^2+22.2409304483368^2-6.52686094264105^2)/(2*17.5676798632573*22.2409304483368)))</f>
        <v>13.236573056626584</v>
      </c>
      <c r="BS190">
        <f>DEGREES(ACOS((30.9221683607726^2+31.6326889470138^2-4.23038692547443^2)/(2*30.9221683607726*31.6326889470138)))</f>
        <v>7.6455426789410117</v>
      </c>
      <c r="BU190">
        <v>14</v>
      </c>
      <c r="BV190">
        <v>12</v>
      </c>
      <c r="BW190">
        <v>6</v>
      </c>
      <c r="BX190">
        <v>6</v>
      </c>
      <c r="BY190">
        <v>15</v>
      </c>
      <c r="BZ190">
        <v>12</v>
      </c>
      <c r="CA190">
        <v>8</v>
      </c>
      <c r="CB190">
        <v>8</v>
      </c>
      <c r="CC190">
        <v>15</v>
      </c>
      <c r="CD190">
        <v>8</v>
      </c>
      <c r="CE190">
        <v>8</v>
      </c>
      <c r="CF190">
        <v>15</v>
      </c>
      <c r="CG190">
        <v>16</v>
      </c>
      <c r="CH190">
        <v>9</v>
      </c>
      <c r="CI190">
        <v>9</v>
      </c>
      <c r="CJ190">
        <v>15</v>
      </c>
      <c r="CL190">
        <v>6</v>
      </c>
      <c r="CM190">
        <v>5</v>
      </c>
      <c r="CN190">
        <v>0</v>
      </c>
      <c r="CO190">
        <v>0</v>
      </c>
      <c r="CP190">
        <v>7</v>
      </c>
      <c r="CQ190">
        <v>5</v>
      </c>
      <c r="CR190">
        <v>1</v>
      </c>
      <c r="CS190">
        <v>1</v>
      </c>
      <c r="CT190">
        <v>8</v>
      </c>
      <c r="CU190">
        <v>0</v>
      </c>
      <c r="CV190">
        <v>1</v>
      </c>
      <c r="CW190">
        <v>8</v>
      </c>
      <c r="CX190">
        <v>8</v>
      </c>
      <c r="CY190">
        <v>0</v>
      </c>
      <c r="CZ190">
        <v>1</v>
      </c>
      <c r="DA190">
        <v>8</v>
      </c>
      <c r="DC190">
        <f>((12/14)*100)</f>
        <v>85.714285714285708</v>
      </c>
      <c r="DD190">
        <f>((6/14)*100)</f>
        <v>42.857142857142854</v>
      </c>
      <c r="DE190">
        <f>((6/14)*100)</f>
        <v>42.857142857142854</v>
      </c>
      <c r="DF190">
        <f>((12/15)*100)</f>
        <v>80</v>
      </c>
      <c r="DG190">
        <f>((8/15)*100)</f>
        <v>53.333333333333336</v>
      </c>
      <c r="DH190">
        <f>((8/15)*100)</f>
        <v>53.333333333333336</v>
      </c>
      <c r="DI190">
        <f>((8/15)*100)</f>
        <v>53.333333333333336</v>
      </c>
      <c r="DJ190">
        <f>((8/15)*100)</f>
        <v>53.333333333333336</v>
      </c>
      <c r="DK190">
        <f>((15/15)*100)</f>
        <v>100</v>
      </c>
      <c r="DL190">
        <f>((9/16)*100)</f>
        <v>56.25</v>
      </c>
      <c r="DM190">
        <f>((9/16)*100)</f>
        <v>56.25</v>
      </c>
      <c r="DN190">
        <f>((15/16)*100)</f>
        <v>93.75</v>
      </c>
      <c r="DP190">
        <f>((5/6)*100)</f>
        <v>83.333333333333343</v>
      </c>
      <c r="DQ190">
        <f>((0/6)*100)</f>
        <v>0</v>
      </c>
      <c r="DR190">
        <f>((0/6)*100)</f>
        <v>0</v>
      </c>
      <c r="DS190">
        <f>((5/7)*100)</f>
        <v>71.428571428571431</v>
      </c>
      <c r="DT190">
        <f>((1/7)*100)</f>
        <v>14.285714285714285</v>
      </c>
      <c r="DU190">
        <f>((1/7)*100)</f>
        <v>14.285714285714285</v>
      </c>
      <c r="DV190">
        <f>((0/8)*100)</f>
        <v>0</v>
      </c>
      <c r="DW190">
        <f>((1/8)*100)</f>
        <v>12.5</v>
      </c>
      <c r="DX190">
        <f>((8/8)*100)</f>
        <v>100</v>
      </c>
      <c r="DY190">
        <f>((0/8)*100)</f>
        <v>0</v>
      </c>
      <c r="DZ190">
        <f>((1/8)*100)</f>
        <v>12.5</v>
      </c>
      <c r="EA190">
        <f>((8/8)*100)</f>
        <v>100</v>
      </c>
    </row>
    <row r="191" spans="1:131" x14ac:dyDescent="0.25">
      <c r="A191">
        <v>177.041954</v>
      </c>
      <c r="B191">
        <v>7.5683299999999996</v>
      </c>
      <c r="C191">
        <v>172.868855</v>
      </c>
      <c r="D191">
        <v>9.8283149999999999</v>
      </c>
      <c r="E191">
        <v>170.88150999999999</v>
      </c>
      <c r="F191">
        <v>5.9973409999999996</v>
      </c>
      <c r="G191">
        <v>170.37505800000002</v>
      </c>
      <c r="H191">
        <v>10.642405999999999</v>
      </c>
      <c r="K191">
        <f>(14/200)</f>
        <v>7.0000000000000007E-2</v>
      </c>
      <c r="L191">
        <f>(14/200)</f>
        <v>7.0000000000000007E-2</v>
      </c>
      <c r="M191">
        <f>(14/200)</f>
        <v>7.0000000000000007E-2</v>
      </c>
      <c r="N191">
        <f>(14/200)</f>
        <v>7.0000000000000007E-2</v>
      </c>
      <c r="P191">
        <f>(7/200)</f>
        <v>3.5000000000000003E-2</v>
      </c>
      <c r="Q191">
        <f>(7/200)</f>
        <v>3.5000000000000003E-2</v>
      </c>
      <c r="R191">
        <f>(8/200)</f>
        <v>0.04</v>
      </c>
      <c r="S191">
        <f>(7/200)</f>
        <v>3.5000000000000003E-2</v>
      </c>
      <c r="U191">
        <f>0.07+0.035</f>
        <v>0.10500000000000001</v>
      </c>
      <c r="V191">
        <f>0.07+0.035</f>
        <v>0.10500000000000001</v>
      </c>
      <c r="W191">
        <f>0.07+0.04</f>
        <v>0.11000000000000001</v>
      </c>
      <c r="X191">
        <f>0.07+0.035</f>
        <v>0.10500000000000001</v>
      </c>
      <c r="Z191">
        <f>SQRT((ABS($A$192-$A$191)^2+(ABS($B$192-$B$191)^2)))</f>
        <v>26.013176000004922</v>
      </c>
      <c r="AA191">
        <f>SQRT((ABS($C$192-$C$191)^2+(ABS($D$192-$D$191)^2)))</f>
        <v>38.102513930616432</v>
      </c>
      <c r="AB191">
        <f>SQRT((ABS($E$192-$E$191)^2+(ABS($F$192-$F$191)^2)))</f>
        <v>38.946724164466929</v>
      </c>
      <c r="AC191">
        <f>SQRT((ABS($G$192-$G$191)^2+(ABS($H$192-$H$191)^2)))</f>
        <v>38.651634027743</v>
      </c>
      <c r="AJ191">
        <f>1/0.105</f>
        <v>9.5238095238095237</v>
      </c>
      <c r="AK191">
        <f>1/0.105</f>
        <v>9.5238095238095237</v>
      </c>
      <c r="AL191">
        <f>1/0.11</f>
        <v>9.0909090909090917</v>
      </c>
      <c r="AM191">
        <f>1/0.105</f>
        <v>9.5238095238095237</v>
      </c>
      <c r="AO191">
        <f t="shared" si="89"/>
        <v>247.74453333338019</v>
      </c>
      <c r="AP191">
        <f t="shared" si="90"/>
        <v>362.88108505348981</v>
      </c>
      <c r="AQ191">
        <f t="shared" si="91"/>
        <v>354.06112876788114</v>
      </c>
      <c r="AR191">
        <f t="shared" si="92"/>
        <v>368.11080026421899</v>
      </c>
      <c r="AV191">
        <f>((0.07/0.105)*100)</f>
        <v>66.666666666666671</v>
      </c>
      <c r="AW191">
        <f>((0.07/0.105)*100)</f>
        <v>66.666666666666671</v>
      </c>
      <c r="AX191">
        <f>((0.07/0.11)*100)</f>
        <v>63.636363636363647</v>
      </c>
      <c r="AY191">
        <f>((0.07/0.105)*100)</f>
        <v>66.666666666666671</v>
      </c>
      <c r="BA191">
        <f>((0.035/0.105)*100)</f>
        <v>33.333333333333336</v>
      </c>
      <c r="BB191">
        <f>((0.035/0.105)*100)</f>
        <v>33.333333333333336</v>
      </c>
      <c r="BC191">
        <f>((0.04/0.11)*100)</f>
        <v>36.363636363636367</v>
      </c>
      <c r="BD191">
        <f>((0.035/0.105)*100)</f>
        <v>33.333333333333336</v>
      </c>
      <c r="BF191">
        <f>ABS($B$191-$D$191)</f>
        <v>2.2599850000000004</v>
      </c>
      <c r="BG191">
        <f>ABS($F$191-$H$191)</f>
        <v>4.6450649999999998</v>
      </c>
      <c r="BL191">
        <f>SQRT((ABS($A$191-$E$191)^2+(ABS($B$191-$F$191)^2)))</f>
        <v>6.3575999178351221</v>
      </c>
      <c r="BM191">
        <f>SQRT((ABS($C$191-$G$191)^2+(ABS($D$191-$H$191)^2)))</f>
        <v>2.623312340055957</v>
      </c>
      <c r="BO191">
        <f>SQRT((ABS($A$191-$G$191)^2+(ABS($B$191-$H$191)^2)))</f>
        <v>7.341487964206693</v>
      </c>
      <c r="BP191">
        <f>SQRT((ABS($C$191-$E$191)^2+(ABS($D$191-$F$191)^2)))</f>
        <v>4.3157736198393239</v>
      </c>
      <c r="BS191">
        <f>DEGREES(ACOS((4.30066432765928^2+27.3530467364256^2-25.9676098040725^2)/(2*4.30066432765928*27.3530467364256)))</f>
        <v>66.883592341048455</v>
      </c>
      <c r="BU191">
        <v>14</v>
      </c>
      <c r="BV191">
        <v>11</v>
      </c>
      <c r="BW191">
        <v>6</v>
      </c>
      <c r="BX191">
        <v>7</v>
      </c>
      <c r="BY191">
        <v>14</v>
      </c>
      <c r="BZ191">
        <v>11</v>
      </c>
      <c r="CA191">
        <v>6</v>
      </c>
      <c r="CB191">
        <v>7</v>
      </c>
      <c r="CC191">
        <v>14</v>
      </c>
      <c r="CD191">
        <v>6</v>
      </c>
      <c r="CE191">
        <v>7</v>
      </c>
      <c r="CF191">
        <v>14</v>
      </c>
      <c r="CG191">
        <v>14</v>
      </c>
      <c r="CH191">
        <v>6</v>
      </c>
      <c r="CI191">
        <v>7</v>
      </c>
      <c r="CJ191">
        <v>14</v>
      </c>
      <c r="CL191">
        <v>7</v>
      </c>
      <c r="CM191">
        <v>4</v>
      </c>
      <c r="CN191">
        <v>0</v>
      </c>
      <c r="CO191">
        <v>0</v>
      </c>
      <c r="CP191">
        <v>7</v>
      </c>
      <c r="CQ191">
        <v>4</v>
      </c>
      <c r="CR191">
        <v>0</v>
      </c>
      <c r="CS191">
        <v>0</v>
      </c>
      <c r="CT191">
        <v>8</v>
      </c>
      <c r="CU191">
        <v>0</v>
      </c>
      <c r="CV191">
        <v>0</v>
      </c>
      <c r="CW191">
        <v>7</v>
      </c>
      <c r="CX191">
        <v>7</v>
      </c>
      <c r="CY191">
        <v>0</v>
      </c>
      <c r="CZ191">
        <v>0</v>
      </c>
      <c r="DA191">
        <v>7</v>
      </c>
      <c r="DC191">
        <f>((11/14)*100)</f>
        <v>78.571428571428569</v>
      </c>
      <c r="DD191">
        <f>((6/14)*100)</f>
        <v>42.857142857142854</v>
      </c>
      <c r="DE191">
        <f>((7/14)*100)</f>
        <v>50</v>
      </c>
      <c r="DF191">
        <f>((11/14)*100)</f>
        <v>78.571428571428569</v>
      </c>
      <c r="DG191">
        <f>((6/14)*100)</f>
        <v>42.857142857142854</v>
      </c>
      <c r="DH191">
        <f>((7/14)*100)</f>
        <v>50</v>
      </c>
      <c r="DI191">
        <f>((6/14)*100)</f>
        <v>42.857142857142854</v>
      </c>
      <c r="DJ191">
        <f>((7/14)*100)</f>
        <v>50</v>
      </c>
      <c r="DK191">
        <f>((14/14)*100)</f>
        <v>100</v>
      </c>
      <c r="DL191">
        <f>((6/14)*100)</f>
        <v>42.857142857142854</v>
      </c>
      <c r="DM191">
        <f>((7/14)*100)</f>
        <v>50</v>
      </c>
      <c r="DN191">
        <f>((14/14)*100)</f>
        <v>100</v>
      </c>
      <c r="DP191">
        <f>((4/7)*100)</f>
        <v>57.142857142857139</v>
      </c>
      <c r="DQ191">
        <f>((0/7)*100)</f>
        <v>0</v>
      </c>
      <c r="DR191">
        <f>((0/7)*100)</f>
        <v>0</v>
      </c>
      <c r="DS191">
        <f>((4/7)*100)</f>
        <v>57.142857142857139</v>
      </c>
      <c r="DT191">
        <f t="shared" ref="DT191:DU193" si="93">((0/7)*100)</f>
        <v>0</v>
      </c>
      <c r="DU191">
        <f t="shared" si="93"/>
        <v>0</v>
      </c>
      <c r="DV191">
        <f>((0/8)*100)</f>
        <v>0</v>
      </c>
      <c r="DW191">
        <f>((0/8)*100)</f>
        <v>0</v>
      </c>
      <c r="DX191">
        <f>((7/8)*100)</f>
        <v>87.5</v>
      </c>
      <c r="DY191">
        <f>((0/7)*100)</f>
        <v>0</v>
      </c>
      <c r="DZ191">
        <f>((0/7)*100)</f>
        <v>0</v>
      </c>
      <c r="EA191">
        <f>((7/7)*100)</f>
        <v>100</v>
      </c>
    </row>
    <row r="192" spans="1:131" x14ac:dyDescent="0.25">
      <c r="A192">
        <v>151.03081</v>
      </c>
      <c r="B192">
        <v>7.8934660000000001</v>
      </c>
      <c r="C192">
        <v>134.79857100000001</v>
      </c>
      <c r="D192">
        <v>8.2614570000000001</v>
      </c>
      <c r="E192">
        <v>131.95147500000002</v>
      </c>
      <c r="F192">
        <v>4.8572980000000001</v>
      </c>
      <c r="G192">
        <v>131.74740400000002</v>
      </c>
      <c r="H192">
        <v>9.2810980000000001</v>
      </c>
      <c r="K192">
        <f>(15/200)</f>
        <v>7.4999999999999997E-2</v>
      </c>
      <c r="L192">
        <f>(16/200)</f>
        <v>0.08</v>
      </c>
      <c r="M192">
        <f>(15/200)</f>
        <v>7.4999999999999997E-2</v>
      </c>
      <c r="N192">
        <f>(16/200)</f>
        <v>0.08</v>
      </c>
      <c r="P192">
        <f>(8/200)</f>
        <v>0.04</v>
      </c>
      <c r="Q192">
        <f>(7/200)</f>
        <v>3.5000000000000003E-2</v>
      </c>
      <c r="R192">
        <f>(8/200)</f>
        <v>0.04</v>
      </c>
      <c r="S192">
        <f>(8/200)</f>
        <v>0.04</v>
      </c>
      <c r="U192">
        <f>0.075+0.04</f>
        <v>0.11499999999999999</v>
      </c>
      <c r="V192">
        <f>0.08+0.035</f>
        <v>0.115</v>
      </c>
      <c r="W192">
        <f>0.075+0.04</f>
        <v>0.11499999999999999</v>
      </c>
      <c r="X192">
        <f>0.08+0.04</f>
        <v>0.12</v>
      </c>
      <c r="Z192">
        <f>SQRT((ABS($A$193-$A$192)^2+(ABS($B$193-$B$192)^2)))</f>
        <v>43.28168663528885</v>
      </c>
      <c r="AA192">
        <f>SQRT((ABS($C$193-$C$192)^2+(ABS($D$193-$D$192)^2)))</f>
        <v>32.984207204212687</v>
      </c>
      <c r="AB192">
        <f>SQRT((ABS($E$193-$E$192)^2+(ABS($F$193-$F$192)^2)))</f>
        <v>33.556046991139262</v>
      </c>
      <c r="AC192">
        <f>SQRT((ABS($G$193-$G$192)^2+(ABS($H$193-$H$192)^2)))</f>
        <v>33.105205036915272</v>
      </c>
      <c r="AJ192">
        <f>1/0.115</f>
        <v>8.695652173913043</v>
      </c>
      <c r="AK192">
        <f>1/0.115</f>
        <v>8.695652173913043</v>
      </c>
      <c r="AL192">
        <f>1/0.115</f>
        <v>8.695652173913043</v>
      </c>
      <c r="AM192">
        <f>1/0.12</f>
        <v>8.3333333333333339</v>
      </c>
      <c r="AO192">
        <f t="shared" si="89"/>
        <v>376.36249248077263</v>
      </c>
      <c r="AP192">
        <f t="shared" si="90"/>
        <v>286.81919308011032</v>
      </c>
      <c r="AQ192">
        <f t="shared" si="91"/>
        <v>291.79171296642841</v>
      </c>
      <c r="AR192">
        <f t="shared" si="92"/>
        <v>275.8767086409606</v>
      </c>
      <c r="AV192">
        <f>((0.075/0.115)*100)</f>
        <v>65.217391304347814</v>
      </c>
      <c r="AW192">
        <f>((0.08/0.115)*100)</f>
        <v>69.565217391304344</v>
      </c>
      <c r="AX192">
        <f>((0.075/0.115)*100)</f>
        <v>65.217391304347814</v>
      </c>
      <c r="AY192">
        <f>((0.08/0.12)*100)</f>
        <v>66.666666666666671</v>
      </c>
      <c r="BA192">
        <f>((0.04/0.115)*100)</f>
        <v>34.782608695652172</v>
      </c>
      <c r="BB192">
        <f>((0.035/0.115)*100)</f>
        <v>30.434782608695656</v>
      </c>
      <c r="BC192">
        <f>((0.04/0.115)*100)</f>
        <v>34.782608695652172</v>
      </c>
      <c r="BD192">
        <f>((0.04/0.12)*100)</f>
        <v>33.333333333333336</v>
      </c>
      <c r="BF192">
        <f>ABS($B$192-$D$192)</f>
        <v>0.36799099999999996</v>
      </c>
      <c r="BG192">
        <f>ABS($F$192-$H$192)</f>
        <v>4.4238</v>
      </c>
      <c r="BL192">
        <f>SQRT((ABS($A$192-$E$192)^2+(ABS($B$192-$F$192)^2)))</f>
        <v>19.319403204199876</v>
      </c>
      <c r="BM192">
        <f>SQRT((ABS($C$192-$G$192)^2+(ABS($D$192-$H$192)^2)))</f>
        <v>3.2170309029864717</v>
      </c>
      <c r="BO192">
        <f>SQRT((ABS($A$192-$G$192)^2+(ABS($B$192-$H$192)^2)))</f>
        <v>19.333268464702481</v>
      </c>
      <c r="BP192">
        <f>SQRT((ABS($C$192-$E$192)^2+(ABS($D$192-$F$192)^2)))</f>
        <v>4.4378208763420099</v>
      </c>
      <c r="BS192">
        <f>DEGREES(ACOS((5.12205305821377^2+23.7763990788328^2-21.5661664172225^2)/(2*5.12205305821377*23.7763990788328)))</f>
        <v>58.723442193767468</v>
      </c>
      <c r="BU192">
        <v>15</v>
      </c>
      <c r="BV192">
        <v>13</v>
      </c>
      <c r="BW192">
        <v>7</v>
      </c>
      <c r="BX192">
        <v>7</v>
      </c>
      <c r="BY192">
        <v>16</v>
      </c>
      <c r="BZ192">
        <v>13</v>
      </c>
      <c r="CA192">
        <v>8</v>
      </c>
      <c r="CB192">
        <v>8</v>
      </c>
      <c r="CC192">
        <v>15</v>
      </c>
      <c r="CD192">
        <v>8</v>
      </c>
      <c r="CE192">
        <v>8</v>
      </c>
      <c r="CF192">
        <v>15</v>
      </c>
      <c r="CG192">
        <v>16</v>
      </c>
      <c r="CH192">
        <v>9</v>
      </c>
      <c r="CI192">
        <v>9</v>
      </c>
      <c r="CJ192">
        <v>15</v>
      </c>
      <c r="CL192">
        <v>8</v>
      </c>
      <c r="CM192">
        <v>5</v>
      </c>
      <c r="CN192">
        <v>0</v>
      </c>
      <c r="CO192">
        <v>0</v>
      </c>
      <c r="CP192">
        <v>7</v>
      </c>
      <c r="CQ192">
        <v>5</v>
      </c>
      <c r="CR192">
        <v>0</v>
      </c>
      <c r="CS192">
        <v>0</v>
      </c>
      <c r="CT192">
        <v>8</v>
      </c>
      <c r="CU192">
        <v>0</v>
      </c>
      <c r="CV192">
        <v>0</v>
      </c>
      <c r="CW192">
        <v>8</v>
      </c>
      <c r="CX192">
        <v>8</v>
      </c>
      <c r="CY192">
        <v>0</v>
      </c>
      <c r="CZ192">
        <v>0</v>
      </c>
      <c r="DA192">
        <v>8</v>
      </c>
      <c r="DC192">
        <f>((13/15)*100)</f>
        <v>86.666666666666671</v>
      </c>
      <c r="DD192">
        <f>((7/15)*100)</f>
        <v>46.666666666666664</v>
      </c>
      <c r="DE192">
        <f>((7/15)*100)</f>
        <v>46.666666666666664</v>
      </c>
      <c r="DF192">
        <f>((13/16)*100)</f>
        <v>81.25</v>
      </c>
      <c r="DG192">
        <f>((8/16)*100)</f>
        <v>50</v>
      </c>
      <c r="DH192">
        <f>((8/16)*100)</f>
        <v>50</v>
      </c>
      <c r="DI192">
        <f>((8/15)*100)</f>
        <v>53.333333333333336</v>
      </c>
      <c r="DJ192">
        <f>((8/15)*100)</f>
        <v>53.333333333333336</v>
      </c>
      <c r="DK192">
        <f>((15/15)*100)</f>
        <v>100</v>
      </c>
      <c r="DL192">
        <f>((9/16)*100)</f>
        <v>56.25</v>
      </c>
      <c r="DM192">
        <f>((9/16)*100)</f>
        <v>56.25</v>
      </c>
      <c r="DN192">
        <f>((15/16)*100)</f>
        <v>93.75</v>
      </c>
      <c r="DP192">
        <f>((5/8)*100)</f>
        <v>62.5</v>
      </c>
      <c r="DQ192">
        <f>((0/8)*100)</f>
        <v>0</v>
      </c>
      <c r="DR192">
        <f>((0/8)*100)</f>
        <v>0</v>
      </c>
      <c r="DS192">
        <f>((5/7)*100)</f>
        <v>71.428571428571431</v>
      </c>
      <c r="DT192">
        <f t="shared" si="93"/>
        <v>0</v>
      </c>
      <c r="DU192">
        <f t="shared" si="93"/>
        <v>0</v>
      </c>
      <c r="DV192">
        <f>((0/8)*100)</f>
        <v>0</v>
      </c>
      <c r="DW192">
        <f>((0/8)*100)</f>
        <v>0</v>
      </c>
      <c r="DX192">
        <f>((8/8)*100)</f>
        <v>100</v>
      </c>
      <c r="DY192">
        <f t="shared" ref="DY192:DZ194" si="94">((0/8)*100)</f>
        <v>0</v>
      </c>
      <c r="DZ192">
        <f t="shared" si="94"/>
        <v>0</v>
      </c>
      <c r="EA192">
        <f>((8/8)*100)</f>
        <v>100</v>
      </c>
    </row>
    <row r="193" spans="1:131" x14ac:dyDescent="0.25">
      <c r="A193">
        <v>107.765085</v>
      </c>
      <c r="B193">
        <v>6.7181199999999999</v>
      </c>
      <c r="C193">
        <v>101.82207700000001</v>
      </c>
      <c r="D193">
        <v>8.9747369999999993</v>
      </c>
      <c r="E193">
        <v>98.395623999999998</v>
      </c>
      <c r="F193">
        <v>4.9719860000000002</v>
      </c>
      <c r="G193">
        <v>98.646530000000013</v>
      </c>
      <c r="H193">
        <v>9.8165800000000001</v>
      </c>
      <c r="K193">
        <f>(19/200)</f>
        <v>9.5000000000000001E-2</v>
      </c>
      <c r="L193">
        <f>(12/200)</f>
        <v>0.06</v>
      </c>
      <c r="M193">
        <f>(15/200)</f>
        <v>7.4999999999999997E-2</v>
      </c>
      <c r="N193">
        <f>(14/200)</f>
        <v>7.0000000000000007E-2</v>
      </c>
      <c r="P193">
        <f>(7/200)</f>
        <v>3.5000000000000003E-2</v>
      </c>
      <c r="Q193">
        <f>(7/200)</f>
        <v>3.5000000000000003E-2</v>
      </c>
      <c r="R193">
        <f>(9/200)</f>
        <v>4.4999999999999998E-2</v>
      </c>
      <c r="S193">
        <f>(8/200)</f>
        <v>0.04</v>
      </c>
      <c r="U193">
        <f>0.095+0.035</f>
        <v>0.13</v>
      </c>
      <c r="V193">
        <f>0.06+0.035</f>
        <v>9.5000000000000001E-2</v>
      </c>
      <c r="W193">
        <f>0.075+0.045</f>
        <v>0.12</v>
      </c>
      <c r="X193">
        <f>0.07+0.04</f>
        <v>0.11000000000000001</v>
      </c>
      <c r="Z193">
        <f>SQRT((ABS($A$194-$A$193)^2+(ABS($B$194-$B$193)^2)))</f>
        <v>34.606644612369124</v>
      </c>
      <c r="AA193">
        <f>SQRT((ABS($C$194-$C$193)^2+(ABS($D$194-$D$193)^2)))</f>
        <v>25.195958965060257</v>
      </c>
      <c r="AB193">
        <f>SQRT((ABS($E$194-$E$193)^2+(ABS($F$194-$F$193)^2)))</f>
        <v>27.353973489747997</v>
      </c>
      <c r="AC193">
        <f>SQRT((ABS($G$194-$G$193)^2+(ABS($H$194-$H$193)^2)))</f>
        <v>27.746909660649159</v>
      </c>
      <c r="AJ193">
        <f>1/0.13</f>
        <v>7.6923076923076916</v>
      </c>
      <c r="AK193">
        <f>1/0.095</f>
        <v>10.526315789473685</v>
      </c>
      <c r="AL193">
        <f>1/0.12</f>
        <v>8.3333333333333339</v>
      </c>
      <c r="AM193">
        <f>1/0.11</f>
        <v>9.0909090909090917</v>
      </c>
      <c r="AO193">
        <f t="shared" si="89"/>
        <v>266.20495855668554</v>
      </c>
      <c r="AP193">
        <f t="shared" si="90"/>
        <v>265.22062068484479</v>
      </c>
      <c r="AQ193">
        <f t="shared" si="91"/>
        <v>227.94977908123332</v>
      </c>
      <c r="AR193">
        <f t="shared" si="92"/>
        <v>252.2446332786287</v>
      </c>
      <c r="AV193">
        <f>((0.095/0.13)*100)</f>
        <v>73.076923076923066</v>
      </c>
      <c r="AW193">
        <f>((0.06/0.095)*100)</f>
        <v>63.157894736842103</v>
      </c>
      <c r="AX193">
        <f>((0.075/0.12)*100)</f>
        <v>62.5</v>
      </c>
      <c r="AY193">
        <f>((0.07/0.11)*100)</f>
        <v>63.636363636363647</v>
      </c>
      <c r="BA193">
        <f>((0.035/0.13)*100)</f>
        <v>26.923076923076927</v>
      </c>
      <c r="BB193">
        <f>((0.035/0.095)*100)</f>
        <v>36.842105263157897</v>
      </c>
      <c r="BC193">
        <f>((0.045/0.12)*100)</f>
        <v>37.5</v>
      </c>
      <c r="BD193">
        <f>((0.04/0.11)*100)</f>
        <v>36.363636363636367</v>
      </c>
      <c r="BF193">
        <f>ABS($B$193-$D$193)</f>
        <v>2.2566169999999994</v>
      </c>
      <c r="BG193">
        <f>ABS($F$193-$H$193)</f>
        <v>4.8445939999999998</v>
      </c>
      <c r="BL193">
        <f>SQRT((ABS($A$193-$E$193)^2+(ABS($B$193-$F$193)^2)))</f>
        <v>9.5307808377108856</v>
      </c>
      <c r="BM193">
        <f>SQRT((ABS($C$193-$G$193)^2+(ABS($D$193-$H$193)^2)))</f>
        <v>3.2852394716151161</v>
      </c>
      <c r="BO193">
        <f>SQRT((ABS($A$193-$G$193)^2+(ABS($B$193-$H$193)^2)))</f>
        <v>9.6306022480229529</v>
      </c>
      <c r="BP193">
        <f>SQRT((ABS($C$193-$E$193)^2+(ABS($D$193-$F$193)^2)))</f>
        <v>5.2690222745031221</v>
      </c>
      <c r="BR193">
        <f>DEGREES(ACOS((5.25892517718516^2+29.7344547782354^2-26.9455990598074^2)/(2*5.25892517718516*29.7344547782354)))</f>
        <v>53.567796781034708</v>
      </c>
      <c r="BS193">
        <f>DEGREES(ACOS((4.09341341500868^2+33.418063002105^2-31.7992173206505^2)/(2*4.09341341500868*33.418063002105)))</f>
        <v>63.439509862143225</v>
      </c>
      <c r="BU193">
        <v>19</v>
      </c>
      <c r="BV193">
        <v>12</v>
      </c>
      <c r="BW193">
        <v>10</v>
      </c>
      <c r="BX193">
        <v>11</v>
      </c>
      <c r="BY193">
        <v>12</v>
      </c>
      <c r="BZ193">
        <v>12</v>
      </c>
      <c r="CA193">
        <v>3</v>
      </c>
      <c r="CB193">
        <v>4</v>
      </c>
      <c r="CC193">
        <v>15</v>
      </c>
      <c r="CD193">
        <v>8</v>
      </c>
      <c r="CE193">
        <v>7</v>
      </c>
      <c r="CF193">
        <v>14</v>
      </c>
      <c r="CG193">
        <v>14</v>
      </c>
      <c r="CH193">
        <v>7</v>
      </c>
      <c r="CI193">
        <v>6</v>
      </c>
      <c r="CJ193">
        <v>14</v>
      </c>
      <c r="CL193">
        <v>7</v>
      </c>
      <c r="CM193">
        <v>4</v>
      </c>
      <c r="CN193">
        <v>0</v>
      </c>
      <c r="CO193">
        <v>0</v>
      </c>
      <c r="CP193">
        <v>7</v>
      </c>
      <c r="CQ193">
        <v>4</v>
      </c>
      <c r="CR193">
        <v>0</v>
      </c>
      <c r="CS193">
        <v>0</v>
      </c>
      <c r="CT193">
        <v>9</v>
      </c>
      <c r="CU193">
        <v>0</v>
      </c>
      <c r="CV193">
        <v>0</v>
      </c>
      <c r="CW193">
        <v>8</v>
      </c>
      <c r="CX193">
        <v>8</v>
      </c>
      <c r="CY193">
        <v>0</v>
      </c>
      <c r="CZ193">
        <v>0</v>
      </c>
      <c r="DA193">
        <v>8</v>
      </c>
      <c r="DC193">
        <f>((12/19)*100)</f>
        <v>63.157894736842103</v>
      </c>
      <c r="DD193">
        <f>((10/19)*100)</f>
        <v>52.631578947368418</v>
      </c>
      <c r="DE193">
        <f>((11/19)*100)</f>
        <v>57.894736842105267</v>
      </c>
      <c r="DF193">
        <f>((12/12)*100)</f>
        <v>100</v>
      </c>
      <c r="DG193">
        <f>((3/12)*100)</f>
        <v>25</v>
      </c>
      <c r="DH193">
        <f>((4/12)*100)</f>
        <v>33.333333333333329</v>
      </c>
      <c r="DI193">
        <f>((8/15)*100)</f>
        <v>53.333333333333336</v>
      </c>
      <c r="DJ193">
        <f>((7/15)*100)</f>
        <v>46.666666666666664</v>
      </c>
      <c r="DK193">
        <f>((14/15)*100)</f>
        <v>93.333333333333329</v>
      </c>
      <c r="DL193">
        <f>((7/14)*100)</f>
        <v>50</v>
      </c>
      <c r="DM193">
        <f>((6/14)*100)</f>
        <v>42.857142857142854</v>
      </c>
      <c r="DN193">
        <f>((14/14)*100)</f>
        <v>100</v>
      </c>
      <c r="DP193">
        <f>((4/7)*100)</f>
        <v>57.142857142857139</v>
      </c>
      <c r="DQ193">
        <f>((0/7)*100)</f>
        <v>0</v>
      </c>
      <c r="DR193">
        <f>((0/7)*100)</f>
        <v>0</v>
      </c>
      <c r="DS193">
        <f>((4/7)*100)</f>
        <v>57.142857142857139</v>
      </c>
      <c r="DT193">
        <f t="shared" si="93"/>
        <v>0</v>
      </c>
      <c r="DU193">
        <f t="shared" si="93"/>
        <v>0</v>
      </c>
      <c r="DV193">
        <f>((0/9)*100)</f>
        <v>0</v>
      </c>
      <c r="DW193">
        <f>((0/9)*100)</f>
        <v>0</v>
      </c>
      <c r="DX193">
        <f>((8/9)*100)</f>
        <v>88.888888888888886</v>
      </c>
      <c r="DY193">
        <f t="shared" si="94"/>
        <v>0</v>
      </c>
      <c r="DZ193">
        <f t="shared" si="94"/>
        <v>0</v>
      </c>
      <c r="EA193">
        <f>((8/8)*100)</f>
        <v>100</v>
      </c>
    </row>
    <row r="194" spans="1:131" x14ac:dyDescent="0.25">
      <c r="A194">
        <v>73.204488000000012</v>
      </c>
      <c r="B194">
        <v>4.9334670000000003</v>
      </c>
      <c r="C194">
        <v>76.663747000000001</v>
      </c>
      <c r="D194">
        <v>7.5982269999999996</v>
      </c>
      <c r="E194">
        <v>71.050315000000012</v>
      </c>
      <c r="F194">
        <v>4.2835520000000002</v>
      </c>
      <c r="G194">
        <v>70.939402000000001</v>
      </c>
      <c r="H194">
        <v>8.3313009999999998</v>
      </c>
      <c r="K194">
        <f>(17/200)</f>
        <v>8.5000000000000006E-2</v>
      </c>
      <c r="L194">
        <f>(12/200)</f>
        <v>0.06</v>
      </c>
      <c r="M194">
        <f>(16/200)</f>
        <v>0.08</v>
      </c>
      <c r="N194">
        <f>(16/200)</f>
        <v>0.08</v>
      </c>
      <c r="P194">
        <f>(7/200)</f>
        <v>3.5000000000000003E-2</v>
      </c>
      <c r="Q194">
        <f>(8/200)</f>
        <v>0.04</v>
      </c>
      <c r="R194">
        <f>(7/200)</f>
        <v>3.5000000000000003E-2</v>
      </c>
      <c r="S194">
        <f>(8/200)</f>
        <v>0.04</v>
      </c>
      <c r="U194">
        <f>0.085+0.035</f>
        <v>0.12000000000000001</v>
      </c>
      <c r="V194">
        <f>0.06+0.04</f>
        <v>0.1</v>
      </c>
      <c r="W194">
        <f>0.08+0.035</f>
        <v>0.115</v>
      </c>
      <c r="X194">
        <f>0.08+0.04</f>
        <v>0.12</v>
      </c>
      <c r="Z194">
        <f>SQRT((ABS($A$195-$A$194)^2+(ABS($B$195-$B$194)^2)))</f>
        <v>32.054812821001008</v>
      </c>
      <c r="AA194">
        <f>SQRT((ABS($C$195-$C$194)^2+(ABS($D$195-$D$194)^2)))</f>
        <v>25.876957063395086</v>
      </c>
      <c r="AB194">
        <f>SQRT((ABS($E$195-$E$194)^2+(ABS($F$195-$F$194)^2)))</f>
        <v>31.055581865603109</v>
      </c>
      <c r="AC194">
        <f>SQRT((ABS($G$195-$G$194)^2+(ABS($H$195-$H$194)^2)))</f>
        <v>30.21660990133585</v>
      </c>
      <c r="AJ194">
        <f>1/0.12</f>
        <v>8.3333333333333339</v>
      </c>
      <c r="AK194">
        <f>1/0.1</f>
        <v>10</v>
      </c>
      <c r="AL194">
        <f>1/0.115</f>
        <v>8.695652173913043</v>
      </c>
      <c r="AM194">
        <f>1/0.12</f>
        <v>8.3333333333333339</v>
      </c>
      <c r="AO194">
        <f t="shared" si="89"/>
        <v>267.1234401750084</v>
      </c>
      <c r="AP194">
        <f t="shared" si="90"/>
        <v>258.76957063395082</v>
      </c>
      <c r="AQ194">
        <f t="shared" si="91"/>
        <v>270.04853796176616</v>
      </c>
      <c r="AR194">
        <f t="shared" si="92"/>
        <v>251.8050825111321</v>
      </c>
      <c r="AV194">
        <f>((0.085/0.12)*100)</f>
        <v>70.833333333333343</v>
      </c>
      <c r="AW194">
        <f>((0.06/0.1)*100)</f>
        <v>60</v>
      </c>
      <c r="AX194">
        <f>((0.08/0.115)*100)</f>
        <v>69.565217391304344</v>
      </c>
      <c r="AY194">
        <f>((0.08/0.12)*100)</f>
        <v>66.666666666666671</v>
      </c>
      <c r="BA194">
        <f>((0.035/0.12)*100)</f>
        <v>29.166666666666668</v>
      </c>
      <c r="BB194">
        <f>((0.04/0.1)*100)</f>
        <v>40</v>
      </c>
      <c r="BC194">
        <f>((0.035/0.115)*100)</f>
        <v>30.434782608695656</v>
      </c>
      <c r="BD194">
        <f>((0.04/0.12)*100)</f>
        <v>33.333333333333336</v>
      </c>
      <c r="BF194">
        <f>ABS($B$194-$D$194)</f>
        <v>2.6647599999999994</v>
      </c>
      <c r="BG194">
        <f>ABS($F$194-$H$194)</f>
        <v>4.0477489999999996</v>
      </c>
      <c r="BL194">
        <f>SQRT((ABS($A$194-$E$194)^2+(ABS($B$194-$F$194)^2)))</f>
        <v>2.2500779589058686</v>
      </c>
      <c r="BM194">
        <f>SQRT((ABS($C$194-$G$194)^2+(ABS($D$194-$H$194)^2)))</f>
        <v>5.7710937584223148</v>
      </c>
      <c r="BO194">
        <f>SQRT((ABS($A$194-$G$194)^2+(ABS($B$194-$H$194)^2)))</f>
        <v>4.0836124300614092</v>
      </c>
      <c r="BP194">
        <f>SQRT((ABS($C$194-$E$194)^2+(ABS($D$194-$F$194)^2)))</f>
        <v>6.5190251705488045</v>
      </c>
      <c r="BR194">
        <f>DEGREES(ACOS((4.62152196190519^2+24.8517488733486^2-24.1766293565839^2)/(2*4.62152196190519*24.8517488733486)))</f>
        <v>76.285780806510445</v>
      </c>
      <c r="BS194">
        <f>DEGREES(ACOS((5.02996218252235^2+27.8380433384818^2-25.7974034687232^2)/(2*5.02996218252235*27.8380433384818)))</f>
        <v>61.238117988143713</v>
      </c>
      <c r="BU194">
        <v>17</v>
      </c>
      <c r="BV194">
        <v>9</v>
      </c>
      <c r="BW194">
        <v>10</v>
      </c>
      <c r="BX194">
        <v>9</v>
      </c>
      <c r="BY194">
        <v>12</v>
      </c>
      <c r="BZ194">
        <v>9</v>
      </c>
      <c r="CA194">
        <v>5</v>
      </c>
      <c r="CB194">
        <v>4</v>
      </c>
      <c r="CC194">
        <v>16</v>
      </c>
      <c r="CD194">
        <v>8</v>
      </c>
      <c r="CE194">
        <v>8</v>
      </c>
      <c r="CF194">
        <v>16</v>
      </c>
      <c r="CG194">
        <v>16</v>
      </c>
      <c r="CH194">
        <v>8</v>
      </c>
      <c r="CI194">
        <v>8</v>
      </c>
      <c r="CJ194">
        <v>16</v>
      </c>
      <c r="CL194">
        <v>7</v>
      </c>
      <c r="CM194">
        <v>4</v>
      </c>
      <c r="CN194">
        <v>0</v>
      </c>
      <c r="CO194">
        <v>0</v>
      </c>
      <c r="CP194">
        <v>8</v>
      </c>
      <c r="CQ194">
        <v>4</v>
      </c>
      <c r="CR194">
        <v>0</v>
      </c>
      <c r="CS194">
        <v>0</v>
      </c>
      <c r="CT194">
        <v>7</v>
      </c>
      <c r="CU194">
        <v>0</v>
      </c>
      <c r="CV194">
        <v>0</v>
      </c>
      <c r="CW194">
        <v>7</v>
      </c>
      <c r="CX194">
        <v>8</v>
      </c>
      <c r="CY194">
        <v>0</v>
      </c>
      <c r="CZ194">
        <v>0</v>
      </c>
      <c r="DA194">
        <v>7</v>
      </c>
      <c r="DC194">
        <f>((9/17)*100)</f>
        <v>52.941176470588239</v>
      </c>
      <c r="DD194">
        <f>((10/17)*100)</f>
        <v>58.82352941176471</v>
      </c>
      <c r="DE194">
        <f>((9/17)*100)</f>
        <v>52.941176470588239</v>
      </c>
      <c r="DF194">
        <f>((9/12)*100)</f>
        <v>75</v>
      </c>
      <c r="DG194">
        <f>((5/12)*100)</f>
        <v>41.666666666666671</v>
      </c>
      <c r="DH194">
        <f>((4/12)*100)</f>
        <v>33.333333333333329</v>
      </c>
      <c r="DI194">
        <f>((8/16)*100)</f>
        <v>50</v>
      </c>
      <c r="DJ194">
        <f>((8/16)*100)</f>
        <v>50</v>
      </c>
      <c r="DK194">
        <f>((16/16)*100)</f>
        <v>100</v>
      </c>
      <c r="DL194">
        <f>((8/16)*100)</f>
        <v>50</v>
      </c>
      <c r="DM194">
        <f>((8/16)*100)</f>
        <v>50</v>
      </c>
      <c r="DN194">
        <f>((16/16)*100)</f>
        <v>100</v>
      </c>
      <c r="DP194">
        <f>((4/7)*100)</f>
        <v>57.142857142857139</v>
      </c>
      <c r="DQ194">
        <f>((0/7)*100)</f>
        <v>0</v>
      </c>
      <c r="DR194">
        <f>((0/7)*100)</f>
        <v>0</v>
      </c>
      <c r="DS194">
        <f>((4/8)*100)</f>
        <v>50</v>
      </c>
      <c r="DT194">
        <f>((0/8)*100)</f>
        <v>0</v>
      </c>
      <c r="DU194">
        <f>((0/8)*100)</f>
        <v>0</v>
      </c>
      <c r="DV194">
        <f>((0/7)*100)</f>
        <v>0</v>
      </c>
      <c r="DW194">
        <f>((0/7)*100)</f>
        <v>0</v>
      </c>
      <c r="DX194">
        <f>((7/7)*100)</f>
        <v>100</v>
      </c>
      <c r="DY194">
        <f t="shared" si="94"/>
        <v>0</v>
      </c>
      <c r="DZ194">
        <f t="shared" si="94"/>
        <v>0</v>
      </c>
      <c r="EA194">
        <f>((7/8)*100)</f>
        <v>87.5</v>
      </c>
    </row>
    <row r="195" spans="1:131" x14ac:dyDescent="0.25">
      <c r="A195">
        <v>41.155635000000004</v>
      </c>
      <c r="B195">
        <v>4.3153680000000003</v>
      </c>
      <c r="C195">
        <v>50.821479000000004</v>
      </c>
      <c r="D195">
        <v>6.2587900000000003</v>
      </c>
      <c r="E195">
        <v>40.024265</v>
      </c>
      <c r="F195">
        <v>2.9295260000000001</v>
      </c>
      <c r="G195">
        <v>40.736900000000006</v>
      </c>
      <c r="H195">
        <v>7.4080529999999998</v>
      </c>
      <c r="K195">
        <f>(13/200)</f>
        <v>6.5000000000000002E-2</v>
      </c>
      <c r="L195">
        <f>(14/200)</f>
        <v>7.0000000000000007E-2</v>
      </c>
      <c r="P195">
        <f>(8/200)</f>
        <v>0.04</v>
      </c>
      <c r="Q195">
        <f>(8/200)</f>
        <v>0.04</v>
      </c>
      <c r="R195">
        <f>(9/200)</f>
        <v>4.4999999999999998E-2</v>
      </c>
      <c r="S195">
        <f>(8/200)</f>
        <v>0.04</v>
      </c>
      <c r="U195">
        <f>0.065+0.04</f>
        <v>0.10500000000000001</v>
      </c>
      <c r="V195">
        <f>0.07+0.04</f>
        <v>0.11000000000000001</v>
      </c>
      <c r="Z195">
        <f>SQRT((ABS($A$196-$A$195)^2+(ABS($B$196-$B$195)^2)))</f>
        <v>24.463103375428084</v>
      </c>
      <c r="AA195">
        <f>SQRT((ABS($C$196-$C$195)^2+(ABS($D$196-$D$195)^2)))</f>
        <v>27.331215967873401</v>
      </c>
      <c r="AJ195">
        <f>1/0.105</f>
        <v>9.5238095238095237</v>
      </c>
      <c r="AK195">
        <f>1/0.11</f>
        <v>9.0909090909090917</v>
      </c>
      <c r="AO195">
        <f t="shared" si="89"/>
        <v>232.98193690883886</v>
      </c>
      <c r="AP195">
        <f t="shared" si="90"/>
        <v>248.46559970793999</v>
      </c>
      <c r="AV195">
        <f>((0.065/0.105)*100)</f>
        <v>61.904761904761905</v>
      </c>
      <c r="AW195">
        <f>((0.07/0.11)*100)</f>
        <v>63.636363636363647</v>
      </c>
      <c r="BA195">
        <f>((0.04/0.105)*100)</f>
        <v>38.095238095238102</v>
      </c>
      <c r="BB195">
        <f>((0.04/0.11)*100)</f>
        <v>36.363636363636367</v>
      </c>
      <c r="BF195">
        <f>ABS($B$195-$D$195)</f>
        <v>1.943422</v>
      </c>
      <c r="BG195">
        <f>ABS($F$195-$H$195)</f>
        <v>4.4785269999999997</v>
      </c>
      <c r="BI195">
        <v>3.6836450000000003</v>
      </c>
      <c r="BJ195">
        <v>3.2506379999999999</v>
      </c>
      <c r="BL195">
        <f>SQRT((ABS($A$195-$E$195)^2+(ABS($B$195-$F$195)^2)))</f>
        <v>1.7890098171513789</v>
      </c>
      <c r="BM195">
        <f>SQRT((ABS($C$195-$G$195)^2+(ABS($D$195-$H$195)^2)))</f>
        <v>10.149854139366237</v>
      </c>
      <c r="BO195">
        <f>SQRT((ABS($A$195-$G$195)^2+(ABS($B$195-$H$195)^2)))</f>
        <v>3.1209036366812088</v>
      </c>
      <c r="BP195">
        <f>SQRT((ABS($C$195-$E$195)^2+(ABS($D$195-$F$195)^2)))</f>
        <v>11.298841929308157</v>
      </c>
      <c r="BR195">
        <f>DEGREES(ACOS((5.65920773175362^2+24.0136860368286^2-20.8556205295298^2)/(2*5.65920773175362*24.0136860368286)))</f>
        <v>50.269376881043939</v>
      </c>
      <c r="BS195">
        <f>DEGREES(ACOS((5.2248017685874^2+21.8654182935876^2-19.2588483878^2)/(2*5.2248017685874*21.8654182935876)))</f>
        <v>53.94054434058495</v>
      </c>
      <c r="BU195">
        <v>13</v>
      </c>
      <c r="BV195">
        <v>6</v>
      </c>
      <c r="BW195">
        <v>4</v>
      </c>
      <c r="BX195">
        <v>5</v>
      </c>
      <c r="BY195">
        <v>14</v>
      </c>
      <c r="BZ195">
        <v>6</v>
      </c>
      <c r="CA195">
        <v>8</v>
      </c>
      <c r="CB195">
        <v>8</v>
      </c>
      <c r="CL195">
        <v>8</v>
      </c>
      <c r="CM195">
        <v>0</v>
      </c>
      <c r="CN195">
        <v>0</v>
      </c>
      <c r="CO195">
        <v>0</v>
      </c>
      <c r="CP195">
        <v>8</v>
      </c>
      <c r="CQ195">
        <v>0</v>
      </c>
      <c r="CR195">
        <v>0</v>
      </c>
      <c r="CS195">
        <v>0</v>
      </c>
      <c r="CT195">
        <v>9</v>
      </c>
      <c r="CU195">
        <v>0</v>
      </c>
      <c r="CV195">
        <v>3</v>
      </c>
      <c r="CW195">
        <v>8</v>
      </c>
      <c r="CX195">
        <v>8</v>
      </c>
      <c r="CY195">
        <v>0</v>
      </c>
      <c r="CZ195">
        <v>2</v>
      </c>
      <c r="DA195">
        <v>8</v>
      </c>
      <c r="DC195">
        <f>((6/13)*100)</f>
        <v>46.153846153846153</v>
      </c>
      <c r="DD195">
        <f>((4/13)*100)</f>
        <v>30.76923076923077</v>
      </c>
      <c r="DE195">
        <f>((5/13)*100)</f>
        <v>38.461538461538467</v>
      </c>
      <c r="DF195">
        <f>((6/14)*100)</f>
        <v>42.857142857142854</v>
      </c>
      <c r="DG195">
        <f>((8/14)*100)</f>
        <v>57.142857142857139</v>
      </c>
      <c r="DH195">
        <f>((8/14)*100)</f>
        <v>57.142857142857139</v>
      </c>
      <c r="DP195">
        <f>((0/8)*100)</f>
        <v>0</v>
      </c>
      <c r="DQ195">
        <f>((0/8)*100)</f>
        <v>0</v>
      </c>
      <c r="DR195">
        <f>((0/8)*100)</f>
        <v>0</v>
      </c>
      <c r="DS195">
        <f>((0/8)*100)</f>
        <v>0</v>
      </c>
      <c r="DT195">
        <f>((0/8)*100)</f>
        <v>0</v>
      </c>
      <c r="DU195">
        <f>((0/8)*100)</f>
        <v>0</v>
      </c>
      <c r="DV195">
        <f>((0/9)*100)</f>
        <v>0</v>
      </c>
      <c r="DW195">
        <f>((3/9)*100)</f>
        <v>33.333333333333329</v>
      </c>
      <c r="DX195">
        <f>((8/9)*100)</f>
        <v>88.888888888888886</v>
      </c>
      <c r="DY195">
        <f>((0/8)*100)</f>
        <v>0</v>
      </c>
      <c r="DZ195">
        <f>((2/8)*100)</f>
        <v>25</v>
      </c>
      <c r="EA195">
        <f>((8/8)*100)</f>
        <v>100</v>
      </c>
    </row>
    <row r="196" spans="1:131" x14ac:dyDescent="0.25">
      <c r="A196">
        <v>16.716530000000006</v>
      </c>
      <c r="B196">
        <v>5.3986840000000003</v>
      </c>
      <c r="C196">
        <v>23.490266000000005</v>
      </c>
      <c r="D196">
        <v>6.2460529999999999</v>
      </c>
      <c r="Q196">
        <f>(10/200)</f>
        <v>0.05</v>
      </c>
      <c r="BF196">
        <f>ABS($B$196-$D$196)</f>
        <v>0.84736899999999959</v>
      </c>
      <c r="BR196">
        <f>DEGREES(ACOS((5.25555894884997^2+29.8565637846228^2-26.7982796843048^2)/(2*5.25555894884997*29.8565637846228)))</f>
        <v>50.198923818133231</v>
      </c>
      <c r="BS196">
        <f>DEGREES(ACOS((5.67928136093168^2+21.0154878546591^2-17.5676798632573^2)/(2*5.67928136093168*21.0154878546591)))</f>
        <v>46.179030431057278</v>
      </c>
      <c r="CP196">
        <v>10</v>
      </c>
      <c r="CQ196">
        <v>3</v>
      </c>
      <c r="CR196">
        <v>3</v>
      </c>
      <c r="CS196">
        <v>2</v>
      </c>
      <c r="DS196">
        <f>((3/10)*100)</f>
        <v>30</v>
      </c>
      <c r="DT196">
        <f>((3/10)*100)</f>
        <v>30</v>
      </c>
      <c r="DU196">
        <f>((2/10)*100)</f>
        <v>20</v>
      </c>
    </row>
    <row r="197" spans="1:131" x14ac:dyDescent="0.25">
      <c r="A197" t="s">
        <v>22</v>
      </c>
      <c r="B197" t="s">
        <v>22</v>
      </c>
      <c r="C197" t="s">
        <v>22</v>
      </c>
      <c r="D197" t="s">
        <v>22</v>
      </c>
      <c r="E197" t="s">
        <v>22</v>
      </c>
      <c r="F197" t="s">
        <v>22</v>
      </c>
      <c r="G197" t="s">
        <v>22</v>
      </c>
      <c r="H197" t="s">
        <v>22</v>
      </c>
      <c r="BR197">
        <f>DEGREES(ACOS((5.71095263264728^2+25.5486647624925^2-21.8932930858877^2)/(2*5.71095263264728*25.5486647624925)))</f>
        <v>45.086288672559142</v>
      </c>
      <c r="BS197">
        <f>DEGREES(ACOS((6.52686094264105^2+21.0243019250196^2-16.2323512218719^2)/(2*6.52686094264105*21.0243019250196)))</f>
        <v>36.318101808069514</v>
      </c>
    </row>
    <row r="198" spans="1:131" x14ac:dyDescent="0.25">
      <c r="A198">
        <v>205.019476</v>
      </c>
      <c r="B198">
        <v>4.6545529999999999</v>
      </c>
      <c r="C198">
        <v>206.923205</v>
      </c>
      <c r="D198">
        <v>6.5635870000000001</v>
      </c>
      <c r="E198">
        <v>205.40828200000001</v>
      </c>
      <c r="F198">
        <v>3.755315</v>
      </c>
      <c r="G198">
        <v>204.72831600000001</v>
      </c>
      <c r="H198">
        <v>8.0919260000000008</v>
      </c>
      <c r="K198">
        <f>(16/200)</f>
        <v>0.08</v>
      </c>
      <c r="L198">
        <f>(13/200)</f>
        <v>6.5000000000000002E-2</v>
      </c>
      <c r="M198">
        <f>(16/200)</f>
        <v>0.08</v>
      </c>
      <c r="N198">
        <f>(15/200)</f>
        <v>7.4999999999999997E-2</v>
      </c>
      <c r="P198">
        <f>(8/200)</f>
        <v>0.04</v>
      </c>
      <c r="Q198">
        <f>(7/200)</f>
        <v>3.5000000000000003E-2</v>
      </c>
      <c r="R198">
        <f>(7/200)</f>
        <v>3.5000000000000003E-2</v>
      </c>
      <c r="S198">
        <f>(8/200)</f>
        <v>0.04</v>
      </c>
      <c r="U198">
        <f>0.08+0.04</f>
        <v>0.12</v>
      </c>
      <c r="V198">
        <f>0.065+0.035</f>
        <v>0.1</v>
      </c>
      <c r="W198">
        <f>0.08+0.035</f>
        <v>0.115</v>
      </c>
      <c r="X198">
        <f>0.075+0.04</f>
        <v>0.11499999999999999</v>
      </c>
      <c r="Z198">
        <f>SQRT((ABS($A$199-$A$198)^2+(ABS($B$199-$B$198)^2)))</f>
        <v>32.43037306871684</v>
      </c>
      <c r="AA198">
        <f>SQRT((ABS($C$199-$C$198)^2+(ABS($D$199-$D$198)^2)))</f>
        <v>28.122682190650181</v>
      </c>
      <c r="AB198">
        <f>SQRT((ABS($E$199-$E$198)^2+(ABS($F$199-$F$198)^2)))</f>
        <v>32.608241471709377</v>
      </c>
      <c r="AC198">
        <f>SQRT((ABS($G$199-$G$198)^2+(ABS($H$199-$H$198)^2)))</f>
        <v>31.553933696425638</v>
      </c>
      <c r="AJ198">
        <f>1/0.12</f>
        <v>8.3333333333333339</v>
      </c>
      <c r="AK198">
        <f>1/0.1</f>
        <v>10</v>
      </c>
      <c r="AL198">
        <f>1/0.115</f>
        <v>8.695652173913043</v>
      </c>
      <c r="AM198">
        <f>1/0.115</f>
        <v>8.695652173913043</v>
      </c>
      <c r="AO198">
        <f t="shared" ref="AO198:AO203" si="95">$Z198/$U198</f>
        <v>270.25310890597365</v>
      </c>
      <c r="AP198">
        <f t="shared" ref="AP198:AP203" si="96">$AA198/$V198</f>
        <v>281.22682190650181</v>
      </c>
      <c r="AQ198">
        <f t="shared" ref="AQ198:AQ203" si="97">$AB198/$W198</f>
        <v>283.54992584095112</v>
      </c>
      <c r="AR198">
        <f t="shared" ref="AR198:AR203" si="98">$AC198/$X198</f>
        <v>274.38203214283163</v>
      </c>
      <c r="AV198">
        <f>((0.08/0.12)*100)</f>
        <v>66.666666666666671</v>
      </c>
      <c r="AW198">
        <f>((0.065/0.1)*100)</f>
        <v>65</v>
      </c>
      <c r="AX198">
        <f>((0.08/0.115)*100)</f>
        <v>69.565217391304344</v>
      </c>
      <c r="AY198">
        <f>((0.075/0.115)*100)</f>
        <v>65.217391304347814</v>
      </c>
      <c r="BA198">
        <f>((0.04/0.12)*100)</f>
        <v>33.333333333333336</v>
      </c>
      <c r="BB198">
        <f>((0.035/0.1)*100)</f>
        <v>35</v>
      </c>
      <c r="BC198">
        <f>((0.035/0.115)*100)</f>
        <v>30.434782608695656</v>
      </c>
      <c r="BD198">
        <f>((0.04/0.115)*100)</f>
        <v>34.782608695652172</v>
      </c>
      <c r="BF198">
        <f>ABS($B$198-$D$198)</f>
        <v>1.9090340000000001</v>
      </c>
      <c r="BG198">
        <f>ABS($F$198-$H$198)</f>
        <v>4.3366110000000013</v>
      </c>
      <c r="BL198">
        <f>SQRT((ABS($A$198-$E$198)^2+(ABS($B$198-$F$198)^2)))</f>
        <v>0.97969336339490076</v>
      </c>
      <c r="BM198">
        <f>SQRT((ABS($C$198-$G$198)^2+(ABS($D$198-$H$198)^2)))</f>
        <v>2.6745761946973872</v>
      </c>
      <c r="BO198">
        <f>SQRT((ABS($A$198-$G$198)^2+(ABS($B$198-$H$198)^2)))</f>
        <v>3.4496822008308241</v>
      </c>
      <c r="BP198">
        <f>SQRT((ABS($C$198-$E$198)^2+(ABS($D$198-$F$198)^2)))</f>
        <v>3.1908279994247488</v>
      </c>
      <c r="BR198">
        <f>DEGREES(ACOS((6.23363187255367^2+25.9479774900806^2-21.5472985093443^2)/(2*6.23363187255367*25.9479774900806)))</f>
        <v>39.985108204528757</v>
      </c>
      <c r="BU198">
        <v>16</v>
      </c>
      <c r="BV198">
        <v>11</v>
      </c>
      <c r="BW198">
        <v>10</v>
      </c>
      <c r="BX198">
        <v>9</v>
      </c>
      <c r="BY198">
        <v>13</v>
      </c>
      <c r="BZ198">
        <v>11</v>
      </c>
      <c r="CA198">
        <v>6</v>
      </c>
      <c r="CB198">
        <v>5</v>
      </c>
      <c r="CC198">
        <v>16</v>
      </c>
      <c r="CD198">
        <v>10</v>
      </c>
      <c r="CE198">
        <v>8</v>
      </c>
      <c r="CF198">
        <v>15</v>
      </c>
      <c r="CG198">
        <v>15</v>
      </c>
      <c r="CH198">
        <v>9</v>
      </c>
      <c r="CI198">
        <v>7</v>
      </c>
      <c r="CJ198">
        <v>15</v>
      </c>
      <c r="CL198">
        <v>8</v>
      </c>
      <c r="CM198">
        <v>6</v>
      </c>
      <c r="CN198">
        <v>1</v>
      </c>
      <c r="CO198">
        <v>1</v>
      </c>
      <c r="CP198">
        <v>7</v>
      </c>
      <c r="CQ198">
        <v>6</v>
      </c>
      <c r="CR198">
        <v>0</v>
      </c>
      <c r="CS198">
        <v>0</v>
      </c>
      <c r="CT198">
        <v>7</v>
      </c>
      <c r="CU198">
        <v>1</v>
      </c>
      <c r="CV198">
        <v>0</v>
      </c>
      <c r="CW198">
        <v>7</v>
      </c>
      <c r="CX198">
        <v>8</v>
      </c>
      <c r="CY198">
        <v>1</v>
      </c>
      <c r="CZ198">
        <v>0</v>
      </c>
      <c r="DA198">
        <v>7</v>
      </c>
      <c r="DC198">
        <f>((11/16)*100)</f>
        <v>68.75</v>
      </c>
      <c r="DD198">
        <f>((10/16)*100)</f>
        <v>62.5</v>
      </c>
      <c r="DE198">
        <f>((9/16)*100)</f>
        <v>56.25</v>
      </c>
      <c r="DF198">
        <f>((11/13)*100)</f>
        <v>84.615384615384613</v>
      </c>
      <c r="DG198">
        <f>((6/13)*100)</f>
        <v>46.153846153846153</v>
      </c>
      <c r="DH198">
        <f>((5/13)*100)</f>
        <v>38.461538461538467</v>
      </c>
      <c r="DI198">
        <f>((10/16)*100)</f>
        <v>62.5</v>
      </c>
      <c r="DJ198">
        <f>((8/16)*100)</f>
        <v>50</v>
      </c>
      <c r="DK198">
        <f>((15/16)*100)</f>
        <v>93.75</v>
      </c>
      <c r="DL198">
        <f>((9/15)*100)</f>
        <v>60</v>
      </c>
      <c r="DM198">
        <f>((7/15)*100)</f>
        <v>46.666666666666664</v>
      </c>
      <c r="DN198">
        <f>((15/15)*100)</f>
        <v>100</v>
      </c>
      <c r="DP198">
        <f>((6/8)*100)</f>
        <v>75</v>
      </c>
      <c r="DQ198">
        <f>((1/8)*100)</f>
        <v>12.5</v>
      </c>
      <c r="DR198">
        <f>((1/8)*100)</f>
        <v>12.5</v>
      </c>
      <c r="DS198">
        <f>((6/7)*100)</f>
        <v>85.714285714285708</v>
      </c>
      <c r="DT198">
        <f>((0/7)*100)</f>
        <v>0</v>
      </c>
      <c r="DU198">
        <f>((0/7)*100)</f>
        <v>0</v>
      </c>
      <c r="DV198">
        <f>((1/7)*100)</f>
        <v>14.285714285714285</v>
      </c>
      <c r="DW198">
        <f>((0/7)*100)</f>
        <v>0</v>
      </c>
      <c r="DX198">
        <f>((7/7)*100)</f>
        <v>100</v>
      </c>
      <c r="DY198">
        <f>((1/8)*100)</f>
        <v>12.5</v>
      </c>
      <c r="DZ198">
        <f>((0/8)*100)</f>
        <v>0</v>
      </c>
      <c r="EA198">
        <f>((7/8)*100)</f>
        <v>87.5</v>
      </c>
    </row>
    <row r="199" spans="1:131" x14ac:dyDescent="0.25">
      <c r="A199">
        <v>172.59039899999999</v>
      </c>
      <c r="B199">
        <v>4.9444879999999998</v>
      </c>
      <c r="C199">
        <v>178.805893</v>
      </c>
      <c r="D199">
        <v>7.1131500000000001</v>
      </c>
      <c r="E199">
        <v>172.80462299999999</v>
      </c>
      <c r="F199">
        <v>4.3019699999999998</v>
      </c>
      <c r="G199">
        <v>173.18088</v>
      </c>
      <c r="H199">
        <v>8.7322489999999995</v>
      </c>
      <c r="K199">
        <f>(15/200)</f>
        <v>7.4999999999999997E-2</v>
      </c>
      <c r="L199">
        <f>(13/200)</f>
        <v>6.5000000000000002E-2</v>
      </c>
      <c r="M199">
        <f>(16/200)</f>
        <v>0.08</v>
      </c>
      <c r="N199">
        <f>(14/200)</f>
        <v>7.0000000000000007E-2</v>
      </c>
      <c r="P199">
        <f>(7/200)</f>
        <v>3.5000000000000003E-2</v>
      </c>
      <c r="Q199">
        <f>(8/200)</f>
        <v>0.04</v>
      </c>
      <c r="R199">
        <f>(7/200)</f>
        <v>3.5000000000000003E-2</v>
      </c>
      <c r="S199">
        <f>(7/200)</f>
        <v>3.5000000000000003E-2</v>
      </c>
      <c r="U199">
        <f>0.075+0.035</f>
        <v>0.11</v>
      </c>
      <c r="V199">
        <f>0.065+0.04</f>
        <v>0.10500000000000001</v>
      </c>
      <c r="W199">
        <f>0.08+0.035</f>
        <v>0.115</v>
      </c>
      <c r="X199">
        <f>0.07+0.035</f>
        <v>0.10500000000000001</v>
      </c>
      <c r="Z199">
        <f>SQRT((ABS($A$200-$A$199)^2+(ABS($B$200-$B$199)^2)))</f>
        <v>37.455604412181216</v>
      </c>
      <c r="AA199">
        <f>SQRT((ABS($C$200-$C$199)^2+(ABS($D$200-$D$199)^2)))</f>
        <v>25.743284948915214</v>
      </c>
      <c r="AB199">
        <f>SQRT((ABS($E$200-$E$199)^2+(ABS($F$200-$F$199)^2)))</f>
        <v>38.025606973907514</v>
      </c>
      <c r="AC199">
        <f>SQRT((ABS($G$200-$G$199)^2+(ABS($H$200-$H$199)^2)))</f>
        <v>36.9982779088635</v>
      </c>
      <c r="AJ199">
        <f>1/0.11</f>
        <v>9.0909090909090917</v>
      </c>
      <c r="AK199">
        <f>1/0.105</f>
        <v>9.5238095238095237</v>
      </c>
      <c r="AL199">
        <f>1/0.115</f>
        <v>8.695652173913043</v>
      </c>
      <c r="AM199">
        <f>1/0.105</f>
        <v>9.5238095238095237</v>
      </c>
      <c r="AO199">
        <f t="shared" si="95"/>
        <v>340.50549465619287</v>
      </c>
      <c r="AP199">
        <f t="shared" si="96"/>
        <v>245.17414237062107</v>
      </c>
      <c r="AQ199">
        <f t="shared" si="97"/>
        <v>330.65745194702185</v>
      </c>
      <c r="AR199">
        <f t="shared" si="98"/>
        <v>352.36455151298566</v>
      </c>
      <c r="AV199">
        <f>((0.075/0.11)*100)</f>
        <v>68.181818181818173</v>
      </c>
      <c r="AW199">
        <f>((0.065/0.105)*100)</f>
        <v>61.904761904761905</v>
      </c>
      <c r="AX199">
        <f>((0.08/0.115)*100)</f>
        <v>69.565217391304344</v>
      </c>
      <c r="AY199">
        <f>((0.07/0.105)*100)</f>
        <v>66.666666666666671</v>
      </c>
      <c r="BA199">
        <f>((0.035/0.11)*100)</f>
        <v>31.818181818181824</v>
      </c>
      <c r="BB199">
        <f>((0.04/0.105)*100)</f>
        <v>38.095238095238102</v>
      </c>
      <c r="BC199">
        <f>((0.035/0.115)*100)</f>
        <v>30.434782608695656</v>
      </c>
      <c r="BD199">
        <f>((0.035/0.105)*100)</f>
        <v>33.333333333333336</v>
      </c>
      <c r="BF199">
        <f>ABS($B$199-$D$199)</f>
        <v>2.1686620000000003</v>
      </c>
      <c r="BG199">
        <f>ABS($F$199-$H$199)</f>
        <v>4.4302789999999996</v>
      </c>
      <c r="BL199">
        <f>SQRT((ABS($A$199-$E$199)^2+(ABS($B$199-$F$199)^2)))</f>
        <v>0.67728967399481332</v>
      </c>
      <c r="BM199">
        <f>SQRT((ABS($C$199-$G$199)^2+(ABS($D$199-$H$199)^2)))</f>
        <v>5.8533966909795154</v>
      </c>
      <c r="BO199">
        <f>SQRT((ABS($A$199-$G$199)^2+(ABS($B$199-$H$199)^2)))</f>
        <v>3.833510297949128</v>
      </c>
      <c r="BP199">
        <f>SQRT((ABS($C$199-$E$199)^2+(ABS($D$199-$F$199)^2)))</f>
        <v>6.6270637997004425</v>
      </c>
      <c r="BR199">
        <f>DEGREES(ACOS((5.77704007314135^2+18.3330628927211^2-14.7369845820258^2)/(2*5.77704007314135*18.3330628927211)))</f>
        <v>44.029231739727692</v>
      </c>
      <c r="BU199">
        <v>15</v>
      </c>
      <c r="BV199">
        <v>9</v>
      </c>
      <c r="BW199">
        <v>9</v>
      </c>
      <c r="BX199">
        <v>9</v>
      </c>
      <c r="BY199">
        <v>13</v>
      </c>
      <c r="BZ199">
        <v>9</v>
      </c>
      <c r="CA199">
        <v>6</v>
      </c>
      <c r="CB199">
        <v>6</v>
      </c>
      <c r="CC199">
        <v>16</v>
      </c>
      <c r="CD199">
        <v>10</v>
      </c>
      <c r="CE199">
        <v>8</v>
      </c>
      <c r="CF199">
        <v>14</v>
      </c>
      <c r="CG199">
        <v>14</v>
      </c>
      <c r="CH199">
        <v>9</v>
      </c>
      <c r="CI199">
        <v>6</v>
      </c>
      <c r="CJ199">
        <v>14</v>
      </c>
      <c r="CL199">
        <v>7</v>
      </c>
      <c r="CM199">
        <v>3</v>
      </c>
      <c r="CN199">
        <v>1</v>
      </c>
      <c r="CO199">
        <v>1</v>
      </c>
      <c r="CP199">
        <v>8</v>
      </c>
      <c r="CQ199">
        <v>3</v>
      </c>
      <c r="CR199">
        <v>0</v>
      </c>
      <c r="CS199">
        <v>0</v>
      </c>
      <c r="CT199">
        <v>7</v>
      </c>
      <c r="CU199">
        <v>1</v>
      </c>
      <c r="CV199">
        <v>0</v>
      </c>
      <c r="CW199">
        <v>7</v>
      </c>
      <c r="CX199">
        <v>7</v>
      </c>
      <c r="CY199">
        <v>1</v>
      </c>
      <c r="CZ199">
        <v>0</v>
      </c>
      <c r="DA199">
        <v>7</v>
      </c>
      <c r="DC199">
        <f>((9/15)*100)</f>
        <v>60</v>
      </c>
      <c r="DD199">
        <f>((9/15)*100)</f>
        <v>60</v>
      </c>
      <c r="DE199">
        <f>((9/15)*100)</f>
        <v>60</v>
      </c>
      <c r="DF199">
        <f>((9/13)*100)</f>
        <v>69.230769230769226</v>
      </c>
      <c r="DG199">
        <f>((6/13)*100)</f>
        <v>46.153846153846153</v>
      </c>
      <c r="DH199">
        <f>((6/13)*100)</f>
        <v>46.153846153846153</v>
      </c>
      <c r="DI199">
        <f>((10/16)*100)</f>
        <v>62.5</v>
      </c>
      <c r="DJ199">
        <f>((8/16)*100)</f>
        <v>50</v>
      </c>
      <c r="DK199">
        <f>((14/16)*100)</f>
        <v>87.5</v>
      </c>
      <c r="DL199">
        <f>((9/14)*100)</f>
        <v>64.285714285714292</v>
      </c>
      <c r="DM199">
        <f>((6/14)*100)</f>
        <v>42.857142857142854</v>
      </c>
      <c r="DN199">
        <f>((14/14)*100)</f>
        <v>100</v>
      </c>
      <c r="DP199">
        <f>((3/7)*100)</f>
        <v>42.857142857142854</v>
      </c>
      <c r="DQ199">
        <f>((1/7)*100)</f>
        <v>14.285714285714285</v>
      </c>
      <c r="DR199">
        <f>((1/7)*100)</f>
        <v>14.285714285714285</v>
      </c>
      <c r="DS199">
        <f>((3/8)*100)</f>
        <v>37.5</v>
      </c>
      <c r="DT199">
        <f t="shared" ref="DT199:DU201" si="99">((0/8)*100)</f>
        <v>0</v>
      </c>
      <c r="DU199">
        <f t="shared" si="99"/>
        <v>0</v>
      </c>
      <c r="DV199">
        <f>((1/7)*100)</f>
        <v>14.285714285714285</v>
      </c>
      <c r="DW199">
        <f>((0/7)*100)</f>
        <v>0</v>
      </c>
      <c r="DX199">
        <f>((7/7)*100)</f>
        <v>100</v>
      </c>
      <c r="DY199">
        <f>((1/7)*100)</f>
        <v>14.285714285714285</v>
      </c>
      <c r="DZ199">
        <f>((0/7)*100)</f>
        <v>0</v>
      </c>
      <c r="EA199">
        <f>((7/7)*100)</f>
        <v>100</v>
      </c>
    </row>
    <row r="200" spans="1:131" x14ac:dyDescent="0.25">
      <c r="A200">
        <v>135.13850600000001</v>
      </c>
      <c r="B200">
        <v>4.4172190000000002</v>
      </c>
      <c r="C200">
        <v>153.07386700000001</v>
      </c>
      <c r="D200">
        <v>7.8744370000000004</v>
      </c>
      <c r="E200">
        <v>134.78500600000001</v>
      </c>
      <c r="F200">
        <v>3.6270560000000001</v>
      </c>
      <c r="G200">
        <v>136.19478100000001</v>
      </c>
      <c r="H200">
        <v>7.7830130000000004</v>
      </c>
      <c r="K200">
        <f>(17/200)</f>
        <v>8.5000000000000006E-2</v>
      </c>
      <c r="L200">
        <f>(15/200)</f>
        <v>7.4999999999999997E-2</v>
      </c>
      <c r="M200">
        <f>(17/200)</f>
        <v>8.5000000000000006E-2</v>
      </c>
      <c r="N200">
        <f>(17/200)</f>
        <v>8.5000000000000006E-2</v>
      </c>
      <c r="P200">
        <f>(6/200)</f>
        <v>0.03</v>
      </c>
      <c r="Q200">
        <f>(8/200)</f>
        <v>0.04</v>
      </c>
      <c r="R200">
        <f>(6/200)</f>
        <v>0.03</v>
      </c>
      <c r="S200">
        <f>(7/200)</f>
        <v>3.5000000000000003E-2</v>
      </c>
      <c r="U200">
        <f>0.085+0.03</f>
        <v>0.115</v>
      </c>
      <c r="V200">
        <f>0.075+0.04</f>
        <v>0.11499999999999999</v>
      </c>
      <c r="W200">
        <f>0.085+0.03</f>
        <v>0.115</v>
      </c>
      <c r="X200">
        <f>0.085+0.035</f>
        <v>0.12000000000000001</v>
      </c>
      <c r="Z200">
        <f>SQRT((ABS($A$201-$A$200)^2+(ABS($B$201-$B$200)^2)))</f>
        <v>33.663320962276195</v>
      </c>
      <c r="AA200">
        <f>SQRT((ABS($C$201-$C$200)^2+(ABS($D$201-$D$200)^2)))</f>
        <v>42.584069293330849</v>
      </c>
      <c r="AB200">
        <f>SQRT((ABS($E$201-$E$200)^2+(ABS($F$201-$F$200)^2)))</f>
        <v>33.266982748646214</v>
      </c>
      <c r="AC200">
        <f>SQRT((ABS($G$201-$G$200)^2+(ABS($H$201-$H$200)^2)))</f>
        <v>33.020083188783701</v>
      </c>
      <c r="AJ200">
        <f>1/0.115</f>
        <v>8.695652173913043</v>
      </c>
      <c r="AK200">
        <f>1/0.115</f>
        <v>8.695652173913043</v>
      </c>
      <c r="AL200">
        <f>1/0.115</f>
        <v>8.695652173913043</v>
      </c>
      <c r="AM200">
        <f>1/0.12</f>
        <v>8.3333333333333339</v>
      </c>
      <c r="AO200">
        <f t="shared" si="95"/>
        <v>292.72453010674951</v>
      </c>
      <c r="AP200">
        <f t="shared" si="96"/>
        <v>370.29625472461612</v>
      </c>
      <c r="AQ200">
        <f t="shared" si="97"/>
        <v>289.27811085779314</v>
      </c>
      <c r="AR200">
        <f t="shared" si="98"/>
        <v>275.16735990653081</v>
      </c>
      <c r="AV200">
        <f>((0.085/0.115)*100)</f>
        <v>73.913043478260875</v>
      </c>
      <c r="AW200">
        <f>((0.075/0.115)*100)</f>
        <v>65.217391304347814</v>
      </c>
      <c r="AX200">
        <f>((0.085/0.115)*100)</f>
        <v>73.913043478260875</v>
      </c>
      <c r="AY200">
        <f>((0.085/0.12)*100)</f>
        <v>70.833333333333343</v>
      </c>
      <c r="BA200">
        <f>((0.03/0.115)*100)</f>
        <v>26.086956521739129</v>
      </c>
      <c r="BB200">
        <f>((0.04/0.115)*100)</f>
        <v>34.782608695652172</v>
      </c>
      <c r="BC200">
        <f>((0.03/0.115)*100)</f>
        <v>26.086956521739129</v>
      </c>
      <c r="BD200">
        <f>((0.035/0.12)*100)</f>
        <v>29.166666666666668</v>
      </c>
      <c r="BF200">
        <f>ABS($B$200-$D$200)</f>
        <v>3.4572180000000001</v>
      </c>
      <c r="BG200">
        <f>ABS($F$200-$H$200)</f>
        <v>4.1559570000000008</v>
      </c>
      <c r="BL200">
        <f>SQRT((ABS($A$200-$E$200)^2+(ABS($B$200-$F$200)^2)))</f>
        <v>0.86563261062011643</v>
      </c>
      <c r="BM200">
        <f>SQRT((ABS($C$200-$G$200)^2+(ABS($D$200-$H$200)^2)))</f>
        <v>16.879333592982039</v>
      </c>
      <c r="BO200">
        <f>SQRT((ABS($A$200-$G$200)^2+(ABS($B$200-$H$200)^2)))</f>
        <v>3.5276459751597806</v>
      </c>
      <c r="BP200">
        <f>SQRT((ABS($C$200-$E$200)^2+(ABS($D$200-$F$200)^2)))</f>
        <v>18.775587395244973</v>
      </c>
      <c r="BR200">
        <f>DEGREES(ACOS((9.60043161037055^2+20.6086958777649^2-12.3526991569735^2)/(2*9.60043161037055*20.6086958777649)))</f>
        <v>22.981719130361661</v>
      </c>
      <c r="BS200">
        <f>DEGREES(ACOS((26.9455990598074^2+27.4071044499213^2-4.62152196190519^2)/(2*26.9455990598074*27.4071044499213)))</f>
        <v>9.7067843949064727</v>
      </c>
      <c r="BU200">
        <v>17</v>
      </c>
      <c r="BV200">
        <v>11</v>
      </c>
      <c r="BW200">
        <v>11</v>
      </c>
      <c r="BX200">
        <v>11</v>
      </c>
      <c r="BY200">
        <v>15</v>
      </c>
      <c r="BZ200">
        <v>11</v>
      </c>
      <c r="CA200">
        <v>9</v>
      </c>
      <c r="CB200">
        <v>8</v>
      </c>
      <c r="CC200">
        <v>17</v>
      </c>
      <c r="CD200">
        <v>10</v>
      </c>
      <c r="CE200">
        <v>9</v>
      </c>
      <c r="CF200">
        <v>16</v>
      </c>
      <c r="CG200">
        <v>17</v>
      </c>
      <c r="CH200">
        <v>11</v>
      </c>
      <c r="CI200">
        <v>9</v>
      </c>
      <c r="CJ200">
        <v>16</v>
      </c>
      <c r="CL200">
        <v>6</v>
      </c>
      <c r="CM200">
        <v>2</v>
      </c>
      <c r="CN200">
        <v>0</v>
      </c>
      <c r="CO200">
        <v>1</v>
      </c>
      <c r="CP200">
        <v>8</v>
      </c>
      <c r="CQ200">
        <v>2</v>
      </c>
      <c r="CR200">
        <v>0</v>
      </c>
      <c r="CS200">
        <v>0</v>
      </c>
      <c r="CT200">
        <v>6</v>
      </c>
      <c r="CU200">
        <v>0</v>
      </c>
      <c r="CV200">
        <v>0</v>
      </c>
      <c r="CW200">
        <v>5</v>
      </c>
      <c r="CX200">
        <v>7</v>
      </c>
      <c r="CY200">
        <v>1</v>
      </c>
      <c r="CZ200">
        <v>0</v>
      </c>
      <c r="DA200">
        <v>5</v>
      </c>
      <c r="DC200">
        <f>((11/17)*100)</f>
        <v>64.705882352941174</v>
      </c>
      <c r="DD200">
        <f>((11/17)*100)</f>
        <v>64.705882352941174</v>
      </c>
      <c r="DE200">
        <f>((11/17)*100)</f>
        <v>64.705882352941174</v>
      </c>
      <c r="DF200">
        <f>((11/15)*100)</f>
        <v>73.333333333333329</v>
      </c>
      <c r="DG200">
        <f>((9/15)*100)</f>
        <v>60</v>
      </c>
      <c r="DH200">
        <f>((8/15)*100)</f>
        <v>53.333333333333336</v>
      </c>
      <c r="DI200">
        <f>((10/17)*100)</f>
        <v>58.82352941176471</v>
      </c>
      <c r="DJ200">
        <f>((9/17)*100)</f>
        <v>52.941176470588239</v>
      </c>
      <c r="DK200">
        <f>((16/17)*100)</f>
        <v>94.117647058823522</v>
      </c>
      <c r="DL200">
        <f>((11/17)*100)</f>
        <v>64.705882352941174</v>
      </c>
      <c r="DM200">
        <f>((9/17)*100)</f>
        <v>52.941176470588239</v>
      </c>
      <c r="DN200">
        <f>((16/17)*100)</f>
        <v>94.117647058823522</v>
      </c>
      <c r="DP200">
        <f>((2/6)*100)</f>
        <v>33.333333333333329</v>
      </c>
      <c r="DQ200">
        <f>((0/6)*100)</f>
        <v>0</v>
      </c>
      <c r="DR200">
        <f>((1/6)*100)</f>
        <v>16.666666666666664</v>
      </c>
      <c r="DS200">
        <f>((2/8)*100)</f>
        <v>25</v>
      </c>
      <c r="DT200">
        <f t="shared" si="99"/>
        <v>0</v>
      </c>
      <c r="DU200">
        <f t="shared" si="99"/>
        <v>0</v>
      </c>
      <c r="DV200">
        <f>((0/6)*100)</f>
        <v>0</v>
      </c>
      <c r="DW200">
        <f>((0/6)*100)</f>
        <v>0</v>
      </c>
      <c r="DX200">
        <f>((5/6)*100)</f>
        <v>83.333333333333343</v>
      </c>
      <c r="DY200">
        <f>((1/7)*100)</f>
        <v>14.285714285714285</v>
      </c>
      <c r="DZ200">
        <f>((0/7)*100)</f>
        <v>0</v>
      </c>
      <c r="EA200">
        <f>((5/7)*100)</f>
        <v>71.428571428571431</v>
      </c>
    </row>
    <row r="201" spans="1:131" x14ac:dyDescent="0.25">
      <c r="A201">
        <v>101.47592400000001</v>
      </c>
      <c r="B201">
        <v>4.1941689999999996</v>
      </c>
      <c r="C201">
        <v>110.51381900000001</v>
      </c>
      <c r="D201">
        <v>6.4443070000000002</v>
      </c>
      <c r="E201">
        <v>101.51806300000001</v>
      </c>
      <c r="F201">
        <v>3.5756299999999999</v>
      </c>
      <c r="G201">
        <v>103.17772100000001</v>
      </c>
      <c r="H201">
        <v>8.2298270000000002</v>
      </c>
      <c r="K201">
        <f>(14/200)</f>
        <v>7.0000000000000007E-2</v>
      </c>
      <c r="L201">
        <f>(12/200)</f>
        <v>0.06</v>
      </c>
      <c r="M201">
        <f>(16/200)</f>
        <v>0.08</v>
      </c>
      <c r="N201">
        <f>(15/200)</f>
        <v>7.4999999999999997E-2</v>
      </c>
      <c r="P201">
        <f>(7/200)</f>
        <v>3.5000000000000003E-2</v>
      </c>
      <c r="Q201">
        <f>(8/200)</f>
        <v>0.04</v>
      </c>
      <c r="R201">
        <f>(7/200)</f>
        <v>3.5000000000000003E-2</v>
      </c>
      <c r="S201">
        <f>(7/200)</f>
        <v>3.5000000000000003E-2</v>
      </c>
      <c r="U201">
        <f>0.07+0.035</f>
        <v>0.10500000000000001</v>
      </c>
      <c r="V201">
        <f>0.06+0.04</f>
        <v>0.1</v>
      </c>
      <c r="W201">
        <f>0.08+0.035</f>
        <v>0.115</v>
      </c>
      <c r="X201">
        <f>0.075+0.035</f>
        <v>0.11</v>
      </c>
      <c r="Z201">
        <f>SQRT((ABS($A$202-$A$201)^2+(ABS($B$202-$B$201)^2)))</f>
        <v>25.816451899450023</v>
      </c>
      <c r="AA201">
        <f>SQRT((ABS($C$202-$C$201)^2+(ABS($D$202-$D$201)^2)))</f>
        <v>27.943241531812404</v>
      </c>
      <c r="AB201">
        <f>SQRT((ABS($E$202-$E$201)^2+(ABS($F$202-$F$201)^2)))</f>
        <v>26.061070131559244</v>
      </c>
      <c r="AC201">
        <f>SQRT((ABS($G$202-$G$201)^2+(ABS($H$202-$H$201)^2)))</f>
        <v>25.868184955137302</v>
      </c>
      <c r="AJ201">
        <f>1/0.105</f>
        <v>9.5238095238095237</v>
      </c>
      <c r="AK201">
        <f>1/0.1</f>
        <v>10</v>
      </c>
      <c r="AL201">
        <f>1/0.115</f>
        <v>8.695652173913043</v>
      </c>
      <c r="AM201">
        <f>1/0.11</f>
        <v>9.0909090909090917</v>
      </c>
      <c r="AO201">
        <f t="shared" si="95"/>
        <v>245.87097047095259</v>
      </c>
      <c r="AP201">
        <f t="shared" si="96"/>
        <v>279.43241531812401</v>
      </c>
      <c r="AQ201">
        <f t="shared" si="97"/>
        <v>226.61800114399341</v>
      </c>
      <c r="AR201">
        <f t="shared" si="98"/>
        <v>235.16531777397546</v>
      </c>
      <c r="AV201">
        <f>((0.07/0.105)*100)</f>
        <v>66.666666666666671</v>
      </c>
      <c r="AW201">
        <f>((0.06/0.1)*100)</f>
        <v>60</v>
      </c>
      <c r="AX201">
        <f>((0.08/0.115)*100)</f>
        <v>69.565217391304344</v>
      </c>
      <c r="AY201">
        <f>((0.075/0.11)*100)</f>
        <v>68.181818181818173</v>
      </c>
      <c r="BA201">
        <f>((0.035/0.105)*100)</f>
        <v>33.333333333333336</v>
      </c>
      <c r="BB201">
        <f>((0.04/0.1)*100)</f>
        <v>40</v>
      </c>
      <c r="BC201">
        <f>((0.035/0.115)*100)</f>
        <v>30.434782608695656</v>
      </c>
      <c r="BD201">
        <f>((0.035/0.11)*100)</f>
        <v>31.818181818181824</v>
      </c>
      <c r="BF201">
        <f>ABS($B$201-$D$201)</f>
        <v>2.2501380000000006</v>
      </c>
      <c r="BG201">
        <f>ABS($F$201-$H$201)</f>
        <v>4.6541969999999999</v>
      </c>
      <c r="BL201">
        <f>SQRT((ABS($A$201-$E$201)^2+(ABS($B$201-$F$201)^2)))</f>
        <v>0.61997273314396673</v>
      </c>
      <c r="BM201">
        <f>SQRT((ABS($C$201-$G$201)^2+(ABS($D$201-$H$201)^2)))</f>
        <v>7.5502593025673033</v>
      </c>
      <c r="BO201">
        <f>SQRT((ABS($A$201-$G$201)^2+(ABS($B$201-$H$201)^2)))</f>
        <v>4.3798000550450933</v>
      </c>
      <c r="BP201">
        <f>SQRT((ABS($C$201-$E$201)^2+(ABS($D$201-$F$201)^2)))</f>
        <v>9.442083125130015</v>
      </c>
      <c r="BS201">
        <f>DEGREES(ACOS((24.1766293565839^2+27.5587498913931^2-5.65920773175362^2)/(2*24.1766293565839*27.5587498913931)))</f>
        <v>10.084669998273711</v>
      </c>
      <c r="BU201">
        <v>14</v>
      </c>
      <c r="BV201">
        <v>7</v>
      </c>
      <c r="BW201">
        <v>7</v>
      </c>
      <c r="BX201">
        <v>8</v>
      </c>
      <c r="BY201">
        <v>12</v>
      </c>
      <c r="BZ201">
        <v>7</v>
      </c>
      <c r="CA201">
        <v>5</v>
      </c>
      <c r="CB201">
        <v>5</v>
      </c>
      <c r="CC201">
        <v>16</v>
      </c>
      <c r="CD201">
        <v>7</v>
      </c>
      <c r="CE201">
        <v>7</v>
      </c>
      <c r="CF201">
        <v>14</v>
      </c>
      <c r="CG201">
        <v>15</v>
      </c>
      <c r="CH201">
        <v>8</v>
      </c>
      <c r="CI201">
        <v>6</v>
      </c>
      <c r="CJ201">
        <v>14</v>
      </c>
      <c r="CL201">
        <v>7</v>
      </c>
      <c r="CM201">
        <v>2</v>
      </c>
      <c r="CN201">
        <v>0</v>
      </c>
      <c r="CO201">
        <v>1</v>
      </c>
      <c r="CP201">
        <v>8</v>
      </c>
      <c r="CQ201">
        <v>2</v>
      </c>
      <c r="CR201">
        <v>0</v>
      </c>
      <c r="CS201">
        <v>0</v>
      </c>
      <c r="CT201">
        <v>7</v>
      </c>
      <c r="CU201">
        <v>0</v>
      </c>
      <c r="CV201">
        <v>0</v>
      </c>
      <c r="CW201">
        <v>6</v>
      </c>
      <c r="CX201">
        <v>7</v>
      </c>
      <c r="CY201">
        <v>1</v>
      </c>
      <c r="CZ201">
        <v>0</v>
      </c>
      <c r="DA201">
        <v>6</v>
      </c>
      <c r="DC201">
        <f>((7/14)*100)</f>
        <v>50</v>
      </c>
      <c r="DD201">
        <f>((7/14)*100)</f>
        <v>50</v>
      </c>
      <c r="DE201">
        <f>((8/14)*100)</f>
        <v>57.142857142857139</v>
      </c>
      <c r="DF201">
        <f>((7/12)*100)</f>
        <v>58.333333333333336</v>
      </c>
      <c r="DG201">
        <f>((5/12)*100)</f>
        <v>41.666666666666671</v>
      </c>
      <c r="DH201">
        <f>((5/12)*100)</f>
        <v>41.666666666666671</v>
      </c>
      <c r="DI201">
        <f>((7/16)*100)</f>
        <v>43.75</v>
      </c>
      <c r="DJ201">
        <f>((7/16)*100)</f>
        <v>43.75</v>
      </c>
      <c r="DK201">
        <f>((14/16)*100)</f>
        <v>87.5</v>
      </c>
      <c r="DL201">
        <f>((8/15)*100)</f>
        <v>53.333333333333336</v>
      </c>
      <c r="DM201">
        <f>((6/15)*100)</f>
        <v>40</v>
      </c>
      <c r="DN201">
        <f>((14/15)*100)</f>
        <v>93.333333333333329</v>
      </c>
      <c r="DP201">
        <f>((2/7)*100)</f>
        <v>28.571428571428569</v>
      </c>
      <c r="DQ201">
        <f>((0/7)*100)</f>
        <v>0</v>
      </c>
      <c r="DR201">
        <f>((1/7)*100)</f>
        <v>14.285714285714285</v>
      </c>
      <c r="DS201">
        <f>((2/8)*100)</f>
        <v>25</v>
      </c>
      <c r="DT201">
        <f t="shared" si="99"/>
        <v>0</v>
      </c>
      <c r="DU201">
        <f t="shared" si="99"/>
        <v>0</v>
      </c>
      <c r="DV201">
        <f>((0/7)*100)</f>
        <v>0</v>
      </c>
      <c r="DW201">
        <f>((0/7)*100)</f>
        <v>0</v>
      </c>
      <c r="DX201">
        <f>((6/7)*100)</f>
        <v>85.714285714285708</v>
      </c>
      <c r="DY201">
        <f>((1/7)*100)</f>
        <v>14.285714285714285</v>
      </c>
      <c r="DZ201">
        <f>((0/7)*100)</f>
        <v>0</v>
      </c>
      <c r="EA201">
        <f>((6/7)*100)</f>
        <v>85.714285714285708</v>
      </c>
    </row>
    <row r="202" spans="1:131" x14ac:dyDescent="0.25">
      <c r="A202">
        <v>75.67099300000001</v>
      </c>
      <c r="B202">
        <v>4.9653530000000003</v>
      </c>
      <c r="C202">
        <v>82.570785999999998</v>
      </c>
      <c r="D202">
        <v>6.5522609999999997</v>
      </c>
      <c r="E202">
        <v>75.470595000000003</v>
      </c>
      <c r="F202">
        <v>4.4175250000000004</v>
      </c>
      <c r="G202">
        <v>77.310295000000011</v>
      </c>
      <c r="H202">
        <v>8.0316729999999996</v>
      </c>
      <c r="K202">
        <f>(14/200)</f>
        <v>7.0000000000000007E-2</v>
      </c>
      <c r="L202">
        <f>(11/200)</f>
        <v>5.5E-2</v>
      </c>
      <c r="M202">
        <f>(15/200)</f>
        <v>7.4999999999999997E-2</v>
      </c>
      <c r="N202">
        <f>(13/200)</f>
        <v>6.5000000000000002E-2</v>
      </c>
      <c r="P202">
        <f>(9/200)</f>
        <v>4.4999999999999998E-2</v>
      </c>
      <c r="Q202">
        <f>(9/200)</f>
        <v>4.4999999999999998E-2</v>
      </c>
      <c r="R202">
        <f>(9/200)</f>
        <v>4.4999999999999998E-2</v>
      </c>
      <c r="S202">
        <f>(8/200)</f>
        <v>0.04</v>
      </c>
      <c r="U202">
        <f>0.07+0.045</f>
        <v>0.115</v>
      </c>
      <c r="V202">
        <f>0.055+0.045</f>
        <v>0.1</v>
      </c>
      <c r="W202">
        <f>0.075+0.045</f>
        <v>0.12</v>
      </c>
      <c r="X202">
        <f>0.065+0.04</f>
        <v>0.10500000000000001</v>
      </c>
      <c r="Z202">
        <f>SQRT((ABS($A$203-$A$202)^2+(ABS($B$203-$B$202)^2)))</f>
        <v>23.72912790806787</v>
      </c>
      <c r="AA202">
        <f>SQRT((ABS($C$203-$C$202)^2+(ABS($D$203-$D$202)^2)))</f>
        <v>21.367579857890519</v>
      </c>
      <c r="AB202">
        <f>SQRT((ABS($E$203-$E$202)^2+(ABS($F$203-$F$202)^2)))</f>
        <v>22.441254952870885</v>
      </c>
      <c r="AC202">
        <f>SQRT((ABS($G$203-$G$202)^2+(ABS($H$203-$H$202)^2)))</f>
        <v>19.623799642942277</v>
      </c>
      <c r="AJ202">
        <f>1/0.115</f>
        <v>8.695652173913043</v>
      </c>
      <c r="AK202">
        <f>1/0.1</f>
        <v>10</v>
      </c>
      <c r="AL202">
        <f>1/0.12</f>
        <v>8.3333333333333339</v>
      </c>
      <c r="AM202">
        <f>1/0.105</f>
        <v>9.5238095238095237</v>
      </c>
      <c r="AO202">
        <f t="shared" si="95"/>
        <v>206.34024267885104</v>
      </c>
      <c r="AP202">
        <f t="shared" si="96"/>
        <v>213.67579857890519</v>
      </c>
      <c r="AQ202">
        <f t="shared" si="97"/>
        <v>187.01045794059073</v>
      </c>
      <c r="AR202">
        <f t="shared" si="98"/>
        <v>186.89332993278359</v>
      </c>
      <c r="AV202">
        <f>((0.07/0.115)*100)</f>
        <v>60.869565217391312</v>
      </c>
      <c r="AW202">
        <f>((0.055/0.1)*100)</f>
        <v>54.999999999999993</v>
      </c>
      <c r="AX202">
        <f>((0.075/0.12)*100)</f>
        <v>62.5</v>
      </c>
      <c r="AY202">
        <f>((0.065/0.105)*100)</f>
        <v>61.904761904761905</v>
      </c>
      <c r="BA202">
        <f>((0.045/0.115)*100)</f>
        <v>39.130434782608688</v>
      </c>
      <c r="BB202">
        <f>((0.045/0.1)*100)</f>
        <v>44.999999999999993</v>
      </c>
      <c r="BC202">
        <f>((0.045/0.12)*100)</f>
        <v>37.5</v>
      </c>
      <c r="BD202">
        <f>((0.04/0.105)*100)</f>
        <v>38.095238095238102</v>
      </c>
      <c r="BF202">
        <f>ABS($B$202-$D$202)</f>
        <v>1.5869079999999993</v>
      </c>
      <c r="BG202">
        <f>ABS($F$202-$H$202)</f>
        <v>3.6141479999999993</v>
      </c>
      <c r="BL202">
        <f>SQRT((ABS($A$202-$E$202)^2+(ABS($B$202-$F$202)^2)))</f>
        <v>0.58333084607965213</v>
      </c>
      <c r="BM202">
        <f>SQRT((ABS($C$202-$G$202)^2+(ABS($D$202-$H$202)^2)))</f>
        <v>5.4645608631275095</v>
      </c>
      <c r="BO202">
        <f>SQRT((ABS($A$202-$G$202)^2+(ABS($B$202-$H$202)^2)))</f>
        <v>3.4770144362087421</v>
      </c>
      <c r="BP202">
        <f>SQRT((ABS($C$202-$E$202)^2+(ABS($D$202-$F$202)^2)))</f>
        <v>7.4141628000858555</v>
      </c>
      <c r="BS202">
        <f>DEGREES(ACOS((20.8556205295298^2+24.1398871141585^2-5.25555894884997^2)/(2*20.8556205295298*24.1398871141585)))</f>
        <v>10.49181011229815</v>
      </c>
      <c r="BU202">
        <v>14</v>
      </c>
      <c r="BV202">
        <v>4</v>
      </c>
      <c r="BW202">
        <v>5</v>
      </c>
      <c r="BX202">
        <v>8</v>
      </c>
      <c r="BY202">
        <v>11</v>
      </c>
      <c r="BZ202">
        <v>4</v>
      </c>
      <c r="CA202">
        <v>7</v>
      </c>
      <c r="CB202">
        <v>5</v>
      </c>
      <c r="CC202">
        <v>15</v>
      </c>
      <c r="CD202">
        <v>5</v>
      </c>
      <c r="CE202">
        <v>8</v>
      </c>
      <c r="CF202">
        <v>10</v>
      </c>
      <c r="CG202">
        <v>13</v>
      </c>
      <c r="CH202">
        <v>8</v>
      </c>
      <c r="CI202">
        <v>3</v>
      </c>
      <c r="CJ202">
        <v>10</v>
      </c>
      <c r="CL202">
        <v>9</v>
      </c>
      <c r="CM202">
        <v>2</v>
      </c>
      <c r="CN202">
        <v>0</v>
      </c>
      <c r="CO202">
        <v>2</v>
      </c>
      <c r="CP202">
        <v>9</v>
      </c>
      <c r="CQ202">
        <v>2</v>
      </c>
      <c r="CR202">
        <v>0</v>
      </c>
      <c r="CS202">
        <v>0</v>
      </c>
      <c r="CT202">
        <v>9</v>
      </c>
      <c r="CU202">
        <v>0</v>
      </c>
      <c r="CV202">
        <v>5</v>
      </c>
      <c r="CW202">
        <v>6</v>
      </c>
      <c r="CX202">
        <v>8</v>
      </c>
      <c r="CY202">
        <v>2</v>
      </c>
      <c r="CZ202">
        <v>2</v>
      </c>
      <c r="DA202">
        <v>6</v>
      </c>
      <c r="DC202">
        <f>((4/14)*100)</f>
        <v>28.571428571428569</v>
      </c>
      <c r="DD202">
        <f>((5/14)*100)</f>
        <v>35.714285714285715</v>
      </c>
      <c r="DE202">
        <f>((8/14)*100)</f>
        <v>57.142857142857139</v>
      </c>
      <c r="DF202">
        <f>((4/11)*100)</f>
        <v>36.363636363636367</v>
      </c>
      <c r="DG202">
        <f>((7/11)*100)</f>
        <v>63.636363636363633</v>
      </c>
      <c r="DH202">
        <f>((5/11)*100)</f>
        <v>45.454545454545453</v>
      </c>
      <c r="DI202">
        <f>((5/15)*100)</f>
        <v>33.333333333333329</v>
      </c>
      <c r="DJ202">
        <f>((8/15)*100)</f>
        <v>53.333333333333336</v>
      </c>
      <c r="DK202">
        <f>((10/15)*100)</f>
        <v>66.666666666666657</v>
      </c>
      <c r="DL202">
        <f>((8/13)*100)</f>
        <v>61.53846153846154</v>
      </c>
      <c r="DM202">
        <f>((3/13)*100)</f>
        <v>23.076923076923077</v>
      </c>
      <c r="DN202">
        <f>((10/13)*100)</f>
        <v>76.923076923076934</v>
      </c>
      <c r="DP202">
        <f>((2/9)*100)</f>
        <v>22.222222222222221</v>
      </c>
      <c r="DQ202">
        <f>((0/9)*100)</f>
        <v>0</v>
      </c>
      <c r="DR202">
        <f>((2/9)*100)</f>
        <v>22.222222222222221</v>
      </c>
      <c r="DS202">
        <f>((2/9)*100)</f>
        <v>22.222222222222221</v>
      </c>
      <c r="DT202">
        <f>((0/9)*100)</f>
        <v>0</v>
      </c>
      <c r="DU202">
        <f>((0/9)*100)</f>
        <v>0</v>
      </c>
      <c r="DV202">
        <f>((0/9)*100)</f>
        <v>0</v>
      </c>
      <c r="DW202">
        <f>((5/9)*100)</f>
        <v>55.555555555555557</v>
      </c>
      <c r="DX202">
        <f>((6/9)*100)</f>
        <v>66.666666666666657</v>
      </c>
      <c r="DY202">
        <f>((2/8)*100)</f>
        <v>25</v>
      </c>
      <c r="DZ202">
        <f>((2/8)*100)</f>
        <v>25</v>
      </c>
      <c r="EA202">
        <f>((6/8)*100)</f>
        <v>75</v>
      </c>
    </row>
    <row r="203" spans="1:131" x14ac:dyDescent="0.25">
      <c r="A203">
        <v>51.954475000000002</v>
      </c>
      <c r="B203">
        <v>5.738842</v>
      </c>
      <c r="C203">
        <v>61.203266000000006</v>
      </c>
      <c r="D203">
        <v>6.501684</v>
      </c>
      <c r="E203">
        <v>53.030689000000002</v>
      </c>
      <c r="F203">
        <v>4.6635790000000004</v>
      </c>
      <c r="G203">
        <v>57.696216</v>
      </c>
      <c r="H203">
        <v>8.6492629999999995</v>
      </c>
      <c r="K203">
        <f>(16/200)</f>
        <v>0.08</v>
      </c>
      <c r="L203">
        <f>(15/200)</f>
        <v>7.4999999999999997E-2</v>
      </c>
      <c r="M203">
        <f>(14/200)</f>
        <v>7.0000000000000007E-2</v>
      </c>
      <c r="N203">
        <f>(14/200)</f>
        <v>7.0000000000000007E-2</v>
      </c>
      <c r="P203">
        <f>(11/200)</f>
        <v>5.5E-2</v>
      </c>
      <c r="Q203">
        <f>(12/200)</f>
        <v>0.06</v>
      </c>
      <c r="R203">
        <f>(11/200)</f>
        <v>5.5E-2</v>
      </c>
      <c r="S203">
        <f>(11/200)</f>
        <v>5.5E-2</v>
      </c>
      <c r="U203">
        <f>0.08+0.055</f>
        <v>0.13500000000000001</v>
      </c>
      <c r="V203">
        <f>0.075+0.06</f>
        <v>0.13500000000000001</v>
      </c>
      <c r="W203">
        <f>0.07+0.055</f>
        <v>0.125</v>
      </c>
      <c r="X203">
        <f>0.07+0.055</f>
        <v>0.125</v>
      </c>
      <c r="Z203">
        <f>SQRT((ABS($A$204-$A$203)^2+(ABS($B$204-$B$203)^2)))</f>
        <v>23.562155028455891</v>
      </c>
      <c r="AA203">
        <f>SQRT((ABS($C$204-$C$203)^2+(ABS($D$204-$D$203)^2)))</f>
        <v>24.037856034984905</v>
      </c>
      <c r="AB203">
        <f>SQRT((ABS($E$204-$E$203)^2+(ABS($F$204-$F$203)^2)))</f>
        <v>21.704267831864314</v>
      </c>
      <c r="AC203">
        <f>SQRT((ABS($G$204-$G$203)^2+(ABS($H$204-$H$203)^2)))</f>
        <v>20.785183252869576</v>
      </c>
      <c r="AJ203">
        <f>1/0.135</f>
        <v>7.4074074074074066</v>
      </c>
      <c r="AK203">
        <f>1/0.135</f>
        <v>7.4074074074074066</v>
      </c>
      <c r="AL203">
        <f>1/0.125</f>
        <v>8</v>
      </c>
      <c r="AM203">
        <f>1/0.125</f>
        <v>8</v>
      </c>
      <c r="AO203">
        <f t="shared" si="95"/>
        <v>174.53448169226584</v>
      </c>
      <c r="AP203">
        <f t="shared" si="96"/>
        <v>178.05819285174002</v>
      </c>
      <c r="AQ203">
        <f t="shared" si="97"/>
        <v>173.63414265491451</v>
      </c>
      <c r="AR203">
        <f t="shared" si="98"/>
        <v>166.28146602295661</v>
      </c>
      <c r="AV203">
        <f>((0.08/0.135)*100)</f>
        <v>59.259259259259252</v>
      </c>
      <c r="AW203">
        <f>((0.075/0.135)*100)</f>
        <v>55.55555555555555</v>
      </c>
      <c r="AX203">
        <f>((0.07/0.125)*100)</f>
        <v>56.000000000000007</v>
      </c>
      <c r="AY203">
        <f>((0.07/0.125)*100)</f>
        <v>56.000000000000007</v>
      </c>
      <c r="BA203">
        <f>((0.055/0.135)*100)</f>
        <v>40.74074074074074</v>
      </c>
      <c r="BB203">
        <f>((0.06/0.135)*100)</f>
        <v>44.444444444444443</v>
      </c>
      <c r="BC203">
        <f>((0.055/0.125)*100)</f>
        <v>44</v>
      </c>
      <c r="BD203">
        <f>((0.055/0.125)*100)</f>
        <v>44</v>
      </c>
      <c r="BF203">
        <f>ABS($B$203-$D$203)</f>
        <v>0.76284200000000002</v>
      </c>
      <c r="BG203">
        <f>ABS($F$203-$H$203)</f>
        <v>3.9856839999999991</v>
      </c>
      <c r="BL203">
        <f>SQRT((ABS($A$203-$E$203)^2+(ABS($B$203-$F$203)^2)))</f>
        <v>1.5213241248875926</v>
      </c>
      <c r="BM203">
        <f>SQRT((ABS($C$203-$G$203)^2+(ABS($D$203-$H$203)^2)))</f>
        <v>4.1123588442329595</v>
      </c>
      <c r="BO203">
        <f>SQRT((ABS($A$203-$G$203)^2+(ABS($B$203-$H$203)^2)))</f>
        <v>6.4372463140944021</v>
      </c>
      <c r="BP203">
        <f>SQRT((ABS($C$203-$E$203)^2+(ABS($D$203-$F$203)^2)))</f>
        <v>8.3767323469210861</v>
      </c>
      <c r="BR203">
        <f>DEGREES(ACOS((4.57852000738842^2+19.4214228960554^2-17.8995233561248^2)/(2*4.57852000738842*19.4214228960554)))</f>
        <v>64.0715074300266</v>
      </c>
      <c r="BS203">
        <f>DEGREES(ACOS((26.7982796843048^2+30.2617405620423^2-5.71095263264728^2)/(2*26.7982796843048*30.2617405620423)))</f>
        <v>9.1457979824388129</v>
      </c>
      <c r="BU203">
        <v>16</v>
      </c>
      <c r="BV203">
        <v>6</v>
      </c>
      <c r="BW203">
        <v>6</v>
      </c>
      <c r="BX203">
        <v>11</v>
      </c>
      <c r="BY203">
        <v>15</v>
      </c>
      <c r="BZ203">
        <v>6</v>
      </c>
      <c r="CA203">
        <v>8</v>
      </c>
      <c r="CB203">
        <v>4</v>
      </c>
      <c r="CC203">
        <v>14</v>
      </c>
      <c r="CD203">
        <v>6</v>
      </c>
      <c r="CE203">
        <v>6</v>
      </c>
      <c r="CF203">
        <v>9</v>
      </c>
      <c r="CG203">
        <v>14</v>
      </c>
      <c r="CH203">
        <v>11</v>
      </c>
      <c r="CI203">
        <v>2</v>
      </c>
      <c r="CJ203">
        <v>9</v>
      </c>
      <c r="CL203">
        <v>11</v>
      </c>
      <c r="CM203">
        <v>2</v>
      </c>
      <c r="CN203">
        <v>1</v>
      </c>
      <c r="CO203">
        <v>6</v>
      </c>
      <c r="CP203">
        <v>12</v>
      </c>
      <c r="CQ203">
        <v>2</v>
      </c>
      <c r="CR203">
        <v>5</v>
      </c>
      <c r="CS203">
        <v>2</v>
      </c>
      <c r="CT203">
        <v>11</v>
      </c>
      <c r="CU203">
        <v>1</v>
      </c>
      <c r="CV203">
        <v>4</v>
      </c>
      <c r="CW203">
        <v>6</v>
      </c>
      <c r="CX203">
        <v>11</v>
      </c>
      <c r="CY203">
        <v>6</v>
      </c>
      <c r="CZ203">
        <v>0</v>
      </c>
      <c r="DA203">
        <v>6</v>
      </c>
      <c r="DC203">
        <f>((6/16)*100)</f>
        <v>37.5</v>
      </c>
      <c r="DD203">
        <f>((6/16)*100)</f>
        <v>37.5</v>
      </c>
      <c r="DE203">
        <f>((11/16)*100)</f>
        <v>68.75</v>
      </c>
      <c r="DF203">
        <f>((6/15)*100)</f>
        <v>40</v>
      </c>
      <c r="DG203">
        <f>((8/15)*100)</f>
        <v>53.333333333333336</v>
      </c>
      <c r="DH203">
        <f>((4/15)*100)</f>
        <v>26.666666666666668</v>
      </c>
      <c r="DI203">
        <f>((6/14)*100)</f>
        <v>42.857142857142854</v>
      </c>
      <c r="DJ203">
        <f>((6/14)*100)</f>
        <v>42.857142857142854</v>
      </c>
      <c r="DK203">
        <f>((9/14)*100)</f>
        <v>64.285714285714292</v>
      </c>
      <c r="DL203">
        <f>((11/14)*100)</f>
        <v>78.571428571428569</v>
      </c>
      <c r="DM203">
        <f>((2/14)*100)</f>
        <v>14.285714285714285</v>
      </c>
      <c r="DN203">
        <f>((9/14)*100)</f>
        <v>64.285714285714292</v>
      </c>
      <c r="DP203">
        <f>((2/11)*100)</f>
        <v>18.181818181818183</v>
      </c>
      <c r="DQ203">
        <f>((1/11)*100)</f>
        <v>9.0909090909090917</v>
      </c>
      <c r="DR203">
        <f>((6/11)*100)</f>
        <v>54.54545454545454</v>
      </c>
      <c r="DS203">
        <f>((2/12)*100)</f>
        <v>16.666666666666664</v>
      </c>
      <c r="DT203">
        <f>((5/12)*100)</f>
        <v>41.666666666666671</v>
      </c>
      <c r="DU203">
        <f>((2/12)*100)</f>
        <v>16.666666666666664</v>
      </c>
      <c r="DV203">
        <f>((1/11)*100)</f>
        <v>9.0909090909090917</v>
      </c>
      <c r="DW203">
        <f>((4/11)*100)</f>
        <v>36.363636363636367</v>
      </c>
      <c r="DX203">
        <f>((6/11)*100)</f>
        <v>54.54545454545454</v>
      </c>
      <c r="DY203">
        <f>((6/11)*100)</f>
        <v>54.54545454545454</v>
      </c>
      <c r="DZ203">
        <f>((0/11)*100)</f>
        <v>0</v>
      </c>
      <c r="EA203">
        <f>((6/11)*100)</f>
        <v>54.54545454545454</v>
      </c>
    </row>
    <row r="204" spans="1:131" x14ac:dyDescent="0.25">
      <c r="A204">
        <v>28.392319999999998</v>
      </c>
      <c r="B204">
        <v>5.7376839999999998</v>
      </c>
      <c r="C204">
        <v>37.194372000000001</v>
      </c>
      <c r="D204">
        <v>7.6813159999999998</v>
      </c>
      <c r="E204">
        <v>31.331003000000003</v>
      </c>
      <c r="F204">
        <v>5.1095269999999999</v>
      </c>
      <c r="G204">
        <v>36.913423000000002</v>
      </c>
      <c r="H204">
        <v>8.9644739999999992</v>
      </c>
      <c r="P204">
        <f>(11/200)</f>
        <v>5.5E-2</v>
      </c>
      <c r="Q204">
        <f>(12/200)</f>
        <v>0.06</v>
      </c>
      <c r="BF204">
        <f>ABS($B$204-$D$204)</f>
        <v>1.943632</v>
      </c>
      <c r="BG204">
        <f>ABS($F$204-$H$204)</f>
        <v>3.8549469999999992</v>
      </c>
      <c r="BI204">
        <v>1.5306200000000003</v>
      </c>
      <c r="BJ204">
        <v>1.3906794999999996</v>
      </c>
      <c r="BO204">
        <f>SQRT((ABS($A$204-$G$204)^2+(ABS($B$204-$H$204)^2)))</f>
        <v>9.1116063370137468</v>
      </c>
      <c r="BP204">
        <f>SQRT((ABS($C$204-$E$204)^2+(ABS($D$204-$F$204)^2)))</f>
        <v>6.4025928100014289</v>
      </c>
      <c r="BR204">
        <f>DEGREES(ACOS((5.49326324503906^2+29.7352404297699^2-26.0737487146773^2)/(2*5.49326324503906*29.7352404297699)))</f>
        <v>44.12077222702505</v>
      </c>
      <c r="BS204">
        <f>DEGREES(ACOS((21.5472985093443^2+25.3252912395259^2-5.77704007314135^2)/(2*21.5472985093443*25.3252912395259)))</f>
        <v>10.735247749533922</v>
      </c>
      <c r="CL204">
        <v>11</v>
      </c>
      <c r="CM204">
        <v>2</v>
      </c>
      <c r="CN204">
        <v>3</v>
      </c>
      <c r="CO204">
        <v>8</v>
      </c>
      <c r="CP204">
        <v>12</v>
      </c>
      <c r="CQ204">
        <v>2</v>
      </c>
      <c r="CR204">
        <v>4</v>
      </c>
      <c r="CS204">
        <v>0</v>
      </c>
      <c r="DP204">
        <f>((2/11)*100)</f>
        <v>18.181818181818183</v>
      </c>
      <c r="DQ204">
        <f>((3/11)*100)</f>
        <v>27.27272727272727</v>
      </c>
      <c r="DR204">
        <f>((8/11)*100)</f>
        <v>72.727272727272734</v>
      </c>
      <c r="DS204">
        <f>((2/12)*100)</f>
        <v>16.666666666666664</v>
      </c>
      <c r="DT204">
        <f>((4/12)*100)</f>
        <v>33.333333333333329</v>
      </c>
      <c r="DU204">
        <f>((0/12)*100)</f>
        <v>0</v>
      </c>
    </row>
    <row r="205" spans="1:131" x14ac:dyDescent="0.25">
      <c r="A205" t="s">
        <v>22</v>
      </c>
      <c r="B205" t="s">
        <v>22</v>
      </c>
      <c r="C205" t="s">
        <v>22</v>
      </c>
      <c r="D205" t="s">
        <v>22</v>
      </c>
      <c r="E205" t="s">
        <v>22</v>
      </c>
      <c r="F205" t="s">
        <v>22</v>
      </c>
      <c r="G205" t="s">
        <v>22</v>
      </c>
      <c r="H205" t="s">
        <v>22</v>
      </c>
      <c r="BR205">
        <f>DEGREES(ACOS((20.4854565856268^2+23.6410733165638^2-4.95170837232817^2)/(2*20.4854565856268*23.6410733165638)))</f>
        <v>9.9475205243185059</v>
      </c>
      <c r="BS205">
        <f>DEGREES(ACOS((14.7369845820258^2+20.096619689481^2-7.08832228453602^2)/(2*14.7369845820258*20.096619689481)))</f>
        <v>15.491294023922572</v>
      </c>
    </row>
    <row r="206" spans="1:131" x14ac:dyDescent="0.25">
      <c r="A206">
        <v>34.306476000000004</v>
      </c>
      <c r="B206">
        <v>8.8537890000000008</v>
      </c>
      <c r="C206">
        <v>28.733529000000004</v>
      </c>
      <c r="D206">
        <v>7.0066319999999997</v>
      </c>
      <c r="E206">
        <v>32.780475000000003</v>
      </c>
      <c r="F206">
        <v>10.349736999999999</v>
      </c>
      <c r="G206">
        <v>30.302530000000004</v>
      </c>
      <c r="H206">
        <v>6.4947900000000001</v>
      </c>
      <c r="K206">
        <f>(15/200)</f>
        <v>7.4999999999999997E-2</v>
      </c>
      <c r="L206">
        <f>(20/200)</f>
        <v>0.1</v>
      </c>
      <c r="M206">
        <f>(16/200)</f>
        <v>0.08</v>
      </c>
      <c r="N206">
        <f>(18/200)</f>
        <v>0.09</v>
      </c>
      <c r="P206">
        <f>(10/200)</f>
        <v>0.05</v>
      </c>
      <c r="Q206">
        <f>(11/200)</f>
        <v>5.5E-2</v>
      </c>
      <c r="R206">
        <f>(9/200)</f>
        <v>4.4999999999999998E-2</v>
      </c>
      <c r="S206">
        <f>(8/200)</f>
        <v>0.04</v>
      </c>
      <c r="U206">
        <f>0.075+0.05</f>
        <v>0.125</v>
      </c>
      <c r="V206">
        <f>0.1+0.055</f>
        <v>0.155</v>
      </c>
      <c r="W206">
        <f>0.08+0.045</f>
        <v>0.125</v>
      </c>
      <c r="X206">
        <f>0.09+0.04</f>
        <v>0.13</v>
      </c>
      <c r="Z206">
        <f>SQRT((ABS($A$207-$A$206)^2+(ABS($B$207-$B$206)^2)))</f>
        <v>27.282335955692687</v>
      </c>
      <c r="AA206">
        <f>SQRT((ABS($C$207-$C$206)^2+(ABS($D$207-$D$206)^2)))</f>
        <v>33.754292618510689</v>
      </c>
      <c r="AB206">
        <f>SQRT((ABS($E$207-$E$206)^2+(ABS($F$207-$F$206)^2)))</f>
        <v>30.5100974774032</v>
      </c>
      <c r="AC206">
        <f>SQRT((ABS($G$207-$G$206)^2+(ABS($H$207-$H$206)^2)))</f>
        <v>33.40526152962142</v>
      </c>
      <c r="AJ206">
        <f>1/0.125</f>
        <v>8</v>
      </c>
      <c r="AK206">
        <f>1/0.155</f>
        <v>6.4516129032258069</v>
      </c>
      <c r="AL206">
        <f>1/0.125</f>
        <v>8</v>
      </c>
      <c r="AM206">
        <f>1/0.13</f>
        <v>7.6923076923076916</v>
      </c>
      <c r="AO206">
        <f t="shared" ref="AO206:AO213" si="100">$Z206/$U206</f>
        <v>218.2586876455415</v>
      </c>
      <c r="AP206">
        <f t="shared" ref="AP206:AP213" si="101">$AA206/$V206</f>
        <v>217.76962979684316</v>
      </c>
      <c r="AQ206">
        <f t="shared" ref="AQ206:AQ213" si="102">$AB206/$W206</f>
        <v>244.0807798192256</v>
      </c>
      <c r="AR206">
        <f t="shared" ref="AR206:AR213" si="103">$AC206/$X206</f>
        <v>256.96355022785707</v>
      </c>
      <c r="AV206">
        <f>((0.075/0.125)*100)</f>
        <v>60</v>
      </c>
      <c r="AW206">
        <f>((0.1/0.155)*100)</f>
        <v>64.516129032258078</v>
      </c>
      <c r="AX206">
        <f>((0.08/0.125)*100)</f>
        <v>64</v>
      </c>
      <c r="AY206">
        <f>((0.09/0.13)*100)</f>
        <v>69.230769230769226</v>
      </c>
      <c r="BA206">
        <f>((0.05/0.125)*100)</f>
        <v>40</v>
      </c>
      <c r="BB206">
        <f>((0.055/0.155)*100)</f>
        <v>35.483870967741936</v>
      </c>
      <c r="BC206">
        <f>((0.045/0.125)*100)</f>
        <v>36</v>
      </c>
      <c r="BD206">
        <f>((0.04/0.13)*100)</f>
        <v>30.76923076923077</v>
      </c>
      <c r="BF206">
        <f>ABS($B$206-$D$206)</f>
        <v>1.847157000000001</v>
      </c>
      <c r="BG206">
        <f>ABS($F$206-$H$206)</f>
        <v>3.8549469999999992</v>
      </c>
      <c r="BL206">
        <f>SQRT((ABS($A$206-$E$206)^2+(ABS($B$206-$F$206)^2)))</f>
        <v>2.1369462956997767</v>
      </c>
      <c r="BM206">
        <f>SQRT((ABS($C$206-$G$206)^2+(ABS($D$206-$H$206)^2)))</f>
        <v>1.6503776449543299</v>
      </c>
      <c r="BO206">
        <f>SQRT((ABS($A$206-$G$206)^2+(ABS($B$206-$H$206)^2)))</f>
        <v>4.6471991406563369</v>
      </c>
      <c r="BP206">
        <f>SQRT((ABS($C$206-$E$206)^2+(ABS($D$206-$F$206)^2)))</f>
        <v>5.2492021267942217</v>
      </c>
      <c r="BR206">
        <f>DEGREES(ACOS((28.0654314325416^2+32.077755086086^2-5.58620406610787^2)/(2*28.0654314325416*32.077755086086)))</f>
        <v>7.427233589152511</v>
      </c>
      <c r="BS206">
        <f>DEGREES(ACOS((15.4522205990033^2+23.9174455155814^2-9.60043161037055^2)/(2*15.4522205990033*23.9174455155814)))</f>
        <v>13.528306165585724</v>
      </c>
      <c r="BU206">
        <v>15</v>
      </c>
      <c r="BV206">
        <v>15</v>
      </c>
      <c r="BW206">
        <v>8</v>
      </c>
      <c r="BX206">
        <v>10</v>
      </c>
      <c r="BY206">
        <v>20</v>
      </c>
      <c r="BZ206">
        <v>15</v>
      </c>
      <c r="CA206">
        <v>11</v>
      </c>
      <c r="CB206">
        <v>12</v>
      </c>
      <c r="CC206">
        <v>16</v>
      </c>
      <c r="CD206">
        <v>8</v>
      </c>
      <c r="CE206">
        <v>8</v>
      </c>
      <c r="CF206">
        <v>16</v>
      </c>
      <c r="CG206">
        <v>18</v>
      </c>
      <c r="CH206">
        <v>10</v>
      </c>
      <c r="CI206">
        <v>10</v>
      </c>
      <c r="CJ206">
        <v>16</v>
      </c>
      <c r="CL206">
        <v>10</v>
      </c>
      <c r="CM206">
        <v>5</v>
      </c>
      <c r="CN206">
        <v>2</v>
      </c>
      <c r="CO206">
        <v>3</v>
      </c>
      <c r="CP206">
        <v>11</v>
      </c>
      <c r="CQ206">
        <v>5</v>
      </c>
      <c r="CR206">
        <v>0</v>
      </c>
      <c r="CS206">
        <v>0</v>
      </c>
      <c r="CT206">
        <v>9</v>
      </c>
      <c r="CU206">
        <v>2</v>
      </c>
      <c r="CV206">
        <v>0</v>
      </c>
      <c r="CW206">
        <v>7</v>
      </c>
      <c r="CX206">
        <v>8</v>
      </c>
      <c r="CY206">
        <v>3</v>
      </c>
      <c r="CZ206">
        <v>0</v>
      </c>
      <c r="DA206">
        <v>7</v>
      </c>
      <c r="DC206">
        <f>((15/15)*100)</f>
        <v>100</v>
      </c>
      <c r="DD206">
        <f>((8/15)*100)</f>
        <v>53.333333333333336</v>
      </c>
      <c r="DE206">
        <f>((10/15)*100)</f>
        <v>66.666666666666657</v>
      </c>
      <c r="DF206">
        <f>((15/20)*100)</f>
        <v>75</v>
      </c>
      <c r="DG206">
        <f>((11/20)*100)</f>
        <v>55.000000000000007</v>
      </c>
      <c r="DH206">
        <f>((12/20)*100)</f>
        <v>60</v>
      </c>
      <c r="DI206">
        <f>((8/16)*100)</f>
        <v>50</v>
      </c>
      <c r="DJ206">
        <f>((8/16)*100)</f>
        <v>50</v>
      </c>
      <c r="DK206">
        <f>((16/16)*100)</f>
        <v>100</v>
      </c>
      <c r="DL206">
        <f>((10/18)*100)</f>
        <v>55.555555555555557</v>
      </c>
      <c r="DM206">
        <f>((10/18)*100)</f>
        <v>55.555555555555557</v>
      </c>
      <c r="DN206">
        <f>((16/18)*100)</f>
        <v>88.888888888888886</v>
      </c>
      <c r="DP206">
        <f>((5/10)*100)</f>
        <v>50</v>
      </c>
      <c r="DQ206">
        <f>((2/10)*100)</f>
        <v>20</v>
      </c>
      <c r="DR206">
        <f>((3/10)*100)</f>
        <v>30</v>
      </c>
      <c r="DS206">
        <f>((5/11)*100)</f>
        <v>45.454545454545453</v>
      </c>
      <c r="DT206">
        <f>((0/11)*100)</f>
        <v>0</v>
      </c>
      <c r="DU206">
        <f>((0/11)*100)</f>
        <v>0</v>
      </c>
      <c r="DV206">
        <f>((2/9)*100)</f>
        <v>22.222222222222221</v>
      </c>
      <c r="DW206">
        <f>((0/9)*100)</f>
        <v>0</v>
      </c>
      <c r="DX206">
        <f>((7/9)*100)</f>
        <v>77.777777777777786</v>
      </c>
      <c r="DY206">
        <f>((3/8)*100)</f>
        <v>37.5</v>
      </c>
      <c r="DZ206">
        <f>((0/8)*100)</f>
        <v>0</v>
      </c>
      <c r="EA206">
        <f>((7/8)*100)</f>
        <v>87.5</v>
      </c>
    </row>
    <row r="207" spans="1:131" x14ac:dyDescent="0.25">
      <c r="A207">
        <v>61.575317000000005</v>
      </c>
      <c r="B207">
        <v>9.7117900000000006</v>
      </c>
      <c r="C207">
        <v>62.475635000000004</v>
      </c>
      <c r="D207">
        <v>7.9135790000000004</v>
      </c>
      <c r="E207">
        <v>63.276901000000002</v>
      </c>
      <c r="F207">
        <v>11.263</v>
      </c>
      <c r="G207">
        <v>63.707057000000006</v>
      </c>
      <c r="H207">
        <v>6.716316</v>
      </c>
      <c r="K207">
        <f>(12/200)</f>
        <v>0.06</v>
      </c>
      <c r="L207">
        <f>(18/200)</f>
        <v>0.09</v>
      </c>
      <c r="M207">
        <f>(14/200)</f>
        <v>7.0000000000000007E-2</v>
      </c>
      <c r="N207">
        <f>(16/200)</f>
        <v>0.08</v>
      </c>
      <c r="P207">
        <f>(8/200)</f>
        <v>0.04</v>
      </c>
      <c r="Q207">
        <f>(8/200)</f>
        <v>0.04</v>
      </c>
      <c r="R207">
        <f>(9/200)</f>
        <v>4.4999999999999998E-2</v>
      </c>
      <c r="S207">
        <f>(9/200)</f>
        <v>4.4999999999999998E-2</v>
      </c>
      <c r="U207">
        <f>0.06+0.04</f>
        <v>0.1</v>
      </c>
      <c r="V207">
        <f>0.09+0.04</f>
        <v>0.13</v>
      </c>
      <c r="W207">
        <f>0.07+0.045</f>
        <v>0.115</v>
      </c>
      <c r="X207">
        <f>0.08+0.045</f>
        <v>0.125</v>
      </c>
      <c r="Z207">
        <f>SQRT((ABS($A$208-$A$207)^2+(ABS($B$208-$B$207)^2)))</f>
        <v>21.972453028450381</v>
      </c>
      <c r="AA207">
        <f>SQRT((ABS($C$208-$C$207)^2+(ABS($D$208-$D$207)^2)))</f>
        <v>26.410987901082027</v>
      </c>
      <c r="AB207">
        <f>SQRT((ABS($E$208-$E$207)^2+(ABS($F$208-$F$207)^2)))</f>
        <v>23.521223666649409</v>
      </c>
      <c r="AC207">
        <f>SQRT((ABS($G$208-$G$207)^2+(ABS($H$208-$H$207)^2)))</f>
        <v>26.18899695389927</v>
      </c>
      <c r="AJ207">
        <f>1/0.1</f>
        <v>10</v>
      </c>
      <c r="AK207">
        <f>1/0.13</f>
        <v>7.6923076923076916</v>
      </c>
      <c r="AL207">
        <f>1/0.115</f>
        <v>8.695652173913043</v>
      </c>
      <c r="AM207">
        <f>1/0.125</f>
        <v>8</v>
      </c>
      <c r="AO207">
        <f t="shared" si="100"/>
        <v>219.7245302845038</v>
      </c>
      <c r="AP207">
        <f t="shared" si="101"/>
        <v>203.16144539293867</v>
      </c>
      <c r="AQ207">
        <f t="shared" si="102"/>
        <v>204.53237970999484</v>
      </c>
      <c r="AR207">
        <f t="shared" si="103"/>
        <v>209.51197563119416</v>
      </c>
      <c r="AV207">
        <f>((0.06/0.1)*100)</f>
        <v>60</v>
      </c>
      <c r="AW207">
        <f>((0.09/0.13)*100)</f>
        <v>69.230769230769226</v>
      </c>
      <c r="AX207">
        <f>((0.07/0.115)*100)</f>
        <v>60.869565217391312</v>
      </c>
      <c r="AY207">
        <f>((0.08/0.125)*100)</f>
        <v>64</v>
      </c>
      <c r="BA207">
        <f>((0.04/0.1)*100)</f>
        <v>40</v>
      </c>
      <c r="BB207">
        <f>((0.04/0.13)*100)</f>
        <v>30.76923076923077</v>
      </c>
      <c r="BC207">
        <f>((0.045/0.115)*100)</f>
        <v>39.130434782608688</v>
      </c>
      <c r="BD207">
        <f>((0.045/0.125)*100)</f>
        <v>36</v>
      </c>
      <c r="BF207">
        <f>ABS($B$207-$D$207)</f>
        <v>1.7982110000000002</v>
      </c>
      <c r="BG207">
        <f>ABS($F$207-$H$207)</f>
        <v>4.5466839999999999</v>
      </c>
      <c r="BL207">
        <f>SQRT((ABS($A$207-$E$207)^2+(ABS($B$207-$F$207)^2)))</f>
        <v>2.3025291687959109</v>
      </c>
      <c r="BM207">
        <f>SQRT((ABS($C$207-$G$207)^2+(ABS($D$207-$H$207)^2)))</f>
        <v>1.7175094856369806</v>
      </c>
      <c r="BO207">
        <f>SQRT((ABS($A$207-$G$207)^2+(ABS($B$207-$H$207)^2)))</f>
        <v>3.6765717607951034</v>
      </c>
      <c r="BP207">
        <f>SQRT((ABS($C$207-$E$207)^2+(ABS($D$207-$F$207)^2)))</f>
        <v>3.4439291859730501</v>
      </c>
      <c r="BR207">
        <f>DEGREES(ACOS((25.8006975622074^2+30.085269026303^2-6.13691722989091^2)/(2*25.8006975622074*30.085269026303)))</f>
        <v>9.0449657262896217</v>
      </c>
      <c r="BU207">
        <v>12</v>
      </c>
      <c r="BV207">
        <v>12</v>
      </c>
      <c r="BW207">
        <v>3</v>
      </c>
      <c r="BX207">
        <v>3</v>
      </c>
      <c r="BY207">
        <v>18</v>
      </c>
      <c r="BZ207">
        <v>12</v>
      </c>
      <c r="CA207">
        <v>9</v>
      </c>
      <c r="CB207">
        <v>9</v>
      </c>
      <c r="CC207">
        <v>14</v>
      </c>
      <c r="CD207">
        <v>5</v>
      </c>
      <c r="CE207">
        <v>9</v>
      </c>
      <c r="CF207">
        <v>14</v>
      </c>
      <c r="CG207">
        <v>16</v>
      </c>
      <c r="CH207">
        <v>7</v>
      </c>
      <c r="CI207">
        <v>10</v>
      </c>
      <c r="CJ207">
        <v>14</v>
      </c>
      <c r="CL207">
        <v>8</v>
      </c>
      <c r="CM207">
        <v>8</v>
      </c>
      <c r="CN207">
        <v>0</v>
      </c>
      <c r="CO207">
        <v>0</v>
      </c>
      <c r="CP207">
        <v>8</v>
      </c>
      <c r="CQ207">
        <v>8</v>
      </c>
      <c r="CR207">
        <v>0</v>
      </c>
      <c r="CS207">
        <v>0</v>
      </c>
      <c r="CT207">
        <v>9</v>
      </c>
      <c r="CU207">
        <v>0</v>
      </c>
      <c r="CV207">
        <v>0</v>
      </c>
      <c r="CW207">
        <v>9</v>
      </c>
      <c r="CX207">
        <v>9</v>
      </c>
      <c r="CY207">
        <v>0</v>
      </c>
      <c r="CZ207">
        <v>0</v>
      </c>
      <c r="DA207">
        <v>9</v>
      </c>
      <c r="DC207">
        <f>((12/12)*100)</f>
        <v>100</v>
      </c>
      <c r="DD207">
        <f>((3/12)*100)</f>
        <v>25</v>
      </c>
      <c r="DE207">
        <f>((3/12)*100)</f>
        <v>25</v>
      </c>
      <c r="DF207">
        <f>((12/18)*100)</f>
        <v>66.666666666666657</v>
      </c>
      <c r="DG207">
        <f>((9/18)*100)</f>
        <v>50</v>
      </c>
      <c r="DH207">
        <f>((9/18)*100)</f>
        <v>50</v>
      </c>
      <c r="DI207">
        <f>((5/14)*100)</f>
        <v>35.714285714285715</v>
      </c>
      <c r="DJ207">
        <f>((9/14)*100)</f>
        <v>64.285714285714292</v>
      </c>
      <c r="DK207">
        <f>((14/14)*100)</f>
        <v>100</v>
      </c>
      <c r="DL207">
        <f>((7/16)*100)</f>
        <v>43.75</v>
      </c>
      <c r="DM207">
        <f>((10/16)*100)</f>
        <v>62.5</v>
      </c>
      <c r="DN207">
        <f>((14/16)*100)</f>
        <v>87.5</v>
      </c>
      <c r="DP207">
        <f>((8/8)*100)</f>
        <v>100</v>
      </c>
      <c r="DQ207">
        <f>((0/8)*100)</f>
        <v>0</v>
      </c>
      <c r="DR207">
        <f>((0/8)*100)</f>
        <v>0</v>
      </c>
      <c r="DS207">
        <f>((8/8)*100)</f>
        <v>100</v>
      </c>
      <c r="DT207">
        <f>((0/8)*100)</f>
        <v>0</v>
      </c>
      <c r="DU207">
        <f>((0/8)*100)</f>
        <v>0</v>
      </c>
      <c r="DV207">
        <f>((0/9)*100)</f>
        <v>0</v>
      </c>
      <c r="DW207">
        <f>((0/9)*100)</f>
        <v>0</v>
      </c>
      <c r="DX207">
        <f>((9/9)*100)</f>
        <v>100</v>
      </c>
      <c r="DY207">
        <f>((0/9)*100)</f>
        <v>0</v>
      </c>
      <c r="DZ207">
        <f>((0/9)*100)</f>
        <v>0</v>
      </c>
      <c r="EA207">
        <f>((9/9)*100)</f>
        <v>100</v>
      </c>
    </row>
    <row r="208" spans="1:131" x14ac:dyDescent="0.25">
      <c r="A208">
        <v>83.533440000000013</v>
      </c>
      <c r="B208">
        <v>8.9183629999999994</v>
      </c>
      <c r="C208">
        <v>88.881886000000009</v>
      </c>
      <c r="D208">
        <v>7.4133889999999996</v>
      </c>
      <c r="E208">
        <v>86.791739000000007</v>
      </c>
      <c r="F208">
        <v>10.714952</v>
      </c>
      <c r="G208">
        <v>89.895506000000012</v>
      </c>
      <c r="H208">
        <v>6.5469039999999996</v>
      </c>
      <c r="K208">
        <f>(13/200)</f>
        <v>6.5000000000000002E-2</v>
      </c>
      <c r="L208">
        <f>(16/200)</f>
        <v>0.08</v>
      </c>
      <c r="M208">
        <f>(16/200)</f>
        <v>0.08</v>
      </c>
      <c r="N208">
        <f>(16/200)</f>
        <v>0.08</v>
      </c>
      <c r="P208">
        <f>(9/200)</f>
        <v>4.4999999999999998E-2</v>
      </c>
      <c r="Q208">
        <f>(6/200)</f>
        <v>0.03</v>
      </c>
      <c r="R208">
        <f>(8/200)</f>
        <v>0.04</v>
      </c>
      <c r="S208">
        <f>(8/200)</f>
        <v>0.04</v>
      </c>
      <c r="U208">
        <f>0.065+0.045</f>
        <v>0.11</v>
      </c>
      <c r="V208">
        <f>0.08+0.03</f>
        <v>0.11</v>
      </c>
      <c r="W208">
        <f>0.08+0.04</f>
        <v>0.12</v>
      </c>
      <c r="X208">
        <f>0.08+0.04</f>
        <v>0.12</v>
      </c>
      <c r="Z208">
        <f>SQRT((ABS($A$209-$A$208)^2+(ABS($B$209-$B$208)^2)))</f>
        <v>27.22903412196812</v>
      </c>
      <c r="AA208">
        <f>SQRT((ABS($C$209-$C$208)^2+(ABS($D$209-$D$208)^2)))</f>
        <v>28.947750221891052</v>
      </c>
      <c r="AB208">
        <f>SQRT((ABS($E$209-$E$208)^2+(ABS($F$209-$F$208)^2)))</f>
        <v>28.83042916554373</v>
      </c>
      <c r="AC208">
        <f>SQRT((ABS($G$209-$G$208)^2+(ABS($H$209-$H$208)^2)))</f>
        <v>29.792831203775386</v>
      </c>
      <c r="AJ208">
        <f>1/0.11</f>
        <v>9.0909090909090917</v>
      </c>
      <c r="AK208">
        <f>1/0.11</f>
        <v>9.0909090909090917</v>
      </c>
      <c r="AL208">
        <f>1/0.12</f>
        <v>8.3333333333333339</v>
      </c>
      <c r="AM208">
        <f>1/0.12</f>
        <v>8.3333333333333339</v>
      </c>
      <c r="AO208">
        <f t="shared" si="100"/>
        <v>247.53667383607382</v>
      </c>
      <c r="AP208">
        <f t="shared" si="101"/>
        <v>263.16136565355504</v>
      </c>
      <c r="AQ208">
        <f t="shared" si="102"/>
        <v>240.2535763795311</v>
      </c>
      <c r="AR208">
        <f t="shared" si="103"/>
        <v>248.27359336479489</v>
      </c>
      <c r="AV208">
        <f>((0.065/0.11)*100)</f>
        <v>59.090909090909093</v>
      </c>
      <c r="AW208">
        <f>((0.08/0.11)*100)</f>
        <v>72.727272727272734</v>
      </c>
      <c r="AX208">
        <f>((0.08/0.12)*100)</f>
        <v>66.666666666666671</v>
      </c>
      <c r="AY208">
        <f>((0.08/0.12)*100)</f>
        <v>66.666666666666671</v>
      </c>
      <c r="BA208">
        <f>((0.045/0.11)*100)</f>
        <v>40.909090909090907</v>
      </c>
      <c r="BB208">
        <f>((0.03/0.11)*100)</f>
        <v>27.27272727272727</v>
      </c>
      <c r="BC208">
        <f>((0.04/0.12)*100)</f>
        <v>33.333333333333336</v>
      </c>
      <c r="BD208">
        <f>((0.04/0.12)*100)</f>
        <v>33.333333333333336</v>
      </c>
      <c r="BF208">
        <f>ABS($B$208-$D$208)</f>
        <v>1.5049739999999998</v>
      </c>
      <c r="BG208">
        <f>ABS($F$208-$H$208)</f>
        <v>4.1680480000000006</v>
      </c>
      <c r="BL208">
        <f>SQRT((ABS($A$208-$E$208)^2+(ABS($B$208-$F$208)^2)))</f>
        <v>3.7207854558307929</v>
      </c>
      <c r="BM208">
        <f>SQRT((ABS($C$208-$G$208)^2+(ABS($D$208-$H$208)^2)))</f>
        <v>1.3334998161323481</v>
      </c>
      <c r="BO208">
        <f>SQRT((ABS($A$208-$G$208)^2+(ABS($B$208-$H$208)^2)))</f>
        <v>6.789676102513063</v>
      </c>
      <c r="BP208">
        <f>SQRT((ABS($C$208-$E$208)^2+(ABS($D$208-$F$208)^2)))</f>
        <v>3.907560968760182</v>
      </c>
      <c r="BR208">
        <f>DEGREES(ACOS((19.0020219083266^2+22.8024236835898^2-5.57438988043947^2)/(2*19.0020219083266*22.8024236835898)))</f>
        <v>11.24308236578338</v>
      </c>
      <c r="BU208">
        <v>13</v>
      </c>
      <c r="BV208">
        <v>10</v>
      </c>
      <c r="BW208">
        <v>5</v>
      </c>
      <c r="BX208">
        <v>5</v>
      </c>
      <c r="BY208">
        <v>16</v>
      </c>
      <c r="BZ208">
        <v>10</v>
      </c>
      <c r="CA208">
        <v>9</v>
      </c>
      <c r="CB208">
        <v>8</v>
      </c>
      <c r="CC208">
        <v>16</v>
      </c>
      <c r="CD208">
        <v>7</v>
      </c>
      <c r="CE208">
        <v>9</v>
      </c>
      <c r="CF208">
        <v>14</v>
      </c>
      <c r="CG208">
        <v>16</v>
      </c>
      <c r="CH208">
        <v>7</v>
      </c>
      <c r="CI208">
        <v>8</v>
      </c>
      <c r="CJ208">
        <v>14</v>
      </c>
      <c r="CL208">
        <v>9</v>
      </c>
      <c r="CM208">
        <v>3</v>
      </c>
      <c r="CN208">
        <v>0</v>
      </c>
      <c r="CO208">
        <v>0</v>
      </c>
      <c r="CP208">
        <v>6</v>
      </c>
      <c r="CQ208">
        <v>3</v>
      </c>
      <c r="CR208">
        <v>1</v>
      </c>
      <c r="CS208">
        <v>0</v>
      </c>
      <c r="CT208">
        <v>8</v>
      </c>
      <c r="CU208">
        <v>0</v>
      </c>
      <c r="CV208">
        <v>1</v>
      </c>
      <c r="CW208">
        <v>6</v>
      </c>
      <c r="CX208">
        <v>8</v>
      </c>
      <c r="CY208">
        <v>0</v>
      </c>
      <c r="CZ208">
        <v>0</v>
      </c>
      <c r="DA208">
        <v>6</v>
      </c>
      <c r="DC208">
        <f>((10/13)*100)</f>
        <v>76.923076923076934</v>
      </c>
      <c r="DD208">
        <f>((5/13)*100)</f>
        <v>38.461538461538467</v>
      </c>
      <c r="DE208">
        <f>((5/13)*100)</f>
        <v>38.461538461538467</v>
      </c>
      <c r="DF208">
        <f>((10/16)*100)</f>
        <v>62.5</v>
      </c>
      <c r="DG208">
        <f>((9/16)*100)</f>
        <v>56.25</v>
      </c>
      <c r="DH208">
        <f>((8/16)*100)</f>
        <v>50</v>
      </c>
      <c r="DI208">
        <f>((7/16)*100)</f>
        <v>43.75</v>
      </c>
      <c r="DJ208">
        <f>((9/16)*100)</f>
        <v>56.25</v>
      </c>
      <c r="DK208">
        <f>((14/16)*100)</f>
        <v>87.5</v>
      </c>
      <c r="DL208">
        <f>((7/16)*100)</f>
        <v>43.75</v>
      </c>
      <c r="DM208">
        <f>((8/16)*100)</f>
        <v>50</v>
      </c>
      <c r="DN208">
        <f>((14/16)*100)</f>
        <v>87.5</v>
      </c>
      <c r="DP208">
        <f>((3/9)*100)</f>
        <v>33.333333333333329</v>
      </c>
      <c r="DQ208">
        <f t="shared" ref="DQ208:DR212" si="104">((0/9)*100)</f>
        <v>0</v>
      </c>
      <c r="DR208">
        <f t="shared" si="104"/>
        <v>0</v>
      </c>
      <c r="DS208">
        <f>((3/6)*100)</f>
        <v>50</v>
      </c>
      <c r="DT208">
        <f>((1/6)*100)</f>
        <v>16.666666666666664</v>
      </c>
      <c r="DU208">
        <f>((0/6)*100)</f>
        <v>0</v>
      </c>
      <c r="DV208">
        <f>((0/8)*100)</f>
        <v>0</v>
      </c>
      <c r="DW208">
        <f>((1/8)*100)</f>
        <v>12.5</v>
      </c>
      <c r="DX208">
        <f>((6/8)*100)</f>
        <v>75</v>
      </c>
      <c r="DY208">
        <f>((0/8)*100)</f>
        <v>0</v>
      </c>
      <c r="DZ208">
        <f>((0/8)*100)</f>
        <v>0</v>
      </c>
      <c r="EA208">
        <f>((6/8)*100)</f>
        <v>75</v>
      </c>
    </row>
    <row r="209" spans="1:131" x14ac:dyDescent="0.25">
      <c r="A209">
        <v>110.76054200000002</v>
      </c>
      <c r="B209">
        <v>9.2427329999999994</v>
      </c>
      <c r="C209">
        <v>117.829611</v>
      </c>
      <c r="D209">
        <v>7.4516020000000003</v>
      </c>
      <c r="E209">
        <v>115.60610400000002</v>
      </c>
      <c r="F209">
        <v>9.7526550000000007</v>
      </c>
      <c r="G209">
        <v>119.666708</v>
      </c>
      <c r="H209">
        <v>5.411861</v>
      </c>
      <c r="K209">
        <f>(14/200)</f>
        <v>7.0000000000000007E-2</v>
      </c>
      <c r="L209">
        <f>(16/200)</f>
        <v>0.08</v>
      </c>
      <c r="M209">
        <f>(17/200)</f>
        <v>8.5000000000000006E-2</v>
      </c>
      <c r="N209">
        <f>(16/200)</f>
        <v>0.08</v>
      </c>
      <c r="P209">
        <f>(9/200)</f>
        <v>4.4999999999999998E-2</v>
      </c>
      <c r="Q209">
        <f>(8/200)</f>
        <v>0.04</v>
      </c>
      <c r="R209">
        <f>(7/200)</f>
        <v>3.5000000000000003E-2</v>
      </c>
      <c r="S209">
        <f>(8/200)</f>
        <v>0.04</v>
      </c>
      <c r="U209">
        <f>0.07+0.045</f>
        <v>0.115</v>
      </c>
      <c r="V209">
        <f>0.08+0.04</f>
        <v>0.12</v>
      </c>
      <c r="W209">
        <f>0.085+0.035</f>
        <v>0.12000000000000001</v>
      </c>
      <c r="X209">
        <f>0.08+0.04</f>
        <v>0.12</v>
      </c>
      <c r="Z209">
        <f>SQRT((ABS($A$210-$A$209)^2+(ABS($B$210-$B$209)^2)))</f>
        <v>25.809408075966392</v>
      </c>
      <c r="AA209">
        <f>SQRT((ABS($C$210-$C$209)^2+(ABS($D$210-$D$209)^2)))</f>
        <v>36.232603628266034</v>
      </c>
      <c r="AB209">
        <f>SQRT((ABS($E$210-$E$209)^2+(ABS($F$210-$F$209)^2)))</f>
        <v>36.99908157546259</v>
      </c>
      <c r="AC209">
        <f>SQRT((ABS($G$210-$G$209)^2+(ABS($H$210-$H$209)^2)))</f>
        <v>34.918572008767043</v>
      </c>
      <c r="AJ209">
        <f>1/0.115</f>
        <v>8.695652173913043</v>
      </c>
      <c r="AK209">
        <f>1/0.12</f>
        <v>8.3333333333333339</v>
      </c>
      <c r="AL209">
        <f>1/0.12</f>
        <v>8.3333333333333339</v>
      </c>
      <c r="AM209">
        <f>1/0.12</f>
        <v>8.3333333333333339</v>
      </c>
      <c r="AO209">
        <f t="shared" si="100"/>
        <v>224.42963544318602</v>
      </c>
      <c r="AP209">
        <f t="shared" si="101"/>
        <v>301.93836356888363</v>
      </c>
      <c r="AQ209">
        <f t="shared" si="102"/>
        <v>308.32567979552158</v>
      </c>
      <c r="AR209">
        <f t="shared" si="103"/>
        <v>290.98810007305872</v>
      </c>
      <c r="AV209">
        <f>((0.07/0.115)*100)</f>
        <v>60.869565217391312</v>
      </c>
      <c r="AW209">
        <f>((0.08/0.12)*100)</f>
        <v>66.666666666666671</v>
      </c>
      <c r="AX209">
        <f>((0.085/0.12)*100)</f>
        <v>70.833333333333343</v>
      </c>
      <c r="AY209">
        <f>((0.08/0.12)*100)</f>
        <v>66.666666666666671</v>
      </c>
      <c r="BA209">
        <f>((0.045/0.115)*100)</f>
        <v>39.130434782608688</v>
      </c>
      <c r="BB209">
        <f>((0.04/0.12)*100)</f>
        <v>33.333333333333336</v>
      </c>
      <c r="BC209">
        <f>((0.035/0.12)*100)</f>
        <v>29.166666666666668</v>
      </c>
      <c r="BD209">
        <f>((0.04/0.12)*100)</f>
        <v>33.333333333333336</v>
      </c>
      <c r="BF209">
        <f>ABS($B$209-$D$209)</f>
        <v>1.7911309999999991</v>
      </c>
      <c r="BG209">
        <f>ABS($F$209-$H$209)</f>
        <v>4.3407940000000007</v>
      </c>
      <c r="BL209">
        <f>SQRT((ABS($A$209-$E$209)^2+(ABS($B$209-$F$209)^2)))</f>
        <v>4.8723189080691354</v>
      </c>
      <c r="BM209">
        <f>SQRT((ABS($C$209-$G$209)^2+(ABS($D$209-$H$209)^2)))</f>
        <v>2.7450808247645462</v>
      </c>
      <c r="BO209">
        <f>SQRT((ABS($A$209-$G$209)^2+(ABS($B$209-$H$209)^2)))</f>
        <v>9.6951210977449751</v>
      </c>
      <c r="BP209">
        <f>SQRT((ABS($C$209-$E$209)^2+(ABS($D$209-$F$209)^2)))</f>
        <v>3.1998169147402682</v>
      </c>
      <c r="BR209">
        <f>DEGREES(ACOS((16.1060248740516^2+24.4044413091931^2-9.43356098187026^2)/(2*16.1060248740516*24.4044413091931)))</f>
        <v>12.993592187772123</v>
      </c>
      <c r="BS209">
        <f>DEGREES(ACOS((17.8995233561248^2+21.3775171155896^2-5.49326324503906^2)/(2*17.8995233561248*21.3775171155896)))</f>
        <v>12.478868215311252</v>
      </c>
      <c r="BU209">
        <v>14</v>
      </c>
      <c r="BV209">
        <v>9</v>
      </c>
      <c r="BW209">
        <v>7</v>
      </c>
      <c r="BX209">
        <v>6</v>
      </c>
      <c r="BY209">
        <v>16</v>
      </c>
      <c r="BZ209">
        <v>9</v>
      </c>
      <c r="CA209">
        <v>10</v>
      </c>
      <c r="CB209">
        <v>8</v>
      </c>
      <c r="CC209">
        <v>17</v>
      </c>
      <c r="CD209">
        <v>8</v>
      </c>
      <c r="CE209">
        <v>10</v>
      </c>
      <c r="CF209">
        <v>14</v>
      </c>
      <c r="CG209">
        <v>16</v>
      </c>
      <c r="CH209">
        <v>7</v>
      </c>
      <c r="CI209">
        <v>8</v>
      </c>
      <c r="CJ209">
        <v>14</v>
      </c>
      <c r="CL209">
        <v>9</v>
      </c>
      <c r="CM209">
        <v>3</v>
      </c>
      <c r="CN209">
        <v>0</v>
      </c>
      <c r="CO209">
        <v>0</v>
      </c>
      <c r="CP209">
        <v>8</v>
      </c>
      <c r="CQ209">
        <v>3</v>
      </c>
      <c r="CR209">
        <v>1</v>
      </c>
      <c r="CS209">
        <v>0</v>
      </c>
      <c r="CT209">
        <v>7</v>
      </c>
      <c r="CU209">
        <v>0</v>
      </c>
      <c r="CV209">
        <v>1</v>
      </c>
      <c r="CW209">
        <v>5</v>
      </c>
      <c r="CX209">
        <v>8</v>
      </c>
      <c r="CY209">
        <v>0</v>
      </c>
      <c r="CZ209">
        <v>0</v>
      </c>
      <c r="DA209">
        <v>5</v>
      </c>
      <c r="DC209">
        <f>((9/14)*100)</f>
        <v>64.285714285714292</v>
      </c>
      <c r="DD209">
        <f>((7/14)*100)</f>
        <v>50</v>
      </c>
      <c r="DE209">
        <f>((6/14)*100)</f>
        <v>42.857142857142854</v>
      </c>
      <c r="DF209">
        <f>((9/16)*100)</f>
        <v>56.25</v>
      </c>
      <c r="DG209">
        <f>((10/16)*100)</f>
        <v>62.5</v>
      </c>
      <c r="DH209">
        <f>((8/16)*100)</f>
        <v>50</v>
      </c>
      <c r="DI209">
        <f>((8/17)*100)</f>
        <v>47.058823529411761</v>
      </c>
      <c r="DJ209">
        <f>((10/17)*100)</f>
        <v>58.82352941176471</v>
      </c>
      <c r="DK209">
        <f>((14/17)*100)</f>
        <v>82.35294117647058</v>
      </c>
      <c r="DL209">
        <f>((7/16)*100)</f>
        <v>43.75</v>
      </c>
      <c r="DM209">
        <f>((8/16)*100)</f>
        <v>50</v>
      </c>
      <c r="DN209">
        <f>((14/16)*100)</f>
        <v>87.5</v>
      </c>
      <c r="DP209">
        <f>((3/9)*100)</f>
        <v>33.333333333333329</v>
      </c>
      <c r="DQ209">
        <f t="shared" si="104"/>
        <v>0</v>
      </c>
      <c r="DR209">
        <f t="shared" si="104"/>
        <v>0</v>
      </c>
      <c r="DS209">
        <f>((3/8)*100)</f>
        <v>37.5</v>
      </c>
      <c r="DT209">
        <f>((1/8)*100)</f>
        <v>12.5</v>
      </c>
      <c r="DU209">
        <f>((0/8)*100)</f>
        <v>0</v>
      </c>
      <c r="DV209">
        <f>((0/7)*100)</f>
        <v>0</v>
      </c>
      <c r="DW209">
        <f>((1/7)*100)</f>
        <v>14.285714285714285</v>
      </c>
      <c r="DX209">
        <f>((5/7)*100)</f>
        <v>71.428571428571431</v>
      </c>
      <c r="DY209">
        <f>((0/8)*100)</f>
        <v>0</v>
      </c>
      <c r="DZ209">
        <f>((0/8)*100)</f>
        <v>0</v>
      </c>
      <c r="EA209">
        <f>((5/8)*100)</f>
        <v>62.5</v>
      </c>
    </row>
    <row r="210" spans="1:131" x14ac:dyDescent="0.25">
      <c r="A210">
        <v>136.527918</v>
      </c>
      <c r="B210">
        <v>7.7703610000000003</v>
      </c>
      <c r="C210">
        <v>154.05703</v>
      </c>
      <c r="D210">
        <v>8.0645279999999993</v>
      </c>
      <c r="E210">
        <v>152.597973</v>
      </c>
      <c r="F210">
        <v>10.483179</v>
      </c>
      <c r="G210">
        <v>154.55634000000001</v>
      </c>
      <c r="H210">
        <v>6.8332160000000002</v>
      </c>
      <c r="K210">
        <f>(18/200)</f>
        <v>0.09</v>
      </c>
      <c r="L210">
        <f>(18/200)</f>
        <v>0.09</v>
      </c>
      <c r="M210">
        <f>(18/200)</f>
        <v>0.09</v>
      </c>
      <c r="N210">
        <f>(17/200)</f>
        <v>8.5000000000000006E-2</v>
      </c>
      <c r="P210">
        <f>(9/200)</f>
        <v>4.4999999999999998E-2</v>
      </c>
      <c r="Q210">
        <f>(8/200)</f>
        <v>0.04</v>
      </c>
      <c r="R210">
        <f>(7/200)</f>
        <v>3.5000000000000003E-2</v>
      </c>
      <c r="S210">
        <f>(7/200)</f>
        <v>3.5000000000000003E-2</v>
      </c>
      <c r="U210">
        <f>0.09+0.045</f>
        <v>0.13500000000000001</v>
      </c>
      <c r="V210">
        <f>0.09+0.04</f>
        <v>0.13</v>
      </c>
      <c r="W210">
        <f>0.09+0.035</f>
        <v>0.125</v>
      </c>
      <c r="X210">
        <f>0.085+0.035</f>
        <v>0.12000000000000001</v>
      </c>
      <c r="Z210">
        <f>SQRT((ABS($A$211-$A$210)^2+(ABS($B$211-$B$210)^2)))</f>
        <v>37.868330133361582</v>
      </c>
      <c r="AA210">
        <f>SQRT((ABS($C$211-$C$210)^2+(ABS($D$211-$D$210)^2)))</f>
        <v>27.261933002557882</v>
      </c>
      <c r="AB210">
        <f>SQRT((ABS($E$211-$E$210)^2+(ABS($F$211-$F$210)^2)))</f>
        <v>25.89921961969414</v>
      </c>
      <c r="AC210">
        <f>SQRT((ABS($G$211-$G$210)^2+(ABS($H$211-$H$210)^2)))</f>
        <v>26.656144688568762</v>
      </c>
      <c r="AJ210">
        <f>1/0.135</f>
        <v>7.4074074074074066</v>
      </c>
      <c r="AK210">
        <f>1/0.13</f>
        <v>7.6923076923076916</v>
      </c>
      <c r="AL210">
        <f>1/0.125</f>
        <v>8</v>
      </c>
      <c r="AM210">
        <f>1/0.12</f>
        <v>8.3333333333333339</v>
      </c>
      <c r="AO210">
        <f t="shared" si="100"/>
        <v>280.50614913601169</v>
      </c>
      <c r="AP210">
        <f t="shared" si="101"/>
        <v>209.70717694275294</v>
      </c>
      <c r="AQ210">
        <f t="shared" si="102"/>
        <v>207.19375695755312</v>
      </c>
      <c r="AR210">
        <f t="shared" si="103"/>
        <v>222.13453907140632</v>
      </c>
      <c r="AV210">
        <f>((0.09/0.135)*100)</f>
        <v>66.666666666666657</v>
      </c>
      <c r="AW210">
        <f>((0.09/0.13)*100)</f>
        <v>69.230769230769226</v>
      </c>
      <c r="AX210">
        <f>((0.09/0.125)*100)</f>
        <v>72</v>
      </c>
      <c r="AY210">
        <f>((0.085/0.12)*100)</f>
        <v>70.833333333333343</v>
      </c>
      <c r="BA210">
        <f>((0.045/0.135)*100)</f>
        <v>33.333333333333329</v>
      </c>
      <c r="BB210">
        <f>((0.04/0.13)*100)</f>
        <v>30.76923076923077</v>
      </c>
      <c r="BC210">
        <f>((0.035/0.125)*100)</f>
        <v>28.000000000000004</v>
      </c>
      <c r="BD210">
        <f>((0.035/0.12)*100)</f>
        <v>29.166666666666668</v>
      </c>
      <c r="BF210">
        <f>ABS($B$210-$D$210)</f>
        <v>0.29416699999999896</v>
      </c>
      <c r="BG210">
        <f>ABS($F$210-$H$210)</f>
        <v>3.6499629999999996</v>
      </c>
      <c r="BL210">
        <f>SQRT((ABS($A$210-$E$210)^2+(ABS($B$210-$F$210)^2)))</f>
        <v>16.297424618759521</v>
      </c>
      <c r="BM210">
        <f>SQRT((ABS($C$210-$G$210)^2+(ABS($D$210-$H$210)^2)))</f>
        <v>1.3286985050958724</v>
      </c>
      <c r="BO210">
        <f>SQRT((ABS($A$210-$G$210)^2+(ABS($B$210-$H$210)^2)))</f>
        <v>18.052762685005007</v>
      </c>
      <c r="BP210">
        <f>SQRT((ABS($C$210-$E$210)^2+(ABS($D$210-$F$210)^2)))</f>
        <v>2.8246628097969508</v>
      </c>
      <c r="BR210">
        <f>DEGREES(ACOS((13.906437853401^2+23.7822010678147^2-10.8165148783823^2)/(2*13.906437853401*23.7822010678147)))</f>
        <v>13.934814738374738</v>
      </c>
      <c r="BS210">
        <f>DEGREES(ACOS((26.0737487146773^2+25.3346601416076^2-4.73592422953883^2)/(2*26.0737487146773*25.3346601416076)))</f>
        <v>10.442761301148748</v>
      </c>
      <c r="BU210">
        <v>18</v>
      </c>
      <c r="BV210">
        <v>12</v>
      </c>
      <c r="BW210">
        <v>11</v>
      </c>
      <c r="BX210">
        <v>11</v>
      </c>
      <c r="BY210">
        <v>18</v>
      </c>
      <c r="BZ210">
        <v>12</v>
      </c>
      <c r="CA210">
        <v>12</v>
      </c>
      <c r="CB210">
        <v>11</v>
      </c>
      <c r="CC210">
        <v>18</v>
      </c>
      <c r="CD210">
        <v>9</v>
      </c>
      <c r="CE210">
        <v>12</v>
      </c>
      <c r="CF210">
        <v>16</v>
      </c>
      <c r="CG210">
        <v>17</v>
      </c>
      <c r="CH210">
        <v>8</v>
      </c>
      <c r="CI210">
        <v>10</v>
      </c>
      <c r="CJ210">
        <v>16</v>
      </c>
      <c r="CL210">
        <v>9</v>
      </c>
      <c r="CM210">
        <v>2</v>
      </c>
      <c r="CN210">
        <v>0</v>
      </c>
      <c r="CO210">
        <v>0</v>
      </c>
      <c r="CP210">
        <v>8</v>
      </c>
      <c r="CQ210">
        <v>2</v>
      </c>
      <c r="CR210">
        <v>1</v>
      </c>
      <c r="CS210">
        <v>0</v>
      </c>
      <c r="CT210">
        <v>7</v>
      </c>
      <c r="CU210">
        <v>0</v>
      </c>
      <c r="CV210">
        <v>1</v>
      </c>
      <c r="CW210">
        <v>5</v>
      </c>
      <c r="CX210">
        <v>7</v>
      </c>
      <c r="CY210">
        <v>0</v>
      </c>
      <c r="CZ210">
        <v>0</v>
      </c>
      <c r="DA210">
        <v>5</v>
      </c>
      <c r="DC210">
        <f>((12/18)*100)</f>
        <v>66.666666666666657</v>
      </c>
      <c r="DD210">
        <f>((11/18)*100)</f>
        <v>61.111111111111114</v>
      </c>
      <c r="DE210">
        <f>((11/18)*100)</f>
        <v>61.111111111111114</v>
      </c>
      <c r="DF210">
        <f>((12/18)*100)</f>
        <v>66.666666666666657</v>
      </c>
      <c r="DG210">
        <f>((12/18)*100)</f>
        <v>66.666666666666657</v>
      </c>
      <c r="DH210">
        <f>((11/18)*100)</f>
        <v>61.111111111111114</v>
      </c>
      <c r="DI210">
        <f>((9/18)*100)</f>
        <v>50</v>
      </c>
      <c r="DJ210">
        <f>((12/18)*100)</f>
        <v>66.666666666666657</v>
      </c>
      <c r="DK210">
        <f>((16/18)*100)</f>
        <v>88.888888888888886</v>
      </c>
      <c r="DL210">
        <f>((8/17)*100)</f>
        <v>47.058823529411761</v>
      </c>
      <c r="DM210">
        <f>((10/17)*100)</f>
        <v>58.82352941176471</v>
      </c>
      <c r="DN210">
        <f>((16/17)*100)</f>
        <v>94.117647058823522</v>
      </c>
      <c r="DP210">
        <f>((2/9)*100)</f>
        <v>22.222222222222221</v>
      </c>
      <c r="DQ210">
        <f t="shared" si="104"/>
        <v>0</v>
      </c>
      <c r="DR210">
        <f t="shared" si="104"/>
        <v>0</v>
      </c>
      <c r="DS210">
        <f>((2/8)*100)</f>
        <v>25</v>
      </c>
      <c r="DT210">
        <f>((1/8)*100)</f>
        <v>12.5</v>
      </c>
      <c r="DU210">
        <f>((0/8)*100)</f>
        <v>0</v>
      </c>
      <c r="DV210">
        <f>((0/7)*100)</f>
        <v>0</v>
      </c>
      <c r="DW210">
        <f>((1/7)*100)</f>
        <v>14.285714285714285</v>
      </c>
      <c r="DX210">
        <f>((5/7)*100)</f>
        <v>71.428571428571431</v>
      </c>
      <c r="DY210">
        <f>((0/7)*100)</f>
        <v>0</v>
      </c>
      <c r="DZ210">
        <f>((0/7)*100)</f>
        <v>0</v>
      </c>
      <c r="EA210">
        <f>((5/7)*100)</f>
        <v>71.428571428571431</v>
      </c>
    </row>
    <row r="211" spans="1:131" x14ac:dyDescent="0.25">
      <c r="A211">
        <v>174.39515299999999</v>
      </c>
      <c r="B211">
        <v>8.0583550000000006</v>
      </c>
      <c r="C211">
        <v>181.28775300000001</v>
      </c>
      <c r="D211">
        <v>6.7604129999999998</v>
      </c>
      <c r="E211">
        <v>178.49437800000001</v>
      </c>
      <c r="F211">
        <v>10.101361000000001</v>
      </c>
      <c r="G211">
        <v>181.186892</v>
      </c>
      <c r="H211">
        <v>5.665419</v>
      </c>
      <c r="K211">
        <f>(15/200)</f>
        <v>7.4999999999999997E-2</v>
      </c>
      <c r="L211">
        <f>(17/200)</f>
        <v>8.5000000000000006E-2</v>
      </c>
      <c r="M211">
        <f>(16/200)</f>
        <v>0.08</v>
      </c>
      <c r="N211">
        <f>(17/200)</f>
        <v>8.5000000000000006E-2</v>
      </c>
      <c r="P211">
        <f>(9/200)</f>
        <v>4.4999999999999998E-2</v>
      </c>
      <c r="Q211">
        <f>(7/200)</f>
        <v>3.5000000000000003E-2</v>
      </c>
      <c r="R211">
        <f>(8/200)</f>
        <v>0.04</v>
      </c>
      <c r="S211">
        <f>(9/200)</f>
        <v>4.4999999999999998E-2</v>
      </c>
      <c r="U211">
        <f>0.075+0.045</f>
        <v>0.12</v>
      </c>
      <c r="V211">
        <f>0.085+0.035</f>
        <v>0.12000000000000001</v>
      </c>
      <c r="W211">
        <f>0.08+0.04</f>
        <v>0.12</v>
      </c>
      <c r="X211">
        <f>0.085+0.045</f>
        <v>0.13</v>
      </c>
      <c r="Z211">
        <f>SQRT((ABS($A$212-$A$211)^2+(ABS($B$212-$B$211)^2)))</f>
        <v>28.612022325728265</v>
      </c>
      <c r="AA211">
        <f>SQRT((ABS($C$212-$C$211)^2+(ABS($D$212-$D$211)^2)))</f>
        <v>28.17389893664647</v>
      </c>
      <c r="AB211">
        <f>SQRT((ABS($E$212-$E$211)^2+(ABS($F$212-$F$211)^2)))</f>
        <v>28.141449281092338</v>
      </c>
      <c r="AC211">
        <f>SQRT((ABS($G$212-$G$211)^2+(ABS($H$212-$H$211)^2)))</f>
        <v>29.068189927356947</v>
      </c>
      <c r="AJ211">
        <f>1/0.12</f>
        <v>8.3333333333333339</v>
      </c>
      <c r="AK211">
        <f>1/0.12</f>
        <v>8.3333333333333339</v>
      </c>
      <c r="AL211">
        <f>1/0.12</f>
        <v>8.3333333333333339</v>
      </c>
      <c r="AM211">
        <f>1/0.13</f>
        <v>7.6923076923076916</v>
      </c>
      <c r="AO211">
        <f t="shared" si="100"/>
        <v>238.43351938106889</v>
      </c>
      <c r="AP211">
        <f t="shared" si="101"/>
        <v>234.78249113872056</v>
      </c>
      <c r="AQ211">
        <f t="shared" si="102"/>
        <v>234.51207734243616</v>
      </c>
      <c r="AR211">
        <f t="shared" si="103"/>
        <v>223.60146097966881</v>
      </c>
      <c r="AV211">
        <f>((0.075/0.12)*100)</f>
        <v>62.5</v>
      </c>
      <c r="AW211">
        <f>((0.085/0.12)*100)</f>
        <v>70.833333333333343</v>
      </c>
      <c r="AX211">
        <f>((0.08/0.12)*100)</f>
        <v>66.666666666666671</v>
      </c>
      <c r="AY211">
        <f>((0.085/0.13)*100)</f>
        <v>65.384615384615387</v>
      </c>
      <c r="BA211">
        <f>((0.045/0.12)*100)</f>
        <v>37.5</v>
      </c>
      <c r="BB211">
        <f>((0.035/0.12)*100)</f>
        <v>29.166666666666668</v>
      </c>
      <c r="BC211">
        <f>((0.04/0.12)*100)</f>
        <v>33.333333333333336</v>
      </c>
      <c r="BD211">
        <f>((0.045/0.13)*100)</f>
        <v>34.615384615384613</v>
      </c>
      <c r="BF211">
        <f>ABS($B$211-$D$211)</f>
        <v>1.2979420000000008</v>
      </c>
      <c r="BG211">
        <f>ABS($F$211-$H$211)</f>
        <v>4.4359420000000007</v>
      </c>
      <c r="BL211">
        <f>SQRT((ABS($A$211-$E$211)^2+(ABS($B$211-$F$211)^2)))</f>
        <v>4.5801221726784922</v>
      </c>
      <c r="BM211">
        <f>SQRT((ABS($C$211-$G$211)^2+(ABS($D$211-$H$211)^2)))</f>
        <v>1.0996293927305696</v>
      </c>
      <c r="BO211">
        <f>SQRT((ABS($A$211-$G$211)^2+(ABS($B$211-$H$211)^2)))</f>
        <v>7.2009625290107646</v>
      </c>
      <c r="BP211">
        <f>SQRT((ABS($C$211-$E$211)^2+(ABS($D$211-$F$211)^2)))</f>
        <v>4.3548682447726241</v>
      </c>
      <c r="BS211">
        <f>DEGREES(ACOS((4.95170837232817^2+31.5395185310363^2-28.0654314325416^2)/(2*4.95170837232817*31.5395185310363)))</f>
        <v>42.144635337025093</v>
      </c>
      <c r="BU211">
        <v>15</v>
      </c>
      <c r="BV211">
        <v>11</v>
      </c>
      <c r="BW211">
        <v>7</v>
      </c>
      <c r="BX211">
        <v>6</v>
      </c>
      <c r="BY211">
        <v>17</v>
      </c>
      <c r="BZ211">
        <v>11</v>
      </c>
      <c r="CA211">
        <v>10</v>
      </c>
      <c r="CB211">
        <v>8</v>
      </c>
      <c r="CC211">
        <v>16</v>
      </c>
      <c r="CD211">
        <v>7</v>
      </c>
      <c r="CE211">
        <v>10</v>
      </c>
      <c r="CF211">
        <v>14</v>
      </c>
      <c r="CG211">
        <v>17</v>
      </c>
      <c r="CH211">
        <v>8</v>
      </c>
      <c r="CI211">
        <v>9</v>
      </c>
      <c r="CJ211">
        <v>14</v>
      </c>
      <c r="CL211">
        <v>9</v>
      </c>
      <c r="CM211">
        <v>3</v>
      </c>
      <c r="CN211">
        <v>0</v>
      </c>
      <c r="CO211">
        <v>0</v>
      </c>
      <c r="CP211">
        <v>7</v>
      </c>
      <c r="CQ211">
        <v>3</v>
      </c>
      <c r="CR211">
        <v>1</v>
      </c>
      <c r="CS211">
        <v>0</v>
      </c>
      <c r="CT211">
        <v>8</v>
      </c>
      <c r="CU211">
        <v>0</v>
      </c>
      <c r="CV211">
        <v>1</v>
      </c>
      <c r="CW211">
        <v>7</v>
      </c>
      <c r="CX211">
        <v>9</v>
      </c>
      <c r="CY211">
        <v>0</v>
      </c>
      <c r="CZ211">
        <v>0</v>
      </c>
      <c r="DA211">
        <v>7</v>
      </c>
      <c r="DC211">
        <f>((11/15)*100)</f>
        <v>73.333333333333329</v>
      </c>
      <c r="DD211">
        <f>((7/15)*100)</f>
        <v>46.666666666666664</v>
      </c>
      <c r="DE211">
        <f>((6/15)*100)</f>
        <v>40</v>
      </c>
      <c r="DF211">
        <f>((11/17)*100)</f>
        <v>64.705882352941174</v>
      </c>
      <c r="DG211">
        <f>((10/17)*100)</f>
        <v>58.82352941176471</v>
      </c>
      <c r="DH211">
        <f>((8/17)*100)</f>
        <v>47.058823529411761</v>
      </c>
      <c r="DI211">
        <f>((7/16)*100)</f>
        <v>43.75</v>
      </c>
      <c r="DJ211">
        <f>((10/16)*100)</f>
        <v>62.5</v>
      </c>
      <c r="DK211">
        <f>((14/16)*100)</f>
        <v>87.5</v>
      </c>
      <c r="DL211">
        <f>((8/17)*100)</f>
        <v>47.058823529411761</v>
      </c>
      <c r="DM211">
        <f>((9/17)*100)</f>
        <v>52.941176470588239</v>
      </c>
      <c r="DN211">
        <f>((14/17)*100)</f>
        <v>82.35294117647058</v>
      </c>
      <c r="DP211">
        <f>((3/9)*100)</f>
        <v>33.333333333333329</v>
      </c>
      <c r="DQ211">
        <f t="shared" si="104"/>
        <v>0</v>
      </c>
      <c r="DR211">
        <f t="shared" si="104"/>
        <v>0</v>
      </c>
      <c r="DS211">
        <f>((3/7)*100)</f>
        <v>42.857142857142854</v>
      </c>
      <c r="DT211">
        <f>((1/7)*100)</f>
        <v>14.285714285714285</v>
      </c>
      <c r="DU211">
        <f>((0/7)*100)</f>
        <v>0</v>
      </c>
      <c r="DV211">
        <f>((0/8)*100)</f>
        <v>0</v>
      </c>
      <c r="DW211">
        <f>((1/8)*100)</f>
        <v>12.5</v>
      </c>
      <c r="DX211">
        <f>((7/8)*100)</f>
        <v>87.5</v>
      </c>
      <c r="DY211">
        <f>((0/9)*100)</f>
        <v>0</v>
      </c>
      <c r="DZ211">
        <f>((0/9)*100)</f>
        <v>0</v>
      </c>
      <c r="EA211">
        <f>((7/9)*100)</f>
        <v>77.777777777777786</v>
      </c>
    </row>
    <row r="212" spans="1:131" x14ac:dyDescent="0.25">
      <c r="A212">
        <v>203.00452999999999</v>
      </c>
      <c r="B212">
        <v>8.4474169999999997</v>
      </c>
      <c r="C212">
        <v>209.46144000000001</v>
      </c>
      <c r="D212">
        <v>6.8696929999999998</v>
      </c>
      <c r="E212">
        <v>206.63566400000002</v>
      </c>
      <c r="F212">
        <v>10.197225</v>
      </c>
      <c r="G212">
        <v>210.252928</v>
      </c>
      <c r="H212">
        <v>6.019279</v>
      </c>
      <c r="K212">
        <f>(12/200)</f>
        <v>0.06</v>
      </c>
      <c r="L212">
        <f>(15/200)</f>
        <v>7.4999999999999997E-2</v>
      </c>
      <c r="M212">
        <f>(14/200)</f>
        <v>7.0000000000000007E-2</v>
      </c>
      <c r="N212">
        <f>(16/200)</f>
        <v>0.08</v>
      </c>
      <c r="P212">
        <f>(9/200)</f>
        <v>4.4999999999999998E-2</v>
      </c>
      <c r="Q212">
        <f>(8/200)</f>
        <v>0.04</v>
      </c>
      <c r="R212">
        <f>(9/200)</f>
        <v>4.4999999999999998E-2</v>
      </c>
      <c r="S212">
        <f>(9/200)</f>
        <v>4.4999999999999998E-2</v>
      </c>
      <c r="U212">
        <f>0.06+0.045</f>
        <v>0.105</v>
      </c>
      <c r="V212">
        <f>0.075+0.04</f>
        <v>0.11499999999999999</v>
      </c>
      <c r="W212">
        <f>0.07+0.045</f>
        <v>0.115</v>
      </c>
      <c r="X212">
        <f>0.08+0.045</f>
        <v>0.125</v>
      </c>
      <c r="Z212">
        <f>SQRT((ABS($A$213-$A$212)^2+(ABS($B$213-$B$212)^2)))</f>
        <v>22.893580078993541</v>
      </c>
      <c r="AA212">
        <f>SQRT((ABS($C$213-$C$212)^2+(ABS($D$213-$D$212)^2)))</f>
        <v>23.334562865104544</v>
      </c>
      <c r="AB212">
        <f>SQRT((ABS($E$213-$E$212)^2+(ABS($F$213-$F$212)^2)))</f>
        <v>21.830075486819361</v>
      </c>
      <c r="AC212">
        <f>SQRT((ABS($G$213-$G$212)^2+(ABS($H$213-$H$212)^2)))</f>
        <v>23.139866005641295</v>
      </c>
      <c r="AJ212">
        <f>1/0.105</f>
        <v>9.5238095238095237</v>
      </c>
      <c r="AK212">
        <f>1/0.115</f>
        <v>8.695652173913043</v>
      </c>
      <c r="AL212">
        <f>1/0.115</f>
        <v>8.695652173913043</v>
      </c>
      <c r="AM212">
        <f>1/0.125</f>
        <v>8</v>
      </c>
      <c r="AO212">
        <f t="shared" si="100"/>
        <v>218.03409599041467</v>
      </c>
      <c r="AP212">
        <f t="shared" si="101"/>
        <v>202.90924230525692</v>
      </c>
      <c r="AQ212">
        <f t="shared" si="102"/>
        <v>189.82674336364661</v>
      </c>
      <c r="AR212">
        <f t="shared" si="103"/>
        <v>185.11892804513036</v>
      </c>
      <c r="AV212">
        <f>((0.06/0.105)*100)</f>
        <v>57.142857142857139</v>
      </c>
      <c r="AW212">
        <f>((0.075/0.115)*100)</f>
        <v>65.217391304347814</v>
      </c>
      <c r="AX212">
        <f>((0.07/0.115)*100)</f>
        <v>60.869565217391312</v>
      </c>
      <c r="AY212">
        <f>((0.08/0.125)*100)</f>
        <v>64</v>
      </c>
      <c r="BA212">
        <f>((0.045/0.105)*100)</f>
        <v>42.857142857142854</v>
      </c>
      <c r="BB212">
        <f>((0.04/0.115)*100)</f>
        <v>34.782608695652172</v>
      </c>
      <c r="BC212">
        <f>((0.045/0.115)*100)</f>
        <v>39.130434782608688</v>
      </c>
      <c r="BD212">
        <f>((0.045/0.125)*100)</f>
        <v>36</v>
      </c>
      <c r="BF212">
        <f>ABS($B$212-$D$212)</f>
        <v>1.5777239999999999</v>
      </c>
      <c r="BG212">
        <f>ABS($F$212-$H$212)</f>
        <v>4.1779459999999995</v>
      </c>
      <c r="BL212">
        <f>SQRT((ABS($A$212-$E$212)^2+(ABS($B$212-$F$212)^2)))</f>
        <v>4.0307520592093269</v>
      </c>
      <c r="BM212">
        <f>SQRT((ABS($C$212-$G$212)^2+(ABS($D$212-$H$212)^2)))</f>
        <v>1.1617474878561085</v>
      </c>
      <c r="BO212">
        <f>SQRT((ABS($A$212-$G$212)^2+(ABS($B$212-$H$212)^2)))</f>
        <v>7.6442872600032583</v>
      </c>
      <c r="BP212">
        <f>SQRT((ABS($C$212-$E$212)^2+(ABS($D$212-$F$212)^2)))</f>
        <v>4.3654872824462503</v>
      </c>
      <c r="BS212">
        <f>DEGREES(ACOS((5.58620406610787^2+29.3043392152082^2-25.8006975622074^2)/(2*5.58620406610787*29.3043392152082)))</f>
        <v>46.763203290521901</v>
      </c>
      <c r="BU212">
        <v>12</v>
      </c>
      <c r="BV212">
        <v>7</v>
      </c>
      <c r="BW212">
        <v>3</v>
      </c>
      <c r="BX212">
        <v>6</v>
      </c>
      <c r="BY212">
        <v>15</v>
      </c>
      <c r="BZ212">
        <v>7</v>
      </c>
      <c r="CA212">
        <v>8</v>
      </c>
      <c r="CB212">
        <v>6</v>
      </c>
      <c r="CC212">
        <v>14</v>
      </c>
      <c r="CD212">
        <v>3</v>
      </c>
      <c r="CE212">
        <v>8</v>
      </c>
      <c r="CF212">
        <v>11</v>
      </c>
      <c r="CG212">
        <v>16</v>
      </c>
      <c r="CH212">
        <v>8</v>
      </c>
      <c r="CI212">
        <v>6</v>
      </c>
      <c r="CJ212">
        <v>11</v>
      </c>
      <c r="CL212">
        <v>9</v>
      </c>
      <c r="CM212">
        <v>3</v>
      </c>
      <c r="CN212">
        <v>0</v>
      </c>
      <c r="CO212">
        <v>0</v>
      </c>
      <c r="CP212">
        <v>8</v>
      </c>
      <c r="CQ212">
        <v>3</v>
      </c>
      <c r="CR212">
        <v>2</v>
      </c>
      <c r="CS212">
        <v>0</v>
      </c>
      <c r="CT212">
        <v>9</v>
      </c>
      <c r="CU212">
        <v>0</v>
      </c>
      <c r="CV212">
        <v>2</v>
      </c>
      <c r="CW212">
        <v>6</v>
      </c>
      <c r="CX212">
        <v>9</v>
      </c>
      <c r="CY212">
        <v>3</v>
      </c>
      <c r="CZ212">
        <v>0</v>
      </c>
      <c r="DA212">
        <v>6</v>
      </c>
      <c r="DC212">
        <f>((7/12)*100)</f>
        <v>58.333333333333336</v>
      </c>
      <c r="DD212">
        <f>((3/12)*100)</f>
        <v>25</v>
      </c>
      <c r="DE212">
        <f>((6/12)*100)</f>
        <v>50</v>
      </c>
      <c r="DF212">
        <f>((7/15)*100)</f>
        <v>46.666666666666664</v>
      </c>
      <c r="DG212">
        <f>((8/15)*100)</f>
        <v>53.333333333333336</v>
      </c>
      <c r="DH212">
        <f>((6/15)*100)</f>
        <v>40</v>
      </c>
      <c r="DI212">
        <f>((3/14)*100)</f>
        <v>21.428571428571427</v>
      </c>
      <c r="DJ212">
        <f>((8/14)*100)</f>
        <v>57.142857142857139</v>
      </c>
      <c r="DK212">
        <f>((11/14)*100)</f>
        <v>78.571428571428569</v>
      </c>
      <c r="DL212">
        <f>((8/16)*100)</f>
        <v>50</v>
      </c>
      <c r="DM212">
        <f>((6/16)*100)</f>
        <v>37.5</v>
      </c>
      <c r="DN212">
        <f>((11/16)*100)</f>
        <v>68.75</v>
      </c>
      <c r="DP212">
        <f>((3/9)*100)</f>
        <v>33.333333333333329</v>
      </c>
      <c r="DQ212">
        <f t="shared" si="104"/>
        <v>0</v>
      </c>
      <c r="DR212">
        <f t="shared" si="104"/>
        <v>0</v>
      </c>
      <c r="DS212">
        <f>((3/8)*100)</f>
        <v>37.5</v>
      </c>
      <c r="DT212">
        <f>((2/8)*100)</f>
        <v>25</v>
      </c>
      <c r="DU212">
        <f>((0/8)*100)</f>
        <v>0</v>
      </c>
      <c r="DV212">
        <f>((0/9)*100)</f>
        <v>0</v>
      </c>
      <c r="DW212">
        <f>((2/9)*100)</f>
        <v>22.222222222222221</v>
      </c>
      <c r="DX212">
        <f>((6/9)*100)</f>
        <v>66.666666666666657</v>
      </c>
      <c r="DY212">
        <f>((3/9)*100)</f>
        <v>33.333333333333329</v>
      </c>
      <c r="DZ212">
        <f>((0/9)*100)</f>
        <v>0</v>
      </c>
      <c r="EA212">
        <f>((6/9)*100)</f>
        <v>66.666666666666657</v>
      </c>
    </row>
    <row r="213" spans="1:131" x14ac:dyDescent="0.25">
      <c r="A213">
        <v>225.87923899999998</v>
      </c>
      <c r="B213">
        <v>9.3767700000000005</v>
      </c>
      <c r="C213">
        <v>232.79593399999999</v>
      </c>
      <c r="D213">
        <v>6.9263839999999997</v>
      </c>
      <c r="E213">
        <v>228.46565000000001</v>
      </c>
      <c r="F213">
        <v>10.134719</v>
      </c>
      <c r="G213">
        <v>233.39250100000001</v>
      </c>
      <c r="H213">
        <v>5.9028309999999999</v>
      </c>
      <c r="K213">
        <f>(12/200)</f>
        <v>0.06</v>
      </c>
      <c r="L213">
        <f>(16/200)</f>
        <v>0.08</v>
      </c>
      <c r="M213">
        <f>(14/200)</f>
        <v>7.0000000000000007E-2</v>
      </c>
      <c r="N213">
        <f>(17/200)</f>
        <v>8.5000000000000006E-2</v>
      </c>
      <c r="P213">
        <f>(11/200)</f>
        <v>5.5E-2</v>
      </c>
      <c r="Q213">
        <f>(10/200)</f>
        <v>0.05</v>
      </c>
      <c r="R213">
        <f>(10/200)</f>
        <v>0.05</v>
      </c>
      <c r="S213">
        <f>(11/200)</f>
        <v>5.5E-2</v>
      </c>
      <c r="U213">
        <f>0.06+0.055</f>
        <v>0.11499999999999999</v>
      </c>
      <c r="V213">
        <f>0.08+0.05</f>
        <v>0.13</v>
      </c>
      <c r="W213">
        <f>0.07+0.05</f>
        <v>0.12000000000000001</v>
      </c>
      <c r="X213">
        <f>0.085+0.055</f>
        <v>0.14000000000000001</v>
      </c>
      <c r="Z213">
        <f>SQRT((ABS($A$214-$A$213)^2+(ABS($B$214-$B$213)^2)))</f>
        <v>23.430757822735274</v>
      </c>
      <c r="AA213">
        <f>SQRT((ABS($C$214-$C$213)^2+(ABS($D$214-$D$213)^2)))</f>
        <v>25.242367266304655</v>
      </c>
      <c r="AB213">
        <f>SQRT((ABS($E$214-$E$213)^2+(ABS($F$214-$F$213)^2)))</f>
        <v>21.060341151162042</v>
      </c>
      <c r="AC213">
        <f>SQRT((ABS($G$214-$G$213)^2+(ABS($H$214-$H$213)^2)))</f>
        <v>22.878582709312095</v>
      </c>
      <c r="AJ213">
        <f>1/0.115</f>
        <v>8.695652173913043</v>
      </c>
      <c r="AK213">
        <f>1/0.13</f>
        <v>7.6923076923076916</v>
      </c>
      <c r="AL213">
        <f>1/0.12</f>
        <v>8.3333333333333339</v>
      </c>
      <c r="AM213">
        <f>1/0.14</f>
        <v>7.1428571428571423</v>
      </c>
      <c r="AO213">
        <f t="shared" si="100"/>
        <v>203.74572019769803</v>
      </c>
      <c r="AP213">
        <f t="shared" si="101"/>
        <v>194.17205589465118</v>
      </c>
      <c r="AQ213">
        <f t="shared" si="102"/>
        <v>175.50284292635033</v>
      </c>
      <c r="AR213">
        <f t="shared" si="103"/>
        <v>163.41844792365779</v>
      </c>
      <c r="AV213">
        <f>((0.06/0.115)*100)</f>
        <v>52.173913043478258</v>
      </c>
      <c r="AW213">
        <f>((0.08/0.13)*100)</f>
        <v>61.53846153846154</v>
      </c>
      <c r="AX213">
        <f>((0.07/0.12)*100)</f>
        <v>58.333333333333336</v>
      </c>
      <c r="AY213">
        <f>((0.085/0.14)*100)</f>
        <v>60.714285714285708</v>
      </c>
      <c r="BA213">
        <f>((0.055/0.115)*100)</f>
        <v>47.826086956521735</v>
      </c>
      <c r="BB213">
        <f>((0.05/0.13)*100)</f>
        <v>38.461538461538467</v>
      </c>
      <c r="BC213">
        <f>((0.05/0.12)*100)</f>
        <v>41.666666666666671</v>
      </c>
      <c r="BD213">
        <f>((0.055/0.14)*100)</f>
        <v>39.285714285714285</v>
      </c>
      <c r="BF213">
        <f>ABS($B$213-$D$213)</f>
        <v>2.4503860000000008</v>
      </c>
      <c r="BG213">
        <f>ABS($F$213-$H$213)</f>
        <v>4.2318880000000005</v>
      </c>
      <c r="BL213">
        <f>SQRT((ABS($A$213-$E$213)^2+(ABS($B$213-$F$213)^2)))</f>
        <v>2.6951824701719436</v>
      </c>
      <c r="BM213">
        <f>SQRT((ABS($C$213-$G$213)^2+(ABS($D$213-$H$213)^2)))</f>
        <v>1.1847163919259431</v>
      </c>
      <c r="BO213">
        <f>SQRT((ABS($A$213-$G$213)^2+(ABS($B$213-$H$213)^2)))</f>
        <v>8.2775212507347504</v>
      </c>
      <c r="BP213">
        <f>SQRT((ABS($C$213-$E$213)^2+(ABS($D$213-$F$213)^2)))</f>
        <v>5.3893202718785247</v>
      </c>
      <c r="BR213">
        <f>DEGREES(ACOS((11.4168294652715^2+21.8577744494961^2-11.2696749716042^2)/(2*11.4168294652715*21.8577744494961)))</f>
        <v>15.431315230789677</v>
      </c>
      <c r="BS213">
        <f>DEGREES(ACOS((6.13691722989091^2+23.2245588263542^2-19.0020219083266^2)/(2*6.13691722989091*23.2245588263542)))</f>
        <v>40.744511183928566</v>
      </c>
      <c r="BU213">
        <v>12</v>
      </c>
      <c r="BV213">
        <v>5</v>
      </c>
      <c r="BW213">
        <v>3</v>
      </c>
      <c r="BX213">
        <v>8</v>
      </c>
      <c r="BY213">
        <v>16</v>
      </c>
      <c r="BZ213">
        <v>5</v>
      </c>
      <c r="CA213">
        <v>10</v>
      </c>
      <c r="CB213">
        <v>5</v>
      </c>
      <c r="CC213">
        <v>14</v>
      </c>
      <c r="CD213">
        <v>1</v>
      </c>
      <c r="CE213">
        <v>10</v>
      </c>
      <c r="CF213">
        <v>8</v>
      </c>
      <c r="CG213">
        <v>17</v>
      </c>
      <c r="CH213">
        <v>10</v>
      </c>
      <c r="CI213">
        <v>4</v>
      </c>
      <c r="CJ213">
        <v>8</v>
      </c>
      <c r="CL213">
        <v>11</v>
      </c>
      <c r="CM213">
        <v>3</v>
      </c>
      <c r="CN213">
        <v>0</v>
      </c>
      <c r="CO213">
        <v>3</v>
      </c>
      <c r="CP213">
        <v>10</v>
      </c>
      <c r="CQ213">
        <v>3</v>
      </c>
      <c r="CR213">
        <v>4</v>
      </c>
      <c r="CS213">
        <v>0</v>
      </c>
      <c r="CT213">
        <v>10</v>
      </c>
      <c r="CU213">
        <v>1</v>
      </c>
      <c r="CV213">
        <v>4</v>
      </c>
      <c r="CW213">
        <v>5</v>
      </c>
      <c r="CX213">
        <v>11</v>
      </c>
      <c r="CY213">
        <v>7</v>
      </c>
      <c r="CZ213">
        <v>0</v>
      </c>
      <c r="DA213">
        <v>5</v>
      </c>
      <c r="DC213">
        <f>((5/12)*100)</f>
        <v>41.666666666666671</v>
      </c>
      <c r="DD213">
        <f>((3/12)*100)</f>
        <v>25</v>
      </c>
      <c r="DE213">
        <f>((8/12)*100)</f>
        <v>66.666666666666657</v>
      </c>
      <c r="DF213">
        <f>((5/16)*100)</f>
        <v>31.25</v>
      </c>
      <c r="DG213">
        <f>((10/16)*100)</f>
        <v>62.5</v>
      </c>
      <c r="DH213">
        <f>((5/16)*100)</f>
        <v>31.25</v>
      </c>
      <c r="DI213">
        <f>((1/14)*100)</f>
        <v>7.1428571428571423</v>
      </c>
      <c r="DJ213">
        <f>((10/14)*100)</f>
        <v>71.428571428571431</v>
      </c>
      <c r="DK213">
        <f>((8/14)*100)</f>
        <v>57.142857142857139</v>
      </c>
      <c r="DL213">
        <f>((10/17)*100)</f>
        <v>58.82352941176471</v>
      </c>
      <c r="DM213">
        <f>((4/17)*100)</f>
        <v>23.52941176470588</v>
      </c>
      <c r="DN213">
        <f>((8/17)*100)</f>
        <v>47.058823529411761</v>
      </c>
      <c r="DP213">
        <f>((3/11)*100)</f>
        <v>27.27272727272727</v>
      </c>
      <c r="DQ213">
        <f>((0/11)*100)</f>
        <v>0</v>
      </c>
      <c r="DR213">
        <f>((3/11)*100)</f>
        <v>27.27272727272727</v>
      </c>
      <c r="DS213">
        <f>((3/10)*100)</f>
        <v>30</v>
      </c>
      <c r="DT213">
        <f>((4/10)*100)</f>
        <v>40</v>
      </c>
      <c r="DU213">
        <f>((0/10)*100)</f>
        <v>0</v>
      </c>
      <c r="DV213">
        <f>((1/10)*100)</f>
        <v>10</v>
      </c>
      <c r="DW213">
        <f>((4/10)*100)</f>
        <v>40</v>
      </c>
      <c r="DX213">
        <f>((5/10)*100)</f>
        <v>50</v>
      </c>
      <c r="DY213">
        <f>((7/11)*100)</f>
        <v>63.636363636363633</v>
      </c>
      <c r="DZ213">
        <f>((0/11)*100)</f>
        <v>0</v>
      </c>
      <c r="EA213">
        <f>((5/11)*100)</f>
        <v>45.454545454545453</v>
      </c>
    </row>
    <row r="214" spans="1:131" x14ac:dyDescent="0.25">
      <c r="A214">
        <v>249.29320100000001</v>
      </c>
      <c r="B214">
        <v>8.4897550000000006</v>
      </c>
      <c r="C214">
        <v>258.01887399999998</v>
      </c>
      <c r="D214">
        <v>5.9362310000000003</v>
      </c>
      <c r="E214">
        <v>249.52499299999999</v>
      </c>
      <c r="F214">
        <v>10.33976</v>
      </c>
      <c r="G214">
        <v>256.27097600000002</v>
      </c>
      <c r="H214">
        <v>5.8326279999999997</v>
      </c>
      <c r="P214">
        <f>(14/200)</f>
        <v>7.0000000000000007E-2</v>
      </c>
      <c r="Q214">
        <f>(14/200)</f>
        <v>7.0000000000000007E-2</v>
      </c>
      <c r="BF214">
        <f>ABS($B$214-$D$214)</f>
        <v>2.5535240000000003</v>
      </c>
      <c r="BG214">
        <f>ABS($F$214-$H$214)</f>
        <v>4.5071320000000004</v>
      </c>
      <c r="BI214">
        <v>2.0892655000000002</v>
      </c>
      <c r="BJ214">
        <v>1.5059210000000003</v>
      </c>
      <c r="BO214">
        <f>SQRT((ABS($A$214-$G$214)^2+(ABS($B$214-$H$214)^2)))</f>
        <v>7.466570018740474</v>
      </c>
      <c r="BP214">
        <f>SQRT((ABS($C$214-$E$214)^2+(ABS($D$214-$F$214)^2)))</f>
        <v>9.5675013507185778</v>
      </c>
      <c r="BR214">
        <f>DEGREES(ACOS((11.2677503254916^2+20.7145586669551^2-10.0946769061086^2)/(2*11.2677503254916*20.7145586669551)))</f>
        <v>13.374417324616042</v>
      </c>
      <c r="BS214">
        <f>DEGREES(ACOS((5.57438988043947^2+20.083105248388^2-16.1060248740516^2)/(2*5.57438988043947*20.083105248388)))</f>
        <v>38.593103212400997</v>
      </c>
      <c r="CL214">
        <v>14</v>
      </c>
      <c r="CM214">
        <v>3</v>
      </c>
      <c r="CN214">
        <v>1</v>
      </c>
      <c r="CO214">
        <v>7</v>
      </c>
      <c r="CP214">
        <v>14</v>
      </c>
      <c r="CQ214">
        <v>3</v>
      </c>
      <c r="CR214">
        <v>10</v>
      </c>
      <c r="CS214">
        <v>1</v>
      </c>
      <c r="DP214">
        <f>((3/14)*100)</f>
        <v>21.428571428571427</v>
      </c>
      <c r="DQ214">
        <f>((1/14)*100)</f>
        <v>7.1428571428571423</v>
      </c>
      <c r="DR214">
        <f>((7/14)*100)</f>
        <v>50</v>
      </c>
      <c r="DS214">
        <f>((3/14)*100)</f>
        <v>21.428571428571427</v>
      </c>
      <c r="DT214">
        <f>((10/14)*100)</f>
        <v>71.428571428571431</v>
      </c>
      <c r="DU214">
        <f>((1/14)*100)</f>
        <v>7.1428571428571423</v>
      </c>
    </row>
    <row r="215" spans="1:131" x14ac:dyDescent="0.25">
      <c r="A215" t="s">
        <v>22</v>
      </c>
      <c r="B215" t="s">
        <v>22</v>
      </c>
      <c r="C215" t="s">
        <v>22</v>
      </c>
      <c r="D215" t="s">
        <v>22</v>
      </c>
      <c r="E215" t="s">
        <v>22</v>
      </c>
      <c r="F215" t="s">
        <v>22</v>
      </c>
      <c r="G215" t="s">
        <v>22</v>
      </c>
      <c r="H215" t="s">
        <v>22</v>
      </c>
      <c r="BR215">
        <f>DEGREES(ACOS((12.9580105939569^2+24.8552700303236^2-12.4344040327435^2)/(2*12.9580105939569*24.8552700303236)))</f>
        <v>11.561462819730806</v>
      </c>
      <c r="BS215">
        <f>DEGREES(ACOS((9.43356098187026^2+22.1708466386558^2-13.906437853401^2)/(2*9.43356098187026*22.1708466386558)))</f>
        <v>22.251503229042104</v>
      </c>
    </row>
    <row r="216" spans="1:131" x14ac:dyDescent="0.25">
      <c r="A216">
        <v>32.181739000000007</v>
      </c>
      <c r="B216">
        <v>7.2952630000000003</v>
      </c>
      <c r="C216">
        <v>35.211425000000006</v>
      </c>
      <c r="D216">
        <v>5.6335790000000001</v>
      </c>
      <c r="E216">
        <v>33.576791</v>
      </c>
      <c r="F216">
        <v>8.3861059999999998</v>
      </c>
      <c r="G216">
        <v>33.883214000000002</v>
      </c>
      <c r="H216">
        <v>4.3078419999999999</v>
      </c>
      <c r="K216">
        <f>(21/200)</f>
        <v>0.105</v>
      </c>
      <c r="L216">
        <f>(16/200)</f>
        <v>0.08</v>
      </c>
      <c r="M216">
        <f>(18/200)</f>
        <v>0.09</v>
      </c>
      <c r="N216">
        <f>(18/200)</f>
        <v>0.09</v>
      </c>
      <c r="P216">
        <f>(10/200)</f>
        <v>0.05</v>
      </c>
      <c r="Q216">
        <f>(10/200)</f>
        <v>0.05</v>
      </c>
      <c r="R216">
        <f>(10/200)</f>
        <v>0.05</v>
      </c>
      <c r="S216">
        <f>(10/200)</f>
        <v>0.05</v>
      </c>
      <c r="U216">
        <f>0.105+0.05</f>
        <v>0.155</v>
      </c>
      <c r="V216">
        <f>0.08+0.05</f>
        <v>0.13</v>
      </c>
      <c r="W216">
        <f>0.09+0.05</f>
        <v>0.14000000000000001</v>
      </c>
      <c r="X216">
        <f>0.09+0.05</f>
        <v>0.14000000000000001</v>
      </c>
      <c r="Z216">
        <f>SQRT((ABS($A$217-$A$216)^2+(ABS($B$217-$B$216)^2)))</f>
        <v>32.259923034497461</v>
      </c>
      <c r="AA216">
        <f>SQRT((ABS($C$217-$C$216)^2+(ABS($D$217-$D$216)^2)))</f>
        <v>26.276371600252645</v>
      </c>
      <c r="AB216">
        <f>SQRT((ABS($E$217-$E$216)^2+(ABS($F$217-$F$216)^2)))</f>
        <v>30.85130124608208</v>
      </c>
      <c r="AC216">
        <f>SQRT((ABS($G$217-$G$216)^2+(ABS($H$217-$H$216)^2)))</f>
        <v>31.632688947013818</v>
      </c>
      <c r="AJ216">
        <f>1/0.155</f>
        <v>6.4516129032258069</v>
      </c>
      <c r="AK216">
        <f>1/0.13</f>
        <v>7.6923076923076916</v>
      </c>
      <c r="AL216">
        <f>1/0.14</f>
        <v>7.1428571428571423</v>
      </c>
      <c r="AM216">
        <f>1/0.14</f>
        <v>7.1428571428571423</v>
      </c>
      <c r="AO216">
        <f t="shared" ref="AO216:AO224" si="105">$Z216/$U216</f>
        <v>208.12853570643523</v>
      </c>
      <c r="AP216">
        <f t="shared" ref="AP216:AP224" si="106">$AA216/$V216</f>
        <v>202.12593538655881</v>
      </c>
      <c r="AQ216">
        <f t="shared" ref="AQ216:AQ223" si="107">$AB216/$W216</f>
        <v>220.36643747201484</v>
      </c>
      <c r="AR216">
        <f t="shared" ref="AR216:AR224" si="108">$AC216/$X216</f>
        <v>225.94777819295584</v>
      </c>
      <c r="AV216">
        <f>((0.105/0.155)*100)</f>
        <v>67.741935483870961</v>
      </c>
      <c r="AW216">
        <f>((0.08/0.13)*100)</f>
        <v>61.53846153846154</v>
      </c>
      <c r="AX216">
        <f>((0.09/0.14)*100)</f>
        <v>64.285714285714278</v>
      </c>
      <c r="AY216">
        <f>((0.09/0.14)*100)</f>
        <v>64.285714285714278</v>
      </c>
      <c r="BA216">
        <f>((0.05/0.155)*100)</f>
        <v>32.258064516129039</v>
      </c>
      <c r="BB216">
        <f>((0.05/0.13)*100)</f>
        <v>38.461538461538467</v>
      </c>
      <c r="BC216">
        <f>((0.05/0.14)*100)</f>
        <v>35.714285714285715</v>
      </c>
      <c r="BD216">
        <f>((0.05/0.14)*100)</f>
        <v>35.714285714285715</v>
      </c>
      <c r="BF216">
        <f>ABS($B$216-$D$216)</f>
        <v>1.6616840000000002</v>
      </c>
      <c r="BG216">
        <f>ABS($F$216-$H$216)</f>
        <v>4.0782639999999999</v>
      </c>
      <c r="BL216">
        <f>SQRT((ABS($A$216-$E$216)^2+(ABS($B$216-$F$216)^2)))</f>
        <v>1.7709061334110789</v>
      </c>
      <c r="BM216">
        <f>SQRT((ABS($C$216-$G$216)^2+(ABS($D$216-$H$216)^2)))</f>
        <v>1.8766254430999301</v>
      </c>
      <c r="BO216">
        <f>SQRT((ABS($A$216-$G$216)^2+(ABS($B$216-$H$216)^2)))</f>
        <v>3.4379792621343697</v>
      </c>
      <c r="BP216">
        <f>SQRT((ABS($C$216-$E$216)^2+(ABS($D$216-$F$216)^2)))</f>
        <v>3.2013174162655313</v>
      </c>
      <c r="BR216">
        <f>DEGREES(ACOS((15.2848250944579^2+24.2860640963535^2-9.50006637221496^2)/(2*15.2848250944579*24.2860640963535)))</f>
        <v>9.0435942928998614</v>
      </c>
      <c r="BU216">
        <v>21</v>
      </c>
      <c r="BV216">
        <v>16</v>
      </c>
      <c r="BW216">
        <v>11</v>
      </c>
      <c r="BX216">
        <v>11</v>
      </c>
      <c r="BY216">
        <v>16</v>
      </c>
      <c r="BZ216">
        <v>16</v>
      </c>
      <c r="CA216">
        <v>8</v>
      </c>
      <c r="CB216">
        <v>8</v>
      </c>
      <c r="CC216">
        <v>18</v>
      </c>
      <c r="CD216">
        <v>10</v>
      </c>
      <c r="CE216">
        <v>10</v>
      </c>
      <c r="CF216">
        <v>18</v>
      </c>
      <c r="CG216">
        <v>18</v>
      </c>
      <c r="CH216">
        <v>10</v>
      </c>
      <c r="CI216">
        <v>10</v>
      </c>
      <c r="CJ216">
        <v>18</v>
      </c>
      <c r="CL216">
        <v>10</v>
      </c>
      <c r="CM216">
        <v>7</v>
      </c>
      <c r="CN216">
        <v>0</v>
      </c>
      <c r="CO216">
        <v>0</v>
      </c>
      <c r="CP216">
        <v>10</v>
      </c>
      <c r="CQ216">
        <v>7</v>
      </c>
      <c r="CR216">
        <v>2</v>
      </c>
      <c r="CS216">
        <v>2</v>
      </c>
      <c r="CT216">
        <v>10</v>
      </c>
      <c r="CU216">
        <v>0</v>
      </c>
      <c r="CV216">
        <v>2</v>
      </c>
      <c r="CW216">
        <v>10</v>
      </c>
      <c r="CX216">
        <v>10</v>
      </c>
      <c r="CY216">
        <v>0</v>
      </c>
      <c r="CZ216">
        <v>2</v>
      </c>
      <c r="DA216">
        <v>10</v>
      </c>
      <c r="DC216">
        <f>((16/21)*100)</f>
        <v>76.19047619047619</v>
      </c>
      <c r="DD216">
        <f>((11/21)*100)</f>
        <v>52.380952380952387</v>
      </c>
      <c r="DE216">
        <f>((11/21)*100)</f>
        <v>52.380952380952387</v>
      </c>
      <c r="DF216">
        <f>((16/16)*100)</f>
        <v>100</v>
      </c>
      <c r="DG216">
        <f>((8/16)*100)</f>
        <v>50</v>
      </c>
      <c r="DH216">
        <f>((8/16)*100)</f>
        <v>50</v>
      </c>
      <c r="DI216">
        <f>((10/18)*100)</f>
        <v>55.555555555555557</v>
      </c>
      <c r="DJ216">
        <f>((10/18)*100)</f>
        <v>55.555555555555557</v>
      </c>
      <c r="DK216">
        <f>((18/18)*100)</f>
        <v>100</v>
      </c>
      <c r="DL216">
        <f>((10/18)*100)</f>
        <v>55.555555555555557</v>
      </c>
      <c r="DM216">
        <f>((10/18)*100)</f>
        <v>55.555555555555557</v>
      </c>
      <c r="DN216">
        <f>((18/18)*100)</f>
        <v>100</v>
      </c>
      <c r="DP216">
        <f>((7/10)*100)</f>
        <v>70</v>
      </c>
      <c r="DQ216">
        <f>((0/10)*100)</f>
        <v>0</v>
      </c>
      <c r="DR216">
        <f>((0/10)*100)</f>
        <v>0</v>
      </c>
      <c r="DS216">
        <f>((7/10)*100)</f>
        <v>70</v>
      </c>
      <c r="DT216">
        <f>((2/10)*100)</f>
        <v>20</v>
      </c>
      <c r="DU216">
        <f>((2/10)*100)</f>
        <v>20</v>
      </c>
      <c r="DV216">
        <f>((0/10)*100)</f>
        <v>0</v>
      </c>
      <c r="DW216">
        <f>((2/10)*100)</f>
        <v>20</v>
      </c>
      <c r="DX216">
        <f>((10/10)*100)</f>
        <v>100</v>
      </c>
      <c r="DY216">
        <f>((0/10)*100)</f>
        <v>0</v>
      </c>
      <c r="DZ216">
        <f>((2/10)*100)</f>
        <v>20</v>
      </c>
      <c r="EA216">
        <f>((10/10)*100)</f>
        <v>100</v>
      </c>
    </row>
    <row r="217" spans="1:131" x14ac:dyDescent="0.25">
      <c r="A217">
        <v>64.419264999999996</v>
      </c>
      <c r="B217">
        <v>8.4971580000000007</v>
      </c>
      <c r="C217">
        <v>61.481265</v>
      </c>
      <c r="D217">
        <v>6.2194209999999996</v>
      </c>
      <c r="E217">
        <v>64.417631999999998</v>
      </c>
      <c r="F217">
        <v>9.1894209999999994</v>
      </c>
      <c r="G217">
        <v>65.505947000000006</v>
      </c>
      <c r="H217">
        <v>5.1014210000000002</v>
      </c>
      <c r="K217">
        <f>(15/200)</f>
        <v>7.4999999999999997E-2</v>
      </c>
      <c r="L217">
        <f>(10/200)</f>
        <v>0.05</v>
      </c>
      <c r="M217">
        <f>(13/200)</f>
        <v>6.5000000000000002E-2</v>
      </c>
      <c r="N217">
        <f>(12/200)</f>
        <v>0.06</v>
      </c>
      <c r="P217">
        <f>(9/200)</f>
        <v>4.4999999999999998E-2</v>
      </c>
      <c r="Q217">
        <f>(8/200)</f>
        <v>0.04</v>
      </c>
      <c r="R217">
        <f>(10/200)</f>
        <v>0.05</v>
      </c>
      <c r="S217">
        <f>(9/200)</f>
        <v>4.4999999999999998E-2</v>
      </c>
      <c r="U217">
        <f>0.075+0.045</f>
        <v>0.12</v>
      </c>
      <c r="V217">
        <f>0.05+0.04</f>
        <v>0.09</v>
      </c>
      <c r="W217">
        <f>0.065+0.05</f>
        <v>0.115</v>
      </c>
      <c r="X217">
        <f>0.06+0.045</f>
        <v>0.105</v>
      </c>
      <c r="Z217">
        <f>SQRT((ABS($A$218-$A$217)^2+(ABS($B$218-$B$217)^2)))</f>
        <v>22.726328064528385</v>
      </c>
      <c r="AA217">
        <f>SQRT((ABS($C$218-$C$217)^2+(ABS($D$218-$D$217)^2)))</f>
        <v>19.090124458978742</v>
      </c>
      <c r="AB217">
        <f>SQRT((ABS($E$218-$E$217)^2+(ABS($F$218-$F$217)^2)))</f>
        <v>21.301185697150011</v>
      </c>
      <c r="AC217">
        <f>SQRT((ABS($G$218-$G$217)^2+(ABS($H$218-$H$217)^2)))</f>
        <v>18.433222864170499</v>
      </c>
      <c r="AJ217">
        <f>1/0.12</f>
        <v>8.3333333333333339</v>
      </c>
      <c r="AK217">
        <f>1/0.09</f>
        <v>11.111111111111111</v>
      </c>
      <c r="AL217">
        <f>1/0.115</f>
        <v>8.695652173913043</v>
      </c>
      <c r="AM217">
        <f>1/0.105</f>
        <v>9.5238095238095237</v>
      </c>
      <c r="AO217">
        <f t="shared" si="105"/>
        <v>189.38606720440322</v>
      </c>
      <c r="AP217">
        <f t="shared" si="106"/>
        <v>212.11249398865269</v>
      </c>
      <c r="AQ217">
        <f t="shared" si="107"/>
        <v>185.22770171434792</v>
      </c>
      <c r="AR217">
        <f t="shared" si="108"/>
        <v>175.55450346829048</v>
      </c>
      <c r="AV217">
        <f>((0.075/0.12)*100)</f>
        <v>62.5</v>
      </c>
      <c r="AW217">
        <f>((0.05/0.09)*100)</f>
        <v>55.555555555555557</v>
      </c>
      <c r="AX217">
        <f>((0.065/0.115)*100)</f>
        <v>56.521739130434781</v>
      </c>
      <c r="AY217">
        <f>((0.06/0.105)*100)</f>
        <v>57.142857142857139</v>
      </c>
      <c r="BA217">
        <f>((0.045/0.12)*100)</f>
        <v>37.5</v>
      </c>
      <c r="BB217">
        <f>((0.04/0.09)*100)</f>
        <v>44.44444444444445</v>
      </c>
      <c r="BC217">
        <f>((0.05/0.115)*100)</f>
        <v>43.478260869565219</v>
      </c>
      <c r="BD217">
        <f>((0.045/0.105)*100)</f>
        <v>42.857142857142854</v>
      </c>
      <c r="BF217">
        <f>ABS($B$217-$D$217)</f>
        <v>2.277737000000001</v>
      </c>
      <c r="BG217">
        <f>ABS($F$217-$H$217)</f>
        <v>4.0879999999999992</v>
      </c>
      <c r="BL217">
        <f>SQRT((ABS($A$217-$E$217)^2+(ABS($B$217-$F$217)^2)))</f>
        <v>0.69226492606371315</v>
      </c>
      <c r="BM217">
        <f>SQRT((ABS($C$217-$G$217)^2+(ABS($D$217-$H$217)^2)))</f>
        <v>4.1770790273975003</v>
      </c>
      <c r="BO217">
        <f>SQRT((ABS($A$217-$G$217)^2+(ABS($B$217-$H$217)^2)))</f>
        <v>3.5653762132898437</v>
      </c>
      <c r="BP217">
        <f>SQRT((ABS($C$217-$E$217)^2+(ABS($D$217-$F$217)^2)))</f>
        <v>4.1764998693510069</v>
      </c>
      <c r="BR217">
        <f>DEGREES(ACOS((23.7666152893038^2+34.5837905222838^2-11.0728502988779^2)/(2*23.7666152893038*34.5837905222838)))</f>
        <v>4.7292610122392862</v>
      </c>
      <c r="BU217">
        <v>15</v>
      </c>
      <c r="BV217">
        <v>7</v>
      </c>
      <c r="BW217">
        <v>6</v>
      </c>
      <c r="BX217">
        <v>7</v>
      </c>
      <c r="BY217">
        <v>10</v>
      </c>
      <c r="BZ217">
        <v>7</v>
      </c>
      <c r="CA217">
        <v>2</v>
      </c>
      <c r="CB217">
        <v>2</v>
      </c>
      <c r="CC217">
        <v>13</v>
      </c>
      <c r="CD217">
        <v>6</v>
      </c>
      <c r="CE217">
        <v>5</v>
      </c>
      <c r="CF217">
        <v>11</v>
      </c>
      <c r="CG217">
        <v>12</v>
      </c>
      <c r="CH217">
        <v>7</v>
      </c>
      <c r="CI217">
        <v>3</v>
      </c>
      <c r="CJ217">
        <v>11</v>
      </c>
      <c r="CL217">
        <v>9</v>
      </c>
      <c r="CM217">
        <v>6</v>
      </c>
      <c r="CN217">
        <v>1</v>
      </c>
      <c r="CO217">
        <v>1</v>
      </c>
      <c r="CP217">
        <v>8</v>
      </c>
      <c r="CQ217">
        <v>6</v>
      </c>
      <c r="CR217">
        <v>0</v>
      </c>
      <c r="CS217">
        <v>0</v>
      </c>
      <c r="CT217">
        <v>10</v>
      </c>
      <c r="CU217">
        <v>1</v>
      </c>
      <c r="CV217">
        <v>2</v>
      </c>
      <c r="CW217">
        <v>9</v>
      </c>
      <c r="CX217">
        <v>9</v>
      </c>
      <c r="CY217">
        <v>1</v>
      </c>
      <c r="CZ217">
        <v>1</v>
      </c>
      <c r="DA217">
        <v>9</v>
      </c>
      <c r="DC217">
        <f>((7/15)*100)</f>
        <v>46.666666666666664</v>
      </c>
      <c r="DD217">
        <f>((6/15)*100)</f>
        <v>40</v>
      </c>
      <c r="DE217">
        <f>((7/15)*100)</f>
        <v>46.666666666666664</v>
      </c>
      <c r="DF217">
        <f>((7/10)*100)</f>
        <v>70</v>
      </c>
      <c r="DG217">
        <f>((2/10)*100)</f>
        <v>20</v>
      </c>
      <c r="DH217">
        <f>((2/10)*100)</f>
        <v>20</v>
      </c>
      <c r="DI217">
        <f>((6/13)*100)</f>
        <v>46.153846153846153</v>
      </c>
      <c r="DJ217">
        <f>((5/13)*100)</f>
        <v>38.461538461538467</v>
      </c>
      <c r="DK217">
        <f>((11/13)*100)</f>
        <v>84.615384615384613</v>
      </c>
      <c r="DL217">
        <f>((7/12)*100)</f>
        <v>58.333333333333336</v>
      </c>
      <c r="DM217">
        <f>((3/12)*100)</f>
        <v>25</v>
      </c>
      <c r="DN217">
        <f>((11/12)*100)</f>
        <v>91.666666666666657</v>
      </c>
      <c r="DP217">
        <f>((6/9)*100)</f>
        <v>66.666666666666657</v>
      </c>
      <c r="DQ217">
        <f>((1/9)*100)</f>
        <v>11.111111111111111</v>
      </c>
      <c r="DR217">
        <f>((1/9)*100)</f>
        <v>11.111111111111111</v>
      </c>
      <c r="DS217">
        <f>((6/8)*100)</f>
        <v>75</v>
      </c>
      <c r="DT217">
        <f>((0/8)*100)</f>
        <v>0</v>
      </c>
      <c r="DU217">
        <f>((0/8)*100)</f>
        <v>0</v>
      </c>
      <c r="DV217">
        <f>((1/10)*100)</f>
        <v>10</v>
      </c>
      <c r="DW217">
        <f>((2/10)*100)</f>
        <v>20</v>
      </c>
      <c r="DX217">
        <f>((9/10)*100)</f>
        <v>90</v>
      </c>
      <c r="DY217">
        <f>((1/9)*100)</f>
        <v>11.111111111111111</v>
      </c>
      <c r="DZ217">
        <f>((1/9)*100)</f>
        <v>11.111111111111111</v>
      </c>
      <c r="EA217">
        <f>((9/9)*100)</f>
        <v>100</v>
      </c>
    </row>
    <row r="218" spans="1:131" x14ac:dyDescent="0.25">
      <c r="A218">
        <v>87.104632000000009</v>
      </c>
      <c r="B218">
        <v>9.8610170000000004</v>
      </c>
      <c r="C218">
        <v>80.508292000000012</v>
      </c>
      <c r="D218">
        <v>7.7702580000000001</v>
      </c>
      <c r="E218">
        <v>85.688124000000002</v>
      </c>
      <c r="F218">
        <v>10.332523</v>
      </c>
      <c r="G218">
        <v>83.891584000000009</v>
      </c>
      <c r="H218">
        <v>6.4250740000000004</v>
      </c>
      <c r="K218">
        <f>(17/200)</f>
        <v>8.5000000000000006E-2</v>
      </c>
      <c r="L218">
        <f>(16/200)</f>
        <v>0.08</v>
      </c>
      <c r="M218">
        <f>(16/200)</f>
        <v>0.08</v>
      </c>
      <c r="N218">
        <f>(16/200)</f>
        <v>0.08</v>
      </c>
      <c r="P218">
        <f>(8/200)</f>
        <v>0.04</v>
      </c>
      <c r="Q218">
        <f>(10/200)</f>
        <v>0.05</v>
      </c>
      <c r="R218">
        <f>(9/200)</f>
        <v>4.4999999999999998E-2</v>
      </c>
      <c r="S218">
        <f>(9/200)</f>
        <v>4.4999999999999998E-2</v>
      </c>
      <c r="U218">
        <f>0.085+0.04</f>
        <v>0.125</v>
      </c>
      <c r="V218">
        <f>0.08+0.05</f>
        <v>0.13</v>
      </c>
      <c r="W218">
        <f>0.08+0.045</f>
        <v>0.125</v>
      </c>
      <c r="X218">
        <f>0.08+0.045</f>
        <v>0.125</v>
      </c>
      <c r="Z218">
        <f>SQRT((ABS($A$219-$A$218)^2+(ABS($B$219-$B$218)^2)))</f>
        <v>27.826179778596192</v>
      </c>
      <c r="AA218">
        <f>SQRT((ABS($C$219-$C$218)^2+(ABS($D$219-$D$218)^2)))</f>
        <v>26.497356872086709</v>
      </c>
      <c r="AB218">
        <f>SQRT((ABS($E$219-$E$218)^2+(ABS($F$219-$F$218)^2)))</f>
        <v>28.48072988656061</v>
      </c>
      <c r="AC218">
        <f>SQRT((ABS($G$219-$G$218)^2+(ABS($H$219-$H$218)^2)))</f>
        <v>27.353046736425579</v>
      </c>
      <c r="AJ218">
        <f>1/0.125</f>
        <v>8</v>
      </c>
      <c r="AK218">
        <f>1/0.13</f>
        <v>7.6923076923076916</v>
      </c>
      <c r="AL218">
        <f>1/0.125</f>
        <v>8</v>
      </c>
      <c r="AM218">
        <f>1/0.125</f>
        <v>8</v>
      </c>
      <c r="AO218">
        <f t="shared" si="105"/>
        <v>222.60943822876953</v>
      </c>
      <c r="AP218">
        <f t="shared" si="106"/>
        <v>203.82582209297468</v>
      </c>
      <c r="AQ218">
        <f t="shared" si="107"/>
        <v>227.84583909248488</v>
      </c>
      <c r="AR218">
        <f t="shared" si="108"/>
        <v>218.82437389140463</v>
      </c>
      <c r="AV218">
        <f>((0.085/0.125)*100)</f>
        <v>68</v>
      </c>
      <c r="AW218">
        <f>((0.08/0.13)*100)</f>
        <v>61.53846153846154</v>
      </c>
      <c r="AX218">
        <f>((0.08/0.125)*100)</f>
        <v>64</v>
      </c>
      <c r="AY218">
        <f>((0.08/0.125)*100)</f>
        <v>64</v>
      </c>
      <c r="BA218">
        <f>((0.04/0.125)*100)</f>
        <v>32</v>
      </c>
      <c r="BB218">
        <f>((0.05/0.13)*100)</f>
        <v>38.461538461538467</v>
      </c>
      <c r="BC218">
        <f>((0.045/0.125)*100)</f>
        <v>36</v>
      </c>
      <c r="BD218">
        <f>((0.045/0.125)*100)</f>
        <v>36</v>
      </c>
      <c r="BF218">
        <f>ABS($B$218-$D$218)</f>
        <v>2.0907590000000003</v>
      </c>
      <c r="BG218">
        <f>ABS($F$218-$H$218)</f>
        <v>3.9074489999999997</v>
      </c>
      <c r="BL218">
        <f>SQRT((ABS($A$218-$E$218)^2+(ABS($B$218-$F$218)^2)))</f>
        <v>1.4929209028277488</v>
      </c>
      <c r="BM218">
        <f>SQRT((ABS($C$218-$G$218)^2+(ABS($D$218-$H$218)^2)))</f>
        <v>3.6409043864292814</v>
      </c>
      <c r="BO218">
        <f>SQRT((ABS($A$218-$G$218)^2+(ABS($B$218-$H$218)^2)))</f>
        <v>4.7041876822202795</v>
      </c>
      <c r="BP218">
        <f>SQRT((ABS($C$218-$E$218)^2+(ABS($D$218-$F$218)^2)))</f>
        <v>5.7789152510180406</v>
      </c>
      <c r="BR218">
        <f>DEGREES(ACOS((13.0088476880696^2+27.0891664671703^2-14.5945885917101^2)/(2*13.0088476880696*27.0891664671703)))</f>
        <v>11.741189112225772</v>
      </c>
      <c r="BS218">
        <f>DEGREES(ACOS((11.2696749716042^2+21.6689285763028^2-11.2677503254916^2)/(2*11.2696749716042*21.6689285763028)))</f>
        <v>15.956443864513432</v>
      </c>
      <c r="BU218">
        <v>17</v>
      </c>
      <c r="BV218">
        <v>10</v>
      </c>
      <c r="BW218">
        <v>9</v>
      </c>
      <c r="BX218">
        <v>11</v>
      </c>
      <c r="BY218">
        <v>16</v>
      </c>
      <c r="BZ218">
        <v>10</v>
      </c>
      <c r="CA218">
        <v>7</v>
      </c>
      <c r="CB218">
        <v>7</v>
      </c>
      <c r="CC218">
        <v>16</v>
      </c>
      <c r="CD218">
        <v>9</v>
      </c>
      <c r="CE218">
        <v>6</v>
      </c>
      <c r="CF218">
        <v>14</v>
      </c>
      <c r="CG218">
        <v>16</v>
      </c>
      <c r="CH218">
        <v>11</v>
      </c>
      <c r="CI218">
        <v>6</v>
      </c>
      <c r="CJ218">
        <v>14</v>
      </c>
      <c r="CL218">
        <v>8</v>
      </c>
      <c r="CM218">
        <v>2</v>
      </c>
      <c r="CN218">
        <v>1</v>
      </c>
      <c r="CO218">
        <v>3</v>
      </c>
      <c r="CP218">
        <v>10</v>
      </c>
      <c r="CQ218">
        <v>2</v>
      </c>
      <c r="CR218">
        <v>2</v>
      </c>
      <c r="CS218">
        <v>1</v>
      </c>
      <c r="CT218">
        <v>9</v>
      </c>
      <c r="CU218">
        <v>1</v>
      </c>
      <c r="CV218">
        <v>0</v>
      </c>
      <c r="CW218">
        <v>7</v>
      </c>
      <c r="CX218">
        <v>9</v>
      </c>
      <c r="CY218">
        <v>3</v>
      </c>
      <c r="CZ218">
        <v>0</v>
      </c>
      <c r="DA218">
        <v>7</v>
      </c>
      <c r="DC218">
        <f>((10/17)*100)</f>
        <v>58.82352941176471</v>
      </c>
      <c r="DD218">
        <f>((9/17)*100)</f>
        <v>52.941176470588239</v>
      </c>
      <c r="DE218">
        <f>((11/17)*100)</f>
        <v>64.705882352941174</v>
      </c>
      <c r="DF218">
        <f>((10/16)*100)</f>
        <v>62.5</v>
      </c>
      <c r="DG218">
        <f>((7/16)*100)</f>
        <v>43.75</v>
      </c>
      <c r="DH218">
        <f>((7/16)*100)</f>
        <v>43.75</v>
      </c>
      <c r="DI218">
        <f>((9/16)*100)</f>
        <v>56.25</v>
      </c>
      <c r="DJ218">
        <f>((6/16)*100)</f>
        <v>37.5</v>
      </c>
      <c r="DK218">
        <f>((14/16)*100)</f>
        <v>87.5</v>
      </c>
      <c r="DL218">
        <f>((11/16)*100)</f>
        <v>68.75</v>
      </c>
      <c r="DM218">
        <f>((6/16)*100)</f>
        <v>37.5</v>
      </c>
      <c r="DN218">
        <f>((14/16)*100)</f>
        <v>87.5</v>
      </c>
      <c r="DP218">
        <f>((2/8)*100)</f>
        <v>25</v>
      </c>
      <c r="DQ218">
        <f>((1/8)*100)</f>
        <v>12.5</v>
      </c>
      <c r="DR218">
        <f>((3/8)*100)</f>
        <v>37.5</v>
      </c>
      <c r="DS218">
        <f>((2/10)*100)</f>
        <v>20</v>
      </c>
      <c r="DT218">
        <f>((2/10)*100)</f>
        <v>20</v>
      </c>
      <c r="DU218">
        <f>((1/10)*100)</f>
        <v>10</v>
      </c>
      <c r="DV218">
        <f>((1/9)*100)</f>
        <v>11.111111111111111</v>
      </c>
      <c r="DW218">
        <f>((0/9)*100)</f>
        <v>0</v>
      </c>
      <c r="DX218">
        <f>((7/9)*100)</f>
        <v>77.777777777777786</v>
      </c>
      <c r="DY218">
        <f>((3/9)*100)</f>
        <v>33.333333333333329</v>
      </c>
      <c r="DZ218">
        <f>((0/9)*100)</f>
        <v>0</v>
      </c>
      <c r="EA218">
        <f>((7/9)*100)</f>
        <v>77.777777777777786</v>
      </c>
    </row>
    <row r="219" spans="1:131" x14ac:dyDescent="0.25">
      <c r="A219">
        <v>114.914816</v>
      </c>
      <c r="B219">
        <v>8.9176470000000005</v>
      </c>
      <c r="C219">
        <v>107.00298100000001</v>
      </c>
      <c r="D219">
        <v>7.3942579999999998</v>
      </c>
      <c r="E219">
        <v>114.16515900000002</v>
      </c>
      <c r="F219">
        <v>9.8737720000000007</v>
      </c>
      <c r="G219">
        <v>111.23429300000001</v>
      </c>
      <c r="H219">
        <v>5.6731230000000004</v>
      </c>
      <c r="K219">
        <f>(14/200)</f>
        <v>7.0000000000000007E-2</v>
      </c>
      <c r="L219">
        <f>(12/200)</f>
        <v>0.06</v>
      </c>
      <c r="M219">
        <f>(15/200)</f>
        <v>7.4999999999999997E-2</v>
      </c>
      <c r="N219">
        <f>(13/200)</f>
        <v>6.5000000000000002E-2</v>
      </c>
      <c r="P219">
        <f>(9/200)</f>
        <v>4.4999999999999998E-2</v>
      </c>
      <c r="Q219">
        <f>(10/200)</f>
        <v>0.05</v>
      </c>
      <c r="R219">
        <f>(10/200)</f>
        <v>0.05</v>
      </c>
      <c r="S219">
        <f>(10/200)</f>
        <v>0.05</v>
      </c>
      <c r="U219">
        <f>0.07+0.045</f>
        <v>0.115</v>
      </c>
      <c r="V219">
        <f>0.06+0.05</f>
        <v>0.11</v>
      </c>
      <c r="W219">
        <f>0.075+0.05</f>
        <v>0.125</v>
      </c>
      <c r="X219">
        <f>0.065+0.05</f>
        <v>0.115</v>
      </c>
      <c r="Z219">
        <f>SQRT((ABS($A$220-$A$219)^2+(ABS($B$220-$B$219)^2)))</f>
        <v>35.228918429472245</v>
      </c>
      <c r="AA219">
        <f>SQRT((ABS($C$220-$C$219)^2+(ABS($D$220-$D$219)^2)))</f>
        <v>24.675507507253997</v>
      </c>
      <c r="AB219">
        <f>SQRT((ABS($E$220-$E$219)^2+(ABS($F$220-$F$219)^2)))</f>
        <v>22.497925678220916</v>
      </c>
      <c r="AC219">
        <f>SQRT((ABS($G$220-$G$219)^2+(ABS($H$220-$H$219)^2)))</f>
        <v>23.776399078832789</v>
      </c>
      <c r="AJ219">
        <f>1/0.115</f>
        <v>8.695652173913043</v>
      </c>
      <c r="AK219">
        <f>1/0.11</f>
        <v>9.0909090909090917</v>
      </c>
      <c r="AL219">
        <f>1/0.125</f>
        <v>8</v>
      </c>
      <c r="AM219">
        <f>1/0.115</f>
        <v>8.695652173913043</v>
      </c>
      <c r="AO219">
        <f t="shared" si="105"/>
        <v>306.33842112584557</v>
      </c>
      <c r="AP219">
        <f t="shared" si="106"/>
        <v>224.32279552049087</v>
      </c>
      <c r="AQ219">
        <f t="shared" si="107"/>
        <v>179.98340542576733</v>
      </c>
      <c r="AR219">
        <f t="shared" si="108"/>
        <v>206.75129633767642</v>
      </c>
      <c r="AV219">
        <f>((0.07/0.115)*100)</f>
        <v>60.869565217391312</v>
      </c>
      <c r="AW219">
        <f>((0.06/0.11)*100)</f>
        <v>54.54545454545454</v>
      </c>
      <c r="AX219">
        <f>((0.075/0.125)*100)</f>
        <v>60</v>
      </c>
      <c r="AY219">
        <f>((0.065/0.115)*100)</f>
        <v>56.521739130434781</v>
      </c>
      <c r="BA219">
        <f>((0.045/0.115)*100)</f>
        <v>39.130434782608688</v>
      </c>
      <c r="BB219">
        <f>((0.05/0.11)*100)</f>
        <v>45.45454545454546</v>
      </c>
      <c r="BC219">
        <f>((0.05/0.125)*100)</f>
        <v>40</v>
      </c>
      <c r="BD219">
        <f>((0.05/0.115)*100)</f>
        <v>43.478260869565219</v>
      </c>
      <c r="BF219">
        <f>ABS($B$219-$D$219)</f>
        <v>1.5233890000000008</v>
      </c>
      <c r="BG219">
        <f>ABS($F$219-$H$219)</f>
        <v>4.2006490000000003</v>
      </c>
      <c r="BL219">
        <f>SQRT((ABS($A$219-$E$219)^2+(ABS($B$219-$F$219)^2)))</f>
        <v>1.2149735113466373</v>
      </c>
      <c r="BM219">
        <f>SQRT((ABS($C$219-$G$219)^2+(ABS($D$219-$H$219)^2)))</f>
        <v>4.5679652942605662</v>
      </c>
      <c r="BO219">
        <f>SQRT((ABS($A$219-$G$219)^2+(ABS($B$219-$H$219)^2)))</f>
        <v>4.9064432677964342</v>
      </c>
      <c r="BP219">
        <f>SQRT((ABS($C$219-$E$219)^2+(ABS($D$219-$F$219)^2)))</f>
        <v>7.5792336934468629</v>
      </c>
      <c r="BR219">
        <f>DEGREES(ACOS((11.4561491002543^2+23.4140744113229^2-12.6604353385922^2)/(2*11.4561491002543*23.4140744113229)))</f>
        <v>14.587951791479872</v>
      </c>
      <c r="BS219">
        <f>DEGREES(ACOS((10.0946769061086^2+22.6364985145645^2-12.9580105939569^2)/(2*10.0946769061086*22.6364985145645)))</f>
        <v>12.371711247336538</v>
      </c>
      <c r="BU219">
        <v>14</v>
      </c>
      <c r="BV219">
        <v>6</v>
      </c>
      <c r="BW219">
        <v>6</v>
      </c>
      <c r="BX219">
        <v>8</v>
      </c>
      <c r="BY219">
        <v>12</v>
      </c>
      <c r="BZ219">
        <v>6</v>
      </c>
      <c r="CA219">
        <v>4</v>
      </c>
      <c r="CB219">
        <v>2</v>
      </c>
      <c r="CC219">
        <v>15</v>
      </c>
      <c r="CD219">
        <v>6</v>
      </c>
      <c r="CE219">
        <v>7</v>
      </c>
      <c r="CF219">
        <v>11</v>
      </c>
      <c r="CG219">
        <v>13</v>
      </c>
      <c r="CH219">
        <v>8</v>
      </c>
      <c r="CI219">
        <v>3</v>
      </c>
      <c r="CJ219">
        <v>11</v>
      </c>
      <c r="CL219">
        <v>9</v>
      </c>
      <c r="CM219">
        <v>3</v>
      </c>
      <c r="CN219">
        <v>2</v>
      </c>
      <c r="CO219">
        <v>4</v>
      </c>
      <c r="CP219">
        <v>10</v>
      </c>
      <c r="CQ219">
        <v>3</v>
      </c>
      <c r="CR219">
        <v>0</v>
      </c>
      <c r="CS219">
        <v>0</v>
      </c>
      <c r="CT219">
        <v>10</v>
      </c>
      <c r="CU219">
        <v>2</v>
      </c>
      <c r="CV219">
        <v>2</v>
      </c>
      <c r="CW219">
        <v>8</v>
      </c>
      <c r="CX219">
        <v>10</v>
      </c>
      <c r="CY219">
        <v>4</v>
      </c>
      <c r="CZ219">
        <v>0</v>
      </c>
      <c r="DA219">
        <v>8</v>
      </c>
      <c r="DC219">
        <f>((6/14)*100)</f>
        <v>42.857142857142854</v>
      </c>
      <c r="DD219">
        <f>((6/14)*100)</f>
        <v>42.857142857142854</v>
      </c>
      <c r="DE219">
        <f>((8/14)*100)</f>
        <v>57.142857142857139</v>
      </c>
      <c r="DF219">
        <f>((6/12)*100)</f>
        <v>50</v>
      </c>
      <c r="DG219">
        <f>((4/12)*100)</f>
        <v>33.333333333333329</v>
      </c>
      <c r="DH219">
        <f>((2/12)*100)</f>
        <v>16.666666666666664</v>
      </c>
      <c r="DI219">
        <f>((6/15)*100)</f>
        <v>40</v>
      </c>
      <c r="DJ219">
        <f>((7/15)*100)</f>
        <v>46.666666666666664</v>
      </c>
      <c r="DK219">
        <f>((11/15)*100)</f>
        <v>73.333333333333329</v>
      </c>
      <c r="DL219">
        <f>((8/13)*100)</f>
        <v>61.53846153846154</v>
      </c>
      <c r="DM219">
        <f>((3/13)*100)</f>
        <v>23.076923076923077</v>
      </c>
      <c r="DN219">
        <f>((11/13)*100)</f>
        <v>84.615384615384613</v>
      </c>
      <c r="DP219">
        <f>((3/9)*100)</f>
        <v>33.333333333333329</v>
      </c>
      <c r="DQ219">
        <f>((2/9)*100)</f>
        <v>22.222222222222221</v>
      </c>
      <c r="DR219">
        <f>((4/9)*100)</f>
        <v>44.444444444444443</v>
      </c>
      <c r="DS219">
        <f>((3/10)*100)</f>
        <v>30</v>
      </c>
      <c r="DT219">
        <f>((0/10)*100)</f>
        <v>0</v>
      </c>
      <c r="DU219">
        <f>((0/10)*100)</f>
        <v>0</v>
      </c>
      <c r="DV219">
        <f>((2/10)*100)</f>
        <v>20</v>
      </c>
      <c r="DW219">
        <f>((2/10)*100)</f>
        <v>20</v>
      </c>
      <c r="DX219">
        <f>((8/10)*100)</f>
        <v>80</v>
      </c>
      <c r="DY219">
        <f>((4/10)*100)</f>
        <v>40</v>
      </c>
      <c r="DZ219">
        <f>((0/10)*100)</f>
        <v>0</v>
      </c>
      <c r="EA219">
        <f>((8/10)*100)</f>
        <v>80</v>
      </c>
    </row>
    <row r="220" spans="1:131" x14ac:dyDescent="0.25">
      <c r="A220">
        <v>150.14075400000002</v>
      </c>
      <c r="B220">
        <v>9.3758890000000008</v>
      </c>
      <c r="C220">
        <v>131.65578300000001</v>
      </c>
      <c r="D220">
        <v>6.3359459999999999</v>
      </c>
      <c r="E220">
        <v>136.578936</v>
      </c>
      <c r="F220">
        <v>7.9297399999999998</v>
      </c>
      <c r="G220">
        <v>134.963053</v>
      </c>
      <c r="H220">
        <v>4.1687620000000001</v>
      </c>
      <c r="K220">
        <f>(16/200)</f>
        <v>0.08</v>
      </c>
      <c r="L220">
        <f>(15/200)</f>
        <v>7.4999999999999997E-2</v>
      </c>
      <c r="M220">
        <f>(16/200)</f>
        <v>0.08</v>
      </c>
      <c r="N220">
        <f>(15/200)</f>
        <v>7.4999999999999997E-2</v>
      </c>
      <c r="P220">
        <f>(9/200)</f>
        <v>4.4999999999999998E-2</v>
      </c>
      <c r="Q220">
        <f>(10/200)</f>
        <v>0.05</v>
      </c>
      <c r="R220">
        <f>(7/200)</f>
        <v>3.5000000000000003E-2</v>
      </c>
      <c r="S220">
        <f>(9/200)</f>
        <v>4.4999999999999998E-2</v>
      </c>
      <c r="U220">
        <f>0.08+0.045</f>
        <v>0.125</v>
      </c>
      <c r="V220">
        <f>0.075+0.05</f>
        <v>0.125</v>
      </c>
      <c r="W220">
        <f>0.08+0.035</f>
        <v>0.115</v>
      </c>
      <c r="X220">
        <f>0.075+0.045</f>
        <v>0.12</v>
      </c>
      <c r="Z220">
        <f>SQRT((ABS($A$221-$A$220)^2+(ABS($B$221-$B$220)^2)))</f>
        <v>21.843669145269345</v>
      </c>
      <c r="AA220">
        <f>SQRT((ABS($C$221-$C$220)^2+(ABS($D$221-$D$220)^2)))</f>
        <v>33.540422938037928</v>
      </c>
      <c r="AB220">
        <f>SQRT((ABS($E$221-$E$220)^2+(ABS($F$221-$F$220)^2)))</f>
        <v>34.272214995890536</v>
      </c>
      <c r="AC220">
        <f>SQRT((ABS($G$221-$G$220)^2+(ABS($H$221-$H$220)^2)))</f>
        <v>33.418063002105015</v>
      </c>
      <c r="AJ220">
        <f>1/0.125</f>
        <v>8</v>
      </c>
      <c r="AK220">
        <f>1/0.125</f>
        <v>8</v>
      </c>
      <c r="AL220">
        <f>1/0.115</f>
        <v>8.695652173913043</v>
      </c>
      <c r="AM220">
        <f>1/0.12</f>
        <v>8.3333333333333339</v>
      </c>
      <c r="AO220">
        <f t="shared" si="105"/>
        <v>174.74935316215476</v>
      </c>
      <c r="AP220">
        <f t="shared" si="106"/>
        <v>268.32338350430342</v>
      </c>
      <c r="AQ220">
        <f t="shared" si="107"/>
        <v>298.01926083383074</v>
      </c>
      <c r="AR220">
        <f t="shared" si="108"/>
        <v>278.48385835087515</v>
      </c>
      <c r="AV220">
        <f>((0.08/0.125)*100)</f>
        <v>64</v>
      </c>
      <c r="AW220">
        <f>((0.075/0.125)*100)</f>
        <v>60</v>
      </c>
      <c r="AX220">
        <f>((0.08/0.115)*100)</f>
        <v>69.565217391304344</v>
      </c>
      <c r="AY220">
        <f>((0.075/0.12)*100)</f>
        <v>62.5</v>
      </c>
      <c r="BA220">
        <f>((0.045/0.125)*100)</f>
        <v>36</v>
      </c>
      <c r="BB220">
        <f>((0.05/0.125)*100)</f>
        <v>40</v>
      </c>
      <c r="BC220">
        <f>((0.035/0.115)*100)</f>
        <v>30.434782608695656</v>
      </c>
      <c r="BD220">
        <f>((0.045/0.12)*100)</f>
        <v>37.5</v>
      </c>
      <c r="BF220">
        <f>ABS($B$220-$D$220)</f>
        <v>3.0399430000000009</v>
      </c>
      <c r="BG220">
        <f>ABS($F$220-$H$220)</f>
        <v>3.7609779999999997</v>
      </c>
      <c r="BL220">
        <f>SQRT((ABS($A$220-$E$220)^2+(ABS($B$220-$F$220)^2)))</f>
        <v>13.638704278461553</v>
      </c>
      <c r="BM220">
        <f>SQRT((ABS($C$220-$G$220)^2+(ABS($D$220-$H$220)^2)))</f>
        <v>3.9540765474072352</v>
      </c>
      <c r="BO220">
        <f>SQRT((ABS($A$220-$G$220)^2+(ABS($B$220-$H$220)^2)))</f>
        <v>16.046082987431245</v>
      </c>
      <c r="BP220">
        <f>SQRT((ABS($C$220-$E$220)^2+(ABS($D$220-$F$220)^2)))</f>
        <v>5.1747091489130916</v>
      </c>
      <c r="BR220">
        <f>DEGREES(ACOS((11.184390889928^2+22.1357875107272^2-11.6322740098196^2)/(2*11.184390889928*22.1357875107272)))</f>
        <v>14.316308718859473</v>
      </c>
      <c r="BS220">
        <f>DEGREES(ACOS((12.4344040327435^2+27.1384748195875^2-15.2848250944579^2)/(2*12.4344040327435*27.1384748195875)))</f>
        <v>13.044645087967666</v>
      </c>
      <c r="BU220">
        <v>16</v>
      </c>
      <c r="BV220">
        <v>8</v>
      </c>
      <c r="BW220">
        <v>9</v>
      </c>
      <c r="BX220">
        <v>11</v>
      </c>
      <c r="BY220">
        <v>15</v>
      </c>
      <c r="BZ220">
        <v>8</v>
      </c>
      <c r="CA220">
        <v>8</v>
      </c>
      <c r="CB220">
        <v>6</v>
      </c>
      <c r="CC220">
        <v>16</v>
      </c>
      <c r="CD220">
        <v>9</v>
      </c>
      <c r="CE220">
        <v>6</v>
      </c>
      <c r="CF220">
        <v>13</v>
      </c>
      <c r="CG220">
        <v>15</v>
      </c>
      <c r="CH220">
        <v>11</v>
      </c>
      <c r="CI220">
        <v>5</v>
      </c>
      <c r="CJ220">
        <v>13</v>
      </c>
      <c r="CL220">
        <v>9</v>
      </c>
      <c r="CM220">
        <v>2</v>
      </c>
      <c r="CN220">
        <v>0</v>
      </c>
      <c r="CO220">
        <v>4</v>
      </c>
      <c r="CP220">
        <v>10</v>
      </c>
      <c r="CQ220">
        <v>2</v>
      </c>
      <c r="CR220">
        <v>2</v>
      </c>
      <c r="CS220">
        <v>0</v>
      </c>
      <c r="CT220">
        <v>7</v>
      </c>
      <c r="CU220">
        <v>0</v>
      </c>
      <c r="CV220">
        <v>0</v>
      </c>
      <c r="CW220">
        <v>5</v>
      </c>
      <c r="CX220">
        <v>9</v>
      </c>
      <c r="CY220">
        <v>4</v>
      </c>
      <c r="CZ220">
        <v>0</v>
      </c>
      <c r="DA220">
        <v>5</v>
      </c>
      <c r="DC220">
        <f>((8/16)*100)</f>
        <v>50</v>
      </c>
      <c r="DD220">
        <f>((9/16)*100)</f>
        <v>56.25</v>
      </c>
      <c r="DE220">
        <f>((11/16)*100)</f>
        <v>68.75</v>
      </c>
      <c r="DF220">
        <f>((8/15)*100)</f>
        <v>53.333333333333336</v>
      </c>
      <c r="DG220">
        <f>((8/15)*100)</f>
        <v>53.333333333333336</v>
      </c>
      <c r="DH220">
        <f>((6/15)*100)</f>
        <v>40</v>
      </c>
      <c r="DI220">
        <f>((9/16)*100)</f>
        <v>56.25</v>
      </c>
      <c r="DJ220">
        <f>((6/16)*100)</f>
        <v>37.5</v>
      </c>
      <c r="DK220">
        <f>((13/16)*100)</f>
        <v>81.25</v>
      </c>
      <c r="DL220">
        <f>((11/15)*100)</f>
        <v>73.333333333333329</v>
      </c>
      <c r="DM220">
        <f>((5/15)*100)</f>
        <v>33.333333333333329</v>
      </c>
      <c r="DN220">
        <f>((13/15)*100)</f>
        <v>86.666666666666671</v>
      </c>
      <c r="DP220">
        <f>((2/9)*100)</f>
        <v>22.222222222222221</v>
      </c>
      <c r="DQ220">
        <f>((0/9)*100)</f>
        <v>0</v>
      </c>
      <c r="DR220">
        <f>((4/9)*100)</f>
        <v>44.444444444444443</v>
      </c>
      <c r="DS220">
        <f>((2/10)*100)</f>
        <v>20</v>
      </c>
      <c r="DT220">
        <f>((2/10)*100)</f>
        <v>20</v>
      </c>
      <c r="DU220">
        <f>((0/10)*100)</f>
        <v>0</v>
      </c>
      <c r="DV220">
        <f>((0/7)*100)</f>
        <v>0</v>
      </c>
      <c r="DW220">
        <f>((0/7)*100)</f>
        <v>0</v>
      </c>
      <c r="DX220">
        <f>((5/7)*100)</f>
        <v>71.428571428571431</v>
      </c>
      <c r="DY220">
        <f>((4/9)*100)</f>
        <v>44.444444444444443</v>
      </c>
      <c r="DZ220">
        <f>((0/9)*100)</f>
        <v>0</v>
      </c>
      <c r="EA220">
        <f>((5/9)*100)</f>
        <v>55.555555555555557</v>
      </c>
    </row>
    <row r="221" spans="1:131" x14ac:dyDescent="0.25">
      <c r="A221">
        <v>171.97818599999999</v>
      </c>
      <c r="B221">
        <v>9.8978520000000003</v>
      </c>
      <c r="C221">
        <v>165.15517700000001</v>
      </c>
      <c r="D221">
        <v>7.9944309999999996</v>
      </c>
      <c r="E221">
        <v>170.754424</v>
      </c>
      <c r="F221">
        <v>10.50282</v>
      </c>
      <c r="G221">
        <v>168.325367</v>
      </c>
      <c r="H221">
        <v>6.0982539999999998</v>
      </c>
      <c r="K221">
        <f>(16/200)</f>
        <v>0.08</v>
      </c>
      <c r="L221">
        <f>(14/200)</f>
        <v>7.0000000000000007E-2</v>
      </c>
      <c r="M221">
        <f>(17/200)</f>
        <v>8.5000000000000006E-2</v>
      </c>
      <c r="N221">
        <f>(16/200)</f>
        <v>0.08</v>
      </c>
      <c r="P221">
        <f>(8/200)</f>
        <v>0.04</v>
      </c>
      <c r="Q221">
        <f>(10/200)</f>
        <v>0.05</v>
      </c>
      <c r="R221">
        <f>(8/200)</f>
        <v>0.04</v>
      </c>
      <c r="S221">
        <f>(9/200)</f>
        <v>4.4999999999999998E-2</v>
      </c>
      <c r="U221">
        <f>0.08+0.04</f>
        <v>0.12</v>
      </c>
      <c r="V221">
        <f>0.07+0.05</f>
        <v>0.12000000000000001</v>
      </c>
      <c r="W221">
        <f>0.085+0.04</f>
        <v>0.125</v>
      </c>
      <c r="X221">
        <f>0.08+0.045</f>
        <v>0.125</v>
      </c>
      <c r="Z221">
        <f>SQRT((ABS($A$222-$A$221)^2+(ABS($B$222-$B$221)^2)))</f>
        <v>27.609794229362269</v>
      </c>
      <c r="AA221">
        <f>SQRT((ABS($C$222-$C$221)^2+(ABS($D$222-$D$221)^2)))</f>
        <v>26.367536958981972</v>
      </c>
      <c r="AB221">
        <f>SQRT((ABS($E$222-$E$221)^2+(ABS($F$222-$F$221)^2)))</f>
        <v>28.53558486344529</v>
      </c>
      <c r="AC221">
        <f>SQRT((ABS($G$222-$G$221)^2+(ABS($H$222-$H$221)^2)))</f>
        <v>27.838043338481832</v>
      </c>
      <c r="AJ221">
        <f>1/0.12</f>
        <v>8.3333333333333339</v>
      </c>
      <c r="AK221">
        <f>1/0.12</f>
        <v>8.3333333333333339</v>
      </c>
      <c r="AL221">
        <f>1/0.125</f>
        <v>8</v>
      </c>
      <c r="AM221">
        <f>1/0.125</f>
        <v>8</v>
      </c>
      <c r="AO221">
        <f t="shared" si="105"/>
        <v>230.08161857801892</v>
      </c>
      <c r="AP221">
        <f t="shared" si="106"/>
        <v>219.72947465818308</v>
      </c>
      <c r="AQ221">
        <f t="shared" si="107"/>
        <v>228.28467890756232</v>
      </c>
      <c r="AR221">
        <f t="shared" si="108"/>
        <v>222.70434670785465</v>
      </c>
      <c r="AV221">
        <f>((0.08/0.12)*100)</f>
        <v>66.666666666666671</v>
      </c>
      <c r="AW221">
        <f>((0.07/0.12)*100)</f>
        <v>58.333333333333336</v>
      </c>
      <c r="AX221">
        <f>((0.085/0.125)*100)</f>
        <v>68</v>
      </c>
      <c r="AY221">
        <f>((0.08/0.125)*100)</f>
        <v>64</v>
      </c>
      <c r="BA221">
        <f>((0.04/0.12)*100)</f>
        <v>33.333333333333336</v>
      </c>
      <c r="BB221">
        <f>((0.05/0.12)*100)</f>
        <v>41.666666666666671</v>
      </c>
      <c r="BC221">
        <f>((0.04/0.125)*100)</f>
        <v>32</v>
      </c>
      <c r="BD221">
        <f>((0.045/0.125)*100)</f>
        <v>36</v>
      </c>
      <c r="BF221">
        <f>ABS($B$221-$D$221)</f>
        <v>1.9034210000000007</v>
      </c>
      <c r="BG221">
        <f>ABS($F$221-$H$221)</f>
        <v>4.404566</v>
      </c>
      <c r="BL221">
        <f>SQRT((ABS($A$221-$E$221)^2+(ABS($B$221-$F$221)^2)))</f>
        <v>1.3651299255631253</v>
      </c>
      <c r="BM221">
        <f>SQRT((ABS($C$221-$G$221)^2+(ABS($D$221-$H$221)^2)))</f>
        <v>3.6939940242817046</v>
      </c>
      <c r="BO221">
        <f>SQRT((ABS($A$221-$G$221)^2+(ABS($B$221-$H$221)^2)))</f>
        <v>5.2706765797537756</v>
      </c>
      <c r="BP221">
        <f>SQRT((ABS($C$221-$E$221)^2+(ABS($D$221-$F$221)^2)))</f>
        <v>6.1354366056809608</v>
      </c>
      <c r="BS221">
        <f>DEGREES(ACOS((9.50006637221496^2+32.9570560882867^2-23.7666152893038^2)/(2*9.50006637221496*32.9570560882867)))</f>
        <v>12.406000701194793</v>
      </c>
      <c r="BU221">
        <v>16</v>
      </c>
      <c r="BV221">
        <v>8</v>
      </c>
      <c r="BW221">
        <v>9</v>
      </c>
      <c r="BX221">
        <v>11</v>
      </c>
      <c r="BY221">
        <v>14</v>
      </c>
      <c r="BZ221">
        <v>8</v>
      </c>
      <c r="CA221">
        <v>6</v>
      </c>
      <c r="CB221">
        <v>5</v>
      </c>
      <c r="CC221">
        <v>17</v>
      </c>
      <c r="CD221">
        <v>9</v>
      </c>
      <c r="CE221">
        <v>7</v>
      </c>
      <c r="CF221">
        <v>14</v>
      </c>
      <c r="CG221">
        <v>16</v>
      </c>
      <c r="CH221">
        <v>11</v>
      </c>
      <c r="CI221">
        <v>6</v>
      </c>
      <c r="CJ221">
        <v>14</v>
      </c>
      <c r="CL221">
        <v>8</v>
      </c>
      <c r="CM221">
        <v>2</v>
      </c>
      <c r="CN221">
        <v>1</v>
      </c>
      <c r="CO221">
        <v>4</v>
      </c>
      <c r="CP221">
        <v>10</v>
      </c>
      <c r="CQ221">
        <v>2</v>
      </c>
      <c r="CR221">
        <v>0</v>
      </c>
      <c r="CS221">
        <v>0</v>
      </c>
      <c r="CT221">
        <v>8</v>
      </c>
      <c r="CU221">
        <v>1</v>
      </c>
      <c r="CV221">
        <v>0</v>
      </c>
      <c r="CW221">
        <v>6</v>
      </c>
      <c r="CX221">
        <v>9</v>
      </c>
      <c r="CY221">
        <v>4</v>
      </c>
      <c r="CZ221">
        <v>0</v>
      </c>
      <c r="DA221">
        <v>6</v>
      </c>
      <c r="DC221">
        <f>((8/16)*100)</f>
        <v>50</v>
      </c>
      <c r="DD221">
        <f>((9/16)*100)</f>
        <v>56.25</v>
      </c>
      <c r="DE221">
        <f>((11/16)*100)</f>
        <v>68.75</v>
      </c>
      <c r="DF221">
        <f>((8/14)*100)</f>
        <v>57.142857142857139</v>
      </c>
      <c r="DG221">
        <f>((6/14)*100)</f>
        <v>42.857142857142854</v>
      </c>
      <c r="DH221">
        <f>((5/14)*100)</f>
        <v>35.714285714285715</v>
      </c>
      <c r="DI221">
        <f>((9/17)*100)</f>
        <v>52.941176470588239</v>
      </c>
      <c r="DJ221">
        <f>((7/17)*100)</f>
        <v>41.17647058823529</v>
      </c>
      <c r="DK221">
        <f>((14/17)*100)</f>
        <v>82.35294117647058</v>
      </c>
      <c r="DL221">
        <f>((11/16)*100)</f>
        <v>68.75</v>
      </c>
      <c r="DM221">
        <f>((6/16)*100)</f>
        <v>37.5</v>
      </c>
      <c r="DN221">
        <f>((14/16)*100)</f>
        <v>87.5</v>
      </c>
      <c r="DP221">
        <f>((2/8)*100)</f>
        <v>25</v>
      </c>
      <c r="DQ221">
        <f>((1/8)*100)</f>
        <v>12.5</v>
      </c>
      <c r="DR221">
        <f>((4/8)*100)</f>
        <v>50</v>
      </c>
      <c r="DS221">
        <f>((2/10)*100)</f>
        <v>20</v>
      </c>
      <c r="DT221">
        <f>((0/10)*100)</f>
        <v>0</v>
      </c>
      <c r="DU221">
        <f>((0/10)*100)</f>
        <v>0</v>
      </c>
      <c r="DV221">
        <f>((1/8)*100)</f>
        <v>12.5</v>
      </c>
      <c r="DW221">
        <f>((0/8)*100)</f>
        <v>0</v>
      </c>
      <c r="DX221">
        <f>((6/8)*100)</f>
        <v>75</v>
      </c>
      <c r="DY221">
        <f>((4/9)*100)</f>
        <v>44.444444444444443</v>
      </c>
      <c r="DZ221">
        <f>((0/9)*100)</f>
        <v>0</v>
      </c>
      <c r="EA221">
        <f>((6/9)*100)</f>
        <v>66.666666666666657</v>
      </c>
    </row>
    <row r="222" spans="1:131" x14ac:dyDescent="0.25">
      <c r="A222">
        <v>199.58756500000001</v>
      </c>
      <c r="B222">
        <v>9.7464300000000001</v>
      </c>
      <c r="C222">
        <v>191.52227300000001</v>
      </c>
      <c r="D222">
        <v>7.841939</v>
      </c>
      <c r="E222">
        <v>199.288702</v>
      </c>
      <c r="F222">
        <v>10.229722000000001</v>
      </c>
      <c r="G222">
        <v>196.163355</v>
      </c>
      <c r="H222">
        <v>6.0427470000000003</v>
      </c>
      <c r="K222">
        <f>(15/200)</f>
        <v>7.4999999999999997E-2</v>
      </c>
      <c r="L222">
        <f>(12/200)</f>
        <v>0.06</v>
      </c>
      <c r="M222">
        <f>(15/200)</f>
        <v>7.4999999999999997E-2</v>
      </c>
      <c r="N222">
        <f>(13/200)</f>
        <v>6.5000000000000002E-2</v>
      </c>
      <c r="P222">
        <f>(9/200)</f>
        <v>4.4999999999999998E-2</v>
      </c>
      <c r="Q222">
        <f>(10/200)</f>
        <v>0.05</v>
      </c>
      <c r="R222">
        <f>(9/200)</f>
        <v>4.4999999999999998E-2</v>
      </c>
      <c r="S222">
        <f>(9/200)</f>
        <v>4.4999999999999998E-2</v>
      </c>
      <c r="U222">
        <f>0.075+0.045</f>
        <v>0.12</v>
      </c>
      <c r="V222">
        <f>0.06+0.05</f>
        <v>0.11</v>
      </c>
      <c r="W222">
        <f>0.075+0.045</f>
        <v>0.12</v>
      </c>
      <c r="X222">
        <f>0.065+0.045</f>
        <v>0.11</v>
      </c>
      <c r="Z222">
        <f>SQRT((ABS($A$223-$A$222)^2+(ABS($B$223-$B$222)^2)))</f>
        <v>23.386473405899419</v>
      </c>
      <c r="AA222">
        <f>SQRT((ABS($C$223-$C$222)^2+(ABS($D$223-$D$222)^2)))</f>
        <v>23.811789391799536</v>
      </c>
      <c r="AB222">
        <f>SQRT((ABS($E$223-$E$222)^2+(ABS($F$223-$F$222)^2)))</f>
        <v>22.769767296700348</v>
      </c>
      <c r="AC222">
        <f>SQRT((ABS($G$223-$G$222)^2+(ABS($H$223-$H$222)^2)))</f>
        <v>21.865418293587638</v>
      </c>
      <c r="AJ222">
        <f>1/0.12</f>
        <v>8.3333333333333339</v>
      </c>
      <c r="AK222">
        <f>1/0.11</f>
        <v>9.0909090909090917</v>
      </c>
      <c r="AL222">
        <f>1/0.12</f>
        <v>8.3333333333333339</v>
      </c>
      <c r="AM222">
        <f>1/0.11</f>
        <v>9.0909090909090917</v>
      </c>
      <c r="AO222">
        <f t="shared" si="105"/>
        <v>194.88727838249517</v>
      </c>
      <c r="AP222">
        <f t="shared" si="106"/>
        <v>216.47081265272305</v>
      </c>
      <c r="AQ222">
        <f t="shared" si="107"/>
        <v>189.74806080583625</v>
      </c>
      <c r="AR222">
        <f t="shared" si="108"/>
        <v>198.7765299417058</v>
      </c>
      <c r="AV222">
        <f>((0.075/0.12)*100)</f>
        <v>62.5</v>
      </c>
      <c r="AW222">
        <f>((0.06/0.11)*100)</f>
        <v>54.54545454545454</v>
      </c>
      <c r="AX222">
        <f>((0.075/0.12)*100)</f>
        <v>62.5</v>
      </c>
      <c r="AY222">
        <f>((0.065/0.11)*100)</f>
        <v>59.090909090909093</v>
      </c>
      <c r="BA222">
        <f>((0.045/0.12)*100)</f>
        <v>37.5</v>
      </c>
      <c r="BB222">
        <f>((0.05/0.11)*100)</f>
        <v>45.45454545454546</v>
      </c>
      <c r="BC222">
        <f>((0.045/0.12)*100)</f>
        <v>37.5</v>
      </c>
      <c r="BD222">
        <f>((0.045/0.11)*100)</f>
        <v>40.909090909090907</v>
      </c>
      <c r="BF222">
        <f>ABS($B$222-$D$222)</f>
        <v>1.9044910000000002</v>
      </c>
      <c r="BG222">
        <f>ABS($F$222-$H$222)</f>
        <v>4.1869750000000003</v>
      </c>
      <c r="BL222">
        <f>SQRT((ABS($A$222-$E$222)^2+(ABS($B$222-$F$222)^2)))</f>
        <v>0.56823432669366891</v>
      </c>
      <c r="BM222">
        <f>SQRT((ABS($C$222-$G$222)^2+(ABS($D$222-$H$222)^2)))</f>
        <v>4.9776233268084722</v>
      </c>
      <c r="BO222">
        <f>SQRT((ABS($A$222-$G$222)^2+(ABS($B$222-$H$222)^2)))</f>
        <v>5.0440541123771769</v>
      </c>
      <c r="BP222">
        <f>SQRT((ABS($C$222-$E$222)^2+(ABS($D$222-$F$222)^2)))</f>
        <v>8.1252032015900877</v>
      </c>
      <c r="BS222">
        <f>DEGREES(ACOS((14.5945885917101^2+25.489946849542^2-11.4561491002543^2)/(2*14.5945885917101*25.489946849542)))</f>
        <v>10.531923625979536</v>
      </c>
      <c r="BU222">
        <v>15</v>
      </c>
      <c r="BV222">
        <v>5</v>
      </c>
      <c r="BW222">
        <v>7</v>
      </c>
      <c r="BX222">
        <v>10</v>
      </c>
      <c r="BY222">
        <v>12</v>
      </c>
      <c r="BZ222">
        <v>5</v>
      </c>
      <c r="CA222">
        <v>6</v>
      </c>
      <c r="CB222">
        <v>3</v>
      </c>
      <c r="CC222">
        <v>15</v>
      </c>
      <c r="CD222">
        <v>7</v>
      </c>
      <c r="CE222">
        <v>7</v>
      </c>
      <c r="CF222">
        <v>10</v>
      </c>
      <c r="CG222">
        <v>13</v>
      </c>
      <c r="CH222">
        <v>10</v>
      </c>
      <c r="CI222">
        <v>2</v>
      </c>
      <c r="CJ222">
        <v>10</v>
      </c>
      <c r="CL222">
        <v>9</v>
      </c>
      <c r="CM222">
        <v>2</v>
      </c>
      <c r="CN222">
        <v>1</v>
      </c>
      <c r="CO222">
        <v>4</v>
      </c>
      <c r="CP222">
        <v>10</v>
      </c>
      <c r="CQ222">
        <v>2</v>
      </c>
      <c r="CR222">
        <v>0</v>
      </c>
      <c r="CS222">
        <v>0</v>
      </c>
      <c r="CT222">
        <v>9</v>
      </c>
      <c r="CU222">
        <v>1</v>
      </c>
      <c r="CV222">
        <v>3</v>
      </c>
      <c r="CW222">
        <v>6</v>
      </c>
      <c r="CX222">
        <v>9</v>
      </c>
      <c r="CY222">
        <v>4</v>
      </c>
      <c r="CZ222">
        <v>0</v>
      </c>
      <c r="DA222">
        <v>6</v>
      </c>
      <c r="DC222">
        <f>((5/15)*100)</f>
        <v>33.333333333333329</v>
      </c>
      <c r="DD222">
        <f>((7/15)*100)</f>
        <v>46.666666666666664</v>
      </c>
      <c r="DE222">
        <f>((10/15)*100)</f>
        <v>66.666666666666657</v>
      </c>
      <c r="DF222">
        <f>((5/12)*100)</f>
        <v>41.666666666666671</v>
      </c>
      <c r="DG222">
        <f>((6/12)*100)</f>
        <v>50</v>
      </c>
      <c r="DH222">
        <f>((3/12)*100)</f>
        <v>25</v>
      </c>
      <c r="DI222">
        <f>((7/15)*100)</f>
        <v>46.666666666666664</v>
      </c>
      <c r="DJ222">
        <f>((7/15)*100)</f>
        <v>46.666666666666664</v>
      </c>
      <c r="DK222">
        <f>((10/15)*100)</f>
        <v>66.666666666666657</v>
      </c>
      <c r="DL222">
        <f>((10/13)*100)</f>
        <v>76.923076923076934</v>
      </c>
      <c r="DM222">
        <f>((2/13)*100)</f>
        <v>15.384615384615385</v>
      </c>
      <c r="DN222">
        <f>((10/13)*100)</f>
        <v>76.923076923076934</v>
      </c>
      <c r="DP222">
        <f>((2/9)*100)</f>
        <v>22.222222222222221</v>
      </c>
      <c r="DQ222">
        <f>((1/9)*100)</f>
        <v>11.111111111111111</v>
      </c>
      <c r="DR222">
        <f>((4/9)*100)</f>
        <v>44.444444444444443</v>
      </c>
      <c r="DS222">
        <f>((2/10)*100)</f>
        <v>20</v>
      </c>
      <c r="DT222">
        <f>((0/10)*100)</f>
        <v>0</v>
      </c>
      <c r="DU222">
        <f>((0/10)*100)</f>
        <v>0</v>
      </c>
      <c r="DV222">
        <f>((1/9)*100)</f>
        <v>11.111111111111111</v>
      </c>
      <c r="DW222">
        <f>((3/9)*100)</f>
        <v>33.333333333333329</v>
      </c>
      <c r="DX222">
        <f>((6/9)*100)</f>
        <v>66.666666666666657</v>
      </c>
      <c r="DY222">
        <f>((4/9)*100)</f>
        <v>44.444444444444443</v>
      </c>
      <c r="DZ222">
        <f>((0/9)*100)</f>
        <v>0</v>
      </c>
      <c r="EA222">
        <f>((6/9)*100)</f>
        <v>66.666666666666657</v>
      </c>
    </row>
    <row r="223" spans="1:131" x14ac:dyDescent="0.25">
      <c r="A223">
        <v>222.97279599999999</v>
      </c>
      <c r="B223">
        <v>9.5053710000000002</v>
      </c>
      <c r="C223">
        <v>215.33350999999999</v>
      </c>
      <c r="D223">
        <v>7.6797459999999997</v>
      </c>
      <c r="E223">
        <v>222.05418499999999</v>
      </c>
      <c r="F223">
        <v>9.788036</v>
      </c>
      <c r="G223">
        <v>218.02723399999999</v>
      </c>
      <c r="H223">
        <v>5.7833009999999998</v>
      </c>
      <c r="K223">
        <f>(16/200)</f>
        <v>0.08</v>
      </c>
      <c r="L223">
        <f>(12/200)</f>
        <v>0.06</v>
      </c>
      <c r="M223">
        <f>(16/200)</f>
        <v>0.08</v>
      </c>
      <c r="N223">
        <f>(15/200)</f>
        <v>7.4999999999999997E-2</v>
      </c>
      <c r="P223">
        <f>(9/200)</f>
        <v>4.4999999999999998E-2</v>
      </c>
      <c r="Q223">
        <f>(11/200)</f>
        <v>5.5E-2</v>
      </c>
      <c r="R223">
        <f>(10/200)</f>
        <v>0.05</v>
      </c>
      <c r="S223">
        <f>(10/200)</f>
        <v>0.05</v>
      </c>
      <c r="U223">
        <f>0.08+0.045</f>
        <v>0.125</v>
      </c>
      <c r="V223">
        <f>0.06+0.055</f>
        <v>0.11499999999999999</v>
      </c>
      <c r="W223">
        <f>0.08+0.05</f>
        <v>0.13</v>
      </c>
      <c r="X223">
        <f>0.075+0.05</f>
        <v>0.125</v>
      </c>
      <c r="Z223">
        <f>SQRT((ABS($A$224-$A$223)^2+(ABS($B$224-$B$223)^2)))</f>
        <v>24.60058360364366</v>
      </c>
      <c r="AA223">
        <f>SQRT((ABS($C$224-$C$223)^2+(ABS($D$224-$D$223)^2)))</f>
        <v>21.714020620326028</v>
      </c>
      <c r="AB223">
        <f>SQRT((ABS($E$224-$E$223)^2+(ABS($F$224-$F$223)^2)))</f>
        <v>22.240930448336755</v>
      </c>
      <c r="AC223">
        <f>SQRT((ABS($G$224-$G$223)^2+(ABS($H$224-$H$223)^2)))</f>
        <v>21.015487854659117</v>
      </c>
      <c r="AJ223">
        <f>1/0.125</f>
        <v>8</v>
      </c>
      <c r="AK223">
        <f>1/0.115</f>
        <v>8.695652173913043</v>
      </c>
      <c r="AL223">
        <f>1/0.13</f>
        <v>7.6923076923076916</v>
      </c>
      <c r="AM223">
        <f>1/0.125</f>
        <v>8</v>
      </c>
      <c r="AO223">
        <f t="shared" si="105"/>
        <v>196.80466882914928</v>
      </c>
      <c r="AP223">
        <f t="shared" si="106"/>
        <v>188.8175706115307</v>
      </c>
      <c r="AQ223">
        <f t="shared" si="107"/>
        <v>171.08408037182119</v>
      </c>
      <c r="AR223">
        <f t="shared" si="108"/>
        <v>168.12390283727294</v>
      </c>
      <c r="AV223">
        <f>((0.08/0.125)*100)</f>
        <v>64</v>
      </c>
      <c r="AW223">
        <f>((0.06/0.115)*100)</f>
        <v>52.173913043478258</v>
      </c>
      <c r="AX223">
        <f>((0.08/0.13)*100)</f>
        <v>61.53846153846154</v>
      </c>
      <c r="AY223">
        <f>((0.075/0.125)*100)</f>
        <v>60</v>
      </c>
      <c r="BA223">
        <f>((0.045/0.125)*100)</f>
        <v>36</v>
      </c>
      <c r="BB223">
        <f>((0.055/0.115)*100)</f>
        <v>47.826086956521735</v>
      </c>
      <c r="BC223">
        <f>((0.05/0.13)*100)</f>
        <v>38.461538461538467</v>
      </c>
      <c r="BD223">
        <f>((0.05/0.125)*100)</f>
        <v>40</v>
      </c>
      <c r="BF223">
        <f>ABS($B$223-$D$223)</f>
        <v>1.8256250000000005</v>
      </c>
      <c r="BG223">
        <f>ABS($F$223-$H$223)</f>
        <v>4.0047350000000002</v>
      </c>
      <c r="BL223">
        <f>SQRT((ABS($A$223-$E$223)^2+(ABS($B$223-$F$223)^2)))</f>
        <v>0.96111688755634561</v>
      </c>
      <c r="BM223">
        <f>SQRT((ABS($C$223-$G$223)^2+(ABS($D$223-$H$223)^2)))</f>
        <v>3.2943364470255641</v>
      </c>
      <c r="BO223">
        <f>SQRT((ABS($A$223-$G$223)^2+(ABS($B$223-$H$223)^2)))</f>
        <v>6.1897002012006972</v>
      </c>
      <c r="BP223">
        <f>SQRT((ABS($C$223-$E$223)^2+(ABS($D$223-$F$223)^2)))</f>
        <v>7.0436041328090697</v>
      </c>
      <c r="BS223">
        <f>DEGREES(ACOS((12.6604353385922^2+20.6100166297189^2-8.62049824369525^2)/(2*12.6604353385922*20.6100166297189)))</f>
        <v>11.847584727993919</v>
      </c>
      <c r="BU223">
        <v>16</v>
      </c>
      <c r="BV223">
        <v>4</v>
      </c>
      <c r="BW223">
        <v>7</v>
      </c>
      <c r="BX223">
        <v>12</v>
      </c>
      <c r="BY223">
        <v>12</v>
      </c>
      <c r="BZ223">
        <v>4</v>
      </c>
      <c r="CA223">
        <v>7</v>
      </c>
      <c r="CB223">
        <v>2</v>
      </c>
      <c r="CC223">
        <v>16</v>
      </c>
      <c r="CD223">
        <v>7</v>
      </c>
      <c r="CE223">
        <v>8</v>
      </c>
      <c r="CF223">
        <v>10</v>
      </c>
      <c r="CG223">
        <v>15</v>
      </c>
      <c r="CH223">
        <v>12</v>
      </c>
      <c r="CI223">
        <v>2</v>
      </c>
      <c r="CJ223">
        <v>10</v>
      </c>
      <c r="CL223">
        <v>9</v>
      </c>
      <c r="CM223">
        <v>1</v>
      </c>
      <c r="CN223">
        <v>1</v>
      </c>
      <c r="CO223">
        <v>6</v>
      </c>
      <c r="CP223">
        <v>11</v>
      </c>
      <c r="CQ223">
        <v>1</v>
      </c>
      <c r="CR223">
        <v>3</v>
      </c>
      <c r="CS223">
        <v>0</v>
      </c>
      <c r="CT223">
        <v>10</v>
      </c>
      <c r="CU223">
        <v>1</v>
      </c>
      <c r="CV223">
        <v>5</v>
      </c>
      <c r="CW223">
        <v>5</v>
      </c>
      <c r="CX223">
        <v>10</v>
      </c>
      <c r="CY223">
        <v>6</v>
      </c>
      <c r="CZ223">
        <v>0</v>
      </c>
      <c r="DA223">
        <v>5</v>
      </c>
      <c r="DC223">
        <f>((4/16)*100)</f>
        <v>25</v>
      </c>
      <c r="DD223">
        <f>((7/16)*100)</f>
        <v>43.75</v>
      </c>
      <c r="DE223">
        <f>((12/16)*100)</f>
        <v>75</v>
      </c>
      <c r="DF223">
        <f>((4/12)*100)</f>
        <v>33.333333333333329</v>
      </c>
      <c r="DG223">
        <f>((7/12)*100)</f>
        <v>58.333333333333336</v>
      </c>
      <c r="DH223">
        <f>((2/12)*100)</f>
        <v>16.666666666666664</v>
      </c>
      <c r="DI223">
        <f>((7/16)*100)</f>
        <v>43.75</v>
      </c>
      <c r="DJ223">
        <f>((8/16)*100)</f>
        <v>50</v>
      </c>
      <c r="DK223">
        <f>((10/16)*100)</f>
        <v>62.5</v>
      </c>
      <c r="DL223">
        <f>((12/15)*100)</f>
        <v>80</v>
      </c>
      <c r="DM223">
        <f>((2/15)*100)</f>
        <v>13.333333333333334</v>
      </c>
      <c r="DN223">
        <f>((10/15)*100)</f>
        <v>66.666666666666657</v>
      </c>
      <c r="DP223">
        <f>((1/9)*100)</f>
        <v>11.111111111111111</v>
      </c>
      <c r="DQ223">
        <f>((1/9)*100)</f>
        <v>11.111111111111111</v>
      </c>
      <c r="DR223">
        <f>((6/9)*100)</f>
        <v>66.666666666666657</v>
      </c>
      <c r="DS223">
        <f>((1/11)*100)</f>
        <v>9.0909090909090917</v>
      </c>
      <c r="DT223">
        <f>((3/11)*100)</f>
        <v>27.27272727272727</v>
      </c>
      <c r="DU223">
        <f>((0/11)*100)</f>
        <v>0</v>
      </c>
      <c r="DV223">
        <f>((1/10)*100)</f>
        <v>10</v>
      </c>
      <c r="DW223">
        <f>((5/10)*100)</f>
        <v>50</v>
      </c>
      <c r="DX223">
        <f>((5/10)*100)</f>
        <v>50</v>
      </c>
      <c r="DY223">
        <f>((6/10)*100)</f>
        <v>60</v>
      </c>
      <c r="DZ223">
        <f>((0/10)*100)</f>
        <v>0</v>
      </c>
      <c r="EA223">
        <f>((5/10)*100)</f>
        <v>50</v>
      </c>
    </row>
    <row r="224" spans="1:131" x14ac:dyDescent="0.25">
      <c r="A224">
        <v>247.57190199999999</v>
      </c>
      <c r="B224">
        <v>9.2357460000000007</v>
      </c>
      <c r="C224">
        <v>237.04287199999999</v>
      </c>
      <c r="D224">
        <v>7.2299759999999997</v>
      </c>
      <c r="E224">
        <v>244.28655900000001</v>
      </c>
      <c r="F224">
        <v>9.1711620000000007</v>
      </c>
      <c r="G224">
        <v>239.03699599999999</v>
      </c>
      <c r="H224">
        <v>5.2927600000000004</v>
      </c>
      <c r="K224">
        <f>(15/200)</f>
        <v>7.4999999999999997E-2</v>
      </c>
      <c r="L224">
        <f>(12/200)</f>
        <v>0.06</v>
      </c>
      <c r="N224">
        <f>(14/200)</f>
        <v>7.0000000000000007E-2</v>
      </c>
      <c r="P224">
        <f>(11/200)</f>
        <v>5.5E-2</v>
      </c>
      <c r="Q224">
        <f>(13/200)</f>
        <v>6.5000000000000002E-2</v>
      </c>
      <c r="R224">
        <f>(12/200)</f>
        <v>0.06</v>
      </c>
      <c r="S224">
        <f>(11/200)</f>
        <v>5.5E-2</v>
      </c>
      <c r="U224">
        <f>0.075+0.055</f>
        <v>0.13</v>
      </c>
      <c r="V224">
        <f>0.06+0.065</f>
        <v>0.125</v>
      </c>
      <c r="X224">
        <f>0.07+0.055</f>
        <v>0.125</v>
      </c>
      <c r="Z224">
        <f>SQRT((ABS($A$225-$A$224)^2+(ABS($B$225-$B$224)^2)))</f>
        <v>21.793176227751399</v>
      </c>
      <c r="AA224">
        <f>SQRT((ABS($C$225-$C$224)^2+(ABS($D$225-$D$224)^2)))</f>
        <v>23.044398956569058</v>
      </c>
      <c r="AC224">
        <f>SQRT((ABS($G$225-$G$224)^2+(ABS($H$225-$H$224)^2)))</f>
        <v>21.024301925019646</v>
      </c>
      <c r="AJ224">
        <f>1/0.13</f>
        <v>7.6923076923076916</v>
      </c>
      <c r="AK224">
        <f>1/0.125</f>
        <v>8</v>
      </c>
      <c r="AM224">
        <f>1/0.125</f>
        <v>8</v>
      </c>
      <c r="AO224">
        <f t="shared" si="105"/>
        <v>167.63981713654923</v>
      </c>
      <c r="AP224">
        <f t="shared" si="106"/>
        <v>184.35519165255246</v>
      </c>
      <c r="AR224">
        <f t="shared" si="108"/>
        <v>168.19441540015717</v>
      </c>
      <c r="AV224">
        <f>((0.075/0.13)*100)</f>
        <v>57.692307692307686</v>
      </c>
      <c r="AW224">
        <f>((0.06/0.125)*100)</f>
        <v>48</v>
      </c>
      <c r="AY224">
        <f>((0.07/0.125)*100)</f>
        <v>56.000000000000007</v>
      </c>
      <c r="BA224">
        <f>((0.055/0.13)*100)</f>
        <v>42.307692307692307</v>
      </c>
      <c r="BB224">
        <f>((0.065/0.125)*100)</f>
        <v>52</v>
      </c>
      <c r="BD224">
        <f>((0.055/0.125)*100)</f>
        <v>44</v>
      </c>
      <c r="BF224">
        <f>ABS($B$224-$D$224)</f>
        <v>2.0057700000000009</v>
      </c>
      <c r="BG224">
        <f>ABS($F$224-$H$224)</f>
        <v>3.8784020000000003</v>
      </c>
      <c r="BL224">
        <f>SQRT((ABS($A$224-$E$224)^2+(ABS($B$224-$F$224)^2)))</f>
        <v>3.2859777419673568</v>
      </c>
      <c r="BM224">
        <f>SQRT((ABS($C$224-$G$224)^2+(ABS($D$224-$H$224)^2)))</f>
        <v>2.7801684046172448</v>
      </c>
      <c r="BO224">
        <f>SQRT((ABS($A$224-$G$224)^2+(ABS($B$224-$H$224)^2)))</f>
        <v>9.4016891580732516</v>
      </c>
      <c r="BP224">
        <f>SQRT((ABS($C$224-$E$224)^2+(ABS($D$224-$F$224)^2)))</f>
        <v>7.499280261502788</v>
      </c>
      <c r="BS224">
        <f>DEGREES(ACOS((14.9421125165709^2+25.1442202056665^2-11.184390889928^2)/(2*14.9421125165709*25.1442202056665)))</f>
        <v>13.580094266645565</v>
      </c>
      <c r="BU224">
        <v>15</v>
      </c>
      <c r="BV224">
        <v>2</v>
      </c>
      <c r="BW224">
        <v>5</v>
      </c>
      <c r="BX224">
        <v>12</v>
      </c>
      <c r="BY224">
        <v>12</v>
      </c>
      <c r="BZ224">
        <v>2</v>
      </c>
      <c r="CA224">
        <v>8</v>
      </c>
      <c r="CB224">
        <v>2</v>
      </c>
      <c r="CG224">
        <v>14</v>
      </c>
      <c r="CH224">
        <v>12</v>
      </c>
      <c r="CI224">
        <v>0</v>
      </c>
      <c r="CJ224">
        <v>7</v>
      </c>
      <c r="CL224">
        <v>11</v>
      </c>
      <c r="CM224">
        <v>1</v>
      </c>
      <c r="CN224">
        <v>2</v>
      </c>
      <c r="CO224">
        <v>8</v>
      </c>
      <c r="CP224">
        <v>13</v>
      </c>
      <c r="CQ224">
        <v>1</v>
      </c>
      <c r="CR224">
        <v>5</v>
      </c>
      <c r="CS224">
        <v>0</v>
      </c>
      <c r="CT224">
        <v>12</v>
      </c>
      <c r="CU224">
        <v>2</v>
      </c>
      <c r="CV224">
        <v>8</v>
      </c>
      <c r="CW224">
        <v>5</v>
      </c>
      <c r="CX224">
        <v>11</v>
      </c>
      <c r="CY224">
        <v>8</v>
      </c>
      <c r="CZ224">
        <v>1</v>
      </c>
      <c r="DA224">
        <v>5</v>
      </c>
      <c r="DC224">
        <f>((2/15)*100)</f>
        <v>13.333333333333334</v>
      </c>
      <c r="DD224">
        <f>((5/15)*100)</f>
        <v>33.333333333333329</v>
      </c>
      <c r="DE224">
        <f>((12/15)*100)</f>
        <v>80</v>
      </c>
      <c r="DF224">
        <f>((2/12)*100)</f>
        <v>16.666666666666664</v>
      </c>
      <c r="DG224">
        <f>((8/12)*100)</f>
        <v>66.666666666666657</v>
      </c>
      <c r="DH224">
        <f>((2/12)*100)</f>
        <v>16.666666666666664</v>
      </c>
      <c r="DL224">
        <f>((12/14)*100)</f>
        <v>85.714285714285708</v>
      </c>
      <c r="DM224">
        <f>((0/14)*100)</f>
        <v>0</v>
      </c>
      <c r="DN224">
        <f>((7/14)*100)</f>
        <v>50</v>
      </c>
      <c r="DP224">
        <f>((1/11)*100)</f>
        <v>9.0909090909090917</v>
      </c>
      <c r="DQ224">
        <f>((2/11)*100)</f>
        <v>18.181818181818183</v>
      </c>
      <c r="DR224">
        <f>((8/11)*100)</f>
        <v>72.727272727272734</v>
      </c>
      <c r="DS224">
        <f>((1/13)*100)</f>
        <v>7.6923076923076925</v>
      </c>
      <c r="DT224">
        <f>((5/13)*100)</f>
        <v>38.461538461538467</v>
      </c>
      <c r="DU224">
        <f>((0/13)*100)</f>
        <v>0</v>
      </c>
      <c r="DV224">
        <f>((2/12)*100)</f>
        <v>16.666666666666664</v>
      </c>
      <c r="DW224">
        <f>((8/12)*100)</f>
        <v>66.666666666666657</v>
      </c>
      <c r="DX224">
        <f>((5/12)*100)</f>
        <v>41.666666666666671</v>
      </c>
      <c r="DY224">
        <f>((8/11)*100)</f>
        <v>72.727272727272734</v>
      </c>
      <c r="DZ224">
        <f>((1/11)*100)</f>
        <v>9.0909090909090917</v>
      </c>
      <c r="EA224">
        <f>((5/11)*100)</f>
        <v>45.454545454545453</v>
      </c>
    </row>
    <row r="225" spans="1:131" x14ac:dyDescent="0.25">
      <c r="A225">
        <v>269.35023000000001</v>
      </c>
      <c r="B225">
        <v>8.4314079999999993</v>
      </c>
      <c r="C225">
        <v>260.08685600000001</v>
      </c>
      <c r="D225">
        <v>7.3682679999999996</v>
      </c>
      <c r="G225">
        <v>260.06123600000001</v>
      </c>
      <c r="H225">
        <v>5.343788</v>
      </c>
      <c r="Q225">
        <f>(15/200)</f>
        <v>7.4999999999999997E-2</v>
      </c>
      <c r="BF225">
        <f>ABS($B$225-$D$225)</f>
        <v>1.0631399999999998</v>
      </c>
      <c r="BI225">
        <v>2.6220900000000005</v>
      </c>
      <c r="BJ225">
        <v>2.4785449999999996</v>
      </c>
      <c r="BO225">
        <f>SQRT((ABS($A$225-$G$225)^2+(ABS($B$225-$H$225)^2)))</f>
        <v>9.7887081270429164</v>
      </c>
      <c r="BS225">
        <f>DEGREES(ACOS((11.6322740098196^2+20.3086741437727^2-9.7024366230196^2)/(2*11.6322740098196*20.3086741437727)))</f>
        <v>16.24220929592283</v>
      </c>
      <c r="CP225">
        <v>15</v>
      </c>
      <c r="CQ225">
        <v>2</v>
      </c>
      <c r="CR225">
        <v>8</v>
      </c>
      <c r="CS225">
        <v>1</v>
      </c>
      <c r="DS225">
        <f>((2/15)*100)</f>
        <v>13.333333333333334</v>
      </c>
      <c r="DT225">
        <f>((8/15)*100)</f>
        <v>53.333333333333336</v>
      </c>
      <c r="DU225">
        <f>((1/15)*100)</f>
        <v>6.666666666666667</v>
      </c>
    </row>
    <row r="226" spans="1:131" x14ac:dyDescent="0.25">
      <c r="A226" t="s">
        <v>22</v>
      </c>
      <c r="B226" t="s">
        <v>22</v>
      </c>
      <c r="C226" t="s">
        <v>22</v>
      </c>
      <c r="D226" t="s">
        <v>22</v>
      </c>
      <c r="E226" t="s">
        <v>22</v>
      </c>
      <c r="F226" t="s">
        <v>22</v>
      </c>
      <c r="G226" t="s">
        <v>22</v>
      </c>
      <c r="H226" t="s">
        <v>22</v>
      </c>
    </row>
    <row r="227" spans="1:131" x14ac:dyDescent="0.25">
      <c r="A227">
        <v>244.41624400000001</v>
      </c>
      <c r="B227">
        <v>5.6060420000000004</v>
      </c>
      <c r="C227">
        <v>238.44867600000001</v>
      </c>
      <c r="D227">
        <v>7.4328000000000003</v>
      </c>
      <c r="E227">
        <v>243.146365</v>
      </c>
      <c r="F227">
        <v>4.0902469999999997</v>
      </c>
      <c r="G227">
        <v>240.02420899999998</v>
      </c>
      <c r="H227">
        <v>8.3220829999999992</v>
      </c>
      <c r="K227">
        <f>(18/200)</f>
        <v>0.09</v>
      </c>
      <c r="L227">
        <f>(17/200)</f>
        <v>8.5000000000000006E-2</v>
      </c>
      <c r="M227">
        <f>(18/200)</f>
        <v>0.09</v>
      </c>
      <c r="N227">
        <f>(17/200)</f>
        <v>8.5000000000000006E-2</v>
      </c>
      <c r="P227">
        <f>(12/200)</f>
        <v>0.06</v>
      </c>
      <c r="Q227">
        <f>(9/200)</f>
        <v>4.4999999999999998E-2</v>
      </c>
      <c r="R227">
        <f>(9/200)</f>
        <v>4.4999999999999998E-2</v>
      </c>
      <c r="S227">
        <f>(9/200)</f>
        <v>4.4999999999999998E-2</v>
      </c>
      <c r="U227">
        <f>0.09+0.06</f>
        <v>0.15</v>
      </c>
      <c r="V227">
        <f>0.085+0.045</f>
        <v>0.13</v>
      </c>
      <c r="W227">
        <f>0.09+0.045</f>
        <v>0.13500000000000001</v>
      </c>
      <c r="X227">
        <f>0.085+0.045</f>
        <v>0.13</v>
      </c>
      <c r="Z227">
        <f>SQRT((ABS($A$228-$A$227)^2+(ABS($B$228-$B$227)^2)))</f>
        <v>30.750254597757998</v>
      </c>
      <c r="AA227">
        <f>SQRT((ABS($C$228-$C$227)^2+(ABS($D$228-$D$227)^2)))</f>
        <v>25.334937092868415</v>
      </c>
      <c r="AB227">
        <f>SQRT((ABS($E$228-$E$227)^2+(ABS($F$228-$F$227)^2)))</f>
        <v>29.734454778235381</v>
      </c>
      <c r="AC227">
        <f>SQRT((ABS($G$228-$G$227)^2+(ABS($H$228-$H$227)^2)))</f>
        <v>27.407104449921231</v>
      </c>
      <c r="AJ227">
        <f>1/0.15</f>
        <v>6.666666666666667</v>
      </c>
      <c r="AK227">
        <f>1/0.13</f>
        <v>7.6923076923076916</v>
      </c>
      <c r="AL227">
        <f>1/0.135</f>
        <v>7.4074074074074066</v>
      </c>
      <c r="AM227">
        <f>1/0.13</f>
        <v>7.6923076923076916</v>
      </c>
      <c r="AO227">
        <f t="shared" ref="AO227:AO235" si="109">$Z227/$U227</f>
        <v>205.00169731838665</v>
      </c>
      <c r="AP227">
        <f t="shared" ref="AP227:AP235" si="110">$AA227/$V227</f>
        <v>194.8841314836032</v>
      </c>
      <c r="AQ227">
        <f t="shared" ref="AQ227:AQ235" si="111">$AB227/$W227</f>
        <v>220.25522057952134</v>
      </c>
      <c r="AR227">
        <f t="shared" ref="AR227:AR234" si="112">$AC227/$X227</f>
        <v>210.82388038400947</v>
      </c>
      <c r="AV227">
        <f>((0.09/0.15)*100)</f>
        <v>60</v>
      </c>
      <c r="AW227">
        <f>((0.085/0.13)*100)</f>
        <v>65.384615384615387</v>
      </c>
      <c r="AX227">
        <f>((0.09/0.135)*100)</f>
        <v>66.666666666666657</v>
      </c>
      <c r="AY227">
        <f>((0.085/0.13)*100)</f>
        <v>65.384615384615387</v>
      </c>
      <c r="BA227">
        <f>((0.06/0.15)*100)</f>
        <v>40</v>
      </c>
      <c r="BB227">
        <f>((0.045/0.13)*100)</f>
        <v>34.615384615384613</v>
      </c>
      <c r="BC227">
        <f>((0.045/0.135)*100)</f>
        <v>33.333333333333329</v>
      </c>
      <c r="BD227">
        <f>((0.045/0.13)*100)</f>
        <v>34.615384615384613</v>
      </c>
      <c r="BF227">
        <f>ABS($B$227-$D$227)</f>
        <v>1.8267579999999999</v>
      </c>
      <c r="BG227">
        <f>ABS($F$227-$H$227)</f>
        <v>4.2318359999999995</v>
      </c>
      <c r="BL227">
        <f>SQRT((ABS($A$227-$E$227)^2+(ABS($B$227-$F$227)^2)))</f>
        <v>1.9774294315261949</v>
      </c>
      <c r="BM227">
        <f>SQRT((ABS($C$227-$G$227)^2+(ABS($D$227-$H$227)^2)))</f>
        <v>1.8091789541606798</v>
      </c>
      <c r="BO227">
        <f>SQRT((ABS($A$227-$G$227)^2+(ABS($B$227-$H$227)^2)))</f>
        <v>5.1639955610850583</v>
      </c>
      <c r="BP227">
        <f>SQRT((ABS($C$227-$E$227)^2+(ABS($D$227-$F$227)^2)))</f>
        <v>5.7654958588598406</v>
      </c>
      <c r="BU227">
        <v>18</v>
      </c>
      <c r="BV227">
        <v>14</v>
      </c>
      <c r="BW227">
        <v>9</v>
      </c>
      <c r="BX227">
        <v>9</v>
      </c>
      <c r="BY227">
        <v>17</v>
      </c>
      <c r="BZ227">
        <v>14</v>
      </c>
      <c r="CA227">
        <v>11</v>
      </c>
      <c r="CB227">
        <v>9</v>
      </c>
      <c r="CC227">
        <v>18</v>
      </c>
      <c r="CD227">
        <v>8</v>
      </c>
      <c r="CE227">
        <v>11</v>
      </c>
      <c r="CF227">
        <v>16</v>
      </c>
      <c r="CG227">
        <v>17</v>
      </c>
      <c r="CH227">
        <v>7</v>
      </c>
      <c r="CI227">
        <v>9</v>
      </c>
      <c r="CJ227">
        <v>16</v>
      </c>
      <c r="CL227">
        <v>12</v>
      </c>
      <c r="CM227">
        <v>5</v>
      </c>
      <c r="CN227">
        <v>0</v>
      </c>
      <c r="CO227">
        <v>0</v>
      </c>
      <c r="CP227">
        <v>9</v>
      </c>
      <c r="CQ227">
        <v>5</v>
      </c>
      <c r="CR227">
        <v>3</v>
      </c>
      <c r="CS227">
        <v>1</v>
      </c>
      <c r="CT227">
        <v>9</v>
      </c>
      <c r="CU227">
        <v>0</v>
      </c>
      <c r="CV227">
        <v>3</v>
      </c>
      <c r="CW227">
        <v>7</v>
      </c>
      <c r="CX227">
        <v>9</v>
      </c>
      <c r="CY227">
        <v>0</v>
      </c>
      <c r="CZ227">
        <v>1</v>
      </c>
      <c r="DA227">
        <v>7</v>
      </c>
      <c r="DC227">
        <f>((14/18)*100)</f>
        <v>77.777777777777786</v>
      </c>
      <c r="DD227">
        <f>((9/18)*100)</f>
        <v>50</v>
      </c>
      <c r="DE227">
        <f>((9/18)*100)</f>
        <v>50</v>
      </c>
      <c r="DF227">
        <f>((14/17)*100)</f>
        <v>82.35294117647058</v>
      </c>
      <c r="DG227">
        <f>((11/17)*100)</f>
        <v>64.705882352941174</v>
      </c>
      <c r="DH227">
        <f>((9/17)*100)</f>
        <v>52.941176470588239</v>
      </c>
      <c r="DI227">
        <f>((8/18)*100)</f>
        <v>44.444444444444443</v>
      </c>
      <c r="DJ227">
        <f>((11/18)*100)</f>
        <v>61.111111111111114</v>
      </c>
      <c r="DK227">
        <f>((16/18)*100)</f>
        <v>88.888888888888886</v>
      </c>
      <c r="DL227">
        <f>((7/17)*100)</f>
        <v>41.17647058823529</v>
      </c>
      <c r="DM227">
        <f>((9/17)*100)</f>
        <v>52.941176470588239</v>
      </c>
      <c r="DN227">
        <f>((16/17)*100)</f>
        <v>94.117647058823522</v>
      </c>
      <c r="DP227">
        <f>((5/12)*100)</f>
        <v>41.666666666666671</v>
      </c>
      <c r="DQ227">
        <f>((0/12)*100)</f>
        <v>0</v>
      </c>
      <c r="DR227">
        <f>((0/12)*100)</f>
        <v>0</v>
      </c>
      <c r="DS227">
        <f>((5/9)*100)</f>
        <v>55.555555555555557</v>
      </c>
      <c r="DT227">
        <f>((3/9)*100)</f>
        <v>33.333333333333329</v>
      </c>
      <c r="DU227">
        <f>((1/9)*100)</f>
        <v>11.111111111111111</v>
      </c>
      <c r="DV227">
        <f>((0/9)*100)</f>
        <v>0</v>
      </c>
      <c r="DW227">
        <f>((3/9)*100)</f>
        <v>33.333333333333329</v>
      </c>
      <c r="DX227">
        <f>((7/9)*100)</f>
        <v>77.777777777777786</v>
      </c>
      <c r="DY227">
        <f>((0/9)*100)</f>
        <v>0</v>
      </c>
      <c r="DZ227">
        <f>((1/9)*100)</f>
        <v>11.111111111111111</v>
      </c>
      <c r="EA227">
        <f>((7/9)*100)</f>
        <v>77.777777777777786</v>
      </c>
    </row>
    <row r="228" spans="1:131" x14ac:dyDescent="0.25">
      <c r="A228">
        <v>213.66714300000001</v>
      </c>
      <c r="B228">
        <v>5.8723979999999996</v>
      </c>
      <c r="C228">
        <v>213.11548400000001</v>
      </c>
      <c r="D228">
        <v>7.730156</v>
      </c>
      <c r="E228">
        <v>213.411911</v>
      </c>
      <c r="F228">
        <v>4.0970500000000003</v>
      </c>
      <c r="G228">
        <v>212.619067</v>
      </c>
      <c r="H228">
        <v>8.6500559999999993</v>
      </c>
      <c r="K228">
        <f>(11/200)</f>
        <v>5.5E-2</v>
      </c>
      <c r="L228">
        <f>(16/200)</f>
        <v>0.08</v>
      </c>
      <c r="M228">
        <f>(15/200)</f>
        <v>7.4999999999999997E-2</v>
      </c>
      <c r="N228">
        <f>(16/200)</f>
        <v>0.08</v>
      </c>
      <c r="P228">
        <f>(10/200)</f>
        <v>0.05</v>
      </c>
      <c r="Q228">
        <f>(9/200)</f>
        <v>4.4999999999999998E-2</v>
      </c>
      <c r="R228">
        <f>(9/200)</f>
        <v>4.4999999999999998E-2</v>
      </c>
      <c r="S228">
        <f>(10/200)</f>
        <v>0.05</v>
      </c>
      <c r="U228">
        <f>0.055+0.05</f>
        <v>0.10500000000000001</v>
      </c>
      <c r="V228">
        <f>0.08+0.045</f>
        <v>0.125</v>
      </c>
      <c r="W228">
        <f>0.075+0.045</f>
        <v>0.12</v>
      </c>
      <c r="X228">
        <f>0.08+0.05</f>
        <v>0.13</v>
      </c>
      <c r="Z228">
        <f>SQRT((ABS($A$229-$A$228)^2+(ABS($B$229-$B$228)^2)))</f>
        <v>21.795494155573216</v>
      </c>
      <c r="AA228">
        <f>SQRT((ABS($C$229-$C$228)^2+(ABS($D$229-$D$228)^2)))</f>
        <v>28.189266382527538</v>
      </c>
      <c r="AB228">
        <f>SQRT((ABS($E$229-$E$228)^2+(ABS($F$229-$F$228)^2)))</f>
        <v>24.85174887334864</v>
      </c>
      <c r="AC228">
        <f>SQRT((ABS($G$229-$G$228)^2+(ABS($H$229-$H$228)^2)))</f>
        <v>27.558749891393063</v>
      </c>
      <c r="AJ228">
        <f>1/0.105</f>
        <v>9.5238095238095237</v>
      </c>
      <c r="AK228">
        <f>1/0.125</f>
        <v>8</v>
      </c>
      <c r="AL228">
        <f>1/0.12</f>
        <v>8.3333333333333339</v>
      </c>
      <c r="AM228">
        <f>1/0.13</f>
        <v>7.6923076923076916</v>
      </c>
      <c r="AO228">
        <f t="shared" si="109"/>
        <v>207.57613481498299</v>
      </c>
      <c r="AP228">
        <f t="shared" si="110"/>
        <v>225.51413106022031</v>
      </c>
      <c r="AQ228">
        <f t="shared" si="111"/>
        <v>207.09790727790534</v>
      </c>
      <c r="AR228">
        <f t="shared" si="112"/>
        <v>211.99038377994663</v>
      </c>
      <c r="AV228">
        <f>((0.055/0.105)*100)</f>
        <v>52.380952380952387</v>
      </c>
      <c r="AW228">
        <f>((0.08/0.125)*100)</f>
        <v>64</v>
      </c>
      <c r="AX228">
        <f>((0.075/0.12)*100)</f>
        <v>62.5</v>
      </c>
      <c r="AY228">
        <f>((0.08/0.13)*100)</f>
        <v>61.53846153846154</v>
      </c>
      <c r="BA228">
        <f>((0.05/0.105)*100)</f>
        <v>47.61904761904762</v>
      </c>
      <c r="BB228">
        <f>((0.045/0.125)*100)</f>
        <v>36</v>
      </c>
      <c r="BC228">
        <f>((0.045/0.12)*100)</f>
        <v>37.5</v>
      </c>
      <c r="BD228">
        <f>((0.05/0.13)*100)</f>
        <v>38.461538461538467</v>
      </c>
      <c r="BF228">
        <f>ABS($B$228-$D$228)</f>
        <v>1.8577580000000005</v>
      </c>
      <c r="BG228">
        <f>ABS($F$228-$H$228)</f>
        <v>4.553005999999999</v>
      </c>
      <c r="BL228">
        <f>SQRT((ABS($A$228-$E$228)^2+(ABS($B$228-$F$228)^2)))</f>
        <v>1.793600818166629</v>
      </c>
      <c r="BM228">
        <f>SQRT((ABS($C$228-$G$228)^2+(ABS($D$228-$H$228)^2)))</f>
        <v>1.0452970141969251</v>
      </c>
      <c r="BO228">
        <f>SQRT((ABS($A$228-$G$228)^2+(ABS($B$228-$H$228)^2)))</f>
        <v>2.9688124337418182</v>
      </c>
      <c r="BP228">
        <f>SQRT((ABS($C$228-$E$228)^2+(ABS($D$228-$F$228)^2)))</f>
        <v>3.6451787574226033</v>
      </c>
      <c r="BU228">
        <v>11</v>
      </c>
      <c r="BV228">
        <v>9</v>
      </c>
      <c r="BW228">
        <v>2</v>
      </c>
      <c r="BX228">
        <v>1</v>
      </c>
      <c r="BY228">
        <v>16</v>
      </c>
      <c r="BZ228">
        <v>9</v>
      </c>
      <c r="CA228">
        <v>9</v>
      </c>
      <c r="CB228">
        <v>7</v>
      </c>
      <c r="CC228">
        <v>15</v>
      </c>
      <c r="CD228">
        <v>4</v>
      </c>
      <c r="CE228">
        <v>9</v>
      </c>
      <c r="CF228">
        <v>13</v>
      </c>
      <c r="CG228">
        <v>16</v>
      </c>
      <c r="CH228">
        <v>5</v>
      </c>
      <c r="CI228">
        <v>7</v>
      </c>
      <c r="CJ228">
        <v>13</v>
      </c>
      <c r="CL228">
        <v>10</v>
      </c>
      <c r="CM228">
        <v>7</v>
      </c>
      <c r="CN228">
        <v>0</v>
      </c>
      <c r="CO228">
        <v>0</v>
      </c>
      <c r="CP228">
        <v>9</v>
      </c>
      <c r="CQ228">
        <v>7</v>
      </c>
      <c r="CR228">
        <v>2</v>
      </c>
      <c r="CS228">
        <v>1</v>
      </c>
      <c r="CT228">
        <v>9</v>
      </c>
      <c r="CU228">
        <v>0</v>
      </c>
      <c r="CV228">
        <v>2</v>
      </c>
      <c r="CW228">
        <v>8</v>
      </c>
      <c r="CX228">
        <v>10</v>
      </c>
      <c r="CY228">
        <v>0</v>
      </c>
      <c r="CZ228">
        <v>1</v>
      </c>
      <c r="DA228">
        <v>8</v>
      </c>
      <c r="DC228">
        <f>((9/11)*100)</f>
        <v>81.818181818181827</v>
      </c>
      <c r="DD228">
        <f>((2/11)*100)</f>
        <v>18.181818181818183</v>
      </c>
      <c r="DE228">
        <f>((1/11)*100)</f>
        <v>9.0909090909090917</v>
      </c>
      <c r="DF228">
        <f>((9/16)*100)</f>
        <v>56.25</v>
      </c>
      <c r="DG228">
        <f>((9/16)*100)</f>
        <v>56.25</v>
      </c>
      <c r="DH228">
        <f>((7/16)*100)</f>
        <v>43.75</v>
      </c>
      <c r="DI228">
        <f>((4/15)*100)</f>
        <v>26.666666666666668</v>
      </c>
      <c r="DJ228">
        <f>((9/15)*100)</f>
        <v>60</v>
      </c>
      <c r="DK228">
        <f>((13/15)*100)</f>
        <v>86.666666666666671</v>
      </c>
      <c r="DL228">
        <f>((5/16)*100)</f>
        <v>31.25</v>
      </c>
      <c r="DM228">
        <f>((7/16)*100)</f>
        <v>43.75</v>
      </c>
      <c r="DN228">
        <f>((13/16)*100)</f>
        <v>81.25</v>
      </c>
      <c r="DP228">
        <f>((7/10)*100)</f>
        <v>70</v>
      </c>
      <c r="DQ228">
        <f>((0/10)*100)</f>
        <v>0</v>
      </c>
      <c r="DR228">
        <f>((0/10)*100)</f>
        <v>0</v>
      </c>
      <c r="DS228">
        <f>((7/9)*100)</f>
        <v>77.777777777777786</v>
      </c>
      <c r="DT228">
        <f>((2/9)*100)</f>
        <v>22.222222222222221</v>
      </c>
      <c r="DU228">
        <f>((1/9)*100)</f>
        <v>11.111111111111111</v>
      </c>
      <c r="DV228">
        <f>((0/9)*100)</f>
        <v>0</v>
      </c>
      <c r="DW228">
        <f>((2/9)*100)</f>
        <v>22.222222222222221</v>
      </c>
      <c r="DX228">
        <f>((8/9)*100)</f>
        <v>88.888888888888886</v>
      </c>
      <c r="DY228">
        <f>((0/10)*100)</f>
        <v>0</v>
      </c>
      <c r="DZ228">
        <f>((1/10)*100)</f>
        <v>10</v>
      </c>
      <c r="EA228">
        <f>((8/10)*100)</f>
        <v>80</v>
      </c>
    </row>
    <row r="229" spans="1:131" x14ac:dyDescent="0.25">
      <c r="A229">
        <v>191.896128</v>
      </c>
      <c r="B229">
        <v>6.9050989999999999</v>
      </c>
      <c r="C229">
        <v>184.96154300000001</v>
      </c>
      <c r="D229">
        <v>9.1409520000000004</v>
      </c>
      <c r="E229">
        <v>188.61583899999999</v>
      </c>
      <c r="F229">
        <v>5.7596489999999996</v>
      </c>
      <c r="G229">
        <v>185.103781</v>
      </c>
      <c r="H229">
        <v>10.197225</v>
      </c>
      <c r="K229">
        <f>(13/200)</f>
        <v>6.5000000000000002E-2</v>
      </c>
      <c r="L229">
        <f>(15/200)</f>
        <v>7.4999999999999997E-2</v>
      </c>
      <c r="M229">
        <f>(16/200)</f>
        <v>0.08</v>
      </c>
      <c r="N229">
        <f>(16/200)</f>
        <v>0.08</v>
      </c>
      <c r="P229">
        <f>(11/200)</f>
        <v>5.5E-2</v>
      </c>
      <c r="Q229">
        <f>(9/200)</f>
        <v>4.4999999999999998E-2</v>
      </c>
      <c r="R229">
        <f>(9/200)</f>
        <v>4.4999999999999998E-2</v>
      </c>
      <c r="S229">
        <f>(9/200)</f>
        <v>4.4999999999999998E-2</v>
      </c>
      <c r="U229">
        <f>0.065+0.055</f>
        <v>0.12</v>
      </c>
      <c r="V229">
        <f>0.075+0.045</f>
        <v>0.12</v>
      </c>
      <c r="W229">
        <f>0.08+0.045</f>
        <v>0.125</v>
      </c>
      <c r="X229">
        <f>0.08+0.045</f>
        <v>0.125</v>
      </c>
      <c r="Z229">
        <f>SQRT((ABS($A$230-$A$229)^2+(ABS($B$230-$B$229)^2)))</f>
        <v>24.183039337735707</v>
      </c>
      <c r="AA229">
        <f>SQRT((ABS($C$230-$C$229)^2+(ABS($D$230-$D$229)^2)))</f>
        <v>23.636831160555047</v>
      </c>
      <c r="AB229">
        <f>SQRT((ABS($E$230-$E$229)^2+(ABS($F$230-$F$229)^2)))</f>
        <v>24.013686036828577</v>
      </c>
      <c r="AC229">
        <f>SQRT((ABS($G$230-$G$229)^2+(ABS($H$230-$H$229)^2)))</f>
        <v>24.139887114158451</v>
      </c>
      <c r="AJ229">
        <f>1/0.12</f>
        <v>8.3333333333333339</v>
      </c>
      <c r="AK229">
        <f>1/0.12</f>
        <v>8.3333333333333339</v>
      </c>
      <c r="AL229">
        <f>1/0.125</f>
        <v>8</v>
      </c>
      <c r="AM229">
        <f>1/0.125</f>
        <v>8</v>
      </c>
      <c r="AO229">
        <f t="shared" si="109"/>
        <v>201.52532781446422</v>
      </c>
      <c r="AP229">
        <f t="shared" si="110"/>
        <v>196.9735930046254</v>
      </c>
      <c r="AQ229">
        <f t="shared" si="111"/>
        <v>192.10948829462862</v>
      </c>
      <c r="AR229">
        <f t="shared" si="112"/>
        <v>193.11909691326761</v>
      </c>
      <c r="AV229">
        <f>((0.065/0.12)*100)</f>
        <v>54.166666666666671</v>
      </c>
      <c r="AW229">
        <f>((0.075/0.12)*100)</f>
        <v>62.5</v>
      </c>
      <c r="AX229">
        <f>((0.08/0.125)*100)</f>
        <v>64</v>
      </c>
      <c r="AY229">
        <f>((0.08/0.125)*100)</f>
        <v>64</v>
      </c>
      <c r="BA229">
        <f>((0.055/0.12)*100)</f>
        <v>45.833333333333336</v>
      </c>
      <c r="BB229">
        <f>((0.045/0.12)*100)</f>
        <v>37.5</v>
      </c>
      <c r="BC229">
        <f>((0.045/0.125)*100)</f>
        <v>36</v>
      </c>
      <c r="BD229">
        <f>((0.045/0.125)*100)</f>
        <v>36</v>
      </c>
      <c r="BF229">
        <f>ABS($B$229-$D$229)</f>
        <v>2.2358530000000005</v>
      </c>
      <c r="BG229">
        <f>ABS($F$229-$H$229)</f>
        <v>4.437576</v>
      </c>
      <c r="BL229">
        <f>SQRT((ABS($A$229-$E$229)^2+(ABS($B$229-$F$229)^2)))</f>
        <v>3.4745289790158709</v>
      </c>
      <c r="BM229">
        <f>SQRT((ABS($C$229-$G$229)^2+(ABS($D$229-$H$229)^2)))</f>
        <v>1.0658068770527782</v>
      </c>
      <c r="BO229">
        <f>SQRT((ABS($A$229-$G$229)^2+(ABS($B$229-$H$229)^2)))</f>
        <v>7.5481170743626578</v>
      </c>
      <c r="BP229">
        <f>SQRT((ABS($C$229-$E$229)^2+(ABS($D$229-$F$229)^2)))</f>
        <v>4.9786633982852182</v>
      </c>
      <c r="BU229">
        <v>13</v>
      </c>
      <c r="BV229">
        <v>8</v>
      </c>
      <c r="BW229">
        <v>4</v>
      </c>
      <c r="BX229">
        <v>5</v>
      </c>
      <c r="BY229">
        <v>15</v>
      </c>
      <c r="BZ229">
        <v>8</v>
      </c>
      <c r="CA229">
        <v>9</v>
      </c>
      <c r="CB229">
        <v>6</v>
      </c>
      <c r="CC229">
        <v>16</v>
      </c>
      <c r="CD229">
        <v>6</v>
      </c>
      <c r="CE229">
        <v>9</v>
      </c>
      <c r="CF229">
        <v>13</v>
      </c>
      <c r="CG229">
        <v>16</v>
      </c>
      <c r="CH229">
        <v>7</v>
      </c>
      <c r="CI229">
        <v>6</v>
      </c>
      <c r="CJ229">
        <v>13</v>
      </c>
      <c r="CL229">
        <v>11</v>
      </c>
      <c r="CM229">
        <v>4</v>
      </c>
      <c r="CN229">
        <v>0</v>
      </c>
      <c r="CO229">
        <v>0</v>
      </c>
      <c r="CP229">
        <v>9</v>
      </c>
      <c r="CQ229">
        <v>4</v>
      </c>
      <c r="CR229">
        <v>3</v>
      </c>
      <c r="CS229">
        <v>0</v>
      </c>
      <c r="CT229">
        <v>9</v>
      </c>
      <c r="CU229">
        <v>0</v>
      </c>
      <c r="CV229">
        <v>3</v>
      </c>
      <c r="CW229">
        <v>6</v>
      </c>
      <c r="CX229">
        <v>9</v>
      </c>
      <c r="CY229">
        <v>1</v>
      </c>
      <c r="CZ229">
        <v>0</v>
      </c>
      <c r="DA229">
        <v>6</v>
      </c>
      <c r="DC229">
        <f>((8/13)*100)</f>
        <v>61.53846153846154</v>
      </c>
      <c r="DD229">
        <f>((4/13)*100)</f>
        <v>30.76923076923077</v>
      </c>
      <c r="DE229">
        <f>((5/13)*100)</f>
        <v>38.461538461538467</v>
      </c>
      <c r="DF229">
        <f>((8/15)*100)</f>
        <v>53.333333333333336</v>
      </c>
      <c r="DG229">
        <f>((9/15)*100)</f>
        <v>60</v>
      </c>
      <c r="DH229">
        <f>((6/15)*100)</f>
        <v>40</v>
      </c>
      <c r="DI229">
        <f>((6/16)*100)</f>
        <v>37.5</v>
      </c>
      <c r="DJ229">
        <f>((9/16)*100)</f>
        <v>56.25</v>
      </c>
      <c r="DK229">
        <f>((13/16)*100)</f>
        <v>81.25</v>
      </c>
      <c r="DL229">
        <f>((7/16)*100)</f>
        <v>43.75</v>
      </c>
      <c r="DM229">
        <f>((6/16)*100)</f>
        <v>37.5</v>
      </c>
      <c r="DN229">
        <f>((13/16)*100)</f>
        <v>81.25</v>
      </c>
      <c r="DP229">
        <f>((4/11)*100)</f>
        <v>36.363636363636367</v>
      </c>
      <c r="DQ229">
        <f>((0/11)*100)</f>
        <v>0</v>
      </c>
      <c r="DR229">
        <f>((0/11)*100)</f>
        <v>0</v>
      </c>
      <c r="DS229">
        <f>((4/9)*100)</f>
        <v>44.444444444444443</v>
      </c>
      <c r="DT229">
        <f>((3/9)*100)</f>
        <v>33.333333333333329</v>
      </c>
      <c r="DU229">
        <f>((0/9)*100)</f>
        <v>0</v>
      </c>
      <c r="DV229">
        <f>((0/9)*100)</f>
        <v>0</v>
      </c>
      <c r="DW229">
        <f>((3/9)*100)</f>
        <v>33.333333333333329</v>
      </c>
      <c r="DX229">
        <f>((6/9)*100)</f>
        <v>66.666666666666657</v>
      </c>
      <c r="DY229">
        <f>((1/9)*100)</f>
        <v>11.111111111111111</v>
      </c>
      <c r="DZ229">
        <f>((0/9)*100)</f>
        <v>0</v>
      </c>
      <c r="EA229">
        <f>((6/9)*100)</f>
        <v>66.666666666666657</v>
      </c>
    </row>
    <row r="230" spans="1:131" x14ac:dyDescent="0.25">
      <c r="A230">
        <v>167.72402199999999</v>
      </c>
      <c r="B230">
        <v>7.6322049999999999</v>
      </c>
      <c r="C230">
        <v>161.32471200000001</v>
      </c>
      <c r="D230">
        <v>9.1381969999999999</v>
      </c>
      <c r="E230">
        <v>164.60903000000002</v>
      </c>
      <c r="F230">
        <v>6.3343129999999999</v>
      </c>
      <c r="G230">
        <v>160.96401600000002</v>
      </c>
      <c r="H230">
        <v>10.120442000000001</v>
      </c>
      <c r="K230">
        <f>(13/200)</f>
        <v>6.5000000000000002E-2</v>
      </c>
      <c r="L230">
        <f>(15/200)</f>
        <v>7.4999999999999997E-2</v>
      </c>
      <c r="M230">
        <f>(15/200)</f>
        <v>7.4999999999999997E-2</v>
      </c>
      <c r="N230">
        <f>(14/200)</f>
        <v>7.0000000000000007E-2</v>
      </c>
      <c r="P230">
        <f>(10/200)</f>
        <v>0.05</v>
      </c>
      <c r="Q230">
        <f>(10/200)</f>
        <v>0.05</v>
      </c>
      <c r="R230">
        <f>(8/200)</f>
        <v>0.04</v>
      </c>
      <c r="S230">
        <f>(10/200)</f>
        <v>0.05</v>
      </c>
      <c r="U230">
        <f>0.065+0.05</f>
        <v>0.115</v>
      </c>
      <c r="V230">
        <f>0.075+0.05</f>
        <v>0.125</v>
      </c>
      <c r="W230">
        <f>0.075+0.04</f>
        <v>0.11499999999999999</v>
      </c>
      <c r="X230">
        <f>0.07+0.05</f>
        <v>0.12000000000000001</v>
      </c>
      <c r="Z230">
        <f>SQRT((ABS($A$231-$A$230)^2+(ABS($B$231-$B$230)^2)))</f>
        <v>31.387535131601879</v>
      </c>
      <c r="AA230">
        <f>SQRT((ABS($C$231-$C$230)^2+(ABS($D$231-$D$230)^2)))</f>
        <v>30.596607955522956</v>
      </c>
      <c r="AB230">
        <f>SQRT((ABS($E$231-$E$230)^2+(ABS($F$231-$F$230)^2)))</f>
        <v>29.8565637846228</v>
      </c>
      <c r="AC230">
        <f>SQRT((ABS($G$231-$G$230)^2+(ABS($H$231-$H$230)^2)))</f>
        <v>30.261740562042373</v>
      </c>
      <c r="AJ230">
        <f>1/0.115</f>
        <v>8.695652173913043</v>
      </c>
      <c r="AK230">
        <f>1/0.125</f>
        <v>8</v>
      </c>
      <c r="AL230">
        <f>1/0.115</f>
        <v>8.695652173913043</v>
      </c>
      <c r="AM230">
        <f>1/0.12</f>
        <v>8.3333333333333339</v>
      </c>
      <c r="AO230">
        <f t="shared" si="109"/>
        <v>272.93508810088588</v>
      </c>
      <c r="AP230">
        <f t="shared" si="110"/>
        <v>244.77286364418364</v>
      </c>
      <c r="AQ230">
        <f t="shared" si="111"/>
        <v>259.62229377932874</v>
      </c>
      <c r="AR230">
        <f t="shared" si="112"/>
        <v>252.18117135035308</v>
      </c>
      <c r="AV230">
        <f>((0.065/0.115)*100)</f>
        <v>56.521739130434781</v>
      </c>
      <c r="AW230">
        <f>((0.075/0.125)*100)</f>
        <v>60</v>
      </c>
      <c r="AX230">
        <f>((0.075/0.115)*100)</f>
        <v>65.217391304347814</v>
      </c>
      <c r="AY230">
        <f>((0.07/0.12)*100)</f>
        <v>58.333333333333336</v>
      </c>
      <c r="BA230">
        <f>((0.05/0.115)*100)</f>
        <v>43.478260869565219</v>
      </c>
      <c r="BB230">
        <f>((0.05/0.125)*100)</f>
        <v>40</v>
      </c>
      <c r="BC230">
        <f>((0.04/0.115)*100)</f>
        <v>34.782608695652172</v>
      </c>
      <c r="BD230">
        <f>((0.05/0.12)*100)</f>
        <v>41.666666666666671</v>
      </c>
      <c r="BF230">
        <f>ABS($B$230-$D$230)</f>
        <v>1.505992</v>
      </c>
      <c r="BG230">
        <f>ABS($F$230-$H$230)</f>
        <v>3.7861290000000007</v>
      </c>
      <c r="BL230">
        <f>SQRT((ABS($A$230-$E$230)^2+(ABS($B$230-$F$230)^2)))</f>
        <v>3.3745664615958937</v>
      </c>
      <c r="BM230">
        <f>SQRT((ABS($C$230-$G$230)^2+(ABS($D$230-$H$230)^2)))</f>
        <v>1.0463779644282434</v>
      </c>
      <c r="BO230">
        <f>SQRT((ABS($A$230-$G$230)^2+(ABS($B$230-$H$230)^2)))</f>
        <v>7.2034022856012054</v>
      </c>
      <c r="BP230">
        <f>SQRT((ABS($C$230-$E$230)^2+(ABS($D$230-$F$230)^2)))</f>
        <v>4.3183920862492426</v>
      </c>
      <c r="BU230">
        <v>13</v>
      </c>
      <c r="BV230">
        <v>6</v>
      </c>
      <c r="BW230">
        <v>5</v>
      </c>
      <c r="BX230">
        <v>7</v>
      </c>
      <c r="BY230">
        <v>15</v>
      </c>
      <c r="BZ230">
        <v>6</v>
      </c>
      <c r="CA230">
        <v>10</v>
      </c>
      <c r="CB230">
        <v>5</v>
      </c>
      <c r="CC230">
        <v>15</v>
      </c>
      <c r="CD230">
        <v>3</v>
      </c>
      <c r="CE230">
        <v>10</v>
      </c>
      <c r="CF230">
        <v>10</v>
      </c>
      <c r="CG230">
        <v>14</v>
      </c>
      <c r="CH230">
        <v>6</v>
      </c>
      <c r="CI230">
        <v>5</v>
      </c>
      <c r="CJ230">
        <v>10</v>
      </c>
      <c r="CL230">
        <v>10</v>
      </c>
      <c r="CM230">
        <v>3</v>
      </c>
      <c r="CN230">
        <v>0</v>
      </c>
      <c r="CO230">
        <v>1</v>
      </c>
      <c r="CP230">
        <v>10</v>
      </c>
      <c r="CQ230">
        <v>3</v>
      </c>
      <c r="CR230">
        <v>3</v>
      </c>
      <c r="CS230">
        <v>0</v>
      </c>
      <c r="CT230">
        <v>8</v>
      </c>
      <c r="CU230">
        <v>0</v>
      </c>
      <c r="CV230">
        <v>3</v>
      </c>
      <c r="CW230">
        <v>5</v>
      </c>
      <c r="CX230">
        <v>10</v>
      </c>
      <c r="CY230">
        <v>4</v>
      </c>
      <c r="CZ230">
        <v>0</v>
      </c>
      <c r="DA230">
        <v>5</v>
      </c>
      <c r="DC230">
        <f>((6/13)*100)</f>
        <v>46.153846153846153</v>
      </c>
      <c r="DD230">
        <f>((5/13)*100)</f>
        <v>38.461538461538467</v>
      </c>
      <c r="DE230">
        <f>((7/13)*100)</f>
        <v>53.846153846153847</v>
      </c>
      <c r="DF230">
        <f>((6/15)*100)</f>
        <v>40</v>
      </c>
      <c r="DG230">
        <f>((10/15)*100)</f>
        <v>66.666666666666657</v>
      </c>
      <c r="DH230">
        <f>((5/15)*100)</f>
        <v>33.333333333333329</v>
      </c>
      <c r="DI230">
        <f>((3/15)*100)</f>
        <v>20</v>
      </c>
      <c r="DJ230">
        <f>((10/15)*100)</f>
        <v>66.666666666666657</v>
      </c>
      <c r="DK230">
        <f>((10/15)*100)</f>
        <v>66.666666666666657</v>
      </c>
      <c r="DL230">
        <f>((6/14)*100)</f>
        <v>42.857142857142854</v>
      </c>
      <c r="DM230">
        <f>((5/14)*100)</f>
        <v>35.714285714285715</v>
      </c>
      <c r="DN230">
        <f>((10/14)*100)</f>
        <v>71.428571428571431</v>
      </c>
      <c r="DP230">
        <f>((3/10)*100)</f>
        <v>30</v>
      </c>
      <c r="DQ230">
        <f>((0/10)*100)</f>
        <v>0</v>
      </c>
      <c r="DR230">
        <f>((1/10)*100)</f>
        <v>10</v>
      </c>
      <c r="DS230">
        <f>((3/10)*100)</f>
        <v>30</v>
      </c>
      <c r="DT230">
        <f>((3/10)*100)</f>
        <v>30</v>
      </c>
      <c r="DU230">
        <f>((0/10)*100)</f>
        <v>0</v>
      </c>
      <c r="DV230">
        <f>((0/8)*100)</f>
        <v>0</v>
      </c>
      <c r="DW230">
        <f>((3/8)*100)</f>
        <v>37.5</v>
      </c>
      <c r="DX230">
        <f>((5/8)*100)</f>
        <v>62.5</v>
      </c>
      <c r="DY230">
        <f>((4/10)*100)</f>
        <v>40</v>
      </c>
      <c r="DZ230">
        <f>((0/10)*100)</f>
        <v>0</v>
      </c>
      <c r="EA230">
        <f>((5/10)*100)</f>
        <v>50</v>
      </c>
    </row>
    <row r="231" spans="1:131" x14ac:dyDescent="0.25">
      <c r="A231">
        <v>136.39415200000002</v>
      </c>
      <c r="B231">
        <v>5.730467</v>
      </c>
      <c r="C231">
        <v>130.77495800000003</v>
      </c>
      <c r="D231">
        <v>7.4455809999999998</v>
      </c>
      <c r="E231">
        <v>134.82928700000002</v>
      </c>
      <c r="F231">
        <v>4.1939140000000004</v>
      </c>
      <c r="G231">
        <v>130.76302200000001</v>
      </c>
      <c r="H231">
        <v>8.2039600000000004</v>
      </c>
      <c r="K231">
        <f>(15/200)</f>
        <v>7.4999999999999997E-2</v>
      </c>
      <c r="L231">
        <f>(17/200)</f>
        <v>8.5000000000000006E-2</v>
      </c>
      <c r="M231">
        <f>(17/200)</f>
        <v>8.5000000000000006E-2</v>
      </c>
      <c r="N231">
        <f>(16/200)</f>
        <v>0.08</v>
      </c>
      <c r="P231">
        <f>(12/200)</f>
        <v>0.06</v>
      </c>
      <c r="Q231">
        <f>(9/200)</f>
        <v>4.4999999999999998E-2</v>
      </c>
      <c r="R231">
        <f>(9/200)</f>
        <v>4.4999999999999998E-2</v>
      </c>
      <c r="S231">
        <f>(9/200)</f>
        <v>4.4999999999999998E-2</v>
      </c>
      <c r="U231">
        <f>0.075+0.06</f>
        <v>0.13500000000000001</v>
      </c>
      <c r="V231">
        <f>0.085+0.045</f>
        <v>0.13</v>
      </c>
      <c r="W231">
        <f>0.085+0.045</f>
        <v>0.13</v>
      </c>
      <c r="X231">
        <f>0.08+0.045</f>
        <v>0.125</v>
      </c>
      <c r="Z231">
        <f>SQRT((ABS($A$232-$A$231)^2+(ABS($B$232-$B$231)^2)))</f>
        <v>23.083059914967286</v>
      </c>
      <c r="AA231">
        <f>SQRT((ABS($C$232-$C$231)^2+(ABS($D$232-$D$231)^2)))</f>
        <v>25.951390358785236</v>
      </c>
      <c r="AB231">
        <f>SQRT((ABS($E$232-$E$231)^2+(ABS($F$232-$F$231)^2)))</f>
        <v>25.548664762492511</v>
      </c>
      <c r="AC231">
        <f>SQRT((ABS($G$232-$G$231)^2+(ABS($H$232-$H$231)^2)))</f>
        <v>26.282463733989054</v>
      </c>
      <c r="AJ231">
        <f>1/0.135</f>
        <v>7.4074074074074066</v>
      </c>
      <c r="AK231">
        <f>1/0.13</f>
        <v>7.6923076923076916</v>
      </c>
      <c r="AL231">
        <f>1/0.13</f>
        <v>7.6923076923076916</v>
      </c>
      <c r="AM231">
        <f>1/0.125</f>
        <v>8</v>
      </c>
      <c r="AO231">
        <f t="shared" si="109"/>
        <v>170.98562899975767</v>
      </c>
      <c r="AP231">
        <f t="shared" si="110"/>
        <v>199.62607968296334</v>
      </c>
      <c r="AQ231">
        <f t="shared" si="111"/>
        <v>196.5281904807116</v>
      </c>
      <c r="AR231">
        <f t="shared" si="112"/>
        <v>210.25970987191243</v>
      </c>
      <c r="AV231">
        <f>((0.075/0.135)*100)</f>
        <v>55.55555555555555</v>
      </c>
      <c r="AW231">
        <f>((0.085/0.13)*100)</f>
        <v>65.384615384615387</v>
      </c>
      <c r="AX231">
        <f>((0.085/0.13)*100)</f>
        <v>65.384615384615387</v>
      </c>
      <c r="AY231">
        <f>((0.08/0.125)*100)</f>
        <v>64</v>
      </c>
      <c r="BA231">
        <f>((0.06/0.135)*100)</f>
        <v>44.444444444444443</v>
      </c>
      <c r="BB231">
        <f>((0.045/0.13)*100)</f>
        <v>34.615384615384613</v>
      </c>
      <c r="BC231">
        <f>((0.045/0.13)*100)</f>
        <v>34.615384615384613</v>
      </c>
      <c r="BD231">
        <f>((0.045/0.125)*100)</f>
        <v>36</v>
      </c>
      <c r="BF231">
        <f>ABS($B$231-$D$231)</f>
        <v>1.7151139999999998</v>
      </c>
      <c r="BG231">
        <f>ABS($F$231-$H$231)</f>
        <v>4.010046</v>
      </c>
      <c r="BL231">
        <f>SQRT((ABS($A$231-$E$231)^2+(ABS($B$231-$F$231)^2)))</f>
        <v>2.1931250739604411</v>
      </c>
      <c r="BM231">
        <f>SQRT((ABS($C$231-$G$231)^2+(ABS($D$231-$H$231)^2)))</f>
        <v>0.75847292353583806</v>
      </c>
      <c r="BO231">
        <f>SQRT((ABS($A$231-$G$231)^2+(ABS($B$231-$H$231)^2)))</f>
        <v>6.1504302855937771</v>
      </c>
      <c r="BP231">
        <f>SQRT((ABS($C$231-$E$231)^2+(ABS($D$231-$F$231)^2)))</f>
        <v>5.1972032786037881</v>
      </c>
      <c r="BU231">
        <v>15</v>
      </c>
      <c r="BV231">
        <v>9</v>
      </c>
      <c r="BW231">
        <v>6</v>
      </c>
      <c r="BX231">
        <v>6</v>
      </c>
      <c r="BY231">
        <v>17</v>
      </c>
      <c r="BZ231">
        <v>9</v>
      </c>
      <c r="CA231">
        <v>12</v>
      </c>
      <c r="CB231">
        <v>8</v>
      </c>
      <c r="CC231">
        <v>17</v>
      </c>
      <c r="CD231">
        <v>7</v>
      </c>
      <c r="CE231">
        <v>12</v>
      </c>
      <c r="CF231">
        <v>13</v>
      </c>
      <c r="CG231">
        <v>16</v>
      </c>
      <c r="CH231">
        <v>6</v>
      </c>
      <c r="CI231">
        <v>8</v>
      </c>
      <c r="CJ231">
        <v>13</v>
      </c>
      <c r="CL231">
        <v>12</v>
      </c>
      <c r="CM231">
        <v>3</v>
      </c>
      <c r="CN231">
        <v>0</v>
      </c>
      <c r="CO231">
        <v>4</v>
      </c>
      <c r="CP231">
        <v>9</v>
      </c>
      <c r="CQ231">
        <v>3</v>
      </c>
      <c r="CR231">
        <v>4</v>
      </c>
      <c r="CS231">
        <v>0</v>
      </c>
      <c r="CT231">
        <v>9</v>
      </c>
      <c r="CU231">
        <v>0</v>
      </c>
      <c r="CV231">
        <v>4</v>
      </c>
      <c r="CW231">
        <v>5</v>
      </c>
      <c r="CX231">
        <v>9</v>
      </c>
      <c r="CY231">
        <v>0</v>
      </c>
      <c r="CZ231">
        <v>0</v>
      </c>
      <c r="DA231">
        <v>5</v>
      </c>
      <c r="DC231">
        <f>((9/15)*100)</f>
        <v>60</v>
      </c>
      <c r="DD231">
        <f>((6/15)*100)</f>
        <v>40</v>
      </c>
      <c r="DE231">
        <f>((6/15)*100)</f>
        <v>40</v>
      </c>
      <c r="DF231">
        <f>((9/17)*100)</f>
        <v>52.941176470588239</v>
      </c>
      <c r="DG231">
        <f>((12/17)*100)</f>
        <v>70.588235294117652</v>
      </c>
      <c r="DH231">
        <f>((8/17)*100)</f>
        <v>47.058823529411761</v>
      </c>
      <c r="DI231">
        <f>((7/17)*100)</f>
        <v>41.17647058823529</v>
      </c>
      <c r="DJ231">
        <f>((12/17)*100)</f>
        <v>70.588235294117652</v>
      </c>
      <c r="DK231">
        <f>((13/17)*100)</f>
        <v>76.470588235294116</v>
      </c>
      <c r="DL231">
        <f>((6/16)*100)</f>
        <v>37.5</v>
      </c>
      <c r="DM231">
        <f>((8/16)*100)</f>
        <v>50</v>
      </c>
      <c r="DN231">
        <f>((13/16)*100)</f>
        <v>81.25</v>
      </c>
      <c r="DP231">
        <f>((3/12)*100)</f>
        <v>25</v>
      </c>
      <c r="DQ231">
        <f>((0/12)*100)</f>
        <v>0</v>
      </c>
      <c r="DR231">
        <f>((4/12)*100)</f>
        <v>33.333333333333329</v>
      </c>
      <c r="DS231">
        <f>((3/9)*100)</f>
        <v>33.333333333333329</v>
      </c>
      <c r="DT231">
        <f>((4/9)*100)</f>
        <v>44.444444444444443</v>
      </c>
      <c r="DU231">
        <f>((0/9)*100)</f>
        <v>0</v>
      </c>
      <c r="DV231">
        <f>((0/9)*100)</f>
        <v>0</v>
      </c>
      <c r="DW231">
        <f>((4/9)*100)</f>
        <v>44.444444444444443</v>
      </c>
      <c r="DX231">
        <f>((5/9)*100)</f>
        <v>55.555555555555557</v>
      </c>
      <c r="DY231">
        <f>((0/9)*100)</f>
        <v>0</v>
      </c>
      <c r="DZ231">
        <f>((0/9)*100)</f>
        <v>0</v>
      </c>
      <c r="EA231">
        <f>((5/9)*100)</f>
        <v>55.555555555555557</v>
      </c>
    </row>
    <row r="232" spans="1:131" x14ac:dyDescent="0.25">
      <c r="A232">
        <v>113.31137700000001</v>
      </c>
      <c r="B232">
        <v>5.6157789999999999</v>
      </c>
      <c r="C232">
        <v>104.828963</v>
      </c>
      <c r="D232">
        <v>6.9164260000000004</v>
      </c>
      <c r="E232">
        <v>109.28153800000001</v>
      </c>
      <c r="F232">
        <v>3.9775990000000001</v>
      </c>
      <c r="G232">
        <v>104.48173700000001</v>
      </c>
      <c r="H232">
        <v>7.9550450000000001</v>
      </c>
      <c r="K232">
        <f>(15/200)</f>
        <v>7.4999999999999997E-2</v>
      </c>
      <c r="L232">
        <f>(17/200)</f>
        <v>8.5000000000000006E-2</v>
      </c>
      <c r="M232">
        <f>(16/200)</f>
        <v>0.08</v>
      </c>
      <c r="N232">
        <f>(16/200)</f>
        <v>0.08</v>
      </c>
      <c r="P232">
        <f>(10/200)</f>
        <v>0.05</v>
      </c>
      <c r="Q232">
        <f>(8/200)</f>
        <v>0.04</v>
      </c>
      <c r="R232">
        <f>(9/200)</f>
        <v>4.4999999999999998E-2</v>
      </c>
      <c r="S232">
        <f>(10/200)</f>
        <v>0.05</v>
      </c>
      <c r="U232">
        <f>0.075+0.05</f>
        <v>0.125</v>
      </c>
      <c r="V232">
        <f>0.085+0.04</f>
        <v>0.125</v>
      </c>
      <c r="W232">
        <f>0.08+0.045</f>
        <v>0.125</v>
      </c>
      <c r="X232">
        <f>0.08+0.05</f>
        <v>0.13</v>
      </c>
      <c r="Z232">
        <f>SQRT((ABS($A$233-$A$232)^2+(ABS($B$233-$B$232)^2)))</f>
        <v>27.477472506249793</v>
      </c>
      <c r="AA232">
        <f>SQRT((ABS($C$233-$C$232)^2+(ABS($D$233-$D$232)^2)))</f>
        <v>25.533430112088464</v>
      </c>
      <c r="AB232">
        <f>SQRT((ABS($E$233-$E$232)^2+(ABS($F$233-$F$232)^2)))</f>
        <v>25.947977490080596</v>
      </c>
      <c r="AC232">
        <f>SQRT((ABS($G$233-$G$232)^2+(ABS($H$233-$H$232)^2)))</f>
        <v>25.325291239525853</v>
      </c>
      <c r="AJ232">
        <f>1/0.125</f>
        <v>8</v>
      </c>
      <c r="AK232">
        <f>1/0.125</f>
        <v>8</v>
      </c>
      <c r="AL232">
        <f>1/0.125</f>
        <v>8</v>
      </c>
      <c r="AM232">
        <f>1/0.13</f>
        <v>7.6923076923076916</v>
      </c>
      <c r="AO232">
        <f t="shared" si="109"/>
        <v>219.81978004999834</v>
      </c>
      <c r="AP232">
        <f t="shared" si="110"/>
        <v>204.26744089670771</v>
      </c>
      <c r="AQ232">
        <f t="shared" si="111"/>
        <v>207.58381992064477</v>
      </c>
      <c r="AR232">
        <f t="shared" si="112"/>
        <v>194.80993261173734</v>
      </c>
      <c r="AV232">
        <f>((0.075/0.125)*100)</f>
        <v>60</v>
      </c>
      <c r="AW232">
        <f>((0.085/0.125)*100)</f>
        <v>68</v>
      </c>
      <c r="AX232">
        <f>((0.08/0.125)*100)</f>
        <v>64</v>
      </c>
      <c r="AY232">
        <f>((0.08/0.13)*100)</f>
        <v>61.53846153846154</v>
      </c>
      <c r="BA232">
        <f>((0.05/0.125)*100)</f>
        <v>40</v>
      </c>
      <c r="BB232">
        <f>((0.04/0.125)*100)</f>
        <v>32</v>
      </c>
      <c r="BC232">
        <f>((0.045/0.125)*100)</f>
        <v>36</v>
      </c>
      <c r="BD232">
        <f>((0.05/0.13)*100)</f>
        <v>38.461538461538467</v>
      </c>
      <c r="BF232">
        <f>ABS($B$232-$D$232)</f>
        <v>1.3006470000000006</v>
      </c>
      <c r="BG232">
        <f>ABS($F$232-$H$232)</f>
        <v>3.977446</v>
      </c>
      <c r="BL232">
        <f>SQRT((ABS($A$232-$E$232)^2+(ABS($B$232-$F$232)^2)))</f>
        <v>4.3500846058807827</v>
      </c>
      <c r="BM232">
        <f>SQRT((ABS($C$232-$G$232)^2+(ABS($D$232-$H$232)^2)))</f>
        <v>1.0951234278550497</v>
      </c>
      <c r="BO232">
        <f>SQRT((ABS($A$232-$G$232)^2+(ABS($B$232-$H$232)^2)))</f>
        <v>9.1342601204671183</v>
      </c>
      <c r="BP232">
        <f>SQRT((ABS($C$232-$E$232)^2+(ABS($D$232-$F$232)^2)))</f>
        <v>5.3349909340648454</v>
      </c>
      <c r="BU232">
        <v>15</v>
      </c>
      <c r="BV232">
        <v>9</v>
      </c>
      <c r="BW232">
        <v>6</v>
      </c>
      <c r="BX232">
        <v>6</v>
      </c>
      <c r="BY232">
        <v>17</v>
      </c>
      <c r="BZ232">
        <v>9</v>
      </c>
      <c r="CA232">
        <v>11</v>
      </c>
      <c r="CB232">
        <v>7</v>
      </c>
      <c r="CC232">
        <v>16</v>
      </c>
      <c r="CD232">
        <v>5</v>
      </c>
      <c r="CE232">
        <v>11</v>
      </c>
      <c r="CF232">
        <v>12</v>
      </c>
      <c r="CG232">
        <v>16</v>
      </c>
      <c r="CH232">
        <v>6</v>
      </c>
      <c r="CI232">
        <v>7</v>
      </c>
      <c r="CJ232">
        <v>12</v>
      </c>
      <c r="CL232">
        <v>10</v>
      </c>
      <c r="CM232">
        <v>2</v>
      </c>
      <c r="CN232">
        <v>0</v>
      </c>
      <c r="CO232">
        <v>0</v>
      </c>
      <c r="CP232">
        <v>8</v>
      </c>
      <c r="CQ232">
        <v>2</v>
      </c>
      <c r="CR232">
        <v>3</v>
      </c>
      <c r="CS232">
        <v>0</v>
      </c>
      <c r="CT232">
        <v>9</v>
      </c>
      <c r="CU232">
        <v>0</v>
      </c>
      <c r="CV232">
        <v>3</v>
      </c>
      <c r="CW232">
        <v>6</v>
      </c>
      <c r="CX232">
        <v>10</v>
      </c>
      <c r="CY232">
        <v>1</v>
      </c>
      <c r="CZ232">
        <v>0</v>
      </c>
      <c r="DA232">
        <v>6</v>
      </c>
      <c r="DC232">
        <f>((9/15)*100)</f>
        <v>60</v>
      </c>
      <c r="DD232">
        <f>((6/15)*100)</f>
        <v>40</v>
      </c>
      <c r="DE232">
        <f>((6/15)*100)</f>
        <v>40</v>
      </c>
      <c r="DF232">
        <f>((9/17)*100)</f>
        <v>52.941176470588239</v>
      </c>
      <c r="DG232">
        <f>((11/17)*100)</f>
        <v>64.705882352941174</v>
      </c>
      <c r="DH232">
        <f>((7/17)*100)</f>
        <v>41.17647058823529</v>
      </c>
      <c r="DI232">
        <f>((5/16)*100)</f>
        <v>31.25</v>
      </c>
      <c r="DJ232">
        <f>((11/16)*100)</f>
        <v>68.75</v>
      </c>
      <c r="DK232">
        <f>((12/16)*100)</f>
        <v>75</v>
      </c>
      <c r="DL232">
        <f>((6/16)*100)</f>
        <v>37.5</v>
      </c>
      <c r="DM232">
        <f>((7/16)*100)</f>
        <v>43.75</v>
      </c>
      <c r="DN232">
        <f>((12/16)*100)</f>
        <v>75</v>
      </c>
      <c r="DP232">
        <f>((2/10)*100)</f>
        <v>20</v>
      </c>
      <c r="DQ232">
        <f>((0/10)*100)</f>
        <v>0</v>
      </c>
      <c r="DR232">
        <f>((0/10)*100)</f>
        <v>0</v>
      </c>
      <c r="DS232">
        <f>((2/8)*100)</f>
        <v>25</v>
      </c>
      <c r="DT232">
        <f>((3/8)*100)</f>
        <v>37.5</v>
      </c>
      <c r="DU232">
        <f>((0/8)*100)</f>
        <v>0</v>
      </c>
      <c r="DV232">
        <f>((0/9)*100)</f>
        <v>0</v>
      </c>
      <c r="DW232">
        <f>((3/9)*100)</f>
        <v>33.333333333333329</v>
      </c>
      <c r="DX232">
        <f>((6/9)*100)</f>
        <v>66.666666666666657</v>
      </c>
      <c r="DY232">
        <f>((1/10)*100)</f>
        <v>10</v>
      </c>
      <c r="DZ232">
        <f>((0/10)*100)</f>
        <v>0</v>
      </c>
      <c r="EA232">
        <f>((6/10)*100)</f>
        <v>60</v>
      </c>
    </row>
    <row r="233" spans="1:131" x14ac:dyDescent="0.25">
      <c r="A233">
        <v>85.838064000000003</v>
      </c>
      <c r="B233">
        <v>5.1376910000000002</v>
      </c>
      <c r="C233">
        <v>79.295854000000006</v>
      </c>
      <c r="D233">
        <v>6.7883709999999997</v>
      </c>
      <c r="E233">
        <v>83.334011000000004</v>
      </c>
      <c r="F233">
        <v>3.8246989999999998</v>
      </c>
      <c r="G233">
        <v>79.156831000000011</v>
      </c>
      <c r="H233">
        <v>7.8153579999999998</v>
      </c>
      <c r="K233">
        <f>(11/200)</f>
        <v>5.5E-2</v>
      </c>
      <c r="L233">
        <f>(14/200)</f>
        <v>7.0000000000000007E-2</v>
      </c>
      <c r="M233">
        <f>(14/200)</f>
        <v>7.0000000000000007E-2</v>
      </c>
      <c r="N233">
        <f>(14/200)</f>
        <v>7.0000000000000007E-2</v>
      </c>
      <c r="P233">
        <f>(11/200)</f>
        <v>5.5E-2</v>
      </c>
      <c r="Q233">
        <f>(10/200)</f>
        <v>0.05</v>
      </c>
      <c r="R233">
        <f>(9/200)</f>
        <v>4.4999999999999998E-2</v>
      </c>
      <c r="S233">
        <f>(11/200)</f>
        <v>5.5E-2</v>
      </c>
      <c r="U233">
        <f>0.055+0.055</f>
        <v>0.11</v>
      </c>
      <c r="V233">
        <f>0.07+0.05</f>
        <v>0.12000000000000001</v>
      </c>
      <c r="W233">
        <f>0.07+0.045</f>
        <v>0.115</v>
      </c>
      <c r="X233">
        <f>0.07+0.055</f>
        <v>0.125</v>
      </c>
      <c r="Z233">
        <f>SQRT((ABS($A$234-$A$233)^2+(ABS($B$234-$B$233)^2)))</f>
        <v>19.525623993632209</v>
      </c>
      <c r="AA233">
        <f>SQRT((ABS($C$234-$C$233)^2+(ABS($D$234-$D$233)^2)))</f>
        <v>21.16152761685926</v>
      </c>
      <c r="AB233">
        <f>SQRT((ABS($E$234-$E$233)^2+(ABS($F$234-$F$233)^2)))</f>
        <v>18.333062892721149</v>
      </c>
      <c r="AC233">
        <f>SQRT((ABS($G$234-$G$233)^2+(ABS($H$234-$H$233)^2)))</f>
        <v>20.096619689481024</v>
      </c>
      <c r="AJ233">
        <f>1/0.11</f>
        <v>9.0909090909090917</v>
      </c>
      <c r="AK233">
        <f>1/0.12</f>
        <v>8.3333333333333339</v>
      </c>
      <c r="AL233">
        <f>1/0.115</f>
        <v>8.695652173913043</v>
      </c>
      <c r="AM233">
        <f>1/0.125</f>
        <v>8</v>
      </c>
      <c r="AO233">
        <f t="shared" si="109"/>
        <v>177.50567266938373</v>
      </c>
      <c r="AP233">
        <f t="shared" si="110"/>
        <v>176.34606347382714</v>
      </c>
      <c r="AQ233">
        <f t="shared" si="111"/>
        <v>159.41793819757521</v>
      </c>
      <c r="AR233">
        <f t="shared" si="112"/>
        <v>160.77295751584819</v>
      </c>
      <c r="AV233">
        <f>((0.055/0.11)*100)</f>
        <v>50</v>
      </c>
      <c r="AW233">
        <f>((0.07/0.12)*100)</f>
        <v>58.333333333333336</v>
      </c>
      <c r="AX233">
        <f>((0.07/0.115)*100)</f>
        <v>60.869565217391312</v>
      </c>
      <c r="AY233">
        <f>((0.07/0.125)*100)</f>
        <v>56.000000000000007</v>
      </c>
      <c r="BA233">
        <f>((0.055/0.11)*100)</f>
        <v>50</v>
      </c>
      <c r="BB233">
        <f>((0.05/0.12)*100)</f>
        <v>41.666666666666671</v>
      </c>
      <c r="BC233">
        <f>((0.045/0.115)*100)</f>
        <v>39.130434782608688</v>
      </c>
      <c r="BD233">
        <f>((0.055/0.125)*100)</f>
        <v>44</v>
      </c>
      <c r="BF233">
        <f>ABS($B$233-$D$233)</f>
        <v>1.6506799999999995</v>
      </c>
      <c r="BG233">
        <f>ABS($F$233-$H$233)</f>
        <v>3.990659</v>
      </c>
      <c r="BL233">
        <f>SQRT((ABS($A$233-$E$233)^2+(ABS($B$233-$F$233)^2)))</f>
        <v>2.8274068364621665</v>
      </c>
      <c r="BM233">
        <f>SQRT((ABS($C$233-$G$233)^2+(ABS($D$233-$H$233)^2)))</f>
        <v>1.036354038298688</v>
      </c>
      <c r="BO233">
        <f>SQRT((ABS($A$233-$G$233)^2+(ABS($B$233-$H$233)^2)))</f>
        <v>7.1978312680402485</v>
      </c>
      <c r="BP233">
        <f>SQRT((ABS($C$233-$E$233)^2+(ABS($D$233-$F$233)^2)))</f>
        <v>5.0089982711349572</v>
      </c>
      <c r="BU233">
        <v>11</v>
      </c>
      <c r="BV233">
        <v>4</v>
      </c>
      <c r="BW233">
        <v>2</v>
      </c>
      <c r="BX233">
        <v>6</v>
      </c>
      <c r="BY233">
        <v>14</v>
      </c>
      <c r="BZ233">
        <v>4</v>
      </c>
      <c r="CA233">
        <v>10</v>
      </c>
      <c r="CB233">
        <v>4</v>
      </c>
      <c r="CC233">
        <v>14</v>
      </c>
      <c r="CD233">
        <v>2</v>
      </c>
      <c r="CE233">
        <v>10</v>
      </c>
      <c r="CF233">
        <v>8</v>
      </c>
      <c r="CG233">
        <v>14</v>
      </c>
      <c r="CH233">
        <v>8</v>
      </c>
      <c r="CI233">
        <v>4</v>
      </c>
      <c r="CJ233">
        <v>8</v>
      </c>
      <c r="CL233">
        <v>11</v>
      </c>
      <c r="CM233">
        <v>3</v>
      </c>
      <c r="CN233">
        <v>0</v>
      </c>
      <c r="CO233">
        <v>1</v>
      </c>
      <c r="CP233">
        <v>10</v>
      </c>
      <c r="CQ233">
        <v>3</v>
      </c>
      <c r="CR233">
        <v>5</v>
      </c>
      <c r="CS233">
        <v>1</v>
      </c>
      <c r="CT233">
        <v>9</v>
      </c>
      <c r="CU233">
        <v>0</v>
      </c>
      <c r="CV233">
        <v>5</v>
      </c>
      <c r="CW233">
        <v>5</v>
      </c>
      <c r="CX233">
        <v>11</v>
      </c>
      <c r="CY233">
        <v>6</v>
      </c>
      <c r="CZ233">
        <v>1</v>
      </c>
      <c r="DA233">
        <v>5</v>
      </c>
      <c r="DC233">
        <f>((4/11)*100)</f>
        <v>36.363636363636367</v>
      </c>
      <c r="DD233">
        <f>((2/11)*100)</f>
        <v>18.181818181818183</v>
      </c>
      <c r="DE233">
        <f>((6/11)*100)</f>
        <v>54.54545454545454</v>
      </c>
      <c r="DF233">
        <f>((4/14)*100)</f>
        <v>28.571428571428569</v>
      </c>
      <c r="DG233">
        <f>((10/14)*100)</f>
        <v>71.428571428571431</v>
      </c>
      <c r="DH233">
        <f>((4/14)*100)</f>
        <v>28.571428571428569</v>
      </c>
      <c r="DI233">
        <f>((2/14)*100)</f>
        <v>14.285714285714285</v>
      </c>
      <c r="DJ233">
        <f>((10/14)*100)</f>
        <v>71.428571428571431</v>
      </c>
      <c r="DK233">
        <f>((8/14)*100)</f>
        <v>57.142857142857139</v>
      </c>
      <c r="DL233">
        <f>((8/14)*100)</f>
        <v>57.142857142857139</v>
      </c>
      <c r="DM233">
        <f>((4/14)*100)</f>
        <v>28.571428571428569</v>
      </c>
      <c r="DN233">
        <f>((8/14)*100)</f>
        <v>57.142857142857139</v>
      </c>
      <c r="DP233">
        <f>((3/11)*100)</f>
        <v>27.27272727272727</v>
      </c>
      <c r="DQ233">
        <f>((0/11)*100)</f>
        <v>0</v>
      </c>
      <c r="DR233">
        <f>((1/11)*100)</f>
        <v>9.0909090909090917</v>
      </c>
      <c r="DS233">
        <f>((3/10)*100)</f>
        <v>30</v>
      </c>
      <c r="DT233">
        <f>((5/10)*100)</f>
        <v>50</v>
      </c>
      <c r="DU233">
        <f>((1/10)*100)</f>
        <v>10</v>
      </c>
      <c r="DV233">
        <f>((0/9)*100)</f>
        <v>0</v>
      </c>
      <c r="DW233">
        <f>((5/9)*100)</f>
        <v>55.555555555555557</v>
      </c>
      <c r="DX233">
        <f>((5/9)*100)</f>
        <v>55.555555555555557</v>
      </c>
      <c r="DY233">
        <f>((6/11)*100)</f>
        <v>54.54545454545454</v>
      </c>
      <c r="DZ233">
        <f>((1/11)*100)</f>
        <v>9.0909090909090917</v>
      </c>
      <c r="EA233">
        <f>((5/11)*100)</f>
        <v>45.454545454545453</v>
      </c>
    </row>
    <row r="234" spans="1:131" x14ac:dyDescent="0.25">
      <c r="A234">
        <v>66.313899000000006</v>
      </c>
      <c r="B234">
        <v>4.899</v>
      </c>
      <c r="C234">
        <v>58.139530000000001</v>
      </c>
      <c r="D234">
        <v>7.2576320000000001</v>
      </c>
      <c r="E234">
        <v>65.001266000000001</v>
      </c>
      <c r="F234">
        <v>3.7167370000000002</v>
      </c>
      <c r="G234">
        <v>59.061531000000002</v>
      </c>
      <c r="H234">
        <v>7.5850520000000001</v>
      </c>
      <c r="K234">
        <f>(13/200)</f>
        <v>6.5000000000000002E-2</v>
      </c>
      <c r="L234">
        <f>(17/200)</f>
        <v>8.5000000000000006E-2</v>
      </c>
      <c r="M234">
        <f>(14/200)</f>
        <v>7.0000000000000007E-2</v>
      </c>
      <c r="N234">
        <f>(18/200)</f>
        <v>0.09</v>
      </c>
      <c r="P234">
        <f>(12/200)</f>
        <v>0.06</v>
      </c>
      <c r="Q234">
        <f>(11/200)</f>
        <v>5.5E-2</v>
      </c>
      <c r="R234">
        <f>(11/200)</f>
        <v>5.5E-2</v>
      </c>
      <c r="S234">
        <f>(12/200)</f>
        <v>0.06</v>
      </c>
      <c r="U234">
        <f>0.065+0.06</f>
        <v>0.125</v>
      </c>
      <c r="V234">
        <f>0.085+0.055</f>
        <v>0.14000000000000001</v>
      </c>
      <c r="W234">
        <f>0.07+0.055</f>
        <v>0.125</v>
      </c>
      <c r="X234">
        <f>0.09+0.06</f>
        <v>0.15</v>
      </c>
      <c r="Z234">
        <f>SQRT((ABS($A$235-$A$234)^2+(ABS($B$235-$B$234)^2)))</f>
        <v>22.295389543061166</v>
      </c>
      <c r="AA234">
        <f>SQRT((ABS($C$235-$C$234)^2+(ABS($D$235-$D$234)^2)))</f>
        <v>23.820436695817587</v>
      </c>
      <c r="AB234">
        <f>SQRT((ABS($E$235-$E$234)^2+(ABS($F$235-$F$234)^2)))</f>
        <v>21.071179675847311</v>
      </c>
      <c r="AC234">
        <f>SQRT((ABS($G$235-$G$234)^2+(ABS($H$235-$H$234)^2)))</f>
        <v>23.917445515581399</v>
      </c>
      <c r="AJ234">
        <f>1/0.125</f>
        <v>8</v>
      </c>
      <c r="AK234">
        <f>1/0.14</f>
        <v>7.1428571428571423</v>
      </c>
      <c r="AL234">
        <f>1/0.125</f>
        <v>8</v>
      </c>
      <c r="AM234">
        <f>1/0.15</f>
        <v>6.666666666666667</v>
      </c>
      <c r="AO234">
        <f t="shared" si="109"/>
        <v>178.36311634448933</v>
      </c>
      <c r="AP234">
        <f t="shared" si="110"/>
        <v>170.14597639869703</v>
      </c>
      <c r="AQ234">
        <f t="shared" si="111"/>
        <v>168.56943740677849</v>
      </c>
      <c r="AR234">
        <f t="shared" si="112"/>
        <v>159.44963677054267</v>
      </c>
      <c r="AV234">
        <f>((0.065/0.125)*100)</f>
        <v>52</v>
      </c>
      <c r="AW234">
        <f>((0.085/0.14)*100)</f>
        <v>60.714285714285708</v>
      </c>
      <c r="AX234">
        <f>((0.07/0.125)*100)</f>
        <v>56.000000000000007</v>
      </c>
      <c r="AY234">
        <f>((0.09/0.15)*100)</f>
        <v>60</v>
      </c>
      <c r="BA234">
        <f>((0.06/0.125)*100)</f>
        <v>48</v>
      </c>
      <c r="BB234">
        <f>((0.055/0.14)*100)</f>
        <v>39.285714285714285</v>
      </c>
      <c r="BC234">
        <f>((0.055/0.125)*100)</f>
        <v>44</v>
      </c>
      <c r="BD234">
        <f>((0.06/0.15)*100)</f>
        <v>40</v>
      </c>
      <c r="BF234">
        <f>ABS($B$234-$D$234)</f>
        <v>2.3586320000000001</v>
      </c>
      <c r="BG234">
        <f>ABS($F$234-$H$234)</f>
        <v>3.8683149999999999</v>
      </c>
      <c r="BL234">
        <f>SQRT((ABS($A$234-$E$234)^2+(ABS($B$234-$F$234)^2)))</f>
        <v>1.7665648003563339</v>
      </c>
      <c r="BM234">
        <f>SQRT((ABS($C$234-$G$234)^2+(ABS($D$234-$H$234)^2)))</f>
        <v>0.97841182556273465</v>
      </c>
      <c r="BO234">
        <f>SQRT((ABS($A$234-$G$234)^2+(ABS($B$234-$H$234)^2)))</f>
        <v>7.7338035244068655</v>
      </c>
      <c r="BP234">
        <f>SQRT((ABS($C$234-$E$234)^2+(ABS($D$234-$F$234)^2)))</f>
        <v>7.7214867956062063</v>
      </c>
      <c r="BU234">
        <v>13</v>
      </c>
      <c r="BV234">
        <v>4</v>
      </c>
      <c r="BW234">
        <v>2</v>
      </c>
      <c r="BX234">
        <v>8</v>
      </c>
      <c r="BY234">
        <v>17</v>
      </c>
      <c r="BZ234">
        <v>4</v>
      </c>
      <c r="CA234">
        <v>13</v>
      </c>
      <c r="CB234">
        <v>6</v>
      </c>
      <c r="CC234">
        <v>14</v>
      </c>
      <c r="CD234">
        <v>1</v>
      </c>
      <c r="CE234">
        <v>13</v>
      </c>
      <c r="CF234">
        <v>7</v>
      </c>
      <c r="CG234">
        <v>18</v>
      </c>
      <c r="CH234">
        <v>12</v>
      </c>
      <c r="CI234">
        <v>6</v>
      </c>
      <c r="CJ234">
        <v>7</v>
      </c>
      <c r="CL234">
        <v>12</v>
      </c>
      <c r="CM234">
        <v>2</v>
      </c>
      <c r="CN234">
        <v>0</v>
      </c>
      <c r="CO234">
        <v>6</v>
      </c>
      <c r="CP234">
        <v>11</v>
      </c>
      <c r="CQ234">
        <v>2</v>
      </c>
      <c r="CR234">
        <v>7</v>
      </c>
      <c r="CS234">
        <v>1</v>
      </c>
      <c r="CT234">
        <v>11</v>
      </c>
      <c r="CU234">
        <v>0</v>
      </c>
      <c r="CV234">
        <v>7</v>
      </c>
      <c r="CW234">
        <v>5</v>
      </c>
      <c r="CX234">
        <v>12</v>
      </c>
      <c r="CY234">
        <v>7</v>
      </c>
      <c r="CZ234">
        <v>1</v>
      </c>
      <c r="DA234">
        <v>5</v>
      </c>
      <c r="DC234">
        <f>((4/13)*100)</f>
        <v>30.76923076923077</v>
      </c>
      <c r="DD234">
        <f>((2/13)*100)</f>
        <v>15.384615384615385</v>
      </c>
      <c r="DE234">
        <f>((8/13)*100)</f>
        <v>61.53846153846154</v>
      </c>
      <c r="DF234">
        <f>((4/17)*100)</f>
        <v>23.52941176470588</v>
      </c>
      <c r="DG234">
        <f>((13/17)*100)</f>
        <v>76.470588235294116</v>
      </c>
      <c r="DH234">
        <f>((6/17)*100)</f>
        <v>35.294117647058826</v>
      </c>
      <c r="DI234">
        <f>((1/14)*100)</f>
        <v>7.1428571428571423</v>
      </c>
      <c r="DJ234">
        <f>((13/14)*100)</f>
        <v>92.857142857142861</v>
      </c>
      <c r="DK234">
        <f>((7/14)*100)</f>
        <v>50</v>
      </c>
      <c r="DL234">
        <f>((12/18)*100)</f>
        <v>66.666666666666657</v>
      </c>
      <c r="DM234">
        <f>((6/18)*100)</f>
        <v>33.333333333333329</v>
      </c>
      <c r="DN234">
        <f>((7/18)*100)</f>
        <v>38.888888888888893</v>
      </c>
      <c r="DP234">
        <f>((2/12)*100)</f>
        <v>16.666666666666664</v>
      </c>
      <c r="DQ234">
        <f>((0/12)*100)</f>
        <v>0</v>
      </c>
      <c r="DR234">
        <f>((6/12)*100)</f>
        <v>50</v>
      </c>
      <c r="DS234">
        <f>((2/11)*100)</f>
        <v>18.181818181818183</v>
      </c>
      <c r="DT234">
        <f>((7/11)*100)</f>
        <v>63.636363636363633</v>
      </c>
      <c r="DU234">
        <f>((1/11)*100)</f>
        <v>9.0909090909090917</v>
      </c>
      <c r="DV234">
        <f>((0/11)*100)</f>
        <v>0</v>
      </c>
      <c r="DW234">
        <f>((7/11)*100)</f>
        <v>63.636363636363633</v>
      </c>
      <c r="DX234">
        <f>((5/11)*100)</f>
        <v>45.454545454545453</v>
      </c>
      <c r="DY234">
        <f>((7/12)*100)</f>
        <v>58.333333333333336</v>
      </c>
      <c r="DZ234">
        <f>((1/12)*100)</f>
        <v>8.3333333333333321</v>
      </c>
      <c r="EA234">
        <f>((5/12)*100)</f>
        <v>41.666666666666671</v>
      </c>
    </row>
    <row r="235" spans="1:131" x14ac:dyDescent="0.25">
      <c r="A235">
        <v>44.024059000000001</v>
      </c>
      <c r="B235">
        <v>5.3964210000000001</v>
      </c>
      <c r="C235">
        <v>34.323267999999999</v>
      </c>
      <c r="D235">
        <v>7.7035790000000004</v>
      </c>
      <c r="E235">
        <v>43.941162000000006</v>
      </c>
      <c r="F235">
        <v>4.3998419999999996</v>
      </c>
      <c r="G235">
        <v>35.153793000000007</v>
      </c>
      <c r="H235">
        <v>8.2664209999999994</v>
      </c>
      <c r="K235">
        <f>(15/200)</f>
        <v>7.4999999999999997E-2</v>
      </c>
      <c r="L235">
        <f>(18/200)</f>
        <v>0.09</v>
      </c>
      <c r="M235">
        <f>(17/200)</f>
        <v>8.5000000000000006E-2</v>
      </c>
      <c r="P235">
        <f>(13/200)</f>
        <v>6.5000000000000002E-2</v>
      </c>
      <c r="Q235">
        <f>(12/200)</f>
        <v>0.06</v>
      </c>
      <c r="R235">
        <f>(12/200)</f>
        <v>0.06</v>
      </c>
      <c r="S235">
        <f>(13/200)</f>
        <v>6.5000000000000002E-2</v>
      </c>
      <c r="U235">
        <f>0.075+0.065</f>
        <v>0.14000000000000001</v>
      </c>
      <c r="V235">
        <f>0.09+0.06</f>
        <v>0.15</v>
      </c>
      <c r="W235">
        <f>0.085+0.06</f>
        <v>0.14500000000000002</v>
      </c>
      <c r="Z235">
        <f>SQRT((ABS($A$236-$A$235)^2+(ABS($B$236-$B$235)^2)))</f>
        <v>21.662558787895993</v>
      </c>
      <c r="AA235">
        <f>SQRT((ABS($C$236-$C$235)^2+(ABS($D$236-$D$235)^2)))</f>
        <v>20.078086666444211</v>
      </c>
      <c r="AB235">
        <f>SQRT((ABS($E$236-$E$235)^2+(ABS($F$236-$F$235)^2)))</f>
        <v>20.608695877764927</v>
      </c>
      <c r="AJ235">
        <f>1/0.14</f>
        <v>7.1428571428571423</v>
      </c>
      <c r="AK235">
        <f>1/0.15</f>
        <v>6.666666666666667</v>
      </c>
      <c r="AL235">
        <f>1/0.145</f>
        <v>6.8965517241379315</v>
      </c>
      <c r="AO235">
        <f t="shared" si="109"/>
        <v>154.73256277068566</v>
      </c>
      <c r="AP235">
        <f t="shared" si="110"/>
        <v>133.85391110962809</v>
      </c>
      <c r="AQ235">
        <f t="shared" si="111"/>
        <v>142.12893708803395</v>
      </c>
      <c r="AV235">
        <f>((0.075/0.14)*100)</f>
        <v>53.571428571428569</v>
      </c>
      <c r="AW235">
        <f>((0.09/0.15)*100)</f>
        <v>60</v>
      </c>
      <c r="AX235">
        <f>((0.085/0.145)*100)</f>
        <v>58.62068965517242</v>
      </c>
      <c r="BA235">
        <f>((0.065/0.14)*100)</f>
        <v>46.428571428571423</v>
      </c>
      <c r="BB235">
        <f>((0.06/0.15)*100)</f>
        <v>40</v>
      </c>
      <c r="BC235">
        <f>((0.06/0.145)*100)</f>
        <v>41.379310344827587</v>
      </c>
      <c r="BF235">
        <f>ABS($B$235-$D$235)</f>
        <v>2.3071580000000003</v>
      </c>
      <c r="BG235">
        <f>ABS($F$235-$H$235)</f>
        <v>3.8665789999999998</v>
      </c>
      <c r="BI235">
        <v>2.6206509999999996</v>
      </c>
      <c r="BJ235">
        <v>2.7483409999999995</v>
      </c>
      <c r="BL235">
        <f>SQRT((ABS($A$235-$E$235)^2+(ABS($B$235-$F$235)^2)))</f>
        <v>1.0000208077085198</v>
      </c>
      <c r="BM235">
        <f>SQRT((ABS($C$235-$G$235)^2+(ABS($D$235-$H$235)^2)))</f>
        <v>1.0032760799446048</v>
      </c>
      <c r="BO235">
        <f>SQRT((ABS($A$235-$G$235)^2+(ABS($B$235-$H$235)^2)))</f>
        <v>9.3230101850612535</v>
      </c>
      <c r="BP235">
        <f>SQRT((ABS($C$235-$E$235)^2+(ABS($D$235-$F$235)^2)))</f>
        <v>10.169491784765114</v>
      </c>
      <c r="BU235">
        <v>15</v>
      </c>
      <c r="BV235">
        <v>3</v>
      </c>
      <c r="BW235">
        <v>3</v>
      </c>
      <c r="BX235">
        <v>12</v>
      </c>
      <c r="BY235">
        <v>18</v>
      </c>
      <c r="BZ235">
        <v>3</v>
      </c>
      <c r="CA235">
        <v>17</v>
      </c>
      <c r="CB235">
        <v>5</v>
      </c>
      <c r="CC235">
        <v>17</v>
      </c>
      <c r="CD235">
        <v>2</v>
      </c>
      <c r="CE235">
        <v>17</v>
      </c>
      <c r="CF235">
        <v>5</v>
      </c>
      <c r="CL235">
        <v>13</v>
      </c>
      <c r="CM235">
        <v>0</v>
      </c>
      <c r="CN235">
        <v>0</v>
      </c>
      <c r="CO235">
        <v>7</v>
      </c>
      <c r="CP235">
        <v>12</v>
      </c>
      <c r="CQ235">
        <v>0</v>
      </c>
      <c r="CR235">
        <v>11</v>
      </c>
      <c r="CS235">
        <v>0</v>
      </c>
      <c r="CT235">
        <v>12</v>
      </c>
      <c r="CU235">
        <v>0</v>
      </c>
      <c r="CV235">
        <v>11</v>
      </c>
      <c r="CW235">
        <v>1</v>
      </c>
      <c r="CX235">
        <v>13</v>
      </c>
      <c r="CY235">
        <v>10</v>
      </c>
      <c r="CZ235">
        <v>0</v>
      </c>
      <c r="DA235">
        <v>1</v>
      </c>
      <c r="DC235">
        <f>((3/15)*100)</f>
        <v>20</v>
      </c>
      <c r="DD235">
        <f>((3/15)*100)</f>
        <v>20</v>
      </c>
      <c r="DE235">
        <f>((12/15)*100)</f>
        <v>80</v>
      </c>
      <c r="DF235">
        <f>((3/18)*100)</f>
        <v>16.666666666666664</v>
      </c>
      <c r="DG235">
        <f>((17/18)*100)</f>
        <v>94.444444444444443</v>
      </c>
      <c r="DH235">
        <f>((5/18)*100)</f>
        <v>27.777777777777779</v>
      </c>
      <c r="DI235">
        <f>((2/17)*100)</f>
        <v>11.76470588235294</v>
      </c>
      <c r="DJ235">
        <f>((17/17)*100)</f>
        <v>100</v>
      </c>
      <c r="DK235">
        <f>((5/17)*100)</f>
        <v>29.411764705882355</v>
      </c>
      <c r="DP235">
        <f>((0/13)*100)</f>
        <v>0</v>
      </c>
      <c r="DQ235">
        <f>((0/13)*100)</f>
        <v>0</v>
      </c>
      <c r="DR235">
        <f>((7/13)*100)</f>
        <v>53.846153846153847</v>
      </c>
      <c r="DS235">
        <f>((0/12)*100)</f>
        <v>0</v>
      </c>
      <c r="DT235">
        <f>((11/12)*100)</f>
        <v>91.666666666666657</v>
      </c>
      <c r="DU235">
        <f>((0/12)*100)</f>
        <v>0</v>
      </c>
      <c r="DV235">
        <f>((0/12)*100)</f>
        <v>0</v>
      </c>
      <c r="DW235">
        <f>((11/12)*100)</f>
        <v>91.666666666666657</v>
      </c>
      <c r="DX235">
        <f>((1/12)*100)</f>
        <v>8.3333333333333321</v>
      </c>
      <c r="DY235">
        <f>((10/13)*100)</f>
        <v>76.923076923076934</v>
      </c>
      <c r="DZ235">
        <f>((0/13)*100)</f>
        <v>0</v>
      </c>
      <c r="EA235">
        <f>((1/13)*100)</f>
        <v>7.6923076923076925</v>
      </c>
    </row>
    <row r="236" spans="1:131" x14ac:dyDescent="0.25">
      <c r="A236">
        <v>22.372108000000004</v>
      </c>
      <c r="B236">
        <v>6.0742640000000003</v>
      </c>
      <c r="C236">
        <v>14.246582000000004</v>
      </c>
      <c r="D236">
        <v>7.9407360000000002</v>
      </c>
      <c r="E236">
        <v>23.334320000000005</v>
      </c>
      <c r="F236">
        <v>4.6762629999999996</v>
      </c>
      <c r="P236">
        <f>(16/200)</f>
        <v>0.08</v>
      </c>
      <c r="BF236">
        <f>ABS($B$236-$D$236)</f>
        <v>1.8664719999999999</v>
      </c>
      <c r="BP236">
        <f>SQRT((ABS($C$236-$E$236)^2+(ABS($D$236-$F$236)^2)))</f>
        <v>9.6562811643185409</v>
      </c>
      <c r="CL236">
        <v>16</v>
      </c>
      <c r="CM236">
        <v>1</v>
      </c>
      <c r="CN236">
        <v>1</v>
      </c>
      <c r="CO236">
        <v>10</v>
      </c>
      <c r="DP236">
        <f>((1/16)*100)</f>
        <v>6.25</v>
      </c>
      <c r="DQ236">
        <f>((1/16)*100)</f>
        <v>6.25</v>
      </c>
      <c r="DR236">
        <f>((10/16)*100)</f>
        <v>62.5</v>
      </c>
    </row>
    <row r="237" spans="1:131" x14ac:dyDescent="0.25">
      <c r="A237" t="s">
        <v>22</v>
      </c>
      <c r="B237" t="s">
        <v>22</v>
      </c>
      <c r="C237" t="s">
        <v>22</v>
      </c>
      <c r="D237" t="s">
        <v>22</v>
      </c>
      <c r="E237" t="s">
        <v>22</v>
      </c>
      <c r="F237" t="s">
        <v>22</v>
      </c>
      <c r="G237" t="s">
        <v>22</v>
      </c>
      <c r="H237" t="s">
        <v>22</v>
      </c>
    </row>
    <row r="238" spans="1:131" x14ac:dyDescent="0.25">
      <c r="A238">
        <v>233.52182300000001</v>
      </c>
      <c r="B238">
        <v>5.1715289999999996</v>
      </c>
      <c r="C238">
        <v>230.002421</v>
      </c>
      <c r="D238">
        <v>7.0362749999999998</v>
      </c>
      <c r="E238">
        <v>231.87077600000001</v>
      </c>
      <c r="F238">
        <v>4.1870969999999996</v>
      </c>
      <c r="G238">
        <v>230.03262599999999</v>
      </c>
      <c r="H238">
        <v>8.3804309999999997</v>
      </c>
      <c r="K238">
        <f>(16/200)</f>
        <v>0.08</v>
      </c>
      <c r="L238">
        <f>(19/200)</f>
        <v>9.5000000000000001E-2</v>
      </c>
      <c r="M238">
        <f>(15/200)</f>
        <v>7.4999999999999997E-2</v>
      </c>
      <c r="N238">
        <f>(16/200)</f>
        <v>0.08</v>
      </c>
      <c r="P238">
        <f>(10/200)</f>
        <v>0.05</v>
      </c>
      <c r="Q238">
        <f>(10/200)</f>
        <v>0.05</v>
      </c>
      <c r="R238">
        <f>(10/200)</f>
        <v>0.05</v>
      </c>
      <c r="S238">
        <f>(11/200)</f>
        <v>5.5E-2</v>
      </c>
      <c r="U238">
        <f>0.08+0.05</f>
        <v>0.13</v>
      </c>
      <c r="V238">
        <f>0.095+0.05</f>
        <v>0.14500000000000002</v>
      </c>
      <c r="W238">
        <f>0.075+0.05</f>
        <v>0.125</v>
      </c>
      <c r="X238">
        <f>0.08+0.055</f>
        <v>0.13500000000000001</v>
      </c>
      <c r="Z238">
        <f>SQRT((ABS($A$239-$A$238)^2+(ABS($B$239-$B$238)^2)))</f>
        <v>21.395103121907454</v>
      </c>
      <c r="AA238">
        <f>SQRT((ABS($C$239-$C$238)^2+(ABS($D$239-$D$238)^2)))</f>
        <v>23.490970335935835</v>
      </c>
      <c r="AB238">
        <f>SQRT((ABS($E$239-$E$238)^2+(ABS($F$239-$F$238)^2)))</f>
        <v>19.421422896055375</v>
      </c>
      <c r="AC238">
        <f>SQRT((ABS($G$239-$G$238)^2+(ABS($H$239-$H$238)^2)))</f>
        <v>21.377517115589573</v>
      </c>
      <c r="AJ238">
        <f>1/0.13</f>
        <v>7.6923076923076916</v>
      </c>
      <c r="AK238">
        <f>1/0.145</f>
        <v>6.8965517241379315</v>
      </c>
      <c r="AL238">
        <f>1/0.125</f>
        <v>8</v>
      </c>
      <c r="AM238">
        <f>1/0.135</f>
        <v>7.4074074074074066</v>
      </c>
      <c r="AO238">
        <f t="shared" ref="AO238:AO246" si="113">$Z238/$U238</f>
        <v>164.57771632236503</v>
      </c>
      <c r="AP238">
        <f t="shared" ref="AP238:AP246" si="114">$AA238/$V238</f>
        <v>162.00669197197126</v>
      </c>
      <c r="AQ238">
        <f t="shared" ref="AQ238:AQ245" si="115">$AB238/$W238</f>
        <v>155.371383168443</v>
      </c>
      <c r="AR238">
        <f t="shared" ref="AR238:AR246" si="116">$AC238/$X238</f>
        <v>158.35197863399682</v>
      </c>
      <c r="AV238">
        <f>((0.08/0.13)*100)</f>
        <v>61.53846153846154</v>
      </c>
      <c r="AW238">
        <f>((0.095/0.145)*100)</f>
        <v>65.517241379310349</v>
      </c>
      <c r="AX238">
        <f>((0.075/0.125)*100)</f>
        <v>60</v>
      </c>
      <c r="AY238">
        <f>((0.08/0.135)*100)</f>
        <v>59.259259259259252</v>
      </c>
      <c r="BA238">
        <f>((0.05/0.13)*100)</f>
        <v>38.461538461538467</v>
      </c>
      <c r="BB238">
        <f>((0.05/0.145)*100)</f>
        <v>34.482758620689658</v>
      </c>
      <c r="BC238">
        <f>((0.05/0.125)*100)</f>
        <v>40</v>
      </c>
      <c r="BD238">
        <f>((0.055/0.135)*100)</f>
        <v>40.74074074074074</v>
      </c>
      <c r="BF238">
        <f>ABS($B$238-$D$238)</f>
        <v>1.8647460000000002</v>
      </c>
      <c r="BG238">
        <f>ABS($F$238-$H$238)</f>
        <v>4.1933340000000001</v>
      </c>
      <c r="BL238">
        <f>SQRT((ABS($A$238-$E$238)^2+(ABS($B$238-$F$238)^2)))</f>
        <v>1.9222545509981288</v>
      </c>
      <c r="BM238">
        <f>SQRT((ABS($C$238-$G$238)^2+(ABS($D$238-$H$238)^2)))</f>
        <v>1.344495330732316</v>
      </c>
      <c r="BO238">
        <f>SQRT((ABS($A$238-$G$238)^2+(ABS($B$238-$H$238)^2)))</f>
        <v>4.7404164110775255</v>
      </c>
      <c r="BP238">
        <f>SQRT((ABS($C$238-$E$238)^2+(ABS($D$238-$F$238)^2)))</f>
        <v>3.407134526505966</v>
      </c>
      <c r="BU238">
        <v>16</v>
      </c>
      <c r="BV238">
        <v>13</v>
      </c>
      <c r="BW238">
        <v>6</v>
      </c>
      <c r="BX238">
        <v>5</v>
      </c>
      <c r="BY238">
        <v>19</v>
      </c>
      <c r="BZ238">
        <v>13</v>
      </c>
      <c r="CA238">
        <v>11</v>
      </c>
      <c r="CB238">
        <v>9</v>
      </c>
      <c r="CC238">
        <v>15</v>
      </c>
      <c r="CD238">
        <v>5</v>
      </c>
      <c r="CE238">
        <v>11</v>
      </c>
      <c r="CF238">
        <v>13</v>
      </c>
      <c r="CG238">
        <v>16</v>
      </c>
      <c r="CH238">
        <v>5</v>
      </c>
      <c r="CI238">
        <v>9</v>
      </c>
      <c r="CJ238">
        <v>13</v>
      </c>
      <c r="CL238">
        <v>10</v>
      </c>
      <c r="CM238">
        <v>7</v>
      </c>
      <c r="CN238">
        <v>0</v>
      </c>
      <c r="CO238">
        <v>0</v>
      </c>
      <c r="CP238">
        <v>10</v>
      </c>
      <c r="CQ238">
        <v>7</v>
      </c>
      <c r="CR238">
        <v>2</v>
      </c>
      <c r="CS238">
        <v>1</v>
      </c>
      <c r="CT238">
        <v>10</v>
      </c>
      <c r="CU238">
        <v>0</v>
      </c>
      <c r="CV238">
        <v>2</v>
      </c>
      <c r="CW238">
        <v>9</v>
      </c>
      <c r="CX238">
        <v>11</v>
      </c>
      <c r="CY238">
        <v>0</v>
      </c>
      <c r="CZ238">
        <v>1</v>
      </c>
      <c r="DA238">
        <v>9</v>
      </c>
      <c r="DC238">
        <f>((13/16)*100)</f>
        <v>81.25</v>
      </c>
      <c r="DD238">
        <f>((6/16)*100)</f>
        <v>37.5</v>
      </c>
      <c r="DE238">
        <f>((5/16)*100)</f>
        <v>31.25</v>
      </c>
      <c r="DF238">
        <f>((13/19)*100)</f>
        <v>68.421052631578945</v>
      </c>
      <c r="DG238">
        <f>((11/19)*100)</f>
        <v>57.894736842105267</v>
      </c>
      <c r="DH238">
        <f>((9/19)*100)</f>
        <v>47.368421052631575</v>
      </c>
      <c r="DI238">
        <f>((5/15)*100)</f>
        <v>33.333333333333329</v>
      </c>
      <c r="DJ238">
        <f>((11/15)*100)</f>
        <v>73.333333333333329</v>
      </c>
      <c r="DK238">
        <f>((13/15)*100)</f>
        <v>86.666666666666671</v>
      </c>
      <c r="DL238">
        <f>((5/16)*100)</f>
        <v>31.25</v>
      </c>
      <c r="DM238">
        <f>((9/16)*100)</f>
        <v>56.25</v>
      </c>
      <c r="DN238">
        <f>((13/16)*100)</f>
        <v>81.25</v>
      </c>
      <c r="DP238">
        <f>((7/10)*100)</f>
        <v>70</v>
      </c>
      <c r="DQ238">
        <f>((0/10)*100)</f>
        <v>0</v>
      </c>
      <c r="DR238">
        <f>((0/10)*100)</f>
        <v>0</v>
      </c>
      <c r="DS238">
        <f>((7/10)*100)</f>
        <v>70</v>
      </c>
      <c r="DT238">
        <f>((2/10)*100)</f>
        <v>20</v>
      </c>
      <c r="DU238">
        <f>((1/10)*100)</f>
        <v>10</v>
      </c>
      <c r="DV238">
        <f>((0/10)*100)</f>
        <v>0</v>
      </c>
      <c r="DW238">
        <f>((2/10)*100)</f>
        <v>20</v>
      </c>
      <c r="DX238">
        <f>((9/10)*100)</f>
        <v>90</v>
      </c>
      <c r="DY238">
        <f>((0/11)*100)</f>
        <v>0</v>
      </c>
      <c r="DZ238">
        <f>((1/11)*100)</f>
        <v>9.0909090909090917</v>
      </c>
      <c r="EA238">
        <f>((9/11)*100)</f>
        <v>81.818181818181827</v>
      </c>
    </row>
    <row r="239" spans="1:131" x14ac:dyDescent="0.25">
      <c r="A239">
        <v>212.18012099999999</v>
      </c>
      <c r="B239">
        <v>6.6822220000000003</v>
      </c>
      <c r="C239">
        <v>206.52577400000001</v>
      </c>
      <c r="D239">
        <v>7.8564780000000001</v>
      </c>
      <c r="E239">
        <v>212.46443600000001</v>
      </c>
      <c r="F239">
        <v>4.9523650000000004</v>
      </c>
      <c r="G239">
        <v>208.66183699999999</v>
      </c>
      <c r="H239">
        <v>8.9167290000000001</v>
      </c>
      <c r="K239">
        <f>(22/200)</f>
        <v>0.11</v>
      </c>
      <c r="L239">
        <f>(14/200)</f>
        <v>7.0000000000000007E-2</v>
      </c>
      <c r="M239">
        <f>(21/200)</f>
        <v>0.105</v>
      </c>
      <c r="N239">
        <f>(17/200)</f>
        <v>8.5000000000000006E-2</v>
      </c>
      <c r="P239">
        <f>(11/200)</f>
        <v>5.5E-2</v>
      </c>
      <c r="Q239">
        <f>(10/200)</f>
        <v>0.05</v>
      </c>
      <c r="R239">
        <f>(11/200)</f>
        <v>5.5E-2</v>
      </c>
      <c r="S239">
        <f>(11/200)</f>
        <v>5.5E-2</v>
      </c>
      <c r="U239">
        <f>0.11+0.055</f>
        <v>0.16500000000000001</v>
      </c>
      <c r="V239">
        <f>0.07+0.05</f>
        <v>0.12000000000000001</v>
      </c>
      <c r="W239">
        <f>0.105+0.055</f>
        <v>0.16</v>
      </c>
      <c r="X239">
        <f>0.085+0.055</f>
        <v>0.14000000000000001</v>
      </c>
      <c r="Z239">
        <f>SQRT((ABS($A$240-$A$239)^2+(ABS($B$240-$B$239)^2)))</f>
        <v>30.303862751492463</v>
      </c>
      <c r="AA239">
        <f>SQRT((ABS($C$240-$C$239)^2+(ABS($D$240-$D$239)^2)))</f>
        <v>22.450622791099811</v>
      </c>
      <c r="AB239">
        <f>SQRT((ABS($E$240-$E$239)^2+(ABS($F$240-$F$239)^2)))</f>
        <v>29.735240429769934</v>
      </c>
      <c r="AC239">
        <f>SQRT((ABS($G$240-$G$239)^2+(ABS($H$240-$H$239)^2)))</f>
        <v>25.334660141607607</v>
      </c>
      <c r="AJ239">
        <f>1/0.165</f>
        <v>6.0606060606060606</v>
      </c>
      <c r="AK239">
        <f>1/0.12</f>
        <v>8.3333333333333339</v>
      </c>
      <c r="AL239">
        <f>1/0.16</f>
        <v>6.25</v>
      </c>
      <c r="AM239">
        <f>1/0.14</f>
        <v>7.1428571428571423</v>
      </c>
      <c r="AO239">
        <f t="shared" si="113"/>
        <v>183.65977425146946</v>
      </c>
      <c r="AP239">
        <f t="shared" si="114"/>
        <v>187.08852325916507</v>
      </c>
      <c r="AQ239">
        <f t="shared" si="115"/>
        <v>185.84525268606208</v>
      </c>
      <c r="AR239">
        <f t="shared" si="116"/>
        <v>180.96185815434004</v>
      </c>
      <c r="AV239">
        <f>((0.11/0.165)*100)</f>
        <v>66.666666666666657</v>
      </c>
      <c r="AW239">
        <f>((0.07/0.12)*100)</f>
        <v>58.333333333333336</v>
      </c>
      <c r="AX239">
        <f>((0.105/0.16)*100)</f>
        <v>65.625</v>
      </c>
      <c r="AY239">
        <f>((0.085/0.14)*100)</f>
        <v>60.714285714285708</v>
      </c>
      <c r="BA239">
        <f>((0.055/0.165)*100)</f>
        <v>33.333333333333329</v>
      </c>
      <c r="BB239">
        <f>((0.05/0.12)*100)</f>
        <v>41.666666666666671</v>
      </c>
      <c r="BC239">
        <f>((0.055/0.16)*100)</f>
        <v>34.375</v>
      </c>
      <c r="BD239">
        <f>((0.055/0.14)*100)</f>
        <v>39.285714285714285</v>
      </c>
      <c r="BF239">
        <f>ABS($B$239-$D$239)</f>
        <v>1.1742559999999997</v>
      </c>
      <c r="BG239">
        <f>ABS($F$239-$H$239)</f>
        <v>3.9643639999999998</v>
      </c>
      <c r="BL239">
        <f>SQRT((ABS($A$239-$E$239)^2+(ABS($B$239-$F$239)^2)))</f>
        <v>1.7530659598754439</v>
      </c>
      <c r="BM239">
        <f>SQRT((ABS($C$239-$G$239)^2+(ABS($D$239-$H$239)^2)))</f>
        <v>2.3847216447564503</v>
      </c>
      <c r="BO239">
        <f>SQRT((ABS($A$239-$G$239)^2+(ABS($B$239-$H$239)^2)))</f>
        <v>4.1678944129746087</v>
      </c>
      <c r="BP239">
        <f>SQRT((ABS($C$239-$E$239)^2+(ABS($D$239-$F$239)^2)))</f>
        <v>6.610716955596641</v>
      </c>
      <c r="BU239">
        <v>22</v>
      </c>
      <c r="BV239">
        <v>14</v>
      </c>
      <c r="BW239">
        <v>12</v>
      </c>
      <c r="BX239">
        <v>11</v>
      </c>
      <c r="BY239">
        <v>14</v>
      </c>
      <c r="BZ239">
        <v>14</v>
      </c>
      <c r="CA239">
        <v>9</v>
      </c>
      <c r="CB239">
        <v>6</v>
      </c>
      <c r="CC239">
        <v>21</v>
      </c>
      <c r="CD239">
        <v>12</v>
      </c>
      <c r="CE239">
        <v>11</v>
      </c>
      <c r="CF239">
        <v>17</v>
      </c>
      <c r="CG239">
        <v>17</v>
      </c>
      <c r="CH239">
        <v>9</v>
      </c>
      <c r="CI239">
        <v>7</v>
      </c>
      <c r="CJ239">
        <v>17</v>
      </c>
      <c r="CL239">
        <v>11</v>
      </c>
      <c r="CM239">
        <v>5</v>
      </c>
      <c r="CN239">
        <v>1</v>
      </c>
      <c r="CO239">
        <v>0</v>
      </c>
      <c r="CP239">
        <v>10</v>
      </c>
      <c r="CQ239">
        <v>5</v>
      </c>
      <c r="CR239">
        <v>6</v>
      </c>
      <c r="CS239">
        <v>3</v>
      </c>
      <c r="CT239">
        <v>11</v>
      </c>
      <c r="CU239">
        <v>1</v>
      </c>
      <c r="CV239">
        <v>6</v>
      </c>
      <c r="CW239">
        <v>8</v>
      </c>
      <c r="CX239">
        <v>11</v>
      </c>
      <c r="CY239">
        <v>0</v>
      </c>
      <c r="CZ239">
        <v>3</v>
      </c>
      <c r="DA239">
        <v>8</v>
      </c>
      <c r="DC239">
        <f>((14/22)*100)</f>
        <v>63.636363636363633</v>
      </c>
      <c r="DD239">
        <f>((12/22)*100)</f>
        <v>54.54545454545454</v>
      </c>
      <c r="DE239">
        <f>((11/22)*100)</f>
        <v>50</v>
      </c>
      <c r="DF239">
        <f>((14/14)*100)</f>
        <v>100</v>
      </c>
      <c r="DG239">
        <f>((9/14)*100)</f>
        <v>64.285714285714292</v>
      </c>
      <c r="DH239">
        <f>((6/14)*100)</f>
        <v>42.857142857142854</v>
      </c>
      <c r="DI239">
        <f>((12/21)*100)</f>
        <v>57.142857142857139</v>
      </c>
      <c r="DJ239">
        <f>((11/21)*100)</f>
        <v>52.380952380952387</v>
      </c>
      <c r="DK239">
        <f>((17/21)*100)</f>
        <v>80.952380952380949</v>
      </c>
      <c r="DL239">
        <f>((9/17)*100)</f>
        <v>52.941176470588239</v>
      </c>
      <c r="DM239">
        <f>((7/17)*100)</f>
        <v>41.17647058823529</v>
      </c>
      <c r="DN239">
        <f>((17/17)*100)</f>
        <v>100</v>
      </c>
      <c r="DP239">
        <f>((5/11)*100)</f>
        <v>45.454545454545453</v>
      </c>
      <c r="DQ239">
        <f>((1/11)*100)</f>
        <v>9.0909090909090917</v>
      </c>
      <c r="DR239">
        <f>((0/11)*100)</f>
        <v>0</v>
      </c>
      <c r="DS239">
        <f>((5/10)*100)</f>
        <v>50</v>
      </c>
      <c r="DT239">
        <f>((6/10)*100)</f>
        <v>60</v>
      </c>
      <c r="DU239">
        <f>((3/10)*100)</f>
        <v>30</v>
      </c>
      <c r="DV239">
        <f>((1/11)*100)</f>
        <v>9.0909090909090917</v>
      </c>
      <c r="DW239">
        <f>((6/11)*100)</f>
        <v>54.54545454545454</v>
      </c>
      <c r="DX239">
        <f>((8/11)*100)</f>
        <v>72.727272727272734</v>
      </c>
      <c r="DY239">
        <f>((0/11)*100)</f>
        <v>0</v>
      </c>
      <c r="DZ239">
        <f>((3/11)*100)</f>
        <v>27.27272727272727</v>
      </c>
      <c r="EA239">
        <f>((8/11)*100)</f>
        <v>72.727272727272734</v>
      </c>
    </row>
    <row r="240" spans="1:131" x14ac:dyDescent="0.25">
      <c r="A240">
        <v>181.882723</v>
      </c>
      <c r="B240">
        <v>7.3081389999999997</v>
      </c>
      <c r="C240">
        <v>184.14949300000001</v>
      </c>
      <c r="D240">
        <v>9.6819950000000006</v>
      </c>
      <c r="E240">
        <v>182.74864400000001</v>
      </c>
      <c r="F240">
        <v>6.0276459999999998</v>
      </c>
      <c r="G240">
        <v>183.39141699999999</v>
      </c>
      <c r="H240">
        <v>10.719747999999999</v>
      </c>
      <c r="K240">
        <f>(19/200)</f>
        <v>9.5000000000000001E-2</v>
      </c>
      <c r="L240">
        <f>(12/200)</f>
        <v>0.06</v>
      </c>
      <c r="M240">
        <f>(17/200)</f>
        <v>8.5000000000000006E-2</v>
      </c>
      <c r="N240">
        <f>(13/200)</f>
        <v>6.5000000000000002E-2</v>
      </c>
      <c r="P240">
        <f>(10/200)</f>
        <v>0.05</v>
      </c>
      <c r="Q240">
        <f>(10/200)</f>
        <v>0.05</v>
      </c>
      <c r="R240">
        <f>(10/200)</f>
        <v>0.05</v>
      </c>
      <c r="S240">
        <f>(11/200)</f>
        <v>5.5E-2</v>
      </c>
      <c r="U240">
        <f>0.095+0.05</f>
        <v>0.14500000000000002</v>
      </c>
      <c r="V240">
        <f>0.06+0.05</f>
        <v>0.11</v>
      </c>
      <c r="W240">
        <f>0.085+0.05</f>
        <v>0.13500000000000001</v>
      </c>
      <c r="X240">
        <f>0.065+0.055</f>
        <v>0.12</v>
      </c>
      <c r="Z240">
        <f>SQRT((ABS($A$241-$A$240)^2+(ABS($B$241-$B$240)^2)))</f>
        <v>24.093147035315354</v>
      </c>
      <c r="AA240">
        <f>SQRT((ABS($C$241-$C$240)^2+(ABS($D$241-$D$240)^2)))</f>
        <v>18.97332318000797</v>
      </c>
      <c r="AB240">
        <f>SQRT((ABS($E$241-$E$240)^2+(ABS($F$241-$F$240)^2)))</f>
        <v>23.641073316563809</v>
      </c>
      <c r="AC240">
        <f>SQRT((ABS($G$241-$G$240)^2+(ABS($H$241-$H$240)^2)))</f>
        <v>20.856923800456403</v>
      </c>
      <c r="AJ240">
        <f>1/0.145</f>
        <v>6.8965517241379315</v>
      </c>
      <c r="AK240">
        <f>1/0.11</f>
        <v>9.0909090909090917</v>
      </c>
      <c r="AL240">
        <f>1/0.135</f>
        <v>7.4074074074074066</v>
      </c>
      <c r="AM240">
        <f>1/0.12</f>
        <v>8.3333333333333339</v>
      </c>
      <c r="AO240">
        <f t="shared" si="113"/>
        <v>166.15963472631276</v>
      </c>
      <c r="AP240">
        <f t="shared" si="114"/>
        <v>172.48475618189065</v>
      </c>
      <c r="AQ240">
        <f t="shared" si="115"/>
        <v>175.11906160417635</v>
      </c>
      <c r="AR240">
        <f t="shared" si="116"/>
        <v>173.80769833713671</v>
      </c>
      <c r="AV240">
        <f>((0.095/0.145)*100)</f>
        <v>65.517241379310349</v>
      </c>
      <c r="AW240">
        <f>((0.06/0.11)*100)</f>
        <v>54.54545454545454</v>
      </c>
      <c r="AX240">
        <f>((0.085/0.135)*100)</f>
        <v>62.962962962962962</v>
      </c>
      <c r="AY240">
        <f>((0.065/0.12)*100)</f>
        <v>54.166666666666671</v>
      </c>
      <c r="BA240">
        <f>((0.05/0.145)*100)</f>
        <v>34.482758620689658</v>
      </c>
      <c r="BB240">
        <f>((0.05/0.11)*100)</f>
        <v>45.45454545454546</v>
      </c>
      <c r="BC240">
        <f>((0.05/0.135)*100)</f>
        <v>37.037037037037038</v>
      </c>
      <c r="BD240">
        <f>((0.055/0.12)*100)</f>
        <v>45.833333333333336</v>
      </c>
      <c r="BF240">
        <f>ABS($B$240-$D$240)</f>
        <v>2.3738560000000009</v>
      </c>
      <c r="BG240">
        <f>ABS($F$240-$H$240)</f>
        <v>4.6921019999999993</v>
      </c>
      <c r="BL240">
        <f>SQRT((ABS($A$240-$E$240)^2+(ABS($B$240-$F$240)^2)))</f>
        <v>1.5457947798107046</v>
      </c>
      <c r="BM240">
        <f>SQRT((ABS($C$240-$G$240)^2+(ABS($D$240-$H$240)^2)))</f>
        <v>1.285149995442175</v>
      </c>
      <c r="BO240">
        <f>SQRT((ABS($A$240-$G$240)^2+(ABS($B$240-$H$240)^2)))</f>
        <v>3.7303127958010398</v>
      </c>
      <c r="BP240">
        <f>SQRT((ABS($C$240-$E$240)^2+(ABS($D$240-$F$240)^2)))</f>
        <v>3.9136484940017273</v>
      </c>
      <c r="BU240">
        <v>19</v>
      </c>
      <c r="BV240">
        <v>9</v>
      </c>
      <c r="BW240">
        <v>10</v>
      </c>
      <c r="BX240">
        <v>10</v>
      </c>
      <c r="BY240">
        <v>12</v>
      </c>
      <c r="BZ240">
        <v>9</v>
      </c>
      <c r="CA240">
        <v>2</v>
      </c>
      <c r="CB240">
        <v>1</v>
      </c>
      <c r="CC240">
        <v>17</v>
      </c>
      <c r="CD240">
        <v>10</v>
      </c>
      <c r="CE240">
        <v>7</v>
      </c>
      <c r="CF240">
        <v>13</v>
      </c>
      <c r="CG240">
        <v>13</v>
      </c>
      <c r="CH240">
        <v>10</v>
      </c>
      <c r="CI240">
        <v>3</v>
      </c>
      <c r="CJ240">
        <v>13</v>
      </c>
      <c r="CL240">
        <v>10</v>
      </c>
      <c r="CM240">
        <v>7</v>
      </c>
      <c r="CN240">
        <v>1</v>
      </c>
      <c r="CO240">
        <v>2</v>
      </c>
      <c r="CP240">
        <v>10</v>
      </c>
      <c r="CQ240">
        <v>7</v>
      </c>
      <c r="CR240">
        <v>0</v>
      </c>
      <c r="CS240">
        <v>0</v>
      </c>
      <c r="CT240">
        <v>10</v>
      </c>
      <c r="CU240">
        <v>1</v>
      </c>
      <c r="CV240">
        <v>0</v>
      </c>
      <c r="CW240">
        <v>10</v>
      </c>
      <c r="CX240">
        <v>11</v>
      </c>
      <c r="CY240">
        <v>2</v>
      </c>
      <c r="CZ240">
        <v>0</v>
      </c>
      <c r="DA240">
        <v>10</v>
      </c>
      <c r="DC240">
        <f>((9/19)*100)</f>
        <v>47.368421052631575</v>
      </c>
      <c r="DD240">
        <f>((10/19)*100)</f>
        <v>52.631578947368418</v>
      </c>
      <c r="DE240">
        <f>((10/19)*100)</f>
        <v>52.631578947368418</v>
      </c>
      <c r="DF240">
        <f>((9/12)*100)</f>
        <v>75</v>
      </c>
      <c r="DG240">
        <f>((2/12)*100)</f>
        <v>16.666666666666664</v>
      </c>
      <c r="DH240">
        <f>((1/12)*100)</f>
        <v>8.3333333333333321</v>
      </c>
      <c r="DI240">
        <f>((10/17)*100)</f>
        <v>58.82352941176471</v>
      </c>
      <c r="DJ240">
        <f>((7/17)*100)</f>
        <v>41.17647058823529</v>
      </c>
      <c r="DK240">
        <f>((13/17)*100)</f>
        <v>76.470588235294116</v>
      </c>
      <c r="DL240">
        <f>((10/13)*100)</f>
        <v>76.923076923076934</v>
      </c>
      <c r="DM240">
        <f>((3/13)*100)</f>
        <v>23.076923076923077</v>
      </c>
      <c r="DN240">
        <f>((13/13)*100)</f>
        <v>100</v>
      </c>
      <c r="DP240">
        <f>((7/10)*100)</f>
        <v>70</v>
      </c>
      <c r="DQ240">
        <f>((1/10)*100)</f>
        <v>10</v>
      </c>
      <c r="DR240">
        <f>((2/10)*100)</f>
        <v>20</v>
      </c>
      <c r="DS240">
        <f>((7/10)*100)</f>
        <v>70</v>
      </c>
      <c r="DT240">
        <f>((0/10)*100)</f>
        <v>0</v>
      </c>
      <c r="DU240">
        <f>((0/10)*100)</f>
        <v>0</v>
      </c>
      <c r="DV240">
        <f>((1/10)*100)</f>
        <v>10</v>
      </c>
      <c r="DW240">
        <f>((0/10)*100)</f>
        <v>0</v>
      </c>
      <c r="DX240">
        <f>((10/10)*100)</f>
        <v>100</v>
      </c>
      <c r="DY240">
        <f>((2/11)*100)</f>
        <v>18.181818181818183</v>
      </c>
      <c r="DZ240">
        <f>((0/11)*100)</f>
        <v>0</v>
      </c>
      <c r="EA240">
        <f>((10/11)*100)</f>
        <v>90.909090909090907</v>
      </c>
    </row>
    <row r="241" spans="1:131" x14ac:dyDescent="0.25">
      <c r="A241">
        <v>157.80408</v>
      </c>
      <c r="B241">
        <v>6.4722650000000002</v>
      </c>
      <c r="C241">
        <v>165.25537500000002</v>
      </c>
      <c r="D241">
        <v>7.9501470000000003</v>
      </c>
      <c r="E241">
        <v>159.10758300000001</v>
      </c>
      <c r="F241">
        <v>6.003514</v>
      </c>
      <c r="G241">
        <v>162.567556</v>
      </c>
      <c r="H241">
        <v>9.5458300000000005</v>
      </c>
      <c r="K241">
        <f>(16/200)</f>
        <v>0.08</v>
      </c>
      <c r="L241">
        <f>(15/200)</f>
        <v>7.4999999999999997E-2</v>
      </c>
      <c r="M241">
        <f>(15/200)</f>
        <v>7.4999999999999997E-2</v>
      </c>
      <c r="N241">
        <f>(15/200)</f>
        <v>7.4999999999999997E-2</v>
      </c>
      <c r="P241">
        <f>(8/200)</f>
        <v>0.04</v>
      </c>
      <c r="Q241">
        <f>(10/200)</f>
        <v>0.05</v>
      </c>
      <c r="R241">
        <f>(9/200)</f>
        <v>4.4999999999999998E-2</v>
      </c>
      <c r="S241">
        <f>(9/200)</f>
        <v>4.4999999999999998E-2</v>
      </c>
      <c r="U241">
        <f>0.08+0.04</f>
        <v>0.12</v>
      </c>
      <c r="V241">
        <f>0.075+0.05</f>
        <v>0.125</v>
      </c>
      <c r="W241">
        <f>0.075+0.045</f>
        <v>0.12</v>
      </c>
      <c r="X241">
        <f>0.075+0.045</f>
        <v>0.12</v>
      </c>
      <c r="Z241">
        <f>SQRT((ABS($A$242-$A$241)^2+(ABS($B$242-$B$241)^2)))</f>
        <v>32.317460768425775</v>
      </c>
      <c r="AA241">
        <f>SQRT((ABS($C$242-$C$241)^2+(ABS($D$242-$D$241)^2)))</f>
        <v>31.664866948400547</v>
      </c>
      <c r="AB241">
        <f>SQRT((ABS($E$242-$E$241)^2+(ABS($F$242-$F$241)^2)))</f>
        <v>32.077755086085993</v>
      </c>
      <c r="AC241">
        <f>SQRT((ABS($G$242-$G$241)^2+(ABS($H$242-$H$241)^2)))</f>
        <v>31.539518531036265</v>
      </c>
      <c r="AJ241">
        <f>1/0.12</f>
        <v>8.3333333333333339</v>
      </c>
      <c r="AK241">
        <f>1/0.125</f>
        <v>8</v>
      </c>
      <c r="AL241">
        <f>1/0.12</f>
        <v>8.3333333333333339</v>
      </c>
      <c r="AM241">
        <f>1/0.12</f>
        <v>8.3333333333333339</v>
      </c>
      <c r="AO241">
        <f t="shared" si="113"/>
        <v>269.31217307021478</v>
      </c>
      <c r="AP241">
        <f t="shared" si="114"/>
        <v>253.31893558720438</v>
      </c>
      <c r="AQ241">
        <f t="shared" si="115"/>
        <v>267.31462571738331</v>
      </c>
      <c r="AR241">
        <f t="shared" si="116"/>
        <v>262.82932109196889</v>
      </c>
      <c r="AV241">
        <f>((0.08/0.12)*100)</f>
        <v>66.666666666666671</v>
      </c>
      <c r="AW241">
        <f>((0.075/0.125)*100)</f>
        <v>60</v>
      </c>
      <c r="AX241">
        <f>((0.075/0.12)*100)</f>
        <v>62.5</v>
      </c>
      <c r="AY241">
        <f>((0.075/0.12)*100)</f>
        <v>62.5</v>
      </c>
      <c r="BA241">
        <f>((0.04/0.12)*100)</f>
        <v>33.333333333333336</v>
      </c>
      <c r="BB241">
        <f>((0.05/0.125)*100)</f>
        <v>40</v>
      </c>
      <c r="BC241">
        <f>((0.045/0.12)*100)</f>
        <v>37.5</v>
      </c>
      <c r="BD241">
        <f>((0.045/0.12)*100)</f>
        <v>37.5</v>
      </c>
      <c r="BF241">
        <f>ABS($B$241-$D$241)</f>
        <v>1.4778820000000001</v>
      </c>
      <c r="BG241">
        <f>ABS($F$241-$H$241)</f>
        <v>3.5423160000000005</v>
      </c>
      <c r="BL241">
        <f>SQRT((ABS($A$241-$E$241)^2+(ABS($B$241-$F$241)^2)))</f>
        <v>1.3852247366438475</v>
      </c>
      <c r="BM241">
        <f>SQRT((ABS($C$241-$G$241)^2+(ABS($D$241-$H$241)^2)))</f>
        <v>3.1257919337745594</v>
      </c>
      <c r="BO241">
        <f>SQRT((ABS($A$241-$G$241)^2+(ABS($B$241-$H$241)^2)))</f>
        <v>5.668995097175598</v>
      </c>
      <c r="BP241">
        <f>SQRT((ABS($C$241-$E$241)^2+(ABS($D$241-$F$241)^2)))</f>
        <v>6.4486220630420821</v>
      </c>
      <c r="BU241">
        <v>16</v>
      </c>
      <c r="BV241">
        <v>7</v>
      </c>
      <c r="BW241">
        <v>8</v>
      </c>
      <c r="BX241">
        <v>12</v>
      </c>
      <c r="BY241">
        <v>15</v>
      </c>
      <c r="BZ241">
        <v>7</v>
      </c>
      <c r="CA241">
        <v>7</v>
      </c>
      <c r="CB241">
        <v>6</v>
      </c>
      <c r="CC241">
        <v>15</v>
      </c>
      <c r="CD241">
        <v>8</v>
      </c>
      <c r="CE241">
        <v>7</v>
      </c>
      <c r="CF241">
        <v>11</v>
      </c>
      <c r="CG241">
        <v>15</v>
      </c>
      <c r="CH241">
        <v>12</v>
      </c>
      <c r="CI241">
        <v>6</v>
      </c>
      <c r="CJ241">
        <v>11</v>
      </c>
      <c r="CL241">
        <v>8</v>
      </c>
      <c r="CM241">
        <v>0</v>
      </c>
      <c r="CN241">
        <v>1</v>
      </c>
      <c r="CO241">
        <v>5</v>
      </c>
      <c r="CP241">
        <v>10</v>
      </c>
      <c r="CQ241">
        <v>0</v>
      </c>
      <c r="CR241">
        <v>0</v>
      </c>
      <c r="CS241">
        <v>0</v>
      </c>
      <c r="CT241">
        <v>9</v>
      </c>
      <c r="CU241">
        <v>1</v>
      </c>
      <c r="CV241">
        <v>1</v>
      </c>
      <c r="CW241">
        <v>5</v>
      </c>
      <c r="CX241">
        <v>9</v>
      </c>
      <c r="CY241">
        <v>5</v>
      </c>
      <c r="CZ241">
        <v>0</v>
      </c>
      <c r="DA241">
        <v>5</v>
      </c>
      <c r="DC241">
        <f>((7/16)*100)</f>
        <v>43.75</v>
      </c>
      <c r="DD241">
        <f>((8/16)*100)</f>
        <v>50</v>
      </c>
      <c r="DE241">
        <f>((12/16)*100)</f>
        <v>75</v>
      </c>
      <c r="DF241">
        <f>((7/15)*100)</f>
        <v>46.666666666666664</v>
      </c>
      <c r="DG241">
        <f>((7/15)*100)</f>
        <v>46.666666666666664</v>
      </c>
      <c r="DH241">
        <f>((6/15)*100)</f>
        <v>40</v>
      </c>
      <c r="DI241">
        <f>((8/15)*100)</f>
        <v>53.333333333333336</v>
      </c>
      <c r="DJ241">
        <f>((7/15)*100)</f>
        <v>46.666666666666664</v>
      </c>
      <c r="DK241">
        <f>((11/15)*100)</f>
        <v>73.333333333333329</v>
      </c>
      <c r="DL241">
        <f>((12/15)*100)</f>
        <v>80</v>
      </c>
      <c r="DM241">
        <f>((6/15)*100)</f>
        <v>40</v>
      </c>
      <c r="DN241">
        <f>((11/15)*100)</f>
        <v>73.333333333333329</v>
      </c>
      <c r="DP241">
        <f>((0/8)*100)</f>
        <v>0</v>
      </c>
      <c r="DQ241">
        <f>((1/8)*100)</f>
        <v>12.5</v>
      </c>
      <c r="DR241">
        <f>((5/8)*100)</f>
        <v>62.5</v>
      </c>
      <c r="DS241">
        <f>((0/10)*100)</f>
        <v>0</v>
      </c>
      <c r="DT241">
        <f>((0/10)*100)</f>
        <v>0</v>
      </c>
      <c r="DU241">
        <f>((0/10)*100)</f>
        <v>0</v>
      </c>
      <c r="DV241">
        <f>((1/9)*100)</f>
        <v>11.111111111111111</v>
      </c>
      <c r="DW241">
        <f>((1/9)*100)</f>
        <v>11.111111111111111</v>
      </c>
      <c r="DX241">
        <f>((5/9)*100)</f>
        <v>55.555555555555557</v>
      </c>
      <c r="DY241">
        <f>((5/9)*100)</f>
        <v>55.555555555555557</v>
      </c>
      <c r="DZ241">
        <f>((0/9)*100)</f>
        <v>0</v>
      </c>
      <c r="EA241">
        <f>((5/9)*100)</f>
        <v>55.555555555555557</v>
      </c>
    </row>
    <row r="242" spans="1:131" x14ac:dyDescent="0.25">
      <c r="A242">
        <v>125.54150600000001</v>
      </c>
      <c r="B242">
        <v>4.5895570000000001</v>
      </c>
      <c r="C242">
        <v>133.62307200000001</v>
      </c>
      <c r="D242">
        <v>6.5144570000000002</v>
      </c>
      <c r="E242">
        <v>127.11422900000001</v>
      </c>
      <c r="F242">
        <v>3.6780740000000001</v>
      </c>
      <c r="G242">
        <v>131.08784700000001</v>
      </c>
      <c r="H242">
        <v>7.6044</v>
      </c>
      <c r="K242">
        <f>(17/200)</f>
        <v>8.5000000000000006E-2</v>
      </c>
      <c r="L242">
        <f>(17/200)</f>
        <v>8.5000000000000006E-2</v>
      </c>
      <c r="M242">
        <f>(17/200)</f>
        <v>8.5000000000000006E-2</v>
      </c>
      <c r="N242">
        <f>(16/200)</f>
        <v>0.08</v>
      </c>
      <c r="P242">
        <f>(8/200)</f>
        <v>0.04</v>
      </c>
      <c r="Q242">
        <f>(9/200)</f>
        <v>4.4999999999999998E-2</v>
      </c>
      <c r="R242">
        <f>(8/200)</f>
        <v>0.04</v>
      </c>
      <c r="S242">
        <f>(9/200)</f>
        <v>4.4999999999999998E-2</v>
      </c>
      <c r="U242">
        <f>0.085+0.04</f>
        <v>0.125</v>
      </c>
      <c r="V242">
        <f>0.085+0.045</f>
        <v>0.13</v>
      </c>
      <c r="W242">
        <f>0.085+0.04</f>
        <v>0.125</v>
      </c>
      <c r="X242">
        <f>0.08+0.045</f>
        <v>0.125</v>
      </c>
      <c r="Z242">
        <f>SQRT((ABS($A$243-$A$242)^2+(ABS($B$243-$B$242)^2)))</f>
        <v>29.656593002396836</v>
      </c>
      <c r="AA242">
        <f>SQRT((ABS($C$243-$C$242)^2+(ABS($D$243-$D$242)^2)))</f>
        <v>28.554912119800409</v>
      </c>
      <c r="AB242">
        <f>SQRT((ABS($E$243-$E$242)^2+(ABS($F$243-$F$242)^2)))</f>
        <v>30.085269026303042</v>
      </c>
      <c r="AC242">
        <f>SQRT((ABS($G$243-$G$242)^2+(ABS($H$243-$H$242)^2)))</f>
        <v>29.304339215208199</v>
      </c>
      <c r="AJ242">
        <f>1/0.125</f>
        <v>8</v>
      </c>
      <c r="AK242">
        <f>1/0.13</f>
        <v>7.6923076923076916</v>
      </c>
      <c r="AL242">
        <f>1/0.125</f>
        <v>8</v>
      </c>
      <c r="AM242">
        <f>1/0.125</f>
        <v>8</v>
      </c>
      <c r="AO242">
        <f t="shared" si="113"/>
        <v>237.25274401917468</v>
      </c>
      <c r="AP242">
        <f t="shared" si="114"/>
        <v>219.65317015231082</v>
      </c>
      <c r="AQ242">
        <f t="shared" si="115"/>
        <v>240.68215221042433</v>
      </c>
      <c r="AR242">
        <f t="shared" si="116"/>
        <v>234.43471372166559</v>
      </c>
      <c r="AV242">
        <f>((0.085/0.125)*100)</f>
        <v>68</v>
      </c>
      <c r="AW242">
        <f>((0.085/0.13)*100)</f>
        <v>65.384615384615387</v>
      </c>
      <c r="AX242">
        <f>((0.085/0.125)*100)</f>
        <v>68</v>
      </c>
      <c r="AY242">
        <f>((0.08/0.125)*100)</f>
        <v>64</v>
      </c>
      <c r="BA242">
        <f>((0.04/0.125)*100)</f>
        <v>32</v>
      </c>
      <c r="BB242">
        <f>((0.045/0.13)*100)</f>
        <v>34.615384615384613</v>
      </c>
      <c r="BC242">
        <f>((0.04/0.125)*100)</f>
        <v>32</v>
      </c>
      <c r="BD242">
        <f>((0.045/0.125)*100)</f>
        <v>36</v>
      </c>
      <c r="BF242">
        <f>ABS($B$242-$D$242)</f>
        <v>1.9249000000000001</v>
      </c>
      <c r="BG242">
        <f>ABS($F$242-$H$242)</f>
        <v>3.926326</v>
      </c>
      <c r="BL242">
        <f>SQRT((ABS($A$242-$E$242)^2+(ABS($B$242-$F$242)^2)))</f>
        <v>1.8177620564908896</v>
      </c>
      <c r="BM242">
        <f>SQRT((ABS($C$242-$G$242)^2+(ABS($D$242-$H$242)^2)))</f>
        <v>2.7595908290675966</v>
      </c>
      <c r="BO242">
        <f>SQRT((ABS($A$242-$G$242)^2+(ABS($B$242-$H$242)^2)))</f>
        <v>6.3127788495186481</v>
      </c>
      <c r="BP242">
        <f>SQRT((ABS($C$242-$E$242)^2+(ABS($D$242-$F$242)^2)))</f>
        <v>7.1000074451607436</v>
      </c>
      <c r="BU242">
        <v>17</v>
      </c>
      <c r="BV242">
        <v>9</v>
      </c>
      <c r="BW242">
        <v>10</v>
      </c>
      <c r="BX242">
        <v>13</v>
      </c>
      <c r="BY242">
        <v>17</v>
      </c>
      <c r="BZ242">
        <v>9</v>
      </c>
      <c r="CA242">
        <v>9</v>
      </c>
      <c r="CB242">
        <v>8</v>
      </c>
      <c r="CC242">
        <v>17</v>
      </c>
      <c r="CD242">
        <v>10</v>
      </c>
      <c r="CE242">
        <v>8</v>
      </c>
      <c r="CF242">
        <v>13</v>
      </c>
      <c r="CG242">
        <v>16</v>
      </c>
      <c r="CH242">
        <v>13</v>
      </c>
      <c r="CI242">
        <v>7</v>
      </c>
      <c r="CJ242">
        <v>13</v>
      </c>
      <c r="CL242">
        <v>8</v>
      </c>
      <c r="CM242">
        <v>0</v>
      </c>
      <c r="CN242">
        <v>1</v>
      </c>
      <c r="CO242">
        <v>5</v>
      </c>
      <c r="CP242">
        <v>9</v>
      </c>
      <c r="CQ242">
        <v>0</v>
      </c>
      <c r="CR242">
        <v>1</v>
      </c>
      <c r="CS242">
        <v>0</v>
      </c>
      <c r="CT242">
        <v>8</v>
      </c>
      <c r="CU242">
        <v>1</v>
      </c>
      <c r="CV242">
        <v>0</v>
      </c>
      <c r="CW242">
        <v>5</v>
      </c>
      <c r="CX242">
        <v>9</v>
      </c>
      <c r="CY242">
        <v>5</v>
      </c>
      <c r="CZ242">
        <v>0</v>
      </c>
      <c r="DA242">
        <v>5</v>
      </c>
      <c r="DC242">
        <f>((9/17)*100)</f>
        <v>52.941176470588239</v>
      </c>
      <c r="DD242">
        <f>((10/17)*100)</f>
        <v>58.82352941176471</v>
      </c>
      <c r="DE242">
        <f>((13/17)*100)</f>
        <v>76.470588235294116</v>
      </c>
      <c r="DF242">
        <f>((9/17)*100)</f>
        <v>52.941176470588239</v>
      </c>
      <c r="DG242">
        <f>((9/17)*100)</f>
        <v>52.941176470588239</v>
      </c>
      <c r="DH242">
        <f>((8/17)*100)</f>
        <v>47.058823529411761</v>
      </c>
      <c r="DI242">
        <f>((10/17)*100)</f>
        <v>58.82352941176471</v>
      </c>
      <c r="DJ242">
        <f>((8/17)*100)</f>
        <v>47.058823529411761</v>
      </c>
      <c r="DK242">
        <f>((13/17)*100)</f>
        <v>76.470588235294116</v>
      </c>
      <c r="DL242">
        <f>((13/16)*100)</f>
        <v>81.25</v>
      </c>
      <c r="DM242">
        <f>((7/16)*100)</f>
        <v>43.75</v>
      </c>
      <c r="DN242">
        <f>((13/16)*100)</f>
        <v>81.25</v>
      </c>
      <c r="DP242">
        <f>((0/8)*100)</f>
        <v>0</v>
      </c>
      <c r="DQ242">
        <f>((1/8)*100)</f>
        <v>12.5</v>
      </c>
      <c r="DR242">
        <f>((5/8)*100)</f>
        <v>62.5</v>
      </c>
      <c r="DS242">
        <f>((0/9)*100)</f>
        <v>0</v>
      </c>
      <c r="DT242">
        <f>((1/9)*100)</f>
        <v>11.111111111111111</v>
      </c>
      <c r="DU242">
        <f>((0/9)*100)</f>
        <v>0</v>
      </c>
      <c r="DV242">
        <f>((1/8)*100)</f>
        <v>12.5</v>
      </c>
      <c r="DW242">
        <f>((0/8)*100)</f>
        <v>0</v>
      </c>
      <c r="DX242">
        <f>((5/8)*100)</f>
        <v>62.5</v>
      </c>
      <c r="DY242">
        <f>((5/9)*100)</f>
        <v>55.555555555555557</v>
      </c>
      <c r="DZ242">
        <f>((0/9)*100)</f>
        <v>0</v>
      </c>
      <c r="EA242">
        <f>((5/9)*100)</f>
        <v>55.555555555555557</v>
      </c>
    </row>
    <row r="243" spans="1:131" x14ac:dyDescent="0.25">
      <c r="A243">
        <v>95.888459000000012</v>
      </c>
      <c r="B243">
        <v>5.0481550000000004</v>
      </c>
      <c r="C243">
        <v>105.068442</v>
      </c>
      <c r="D243">
        <v>6.3875250000000001</v>
      </c>
      <c r="E243">
        <v>97.049879000000004</v>
      </c>
      <c r="F243">
        <v>4.7998010000000004</v>
      </c>
      <c r="G243">
        <v>101.80330500000001</v>
      </c>
      <c r="H243">
        <v>8.6813850000000006</v>
      </c>
      <c r="K243">
        <f>(15/200)</f>
        <v>7.4999999999999997E-2</v>
      </c>
      <c r="L243">
        <f>(12/200)</f>
        <v>0.06</v>
      </c>
      <c r="M243">
        <f>(16/200)</f>
        <v>0.08</v>
      </c>
      <c r="N243">
        <f>(15/200)</f>
        <v>7.4999999999999997E-2</v>
      </c>
      <c r="P243">
        <f>(8/200)</f>
        <v>0.04</v>
      </c>
      <c r="Q243">
        <f>(9/200)</f>
        <v>4.4999999999999998E-2</v>
      </c>
      <c r="R243">
        <f>(8/200)</f>
        <v>0.04</v>
      </c>
      <c r="S243">
        <f>(8/200)</f>
        <v>0.04</v>
      </c>
      <c r="U243">
        <f>0.075+0.04</f>
        <v>0.11499999999999999</v>
      </c>
      <c r="V243">
        <f>0.06+0.045</f>
        <v>0.105</v>
      </c>
      <c r="W243">
        <f>0.08+0.04</f>
        <v>0.12</v>
      </c>
      <c r="X243">
        <f>0.075+0.04</f>
        <v>0.11499999999999999</v>
      </c>
      <c r="Z243">
        <f>SQRT((ABS($A$244-$A$243)^2+(ABS($B$244-$B$243)^2)))</f>
        <v>22.494683461982504</v>
      </c>
      <c r="AA243">
        <f>SQRT((ABS($C$244-$C$243)^2+(ABS($D$244-$D$243)^2)))</f>
        <v>23.851349518978267</v>
      </c>
      <c r="AB243">
        <f>SQRT((ABS($E$244-$E$243)^2+(ABS($F$244-$F$243)^2)))</f>
        <v>22.802423683589801</v>
      </c>
      <c r="AC243">
        <f>SQRT((ABS($G$244-$G$243)^2+(ABS($H$244-$H$243)^2)))</f>
        <v>23.224558826354244</v>
      </c>
      <c r="AJ243">
        <f>1/0.115</f>
        <v>8.695652173913043</v>
      </c>
      <c r="AK243">
        <f>1/0.105</f>
        <v>9.5238095238095237</v>
      </c>
      <c r="AL243">
        <f>1/0.12</f>
        <v>8.3333333333333339</v>
      </c>
      <c r="AM243">
        <f>1/0.115</f>
        <v>8.695652173913043</v>
      </c>
      <c r="AO243">
        <f t="shared" si="113"/>
        <v>195.60594314767397</v>
      </c>
      <c r="AP243">
        <f t="shared" si="114"/>
        <v>227.15570970455494</v>
      </c>
      <c r="AQ243">
        <f t="shared" si="115"/>
        <v>190.02019736324834</v>
      </c>
      <c r="AR243">
        <f t="shared" si="116"/>
        <v>201.95268544655866</v>
      </c>
      <c r="AV243">
        <f>((0.075/0.115)*100)</f>
        <v>65.217391304347814</v>
      </c>
      <c r="AW243">
        <f>((0.06/0.105)*100)</f>
        <v>57.142857142857139</v>
      </c>
      <c r="AX243">
        <f>((0.08/0.12)*100)</f>
        <v>66.666666666666671</v>
      </c>
      <c r="AY243">
        <f>((0.075/0.115)*100)</f>
        <v>65.217391304347814</v>
      </c>
      <c r="BA243">
        <f>((0.04/0.115)*100)</f>
        <v>34.782608695652172</v>
      </c>
      <c r="BB243">
        <f>((0.045/0.105)*100)</f>
        <v>42.857142857142854</v>
      </c>
      <c r="BC243">
        <f>((0.04/0.12)*100)</f>
        <v>33.333333333333336</v>
      </c>
      <c r="BD243">
        <f>((0.04/0.115)*100)</f>
        <v>34.782608695652172</v>
      </c>
      <c r="BF243">
        <f>ABS($B$243-$D$243)</f>
        <v>1.3393699999999997</v>
      </c>
      <c r="BG243">
        <f>ABS($F$243-$H$243)</f>
        <v>3.8815840000000001</v>
      </c>
      <c r="BL243">
        <f>SQRT((ABS($A$243-$E$243)^2+(ABS($B$243-$F$243)^2)))</f>
        <v>1.1876767766172676</v>
      </c>
      <c r="BM243">
        <f>SQRT((ABS($C$243-$G$243)^2+(ABS($D$243-$H$243)^2)))</f>
        <v>3.9903525318408866</v>
      </c>
      <c r="BO243">
        <f>SQRT((ABS($A$243-$G$243)^2+(ABS($B$243-$H$243)^2)))</f>
        <v>6.9415966057252252</v>
      </c>
      <c r="BP243">
        <f>SQRT((ABS($C$243-$E$243)^2+(ABS($D$243-$F$243)^2)))</f>
        <v>8.1742412544006182</v>
      </c>
      <c r="BU243">
        <v>15</v>
      </c>
      <c r="BV243">
        <v>5</v>
      </c>
      <c r="BW243">
        <v>8</v>
      </c>
      <c r="BX243">
        <v>12</v>
      </c>
      <c r="BY243">
        <v>12</v>
      </c>
      <c r="BZ243">
        <v>5</v>
      </c>
      <c r="CA243">
        <v>6</v>
      </c>
      <c r="CB243">
        <v>4</v>
      </c>
      <c r="CC243">
        <v>16</v>
      </c>
      <c r="CD243">
        <v>8</v>
      </c>
      <c r="CE243">
        <v>8</v>
      </c>
      <c r="CF243">
        <v>11</v>
      </c>
      <c r="CG243">
        <v>15</v>
      </c>
      <c r="CH243">
        <v>12</v>
      </c>
      <c r="CI243">
        <v>5</v>
      </c>
      <c r="CJ243">
        <v>11</v>
      </c>
      <c r="CL243">
        <v>8</v>
      </c>
      <c r="CM243">
        <v>1</v>
      </c>
      <c r="CN243">
        <v>1</v>
      </c>
      <c r="CO243">
        <v>5</v>
      </c>
      <c r="CP243">
        <v>9</v>
      </c>
      <c r="CQ243">
        <v>1</v>
      </c>
      <c r="CR243">
        <v>0</v>
      </c>
      <c r="CS243">
        <v>0</v>
      </c>
      <c r="CT243">
        <v>8</v>
      </c>
      <c r="CU243">
        <v>1</v>
      </c>
      <c r="CV243">
        <v>2</v>
      </c>
      <c r="CW243">
        <v>4</v>
      </c>
      <c r="CX243">
        <v>8</v>
      </c>
      <c r="CY243">
        <v>5</v>
      </c>
      <c r="CZ243">
        <v>0</v>
      </c>
      <c r="DA243">
        <v>4</v>
      </c>
      <c r="DC243">
        <f>((5/15)*100)</f>
        <v>33.333333333333329</v>
      </c>
      <c r="DD243">
        <f>((8/15)*100)</f>
        <v>53.333333333333336</v>
      </c>
      <c r="DE243">
        <f>((12/15)*100)</f>
        <v>80</v>
      </c>
      <c r="DF243">
        <f>((5/12)*100)</f>
        <v>41.666666666666671</v>
      </c>
      <c r="DG243">
        <f>((6/12)*100)</f>
        <v>50</v>
      </c>
      <c r="DH243">
        <f>((4/12)*100)</f>
        <v>33.333333333333329</v>
      </c>
      <c r="DI243">
        <f>((8/16)*100)</f>
        <v>50</v>
      </c>
      <c r="DJ243">
        <f>((8/16)*100)</f>
        <v>50</v>
      </c>
      <c r="DK243">
        <f>((11/16)*100)</f>
        <v>68.75</v>
      </c>
      <c r="DL243">
        <f>((12/15)*100)</f>
        <v>80</v>
      </c>
      <c r="DM243">
        <f>((5/15)*100)</f>
        <v>33.333333333333329</v>
      </c>
      <c r="DN243">
        <f>((11/15)*100)</f>
        <v>73.333333333333329</v>
      </c>
      <c r="DP243">
        <f>((1/8)*100)</f>
        <v>12.5</v>
      </c>
      <c r="DQ243">
        <f>((1/8)*100)</f>
        <v>12.5</v>
      </c>
      <c r="DR243">
        <f>((5/8)*100)</f>
        <v>62.5</v>
      </c>
      <c r="DS243">
        <f>((1/9)*100)</f>
        <v>11.111111111111111</v>
      </c>
      <c r="DT243">
        <f>((0/9)*100)</f>
        <v>0</v>
      </c>
      <c r="DU243">
        <f>((0/9)*100)</f>
        <v>0</v>
      </c>
      <c r="DV243">
        <f>((1/8)*100)</f>
        <v>12.5</v>
      </c>
      <c r="DW243">
        <f>((2/8)*100)</f>
        <v>25</v>
      </c>
      <c r="DX243">
        <f>((4/8)*100)</f>
        <v>50</v>
      </c>
      <c r="DY243">
        <f>((5/8)*100)</f>
        <v>62.5</v>
      </c>
      <c r="DZ243">
        <f>((0/8)*100)</f>
        <v>0</v>
      </c>
      <c r="EA243">
        <f>((4/8)*100)</f>
        <v>50</v>
      </c>
    </row>
    <row r="244" spans="1:131" x14ac:dyDescent="0.25">
      <c r="A244">
        <v>73.402284000000009</v>
      </c>
      <c r="B244">
        <v>5.6667969999999999</v>
      </c>
      <c r="C244">
        <v>81.23447800000001</v>
      </c>
      <c r="D244">
        <v>7.298038</v>
      </c>
      <c r="E244">
        <v>74.268055000000004</v>
      </c>
      <c r="F244">
        <v>5.7688319999999997</v>
      </c>
      <c r="G244">
        <v>78.586810000000014</v>
      </c>
      <c r="H244">
        <v>9.2933430000000001</v>
      </c>
      <c r="K244">
        <f>(17/200)</f>
        <v>8.5000000000000006E-2</v>
      </c>
      <c r="L244">
        <f>(12/200)</f>
        <v>0.06</v>
      </c>
      <c r="M244">
        <f>(19/200)</f>
        <v>9.5000000000000001E-2</v>
      </c>
      <c r="N244">
        <f>(15/200)</f>
        <v>7.4999999999999997E-2</v>
      </c>
      <c r="P244">
        <f>(9/200)</f>
        <v>4.4999999999999998E-2</v>
      </c>
      <c r="Q244">
        <f>(10/200)</f>
        <v>0.05</v>
      </c>
      <c r="R244">
        <f>(9/200)</f>
        <v>4.4999999999999998E-2</v>
      </c>
      <c r="S244">
        <f>(8/200)</f>
        <v>0.04</v>
      </c>
      <c r="U244">
        <f>0.085+0.045</f>
        <v>0.13</v>
      </c>
      <c r="V244">
        <f>0.06+0.05</f>
        <v>0.11</v>
      </c>
      <c r="W244">
        <f>0.095+0.045</f>
        <v>0.14000000000000001</v>
      </c>
      <c r="X244">
        <f>0.075+0.04</f>
        <v>0.11499999999999999</v>
      </c>
      <c r="Z244">
        <f>SQRT((ABS($A$245-$A$244)^2+(ABS($B$245-$B$244)^2)))</f>
        <v>25.306247897869518</v>
      </c>
      <c r="AA244">
        <f>SQRT((ABS($C$245-$C$244)^2+(ABS($D$245-$D$244)^2)))</f>
        <v>21.448131515098474</v>
      </c>
      <c r="AB244">
        <f>SQRT((ABS($E$245-$E$244)^2+(ABS($F$245-$F$244)^2)))</f>
        <v>24.404441309193071</v>
      </c>
      <c r="AC244">
        <f>SQRT((ABS($G$245-$G$244)^2+(ABS($H$245-$H$244)^2)))</f>
        <v>20.08310524838797</v>
      </c>
      <c r="AJ244">
        <f>1/0.13</f>
        <v>7.6923076923076916</v>
      </c>
      <c r="AK244">
        <f>1/0.11</f>
        <v>9.0909090909090917</v>
      </c>
      <c r="AL244">
        <f>1/0.14</f>
        <v>7.1428571428571423</v>
      </c>
      <c r="AM244">
        <f>1/0.115</f>
        <v>8.695652173913043</v>
      </c>
      <c r="AO244">
        <f t="shared" si="113"/>
        <v>194.66344536822706</v>
      </c>
      <c r="AP244">
        <f t="shared" si="114"/>
        <v>194.9830137736225</v>
      </c>
      <c r="AQ244">
        <f t="shared" si="115"/>
        <v>174.31743792280764</v>
      </c>
      <c r="AR244">
        <f t="shared" si="116"/>
        <v>174.63569781206931</v>
      </c>
      <c r="AV244">
        <f>((0.085/0.13)*100)</f>
        <v>65.384615384615387</v>
      </c>
      <c r="AW244">
        <f>((0.06/0.11)*100)</f>
        <v>54.54545454545454</v>
      </c>
      <c r="AX244">
        <f>((0.095/0.14)*100)</f>
        <v>67.857142857142847</v>
      </c>
      <c r="AY244">
        <f>((0.075/0.115)*100)</f>
        <v>65.217391304347814</v>
      </c>
      <c r="BA244">
        <f>((0.045/0.13)*100)</f>
        <v>34.615384615384613</v>
      </c>
      <c r="BB244">
        <f>((0.05/0.11)*100)</f>
        <v>45.45454545454546</v>
      </c>
      <c r="BC244">
        <f>((0.045/0.14)*100)</f>
        <v>32.142857142857139</v>
      </c>
      <c r="BD244">
        <f>((0.04/0.115)*100)</f>
        <v>34.782608695652172</v>
      </c>
      <c r="BF244">
        <f>ABS($B$244-$D$244)</f>
        <v>1.6312410000000002</v>
      </c>
      <c r="BG244">
        <f>ABS($F$244-$H$244)</f>
        <v>3.5245110000000004</v>
      </c>
      <c r="BL244">
        <f>SQRT((ABS($A$244-$E$244)^2+(ABS($B$244-$F$244)^2)))</f>
        <v>0.87176290679633284</v>
      </c>
      <c r="BM244">
        <f>SQRT((ABS($C$244-$G$244)^2+(ABS($D$244-$H$244)^2)))</f>
        <v>3.3153262103824686</v>
      </c>
      <c r="BO244">
        <f>SQRT((ABS($A$244-$G$244)^2+(ABS($B$244-$H$244)^2)))</f>
        <v>6.3270171277460641</v>
      </c>
      <c r="BP244">
        <f>SQRT((ABS($C$244-$E$244)^2+(ABS($D$244-$F$244)^2)))</f>
        <v>7.1322871791147815</v>
      </c>
      <c r="BU244">
        <v>17</v>
      </c>
      <c r="BV244">
        <v>5</v>
      </c>
      <c r="BW244">
        <v>9</v>
      </c>
      <c r="BX244">
        <v>15</v>
      </c>
      <c r="BY244">
        <v>12</v>
      </c>
      <c r="BZ244">
        <v>3</v>
      </c>
      <c r="CA244">
        <v>8</v>
      </c>
      <c r="CB244">
        <v>4</v>
      </c>
      <c r="CC244">
        <v>19</v>
      </c>
      <c r="CD244">
        <v>9</v>
      </c>
      <c r="CE244">
        <v>12</v>
      </c>
      <c r="CF244">
        <v>9</v>
      </c>
      <c r="CG244">
        <v>15</v>
      </c>
      <c r="CH244">
        <v>15</v>
      </c>
      <c r="CI244">
        <v>3</v>
      </c>
      <c r="CJ244">
        <v>9</v>
      </c>
      <c r="CL244">
        <v>9</v>
      </c>
      <c r="CM244">
        <v>0</v>
      </c>
      <c r="CN244">
        <v>1</v>
      </c>
      <c r="CO244">
        <v>6</v>
      </c>
      <c r="CP244">
        <v>10</v>
      </c>
      <c r="CQ244">
        <v>0</v>
      </c>
      <c r="CR244">
        <v>2</v>
      </c>
      <c r="CS244">
        <v>0</v>
      </c>
      <c r="CT244">
        <v>9</v>
      </c>
      <c r="CU244">
        <v>1</v>
      </c>
      <c r="CV244">
        <v>5</v>
      </c>
      <c r="CW244">
        <v>3</v>
      </c>
      <c r="CX244">
        <v>8</v>
      </c>
      <c r="CY244">
        <v>6</v>
      </c>
      <c r="CZ244">
        <v>0</v>
      </c>
      <c r="DA244">
        <v>3</v>
      </c>
      <c r="DC244">
        <f>((5/17)*100)</f>
        <v>29.411764705882355</v>
      </c>
      <c r="DD244">
        <f>((9/17)*100)</f>
        <v>52.941176470588239</v>
      </c>
      <c r="DE244">
        <f>((15/17)*100)</f>
        <v>88.235294117647058</v>
      </c>
      <c r="DF244">
        <f>((3/12)*100)</f>
        <v>25</v>
      </c>
      <c r="DG244">
        <f>((8/12)*100)</f>
        <v>66.666666666666657</v>
      </c>
      <c r="DH244">
        <f>((4/12)*100)</f>
        <v>33.333333333333329</v>
      </c>
      <c r="DI244">
        <f>((9/19)*100)</f>
        <v>47.368421052631575</v>
      </c>
      <c r="DJ244">
        <f>((12/19)*100)</f>
        <v>63.157894736842103</v>
      </c>
      <c r="DK244">
        <f>((9/19)*100)</f>
        <v>47.368421052631575</v>
      </c>
      <c r="DL244">
        <f>((15/15)*100)</f>
        <v>100</v>
      </c>
      <c r="DM244">
        <f>((3/15)*100)</f>
        <v>20</v>
      </c>
      <c r="DN244">
        <f>((9/15)*100)</f>
        <v>60</v>
      </c>
      <c r="DP244">
        <f>((0/9)*100)</f>
        <v>0</v>
      </c>
      <c r="DQ244">
        <f>((1/9)*100)</f>
        <v>11.111111111111111</v>
      </c>
      <c r="DR244">
        <f>((6/9)*100)</f>
        <v>66.666666666666657</v>
      </c>
      <c r="DS244">
        <f>((0/10)*100)</f>
        <v>0</v>
      </c>
      <c r="DT244">
        <f>((2/10)*100)</f>
        <v>20</v>
      </c>
      <c r="DU244">
        <f>((0/10)*100)</f>
        <v>0</v>
      </c>
      <c r="DV244">
        <f>((1/9)*100)</f>
        <v>11.111111111111111</v>
      </c>
      <c r="DW244">
        <f>((5/9)*100)</f>
        <v>55.555555555555557</v>
      </c>
      <c r="DX244">
        <f>((3/9)*100)</f>
        <v>33.333333333333329</v>
      </c>
      <c r="DY244">
        <f>((6/8)*100)</f>
        <v>75</v>
      </c>
      <c r="DZ244">
        <f>((0/8)*100)</f>
        <v>0</v>
      </c>
      <c r="EA244">
        <f>((3/8)*100)</f>
        <v>37.5</v>
      </c>
    </row>
    <row r="245" spans="1:131" x14ac:dyDescent="0.25">
      <c r="A245">
        <v>48.096527000000002</v>
      </c>
      <c r="B245">
        <v>5.8244210000000001</v>
      </c>
      <c r="C245">
        <v>59.786582000000003</v>
      </c>
      <c r="D245">
        <v>7.1975259999999999</v>
      </c>
      <c r="E245">
        <v>49.86853</v>
      </c>
      <c r="F245">
        <v>5.2789999999999999</v>
      </c>
      <c r="G245">
        <v>58.504898000000004</v>
      </c>
      <c r="H245">
        <v>9.0744209999999992</v>
      </c>
      <c r="K245">
        <f>(17/200)</f>
        <v>8.5000000000000006E-2</v>
      </c>
      <c r="L245">
        <f>(14/200)</f>
        <v>7.0000000000000007E-2</v>
      </c>
      <c r="M245">
        <f>(21/200)</f>
        <v>0.105</v>
      </c>
      <c r="N245">
        <f>(17/200)</f>
        <v>8.5000000000000006E-2</v>
      </c>
      <c r="P245">
        <f>(11/200)</f>
        <v>5.5E-2</v>
      </c>
      <c r="Q245">
        <f>(12/200)</f>
        <v>0.06</v>
      </c>
      <c r="R245">
        <f>(13/200)</f>
        <v>6.5000000000000002E-2</v>
      </c>
      <c r="S245">
        <f>(11/200)</f>
        <v>5.5E-2</v>
      </c>
      <c r="U245">
        <f>0.085+0.055</f>
        <v>0.14000000000000001</v>
      </c>
      <c r="V245">
        <f>0.07+0.06</f>
        <v>0.13</v>
      </c>
      <c r="W245">
        <f>0.105+0.065</f>
        <v>0.16999999999999998</v>
      </c>
      <c r="X245">
        <f>0.085+0.055</f>
        <v>0.14000000000000001</v>
      </c>
      <c r="Z245">
        <f>SQRT((ABS($A$246-$A$245)^2+(ABS($B$246-$B$245)^2)))</f>
        <v>23.072128187448268</v>
      </c>
      <c r="AA245">
        <f>SQRT((ABS($C$246-$C$245)^2+(ABS($D$246-$D$245)^2)))</f>
        <v>23.763949072049662</v>
      </c>
      <c r="AB245">
        <f>SQRT((ABS($E$246-$E$245)^2+(ABS($F$246-$F$245)^2)))</f>
        <v>23.782201067814746</v>
      </c>
      <c r="AC245">
        <f>SQRT((ABS($G$246-$G$245)^2+(ABS($H$246-$H$245)^2)))</f>
        <v>22.170846638655775</v>
      </c>
      <c r="AJ245">
        <f>1/0.14</f>
        <v>7.1428571428571423</v>
      </c>
      <c r="AK245">
        <f>1/0.13</f>
        <v>7.6923076923076916</v>
      </c>
      <c r="AL245">
        <f>1/0.17</f>
        <v>5.8823529411764701</v>
      </c>
      <c r="AM245">
        <f>1/0.14</f>
        <v>7.1428571428571423</v>
      </c>
      <c r="AO245">
        <f t="shared" si="113"/>
        <v>164.80091562463048</v>
      </c>
      <c r="AP245">
        <f t="shared" si="114"/>
        <v>182.79960824653585</v>
      </c>
      <c r="AQ245">
        <f t="shared" si="115"/>
        <v>139.89530039891028</v>
      </c>
      <c r="AR245">
        <f t="shared" si="116"/>
        <v>158.36319027611265</v>
      </c>
      <c r="AV245">
        <f>((0.085/0.14)*100)</f>
        <v>60.714285714285708</v>
      </c>
      <c r="AW245">
        <f>((0.07/0.13)*100)</f>
        <v>53.846153846153854</v>
      </c>
      <c r="AX245">
        <f>((0.105/0.17)*100)</f>
        <v>61.764705882352935</v>
      </c>
      <c r="AY245">
        <f>((0.085/0.14)*100)</f>
        <v>60.714285714285708</v>
      </c>
      <c r="BA245">
        <f>((0.055/0.14)*100)</f>
        <v>39.285714285714285</v>
      </c>
      <c r="BB245">
        <f>((0.06/0.13)*100)</f>
        <v>46.153846153846153</v>
      </c>
      <c r="BC245">
        <f>((0.065/0.17)*100)</f>
        <v>38.235294117647058</v>
      </c>
      <c r="BD245">
        <f>((0.055/0.14)*100)</f>
        <v>39.285714285714285</v>
      </c>
      <c r="BF245">
        <f>ABS($B$245-$D$245)</f>
        <v>1.3731049999999998</v>
      </c>
      <c r="BG245">
        <f>ABS($F$245-$H$245)</f>
        <v>3.7954209999999993</v>
      </c>
      <c r="BL245">
        <f>SQRT((ABS($A$245-$E$245)^2+(ABS($B$245-$F$245)^2)))</f>
        <v>1.8540438773799268</v>
      </c>
      <c r="BM245">
        <f>SQRT((ABS($C$245-$G$245)^2+(ABS($D$245-$H$245)^2)))</f>
        <v>2.272762353806705</v>
      </c>
      <c r="BO245">
        <f>SQRT((ABS($A$245-$G$245)^2+(ABS($B$245-$H$245)^2)))</f>
        <v>10.903975737025512</v>
      </c>
      <c r="BP245">
        <f>SQRT((ABS($C$245-$E$245)^2+(ABS($D$245-$F$245)^2)))</f>
        <v>10.101905636432171</v>
      </c>
      <c r="BU245">
        <v>17</v>
      </c>
      <c r="BV245">
        <v>2</v>
      </c>
      <c r="BW245">
        <v>5</v>
      </c>
      <c r="BX245">
        <v>17</v>
      </c>
      <c r="BY245">
        <v>14</v>
      </c>
      <c r="BZ245">
        <v>3</v>
      </c>
      <c r="CA245">
        <v>12</v>
      </c>
      <c r="CB245">
        <v>3</v>
      </c>
      <c r="CC245">
        <v>21</v>
      </c>
      <c r="CD245">
        <v>5</v>
      </c>
      <c r="CE245">
        <v>16</v>
      </c>
      <c r="CF245">
        <v>8</v>
      </c>
      <c r="CG245">
        <v>17</v>
      </c>
      <c r="CH245">
        <v>17</v>
      </c>
      <c r="CI245">
        <v>2</v>
      </c>
      <c r="CJ245">
        <v>5</v>
      </c>
      <c r="CL245">
        <v>11</v>
      </c>
      <c r="CM245">
        <v>0</v>
      </c>
      <c r="CN245">
        <v>1</v>
      </c>
      <c r="CO245">
        <v>11</v>
      </c>
      <c r="CP245">
        <v>12</v>
      </c>
      <c r="CQ245">
        <v>0</v>
      </c>
      <c r="CR245">
        <v>5</v>
      </c>
      <c r="CS245">
        <v>0</v>
      </c>
      <c r="CT245">
        <v>13</v>
      </c>
      <c r="CU245">
        <v>1</v>
      </c>
      <c r="CV245">
        <v>11</v>
      </c>
      <c r="CW245">
        <v>1</v>
      </c>
      <c r="CX245">
        <v>11</v>
      </c>
      <c r="CY245">
        <v>11</v>
      </c>
      <c r="CZ245">
        <v>0</v>
      </c>
      <c r="DA245">
        <v>1</v>
      </c>
      <c r="DC245">
        <f>((2/17)*100)</f>
        <v>11.76470588235294</v>
      </c>
      <c r="DD245">
        <f>((5/17)*100)</f>
        <v>29.411764705882355</v>
      </c>
      <c r="DE245">
        <f>((17/17)*100)</f>
        <v>100</v>
      </c>
      <c r="DF245">
        <f>((3/14)*100)</f>
        <v>21.428571428571427</v>
      </c>
      <c r="DG245">
        <f>((12/14)*100)</f>
        <v>85.714285714285708</v>
      </c>
      <c r="DH245">
        <f>((3/14)*100)</f>
        <v>21.428571428571427</v>
      </c>
      <c r="DI245">
        <f>((5/21)*100)</f>
        <v>23.809523809523807</v>
      </c>
      <c r="DJ245">
        <f>((16/21)*100)</f>
        <v>76.19047619047619</v>
      </c>
      <c r="DK245">
        <f>((8/21)*100)</f>
        <v>38.095238095238095</v>
      </c>
      <c r="DL245">
        <f>((17/17)*100)</f>
        <v>100</v>
      </c>
      <c r="DM245">
        <f>((2/17)*100)</f>
        <v>11.76470588235294</v>
      </c>
      <c r="DN245">
        <f>((5/17)*100)</f>
        <v>29.411764705882355</v>
      </c>
      <c r="DP245">
        <f>((0/11)*100)</f>
        <v>0</v>
      </c>
      <c r="DQ245">
        <f>((1/11)*100)</f>
        <v>9.0909090909090917</v>
      </c>
      <c r="DR245">
        <f>((11/11)*100)</f>
        <v>100</v>
      </c>
      <c r="DS245">
        <f>((0/12)*100)</f>
        <v>0</v>
      </c>
      <c r="DT245">
        <f>((5/12)*100)</f>
        <v>41.666666666666671</v>
      </c>
      <c r="DU245">
        <f>((0/12)*100)</f>
        <v>0</v>
      </c>
      <c r="DV245">
        <f>((1/13)*100)</f>
        <v>7.6923076923076925</v>
      </c>
      <c r="DW245">
        <f>((11/13)*100)</f>
        <v>84.615384615384613</v>
      </c>
      <c r="DX245">
        <f>((1/13)*100)</f>
        <v>7.6923076923076925</v>
      </c>
      <c r="DY245">
        <f>((11/11)*100)</f>
        <v>100</v>
      </c>
      <c r="DZ245">
        <f>((0/11)*100)</f>
        <v>0</v>
      </c>
      <c r="EA245">
        <f>((1/11)*100)</f>
        <v>9.0909090909090917</v>
      </c>
    </row>
    <row r="246" spans="1:131" x14ac:dyDescent="0.25">
      <c r="A246">
        <v>25.024740000000001</v>
      </c>
      <c r="B246">
        <v>5.6989470000000004</v>
      </c>
      <c r="C246">
        <v>36.023109000000005</v>
      </c>
      <c r="D246">
        <v>7.0471050000000002</v>
      </c>
      <c r="E246">
        <v>26.087318000000003</v>
      </c>
      <c r="F246">
        <v>5.0621049999999999</v>
      </c>
      <c r="G246">
        <v>36.341373000000004</v>
      </c>
      <c r="H246">
        <v>8.5046839999999992</v>
      </c>
      <c r="K246">
        <f>(16/200)</f>
        <v>0.08</v>
      </c>
      <c r="L246">
        <f>(16/200)</f>
        <v>0.08</v>
      </c>
      <c r="N246">
        <f>(20/200)</f>
        <v>0.1</v>
      </c>
      <c r="P246">
        <f>(16/200)</f>
        <v>0.08</v>
      </c>
      <c r="Q246">
        <f>(15/200)</f>
        <v>7.4999999999999997E-2</v>
      </c>
      <c r="R246">
        <f>(15/200)</f>
        <v>7.4999999999999997E-2</v>
      </c>
      <c r="S246">
        <f>(13/200)</f>
        <v>6.5000000000000002E-2</v>
      </c>
      <c r="U246">
        <f>0.08+0.08</f>
        <v>0.16</v>
      </c>
      <c r="V246">
        <f>0.08+0.075</f>
        <v>0.155</v>
      </c>
      <c r="X246">
        <f>0.1+0.065</f>
        <v>0.16500000000000001</v>
      </c>
      <c r="Z246">
        <f>SQRT((ABS($A$247-$A$246)^2+(ABS($B$247-$B$246)^2)))</f>
        <v>15.947819694660515</v>
      </c>
      <c r="AA246">
        <f>SQRT((ABS($C$247-$C$246)^2+(ABS($D$247-$D$246)^2)))</f>
        <v>19.286009241036677</v>
      </c>
      <c r="AC246">
        <f>SQRT((ABS($G$247-$G$246)^2+(ABS($H$247-$H$246)^2)))</f>
        <v>18.683559347514194</v>
      </c>
      <c r="AJ246">
        <f>1/0.16</f>
        <v>6.25</v>
      </c>
      <c r="AK246">
        <f>1/0.155</f>
        <v>6.4516129032258069</v>
      </c>
      <c r="AM246">
        <f>1/0.165</f>
        <v>6.0606060606060606</v>
      </c>
      <c r="AO246">
        <f t="shared" si="113"/>
        <v>99.673873091628209</v>
      </c>
      <c r="AP246">
        <f t="shared" si="114"/>
        <v>124.42586607120437</v>
      </c>
      <c r="AR246">
        <f t="shared" si="116"/>
        <v>113.23369301523753</v>
      </c>
      <c r="AV246">
        <f>((0.08/0.16)*100)</f>
        <v>50</v>
      </c>
      <c r="AW246">
        <f>((0.08/0.155)*100)</f>
        <v>51.612903225806448</v>
      </c>
      <c r="AY246">
        <f>((0.1/0.165)*100)</f>
        <v>60.606060606060609</v>
      </c>
      <c r="BA246">
        <f>((0.08/0.16)*100)</f>
        <v>50</v>
      </c>
      <c r="BB246">
        <f>((0.075/0.155)*100)</f>
        <v>48.387096774193544</v>
      </c>
      <c r="BD246">
        <f>((0.065/0.165)*100)</f>
        <v>39.393939393939391</v>
      </c>
      <c r="BF246">
        <f>ABS($B$246-$D$246)</f>
        <v>1.3481579999999997</v>
      </c>
      <c r="BG246">
        <f>ABS($F$246-$H$246)</f>
        <v>3.4425789999999994</v>
      </c>
      <c r="BL246">
        <f>SQRT((ABS($A$246-$E$246)^2+(ABS($B$246-$F$246)^2)))</f>
        <v>1.2388057713168779</v>
      </c>
      <c r="BM246">
        <f>SQRT((ABS($C$246-$G$246)^2+(ABS($D$246-$H$246)^2)))</f>
        <v>1.4919210820070199</v>
      </c>
      <c r="BO246">
        <f>SQRT((ABS($A$246-$G$246)^2+(ABS($B$246-$H$246)^2)))</f>
        <v>11.659259949493281</v>
      </c>
      <c r="BP246">
        <f>SQRT((ABS($C$246-$E$246)^2+(ABS($D$246-$F$246)^2)))</f>
        <v>10.132135401566693</v>
      </c>
      <c r="BU246">
        <v>16</v>
      </c>
      <c r="BV246">
        <v>0</v>
      </c>
      <c r="BW246">
        <v>1</v>
      </c>
      <c r="BX246">
        <v>16</v>
      </c>
      <c r="BY246">
        <v>16</v>
      </c>
      <c r="BZ246">
        <v>1</v>
      </c>
      <c r="CA246">
        <v>16</v>
      </c>
      <c r="CB246">
        <v>3</v>
      </c>
      <c r="CG246">
        <v>20</v>
      </c>
      <c r="CH246">
        <v>16</v>
      </c>
      <c r="CI246">
        <v>2</v>
      </c>
      <c r="CJ246">
        <v>5</v>
      </c>
      <c r="CL246">
        <v>16</v>
      </c>
      <c r="CM246">
        <v>1</v>
      </c>
      <c r="CN246">
        <v>0</v>
      </c>
      <c r="CO246">
        <v>13</v>
      </c>
      <c r="CP246">
        <v>15</v>
      </c>
      <c r="CQ246">
        <v>0</v>
      </c>
      <c r="CR246">
        <v>11</v>
      </c>
      <c r="CS246">
        <v>0</v>
      </c>
      <c r="CT246">
        <v>15</v>
      </c>
      <c r="CU246">
        <v>0</v>
      </c>
      <c r="CV246">
        <v>15</v>
      </c>
      <c r="CW246">
        <v>0</v>
      </c>
      <c r="CX246">
        <v>13</v>
      </c>
      <c r="CY246">
        <v>13</v>
      </c>
      <c r="CZ246">
        <v>0</v>
      </c>
      <c r="DA246">
        <v>0</v>
      </c>
      <c r="DC246">
        <f>((0/16)*100)</f>
        <v>0</v>
      </c>
      <c r="DD246">
        <f>((1/16)*100)</f>
        <v>6.25</v>
      </c>
      <c r="DE246">
        <f>((16/16)*100)</f>
        <v>100</v>
      </c>
      <c r="DF246">
        <f>((1/16)*100)</f>
        <v>6.25</v>
      </c>
      <c r="DG246">
        <f>((16/16)*100)</f>
        <v>100</v>
      </c>
      <c r="DH246">
        <f>((3/16)*100)</f>
        <v>18.75</v>
      </c>
      <c r="DL246">
        <f>((16/20)*100)</f>
        <v>80</v>
      </c>
      <c r="DM246">
        <f>((2/20)*100)</f>
        <v>10</v>
      </c>
      <c r="DN246">
        <f>((5/20)*100)</f>
        <v>25</v>
      </c>
      <c r="DP246">
        <f>((1/16)*100)</f>
        <v>6.25</v>
      </c>
      <c r="DQ246">
        <f>((0/16)*100)</f>
        <v>0</v>
      </c>
      <c r="DR246">
        <f>((13/16)*100)</f>
        <v>81.25</v>
      </c>
      <c r="DS246">
        <f>((0/15)*100)</f>
        <v>0</v>
      </c>
      <c r="DT246">
        <f>((11/15)*100)</f>
        <v>73.333333333333329</v>
      </c>
      <c r="DU246">
        <f>((0/15)*100)</f>
        <v>0</v>
      </c>
      <c r="DV246">
        <f>((0/15)*100)</f>
        <v>0</v>
      </c>
      <c r="DW246">
        <f>((15/15)*100)</f>
        <v>100</v>
      </c>
      <c r="DX246">
        <f>((0/15)*100)</f>
        <v>0</v>
      </c>
      <c r="DY246">
        <f>((13/13)*100)</f>
        <v>100</v>
      </c>
      <c r="DZ246">
        <f>((0/13)*100)</f>
        <v>0</v>
      </c>
      <c r="EA246">
        <f>((0/13)*100)</f>
        <v>0</v>
      </c>
    </row>
    <row r="247" spans="1:131" x14ac:dyDescent="0.25">
      <c r="A247">
        <v>9.0771090000000072</v>
      </c>
      <c r="B247">
        <v>5.6213680000000004</v>
      </c>
      <c r="C247">
        <v>16.737583000000001</v>
      </c>
      <c r="D247">
        <v>7.1836310000000001</v>
      </c>
      <c r="G247">
        <v>17.671319000000004</v>
      </c>
      <c r="H247">
        <v>7.7944209999999998</v>
      </c>
      <c r="Q247">
        <f>(18/200)</f>
        <v>0.09</v>
      </c>
      <c r="BF247">
        <f>ABS($B$247-$D$247)</f>
        <v>1.5622629999999997</v>
      </c>
      <c r="BI247">
        <v>3.0909875000000002</v>
      </c>
      <c r="BJ247">
        <v>2.8437290000000002</v>
      </c>
      <c r="BO247">
        <f>SQRT((ABS($A$247-$G$247)^2+(ABS($B$247-$H$247)^2)))</f>
        <v>8.8646830098379112</v>
      </c>
      <c r="CP247">
        <v>18</v>
      </c>
      <c r="CQ247">
        <v>2</v>
      </c>
      <c r="CR247">
        <v>15</v>
      </c>
      <c r="CS247">
        <v>0</v>
      </c>
      <c r="DS247">
        <f>((2/18)*100)</f>
        <v>11.111111111111111</v>
      </c>
      <c r="DT247">
        <f>((15/18)*100)</f>
        <v>83.333333333333343</v>
      </c>
      <c r="DU247">
        <f>((0/18)*100)</f>
        <v>0</v>
      </c>
    </row>
    <row r="248" spans="1:131" x14ac:dyDescent="0.25">
      <c r="A248" t="s">
        <v>22</v>
      </c>
      <c r="B248" t="s">
        <v>22</v>
      </c>
      <c r="C248" t="s">
        <v>22</v>
      </c>
      <c r="D248" t="s">
        <v>22</v>
      </c>
      <c r="E248" t="s">
        <v>22</v>
      </c>
      <c r="F248" t="s">
        <v>22</v>
      </c>
      <c r="G248" t="s">
        <v>22</v>
      </c>
      <c r="H248" t="s">
        <v>22</v>
      </c>
    </row>
    <row r="249" spans="1:131" x14ac:dyDescent="0.25">
      <c r="A249">
        <v>228.77094</v>
      </c>
      <c r="B249">
        <v>6.397392</v>
      </c>
      <c r="C249">
        <v>239.64897300000001</v>
      </c>
      <c r="D249">
        <v>8.0586950000000002</v>
      </c>
      <c r="E249">
        <v>251.60777200000001</v>
      </c>
      <c r="F249">
        <v>5.190239</v>
      </c>
      <c r="G249">
        <v>240.62598299999999</v>
      </c>
      <c r="H249">
        <v>8.3118259999999999</v>
      </c>
      <c r="K249">
        <f>(20/200)</f>
        <v>0.1</v>
      </c>
      <c r="L249">
        <f>(20/200)</f>
        <v>0.1</v>
      </c>
      <c r="M249">
        <f>(18/200)</f>
        <v>0.09</v>
      </c>
      <c r="N249">
        <f>(20/200)</f>
        <v>0.1</v>
      </c>
      <c r="P249">
        <f>(15/200)</f>
        <v>7.4999999999999997E-2</v>
      </c>
      <c r="Q249">
        <f>(15/200)</f>
        <v>7.4999999999999997E-2</v>
      </c>
      <c r="R249">
        <f>(13/200)</f>
        <v>6.5000000000000002E-2</v>
      </c>
      <c r="S249">
        <f>(14/200)</f>
        <v>7.0000000000000007E-2</v>
      </c>
      <c r="U249">
        <f>0.1+0.075</f>
        <v>0.17499999999999999</v>
      </c>
      <c r="V249">
        <f>0.1+0.075</f>
        <v>0.17499999999999999</v>
      </c>
      <c r="W249">
        <f>0.09+0.065</f>
        <v>0.155</v>
      </c>
      <c r="X249">
        <f>0.1+0.07</f>
        <v>0.17</v>
      </c>
      <c r="Z249">
        <f>SQRT((ABS($A$250-$A$249)^2+(ABS($B$250-$B$249)^2)))</f>
        <v>20.442135452618867</v>
      </c>
      <c r="AA249">
        <f>SQRT((ABS($C$250-$C$249)^2+(ABS($D$250-$D$249)^2)))</f>
        <v>21.210754907263937</v>
      </c>
      <c r="AB249">
        <f>SQRT((ABS($E$250-$E$249)^2+(ABS($F$250-$F$249)^2)))</f>
        <v>21.857774449496102</v>
      </c>
      <c r="AC249">
        <f>SQRT((ABS($G$250-$G$249)^2+(ABS($H$250-$H$249)^2)))</f>
        <v>21.668928576302818</v>
      </c>
      <c r="AJ249">
        <f>1/0.175</f>
        <v>5.7142857142857144</v>
      </c>
      <c r="AK249">
        <f>1/0.175</f>
        <v>5.7142857142857144</v>
      </c>
      <c r="AL249">
        <f>1/0.155</f>
        <v>6.4516129032258069</v>
      </c>
      <c r="AM249">
        <f>1/0.17</f>
        <v>5.8823529411764701</v>
      </c>
      <c r="AO249">
        <f t="shared" ref="AO249:AO257" si="117">$Z249/$U249</f>
        <v>116.81220258639354</v>
      </c>
      <c r="AP249">
        <f t="shared" ref="AP249:AP257" si="118">$AA249/$V249</f>
        <v>121.20431375579393</v>
      </c>
      <c r="AQ249">
        <f t="shared" ref="AQ249:AQ257" si="119">$AB249/$W249</f>
        <v>141.0178996741684</v>
      </c>
      <c r="AR249">
        <f t="shared" ref="AR249:AR257" si="120">$AC249/$X249</f>
        <v>127.46428574295774</v>
      </c>
      <c r="AV249">
        <f>((0.1/0.175)*100)</f>
        <v>57.142857142857153</v>
      </c>
      <c r="AW249">
        <f>((0.1/0.175)*100)</f>
        <v>57.142857142857153</v>
      </c>
      <c r="AX249">
        <f>((0.09/0.155)*100)</f>
        <v>58.064516129032249</v>
      </c>
      <c r="AY249">
        <f>((0.1/0.17)*100)</f>
        <v>58.82352941176471</v>
      </c>
      <c r="BA249">
        <f>((0.075/0.175)*100)</f>
        <v>42.857142857142861</v>
      </c>
      <c r="BB249">
        <f>((0.075/0.175)*100)</f>
        <v>42.857142857142861</v>
      </c>
      <c r="BC249">
        <f>((0.065/0.155)*100)</f>
        <v>41.935483870967744</v>
      </c>
      <c r="BD249">
        <f>((0.07/0.17)*100)</f>
        <v>41.176470588235297</v>
      </c>
      <c r="BF249">
        <f>ABS($B$249-$D$249)</f>
        <v>1.6613030000000002</v>
      </c>
      <c r="BG249">
        <f>ABS($F$249-$H$249)</f>
        <v>3.1215869999999999</v>
      </c>
      <c r="BL249">
        <f>SQRT((ABS($A$249-$E$250)^2+(ABS($B$249-$F$250)^2)))</f>
        <v>1.4292221636572109</v>
      </c>
      <c r="BM249">
        <f>SQRT((ABS($C$249-$G$249)^2+(ABS($D$249-$H$249)^2)))</f>
        <v>1.0092689647764654</v>
      </c>
      <c r="BO249">
        <f>SQRT((ABS($A$249-$G$250)^2+(ABS($B$249-$H$250)^2)))</f>
        <v>10.055613402284918</v>
      </c>
      <c r="BP249">
        <f>SQRT((ABS($C$249-$E$249)^2+(ABS($D$249-$F$249)^2)))</f>
        <v>12.298004445695122</v>
      </c>
      <c r="BU249">
        <v>20</v>
      </c>
      <c r="BV249">
        <v>6</v>
      </c>
      <c r="BW249">
        <v>7</v>
      </c>
      <c r="BX249">
        <v>18</v>
      </c>
      <c r="BY249">
        <v>20</v>
      </c>
      <c r="BZ249">
        <v>5</v>
      </c>
      <c r="CA249">
        <v>16</v>
      </c>
      <c r="CB249">
        <v>6</v>
      </c>
      <c r="CC249">
        <v>18</v>
      </c>
      <c r="CD249">
        <v>3</v>
      </c>
      <c r="CE249">
        <v>16</v>
      </c>
      <c r="CF249">
        <v>4</v>
      </c>
      <c r="CG249">
        <v>20</v>
      </c>
      <c r="CH249">
        <v>18</v>
      </c>
      <c r="CI249">
        <v>6</v>
      </c>
      <c r="CJ249">
        <v>7</v>
      </c>
      <c r="CL249">
        <v>15</v>
      </c>
      <c r="CM249">
        <v>0</v>
      </c>
      <c r="CN249">
        <v>0</v>
      </c>
      <c r="CO249">
        <v>13</v>
      </c>
      <c r="CP249">
        <v>15</v>
      </c>
      <c r="CQ249">
        <v>0</v>
      </c>
      <c r="CR249">
        <v>13</v>
      </c>
      <c r="CS249">
        <v>0</v>
      </c>
      <c r="CT249">
        <v>13</v>
      </c>
      <c r="CU249">
        <v>0</v>
      </c>
      <c r="CV249">
        <v>13</v>
      </c>
      <c r="CW249">
        <v>0</v>
      </c>
      <c r="CX249">
        <v>14</v>
      </c>
      <c r="CY249">
        <v>13</v>
      </c>
      <c r="CZ249">
        <v>0</v>
      </c>
      <c r="DA249">
        <v>0</v>
      </c>
      <c r="DC249">
        <f>((6/20)*100)</f>
        <v>30</v>
      </c>
      <c r="DD249">
        <f>((7/20)*100)</f>
        <v>35</v>
      </c>
      <c r="DE249">
        <f>((18/20)*100)</f>
        <v>90</v>
      </c>
      <c r="DF249">
        <f>((5/20)*100)</f>
        <v>25</v>
      </c>
      <c r="DG249">
        <f>((16/20)*100)</f>
        <v>80</v>
      </c>
      <c r="DH249">
        <f>((6/20)*100)</f>
        <v>30</v>
      </c>
      <c r="DI249">
        <f>((3/18)*100)</f>
        <v>16.666666666666664</v>
      </c>
      <c r="DJ249">
        <f>((16/18)*100)</f>
        <v>88.888888888888886</v>
      </c>
      <c r="DK249">
        <f>((4/18)*100)</f>
        <v>22.222222222222221</v>
      </c>
      <c r="DL249">
        <f>((18/20)*100)</f>
        <v>90</v>
      </c>
      <c r="DM249">
        <f>((6/20)*100)</f>
        <v>30</v>
      </c>
      <c r="DN249">
        <f>((7/20)*100)</f>
        <v>35</v>
      </c>
      <c r="DP249">
        <f>((0/15)*100)</f>
        <v>0</v>
      </c>
      <c r="DQ249">
        <f>((0/15)*100)</f>
        <v>0</v>
      </c>
      <c r="DR249">
        <f>((13/15)*100)</f>
        <v>86.666666666666671</v>
      </c>
      <c r="DS249">
        <f>((0/15)*100)</f>
        <v>0</v>
      </c>
      <c r="DT249">
        <f>((13/15)*100)</f>
        <v>86.666666666666671</v>
      </c>
      <c r="DU249">
        <f>((0/15)*100)</f>
        <v>0</v>
      </c>
      <c r="DV249">
        <f>((0/13)*100)</f>
        <v>0</v>
      </c>
      <c r="DW249">
        <f>((13/13)*100)</f>
        <v>100</v>
      </c>
      <c r="DX249">
        <f>((0/13)*100)</f>
        <v>0</v>
      </c>
      <c r="DY249">
        <f>((13/14)*100)</f>
        <v>92.857142857142861</v>
      </c>
      <c r="DZ249">
        <f>((0/14)*100)</f>
        <v>0</v>
      </c>
      <c r="EA249">
        <f>((0/14)*100)</f>
        <v>0</v>
      </c>
    </row>
    <row r="250" spans="1:131" x14ac:dyDescent="0.25">
      <c r="A250">
        <v>208.33001899999999</v>
      </c>
      <c r="B250">
        <v>6.6202160000000001</v>
      </c>
      <c r="C250">
        <v>218.44185099999999</v>
      </c>
      <c r="D250">
        <v>7.6661390000000003</v>
      </c>
      <c r="E250">
        <v>229.750632</v>
      </c>
      <c r="F250">
        <v>5.3567770000000001</v>
      </c>
      <c r="G250">
        <v>218.95893599999999</v>
      </c>
      <c r="H250">
        <v>8.5973780000000009</v>
      </c>
      <c r="K250">
        <f>(18/200)</f>
        <v>0.09</v>
      </c>
      <c r="L250">
        <f>(17/200)</f>
        <v>8.5000000000000006E-2</v>
      </c>
      <c r="M250">
        <f>(19/200)</f>
        <v>9.5000000000000001E-2</v>
      </c>
      <c r="N250">
        <f>(18/200)</f>
        <v>0.09</v>
      </c>
      <c r="P250">
        <f>(11/200)</f>
        <v>5.5E-2</v>
      </c>
      <c r="Q250">
        <f>(14/200)</f>
        <v>7.0000000000000007E-2</v>
      </c>
      <c r="R250">
        <f>(13/200)</f>
        <v>6.5000000000000002E-2</v>
      </c>
      <c r="S250">
        <f>(12/200)</f>
        <v>0.06</v>
      </c>
      <c r="U250">
        <f>0.09+0.055</f>
        <v>0.14499999999999999</v>
      </c>
      <c r="V250">
        <f>0.085+0.07</f>
        <v>0.15500000000000003</v>
      </c>
      <c r="W250">
        <f>0.095+0.065</f>
        <v>0.16</v>
      </c>
      <c r="X250">
        <f>0.09+0.06</f>
        <v>0.15</v>
      </c>
      <c r="Z250">
        <f>SQRT((ABS($A$251-$A$250)^2+(ABS($B$251-$B$250)^2)))</f>
        <v>25.112279189184331</v>
      </c>
      <c r="AA250">
        <f>SQRT((ABS($C$251-$C$250)^2+(ABS($D$251-$D$250)^2)))</f>
        <v>21.920222954092058</v>
      </c>
      <c r="AB250">
        <f>SQRT((ABS($E$251-$E$250)^2+(ABS($F$251-$F$250)^2)))</f>
        <v>20.714558666955103</v>
      </c>
      <c r="AC250">
        <f>SQRT((ABS($G$251-$G$250)^2+(ABS($H$251-$H$250)^2)))</f>
        <v>22.636498514564458</v>
      </c>
      <c r="AJ250">
        <f>1/0.145</f>
        <v>6.8965517241379315</v>
      </c>
      <c r="AK250">
        <f>1/0.155</f>
        <v>6.4516129032258069</v>
      </c>
      <c r="AL250">
        <f>1/0.16</f>
        <v>6.25</v>
      </c>
      <c r="AM250">
        <f>1/0.15</f>
        <v>6.666666666666667</v>
      </c>
      <c r="AO250">
        <f t="shared" si="117"/>
        <v>173.1881323392023</v>
      </c>
      <c r="AP250">
        <f t="shared" si="118"/>
        <v>141.42079325220681</v>
      </c>
      <c r="AQ250">
        <f t="shared" si="119"/>
        <v>129.4659916684694</v>
      </c>
      <c r="AR250">
        <f t="shared" si="120"/>
        <v>150.9099900970964</v>
      </c>
      <c r="AV250">
        <f>((0.09/0.145)*100)</f>
        <v>62.068965517241381</v>
      </c>
      <c r="AW250">
        <f>((0.085/0.155)*100)</f>
        <v>54.838709677419359</v>
      </c>
      <c r="AX250">
        <f>((0.095/0.16)*100)</f>
        <v>59.375</v>
      </c>
      <c r="AY250">
        <f>((0.09/0.15)*100)</f>
        <v>60</v>
      </c>
      <c r="BA250">
        <f>((0.055/0.145)*100)</f>
        <v>37.931034482758626</v>
      </c>
      <c r="BB250">
        <f>((0.07/0.155)*100)</f>
        <v>45.161290322580648</v>
      </c>
      <c r="BC250">
        <f>((0.065/0.16)*100)</f>
        <v>40.625</v>
      </c>
      <c r="BD250">
        <f>((0.06/0.15)*100)</f>
        <v>40</v>
      </c>
      <c r="BF250">
        <f>ABS($B$250-$D$250)</f>
        <v>1.0459230000000002</v>
      </c>
      <c r="BG250">
        <f>ABS($F$250-$H$250)</f>
        <v>3.2406010000000007</v>
      </c>
      <c r="BL250">
        <f>SQRT((ABS($A$250-$E$251)^2+(ABS($B$250-$F$251)^2)))</f>
        <v>0.74339802009758849</v>
      </c>
      <c r="BM250">
        <f>SQRT((ABS($C$250-$G$250)^2+(ABS($D$250-$H$250)^2)))</f>
        <v>1.0651680488758617</v>
      </c>
      <c r="BO250">
        <f>SQRT((ABS($A$250-$G$251)^2+(ABS($B$250-$H$251)^2)))</f>
        <v>12.218914941120445</v>
      </c>
      <c r="BP250">
        <f>SQRT((ABS($C$250-$E$251)^2+(ABS($D$250-$F$251)^2)))</f>
        <v>9.4352346460244263</v>
      </c>
      <c r="BU250">
        <v>18</v>
      </c>
      <c r="BV250">
        <v>7</v>
      </c>
      <c r="BW250">
        <v>7</v>
      </c>
      <c r="BX250">
        <v>17</v>
      </c>
      <c r="BY250">
        <v>17</v>
      </c>
      <c r="BZ250">
        <v>6</v>
      </c>
      <c r="CA250">
        <v>14</v>
      </c>
      <c r="CB250">
        <v>5</v>
      </c>
      <c r="CC250">
        <v>19</v>
      </c>
      <c r="CD250">
        <v>8</v>
      </c>
      <c r="CE250">
        <v>14</v>
      </c>
      <c r="CF250">
        <v>7</v>
      </c>
      <c r="CG250">
        <v>18</v>
      </c>
      <c r="CH250">
        <v>17</v>
      </c>
      <c r="CI250">
        <v>7</v>
      </c>
      <c r="CJ250">
        <v>7</v>
      </c>
      <c r="CL250">
        <v>11</v>
      </c>
      <c r="CM250">
        <v>0</v>
      </c>
      <c r="CN250">
        <v>0</v>
      </c>
      <c r="CO250">
        <v>10</v>
      </c>
      <c r="CP250">
        <v>14</v>
      </c>
      <c r="CQ250">
        <v>0</v>
      </c>
      <c r="CR250">
        <v>9</v>
      </c>
      <c r="CS250">
        <v>0</v>
      </c>
      <c r="CT250">
        <v>13</v>
      </c>
      <c r="CU250">
        <v>0</v>
      </c>
      <c r="CV250">
        <v>9</v>
      </c>
      <c r="CW250">
        <v>0</v>
      </c>
      <c r="CX250">
        <v>12</v>
      </c>
      <c r="CY250">
        <v>10</v>
      </c>
      <c r="CZ250">
        <v>0</v>
      </c>
      <c r="DA250">
        <v>0</v>
      </c>
      <c r="DC250">
        <f>((7/18)*100)</f>
        <v>38.888888888888893</v>
      </c>
      <c r="DD250">
        <f>((7/18)*100)</f>
        <v>38.888888888888893</v>
      </c>
      <c r="DE250">
        <f>((17/18)*100)</f>
        <v>94.444444444444443</v>
      </c>
      <c r="DF250">
        <f>((6/17)*100)</f>
        <v>35.294117647058826</v>
      </c>
      <c r="DG250">
        <f>((14/17)*100)</f>
        <v>82.35294117647058</v>
      </c>
      <c r="DH250">
        <f>((5/17)*100)</f>
        <v>29.411764705882355</v>
      </c>
      <c r="DI250">
        <f>((8/19)*100)</f>
        <v>42.105263157894733</v>
      </c>
      <c r="DJ250">
        <f>((14/19)*100)</f>
        <v>73.68421052631578</v>
      </c>
      <c r="DK250">
        <f>((7/19)*100)</f>
        <v>36.84210526315789</v>
      </c>
      <c r="DL250">
        <f>((17/18)*100)</f>
        <v>94.444444444444443</v>
      </c>
      <c r="DM250">
        <f>((7/18)*100)</f>
        <v>38.888888888888893</v>
      </c>
      <c r="DN250">
        <f>((7/18)*100)</f>
        <v>38.888888888888893</v>
      </c>
      <c r="DP250">
        <f>((0/11)*100)</f>
        <v>0</v>
      </c>
      <c r="DQ250">
        <f>((0/11)*100)</f>
        <v>0</v>
      </c>
      <c r="DR250">
        <f>((10/11)*100)</f>
        <v>90.909090909090907</v>
      </c>
      <c r="DS250">
        <f>((0/14)*100)</f>
        <v>0</v>
      </c>
      <c r="DT250">
        <f>((9/14)*100)</f>
        <v>64.285714285714292</v>
      </c>
      <c r="DU250">
        <f>((0/14)*100)</f>
        <v>0</v>
      </c>
      <c r="DV250">
        <f>((0/13)*100)</f>
        <v>0</v>
      </c>
      <c r="DW250">
        <f>((9/13)*100)</f>
        <v>69.230769230769226</v>
      </c>
      <c r="DX250">
        <f>((0/13)*100)</f>
        <v>0</v>
      </c>
      <c r="DY250">
        <f>((10/12)*100)</f>
        <v>83.333333333333343</v>
      </c>
      <c r="DZ250">
        <f>((0/12)*100)</f>
        <v>0</v>
      </c>
      <c r="EA250">
        <f>((0/12)*100)</f>
        <v>0</v>
      </c>
    </row>
    <row r="251" spans="1:131" x14ac:dyDescent="0.25">
      <c r="A251">
        <v>183.218569</v>
      </c>
      <c r="B251">
        <v>6.4161450000000002</v>
      </c>
      <c r="C251">
        <v>196.527163</v>
      </c>
      <c r="D251">
        <v>8.1587080000000007</v>
      </c>
      <c r="E251">
        <v>209.071257</v>
      </c>
      <c r="F251">
        <v>6.5635870000000001</v>
      </c>
      <c r="G251">
        <v>196.32437000000002</v>
      </c>
      <c r="H251">
        <v>8.89316</v>
      </c>
      <c r="K251">
        <f>(16/200)</f>
        <v>0.08</v>
      </c>
      <c r="L251">
        <f>(16/200)</f>
        <v>0.08</v>
      </c>
      <c r="M251">
        <f>(17/200)</f>
        <v>8.5000000000000006E-2</v>
      </c>
      <c r="N251">
        <f>(18/200)</f>
        <v>0.09</v>
      </c>
      <c r="P251">
        <f>(11/200)</f>
        <v>5.5E-2</v>
      </c>
      <c r="Q251">
        <f>(11/200)</f>
        <v>5.5E-2</v>
      </c>
      <c r="R251">
        <f>(11/200)</f>
        <v>5.5E-2</v>
      </c>
      <c r="S251">
        <f>(9/200)</f>
        <v>4.4999999999999998E-2</v>
      </c>
      <c r="U251">
        <f>0.08+0.055</f>
        <v>0.13500000000000001</v>
      </c>
      <c r="V251">
        <f>0.08+0.055</f>
        <v>0.13500000000000001</v>
      </c>
      <c r="W251">
        <f>0.085+0.055</f>
        <v>0.14000000000000001</v>
      </c>
      <c r="X251">
        <f>0.09+0.045</f>
        <v>0.13500000000000001</v>
      </c>
      <c r="Z251">
        <f>SQRT((ABS($A$252-$A$251)^2+(ABS($B$252-$B$251)^2)))</f>
        <v>24.005980516055605</v>
      </c>
      <c r="AA251">
        <f>SQRT((ABS($C$252-$C$251)^2+(ABS($D$252-$D$251)^2)))</f>
        <v>26.078594295023549</v>
      </c>
      <c r="AB251">
        <f>SQRT((ABS($E$252-$E$251)^2+(ABS($F$252-$F$251)^2)))</f>
        <v>24.855270030323638</v>
      </c>
      <c r="AC251">
        <f>SQRT((ABS($G$252-$G$251)^2+(ABS($H$252-$H$251)^2)))</f>
        <v>27.138474819587536</v>
      </c>
      <c r="AJ251">
        <f>1/0.135</f>
        <v>7.4074074074074066</v>
      </c>
      <c r="AK251">
        <f>1/0.135</f>
        <v>7.4074074074074066</v>
      </c>
      <c r="AL251">
        <f>1/0.14</f>
        <v>7.1428571428571423</v>
      </c>
      <c r="AM251">
        <f>1/0.135</f>
        <v>7.4074074074074066</v>
      </c>
      <c r="AO251">
        <f t="shared" si="117"/>
        <v>177.82207789670818</v>
      </c>
      <c r="AP251">
        <f t="shared" si="118"/>
        <v>193.17477255572999</v>
      </c>
      <c r="AQ251">
        <f t="shared" si="119"/>
        <v>177.53764307374024</v>
      </c>
      <c r="AR251">
        <f t="shared" si="120"/>
        <v>201.02573940435209</v>
      </c>
      <c r="AV251">
        <f>((0.08/0.135)*100)</f>
        <v>59.259259259259252</v>
      </c>
      <c r="AW251">
        <f>((0.08/0.135)*100)</f>
        <v>59.259259259259252</v>
      </c>
      <c r="AX251">
        <f>((0.085/0.14)*100)</f>
        <v>60.714285714285708</v>
      </c>
      <c r="AY251">
        <f>((0.09/0.135)*100)</f>
        <v>66.666666666666657</v>
      </c>
      <c r="BA251">
        <f>((0.055/0.135)*100)</f>
        <v>40.74074074074074</v>
      </c>
      <c r="BB251">
        <f>((0.055/0.135)*100)</f>
        <v>40.74074074074074</v>
      </c>
      <c r="BC251">
        <f>((0.055/0.14)*100)</f>
        <v>39.285714285714285</v>
      </c>
      <c r="BD251">
        <f>((0.045/0.135)*100)</f>
        <v>33.333333333333329</v>
      </c>
      <c r="BF251">
        <f>ABS($B$251-$D$251)</f>
        <v>1.7425630000000005</v>
      </c>
      <c r="BG251">
        <f>ABS($F$251-$H$251)</f>
        <v>2.3295729999999999</v>
      </c>
      <c r="BL251">
        <f>SQRT((ABS($A$251-$E$252)^2+(ABS($B$251-$F$252)^2)))</f>
        <v>1.0707553318312373</v>
      </c>
      <c r="BM251">
        <f>SQRT((ABS($C$251-$G$251)^2+(ABS($D$251-$H$251)^2)))</f>
        <v>0.76193486673927258</v>
      </c>
      <c r="BO251">
        <f>SQRT((ABS($A$251-$G$252)^2+(ABS($B$251-$H$252)^2)))</f>
        <v>14.232043996937524</v>
      </c>
      <c r="BP251">
        <f>SQRT((ABS($C$251-$E$252)^2+(ABS($D$251-$F$252)^2)))</f>
        <v>12.486562955533987</v>
      </c>
      <c r="BU251">
        <v>16</v>
      </c>
      <c r="BV251">
        <v>5</v>
      </c>
      <c r="BW251">
        <v>7</v>
      </c>
      <c r="BX251">
        <v>15</v>
      </c>
      <c r="BY251">
        <v>16</v>
      </c>
      <c r="BZ251">
        <v>5</v>
      </c>
      <c r="CA251">
        <v>14</v>
      </c>
      <c r="CB251">
        <v>7</v>
      </c>
      <c r="CC251">
        <v>17</v>
      </c>
      <c r="CD251">
        <v>6</v>
      </c>
      <c r="CE251">
        <v>14</v>
      </c>
      <c r="CF251">
        <v>8</v>
      </c>
      <c r="CG251">
        <v>18</v>
      </c>
      <c r="CH251">
        <v>15</v>
      </c>
      <c r="CI251">
        <v>7</v>
      </c>
      <c r="CJ251">
        <v>9</v>
      </c>
      <c r="CL251">
        <v>11</v>
      </c>
      <c r="CM251">
        <v>0</v>
      </c>
      <c r="CN251">
        <v>0</v>
      </c>
      <c r="CO251">
        <v>8</v>
      </c>
      <c r="CP251">
        <v>11</v>
      </c>
      <c r="CQ251">
        <v>0</v>
      </c>
      <c r="CR251">
        <v>8</v>
      </c>
      <c r="CS251">
        <v>0</v>
      </c>
      <c r="CT251">
        <v>11</v>
      </c>
      <c r="CU251">
        <v>0</v>
      </c>
      <c r="CV251">
        <v>8</v>
      </c>
      <c r="CW251">
        <v>0</v>
      </c>
      <c r="CX251">
        <v>9</v>
      </c>
      <c r="CY251">
        <v>8</v>
      </c>
      <c r="CZ251">
        <v>0</v>
      </c>
      <c r="DA251">
        <v>0</v>
      </c>
      <c r="DC251">
        <f>((5/16)*100)</f>
        <v>31.25</v>
      </c>
      <c r="DD251">
        <f>((7/16)*100)</f>
        <v>43.75</v>
      </c>
      <c r="DE251">
        <f>((15/16)*100)</f>
        <v>93.75</v>
      </c>
      <c r="DF251">
        <f>((5/16)*100)</f>
        <v>31.25</v>
      </c>
      <c r="DG251">
        <f>((14/16)*100)</f>
        <v>87.5</v>
      </c>
      <c r="DH251">
        <f>((7/16)*100)</f>
        <v>43.75</v>
      </c>
      <c r="DI251">
        <f>((6/17)*100)</f>
        <v>35.294117647058826</v>
      </c>
      <c r="DJ251">
        <f>((14/17)*100)</f>
        <v>82.35294117647058</v>
      </c>
      <c r="DK251">
        <f>((8/17)*100)</f>
        <v>47.058823529411761</v>
      </c>
      <c r="DL251">
        <f>((15/18)*100)</f>
        <v>83.333333333333343</v>
      </c>
      <c r="DM251">
        <f>((7/18)*100)</f>
        <v>38.888888888888893</v>
      </c>
      <c r="DN251">
        <f>((9/18)*100)</f>
        <v>50</v>
      </c>
      <c r="DP251">
        <f>((0/11)*100)</f>
        <v>0</v>
      </c>
      <c r="DQ251">
        <f>((0/11)*100)</f>
        <v>0</v>
      </c>
      <c r="DR251">
        <f>((8/11)*100)</f>
        <v>72.727272727272734</v>
      </c>
      <c r="DS251">
        <f>((0/11)*100)</f>
        <v>0</v>
      </c>
      <c r="DT251">
        <f>((8/11)*100)</f>
        <v>72.727272727272734</v>
      </c>
      <c r="DU251">
        <f>((0/11)*100)</f>
        <v>0</v>
      </c>
      <c r="DV251">
        <f>((0/11)*100)</f>
        <v>0</v>
      </c>
      <c r="DW251">
        <f>((8/11)*100)</f>
        <v>72.727272727272734</v>
      </c>
      <c r="DX251">
        <f>((0/11)*100)</f>
        <v>0</v>
      </c>
      <c r="DY251">
        <f>((8/9)*100)</f>
        <v>88.888888888888886</v>
      </c>
      <c r="DZ251">
        <f>((0/9)*100)</f>
        <v>0</v>
      </c>
      <c r="EA251">
        <f>((0/9)*100)</f>
        <v>0</v>
      </c>
    </row>
    <row r="252" spans="1:131" x14ac:dyDescent="0.25">
      <c r="A252">
        <v>159.21319</v>
      </c>
      <c r="B252">
        <v>6.5860849999999997</v>
      </c>
      <c r="C252">
        <v>170.45255300000002</v>
      </c>
      <c r="D252">
        <v>7.7028639999999999</v>
      </c>
      <c r="E252">
        <v>184.22148000000001</v>
      </c>
      <c r="F252">
        <v>6.0410630000000003</v>
      </c>
      <c r="G252">
        <v>169.18608699999999</v>
      </c>
      <c r="H252">
        <v>8.7911239999999999</v>
      </c>
      <c r="K252">
        <f>(16/200)</f>
        <v>0.08</v>
      </c>
      <c r="L252">
        <f>(16/200)</f>
        <v>0.08</v>
      </c>
      <c r="M252">
        <f>(17/200)</f>
        <v>8.5000000000000006E-2</v>
      </c>
      <c r="N252">
        <f>(18/200)</f>
        <v>0.09</v>
      </c>
      <c r="P252">
        <f>(10/200)</f>
        <v>0.05</v>
      </c>
      <c r="Q252">
        <f>(11/200)</f>
        <v>5.5E-2</v>
      </c>
      <c r="R252">
        <f>(9/200)</f>
        <v>4.4999999999999998E-2</v>
      </c>
      <c r="S252">
        <f>(9/200)</f>
        <v>4.4999999999999998E-2</v>
      </c>
      <c r="U252">
        <f>0.08+0.05</f>
        <v>0.13</v>
      </c>
      <c r="V252">
        <f>0.08+0.055</f>
        <v>0.13500000000000001</v>
      </c>
      <c r="W252">
        <f>0.085+0.045</f>
        <v>0.13</v>
      </c>
      <c r="X252">
        <f>0.09+0.045</f>
        <v>0.13500000000000001</v>
      </c>
      <c r="Z252">
        <f>SQRT((ABS($A$253-$A$252)^2+(ABS($B$253-$B$252)^2)))</f>
        <v>34.300741072554331</v>
      </c>
      <c r="AA252">
        <f>SQRT((ABS($C$253-$C$252)^2+(ABS($D$253-$D$252)^2)))</f>
        <v>20.475331326056583</v>
      </c>
      <c r="AB252">
        <f>SQRT((ABS($E$253-$E$252)^2+(ABS($F$253-$F$252)^2)))</f>
        <v>24.286064096353538</v>
      </c>
      <c r="AC252">
        <f>SQRT((ABS($G$253-$G$252)^2+(ABS($H$253-$H$252)^2)))</f>
        <v>32.957056088286663</v>
      </c>
      <c r="AJ252">
        <f>1/0.13</f>
        <v>7.6923076923076916</v>
      </c>
      <c r="AK252">
        <f>1/0.135</f>
        <v>7.4074074074074066</v>
      </c>
      <c r="AL252">
        <f>1/0.13</f>
        <v>7.6923076923076916</v>
      </c>
      <c r="AM252">
        <f>1/0.135</f>
        <v>7.4074074074074066</v>
      </c>
      <c r="AO252">
        <f t="shared" si="117"/>
        <v>263.85185440426409</v>
      </c>
      <c r="AP252">
        <f t="shared" si="118"/>
        <v>151.66912093375245</v>
      </c>
      <c r="AQ252">
        <f t="shared" si="119"/>
        <v>186.81587766425798</v>
      </c>
      <c r="AR252">
        <f t="shared" si="120"/>
        <v>244.12634139471601</v>
      </c>
      <c r="AV252">
        <f>((0.08/0.13)*100)</f>
        <v>61.53846153846154</v>
      </c>
      <c r="AW252">
        <f>((0.08/0.135)*100)</f>
        <v>59.259259259259252</v>
      </c>
      <c r="AX252">
        <f>((0.085/0.13)*100)</f>
        <v>65.384615384615387</v>
      </c>
      <c r="AY252">
        <f>((0.09/0.135)*100)</f>
        <v>66.666666666666657</v>
      </c>
      <c r="BA252">
        <f>((0.05/0.13)*100)</f>
        <v>38.461538461538467</v>
      </c>
      <c r="BB252">
        <f>((0.055/0.135)*100)</f>
        <v>40.74074074074074</v>
      </c>
      <c r="BC252">
        <f>((0.045/0.13)*100)</f>
        <v>34.615384615384613</v>
      </c>
      <c r="BD252">
        <f>((0.045/0.135)*100)</f>
        <v>33.333333333333329</v>
      </c>
      <c r="BF252">
        <f>ABS($B$252-$D$252)</f>
        <v>1.1167790000000002</v>
      </c>
      <c r="BG252">
        <f>ABS($F$252-$H$252)</f>
        <v>2.7500609999999996</v>
      </c>
      <c r="BL252">
        <f>SQRT((ABS($A$252-$E$253)^2+(ABS($B$252-$F$253)^2)))</f>
        <v>0.72884247749429032</v>
      </c>
      <c r="BM252">
        <f>SQRT((ABS($C$252-$G$252)^2+(ABS($D$252-$H$252)^2)))</f>
        <v>1.6698041671873061</v>
      </c>
      <c r="BO252">
        <f>SQRT((ABS($A$252-$G$253)^2+(ABS($B$252-$H$253)^2)))</f>
        <v>23.040857722144629</v>
      </c>
      <c r="BP252">
        <f>SQRT((ABS($C$252-$E$253)^2+(ABS($D$252-$F$253)^2)))</f>
        <v>10.568255447833304</v>
      </c>
      <c r="BU252">
        <v>16</v>
      </c>
      <c r="BV252">
        <v>7</v>
      </c>
      <c r="BW252">
        <v>8</v>
      </c>
      <c r="BX252">
        <v>16</v>
      </c>
      <c r="BY252">
        <v>16</v>
      </c>
      <c r="BZ252">
        <v>6</v>
      </c>
      <c r="CA252">
        <v>13</v>
      </c>
      <c r="CB252">
        <v>7</v>
      </c>
      <c r="CC252">
        <v>17</v>
      </c>
      <c r="CD252">
        <v>7</v>
      </c>
      <c r="CE252">
        <v>13</v>
      </c>
      <c r="CF252">
        <v>8</v>
      </c>
      <c r="CG252">
        <v>18</v>
      </c>
      <c r="CH252">
        <v>16</v>
      </c>
      <c r="CI252">
        <v>9</v>
      </c>
      <c r="CJ252">
        <v>10</v>
      </c>
      <c r="CL252">
        <v>10</v>
      </c>
      <c r="CM252">
        <v>0</v>
      </c>
      <c r="CN252">
        <v>0</v>
      </c>
      <c r="CO252">
        <v>8</v>
      </c>
      <c r="CP252">
        <v>11</v>
      </c>
      <c r="CQ252">
        <v>0</v>
      </c>
      <c r="CR252">
        <v>7</v>
      </c>
      <c r="CS252">
        <v>0</v>
      </c>
      <c r="CT252">
        <v>9</v>
      </c>
      <c r="CU252">
        <v>0</v>
      </c>
      <c r="CV252">
        <v>7</v>
      </c>
      <c r="CW252">
        <v>0</v>
      </c>
      <c r="CX252">
        <v>9</v>
      </c>
      <c r="CY252">
        <v>8</v>
      </c>
      <c r="CZ252">
        <v>0</v>
      </c>
      <c r="DA252">
        <v>0</v>
      </c>
      <c r="DC252">
        <f>((7/16)*100)</f>
        <v>43.75</v>
      </c>
      <c r="DD252">
        <f>((8/16)*100)</f>
        <v>50</v>
      </c>
      <c r="DE252">
        <f>((16/16)*100)</f>
        <v>100</v>
      </c>
      <c r="DF252">
        <f>((6/16)*100)</f>
        <v>37.5</v>
      </c>
      <c r="DG252">
        <f>((13/16)*100)</f>
        <v>81.25</v>
      </c>
      <c r="DH252">
        <f>((7/16)*100)</f>
        <v>43.75</v>
      </c>
      <c r="DI252">
        <f>((7/17)*100)</f>
        <v>41.17647058823529</v>
      </c>
      <c r="DJ252">
        <f>((13/17)*100)</f>
        <v>76.470588235294116</v>
      </c>
      <c r="DK252">
        <f>((8/17)*100)</f>
        <v>47.058823529411761</v>
      </c>
      <c r="DL252">
        <f>((16/18)*100)</f>
        <v>88.888888888888886</v>
      </c>
      <c r="DM252">
        <f>((9/18)*100)</f>
        <v>50</v>
      </c>
      <c r="DN252">
        <f>((10/18)*100)</f>
        <v>55.555555555555557</v>
      </c>
      <c r="DP252">
        <f t="shared" ref="DP252:DQ254" si="121">((0/10)*100)</f>
        <v>0</v>
      </c>
      <c r="DQ252">
        <f t="shared" si="121"/>
        <v>0</v>
      </c>
      <c r="DR252">
        <f>((8/10)*100)</f>
        <v>80</v>
      </c>
      <c r="DS252">
        <f>((0/11)*100)</f>
        <v>0</v>
      </c>
      <c r="DT252">
        <f>((7/11)*100)</f>
        <v>63.636363636363633</v>
      </c>
      <c r="DU252">
        <f>((0/11)*100)</f>
        <v>0</v>
      </c>
      <c r="DV252">
        <f>((0/9)*100)</f>
        <v>0</v>
      </c>
      <c r="DW252">
        <f>((7/9)*100)</f>
        <v>77.777777777777786</v>
      </c>
      <c r="DX252">
        <f>((0/9)*100)</f>
        <v>0</v>
      </c>
      <c r="DY252">
        <f>((8/9)*100)</f>
        <v>88.888888888888886</v>
      </c>
      <c r="DZ252">
        <f>((0/9)*100)</f>
        <v>0</v>
      </c>
      <c r="EA252">
        <f>((0/9)*100)</f>
        <v>0</v>
      </c>
    </row>
    <row r="253" spans="1:131" x14ac:dyDescent="0.25">
      <c r="A253">
        <v>124.91419100000002</v>
      </c>
      <c r="B253">
        <v>6.2403890000000004</v>
      </c>
      <c r="C253">
        <v>149.98652800000002</v>
      </c>
      <c r="D253">
        <v>8.3201269999999994</v>
      </c>
      <c r="E253">
        <v>159.94187600000001</v>
      </c>
      <c r="F253">
        <v>6.6011870000000004</v>
      </c>
      <c r="G253">
        <v>136.233294</v>
      </c>
      <c r="H253">
        <v>8.2610489999999999</v>
      </c>
      <c r="K253">
        <f>(17/200)</f>
        <v>8.5000000000000006E-2</v>
      </c>
      <c r="L253">
        <f>(16/200)</f>
        <v>0.08</v>
      </c>
      <c r="M253">
        <f>(19/200)</f>
        <v>9.5000000000000001E-2</v>
      </c>
      <c r="N253">
        <f>(16/200)</f>
        <v>0.08</v>
      </c>
      <c r="P253">
        <f>(10/200)</f>
        <v>0.05</v>
      </c>
      <c r="Q253">
        <f>(9/200)</f>
        <v>4.4999999999999998E-2</v>
      </c>
      <c r="R253">
        <f>(8/200)</f>
        <v>0.04</v>
      </c>
      <c r="S253">
        <f>(7/200)</f>
        <v>3.5000000000000003E-2</v>
      </c>
      <c r="U253">
        <f>0.085+0.05</f>
        <v>0.13500000000000001</v>
      </c>
      <c r="V253">
        <f>0.08+0.045</f>
        <v>0.125</v>
      </c>
      <c r="W253">
        <f>0.095+0.04</f>
        <v>0.13500000000000001</v>
      </c>
      <c r="X253">
        <f>0.08+0.035</f>
        <v>0.115</v>
      </c>
      <c r="Z253">
        <f>SQRT((ABS($A$254-$A$253)^2+(ABS($B$254-$B$253)^2)))</f>
        <v>26.466165299767063</v>
      </c>
      <c r="AA253">
        <f>SQRT((ABS($C$254-$C$253)^2+(ABS($D$254-$D$253)^2)))</f>
        <v>36.404414867879815</v>
      </c>
      <c r="AB253">
        <f>SQRT((ABS($E$254-$E$253)^2+(ABS($F$254-$F$253)^2)))</f>
        <v>34.583790522283785</v>
      </c>
      <c r="AC253">
        <f>SQRT((ABS($G$254-$G$253)^2+(ABS($H$254-$H$253)^2)))</f>
        <v>23.618251191489552</v>
      </c>
      <c r="AJ253">
        <f>1/0.135</f>
        <v>7.4074074074074066</v>
      </c>
      <c r="AK253">
        <f>1/0.125</f>
        <v>8</v>
      </c>
      <c r="AL253">
        <f>1/0.135</f>
        <v>7.4074074074074066</v>
      </c>
      <c r="AM253">
        <f>1/0.115</f>
        <v>8.695652173913043</v>
      </c>
      <c r="AO253">
        <f t="shared" si="117"/>
        <v>196.04566888716343</v>
      </c>
      <c r="AP253">
        <f t="shared" si="118"/>
        <v>291.23531894303852</v>
      </c>
      <c r="AQ253">
        <f t="shared" si="119"/>
        <v>256.17622609099101</v>
      </c>
      <c r="AR253">
        <f t="shared" si="120"/>
        <v>205.37609731730043</v>
      </c>
      <c r="AV253">
        <f>((0.085/0.135)*100)</f>
        <v>62.962962962962962</v>
      </c>
      <c r="AW253">
        <f>((0.08/0.125)*100)</f>
        <v>64</v>
      </c>
      <c r="AX253">
        <f>((0.095/0.135)*100)</f>
        <v>70.370370370370367</v>
      </c>
      <c r="AY253">
        <f>((0.08/0.115)*100)</f>
        <v>69.565217391304344</v>
      </c>
      <c r="BA253">
        <f>((0.05/0.135)*100)</f>
        <v>37.037037037037038</v>
      </c>
      <c r="BB253">
        <f>((0.045/0.125)*100)</f>
        <v>36</v>
      </c>
      <c r="BC253">
        <f>((0.04/0.135)*100)</f>
        <v>29.629629629629626</v>
      </c>
      <c r="BD253">
        <f>((0.035/0.115)*100)</f>
        <v>30.434782608695656</v>
      </c>
      <c r="BF253">
        <f>ABS($B$253-$D$253)</f>
        <v>2.079737999999999</v>
      </c>
      <c r="BG253">
        <f>ABS($F$253-$H$253)</f>
        <v>1.6598619999999995</v>
      </c>
      <c r="BL253">
        <f>SQRT((ABS($A$253-$E$254)^2+(ABS($B$253-$F$254)^2)))</f>
        <v>0.4531585681701103</v>
      </c>
      <c r="BM253">
        <f>SQRT((ABS($C$253-$G$253)^2+(ABS($D$253-$H$253)^2)))</f>
        <v>13.75336088630123</v>
      </c>
      <c r="BO253">
        <f>SQRT((ABS($A$253-$G$253)^2+(ABS($B$253-$H$253)^2)))</f>
        <v>11.498050250377611</v>
      </c>
      <c r="BP253">
        <f>SQRT((ABS($C$253-$E$254)^2+(ABS($D$253-$F$254)^2)))</f>
        <v>24.719896267198497</v>
      </c>
      <c r="BU253">
        <v>17</v>
      </c>
      <c r="BV253">
        <v>7</v>
      </c>
      <c r="BW253">
        <v>9</v>
      </c>
      <c r="BX253">
        <v>13</v>
      </c>
      <c r="BY253">
        <v>16</v>
      </c>
      <c r="BZ253">
        <v>6</v>
      </c>
      <c r="CA253">
        <v>15</v>
      </c>
      <c r="CB253">
        <v>9</v>
      </c>
      <c r="CC253">
        <v>19</v>
      </c>
      <c r="CD253">
        <v>9</v>
      </c>
      <c r="CE253">
        <v>15</v>
      </c>
      <c r="CF253">
        <v>12</v>
      </c>
      <c r="CG253">
        <v>16</v>
      </c>
      <c r="CH253">
        <v>13</v>
      </c>
      <c r="CI253">
        <v>6</v>
      </c>
      <c r="CJ253">
        <v>8</v>
      </c>
      <c r="CL253">
        <v>10</v>
      </c>
      <c r="CM253">
        <v>0</v>
      </c>
      <c r="CN253">
        <v>0</v>
      </c>
      <c r="CO253">
        <v>7</v>
      </c>
      <c r="CP253">
        <v>9</v>
      </c>
      <c r="CQ253">
        <v>0</v>
      </c>
      <c r="CR253">
        <v>5</v>
      </c>
      <c r="CS253">
        <v>0</v>
      </c>
      <c r="CT253">
        <v>8</v>
      </c>
      <c r="CU253">
        <v>0</v>
      </c>
      <c r="CV253">
        <v>5</v>
      </c>
      <c r="CW253">
        <v>0</v>
      </c>
      <c r="CX253">
        <v>7</v>
      </c>
      <c r="CY253">
        <v>7</v>
      </c>
      <c r="CZ253">
        <v>0</v>
      </c>
      <c r="DA253">
        <v>0</v>
      </c>
      <c r="DC253">
        <f>((7/17)*100)</f>
        <v>41.17647058823529</v>
      </c>
      <c r="DD253">
        <f>((9/17)*100)</f>
        <v>52.941176470588239</v>
      </c>
      <c r="DE253">
        <f>((13/17)*100)</f>
        <v>76.470588235294116</v>
      </c>
      <c r="DF253">
        <f>((6/16)*100)</f>
        <v>37.5</v>
      </c>
      <c r="DG253">
        <f>((15/16)*100)</f>
        <v>93.75</v>
      </c>
      <c r="DH253">
        <f>((9/16)*100)</f>
        <v>56.25</v>
      </c>
      <c r="DI253">
        <f>((9/19)*100)</f>
        <v>47.368421052631575</v>
      </c>
      <c r="DJ253">
        <f>((15/19)*100)</f>
        <v>78.94736842105263</v>
      </c>
      <c r="DK253">
        <f>((12/19)*100)</f>
        <v>63.157894736842103</v>
      </c>
      <c r="DL253">
        <f>((13/16)*100)</f>
        <v>81.25</v>
      </c>
      <c r="DM253">
        <f>((6/16)*100)</f>
        <v>37.5</v>
      </c>
      <c r="DN253">
        <f>((8/16)*100)</f>
        <v>50</v>
      </c>
      <c r="DP253">
        <f t="shared" si="121"/>
        <v>0</v>
      </c>
      <c r="DQ253">
        <f t="shared" si="121"/>
        <v>0</v>
      </c>
      <c r="DR253">
        <f>((7/10)*100)</f>
        <v>70</v>
      </c>
      <c r="DS253">
        <f>((0/9)*100)</f>
        <v>0</v>
      </c>
      <c r="DT253">
        <f>((5/9)*100)</f>
        <v>55.555555555555557</v>
      </c>
      <c r="DU253">
        <f>((0/9)*100)</f>
        <v>0</v>
      </c>
      <c r="DV253">
        <f>((0/8)*100)</f>
        <v>0</v>
      </c>
      <c r="DW253">
        <f>((5/8)*100)</f>
        <v>62.5</v>
      </c>
      <c r="DX253">
        <f>((0/8)*100)</f>
        <v>0</v>
      </c>
      <c r="DY253">
        <f>((7/7)*100)</f>
        <v>100</v>
      </c>
      <c r="DZ253">
        <f>((0/7)*100)</f>
        <v>0</v>
      </c>
      <c r="EA253">
        <f>((0/7)*100)</f>
        <v>0</v>
      </c>
    </row>
    <row r="254" spans="1:131" x14ac:dyDescent="0.25">
      <c r="A254">
        <v>98.474396000000013</v>
      </c>
      <c r="B254">
        <v>7.4215520000000001</v>
      </c>
      <c r="C254">
        <v>113.58264000000001</v>
      </c>
      <c r="D254">
        <v>8.5159850000000006</v>
      </c>
      <c r="E254">
        <v>125.36085</v>
      </c>
      <c r="F254">
        <v>6.1639140000000001</v>
      </c>
      <c r="G254">
        <v>112.62110700000001</v>
      </c>
      <c r="H254">
        <v>8.7962260000000008</v>
      </c>
      <c r="K254">
        <f>(16/200)</f>
        <v>0.08</v>
      </c>
      <c r="L254">
        <f>(16/200)</f>
        <v>0.08</v>
      </c>
      <c r="M254">
        <f>(19/200)</f>
        <v>9.5000000000000001E-2</v>
      </c>
      <c r="N254">
        <f>(17/200)</f>
        <v>8.5000000000000006E-2</v>
      </c>
      <c r="P254">
        <f>(10/200)</f>
        <v>0.05</v>
      </c>
      <c r="Q254">
        <f>(10/200)</f>
        <v>0.05</v>
      </c>
      <c r="R254">
        <f>(8/200)</f>
        <v>0.04</v>
      </c>
      <c r="S254">
        <f>(10/200)</f>
        <v>0.05</v>
      </c>
      <c r="U254">
        <f>0.08+0.05</f>
        <v>0.13</v>
      </c>
      <c r="V254">
        <f>0.08+0.05</f>
        <v>0.13</v>
      </c>
      <c r="W254">
        <f>0.095+0.04</f>
        <v>0.13500000000000001</v>
      </c>
      <c r="X254">
        <f>0.085+0.05</f>
        <v>0.13500000000000001</v>
      </c>
      <c r="Z254">
        <f>SQRT((ABS($A$255-$A$254)^2+(ABS($B$255-$B$254)^2)))</f>
        <v>23.231382035948059</v>
      </c>
      <c r="AA254">
        <f>SQRT((ABS($C$255-$C$254)^2+(ABS($D$255-$D$254)^2)))</f>
        <v>26.627591909084387</v>
      </c>
      <c r="AB254">
        <f>SQRT((ABS($E$255-$E$254)^2+(ABS($F$255-$F$254)^2)))</f>
        <v>27.089166467170319</v>
      </c>
      <c r="AC254">
        <f>SQRT((ABS($G$255-$G$254)^2+(ABS($H$255-$H$254)^2)))</f>
        <v>25.489946849542019</v>
      </c>
      <c r="AJ254">
        <f>1/0.13</f>
        <v>7.6923076923076916</v>
      </c>
      <c r="AK254">
        <f>1/0.13</f>
        <v>7.6923076923076916</v>
      </c>
      <c r="AL254">
        <f>1/0.135</f>
        <v>7.4074074074074066</v>
      </c>
      <c r="AM254">
        <f>1/0.135</f>
        <v>7.4074074074074066</v>
      </c>
      <c r="AO254">
        <f t="shared" si="117"/>
        <v>178.70293873806199</v>
      </c>
      <c r="AP254">
        <f t="shared" si="118"/>
        <v>204.82763006987989</v>
      </c>
      <c r="AQ254">
        <f t="shared" si="119"/>
        <v>200.66049234940976</v>
      </c>
      <c r="AR254">
        <f t="shared" si="120"/>
        <v>188.81442110771866</v>
      </c>
      <c r="AV254">
        <f>((0.08/0.13)*100)</f>
        <v>61.53846153846154</v>
      </c>
      <c r="AW254">
        <f>((0.08/0.13)*100)</f>
        <v>61.53846153846154</v>
      </c>
      <c r="AX254">
        <f>((0.095/0.135)*100)</f>
        <v>70.370370370370367</v>
      </c>
      <c r="AY254">
        <f>((0.085/0.135)*100)</f>
        <v>62.962962962962962</v>
      </c>
      <c r="BA254">
        <f>((0.05/0.13)*100)</f>
        <v>38.461538461538467</v>
      </c>
      <c r="BB254">
        <f>((0.05/0.13)*100)</f>
        <v>38.461538461538467</v>
      </c>
      <c r="BC254">
        <f>((0.04/0.135)*100)</f>
        <v>29.629629629629626</v>
      </c>
      <c r="BD254">
        <f>((0.05/0.135)*100)</f>
        <v>37.037037037037038</v>
      </c>
      <c r="BF254">
        <f>ABS($B$254-$D$254)</f>
        <v>1.0944330000000004</v>
      </c>
      <c r="BG254">
        <f>ABS($F$254-$H$254)</f>
        <v>2.6323120000000007</v>
      </c>
      <c r="BL254">
        <f>SQRT((ABS($A$254-$E$255)^2+(ABS($B$254-$F$255)^2)))</f>
        <v>1.3051051344612064</v>
      </c>
      <c r="BM254">
        <f>SQRT((ABS($C$254-$G$254)^2+(ABS($D$254-$H$254)^2)))</f>
        <v>1.0015391795481621</v>
      </c>
      <c r="BO254">
        <f>SQRT((ABS($A$254-$G$255)^2+(ABS($B$254-$H$255)^2)))</f>
        <v>11.427022606096926</v>
      </c>
      <c r="BP254">
        <f>SQRT((ABS($C$254-$E$255)^2+(ABS($D$254-$F$255)^2)))</f>
        <v>15.495381817323775</v>
      </c>
      <c r="BU254">
        <v>16</v>
      </c>
      <c r="BV254">
        <v>6</v>
      </c>
      <c r="BW254">
        <v>7</v>
      </c>
      <c r="BX254">
        <v>13</v>
      </c>
      <c r="BY254">
        <v>16</v>
      </c>
      <c r="BZ254">
        <v>6</v>
      </c>
      <c r="CA254">
        <v>16</v>
      </c>
      <c r="CB254">
        <v>6</v>
      </c>
      <c r="CC254">
        <v>19</v>
      </c>
      <c r="CD254">
        <v>9</v>
      </c>
      <c r="CE254">
        <v>16</v>
      </c>
      <c r="CF254">
        <v>9</v>
      </c>
      <c r="CG254">
        <v>17</v>
      </c>
      <c r="CH254">
        <v>13</v>
      </c>
      <c r="CI254">
        <v>7</v>
      </c>
      <c r="CJ254">
        <v>8</v>
      </c>
      <c r="CL254">
        <v>10</v>
      </c>
      <c r="CM254">
        <v>0</v>
      </c>
      <c r="CN254">
        <v>0</v>
      </c>
      <c r="CO254">
        <v>6</v>
      </c>
      <c r="CP254">
        <v>10</v>
      </c>
      <c r="CQ254">
        <v>0</v>
      </c>
      <c r="CR254">
        <v>7</v>
      </c>
      <c r="CS254">
        <v>0</v>
      </c>
      <c r="CT254">
        <v>8</v>
      </c>
      <c r="CU254">
        <v>0</v>
      </c>
      <c r="CV254">
        <v>7</v>
      </c>
      <c r="CW254">
        <v>0</v>
      </c>
      <c r="CX254">
        <v>10</v>
      </c>
      <c r="CY254">
        <v>6</v>
      </c>
      <c r="CZ254">
        <v>0</v>
      </c>
      <c r="DA254">
        <v>0</v>
      </c>
      <c r="DC254">
        <f>((6/16)*100)</f>
        <v>37.5</v>
      </c>
      <c r="DD254">
        <f>((7/16)*100)</f>
        <v>43.75</v>
      </c>
      <c r="DE254">
        <f>((13/16)*100)</f>
        <v>81.25</v>
      </c>
      <c r="DF254">
        <f>((6/16)*100)</f>
        <v>37.5</v>
      </c>
      <c r="DG254">
        <f>((16/16)*100)</f>
        <v>100</v>
      </c>
      <c r="DH254">
        <f>((6/16)*100)</f>
        <v>37.5</v>
      </c>
      <c r="DI254">
        <f>((9/19)*100)</f>
        <v>47.368421052631575</v>
      </c>
      <c r="DJ254">
        <f>((16/19)*100)</f>
        <v>84.210526315789465</v>
      </c>
      <c r="DK254">
        <f>((9/19)*100)</f>
        <v>47.368421052631575</v>
      </c>
      <c r="DL254">
        <f>((13/17)*100)</f>
        <v>76.470588235294116</v>
      </c>
      <c r="DM254">
        <f>((7/17)*100)</f>
        <v>41.17647058823529</v>
      </c>
      <c r="DN254">
        <f>((8/17)*100)</f>
        <v>47.058823529411761</v>
      </c>
      <c r="DP254">
        <f t="shared" si="121"/>
        <v>0</v>
      </c>
      <c r="DQ254">
        <f t="shared" si="121"/>
        <v>0</v>
      </c>
      <c r="DR254">
        <f>((6/10)*100)</f>
        <v>60</v>
      </c>
      <c r="DS254">
        <f>((0/10)*100)</f>
        <v>0</v>
      </c>
      <c r="DT254">
        <f>((7/10)*100)</f>
        <v>70</v>
      </c>
      <c r="DU254">
        <f>((0/10)*100)</f>
        <v>0</v>
      </c>
      <c r="DV254">
        <f>((0/8)*100)</f>
        <v>0</v>
      </c>
      <c r="DW254">
        <f>((7/8)*100)</f>
        <v>87.5</v>
      </c>
      <c r="DX254">
        <f>((0/8)*100)</f>
        <v>0</v>
      </c>
      <c r="DY254">
        <f>((6/10)*100)</f>
        <v>60</v>
      </c>
      <c r="DZ254">
        <f>((0/10)*100)</f>
        <v>0</v>
      </c>
      <c r="EA254">
        <f>((0/10)*100)</f>
        <v>0</v>
      </c>
    </row>
    <row r="255" spans="1:131" x14ac:dyDescent="0.25">
      <c r="A255">
        <v>75.25504500000001</v>
      </c>
      <c r="B255">
        <v>6.6739889999999997</v>
      </c>
      <c r="C255">
        <v>86.955200000000005</v>
      </c>
      <c r="D255">
        <v>8.4260409999999997</v>
      </c>
      <c r="E255">
        <v>98.271702000000005</v>
      </c>
      <c r="F255">
        <v>6.1322830000000002</v>
      </c>
      <c r="G255">
        <v>87.131161000000006</v>
      </c>
      <c r="H255">
        <v>8.8028069999999996</v>
      </c>
      <c r="K255">
        <f>(13/200)</f>
        <v>6.5000000000000002E-2</v>
      </c>
      <c r="L255">
        <f>(16/200)</f>
        <v>0.08</v>
      </c>
      <c r="M255">
        <f>(19/200)</f>
        <v>9.5000000000000001E-2</v>
      </c>
      <c r="N255">
        <f>(16/200)</f>
        <v>0.08</v>
      </c>
      <c r="P255">
        <f>(12/200)</f>
        <v>0.06</v>
      </c>
      <c r="Q255">
        <f>(10/200)</f>
        <v>0.05</v>
      </c>
      <c r="R255">
        <f>(9/200)</f>
        <v>4.4999999999999998E-2</v>
      </c>
      <c r="S255">
        <f>(9/200)</f>
        <v>4.4999999999999998E-2</v>
      </c>
      <c r="U255">
        <f>0.065+0.06</f>
        <v>0.125</v>
      </c>
      <c r="V255">
        <f>0.08+0.05</f>
        <v>0.13</v>
      </c>
      <c r="W255">
        <f>0.095+0.045</f>
        <v>0.14000000000000001</v>
      </c>
      <c r="X255">
        <f>0.08+0.045</f>
        <v>0.125</v>
      </c>
      <c r="Z255">
        <f>SQRT((ABS($A$256-$A$255)^2+(ABS($B$256-$B$255)^2)))</f>
        <v>22.840471486095602</v>
      </c>
      <c r="AA255">
        <f>SQRT((ABS($C$256-$C$255)^2+(ABS($D$256-$D$255)^2)))</f>
        <v>21.171629498911649</v>
      </c>
      <c r="AB255">
        <f>SQRT((ABS($E$256-$E$255)^2+(ABS($F$256-$F$255)^2)))</f>
        <v>23.414074411322876</v>
      </c>
      <c r="AC255">
        <f>SQRT((ABS($G$256-$G$255)^2+(ABS($H$256-$H$255)^2)))</f>
        <v>20.610016629718885</v>
      </c>
      <c r="AJ255">
        <f>1/0.125</f>
        <v>8</v>
      </c>
      <c r="AK255">
        <f>1/0.13</f>
        <v>7.6923076923076916</v>
      </c>
      <c r="AL255">
        <f>1/0.14</f>
        <v>7.1428571428571423</v>
      </c>
      <c r="AM255">
        <f>1/0.125</f>
        <v>8</v>
      </c>
      <c r="AO255">
        <f t="shared" si="117"/>
        <v>182.72377188876482</v>
      </c>
      <c r="AP255">
        <f t="shared" si="118"/>
        <v>162.85868845316654</v>
      </c>
      <c r="AQ255">
        <f t="shared" si="119"/>
        <v>167.24338865230624</v>
      </c>
      <c r="AR255">
        <f t="shared" si="120"/>
        <v>164.88013303775108</v>
      </c>
      <c r="AV255">
        <f>((0.065/0.125)*100)</f>
        <v>52</v>
      </c>
      <c r="AW255">
        <f>((0.08/0.13)*100)</f>
        <v>61.53846153846154</v>
      </c>
      <c r="AX255">
        <f>((0.095/0.14)*100)</f>
        <v>67.857142857142847</v>
      </c>
      <c r="AY255">
        <f>((0.08/0.125)*100)</f>
        <v>64</v>
      </c>
      <c r="BA255">
        <f>((0.06/0.125)*100)</f>
        <v>48</v>
      </c>
      <c r="BB255">
        <f>((0.05/0.13)*100)</f>
        <v>38.461538461538467</v>
      </c>
      <c r="BC255">
        <f>((0.045/0.14)*100)</f>
        <v>32.142857142857139</v>
      </c>
      <c r="BD255">
        <f>((0.045/0.125)*100)</f>
        <v>36</v>
      </c>
      <c r="BF255">
        <f>ABS($B$255-$D$255)</f>
        <v>1.7520519999999999</v>
      </c>
      <c r="BG255">
        <f>ABS($F$255-$H$255)</f>
        <v>2.6705239999999995</v>
      </c>
      <c r="BL255">
        <f>SQRT((ABS($A$255-$E$256)^2+(ABS($B$255-$F$256)^2)))</f>
        <v>1.0692458713738373</v>
      </c>
      <c r="BM255">
        <f>SQRT((ABS($C$255-$G$255)^2+(ABS($D$255-$H$255)^2)))</f>
        <v>0.4158303647847284</v>
      </c>
      <c r="BO255">
        <f>SQRT((ABS($A$255-$G$256)^2+(ABS($B$255-$H$256)^2)))</f>
        <v>8.8049842962745277</v>
      </c>
      <c r="BP255">
        <f>SQRT((ABS($C$255-$E$255)^2+(ABS($D$255-$F$255)^2)))</f>
        <v>11.546624756982794</v>
      </c>
      <c r="BU255">
        <v>13</v>
      </c>
      <c r="BV255">
        <v>4</v>
      </c>
      <c r="BW255">
        <v>4</v>
      </c>
      <c r="BX255">
        <v>10</v>
      </c>
      <c r="BY255">
        <v>16</v>
      </c>
      <c r="BZ255">
        <v>5</v>
      </c>
      <c r="CA255">
        <v>16</v>
      </c>
      <c r="CB255">
        <v>7</v>
      </c>
      <c r="CC255">
        <v>19</v>
      </c>
      <c r="CD255">
        <v>7</v>
      </c>
      <c r="CE255">
        <v>16</v>
      </c>
      <c r="CF255">
        <v>10</v>
      </c>
      <c r="CG255">
        <v>16</v>
      </c>
      <c r="CH255">
        <v>10</v>
      </c>
      <c r="CI255">
        <v>6</v>
      </c>
      <c r="CJ255">
        <v>7</v>
      </c>
      <c r="CL255">
        <v>12</v>
      </c>
      <c r="CM255">
        <v>1</v>
      </c>
      <c r="CN255">
        <v>0</v>
      </c>
      <c r="CO255">
        <v>6</v>
      </c>
      <c r="CP255">
        <v>10</v>
      </c>
      <c r="CQ255">
        <v>0</v>
      </c>
      <c r="CR255">
        <v>9</v>
      </c>
      <c r="CS255">
        <v>0</v>
      </c>
      <c r="CT255">
        <v>9</v>
      </c>
      <c r="CU255">
        <v>0</v>
      </c>
      <c r="CV255">
        <v>9</v>
      </c>
      <c r="CW255">
        <v>0</v>
      </c>
      <c r="CX255">
        <v>9</v>
      </c>
      <c r="CY255">
        <v>6</v>
      </c>
      <c r="CZ255">
        <v>0</v>
      </c>
      <c r="DA255">
        <v>0</v>
      </c>
      <c r="DC255">
        <f>((4/13)*100)</f>
        <v>30.76923076923077</v>
      </c>
      <c r="DD255">
        <f>((4/13)*100)</f>
        <v>30.76923076923077</v>
      </c>
      <c r="DE255">
        <f>((10/13)*100)</f>
        <v>76.923076923076934</v>
      </c>
      <c r="DF255">
        <f>((5/16)*100)</f>
        <v>31.25</v>
      </c>
      <c r="DG255">
        <f>((16/16)*100)</f>
        <v>100</v>
      </c>
      <c r="DH255">
        <f>((7/16)*100)</f>
        <v>43.75</v>
      </c>
      <c r="DI255">
        <f>((7/19)*100)</f>
        <v>36.84210526315789</v>
      </c>
      <c r="DJ255">
        <f>((16/19)*100)</f>
        <v>84.210526315789465</v>
      </c>
      <c r="DK255">
        <f>((10/19)*100)</f>
        <v>52.631578947368418</v>
      </c>
      <c r="DL255">
        <f>((10/16)*100)</f>
        <v>62.5</v>
      </c>
      <c r="DM255">
        <f>((6/16)*100)</f>
        <v>37.5</v>
      </c>
      <c r="DN255">
        <f>((7/16)*100)</f>
        <v>43.75</v>
      </c>
      <c r="DP255">
        <f>((1/12)*100)</f>
        <v>8.3333333333333321</v>
      </c>
      <c r="DQ255">
        <f>((0/12)*100)</f>
        <v>0</v>
      </c>
      <c r="DR255">
        <f>((6/12)*100)</f>
        <v>50</v>
      </c>
      <c r="DS255">
        <f>((0/10)*100)</f>
        <v>0</v>
      </c>
      <c r="DT255">
        <f>((9/10)*100)</f>
        <v>90</v>
      </c>
      <c r="DU255">
        <f>((0/10)*100)</f>
        <v>0</v>
      </c>
      <c r="DV255">
        <f>((0/9)*100)</f>
        <v>0</v>
      </c>
      <c r="DW255">
        <f>((9/9)*100)</f>
        <v>100</v>
      </c>
      <c r="DX255">
        <f>((0/9)*100)</f>
        <v>0</v>
      </c>
      <c r="DY255">
        <f>((6/9)*100)</f>
        <v>66.666666666666657</v>
      </c>
      <c r="DZ255">
        <f>((0/9)*100)</f>
        <v>0</v>
      </c>
      <c r="EA255">
        <f>((0/9)*100)</f>
        <v>0</v>
      </c>
    </row>
    <row r="256" spans="1:131" x14ac:dyDescent="0.25">
      <c r="A256">
        <v>52.464740000000006</v>
      </c>
      <c r="B256">
        <v>5.1609999999999996</v>
      </c>
      <c r="C256">
        <v>65.797531000000006</v>
      </c>
      <c r="D256">
        <v>7.6573159999999998</v>
      </c>
      <c r="E256">
        <v>74.862004000000013</v>
      </c>
      <c r="F256">
        <v>5.679602</v>
      </c>
      <c r="G256">
        <v>66.539741000000006</v>
      </c>
      <c r="H256">
        <v>7.9274740000000001</v>
      </c>
      <c r="K256">
        <f>(14/200)</f>
        <v>7.0000000000000007E-2</v>
      </c>
      <c r="L256">
        <f>(17/200)</f>
        <v>8.5000000000000006E-2</v>
      </c>
      <c r="M256">
        <f>(17/200)</f>
        <v>8.5000000000000006E-2</v>
      </c>
      <c r="N256">
        <f>(20/200)</f>
        <v>0.1</v>
      </c>
      <c r="P256">
        <f>(12/200)</f>
        <v>0.06</v>
      </c>
      <c r="Q256">
        <f>(10/200)</f>
        <v>0.05</v>
      </c>
      <c r="R256">
        <f>(9/200)</f>
        <v>4.4999999999999998E-2</v>
      </c>
      <c r="S256">
        <f>(10/200)</f>
        <v>0.05</v>
      </c>
      <c r="U256">
        <f>0.07+0.06</f>
        <v>0.13</v>
      </c>
      <c r="V256">
        <f>0.085+0.05</f>
        <v>0.13500000000000001</v>
      </c>
      <c r="W256">
        <f>0.085+0.045</f>
        <v>0.13</v>
      </c>
      <c r="X256">
        <f>0.1+0.05</f>
        <v>0.15000000000000002</v>
      </c>
      <c r="Z256">
        <f>SQRT((ABS($A$257-$A$256)^2+(ABS($B$257-$B$256)^2)))</f>
        <v>23.189868847605091</v>
      </c>
      <c r="AA256">
        <f>SQRT((ABS($C$257-$C$256)^2+(ABS($D$257-$D$256)^2)))</f>
        <v>24.748544944736654</v>
      </c>
      <c r="AB256">
        <f>SQRT((ABS($E$257-$E$256)^2+(ABS($F$257-$F$256)^2)))</f>
        <v>22.727460039599443</v>
      </c>
      <c r="AC256">
        <f>SQRT((ABS($G$257-$G$256)^2+(ABS($H$257-$H$256)^2)))</f>
        <v>25.144220205666517</v>
      </c>
      <c r="AJ256">
        <f>1/0.13</f>
        <v>7.6923076923076916</v>
      </c>
      <c r="AK256">
        <f>1/0.135</f>
        <v>7.4074074074074066</v>
      </c>
      <c r="AL256">
        <f>1/0.13</f>
        <v>7.6923076923076916</v>
      </c>
      <c r="AM256">
        <f>1/0.15</f>
        <v>6.666666666666667</v>
      </c>
      <c r="AO256">
        <f t="shared" si="117"/>
        <v>178.38360652003917</v>
      </c>
      <c r="AP256">
        <f t="shared" si="118"/>
        <v>183.32255514619743</v>
      </c>
      <c r="AQ256">
        <f t="shared" si="119"/>
        <v>174.82661568922649</v>
      </c>
      <c r="AR256">
        <f t="shared" si="120"/>
        <v>167.62813470444343</v>
      </c>
      <c r="AV256">
        <f>((0.07/0.13)*100)</f>
        <v>53.846153846153854</v>
      </c>
      <c r="AW256">
        <f>((0.085/0.135)*100)</f>
        <v>62.962962962962962</v>
      </c>
      <c r="AX256">
        <f>((0.085/0.13)*100)</f>
        <v>65.384615384615387</v>
      </c>
      <c r="AY256">
        <f>((0.1/0.15)*100)</f>
        <v>66.666666666666671</v>
      </c>
      <c r="BA256">
        <f>((0.06/0.13)*100)</f>
        <v>46.153846153846153</v>
      </c>
      <c r="BB256">
        <f>((0.05/0.135)*100)</f>
        <v>37.037037037037038</v>
      </c>
      <c r="BC256">
        <f>((0.045/0.13)*100)</f>
        <v>34.615384615384613</v>
      </c>
      <c r="BD256">
        <f>((0.05/0.15)*100)</f>
        <v>33.333333333333336</v>
      </c>
      <c r="BF256">
        <f>ABS($B$256-$D$256)</f>
        <v>2.4963160000000002</v>
      </c>
      <c r="BG256">
        <f>ABS($F$256-$H$256)</f>
        <v>2.2478720000000001</v>
      </c>
      <c r="BL256">
        <f>SQRT((ABS($A$256-$E$257)^2+(ABS($B$256-$F$257)^2)))</f>
        <v>1.5409166452423706</v>
      </c>
      <c r="BM256">
        <f>SQRT((ABS($C$256-$G$256)^2+(ABS($D$256-$H$256)^2)))</f>
        <v>0.78984873809103495</v>
      </c>
      <c r="BO256">
        <f>SQRT((ABS($A$256-$G$257)^2+(ABS($B$256-$H$257)^2)))</f>
        <v>11.121732180944889</v>
      </c>
      <c r="BP256">
        <f>SQRT((ABS($C$256-$E$256)^2+(ABS($D$256-$F$256)^2)))</f>
        <v>9.2777164988764955</v>
      </c>
      <c r="BU256">
        <v>14</v>
      </c>
      <c r="BV256">
        <v>2</v>
      </c>
      <c r="BW256">
        <v>4</v>
      </c>
      <c r="BX256">
        <v>14</v>
      </c>
      <c r="BY256">
        <v>17</v>
      </c>
      <c r="BZ256">
        <v>5</v>
      </c>
      <c r="CA256">
        <v>16</v>
      </c>
      <c r="CB256">
        <v>7</v>
      </c>
      <c r="CC256">
        <v>17</v>
      </c>
      <c r="CD256">
        <v>5</v>
      </c>
      <c r="CE256">
        <v>16</v>
      </c>
      <c r="CF256">
        <v>7</v>
      </c>
      <c r="CG256">
        <v>20</v>
      </c>
      <c r="CH256">
        <v>14</v>
      </c>
      <c r="CI256">
        <v>8</v>
      </c>
      <c r="CJ256">
        <v>10</v>
      </c>
      <c r="CL256">
        <v>12</v>
      </c>
      <c r="CM256">
        <v>0</v>
      </c>
      <c r="CN256">
        <v>0</v>
      </c>
      <c r="CO256">
        <v>7</v>
      </c>
      <c r="CP256">
        <v>10</v>
      </c>
      <c r="CQ256">
        <v>1</v>
      </c>
      <c r="CR256">
        <v>8</v>
      </c>
      <c r="CS256">
        <v>0</v>
      </c>
      <c r="CT256">
        <v>9</v>
      </c>
      <c r="CU256">
        <v>0</v>
      </c>
      <c r="CV256">
        <v>8</v>
      </c>
      <c r="CW256">
        <v>0</v>
      </c>
      <c r="CX256">
        <v>10</v>
      </c>
      <c r="CY256">
        <v>7</v>
      </c>
      <c r="CZ256">
        <v>0</v>
      </c>
      <c r="DA256">
        <v>0</v>
      </c>
      <c r="DC256">
        <f>((2/14)*100)</f>
        <v>14.285714285714285</v>
      </c>
      <c r="DD256">
        <f>((4/14)*100)</f>
        <v>28.571428571428569</v>
      </c>
      <c r="DE256">
        <f>((14/14)*100)</f>
        <v>100</v>
      </c>
      <c r="DF256">
        <f>((5/17)*100)</f>
        <v>29.411764705882355</v>
      </c>
      <c r="DG256">
        <f>((16/17)*100)</f>
        <v>94.117647058823522</v>
      </c>
      <c r="DH256">
        <f>((7/17)*100)</f>
        <v>41.17647058823529</v>
      </c>
      <c r="DI256">
        <f>((5/17)*100)</f>
        <v>29.411764705882355</v>
      </c>
      <c r="DJ256">
        <f>((16/17)*100)</f>
        <v>94.117647058823522</v>
      </c>
      <c r="DK256">
        <f>((7/17)*100)</f>
        <v>41.17647058823529</v>
      </c>
      <c r="DL256">
        <f>((14/20)*100)</f>
        <v>70</v>
      </c>
      <c r="DM256">
        <f>((8/20)*100)</f>
        <v>40</v>
      </c>
      <c r="DN256">
        <f>((10/20)*100)</f>
        <v>50</v>
      </c>
      <c r="DP256">
        <f>((0/12)*100)</f>
        <v>0</v>
      </c>
      <c r="DQ256">
        <f>((0/12)*100)</f>
        <v>0</v>
      </c>
      <c r="DR256">
        <f>((7/12)*100)</f>
        <v>58.333333333333336</v>
      </c>
      <c r="DS256">
        <f>((1/10)*100)</f>
        <v>10</v>
      </c>
      <c r="DT256">
        <f>((8/10)*100)</f>
        <v>80</v>
      </c>
      <c r="DU256">
        <f>((0/10)*100)</f>
        <v>0</v>
      </c>
      <c r="DV256">
        <f>((0/9)*100)</f>
        <v>0</v>
      </c>
      <c r="DW256">
        <f>((8/9)*100)</f>
        <v>88.888888888888886</v>
      </c>
      <c r="DX256">
        <f>((0/9)*100)</f>
        <v>0</v>
      </c>
      <c r="DY256">
        <f>((7/10)*100)</f>
        <v>70</v>
      </c>
      <c r="DZ256">
        <f>((0/10)*100)</f>
        <v>0</v>
      </c>
      <c r="EA256">
        <f>((0/10)*100)</f>
        <v>0</v>
      </c>
    </row>
    <row r="257" spans="1:131" x14ac:dyDescent="0.25">
      <c r="A257">
        <v>29.277109000000003</v>
      </c>
      <c r="B257">
        <v>4.8388419999999996</v>
      </c>
      <c r="C257">
        <v>41.083106000000001</v>
      </c>
      <c r="D257">
        <v>6.3582109999999998</v>
      </c>
      <c r="E257">
        <v>52.226371</v>
      </c>
      <c r="F257">
        <v>3.6386319999999999</v>
      </c>
      <c r="G257">
        <v>41.432319</v>
      </c>
      <c r="H257">
        <v>6.5676319999999997</v>
      </c>
      <c r="K257">
        <f>(15/200)</f>
        <v>7.4999999999999997E-2</v>
      </c>
      <c r="L257">
        <f>(15/200)</f>
        <v>7.4999999999999997E-2</v>
      </c>
      <c r="M257">
        <f>(16/200)</f>
        <v>0.08</v>
      </c>
      <c r="N257">
        <f>(19/200)</f>
        <v>9.5000000000000001E-2</v>
      </c>
      <c r="P257">
        <f>(15/200)</f>
        <v>7.4999999999999997E-2</v>
      </c>
      <c r="Q257">
        <f>(12/200)</f>
        <v>0.06</v>
      </c>
      <c r="R257">
        <f>(10/200)</f>
        <v>0.05</v>
      </c>
      <c r="S257">
        <f>(11/200)</f>
        <v>5.5E-2</v>
      </c>
      <c r="U257">
        <f>0.075+0.075</f>
        <v>0.15</v>
      </c>
      <c r="V257">
        <f>0.075+0.06</f>
        <v>0.13500000000000001</v>
      </c>
      <c r="W257">
        <f>0.08+0.05</f>
        <v>0.13</v>
      </c>
      <c r="X257">
        <f>0.095+0.055</f>
        <v>0.15</v>
      </c>
      <c r="Z257">
        <f>SQRT((ABS($A$258-$A$257)^2+(ABS($B$258-$B$257)^2)))</f>
        <v>17.401899796764177</v>
      </c>
      <c r="AA257">
        <f>SQRT((ABS($C$258-$C$257)^2+(ABS($D$258-$D$257)^2)))</f>
        <v>21.175405848765422</v>
      </c>
      <c r="AB257">
        <f>SQRT((ABS($E$258-$E$257)^2+(ABS($F$258-$F$257)^2)))</f>
        <v>22.135787510727241</v>
      </c>
      <c r="AC257">
        <f>SQRT((ABS($G$258-$G$257)^2+(ABS($H$258-$H$257)^2)))</f>
        <v>20.308674143772652</v>
      </c>
      <c r="AJ257">
        <f>1/0.15</f>
        <v>6.666666666666667</v>
      </c>
      <c r="AK257">
        <f>1/0.135</f>
        <v>7.4074074074074066</v>
      </c>
      <c r="AL257">
        <f>1/0.13</f>
        <v>7.6923076923076916</v>
      </c>
      <c r="AM257">
        <f>1/0.15</f>
        <v>6.666666666666667</v>
      </c>
      <c r="AO257">
        <f t="shared" si="117"/>
        <v>116.01266531176118</v>
      </c>
      <c r="AP257">
        <f t="shared" si="118"/>
        <v>156.85485813900311</v>
      </c>
      <c r="AQ257">
        <f t="shared" si="119"/>
        <v>170.27528854405568</v>
      </c>
      <c r="AR257">
        <f t="shared" si="120"/>
        <v>135.39116095848436</v>
      </c>
      <c r="AV257">
        <f>((0.075/0.15)*100)</f>
        <v>50</v>
      </c>
      <c r="AW257">
        <f>((0.075/0.135)*100)</f>
        <v>55.55555555555555</v>
      </c>
      <c r="AX257">
        <f>((0.08/0.13)*100)</f>
        <v>61.53846153846154</v>
      </c>
      <c r="AY257">
        <f>((0.095/0.15)*100)</f>
        <v>63.333333333333343</v>
      </c>
      <c r="BA257">
        <f>((0.075/0.15)*100)</f>
        <v>50</v>
      </c>
      <c r="BB257">
        <f>((0.06/0.135)*100)</f>
        <v>44.444444444444443</v>
      </c>
      <c r="BC257">
        <f>((0.05/0.13)*100)</f>
        <v>38.461538461538467</v>
      </c>
      <c r="BD257">
        <f>((0.055/0.15)*100)</f>
        <v>36.666666666666671</v>
      </c>
      <c r="BF257">
        <f>ABS($B$257-$D$257)</f>
        <v>1.5193690000000002</v>
      </c>
      <c r="BG257">
        <f>ABS($F$257-$H$257)</f>
        <v>2.9289999999999998</v>
      </c>
      <c r="BL257">
        <f>SQRT((ABS($A$257-$E$258)^2+(ABS($B$257-$F$258)^2)))</f>
        <v>1.1897639971708642</v>
      </c>
      <c r="BM257">
        <f>SQRT((ABS($C$257-$G$257)^2+(ABS($D$257-$H$257)^2)))</f>
        <v>0.40719390296270297</v>
      </c>
      <c r="BO257">
        <f>SQRT((ABS($A$257-$G$257)^2+(ABS($B$257-$H$257)^2)))</f>
        <v>12.277534158299048</v>
      </c>
      <c r="BP257">
        <f>SQRT((ABS($C$257-$E$257)^2+(ABS($D$257-$F$257)^2)))</f>
        <v>11.470329759752593</v>
      </c>
      <c r="BU257">
        <v>15</v>
      </c>
      <c r="BV257">
        <v>0</v>
      </c>
      <c r="BW257">
        <v>1</v>
      </c>
      <c r="BX257">
        <v>15</v>
      </c>
      <c r="BY257">
        <v>15</v>
      </c>
      <c r="BZ257">
        <v>1</v>
      </c>
      <c r="CA257">
        <v>15</v>
      </c>
      <c r="CB257">
        <v>4</v>
      </c>
      <c r="CC257">
        <v>16</v>
      </c>
      <c r="CD257">
        <v>2</v>
      </c>
      <c r="CE257">
        <v>15</v>
      </c>
      <c r="CF257">
        <v>5</v>
      </c>
      <c r="CG257">
        <v>19</v>
      </c>
      <c r="CH257">
        <v>15</v>
      </c>
      <c r="CI257">
        <v>2</v>
      </c>
      <c r="CJ257">
        <v>4</v>
      </c>
      <c r="CL257">
        <v>15</v>
      </c>
      <c r="CM257">
        <v>1</v>
      </c>
      <c r="CN257">
        <v>1</v>
      </c>
      <c r="CO257">
        <v>11</v>
      </c>
      <c r="CP257">
        <v>12</v>
      </c>
      <c r="CQ257">
        <v>0</v>
      </c>
      <c r="CR257">
        <v>10</v>
      </c>
      <c r="CS257">
        <v>0</v>
      </c>
      <c r="CT257">
        <v>10</v>
      </c>
      <c r="CU257">
        <v>0</v>
      </c>
      <c r="CV257">
        <v>10</v>
      </c>
      <c r="CW257">
        <v>0</v>
      </c>
      <c r="CX257">
        <v>11</v>
      </c>
      <c r="CY257">
        <v>11</v>
      </c>
      <c r="CZ257">
        <v>0</v>
      </c>
      <c r="DA257">
        <v>0</v>
      </c>
      <c r="DC257">
        <f>((0/15)*100)</f>
        <v>0</v>
      </c>
      <c r="DD257">
        <f>((1/15)*100)</f>
        <v>6.666666666666667</v>
      </c>
      <c r="DE257">
        <f>((15/15)*100)</f>
        <v>100</v>
      </c>
      <c r="DF257">
        <f>((1/15)*100)</f>
        <v>6.666666666666667</v>
      </c>
      <c r="DG257">
        <f>((15/15)*100)</f>
        <v>100</v>
      </c>
      <c r="DH257">
        <f>((4/15)*100)</f>
        <v>26.666666666666668</v>
      </c>
      <c r="DI257">
        <f>((2/16)*100)</f>
        <v>12.5</v>
      </c>
      <c r="DJ257">
        <f>((15/16)*100)</f>
        <v>93.75</v>
      </c>
      <c r="DK257">
        <f>((5/16)*100)</f>
        <v>31.25</v>
      </c>
      <c r="DL257">
        <f>((15/19)*100)</f>
        <v>78.94736842105263</v>
      </c>
      <c r="DM257">
        <f>((2/19)*100)</f>
        <v>10.526315789473683</v>
      </c>
      <c r="DN257">
        <f>((4/19)*100)</f>
        <v>21.052631578947366</v>
      </c>
      <c r="DP257">
        <f>((1/15)*100)</f>
        <v>6.666666666666667</v>
      </c>
      <c r="DQ257">
        <f>((1/15)*100)</f>
        <v>6.666666666666667</v>
      </c>
      <c r="DR257">
        <f>((11/15)*100)</f>
        <v>73.333333333333329</v>
      </c>
      <c r="DS257">
        <f>((0/12)*100)</f>
        <v>0</v>
      </c>
      <c r="DT257">
        <f>((10/12)*100)</f>
        <v>83.333333333333343</v>
      </c>
      <c r="DU257">
        <f>((0/12)*100)</f>
        <v>0</v>
      </c>
      <c r="DV257">
        <f>((0/10)*100)</f>
        <v>0</v>
      </c>
      <c r="DW257">
        <f>((10/10)*100)</f>
        <v>100</v>
      </c>
      <c r="DX257">
        <f>((0/10)*100)</f>
        <v>0</v>
      </c>
      <c r="DY257">
        <f>((11/11)*100)</f>
        <v>100</v>
      </c>
      <c r="DZ257">
        <f>((0/11)*100)</f>
        <v>0</v>
      </c>
      <c r="EA257">
        <f>((0/11)*100)</f>
        <v>0</v>
      </c>
    </row>
    <row r="258" spans="1:131" x14ac:dyDescent="0.25">
      <c r="A258">
        <v>11.932898000000002</v>
      </c>
      <c r="B258">
        <v>6.254632</v>
      </c>
      <c r="C258">
        <v>19.927583000000006</v>
      </c>
      <c r="D258">
        <v>7.2756309999999997</v>
      </c>
      <c r="E258">
        <v>30.093108999999998</v>
      </c>
      <c r="F258">
        <v>3.9729999999999999</v>
      </c>
      <c r="G258">
        <v>21.158425000000001</v>
      </c>
      <c r="H258">
        <v>7.7556839999999996</v>
      </c>
      <c r="Q258">
        <f>(17/200)</f>
        <v>8.5000000000000006E-2</v>
      </c>
      <c r="R258">
        <f>(15/200)</f>
        <v>7.4999999999999997E-2</v>
      </c>
      <c r="BF258">
        <f>ABS($B$258-$D$258)</f>
        <v>1.0209989999999998</v>
      </c>
      <c r="BG258">
        <f>ABS($F$258-$H$258)</f>
        <v>3.7826839999999997</v>
      </c>
      <c r="BI258">
        <v>2.4486895000000004</v>
      </c>
      <c r="BJ258">
        <v>2.7211944999999993</v>
      </c>
      <c r="BO258">
        <f>SQRT((ABS($A$258-$G$258)^2+(ABS($B$258-$H$258)^2)))</f>
        <v>9.3468446833374195</v>
      </c>
      <c r="BP258">
        <f>SQRT((ABS($C$258-$E$258)^2+(ABS($D$258-$F$258)^2)))</f>
        <v>10.688558854159753</v>
      </c>
      <c r="CP258">
        <v>17</v>
      </c>
      <c r="CQ258">
        <v>2</v>
      </c>
      <c r="CR258">
        <v>15</v>
      </c>
      <c r="CS258">
        <v>0</v>
      </c>
      <c r="CT258">
        <v>15</v>
      </c>
      <c r="CU258">
        <v>1</v>
      </c>
      <c r="CV258">
        <v>15</v>
      </c>
      <c r="CW258">
        <v>0</v>
      </c>
      <c r="DS258">
        <f>((2/17)*100)</f>
        <v>11.76470588235294</v>
      </c>
      <c r="DT258">
        <f>((15/17)*100)</f>
        <v>88.235294117647058</v>
      </c>
      <c r="DU258">
        <f>((0/17)*100)</f>
        <v>0</v>
      </c>
      <c r="DV258">
        <f>((1/15)*100)</f>
        <v>6.666666666666667</v>
      </c>
      <c r="DW258">
        <f>((15/15)*100)</f>
        <v>100</v>
      </c>
      <c r="DX258">
        <f>((0/15)*100)</f>
        <v>0</v>
      </c>
    </row>
    <row r="259" spans="1:131" x14ac:dyDescent="0.25">
      <c r="A259" t="s">
        <v>22</v>
      </c>
      <c r="B259" t="s">
        <v>22</v>
      </c>
      <c r="C259" t="s">
        <v>22</v>
      </c>
      <c r="D259" t="s">
        <v>22</v>
      </c>
      <c r="E259" t="s">
        <v>22</v>
      </c>
      <c r="F259" t="s">
        <v>22</v>
      </c>
      <c r="G259" t="s">
        <v>22</v>
      </c>
      <c r="H259" t="s">
        <v>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92828-E1F6-4CB5-8C0C-7C4F709966C2}">
  <dimension ref="A1:CB5304"/>
  <sheetViews>
    <sheetView workbookViewId="0">
      <selection activeCell="AA1" sqref="AA1:AF1048576"/>
    </sheetView>
  </sheetViews>
  <sheetFormatPr defaultRowHeight="15" x14ac:dyDescent="0.25"/>
  <cols>
    <col min="1" max="1" width="5" bestFit="1" customWidth="1"/>
    <col min="2" max="2" width="11" bestFit="1" customWidth="1"/>
    <col min="3" max="3" width="2" bestFit="1" customWidth="1"/>
    <col min="4" max="4" width="11" bestFit="1" customWidth="1"/>
    <col min="5" max="5" width="2" bestFit="1" customWidth="1"/>
    <col min="6" max="6" width="11" bestFit="1" customWidth="1"/>
    <col min="7" max="7" width="2" bestFit="1" customWidth="1"/>
    <col min="8" max="8" width="11" bestFit="1" customWidth="1"/>
    <col min="9" max="9" width="2" bestFit="1" customWidth="1"/>
    <col min="10" max="10" width="11.28515625" bestFit="1" customWidth="1"/>
    <col min="11" max="11" width="11.140625" bestFit="1" customWidth="1"/>
    <col min="12" max="12" width="5.28515625" bestFit="1" customWidth="1"/>
    <col min="14" max="14" width="5.140625" bestFit="1" customWidth="1"/>
    <col min="16" max="16" width="11.42578125" bestFit="1" customWidth="1"/>
    <col min="17" max="17" width="10.5703125" bestFit="1" customWidth="1"/>
    <col min="20" max="20" width="18.140625" bestFit="1" customWidth="1"/>
    <col min="21" max="21" width="8.140625" bestFit="1" customWidth="1"/>
    <col min="22" max="22" width="12" bestFit="1" customWidth="1"/>
    <col min="24" max="24" width="14" bestFit="1" customWidth="1"/>
    <col min="25" max="25" width="5" bestFit="1" customWidth="1"/>
    <col min="26" max="26" width="12" bestFit="1" customWidth="1"/>
    <col min="28" max="28" width="14" bestFit="1" customWidth="1"/>
    <col min="29" max="29" width="5" bestFit="1" customWidth="1"/>
    <col min="30" max="30" width="12" bestFit="1" customWidth="1"/>
    <col min="32" max="32" width="13.42578125" bestFit="1" customWidth="1"/>
    <col min="33" max="33" width="11.85546875" bestFit="1" customWidth="1"/>
    <col min="35" max="35" width="12.42578125" bestFit="1" customWidth="1"/>
    <col min="36" max="36" width="8" bestFit="1" customWidth="1"/>
    <col min="37" max="37" width="12" bestFit="1" customWidth="1"/>
    <col min="38" max="38" width="7" bestFit="1" customWidth="1"/>
    <col min="40" max="44" width="5" bestFit="1" customWidth="1"/>
    <col min="45" max="45" width="8.85546875" bestFit="1" customWidth="1"/>
    <col min="46" max="57" width="12" bestFit="1" customWidth="1"/>
    <col min="59" max="59" width="5.5703125" bestFit="1" customWidth="1"/>
    <col min="60" max="60" width="9.85546875" bestFit="1" customWidth="1"/>
    <col min="61" max="61" width="16.7109375" bestFit="1" customWidth="1"/>
    <col min="62" max="62" width="7.28515625" bestFit="1" customWidth="1"/>
    <col min="63" max="63" width="12.42578125" bestFit="1" customWidth="1"/>
    <col min="64" max="64" width="4.5703125" bestFit="1" customWidth="1"/>
    <col min="65" max="65" width="16.7109375" bestFit="1" customWidth="1"/>
    <col min="66" max="66" width="17.5703125" bestFit="1" customWidth="1"/>
    <col min="68" max="68" width="12.5703125" bestFit="1" customWidth="1"/>
    <col min="69" max="80" width="12" bestFit="1" customWidth="1"/>
  </cols>
  <sheetData>
    <row r="1" spans="1:80" x14ac:dyDescent="0.25">
      <c r="A1">
        <v>200</v>
      </c>
      <c r="B1" t="s">
        <v>0</v>
      </c>
      <c r="D1" t="s">
        <v>2</v>
      </c>
      <c r="F1" t="s">
        <v>4</v>
      </c>
      <c r="H1" t="s">
        <v>6</v>
      </c>
      <c r="J1" t="s">
        <v>8</v>
      </c>
      <c r="K1" t="s">
        <v>9</v>
      </c>
      <c r="L1" t="s">
        <v>10</v>
      </c>
      <c r="N1" t="s">
        <v>12</v>
      </c>
      <c r="P1" t="s">
        <v>204</v>
      </c>
      <c r="Q1" t="s">
        <v>205</v>
      </c>
      <c r="R1" t="s">
        <v>233</v>
      </c>
      <c r="T1" t="s">
        <v>240</v>
      </c>
      <c r="U1" t="s">
        <v>241</v>
      </c>
      <c r="V1" t="s">
        <v>242</v>
      </c>
      <c r="X1" t="s">
        <v>243</v>
      </c>
      <c r="Y1" t="s">
        <v>244</v>
      </c>
      <c r="Z1" t="s">
        <v>244</v>
      </c>
      <c r="AB1" t="s">
        <v>243</v>
      </c>
      <c r="AC1" t="s">
        <v>245</v>
      </c>
      <c r="AD1" t="s">
        <v>245</v>
      </c>
      <c r="AF1" t="s">
        <v>246</v>
      </c>
      <c r="AI1" t="s">
        <v>212</v>
      </c>
      <c r="AJ1" t="s">
        <v>213</v>
      </c>
      <c r="AK1" t="s">
        <v>214</v>
      </c>
      <c r="AL1" t="e">
        <v>#N/A</v>
      </c>
      <c r="AN1" t="s">
        <v>215</v>
      </c>
      <c r="AO1" t="s">
        <v>216</v>
      </c>
      <c r="AP1" t="s">
        <v>217</v>
      </c>
      <c r="AQ1" t="s">
        <v>218</v>
      </c>
      <c r="AR1" t="s">
        <v>219</v>
      </c>
      <c r="AS1" t="s">
        <v>220</v>
      </c>
      <c r="AT1" t="s">
        <v>221</v>
      </c>
      <c r="AU1" t="s">
        <v>222</v>
      </c>
      <c r="AV1" t="s">
        <v>223</v>
      </c>
      <c r="AW1" t="s">
        <v>224</v>
      </c>
      <c r="AX1" t="s">
        <v>225</v>
      </c>
      <c r="AY1" t="s">
        <v>226</v>
      </c>
      <c r="AZ1" t="s">
        <v>227</v>
      </c>
      <c r="BA1" t="s">
        <v>228</v>
      </c>
      <c r="BB1" t="s">
        <v>229</v>
      </c>
      <c r="BC1" t="s">
        <v>230</v>
      </c>
      <c r="BD1" t="s">
        <v>231</v>
      </c>
      <c r="BE1" t="s">
        <v>232</v>
      </c>
      <c r="BG1" t="s">
        <v>234</v>
      </c>
      <c r="BH1" t="s">
        <v>235</v>
      </c>
      <c r="BI1" t="s">
        <v>236</v>
      </c>
      <c r="BJ1" t="s">
        <v>237</v>
      </c>
      <c r="BK1" t="s">
        <v>238</v>
      </c>
      <c r="BM1" t="s">
        <v>236</v>
      </c>
      <c r="BN1" t="s">
        <v>239</v>
      </c>
      <c r="BP1" t="s">
        <v>327</v>
      </c>
      <c r="BQ1" t="s">
        <v>328</v>
      </c>
      <c r="BR1" t="s">
        <v>329</v>
      </c>
      <c r="BS1" t="s">
        <v>330</v>
      </c>
      <c r="BT1" t="s">
        <v>331</v>
      </c>
      <c r="BU1" t="s">
        <v>332</v>
      </c>
      <c r="BV1" t="s">
        <v>333</v>
      </c>
      <c r="BW1" t="s">
        <v>334</v>
      </c>
      <c r="BX1" t="s">
        <v>335</v>
      </c>
      <c r="BY1" t="s">
        <v>336</v>
      </c>
      <c r="BZ1" t="s">
        <v>337</v>
      </c>
      <c r="CA1" t="s">
        <v>338</v>
      </c>
      <c r="CB1" t="s">
        <v>339</v>
      </c>
    </row>
    <row r="2" spans="1:80" x14ac:dyDescent="0.25">
      <c r="A2">
        <v>1</v>
      </c>
      <c r="Q2" t="str">
        <f t="shared" ref="Q2:Q65" si="0">CONCATENATE(C2,E2,G2,I2)</f>
        <v/>
      </c>
      <c r="R2" t="s">
        <v>22</v>
      </c>
      <c r="T2" t="s">
        <v>311</v>
      </c>
      <c r="U2">
        <v>822</v>
      </c>
      <c r="X2" t="s">
        <v>298</v>
      </c>
      <c r="Y2" t="s">
        <v>259</v>
      </c>
      <c r="Z2">
        <f>(Z$6/Z$4)*100</f>
        <v>94.647201946472009</v>
      </c>
      <c r="AD2">
        <f>(AD$6/AD$4)*100</f>
        <v>94.222222222222214</v>
      </c>
      <c r="AF2">
        <f>(AF$8/AF$6)*100</f>
        <v>97.368421052631575</v>
      </c>
      <c r="AI2" t="s">
        <v>206</v>
      </c>
      <c r="AJ2">
        <f>COUNTIF($P:$P,0)</f>
        <v>362</v>
      </c>
      <c r="AK2">
        <f>(AJ2/AJ7)*100</f>
        <v>6.9295558958652377</v>
      </c>
      <c r="AL2">
        <f>(362/200)</f>
        <v>1.81</v>
      </c>
      <c r="AN2">
        <v>17</v>
      </c>
      <c r="AO2">
        <v>4</v>
      </c>
      <c r="AP2">
        <v>4</v>
      </c>
      <c r="AQ2">
        <v>21</v>
      </c>
      <c r="AR2">
        <v>3</v>
      </c>
      <c r="AT2">
        <f>(($AO$3-$AN$2)/($AN$3-$AN$2))</f>
        <v>0.54838709677419351</v>
      </c>
      <c r="AU2">
        <f>(($AP$3-$AN$2)/($AN$3-$AN$2))</f>
        <v>0.5161290322580645</v>
      </c>
      <c r="AV2">
        <f>(($AQ$2-$AN$2)/($AN$3-$AN$2))</f>
        <v>0.12903225806451613</v>
      </c>
      <c r="AW2">
        <f>(($AN$2-$AO$2)/($AO$3-$AO$2))</f>
        <v>0.43333333333333335</v>
      </c>
      <c r="AX2">
        <f>(($AP$2-$AO$2)/($AO$3-$AO$2))</f>
        <v>0</v>
      </c>
      <c r="AY2">
        <f>(($AQ$2-$AO$2)/($AO$3-$AO$2))</f>
        <v>0.56666666666666665</v>
      </c>
      <c r="AZ2">
        <f>(($AN$2-$AP$2)/($AP$3-$AP$2))</f>
        <v>0.44827586206896552</v>
      </c>
      <c r="BA2">
        <f>(($AO$2-$AP$2)/($AP$3-$AP$2))</f>
        <v>0</v>
      </c>
      <c r="BB2">
        <f>(($AQ$2-$AP$2)/($AP$3-$AP$2))</f>
        <v>0.58620689655172409</v>
      </c>
      <c r="BC2">
        <f>(($AN$3-$AQ$2)/($AQ$3-$AQ$2))</f>
        <v>0.9642857142857143</v>
      </c>
      <c r="BD2">
        <f>(($AO$3-$AQ$2)/($AQ$3-$AQ$2))</f>
        <v>0.4642857142857143</v>
      </c>
      <c r="BE2">
        <f>(($AP$3-$AQ$2)/($AQ$3-$AQ$2))</f>
        <v>0.42857142857142855</v>
      </c>
      <c r="BG2" t="s">
        <v>22</v>
      </c>
      <c r="BH2">
        <v>3</v>
      </c>
      <c r="BI2">
        <f>($BH$6-$BH$3)/200</f>
        <v>8.5000000000000006E-2</v>
      </c>
      <c r="BJ2">
        <f>($BH$42-$BH$2)/200</f>
        <v>1.175</v>
      </c>
      <c r="BK2">
        <f>SUM($BJ:$BJ)</f>
        <v>26.25</v>
      </c>
      <c r="BL2" t="s">
        <v>30</v>
      </c>
      <c r="BM2">
        <f>AVERAGE($BI:$BI)</f>
        <v>8.9063260340632555E-2</v>
      </c>
      <c r="BN2">
        <f>BK4/BK2</f>
        <v>31.314285714285713</v>
      </c>
      <c r="BQ2">
        <f>1-(($AO$3-$AN$2)/($AN$3-$AN$2))</f>
        <v>0.45161290322580649</v>
      </c>
      <c r="BR2">
        <f>1-(($AP$3-$AN$2)/($AN$3-$AN$2))</f>
        <v>0.4838709677419355</v>
      </c>
      <c r="BS2">
        <f>(($AQ$2-$AN$2)/($AN$3-$AN$2))</f>
        <v>0.12903225806451613</v>
      </c>
      <c r="BT2">
        <f>(($AN$2-$AO$2)/($AO$3-$AO$2))</f>
        <v>0.43333333333333335</v>
      </c>
      <c r="BU2">
        <f>(($AP$2-$AO$2)/($AO$3-$AO$2))</f>
        <v>0</v>
      </c>
      <c r="BV2">
        <f>1-(($AQ$2-$AO$2)/($AO$3-$AO$2))</f>
        <v>0.43333333333333335</v>
      </c>
      <c r="BW2">
        <f>(($AN$2-$AP$2)/($AP$3-$AP$2))</f>
        <v>0.44827586206896552</v>
      </c>
      <c r="BX2">
        <f>(($AO$2-$AP$2)/($AP$3-$AP$2))</f>
        <v>0</v>
      </c>
      <c r="BY2">
        <f>1-(($AQ$2-$AP$2)/($AP$3-$AP$2))</f>
        <v>0.41379310344827591</v>
      </c>
      <c r="BZ2">
        <f>1-(($AN$3-$AQ$2)/($AQ$3-$AQ$2))</f>
        <v>3.5714285714285698E-2</v>
      </c>
      <c r="CA2">
        <f>(($AO$3-$AQ$2)/($AQ$3-$AQ$2))</f>
        <v>0.4642857142857143</v>
      </c>
      <c r="CB2">
        <f>(($AP$3-$AQ$2)/($AQ$3-$AQ$2))</f>
        <v>0.42857142857142855</v>
      </c>
    </row>
    <row r="3" spans="1:80" x14ac:dyDescent="0.25">
      <c r="A3">
        <v>2</v>
      </c>
      <c r="Q3" t="str">
        <f t="shared" si="0"/>
        <v/>
      </c>
      <c r="R3">
        <v>2</v>
      </c>
      <c r="T3" t="s">
        <v>305</v>
      </c>
      <c r="U3">
        <v>190</v>
      </c>
      <c r="V3">
        <f t="shared" ref="V3:V9" si="1" xml:space="preserve"> (U3/U$2)*100</f>
        <v>23.114355231143552</v>
      </c>
      <c r="X3" t="s">
        <v>299</v>
      </c>
      <c r="Y3" t="s">
        <v>260</v>
      </c>
      <c r="Z3" t="s">
        <v>247</v>
      </c>
      <c r="AB3" t="s">
        <v>298</v>
      </c>
      <c r="AC3" t="str">
        <f>CONCATENATE($R3,$R4,$R5,$R6)</f>
        <v>2314</v>
      </c>
      <c r="AD3" t="s">
        <v>247</v>
      </c>
      <c r="AF3" t="s">
        <v>249</v>
      </c>
      <c r="AI3" t="s">
        <v>207</v>
      </c>
      <c r="AJ3">
        <f>COUNTIF($P:$P,1)</f>
        <v>2057</v>
      </c>
      <c r="AK3">
        <f>(AJ3/AJ7)*100</f>
        <v>39.37595712098009</v>
      </c>
      <c r="AL3">
        <f>(2057/200)</f>
        <v>10.285</v>
      </c>
      <c r="AN3">
        <v>48</v>
      </c>
      <c r="AO3">
        <v>34</v>
      </c>
      <c r="AP3">
        <v>33</v>
      </c>
      <c r="AQ3">
        <v>49</v>
      </c>
      <c r="AR3">
        <v>238</v>
      </c>
      <c r="AT3">
        <f>(($AO$4-$AN$3)/($AN$4-$AN$3))</f>
        <v>0.59259259259259256</v>
      </c>
      <c r="AU3">
        <f>(($AP$4-$AN$3)/($AN$4-$AN$3))</f>
        <v>0.44444444444444442</v>
      </c>
      <c r="AV3">
        <f>(($AQ$3-$AN$3)/($AN$4-$AN$3))</f>
        <v>3.7037037037037035E-2</v>
      </c>
      <c r="AW3">
        <f>(($AN$3-$AO$3)/($AO$4-$AO$3))</f>
        <v>0.46666666666666667</v>
      </c>
      <c r="AX3">
        <f>(($AP$3-$AO$2)/($AO$3-$AO$2))</f>
        <v>0.96666666666666667</v>
      </c>
      <c r="AY3">
        <f>(($AQ$3-$AO$3)/($AO$4-$AO$3))</f>
        <v>0.5</v>
      </c>
      <c r="AZ3">
        <f>(($AN$3-$AP$3)/($AP$4-$AP$3))</f>
        <v>0.55555555555555558</v>
      </c>
      <c r="BA3">
        <f>(($AO$3-$AP$3)/($AP$4-$AP$3))</f>
        <v>3.7037037037037035E-2</v>
      </c>
      <c r="BB3">
        <f>(($AQ$3-$AP$3)/($AP$4-$AP$3))</f>
        <v>0.59259259259259256</v>
      </c>
      <c r="BC3">
        <f>(($AN$4-$AQ$3)/($AQ$4-$AQ$3))</f>
        <v>0.96296296296296291</v>
      </c>
      <c r="BD3">
        <f>(($AO$4-$AQ$3)/($AQ$4-$AQ$3))</f>
        <v>0.55555555555555558</v>
      </c>
      <c r="BE3">
        <f>(($AP$4-$AQ$3)/($AQ$4-$AQ$3))</f>
        <v>0.40740740740740738</v>
      </c>
      <c r="BG3">
        <v>2</v>
      </c>
      <c r="BH3">
        <v>4</v>
      </c>
      <c r="BI3">
        <f>($BH$7-$BH$4)/200</f>
        <v>0.14499999999999999</v>
      </c>
      <c r="BJ3">
        <f>($BH$77-$BH$43)/200</f>
        <v>0.91</v>
      </c>
      <c r="BK3" t="s">
        <v>247</v>
      </c>
      <c r="BL3" t="s">
        <v>31</v>
      </c>
      <c r="BM3">
        <f>STDEV($BI:$BI)</f>
        <v>2.0557951434643937E-2</v>
      </c>
      <c r="BQ3">
        <f>1-(($AO$4-$AN$3)/($AN$4-$AN$3))</f>
        <v>0.40740740740740744</v>
      </c>
      <c r="BR3">
        <f>(($AP$4-$AN$3)/($AN$4-$AN$3))</f>
        <v>0.44444444444444442</v>
      </c>
      <c r="BS3">
        <f>(($AQ$3-$AN$3)/($AN$4-$AN$3))</f>
        <v>3.7037037037037035E-2</v>
      </c>
      <c r="BT3">
        <f>(($AN$3-$AO$3)/($AO$4-$AO$3))</f>
        <v>0.46666666666666667</v>
      </c>
      <c r="BU3">
        <f>1-(($AP$3-$AO$2)/($AO$3-$AO$2))</f>
        <v>3.3333333333333326E-2</v>
      </c>
      <c r="BV3">
        <f>(($AQ$3-$AO$3)/($AO$4-$AO$3))</f>
        <v>0.5</v>
      </c>
      <c r="BW3">
        <f>1-(($AN$3-$AP$3)/($AP$4-$AP$3))</f>
        <v>0.44444444444444442</v>
      </c>
      <c r="BX3">
        <f>(($AO$3-$AP$3)/($AP$4-$AP$3))</f>
        <v>3.7037037037037035E-2</v>
      </c>
      <c r="BY3">
        <f>1-(($AQ$3-$AP$3)/($AP$4-$AP$3))</f>
        <v>0.40740740740740744</v>
      </c>
      <c r="BZ3">
        <f>1-(($AN$4-$AQ$3)/($AQ$4-$AQ$3))</f>
        <v>3.703703703703709E-2</v>
      </c>
      <c r="CA3">
        <f>1-(($AO$4-$AQ$3)/($AQ$4-$AQ$3))</f>
        <v>0.44444444444444442</v>
      </c>
      <c r="CB3">
        <f>(($AP$4-$AQ$3)/($AQ$4-$AQ$3))</f>
        <v>0.40740740740740738</v>
      </c>
    </row>
    <row r="4" spans="1:80" x14ac:dyDescent="0.25">
      <c r="A4">
        <v>3</v>
      </c>
      <c r="J4">
        <v>236.508107</v>
      </c>
      <c r="K4" t="s">
        <v>22</v>
      </c>
      <c r="Q4" t="str">
        <f t="shared" si="0"/>
        <v/>
      </c>
      <c r="R4">
        <v>3</v>
      </c>
      <c r="T4" t="s">
        <v>306</v>
      </c>
      <c r="U4">
        <v>20</v>
      </c>
      <c r="V4">
        <f t="shared" si="1"/>
        <v>2.4330900243309004</v>
      </c>
      <c r="X4" t="s">
        <v>300</v>
      </c>
      <c r="Y4" t="s">
        <v>261</v>
      </c>
      <c r="Z4">
        <v>822</v>
      </c>
      <c r="AD4">
        <f>COUNTIF($R:$R,"1")+COUNTIF($R:$R,"2")+COUNTIF($R:$R,"3")+COUNTIF($R:$R,"4")+COUNTIF($R:$R,"3D")+COUNTIF($R:$R,"4D")</f>
        <v>900</v>
      </c>
      <c r="AF4">
        <f>(AF$10/(AF$8+AF$10))*100</f>
        <v>0</v>
      </c>
      <c r="AI4" t="s">
        <v>208</v>
      </c>
      <c r="AJ4">
        <f>COUNTIF($P:$P,2)</f>
        <v>2582</v>
      </c>
      <c r="AK4">
        <f>(AJ4/AJ7)*100</f>
        <v>49.42572741194487</v>
      </c>
      <c r="AL4">
        <f>(2582/200)</f>
        <v>12.91</v>
      </c>
      <c r="AN4">
        <v>75</v>
      </c>
      <c r="AO4">
        <v>64</v>
      </c>
      <c r="AP4">
        <v>60</v>
      </c>
      <c r="AQ4">
        <v>76</v>
      </c>
      <c r="AR4">
        <v>240</v>
      </c>
      <c r="AT4">
        <f>(($AO$5-$AN$4)/($AN$5-$AN$4))</f>
        <v>0.52</v>
      </c>
      <c r="AU4">
        <f>(($AP$5-$AN$4)/($AN$5-$AN$4))</f>
        <v>0.44</v>
      </c>
      <c r="AV4">
        <f>(($AQ$4-$AN$4)/($AN$5-$AN$4))</f>
        <v>0.04</v>
      </c>
      <c r="AW4">
        <f>(($AN$4-$AO$4)/($AO$5-$AO$4))</f>
        <v>0.45833333333333331</v>
      </c>
      <c r="AX4">
        <f>(($AP$4-$AO$3)/($AO$4-$AO$3))</f>
        <v>0.8666666666666667</v>
      </c>
      <c r="AY4">
        <f>(($AQ$4-$AO$4)/($AO$5-$AO$4))</f>
        <v>0.5</v>
      </c>
      <c r="AZ4">
        <f>(($AN$4-$AP$4)/($AP$5-$AP$4))</f>
        <v>0.57692307692307687</v>
      </c>
      <c r="BA4">
        <f>(($AO$4-$AP$4)/($AP$5-$AP$4))</f>
        <v>0.15384615384615385</v>
      </c>
      <c r="BB4">
        <f>(($AQ$4-$AP$4)/($AP$5-$AP$4))</f>
        <v>0.61538461538461542</v>
      </c>
      <c r="BC4">
        <f>(($AN$5-$AQ$4)/($AQ$5-$AQ$4))</f>
        <v>0.92307692307692313</v>
      </c>
      <c r="BD4">
        <f>(($AO$5-$AQ$4)/($AQ$5-$AQ$4))</f>
        <v>0.46153846153846156</v>
      </c>
      <c r="BE4">
        <f>(($AP$5-$AQ$4)/($AQ$5-$AQ$4))</f>
        <v>0.38461538461538464</v>
      </c>
      <c r="BG4">
        <v>3</v>
      </c>
      <c r="BH4">
        <v>4</v>
      </c>
      <c r="BI4">
        <f>($BH$8-$BH$5)/200</f>
        <v>8.5000000000000006E-2</v>
      </c>
      <c r="BJ4">
        <f>($BH$114-$BH$78)/200</f>
        <v>0.93</v>
      </c>
      <c r="BK4">
        <f>COUNTA($Y:$Y)-1</f>
        <v>822</v>
      </c>
      <c r="BQ4">
        <f>1-(($AO$5-$AN$4)/($AN$5-$AN$4))</f>
        <v>0.48</v>
      </c>
      <c r="BR4">
        <f>(($AP$5-$AN$4)/($AN$5-$AN$4))</f>
        <v>0.44</v>
      </c>
      <c r="BS4">
        <f>(($AQ$4-$AN$4)/($AN$5-$AN$4))</f>
        <v>0.04</v>
      </c>
      <c r="BT4">
        <f>(($AN$4-$AO$4)/($AO$5-$AO$4))</f>
        <v>0.45833333333333331</v>
      </c>
      <c r="BU4">
        <f>1-(($AP$4-$AO$3)/($AO$4-$AO$3))</f>
        <v>0.1333333333333333</v>
      </c>
      <c r="BV4">
        <f>(($AQ$4-$AO$4)/($AO$5-$AO$4))</f>
        <v>0.5</v>
      </c>
      <c r="BW4">
        <f>1-(($AN$4-$AP$4)/($AP$5-$AP$4))</f>
        <v>0.42307692307692313</v>
      </c>
      <c r="BX4">
        <f>(($AO$4-$AP$4)/($AP$5-$AP$4))</f>
        <v>0.15384615384615385</v>
      </c>
      <c r="BY4">
        <f>1-(($AQ$4-$AP$4)/($AP$5-$AP$4))</f>
        <v>0.38461538461538458</v>
      </c>
      <c r="BZ4">
        <f>1-(($AN$5-$AQ$4)/($AQ$5-$AQ$4))</f>
        <v>7.6923076923076872E-2</v>
      </c>
      <c r="CA4">
        <f>(($AO$5-$AQ$4)/($AQ$5-$AQ$4))</f>
        <v>0.46153846153846156</v>
      </c>
      <c r="CB4">
        <f>(($AP$5-$AQ$4)/($AQ$5-$AQ$4))</f>
        <v>0.38461538461538464</v>
      </c>
    </row>
    <row r="5" spans="1:80" x14ac:dyDescent="0.25">
      <c r="A5">
        <v>4</v>
      </c>
      <c r="D5">
        <v>251.83327400000002</v>
      </c>
      <c r="E5" s="2">
        <v>2</v>
      </c>
      <c r="F5">
        <v>263.46147100000002</v>
      </c>
      <c r="G5" s="3">
        <v>3</v>
      </c>
      <c r="P5">
        <v>2</v>
      </c>
      <c r="Q5" t="str">
        <f t="shared" si="0"/>
        <v>23</v>
      </c>
      <c r="R5">
        <v>1</v>
      </c>
      <c r="T5" t="s">
        <v>307</v>
      </c>
      <c r="U5">
        <v>5</v>
      </c>
      <c r="V5">
        <f t="shared" si="1"/>
        <v>0.6082725060827251</v>
      </c>
      <c r="X5" t="s">
        <v>300</v>
      </c>
      <c r="Y5" t="s">
        <v>262</v>
      </c>
      <c r="Z5" t="s">
        <v>248</v>
      </c>
      <c r="AD5" t="s">
        <v>248</v>
      </c>
      <c r="AF5" t="s">
        <v>250</v>
      </c>
      <c r="AI5" t="s">
        <v>209</v>
      </c>
      <c r="AJ5">
        <f>COUNTIF($P:$P,3)</f>
        <v>223</v>
      </c>
      <c r="AK5">
        <f>(AJ5/AJ7)*100</f>
        <v>4.2687595712098005</v>
      </c>
      <c r="AL5">
        <f>(223/200)</f>
        <v>1.115</v>
      </c>
      <c r="AN5">
        <v>100</v>
      </c>
      <c r="AO5">
        <v>88</v>
      </c>
      <c r="AP5">
        <v>86</v>
      </c>
      <c r="AQ5">
        <v>102</v>
      </c>
      <c r="AR5">
        <v>422</v>
      </c>
      <c r="AT5">
        <f>(($AO$6-$AN$5)/($AN$6-$AN$5))</f>
        <v>0.53846153846153844</v>
      </c>
      <c r="AU5">
        <f>(($AP$6-$AN$5)/($AN$6-$AN$5))</f>
        <v>0.42307692307692307</v>
      </c>
      <c r="AV5">
        <f>(($AQ$5-$AN$5)/($AN$6-$AN$5))</f>
        <v>7.6923076923076927E-2</v>
      </c>
      <c r="AW5">
        <f>(($AN$5-$AO$5)/($AO$6-$AO$5))</f>
        <v>0.46153846153846156</v>
      </c>
      <c r="AX5">
        <f>(($AP$5-$AO$4)/($AO$5-$AO$4))</f>
        <v>0.91666666666666663</v>
      </c>
      <c r="AY5">
        <f>(($AQ$5-$AO$5)/($AO$6-$AO$5))</f>
        <v>0.53846153846153844</v>
      </c>
      <c r="AZ5">
        <f>(($AN$5-$AP$5)/($AP$6-$AP$5))</f>
        <v>0.56000000000000005</v>
      </c>
      <c r="BA5">
        <f>(($AO$5-$AP$5)/($AP$6-$AP$5))</f>
        <v>0.08</v>
      </c>
      <c r="BB5">
        <f>(($AQ$5-$AP$5)/($AP$6-$AP$5))</f>
        <v>0.64</v>
      </c>
      <c r="BC5">
        <f>(($AN$6-$AQ$6)/($AQ$7-$AQ$6))</f>
        <v>0</v>
      </c>
      <c r="BD5">
        <f>(($AO$6-$AQ$5)/($AQ$6-$AQ$5))</f>
        <v>0.5</v>
      </c>
      <c r="BE5">
        <f>(($AP$6-$AQ$5)/($AQ$6-$AQ$5))</f>
        <v>0.375</v>
      </c>
      <c r="BG5">
        <v>1</v>
      </c>
      <c r="BH5">
        <v>17</v>
      </c>
      <c r="BI5">
        <f>($BH$9-$BH$6)/200</f>
        <v>0.13500000000000001</v>
      </c>
      <c r="BJ5">
        <f>($BH$151-$BH$115)/200</f>
        <v>0.95</v>
      </c>
      <c r="BQ5">
        <f>1-(($AO$6-$AN$5)/($AN$6-$AN$5))</f>
        <v>0.46153846153846156</v>
      </c>
      <c r="BR5">
        <f>(($AP$6-$AN$5)/($AN$6-$AN$5))</f>
        <v>0.42307692307692307</v>
      </c>
      <c r="BS5">
        <f>(($AQ$5-$AN$5)/($AN$6-$AN$5))</f>
        <v>7.6923076923076927E-2</v>
      </c>
      <c r="BT5">
        <f>(($AN$5-$AO$5)/($AO$6-$AO$5))</f>
        <v>0.46153846153846156</v>
      </c>
      <c r="BU5">
        <f>1-(($AP$5-$AO$4)/($AO$5-$AO$4))</f>
        <v>8.333333333333337E-2</v>
      </c>
      <c r="BV5">
        <f>1-(($AQ$5-$AO$5)/($AO$6-$AO$5))</f>
        <v>0.46153846153846156</v>
      </c>
      <c r="BW5">
        <f>1-(($AN$5-$AP$5)/($AP$6-$AP$5))</f>
        <v>0.43999999999999995</v>
      </c>
      <c r="BX5">
        <f>(($AO$5-$AP$5)/($AP$6-$AP$5))</f>
        <v>0.08</v>
      </c>
      <c r="BY5">
        <f>1-(($AQ$5-$AP$5)/($AP$6-$AP$5))</f>
        <v>0.36</v>
      </c>
      <c r="BZ5">
        <f>(($AN$6-$AQ$6)/($AQ$7-$AQ$6))</f>
        <v>0</v>
      </c>
      <c r="CA5">
        <f>(($AO$6-$AQ$5)/($AQ$6-$AQ$5))</f>
        <v>0.5</v>
      </c>
      <c r="CB5">
        <f>(($AP$6-$AQ$5)/($AQ$6-$AQ$5))</f>
        <v>0.375</v>
      </c>
    </row>
    <row r="6" spans="1:80" x14ac:dyDescent="0.25">
      <c r="A6">
        <v>5</v>
      </c>
      <c r="D6">
        <v>251.83327400000002</v>
      </c>
      <c r="E6" s="2">
        <v>2</v>
      </c>
      <c r="F6">
        <v>263.34910500000001</v>
      </c>
      <c r="G6" s="3">
        <v>3</v>
      </c>
      <c r="P6">
        <v>2</v>
      </c>
      <c r="Q6" t="str">
        <f t="shared" si="0"/>
        <v>23</v>
      </c>
      <c r="R6">
        <v>4</v>
      </c>
      <c r="T6" t="s">
        <v>308</v>
      </c>
      <c r="U6">
        <v>476</v>
      </c>
      <c r="V6">
        <f t="shared" si="1"/>
        <v>57.907542579075425</v>
      </c>
      <c r="X6" t="s">
        <v>300</v>
      </c>
      <c r="Y6" t="s">
        <v>263</v>
      </c>
      <c r="Z6">
        <v>778</v>
      </c>
      <c r="AD6">
        <v>848</v>
      </c>
      <c r="AF6">
        <f>COUNTIF($R:$R,1)+COUNTIF($R:$R,2)</f>
        <v>456</v>
      </c>
      <c r="AI6" t="s">
        <v>210</v>
      </c>
      <c r="AJ6">
        <f>COUNTIF($P:$P,4)</f>
        <v>0</v>
      </c>
      <c r="AK6">
        <f>(AJ6/AJ7)*100</f>
        <v>0</v>
      </c>
      <c r="AL6">
        <f>(0/200)</f>
        <v>0</v>
      </c>
      <c r="AN6">
        <v>126</v>
      </c>
      <c r="AO6">
        <v>114</v>
      </c>
      <c r="AP6">
        <v>111</v>
      </c>
      <c r="AQ6">
        <v>126</v>
      </c>
      <c r="AR6">
        <v>424</v>
      </c>
      <c r="AT6">
        <f>(($AO$7-$AN$6)/($AN$7-$AN$6))</f>
        <v>0.61904761904761907</v>
      </c>
      <c r="AU6">
        <f>(($AP$7-$AN$6)/($AN$7-$AN$6))</f>
        <v>0.33333333333333331</v>
      </c>
      <c r="AV6">
        <f>(($AQ$6-$AN$6)/($AN$7-$AN$6))</f>
        <v>0</v>
      </c>
      <c r="AW6">
        <f>(($AN$6-$AO$6)/($AO$7-$AO$6))</f>
        <v>0.48</v>
      </c>
      <c r="AX6">
        <f>(($AP$6-$AO$5)/($AO$6-$AO$5))</f>
        <v>0.88461538461538458</v>
      </c>
      <c r="AY6">
        <f>(($AQ$6-$AO$6)/($AO$7-$AO$6))</f>
        <v>0.48</v>
      </c>
      <c r="AZ6">
        <f>(($AN$6-$AP$6)/($AP$7-$AP$6))</f>
        <v>0.68181818181818177</v>
      </c>
      <c r="BA6">
        <f>(($AO$6-$AP$6)/($AP$7-$AP$6))</f>
        <v>0.13636363636363635</v>
      </c>
      <c r="BB6">
        <f>(($AQ$6-$AP$6)/($AP$7-$AP$6))</f>
        <v>0.68181818181818177</v>
      </c>
      <c r="BC6">
        <f>(($AN$7-$AQ$6)/($AQ$7-$AQ$6))</f>
        <v>0.875</v>
      </c>
      <c r="BD6">
        <f>(($AO$7-$AQ$6)/($AQ$7-$AQ$6))</f>
        <v>0.54166666666666663</v>
      </c>
      <c r="BE6">
        <f>(($AP$7-$AQ$6)/($AQ$7-$AQ$6))</f>
        <v>0.29166666666666669</v>
      </c>
      <c r="BG6">
        <v>4</v>
      </c>
      <c r="BH6">
        <v>21</v>
      </c>
      <c r="BI6">
        <f>($BH$10-$BH$7)/200</f>
        <v>0.08</v>
      </c>
      <c r="BJ6">
        <f>($BH$188-$BH$152)/200</f>
        <v>1.0249999999999999</v>
      </c>
      <c r="BQ6">
        <f>1-(($AO$7-$AN$6)/($AN$7-$AN$6))</f>
        <v>0.38095238095238093</v>
      </c>
      <c r="BR6">
        <f>(($AP$7-$AN$6)/($AN$7-$AN$6))</f>
        <v>0.33333333333333331</v>
      </c>
      <c r="BS6">
        <f>(($AQ$6-$AN$6)/($AN$7-$AN$6))</f>
        <v>0</v>
      </c>
      <c r="BT6">
        <f>(($AN$6-$AO$6)/($AO$7-$AO$6))</f>
        <v>0.48</v>
      </c>
      <c r="BU6">
        <f>1-(($AP$6-$AO$5)/($AO$6-$AO$5))</f>
        <v>0.11538461538461542</v>
      </c>
      <c r="BV6">
        <f>(($AQ$6-$AO$6)/($AO$7-$AO$6))</f>
        <v>0.48</v>
      </c>
      <c r="BW6">
        <f>1-(($AN$6-$AP$6)/($AP$7-$AP$6))</f>
        <v>0.31818181818181823</v>
      </c>
      <c r="BX6">
        <f>(($AO$6-$AP$6)/($AP$7-$AP$6))</f>
        <v>0.13636363636363635</v>
      </c>
      <c r="BY6">
        <f>1-(($AQ$6-$AP$6)/($AP$7-$AP$6))</f>
        <v>0.31818181818181823</v>
      </c>
      <c r="BZ6">
        <f>1-(($AN$7-$AQ$6)/($AQ$7-$AQ$6))</f>
        <v>0.125</v>
      </c>
      <c r="CA6">
        <f>1-(($AO$7-$AQ$6)/($AQ$7-$AQ$6))</f>
        <v>0.45833333333333337</v>
      </c>
      <c r="CB6">
        <f>(($AP$7-$AQ$6)/($AQ$7-$AQ$6))</f>
        <v>0.29166666666666669</v>
      </c>
    </row>
    <row r="7" spans="1:80" x14ac:dyDescent="0.25">
      <c r="A7">
        <v>6</v>
      </c>
      <c r="D7">
        <v>251.85528500000001</v>
      </c>
      <c r="E7" s="2">
        <v>2</v>
      </c>
      <c r="F7">
        <v>263.38915500000002</v>
      </c>
      <c r="G7" s="3">
        <v>3</v>
      </c>
      <c r="P7">
        <v>2</v>
      </c>
      <c r="Q7" t="str">
        <f t="shared" si="0"/>
        <v>23</v>
      </c>
      <c r="R7">
        <v>3</v>
      </c>
      <c r="T7" t="s">
        <v>309</v>
      </c>
      <c r="U7">
        <v>10</v>
      </c>
      <c r="V7">
        <f t="shared" si="1"/>
        <v>1.2165450121654502</v>
      </c>
      <c r="X7" t="s">
        <v>300</v>
      </c>
      <c r="Y7" t="s">
        <v>264</v>
      </c>
      <c r="AB7" t="s">
        <v>300</v>
      </c>
      <c r="AC7" t="str">
        <f>CONCATENATE($R7,$R8,$R9,$R10)</f>
        <v>3214</v>
      </c>
      <c r="AF7" t="s">
        <v>251</v>
      </c>
      <c r="AI7" t="s">
        <v>211</v>
      </c>
      <c r="AJ7">
        <f>COUNT($P:$P)</f>
        <v>5224</v>
      </c>
      <c r="AN7">
        <v>147</v>
      </c>
      <c r="AO7">
        <v>139</v>
      </c>
      <c r="AP7">
        <v>133</v>
      </c>
      <c r="AQ7">
        <v>150</v>
      </c>
      <c r="AR7">
        <v>610</v>
      </c>
      <c r="AT7">
        <f>(($AO$8-$AN$7)/($AN$8-$AN$7))</f>
        <v>0.75</v>
      </c>
      <c r="AU7">
        <f>(($AP$8-$AN$7)/($AN$8-$AN$7))</f>
        <v>0.25</v>
      </c>
      <c r="AV7">
        <f>(($AQ$7-$AN$7)/($AN$8-$AN$7))</f>
        <v>0.125</v>
      </c>
      <c r="AW7">
        <f>(($AN$7-$AO$7)/($AO$8-$AO$7))</f>
        <v>0.30769230769230771</v>
      </c>
      <c r="AX7">
        <f>(($AP$7-$AO$6)/($AO$7-$AO$6))</f>
        <v>0.76</v>
      </c>
      <c r="AY7">
        <f>(($AQ$7-$AO$7)/($AO$8-$AO$7))</f>
        <v>0.42307692307692307</v>
      </c>
      <c r="AZ7">
        <f>(($AN$7-$AP$7)/($AP$8-$AP$7))</f>
        <v>0.7</v>
      </c>
      <c r="BA7">
        <f>(($AO$7-$AP$7)/($AP$8-$AP$7))</f>
        <v>0.3</v>
      </c>
      <c r="BB7">
        <f>(($AQ$7-$AP$7)/($AP$8-$AP$7))</f>
        <v>0.85</v>
      </c>
      <c r="BC7">
        <f>(($AN$8-$AQ$7)/($AQ$8-$AQ$7))</f>
        <v>0.875</v>
      </c>
      <c r="BD7">
        <f>(($AO$8-$AQ$7)/($AQ$8-$AQ$7))</f>
        <v>0.625</v>
      </c>
      <c r="BE7">
        <f>(($AP$8-$AQ$7)/($AQ$8-$AQ$7))</f>
        <v>0.125</v>
      </c>
      <c r="BG7">
        <v>3</v>
      </c>
      <c r="BH7">
        <v>33</v>
      </c>
      <c r="BI7">
        <f>($BH$11-$BH$8)/200</f>
        <v>0.13</v>
      </c>
      <c r="BJ7">
        <f>($BH$224-$BH$189)/200</f>
        <v>0.95499999999999996</v>
      </c>
      <c r="BQ7">
        <f>1-(($AO$8-$AN$7)/($AN$8-$AN$7))</f>
        <v>0.25</v>
      </c>
      <c r="BR7">
        <f>(($AP$8-$AN$7)/($AN$8-$AN$7))</f>
        <v>0.25</v>
      </c>
      <c r="BS7">
        <f>(($AQ$7-$AN$7)/($AN$8-$AN$7))</f>
        <v>0.125</v>
      </c>
      <c r="BT7">
        <f>(($AN$7-$AO$7)/($AO$8-$AO$7))</f>
        <v>0.30769230769230771</v>
      </c>
      <c r="BU7">
        <f>1-(($AP$7-$AO$6)/($AO$7-$AO$6))</f>
        <v>0.24</v>
      </c>
      <c r="BV7">
        <f>(($AQ$7-$AO$7)/($AO$8-$AO$7))</f>
        <v>0.42307692307692307</v>
      </c>
      <c r="BW7">
        <f>1-(($AN$7-$AP$7)/($AP$8-$AP$7))</f>
        <v>0.30000000000000004</v>
      </c>
      <c r="BX7">
        <f>(($AO$7-$AP$7)/($AP$8-$AP$7))</f>
        <v>0.3</v>
      </c>
      <c r="BY7">
        <f>1-(($AQ$7-$AP$7)/($AP$8-$AP$7))</f>
        <v>0.15000000000000002</v>
      </c>
      <c r="BZ7">
        <f>1-(($AN$8-$AQ$7)/($AQ$8-$AQ$7))</f>
        <v>0.125</v>
      </c>
      <c r="CA7">
        <f>1-(($AO$8-$AQ$7)/($AQ$8-$AQ$7))</f>
        <v>0.375</v>
      </c>
      <c r="CB7">
        <f>(($AP$8-$AQ$7)/($AQ$8-$AQ$7))</f>
        <v>0.125</v>
      </c>
    </row>
    <row r="8" spans="1:80" x14ac:dyDescent="0.25">
      <c r="A8">
        <v>7</v>
      </c>
      <c r="D8">
        <v>251.82956200000001</v>
      </c>
      <c r="E8" s="2">
        <v>2</v>
      </c>
      <c r="F8">
        <v>263.35395</v>
      </c>
      <c r="G8" s="3">
        <v>3</v>
      </c>
      <c r="P8">
        <v>2</v>
      </c>
      <c r="Q8" t="str">
        <f t="shared" si="0"/>
        <v>23</v>
      </c>
      <c r="R8">
        <v>2</v>
      </c>
      <c r="T8" t="s">
        <v>310</v>
      </c>
      <c r="U8">
        <v>77</v>
      </c>
      <c r="V8">
        <f t="shared" si="1"/>
        <v>9.3673965936739663</v>
      </c>
      <c r="X8" t="s">
        <v>300</v>
      </c>
      <c r="Y8" t="s">
        <v>261</v>
      </c>
      <c r="AF8">
        <f>COUNTIF($R:$R,3)+COUNTIF($R:$R,4)</f>
        <v>444</v>
      </c>
      <c r="AN8">
        <v>171</v>
      </c>
      <c r="AO8">
        <v>165</v>
      </c>
      <c r="AP8">
        <v>153</v>
      </c>
      <c r="AQ8">
        <v>174</v>
      </c>
      <c r="AR8">
        <v>612</v>
      </c>
      <c r="AT8">
        <f>(($AO$9-$AN$8)/($AN$9-$AN$8))</f>
        <v>0.65217391304347827</v>
      </c>
      <c r="AU8">
        <f>(($AP$9-$AN$8)/($AN$9-$AN$8))</f>
        <v>0.2608695652173913</v>
      </c>
      <c r="AV8">
        <f>(($AQ$8-$AN$8)/($AN$9-$AN$8))</f>
        <v>0.13043478260869565</v>
      </c>
      <c r="AW8">
        <f>(($AN$8-$AO$8)/($AO$9-$AO$8))</f>
        <v>0.2857142857142857</v>
      </c>
      <c r="AX8">
        <f>(($AP$8-$AO$7)/($AO$8-$AO$7))</f>
        <v>0.53846153846153844</v>
      </c>
      <c r="AY8">
        <f>(($AQ$8-$AO$8)/($AO$9-$AO$8))</f>
        <v>0.42857142857142855</v>
      </c>
      <c r="AZ8">
        <f>(($AN$8-$AP$8)/($AP$9-$AP$8))</f>
        <v>0.75</v>
      </c>
      <c r="BA8">
        <f>(($AO$8-$AP$8)/($AP$9-$AP$8))</f>
        <v>0.5</v>
      </c>
      <c r="BB8">
        <f>(($AQ$8-$AP$8)/($AP$9-$AP$8))</f>
        <v>0.875</v>
      </c>
      <c r="BC8">
        <f>(($AN$9-$AQ$8)/($AQ$9-$AQ$8))</f>
        <v>0.90909090909090906</v>
      </c>
      <c r="BD8">
        <f>(($AO$9-$AQ$8)/($AQ$9-$AQ$8))</f>
        <v>0.54545454545454541</v>
      </c>
      <c r="BE8">
        <f>(($AP$9-$AQ$8)/($AQ$9-$AQ$8))</f>
        <v>0.13636363636363635</v>
      </c>
      <c r="BG8">
        <v>2</v>
      </c>
      <c r="BH8">
        <v>34</v>
      </c>
      <c r="BI8">
        <f>($BH$12-$BH$9)/200</f>
        <v>0.08</v>
      </c>
      <c r="BJ8">
        <f>($BH$265-$BH$225)/200</f>
        <v>1.1200000000000001</v>
      </c>
      <c r="BQ8">
        <f>1-(($AO$9-$AN$8)/($AN$9-$AN$8))</f>
        <v>0.34782608695652173</v>
      </c>
      <c r="BR8">
        <f>(($AP$9-$AN$8)/($AN$9-$AN$8))</f>
        <v>0.2608695652173913</v>
      </c>
      <c r="BS8">
        <f>(($AQ$8-$AN$8)/($AN$9-$AN$8))</f>
        <v>0.13043478260869565</v>
      </c>
      <c r="BT8">
        <f>(($AN$8-$AO$8)/($AO$9-$AO$8))</f>
        <v>0.2857142857142857</v>
      </c>
      <c r="BU8">
        <f>1-(($AP$8-$AO$7)/($AO$8-$AO$7))</f>
        <v>0.46153846153846156</v>
      </c>
      <c r="BV8">
        <f>(($AQ$8-$AO$8)/($AO$9-$AO$8))</f>
        <v>0.42857142857142855</v>
      </c>
      <c r="BW8">
        <f>1-(($AN$8-$AP$8)/($AP$9-$AP$8))</f>
        <v>0.25</v>
      </c>
      <c r="BX8">
        <f>(($AO$8-$AP$8)/($AP$9-$AP$8))</f>
        <v>0.5</v>
      </c>
      <c r="BY8">
        <f>1-(($AQ$8-$AP$8)/($AP$9-$AP$8))</f>
        <v>0.125</v>
      </c>
      <c r="BZ8">
        <f>1-(($AN$9-$AQ$8)/($AQ$9-$AQ$8))</f>
        <v>9.0909090909090939E-2</v>
      </c>
      <c r="CA8">
        <f>1-(($AO$9-$AQ$8)/($AQ$9-$AQ$8))</f>
        <v>0.45454545454545459</v>
      </c>
      <c r="CB8">
        <f>(($AP$9-$AQ$8)/($AQ$9-$AQ$8))</f>
        <v>0.13636363636363635</v>
      </c>
    </row>
    <row r="9" spans="1:80" x14ac:dyDescent="0.25">
      <c r="A9">
        <v>8</v>
      </c>
      <c r="D9">
        <v>251.84440899999998</v>
      </c>
      <c r="E9" s="2">
        <v>2</v>
      </c>
      <c r="F9">
        <v>263.37812300000002</v>
      </c>
      <c r="G9" s="3">
        <v>3</v>
      </c>
      <c r="P9">
        <v>2</v>
      </c>
      <c r="Q9" t="str">
        <f t="shared" si="0"/>
        <v>23</v>
      </c>
      <c r="R9">
        <v>1</v>
      </c>
      <c r="T9" t="s">
        <v>299</v>
      </c>
      <c r="U9">
        <v>44</v>
      </c>
      <c r="V9">
        <f t="shared" si="1"/>
        <v>5.3527980535279802</v>
      </c>
      <c r="X9" t="s">
        <v>300</v>
      </c>
      <c r="Y9" t="s">
        <v>262</v>
      </c>
      <c r="AF9" t="s">
        <v>252</v>
      </c>
      <c r="AN9">
        <v>194</v>
      </c>
      <c r="AO9">
        <v>186</v>
      </c>
      <c r="AP9">
        <v>177</v>
      </c>
      <c r="AQ9">
        <v>196</v>
      </c>
      <c r="AR9">
        <v>802</v>
      </c>
      <c r="AT9">
        <f>(($AO$10-$AN$9)/($AN$10-$AN$9))</f>
        <v>0.52380952380952384</v>
      </c>
      <c r="AU9">
        <f>(($AP$10-$AN$9)/($AN$10-$AN$9))</f>
        <v>0.2857142857142857</v>
      </c>
      <c r="AV9">
        <f>(($AQ$9-$AN$9)/($AN$10-$AN$9))</f>
        <v>9.5238095238095233E-2</v>
      </c>
      <c r="AW9">
        <f>(($AN$9-$AO$9)/($AO$10-$AO$9))</f>
        <v>0.42105263157894735</v>
      </c>
      <c r="AX9">
        <f>(($AP$9-$AO$8)/($AO$9-$AO$8))</f>
        <v>0.5714285714285714</v>
      </c>
      <c r="AY9">
        <f>(($AQ$9-$AO$9)/($AO$10-$AO$9))</f>
        <v>0.52631578947368418</v>
      </c>
      <c r="AZ9">
        <f>(($AN$9-$AP$9)/($AP$10-$AP$9))</f>
        <v>0.73913043478260865</v>
      </c>
      <c r="BA9">
        <f>(($AO$9-$AP$9)/($AP$10-$AP$9))</f>
        <v>0.39130434782608697</v>
      </c>
      <c r="BB9">
        <f>(($AQ$9-$AP$9)/($AP$10-$AP$9))</f>
        <v>0.82608695652173914</v>
      </c>
      <c r="BC9">
        <f>(($AN$10-$AQ$9)/($AQ$10-$AQ$9))</f>
        <v>0.82608695652173914</v>
      </c>
      <c r="BD9">
        <f>(($AO$10-$AQ$9)/($AQ$10-$AQ$9))</f>
        <v>0.39130434782608697</v>
      </c>
      <c r="BE9">
        <f>(($AP$10-$AQ$9)/($AQ$10-$AQ$9))</f>
        <v>0.17391304347826086</v>
      </c>
      <c r="BG9">
        <v>1</v>
      </c>
      <c r="BH9">
        <v>48</v>
      </c>
      <c r="BI9">
        <f>($BH$13-$BH$10)/200</f>
        <v>0.13</v>
      </c>
      <c r="BJ9">
        <f>($BH$298-$BH$266)/200</f>
        <v>0.82499999999999996</v>
      </c>
      <c r="BQ9">
        <f>1-(($AO$10-$AN$9)/($AN$10-$AN$9))</f>
        <v>0.47619047619047616</v>
      </c>
      <c r="BR9">
        <f>(($AP$10-$AN$9)/($AN$10-$AN$9))</f>
        <v>0.2857142857142857</v>
      </c>
      <c r="BS9">
        <f>(($AQ$9-$AN$9)/($AN$10-$AN$9))</f>
        <v>9.5238095238095233E-2</v>
      </c>
      <c r="BT9">
        <f>(($AN$9-$AO$9)/($AO$10-$AO$9))</f>
        <v>0.42105263157894735</v>
      </c>
      <c r="BU9">
        <f>1-(($AP$9-$AO$8)/($AO$9-$AO$8))</f>
        <v>0.4285714285714286</v>
      </c>
      <c r="BV9">
        <f>1-(($AQ$9-$AO$9)/($AO$10-$AO$9))</f>
        <v>0.47368421052631582</v>
      </c>
      <c r="BW9">
        <f>1-(($AN$9-$AP$9)/($AP$10-$AP$9))</f>
        <v>0.26086956521739135</v>
      </c>
      <c r="BX9">
        <f>(($AO$9-$AP$9)/($AP$10-$AP$9))</f>
        <v>0.39130434782608697</v>
      </c>
      <c r="BY9">
        <f>1-(($AQ$9-$AP$9)/($AP$10-$AP$9))</f>
        <v>0.17391304347826086</v>
      </c>
      <c r="BZ9">
        <f>1-(($AN$10-$AQ$9)/($AQ$10-$AQ$9))</f>
        <v>0.17391304347826086</v>
      </c>
      <c r="CA9">
        <f>(($AO$10-$AQ$9)/($AQ$10-$AQ$9))</f>
        <v>0.39130434782608697</v>
      </c>
      <c r="CB9">
        <f>(($AP$10-$AQ$9)/($AQ$10-$AQ$9))</f>
        <v>0.17391304347826086</v>
      </c>
    </row>
    <row r="10" spans="1:80" x14ac:dyDescent="0.25">
      <c r="A10">
        <v>9</v>
      </c>
      <c r="D10">
        <v>251.84564499999999</v>
      </c>
      <c r="E10" s="2">
        <v>2</v>
      </c>
      <c r="F10">
        <v>263.353229</v>
      </c>
      <c r="G10" s="3">
        <v>3</v>
      </c>
      <c r="P10">
        <v>2</v>
      </c>
      <c r="Q10" t="str">
        <f t="shared" si="0"/>
        <v>23</v>
      </c>
      <c r="R10">
        <v>4</v>
      </c>
      <c r="X10" t="s">
        <v>300</v>
      </c>
      <c r="Y10" t="s">
        <v>263</v>
      </c>
      <c r="AF10">
        <v>0</v>
      </c>
      <c r="AN10">
        <v>215</v>
      </c>
      <c r="AO10">
        <v>205</v>
      </c>
      <c r="AP10">
        <v>200</v>
      </c>
      <c r="AQ10">
        <v>219</v>
      </c>
      <c r="AR10">
        <v>804</v>
      </c>
      <c r="AT10">
        <f>(($AO$11-$AN$10)/($AN$11-$AN$10))</f>
        <v>0.61904761904761907</v>
      </c>
      <c r="AU10">
        <f>(($AP$11-$AN$10)/($AN$11-$AN$10))</f>
        <v>0.33333333333333331</v>
      </c>
      <c r="AV10">
        <f>(($AQ$10-$AN$10)/($AN$11-$AN$10))</f>
        <v>0.19047619047619047</v>
      </c>
      <c r="AW10">
        <f>(($AN$10-$AO$10)/($AO$11-$AO$10))</f>
        <v>0.43478260869565216</v>
      </c>
      <c r="AX10">
        <f>(($AP$10-$AO$9)/($AO$10-$AO$9))</f>
        <v>0.73684210526315785</v>
      </c>
      <c r="AY10">
        <f>(($AQ$10-$AO$10)/($AO$11-$AO$10))</f>
        <v>0.60869565217391308</v>
      </c>
      <c r="AZ10">
        <f>(($AN$10-$AP$10)/($AP$11-$AP$10))</f>
        <v>0.68181818181818177</v>
      </c>
      <c r="BA10">
        <f>(($AO$10-$AP$10)/($AP$11-$AP$10))</f>
        <v>0.22727272727272727</v>
      </c>
      <c r="BB10">
        <f>(($AQ$10-$AP$10)/($AP$11-$AP$10))</f>
        <v>0.86363636363636365</v>
      </c>
      <c r="BG10">
        <v>4</v>
      </c>
      <c r="BH10">
        <v>49</v>
      </c>
      <c r="BI10">
        <f>($BH$14-$BH$11)/200</f>
        <v>0.08</v>
      </c>
      <c r="BJ10">
        <f>($BH$330-$BH$299)/200</f>
        <v>0.82</v>
      </c>
      <c r="BQ10">
        <f>1-(($AO$11-$AN$10)/($AN$11-$AN$10))</f>
        <v>0.38095238095238093</v>
      </c>
      <c r="BR10">
        <f>(($AP$11-$AN$10)/($AN$11-$AN$10))</f>
        <v>0.33333333333333331</v>
      </c>
      <c r="BS10">
        <f>(($AQ$10-$AN$10)/($AN$11-$AN$10))</f>
        <v>0.19047619047619047</v>
      </c>
      <c r="BT10">
        <f>(($AN$10-$AO$10)/($AO$11-$AO$10))</f>
        <v>0.43478260869565216</v>
      </c>
      <c r="BU10">
        <f>1-(($AP$10-$AO$9)/($AO$10-$AO$9))</f>
        <v>0.26315789473684215</v>
      </c>
      <c r="BV10">
        <f>1-(($AQ$10-$AO$10)/($AO$11-$AO$10))</f>
        <v>0.39130434782608692</v>
      </c>
      <c r="BW10">
        <f>1-(($AN$10-$AP$10)/($AP$11-$AP$10))</f>
        <v>0.31818181818181823</v>
      </c>
      <c r="BX10">
        <f>(($AO$10-$AP$10)/($AP$11-$AP$10))</f>
        <v>0.22727272727272727</v>
      </c>
      <c r="BY10">
        <f>1-(($AQ$10-$AP$10)/($AP$11-$AP$10))</f>
        <v>0.13636363636363635</v>
      </c>
    </row>
    <row r="11" spans="1:80" x14ac:dyDescent="0.25">
      <c r="A11">
        <v>10</v>
      </c>
      <c r="D11">
        <v>251.84796</v>
      </c>
      <c r="E11" s="2">
        <v>2</v>
      </c>
      <c r="F11">
        <v>263.38384500000001</v>
      </c>
      <c r="G11" s="3">
        <v>3</v>
      </c>
      <c r="P11">
        <v>2</v>
      </c>
      <c r="Q11" t="str">
        <f t="shared" si="0"/>
        <v>23</v>
      </c>
      <c r="R11">
        <v>3</v>
      </c>
      <c r="X11" t="s">
        <v>300</v>
      </c>
      <c r="Y11" t="s">
        <v>264</v>
      </c>
      <c r="AB11" t="s">
        <v>300</v>
      </c>
      <c r="AC11" t="str">
        <f>CONCATENATE($R11,$R12,$R13,$R14)</f>
        <v>3214</v>
      </c>
      <c r="AF11" t="s">
        <v>253</v>
      </c>
      <c r="AN11">
        <v>236</v>
      </c>
      <c r="AO11">
        <v>228</v>
      </c>
      <c r="AP11">
        <v>222</v>
      </c>
      <c r="AQ11">
        <v>243</v>
      </c>
      <c r="AR11">
        <v>1009</v>
      </c>
      <c r="AX11">
        <f>(($AP$11-$AO$10)/($AO$11-$AO$10))</f>
        <v>0.73913043478260865</v>
      </c>
      <c r="BG11">
        <v>3</v>
      </c>
      <c r="BH11">
        <v>60</v>
      </c>
      <c r="BI11">
        <f>($BH$15-$BH$12)/200</f>
        <v>0.11</v>
      </c>
      <c r="BJ11">
        <f>($BH$364-$BH$331)/200</f>
        <v>0.88500000000000001</v>
      </c>
      <c r="BU11">
        <f>1-(($AP$11-$AO$10)/($AO$11-$AO$10))</f>
        <v>0.26086956521739135</v>
      </c>
    </row>
    <row r="12" spans="1:80" x14ac:dyDescent="0.25">
      <c r="A12">
        <v>11</v>
      </c>
      <c r="D12">
        <v>251.836005</v>
      </c>
      <c r="E12" s="2">
        <v>2</v>
      </c>
      <c r="F12">
        <v>263.39518600000002</v>
      </c>
      <c r="G12" s="3">
        <v>3</v>
      </c>
      <c r="P12">
        <v>2</v>
      </c>
      <c r="Q12" t="str">
        <f t="shared" si="0"/>
        <v>23</v>
      </c>
      <c r="R12">
        <v>2</v>
      </c>
      <c r="X12" t="s">
        <v>300</v>
      </c>
      <c r="Y12" t="s">
        <v>261</v>
      </c>
      <c r="AF12">
        <v>0</v>
      </c>
      <c r="AN12">
        <v>241</v>
      </c>
      <c r="AO12">
        <v>256</v>
      </c>
      <c r="AP12">
        <v>251</v>
      </c>
      <c r="AQ12">
        <v>267</v>
      </c>
      <c r="AR12">
        <v>1011</v>
      </c>
      <c r="BG12">
        <v>2</v>
      </c>
      <c r="BH12">
        <v>64</v>
      </c>
      <c r="BI12">
        <f>($BH$16-$BH$13)/200</f>
        <v>6.5000000000000002E-2</v>
      </c>
      <c r="BJ12">
        <f>($BH$400-$BH$365)/200</f>
        <v>1.07</v>
      </c>
    </row>
    <row r="13" spans="1:80" x14ac:dyDescent="0.25">
      <c r="A13">
        <v>12</v>
      </c>
      <c r="D13">
        <v>251.83353299999999</v>
      </c>
      <c r="E13" s="2">
        <v>2</v>
      </c>
      <c r="F13">
        <v>263.47450900000001</v>
      </c>
      <c r="G13" s="3">
        <v>3</v>
      </c>
      <c r="P13">
        <v>2</v>
      </c>
      <c r="Q13" t="str">
        <f t="shared" si="0"/>
        <v>23</v>
      </c>
      <c r="R13">
        <v>1</v>
      </c>
      <c r="X13" t="s">
        <v>300</v>
      </c>
      <c r="Y13" t="s">
        <v>262</v>
      </c>
      <c r="AF13" t="s">
        <v>254</v>
      </c>
      <c r="AN13">
        <v>265</v>
      </c>
      <c r="AO13">
        <v>279</v>
      </c>
      <c r="AP13">
        <v>272</v>
      </c>
      <c r="AQ13">
        <v>290</v>
      </c>
      <c r="AR13">
        <v>1202</v>
      </c>
      <c r="BG13">
        <v>1</v>
      </c>
      <c r="BH13">
        <v>75</v>
      </c>
      <c r="BI13">
        <f>($BH$17-$BH$14)/200</f>
        <v>0.12</v>
      </c>
      <c r="BJ13">
        <f>($BH$436-$BH$401)/200</f>
        <v>1.0049999999999999</v>
      </c>
    </row>
    <row r="14" spans="1:80" x14ac:dyDescent="0.25">
      <c r="A14">
        <v>13</v>
      </c>
      <c r="D14">
        <v>251.820697</v>
      </c>
      <c r="E14" s="2">
        <v>2</v>
      </c>
      <c r="F14">
        <v>263.472194</v>
      </c>
      <c r="G14" s="3">
        <v>3</v>
      </c>
      <c r="P14">
        <v>2</v>
      </c>
      <c r="Q14" t="str">
        <f t="shared" si="0"/>
        <v>23</v>
      </c>
      <c r="R14">
        <v>4</v>
      </c>
      <c r="X14" t="s">
        <v>300</v>
      </c>
      <c r="Y14" t="s">
        <v>263</v>
      </c>
      <c r="AF14">
        <v>0</v>
      </c>
      <c r="AN14">
        <v>287</v>
      </c>
      <c r="AO14">
        <v>301</v>
      </c>
      <c r="AP14">
        <v>293</v>
      </c>
      <c r="AQ14">
        <v>313</v>
      </c>
      <c r="AR14">
        <v>1204</v>
      </c>
      <c r="AT14">
        <f>(($AO$12-$AN$12)/($AN$13-$AN$12))</f>
        <v>0.625</v>
      </c>
      <c r="AU14">
        <f>(($AP$12-$AN$12)/($AN$13-$AN$12))</f>
        <v>0.41666666666666669</v>
      </c>
      <c r="AV14">
        <f>(($AQ$11-$AN$12)/($AN$13-$AN$12))</f>
        <v>8.3333333333333329E-2</v>
      </c>
      <c r="AW14">
        <f>(($AN$13-$AO$12)/($AO$13-$AO$12))</f>
        <v>0.39130434782608697</v>
      </c>
      <c r="AX14">
        <f>(($AP$13-$AO$12)/($AO$13-$AO$12))</f>
        <v>0.69565217391304346</v>
      </c>
      <c r="AY14">
        <f>(($AQ$12-$AO$12)/($AO$13-$AO$12))</f>
        <v>0.47826086956521741</v>
      </c>
      <c r="AZ14">
        <f>(($AN$13-$AP$12)/($AP$13-$AP$12))</f>
        <v>0.66666666666666663</v>
      </c>
      <c r="BA14">
        <f>(($AO$12-$AP$12)/($AP$13-$AP$12))</f>
        <v>0.23809523809523808</v>
      </c>
      <c r="BB14">
        <f>(($AQ$12-$AP$12)/($AP$13-$AP$12))</f>
        <v>0.76190476190476186</v>
      </c>
      <c r="BC14">
        <f>(($AN$13-$AQ$11)/($AQ$12-$AQ$11))</f>
        <v>0.91666666666666663</v>
      </c>
      <c r="BD14">
        <f>(($AO$12-$AQ$11)/($AQ$12-$AQ$11))</f>
        <v>0.54166666666666663</v>
      </c>
      <c r="BE14">
        <f>(($AP$12-$AQ$11)/($AQ$12-$AQ$11))</f>
        <v>0.33333333333333331</v>
      </c>
      <c r="BG14">
        <v>4</v>
      </c>
      <c r="BH14">
        <v>76</v>
      </c>
      <c r="BI14">
        <f>($BH$18-$BH$15)/200</f>
        <v>0.08</v>
      </c>
      <c r="BJ14">
        <f>($BH$477-$BH$437)/200</f>
        <v>1.2150000000000001</v>
      </c>
      <c r="BQ14">
        <f>1-(($AO$12-$AN$12)/($AN$13-$AN$12))</f>
        <v>0.375</v>
      </c>
      <c r="BR14">
        <f>(($AP$12-$AN$12)/($AN$13-$AN$12))</f>
        <v>0.41666666666666669</v>
      </c>
      <c r="BS14">
        <f>(($AQ$11-$AN$12)/($AN$13-$AN$12))</f>
        <v>8.3333333333333329E-2</v>
      </c>
      <c r="BT14">
        <f>(($AN$13-$AO$12)/($AO$13-$AO$12))</f>
        <v>0.39130434782608697</v>
      </c>
      <c r="BU14">
        <f>1-(($AP$13-$AO$12)/($AO$13-$AO$12))</f>
        <v>0.30434782608695654</v>
      </c>
      <c r="BV14">
        <f>(($AQ$12-$AO$12)/($AO$13-$AO$12))</f>
        <v>0.47826086956521741</v>
      </c>
      <c r="BW14">
        <f>1-(($AN$13-$AP$12)/($AP$13-$AP$12))</f>
        <v>0.33333333333333337</v>
      </c>
      <c r="BX14">
        <f>(($AO$12-$AP$12)/($AP$13-$AP$12))</f>
        <v>0.23809523809523808</v>
      </c>
      <c r="BY14">
        <f>1-(($AQ$12-$AP$12)/($AP$13-$AP$12))</f>
        <v>0.23809523809523814</v>
      </c>
      <c r="BZ14">
        <f>1-(($AN$13-$AQ$11)/($AQ$12-$AQ$11))</f>
        <v>8.333333333333337E-2</v>
      </c>
      <c r="CA14">
        <f>1-(($AO$12-$AQ$11)/($AQ$12-$AQ$11))</f>
        <v>0.45833333333333337</v>
      </c>
      <c r="CB14">
        <f>(($AP$12-$AQ$11)/($AQ$12-$AQ$11))</f>
        <v>0.33333333333333331</v>
      </c>
    </row>
    <row r="15" spans="1:80" x14ac:dyDescent="0.25">
      <c r="A15">
        <v>14</v>
      </c>
      <c r="D15">
        <v>251.800544</v>
      </c>
      <c r="E15" s="2">
        <v>2</v>
      </c>
      <c r="F15">
        <v>263.48997400000002</v>
      </c>
      <c r="G15" s="3">
        <v>3</v>
      </c>
      <c r="P15">
        <v>2</v>
      </c>
      <c r="Q15" t="str">
        <f t="shared" si="0"/>
        <v>23</v>
      </c>
      <c r="R15">
        <v>3</v>
      </c>
      <c r="X15" t="s">
        <v>300</v>
      </c>
      <c r="Y15" t="s">
        <v>264</v>
      </c>
      <c r="AB15" t="s">
        <v>300</v>
      </c>
      <c r="AC15" t="str">
        <f>CONCATENATE($R15,$R16,$R17,$R18)</f>
        <v>3214</v>
      </c>
      <c r="AF15" t="s">
        <v>255</v>
      </c>
      <c r="AN15">
        <v>309</v>
      </c>
      <c r="AO15">
        <v>321</v>
      </c>
      <c r="AP15">
        <v>316</v>
      </c>
      <c r="AQ15">
        <v>333</v>
      </c>
      <c r="AR15">
        <v>1428</v>
      </c>
      <c r="AT15">
        <f>(($AO$13-$AN$13)/($AN$14-$AN$13))</f>
        <v>0.63636363636363635</v>
      </c>
      <c r="AU15">
        <f>(($AP$13-$AN$13)/($AN$14-$AN$13))</f>
        <v>0.31818181818181818</v>
      </c>
      <c r="AV15">
        <f>(($AQ$12-$AN$13)/($AN$14-$AN$13))</f>
        <v>9.0909090909090912E-2</v>
      </c>
      <c r="AW15">
        <f>(($AN$14-$AO$13)/($AO$14-$AO$13))</f>
        <v>0.36363636363636365</v>
      </c>
      <c r="AX15">
        <f>(($AP$14-$AO$13)/($AO$14-$AO$13))</f>
        <v>0.63636363636363635</v>
      </c>
      <c r="AY15">
        <f>(($AQ$13-$AO$13)/($AO$14-$AO$13))</f>
        <v>0.5</v>
      </c>
      <c r="AZ15">
        <f>(($AN$14-$AP$13)/($AP$14-$AP$13))</f>
        <v>0.7142857142857143</v>
      </c>
      <c r="BA15">
        <f>(($AO$13-$AP$13)/($AP$14-$AP$13))</f>
        <v>0.33333333333333331</v>
      </c>
      <c r="BB15">
        <f>(($AQ$13-$AP$13)/($AP$14-$AP$13))</f>
        <v>0.8571428571428571</v>
      </c>
      <c r="BC15">
        <f>(($AN$14-$AQ$12)/($AQ$13-$AQ$12))</f>
        <v>0.86956521739130432</v>
      </c>
      <c r="BD15">
        <f>(($AO$13-$AQ$12)/($AQ$13-$AQ$12))</f>
        <v>0.52173913043478259</v>
      </c>
      <c r="BE15">
        <f>(($AP$13-$AQ$12)/($AQ$13-$AQ$12))</f>
        <v>0.21739130434782608</v>
      </c>
      <c r="BG15">
        <v>3</v>
      </c>
      <c r="BH15">
        <v>86</v>
      </c>
      <c r="BI15">
        <f>($BH$19-$BH$16)/200</f>
        <v>0.115</v>
      </c>
      <c r="BJ15">
        <f>($BH$514-$BH$478)/200</f>
        <v>1.04</v>
      </c>
      <c r="BQ15">
        <f>1-(($AO$13-$AN$13)/($AN$14-$AN$13))</f>
        <v>0.36363636363636365</v>
      </c>
      <c r="BR15">
        <f>(($AP$13-$AN$13)/($AN$14-$AN$13))</f>
        <v>0.31818181818181818</v>
      </c>
      <c r="BS15">
        <f>(($AQ$12-$AN$13)/($AN$14-$AN$13))</f>
        <v>9.0909090909090912E-2</v>
      </c>
      <c r="BT15">
        <f>(($AN$14-$AO$13)/($AO$14-$AO$13))</f>
        <v>0.36363636363636365</v>
      </c>
      <c r="BU15">
        <f>1-(($AP$14-$AO$13)/($AO$14-$AO$13))</f>
        <v>0.36363636363636365</v>
      </c>
      <c r="BV15">
        <f>(($AQ$13-$AO$13)/($AO$14-$AO$13))</f>
        <v>0.5</v>
      </c>
      <c r="BW15">
        <f>1-(($AN$14-$AP$13)/($AP$14-$AP$13))</f>
        <v>0.2857142857142857</v>
      </c>
      <c r="BX15">
        <f>(($AO$13-$AP$13)/($AP$14-$AP$13))</f>
        <v>0.33333333333333331</v>
      </c>
      <c r="BY15">
        <f>1-(($AQ$13-$AP$13)/($AP$14-$AP$13))</f>
        <v>0.1428571428571429</v>
      </c>
      <c r="BZ15">
        <f>1-(($AN$14-$AQ$12)/($AQ$13-$AQ$12))</f>
        <v>0.13043478260869568</v>
      </c>
      <c r="CA15">
        <f>1-(($AO$13-$AQ$12)/($AQ$13-$AQ$12))</f>
        <v>0.47826086956521741</v>
      </c>
      <c r="CB15">
        <f>(($AP$13-$AQ$12)/($AQ$13-$AQ$12))</f>
        <v>0.21739130434782608</v>
      </c>
    </row>
    <row r="16" spans="1:80" x14ac:dyDescent="0.25">
      <c r="A16">
        <v>15</v>
      </c>
      <c r="D16">
        <v>251.770904</v>
      </c>
      <c r="E16" s="2">
        <v>2</v>
      </c>
      <c r="F16">
        <v>263.39843300000001</v>
      </c>
      <c r="G16" s="3">
        <v>3</v>
      </c>
      <c r="P16">
        <v>2</v>
      </c>
      <c r="Q16" t="str">
        <f t="shared" si="0"/>
        <v>23</v>
      </c>
      <c r="R16">
        <v>2</v>
      </c>
      <c r="X16" t="s">
        <v>300</v>
      </c>
      <c r="Y16" t="s">
        <v>261</v>
      </c>
      <c r="AF16">
        <v>0</v>
      </c>
      <c r="AN16">
        <v>329</v>
      </c>
      <c r="AO16">
        <v>347</v>
      </c>
      <c r="AP16">
        <v>336</v>
      </c>
      <c r="AQ16">
        <v>357</v>
      </c>
      <c r="AR16">
        <v>1430</v>
      </c>
      <c r="AT16">
        <f>(($AO$14-$AN$14)/($AN$15-$AN$14))</f>
        <v>0.63636363636363635</v>
      </c>
      <c r="AU16">
        <f>(($AP$14-$AN$14)/($AN$15-$AN$14))</f>
        <v>0.27272727272727271</v>
      </c>
      <c r="AV16">
        <f>(($AQ$13-$AN$14)/($AN$15-$AN$14))</f>
        <v>0.13636363636363635</v>
      </c>
      <c r="AW16">
        <f>(($AN$15-$AO$14)/($AO$15-$AO$14))</f>
        <v>0.4</v>
      </c>
      <c r="AX16">
        <f>(($AP$15-$AO$14)/($AO$15-$AO$14))</f>
        <v>0.75</v>
      </c>
      <c r="AY16">
        <f>(($AQ$14-$AO$14)/($AO$15-$AO$14))</f>
        <v>0.6</v>
      </c>
      <c r="AZ16">
        <f>(($AN$15-$AP$14)/($AP$15-$AP$14))</f>
        <v>0.69565217391304346</v>
      </c>
      <c r="BA16">
        <f>(($AO$14-$AP$14)/($AP$15-$AP$14))</f>
        <v>0.34782608695652173</v>
      </c>
      <c r="BB16">
        <f>(($AQ$14-$AP$14)/($AP$15-$AP$14))</f>
        <v>0.86956521739130432</v>
      </c>
      <c r="BC16">
        <f>(($AN$15-$AQ$13)/($AQ$14-$AQ$13))</f>
        <v>0.82608695652173914</v>
      </c>
      <c r="BD16">
        <f>(($AO$14-$AQ$13)/($AQ$14-$AQ$13))</f>
        <v>0.47826086956521741</v>
      </c>
      <c r="BE16">
        <f>(($AP$14-$AQ$13)/($AQ$14-$AQ$13))</f>
        <v>0.13043478260869565</v>
      </c>
      <c r="BG16">
        <v>2</v>
      </c>
      <c r="BH16">
        <v>88</v>
      </c>
      <c r="BI16">
        <f>($BH$20-$BH$17)/200</f>
        <v>7.0000000000000007E-2</v>
      </c>
      <c r="BJ16">
        <f>($BH$548-$BH$515)/200</f>
        <v>0.94</v>
      </c>
      <c r="BQ16">
        <f>1-(($AO$14-$AN$14)/($AN$15-$AN$14))</f>
        <v>0.36363636363636365</v>
      </c>
      <c r="BR16">
        <f>(($AP$14-$AN$14)/($AN$15-$AN$14))</f>
        <v>0.27272727272727271</v>
      </c>
      <c r="BS16">
        <f>(($AQ$13-$AN$14)/($AN$15-$AN$14))</f>
        <v>0.13636363636363635</v>
      </c>
      <c r="BT16">
        <f>(($AN$15-$AO$14)/($AO$15-$AO$14))</f>
        <v>0.4</v>
      </c>
      <c r="BU16">
        <f>1-(($AP$15-$AO$14)/($AO$15-$AO$14))</f>
        <v>0.25</v>
      </c>
      <c r="BV16">
        <f>1-(($AQ$14-$AO$14)/($AO$15-$AO$14))</f>
        <v>0.4</v>
      </c>
      <c r="BW16">
        <f>1-(($AN$15-$AP$14)/($AP$15-$AP$14))</f>
        <v>0.30434782608695654</v>
      </c>
      <c r="BX16">
        <f>(($AO$14-$AP$14)/($AP$15-$AP$14))</f>
        <v>0.34782608695652173</v>
      </c>
      <c r="BY16">
        <f>1-(($AQ$14-$AP$14)/($AP$15-$AP$14))</f>
        <v>0.13043478260869568</v>
      </c>
      <c r="BZ16">
        <f>1-(($AN$15-$AQ$13)/($AQ$14-$AQ$13))</f>
        <v>0.17391304347826086</v>
      </c>
      <c r="CA16">
        <f>(($AO$14-$AQ$13)/($AQ$14-$AQ$13))</f>
        <v>0.47826086956521741</v>
      </c>
      <c r="CB16">
        <f>(($AP$14-$AQ$13)/($AQ$14-$AQ$13))</f>
        <v>0.13043478260869565</v>
      </c>
    </row>
    <row r="17" spans="1:80" x14ac:dyDescent="0.25">
      <c r="A17">
        <v>16</v>
      </c>
      <c r="D17">
        <v>251.83327400000002</v>
      </c>
      <c r="E17" s="2">
        <v>2</v>
      </c>
      <c r="F17">
        <v>263.46147100000002</v>
      </c>
      <c r="G17" s="3">
        <v>3</v>
      </c>
      <c r="P17">
        <v>2</v>
      </c>
      <c r="Q17" t="str">
        <f t="shared" si="0"/>
        <v>23</v>
      </c>
      <c r="R17">
        <v>1</v>
      </c>
      <c r="X17" t="s">
        <v>300</v>
      </c>
      <c r="Y17" t="s">
        <v>262</v>
      </c>
      <c r="AF17" t="s">
        <v>256</v>
      </c>
      <c r="AN17">
        <v>353</v>
      </c>
      <c r="AO17">
        <v>368</v>
      </c>
      <c r="AP17">
        <v>360</v>
      </c>
      <c r="AQ17">
        <v>379</v>
      </c>
      <c r="AR17">
        <v>1595</v>
      </c>
      <c r="AT17">
        <f>(($AO$15-$AN$15)/($AN$16-$AN$15))</f>
        <v>0.6</v>
      </c>
      <c r="AU17">
        <f>(($AP$15-$AN$15)/($AN$16-$AN$15))</f>
        <v>0.35</v>
      </c>
      <c r="AV17">
        <f>(($AQ$14-$AN$15)/($AN$16-$AN$15))</f>
        <v>0.2</v>
      </c>
      <c r="AW17">
        <f>(($AN$16-$AO$15)/($AO$16-$AO$15))</f>
        <v>0.30769230769230771</v>
      </c>
      <c r="AX17">
        <f>(($AP$16-$AO$15)/($AO$16-$AO$15))</f>
        <v>0.57692307692307687</v>
      </c>
      <c r="AY17">
        <f>(($AQ$15-$AO$15)/($AO$16-$AO$15))</f>
        <v>0.46153846153846156</v>
      </c>
      <c r="AZ17">
        <f>(($AN$16-$AP$15)/($AP$16-$AP$15))</f>
        <v>0.65</v>
      </c>
      <c r="BA17">
        <f>(($AO$15-$AP$15)/($AP$16-$AP$15))</f>
        <v>0.25</v>
      </c>
      <c r="BB17">
        <f>(($AQ$15-$AP$15)/($AP$16-$AP$15))</f>
        <v>0.85</v>
      </c>
      <c r="BC17">
        <f>(($AN$16-$AQ$14)/($AQ$15-$AQ$14))</f>
        <v>0.8</v>
      </c>
      <c r="BD17">
        <f>(($AO$15-$AQ$14)/($AQ$15-$AQ$14))</f>
        <v>0.4</v>
      </c>
      <c r="BE17">
        <f>(($AP$15-$AQ$14)/($AQ$15-$AQ$14))</f>
        <v>0.15</v>
      </c>
      <c r="BG17">
        <v>1</v>
      </c>
      <c r="BH17">
        <v>100</v>
      </c>
      <c r="BI17">
        <f>($BH$21-$BH$18)/200</f>
        <v>0.12</v>
      </c>
      <c r="BJ17">
        <f>($BH$586-$BH$549)/200</f>
        <v>1.07</v>
      </c>
      <c r="BQ17">
        <f>1-(($AO$15-$AN$15)/($AN$16-$AN$15))</f>
        <v>0.4</v>
      </c>
      <c r="BR17">
        <f>(($AP$15-$AN$15)/($AN$16-$AN$15))</f>
        <v>0.35</v>
      </c>
      <c r="BS17">
        <f>(($AQ$14-$AN$15)/($AN$16-$AN$15))</f>
        <v>0.2</v>
      </c>
      <c r="BT17">
        <f>(($AN$16-$AO$15)/($AO$16-$AO$15))</f>
        <v>0.30769230769230771</v>
      </c>
      <c r="BU17">
        <f>1-(($AP$16-$AO$15)/($AO$16-$AO$15))</f>
        <v>0.42307692307692313</v>
      </c>
      <c r="BV17">
        <f>(($AQ$15-$AO$15)/($AO$16-$AO$15))</f>
        <v>0.46153846153846156</v>
      </c>
      <c r="BW17">
        <f>1-(($AN$16-$AP$15)/($AP$16-$AP$15))</f>
        <v>0.35</v>
      </c>
      <c r="BX17">
        <f>(($AO$15-$AP$15)/($AP$16-$AP$15))</f>
        <v>0.25</v>
      </c>
      <c r="BY17">
        <f>1-(($AQ$15-$AP$15)/($AP$16-$AP$15))</f>
        <v>0.15000000000000002</v>
      </c>
      <c r="BZ17">
        <f>1-(($AN$16-$AQ$14)/($AQ$15-$AQ$14))</f>
        <v>0.19999999999999996</v>
      </c>
      <c r="CA17">
        <f>(($AO$15-$AQ$14)/($AQ$15-$AQ$14))</f>
        <v>0.4</v>
      </c>
      <c r="CB17">
        <f>(($AP$15-$AQ$14)/($AQ$15-$AQ$14))</f>
        <v>0.15</v>
      </c>
    </row>
    <row r="18" spans="1:80" x14ac:dyDescent="0.25">
      <c r="A18">
        <v>17</v>
      </c>
      <c r="B18">
        <v>241.20512500000001</v>
      </c>
      <c r="C18" s="4">
        <v>1</v>
      </c>
      <c r="D18">
        <v>251.83327400000002</v>
      </c>
      <c r="E18" s="2">
        <v>2</v>
      </c>
      <c r="P18">
        <v>2</v>
      </c>
      <c r="Q18" t="str">
        <f t="shared" si="0"/>
        <v>12</v>
      </c>
      <c r="R18">
        <v>4</v>
      </c>
      <c r="X18" t="s">
        <v>300</v>
      </c>
      <c r="Y18" t="s">
        <v>263</v>
      </c>
      <c r="AF18">
        <v>0</v>
      </c>
      <c r="AN18">
        <v>375</v>
      </c>
      <c r="AO18">
        <v>388</v>
      </c>
      <c r="AP18">
        <v>382</v>
      </c>
      <c r="AQ18">
        <v>402</v>
      </c>
      <c r="AR18">
        <v>1597</v>
      </c>
      <c r="AT18">
        <f>(($AO$16-$AN$16)/($AN$17-$AN$16))</f>
        <v>0.75</v>
      </c>
      <c r="AU18">
        <f>(($AP$16-$AN$16)/($AN$17-$AN$16))</f>
        <v>0.29166666666666669</v>
      </c>
      <c r="AV18">
        <f>(($AQ$15-$AN$16)/($AN$17-$AN$16))</f>
        <v>0.16666666666666666</v>
      </c>
      <c r="AW18">
        <f>(($AN$17-$AO$16)/($AO$17-$AO$16))</f>
        <v>0.2857142857142857</v>
      </c>
      <c r="AX18">
        <f>(($AP$17-$AO$16)/($AO$17-$AO$16))</f>
        <v>0.61904761904761907</v>
      </c>
      <c r="AY18">
        <f>(($AQ$16-$AO$16)/($AO$17-$AO$16))</f>
        <v>0.47619047619047616</v>
      </c>
      <c r="AZ18">
        <f>(($AN$17-$AP$16)/($AP$17-$AP$16))</f>
        <v>0.70833333333333337</v>
      </c>
      <c r="BA18">
        <f>(($AO$16-$AP$16)/($AP$17-$AP$16))</f>
        <v>0.45833333333333331</v>
      </c>
      <c r="BB18">
        <f>(($AQ$16-$AP$16)/($AP$17-$AP$16))</f>
        <v>0.875</v>
      </c>
      <c r="BC18">
        <f>(($AN$17-$AQ$15)/($AQ$16-$AQ$15))</f>
        <v>0.83333333333333337</v>
      </c>
      <c r="BD18">
        <f>(($AO$16-$AQ$15)/($AQ$16-$AQ$15))</f>
        <v>0.58333333333333337</v>
      </c>
      <c r="BE18">
        <f>(($AP$16-$AQ$15)/($AQ$16-$AQ$15))</f>
        <v>0.125</v>
      </c>
      <c r="BG18">
        <v>4</v>
      </c>
      <c r="BH18">
        <v>102</v>
      </c>
      <c r="BI18">
        <f>($BH$22-$BH$19)/200</f>
        <v>7.4999999999999997E-2</v>
      </c>
      <c r="BJ18">
        <f>($BH$618-$BH$587)/200</f>
        <v>0.8</v>
      </c>
      <c r="BQ18">
        <f>1-(($AO$16-$AN$16)/($AN$17-$AN$16))</f>
        <v>0.25</v>
      </c>
      <c r="BR18">
        <f>(($AP$16-$AN$16)/($AN$17-$AN$16))</f>
        <v>0.29166666666666669</v>
      </c>
      <c r="BS18">
        <f>(($AQ$15-$AN$16)/($AN$17-$AN$16))</f>
        <v>0.16666666666666666</v>
      </c>
      <c r="BT18">
        <f>(($AN$17-$AO$16)/($AO$17-$AO$16))</f>
        <v>0.2857142857142857</v>
      </c>
      <c r="BU18">
        <f>1-(($AP$17-$AO$16)/($AO$17-$AO$16))</f>
        <v>0.38095238095238093</v>
      </c>
      <c r="BV18">
        <f>(($AQ$16-$AO$16)/($AO$17-$AO$16))</f>
        <v>0.47619047619047616</v>
      </c>
      <c r="BW18">
        <f>1-(($AN$17-$AP$16)/($AP$17-$AP$16))</f>
        <v>0.29166666666666663</v>
      </c>
      <c r="BX18">
        <f>(($AO$16-$AP$16)/($AP$17-$AP$16))</f>
        <v>0.45833333333333331</v>
      </c>
      <c r="BY18">
        <f>1-(($AQ$16-$AP$16)/($AP$17-$AP$16))</f>
        <v>0.125</v>
      </c>
      <c r="BZ18">
        <f>1-(($AN$17-$AQ$15)/($AQ$16-$AQ$15))</f>
        <v>0.16666666666666663</v>
      </c>
      <c r="CA18">
        <f>1-(($AO$16-$AQ$15)/($AQ$16-$AQ$15))</f>
        <v>0.41666666666666663</v>
      </c>
      <c r="CB18">
        <f>(($AP$16-$AQ$15)/($AQ$16-$AQ$15))</f>
        <v>0.125</v>
      </c>
    </row>
    <row r="19" spans="1:80" x14ac:dyDescent="0.25">
      <c r="A19">
        <v>18</v>
      </c>
      <c r="B19">
        <v>241.17920000000001</v>
      </c>
      <c r="C19" s="4">
        <v>1</v>
      </c>
      <c r="D19">
        <v>251.83327400000002</v>
      </c>
      <c r="E19" s="2">
        <v>2</v>
      </c>
      <c r="P19">
        <v>2</v>
      </c>
      <c r="Q19" t="str">
        <f t="shared" si="0"/>
        <v>12</v>
      </c>
      <c r="R19">
        <v>3</v>
      </c>
      <c r="X19" t="s">
        <v>300</v>
      </c>
      <c r="Y19" t="s">
        <v>264</v>
      </c>
      <c r="AB19" t="s">
        <v>300</v>
      </c>
      <c r="AC19" t="str">
        <f>CONCATENATE($R19,$R20,$R21,$R22)</f>
        <v>3214</v>
      </c>
      <c r="AF19" t="s">
        <v>257</v>
      </c>
      <c r="AG19" t="s">
        <v>258</v>
      </c>
      <c r="AN19">
        <v>396</v>
      </c>
      <c r="AO19">
        <v>409</v>
      </c>
      <c r="AP19">
        <v>406</v>
      </c>
      <c r="AQ19">
        <v>428</v>
      </c>
      <c r="AR19">
        <v>1761</v>
      </c>
      <c r="AT19">
        <f>(($AO$17-$AN$17)/($AN$18-$AN$17))</f>
        <v>0.68181818181818177</v>
      </c>
      <c r="AU19">
        <f>(($AP$17-$AN$17)/($AN$18-$AN$17))</f>
        <v>0.31818181818181818</v>
      </c>
      <c r="AV19">
        <f>(($AQ$16-$AN$17)/($AN$18-$AN$17))</f>
        <v>0.18181818181818182</v>
      </c>
      <c r="AW19">
        <f>(($AN$18-$AO$17)/($AO$18-$AO$17))</f>
        <v>0.35</v>
      </c>
      <c r="AX19">
        <f>(($AP$18-$AO$17)/($AO$18-$AO$17))</f>
        <v>0.7</v>
      </c>
      <c r="AY19">
        <f>(($AQ$17-$AO$17)/($AO$18-$AO$17))</f>
        <v>0.55000000000000004</v>
      </c>
      <c r="AZ19">
        <f>(($AN$18-$AP$17)/($AP$18-$AP$17))</f>
        <v>0.68181818181818177</v>
      </c>
      <c r="BA19">
        <f>(($AO$17-$AP$17)/($AP$18-$AP$17))</f>
        <v>0.36363636363636365</v>
      </c>
      <c r="BB19">
        <f>(($AQ$17-$AP$17)/($AP$18-$AP$17))</f>
        <v>0.86363636363636365</v>
      </c>
      <c r="BC19">
        <f>(($AN$18-$AQ$16)/($AQ$17-$AQ$16))</f>
        <v>0.81818181818181823</v>
      </c>
      <c r="BD19">
        <f>(($AO$17-$AQ$16)/($AQ$17-$AQ$16))</f>
        <v>0.5</v>
      </c>
      <c r="BE19">
        <f>(($AP$17-$AQ$16)/($AQ$17-$AQ$16))</f>
        <v>0.13636363636363635</v>
      </c>
      <c r="BG19">
        <v>3</v>
      </c>
      <c r="BH19">
        <v>111</v>
      </c>
      <c r="BI19">
        <f>($BH$23-$BH$20)/200</f>
        <v>9.5000000000000001E-2</v>
      </c>
      <c r="BJ19">
        <f>($BH$655-$BH$619)/200</f>
        <v>0.96499999999999997</v>
      </c>
      <c r="BQ19">
        <f>1-(($AO$17-$AN$17)/($AN$18-$AN$17))</f>
        <v>0.31818181818181823</v>
      </c>
      <c r="BR19">
        <f>(($AP$17-$AN$17)/($AN$18-$AN$17))</f>
        <v>0.31818181818181818</v>
      </c>
      <c r="BS19">
        <f>(($AQ$16-$AN$17)/($AN$18-$AN$17))</f>
        <v>0.18181818181818182</v>
      </c>
      <c r="BT19">
        <f>(($AN$18-$AO$17)/($AO$18-$AO$17))</f>
        <v>0.35</v>
      </c>
      <c r="BU19">
        <f>1-(($AP$18-$AO$17)/($AO$18-$AO$17))</f>
        <v>0.30000000000000004</v>
      </c>
      <c r="BV19">
        <f>1-(($AQ$17-$AO$17)/($AO$18-$AO$17))</f>
        <v>0.44999999999999996</v>
      </c>
      <c r="BW19">
        <f>1-(($AN$18-$AP$17)/($AP$18-$AP$17))</f>
        <v>0.31818181818181823</v>
      </c>
      <c r="BX19">
        <f>(($AO$17-$AP$17)/($AP$18-$AP$17))</f>
        <v>0.36363636363636365</v>
      </c>
      <c r="BY19">
        <f>1-(($AQ$17-$AP$17)/($AP$18-$AP$17))</f>
        <v>0.13636363636363635</v>
      </c>
      <c r="BZ19">
        <f>1-(($AN$18-$AQ$16)/($AQ$17-$AQ$16))</f>
        <v>0.18181818181818177</v>
      </c>
      <c r="CA19">
        <f>(($AO$17-$AQ$16)/($AQ$17-$AQ$16))</f>
        <v>0.5</v>
      </c>
      <c r="CB19">
        <f>(($AP$17-$AQ$16)/($AQ$17-$AQ$16))</f>
        <v>0.13636363636363635</v>
      </c>
    </row>
    <row r="20" spans="1:80" x14ac:dyDescent="0.25">
      <c r="A20">
        <v>19</v>
      </c>
      <c r="B20">
        <v>241.23852600000001</v>
      </c>
      <c r="C20" s="4">
        <v>1</v>
      </c>
      <c r="P20">
        <v>1</v>
      </c>
      <c r="Q20" t="str">
        <f t="shared" si="0"/>
        <v>1</v>
      </c>
      <c r="R20">
        <v>2</v>
      </c>
      <c r="X20" t="s">
        <v>300</v>
      </c>
      <c r="Y20" t="s">
        <v>261</v>
      </c>
      <c r="AF20">
        <v>0</v>
      </c>
      <c r="AG20">
        <v>0</v>
      </c>
      <c r="AN20">
        <v>419</v>
      </c>
      <c r="AO20">
        <v>440</v>
      </c>
      <c r="AP20">
        <v>433</v>
      </c>
      <c r="AQ20">
        <v>452</v>
      </c>
      <c r="AR20">
        <v>1763</v>
      </c>
      <c r="AT20">
        <f>(($AO$18-$AN$18)/($AN$19-$AN$18))</f>
        <v>0.61904761904761907</v>
      </c>
      <c r="AU20">
        <f>(($AP$18-$AN$18)/($AN$19-$AN$18))</f>
        <v>0.33333333333333331</v>
      </c>
      <c r="AV20">
        <f>(($AQ$17-$AN$18)/($AN$19-$AN$18))</f>
        <v>0.19047619047619047</v>
      </c>
      <c r="AW20">
        <f>(($AN$19-$AO$18)/($AO$19-$AO$18))</f>
        <v>0.38095238095238093</v>
      </c>
      <c r="AX20">
        <f>(($AP$19-$AO$18)/($AO$19-$AO$18))</f>
        <v>0.8571428571428571</v>
      </c>
      <c r="AY20">
        <f>(($AQ$18-$AO$18)/($AO$19-$AO$18))</f>
        <v>0.66666666666666663</v>
      </c>
      <c r="AZ20">
        <f>(($AN$19-$AP$18)/($AP$19-$AP$18))</f>
        <v>0.58333333333333337</v>
      </c>
      <c r="BA20">
        <f>(($AO$18-$AP$18)/($AP$19-$AP$18))</f>
        <v>0.25</v>
      </c>
      <c r="BB20">
        <f>(($AQ$18-$AP$18)/($AP$19-$AP$18))</f>
        <v>0.83333333333333337</v>
      </c>
      <c r="BC20">
        <f>(($AN$19-$AQ$17)/($AQ$18-$AQ$17))</f>
        <v>0.73913043478260865</v>
      </c>
      <c r="BD20">
        <f>(($AO$18-$AQ$17)/($AQ$18-$AQ$17))</f>
        <v>0.39130434782608697</v>
      </c>
      <c r="BE20">
        <f>(($AP$18-$AQ$17)/($AQ$18-$AQ$17))</f>
        <v>0.13043478260869565</v>
      </c>
      <c r="BG20">
        <v>2</v>
      </c>
      <c r="BH20">
        <v>114</v>
      </c>
      <c r="BI20">
        <f>($BH$24-$BH$21)/200</f>
        <v>6.5000000000000002E-2</v>
      </c>
      <c r="BJ20">
        <f>($BH$688-$BH$656)/200</f>
        <v>0.88</v>
      </c>
      <c r="BQ20">
        <f>1-(($AO$18-$AN$18)/($AN$19-$AN$18))</f>
        <v>0.38095238095238093</v>
      </c>
      <c r="BR20">
        <f>(($AP$18-$AN$18)/($AN$19-$AN$18))</f>
        <v>0.33333333333333331</v>
      </c>
      <c r="BS20">
        <f>(($AQ$17-$AN$18)/($AN$19-$AN$18))</f>
        <v>0.19047619047619047</v>
      </c>
      <c r="BT20">
        <f>(($AN$19-$AO$18)/($AO$19-$AO$18))</f>
        <v>0.38095238095238093</v>
      </c>
      <c r="BU20">
        <f>1-(($AP$19-$AO$18)/($AO$19-$AO$18))</f>
        <v>0.1428571428571429</v>
      </c>
      <c r="BV20">
        <f>1-(($AQ$18-$AO$18)/($AO$19-$AO$18))</f>
        <v>0.33333333333333337</v>
      </c>
      <c r="BW20">
        <f>1-(($AN$19-$AP$18)/($AP$19-$AP$18))</f>
        <v>0.41666666666666663</v>
      </c>
      <c r="BX20">
        <f>(($AO$18-$AP$18)/($AP$19-$AP$18))</f>
        <v>0.25</v>
      </c>
      <c r="BY20">
        <f>1-(($AQ$18-$AP$18)/($AP$19-$AP$18))</f>
        <v>0.16666666666666663</v>
      </c>
      <c r="BZ20">
        <f>1-(($AN$19-$AQ$17)/($AQ$18-$AQ$17))</f>
        <v>0.26086956521739135</v>
      </c>
      <c r="CA20">
        <f>(($AO$18-$AQ$17)/($AQ$18-$AQ$17))</f>
        <v>0.39130434782608697</v>
      </c>
      <c r="CB20">
        <f>(($AP$18-$AQ$17)/($AQ$18-$AQ$17))</f>
        <v>0.13043478260869565</v>
      </c>
    </row>
    <row r="21" spans="1:80" x14ac:dyDescent="0.25">
      <c r="A21">
        <v>20</v>
      </c>
      <c r="B21">
        <v>241.108172</v>
      </c>
      <c r="C21" s="4">
        <v>1</v>
      </c>
      <c r="P21">
        <v>1</v>
      </c>
      <c r="Q21" t="str">
        <f t="shared" si="0"/>
        <v>1</v>
      </c>
      <c r="R21">
        <v>1</v>
      </c>
      <c r="X21" t="s">
        <v>300</v>
      </c>
      <c r="Y21" t="s">
        <v>262</v>
      </c>
      <c r="AF21">
        <v>0</v>
      </c>
      <c r="AG21">
        <v>0</v>
      </c>
      <c r="AN21">
        <v>425</v>
      </c>
      <c r="AO21">
        <v>463</v>
      </c>
      <c r="AP21">
        <v>455</v>
      </c>
      <c r="AQ21">
        <v>475</v>
      </c>
      <c r="AR21">
        <v>1940</v>
      </c>
      <c r="AT21">
        <f>(($AO$19-$AN$19)/($AN$20-$AN$19))</f>
        <v>0.56521739130434778</v>
      </c>
      <c r="AU21">
        <f>(($AP$19-$AN$19)/($AN$20-$AN$19))</f>
        <v>0.43478260869565216</v>
      </c>
      <c r="AV21">
        <f>(($AQ$18-$AN$19)/($AN$20-$AN$19))</f>
        <v>0.2608695652173913</v>
      </c>
      <c r="BG21">
        <v>1</v>
      </c>
      <c r="BH21">
        <v>126</v>
      </c>
      <c r="BI21">
        <f>($BH$25-$BH$22)/200</f>
        <v>0.105</v>
      </c>
      <c r="BJ21">
        <f>($BH$720-$BH$689)/200</f>
        <v>0.84499999999999997</v>
      </c>
      <c r="BQ21">
        <f>1-(($AO$19-$AN$19)/($AN$20-$AN$19))</f>
        <v>0.43478260869565222</v>
      </c>
      <c r="BR21">
        <f>(($AP$19-$AN$19)/($AN$20-$AN$19))</f>
        <v>0.43478260869565216</v>
      </c>
      <c r="BS21">
        <f>(($AQ$18-$AN$19)/($AN$20-$AN$19))</f>
        <v>0.2608695652173913</v>
      </c>
    </row>
    <row r="22" spans="1:80" x14ac:dyDescent="0.25">
      <c r="A22">
        <v>21</v>
      </c>
      <c r="B22">
        <v>241.13497599999999</v>
      </c>
      <c r="C22" s="4">
        <v>1</v>
      </c>
      <c r="H22">
        <v>251.743022</v>
      </c>
      <c r="I22" s="5">
        <v>4</v>
      </c>
      <c r="P22">
        <v>2</v>
      </c>
      <c r="Q22" t="str">
        <f t="shared" si="0"/>
        <v>14</v>
      </c>
      <c r="R22">
        <v>4</v>
      </c>
      <c r="X22" t="s">
        <v>300</v>
      </c>
      <c r="Y22" t="s">
        <v>263</v>
      </c>
      <c r="AF22">
        <v>0</v>
      </c>
      <c r="AG22">
        <v>0</v>
      </c>
      <c r="AN22">
        <v>448</v>
      </c>
      <c r="AO22">
        <v>486</v>
      </c>
      <c r="AP22">
        <v>477</v>
      </c>
      <c r="AQ22">
        <v>497</v>
      </c>
      <c r="AR22">
        <v>1942</v>
      </c>
      <c r="BG22">
        <v>4</v>
      </c>
      <c r="BH22">
        <v>126</v>
      </c>
      <c r="BI22">
        <f>($BH$26-$BH$23)/200</f>
        <v>8.5000000000000006E-2</v>
      </c>
      <c r="BJ22">
        <f>($BH$750-$BH$721)/200</f>
        <v>0.77</v>
      </c>
    </row>
    <row r="23" spans="1:80" x14ac:dyDescent="0.25">
      <c r="A23">
        <v>22</v>
      </c>
      <c r="B23">
        <v>241.14904899999999</v>
      </c>
      <c r="C23" s="4">
        <v>1</v>
      </c>
      <c r="H23">
        <v>251.64132599999999</v>
      </c>
      <c r="I23" s="5">
        <v>4</v>
      </c>
      <c r="P23">
        <v>2</v>
      </c>
      <c r="Q23" t="str">
        <f t="shared" si="0"/>
        <v>14</v>
      </c>
      <c r="R23">
        <v>3</v>
      </c>
      <c r="X23" t="s">
        <v>300</v>
      </c>
      <c r="Y23" t="s">
        <v>264</v>
      </c>
      <c r="AB23" t="s">
        <v>300</v>
      </c>
      <c r="AC23" t="str">
        <f>CONCATENATE($R23,$R24,$R25,$R26)</f>
        <v>3214</v>
      </c>
      <c r="AF23">
        <v>0</v>
      </c>
      <c r="AG23">
        <v>0</v>
      </c>
      <c r="AN23">
        <v>470</v>
      </c>
      <c r="AO23">
        <v>508</v>
      </c>
      <c r="AP23">
        <v>500</v>
      </c>
      <c r="AQ23">
        <v>520</v>
      </c>
      <c r="AR23">
        <v>2156</v>
      </c>
      <c r="BG23">
        <v>3</v>
      </c>
      <c r="BH23">
        <v>133</v>
      </c>
      <c r="BI23">
        <f>($BH$27-$BH$24)/200</f>
        <v>7.0000000000000007E-2</v>
      </c>
      <c r="BJ23">
        <f>($BH$788-$BH$751)/200</f>
        <v>1.0900000000000001</v>
      </c>
    </row>
    <row r="24" spans="1:80" x14ac:dyDescent="0.25">
      <c r="A24">
        <v>23</v>
      </c>
      <c r="B24">
        <v>241.12384299999999</v>
      </c>
      <c r="C24" s="4">
        <v>1</v>
      </c>
      <c r="H24">
        <v>251.666686</v>
      </c>
      <c r="I24" s="5">
        <v>4</v>
      </c>
      <c r="P24">
        <v>2</v>
      </c>
      <c r="Q24" t="str">
        <f t="shared" si="0"/>
        <v>14</v>
      </c>
      <c r="R24">
        <v>2</v>
      </c>
      <c r="X24" t="s">
        <v>300</v>
      </c>
      <c r="Y24" t="s">
        <v>261</v>
      </c>
      <c r="AF24">
        <v>0</v>
      </c>
      <c r="AG24">
        <v>0</v>
      </c>
      <c r="AN24">
        <v>494</v>
      </c>
      <c r="AO24">
        <v>532</v>
      </c>
      <c r="AP24">
        <v>520</v>
      </c>
      <c r="AQ24">
        <v>541</v>
      </c>
      <c r="AR24">
        <v>2158</v>
      </c>
      <c r="AT24">
        <f>(($AO$20-$AN$21)/($AN$22-$AN$21))</f>
        <v>0.65217391304347827</v>
      </c>
      <c r="AU24">
        <f>(($AP$20-$AN$21)/($AN$22-$AN$21))</f>
        <v>0.34782608695652173</v>
      </c>
      <c r="AV24">
        <f>(($AQ$19-$AN$21)/($AN$22-$AN$21))</f>
        <v>0.13043478260869565</v>
      </c>
      <c r="AW24">
        <f>(($AN$22-$AO$20)/($AO$21-$AO$20))</f>
        <v>0.34782608695652173</v>
      </c>
      <c r="AX24">
        <f>(($AP$21-$AO$20)/($AO$21-$AO$20))</f>
        <v>0.65217391304347827</v>
      </c>
      <c r="AY24">
        <f>(($AQ$20-$AO$20)/($AO$21-$AO$20))</f>
        <v>0.52173913043478259</v>
      </c>
      <c r="AZ24">
        <f>(($AN$22-$AP$20)/($AP$21-$AP$20))</f>
        <v>0.68181818181818177</v>
      </c>
      <c r="BA24">
        <f>(($AO$20-$AP$20)/($AP$21-$AP$20))</f>
        <v>0.31818181818181818</v>
      </c>
      <c r="BB24">
        <f>(($AQ$20-$AP$20)/($AP$21-$AP$20))</f>
        <v>0.86363636363636365</v>
      </c>
      <c r="BC24">
        <f>(($AN$22-$AQ$19)/($AQ$20-$AQ$19))</f>
        <v>0.83333333333333337</v>
      </c>
      <c r="BD24">
        <f>(($AO$20-$AQ$19)/($AQ$20-$AQ$19))</f>
        <v>0.5</v>
      </c>
      <c r="BE24">
        <f>(($AP$20-$AQ$19)/($AQ$20-$AQ$19))</f>
        <v>0.20833333333333334</v>
      </c>
      <c r="BG24">
        <v>2</v>
      </c>
      <c r="BH24">
        <v>139</v>
      </c>
      <c r="BI24">
        <f>($BH$28-$BH$25)/200</f>
        <v>0.09</v>
      </c>
      <c r="BJ24">
        <f>($BH$829-$BH$789)/200</f>
        <v>1.155</v>
      </c>
      <c r="BQ24">
        <f>1-(($AO$20-$AN$21)/($AN$22-$AN$21))</f>
        <v>0.34782608695652173</v>
      </c>
      <c r="BR24">
        <f>(($AP$20-$AN$21)/($AN$22-$AN$21))</f>
        <v>0.34782608695652173</v>
      </c>
      <c r="BS24">
        <f>(($AQ$19-$AN$21)/($AN$22-$AN$21))</f>
        <v>0.13043478260869565</v>
      </c>
      <c r="BT24">
        <f>(($AN$22-$AO$20)/($AO$21-$AO$20))</f>
        <v>0.34782608695652173</v>
      </c>
      <c r="BU24">
        <f>1-(($AP$21-$AO$20)/($AO$21-$AO$20))</f>
        <v>0.34782608695652173</v>
      </c>
      <c r="BV24">
        <f>1-(($AQ$20-$AO$20)/($AO$21-$AO$20))</f>
        <v>0.47826086956521741</v>
      </c>
      <c r="BW24">
        <f>1-(($AN$22-$AP$20)/($AP$21-$AP$20))</f>
        <v>0.31818181818181823</v>
      </c>
      <c r="BX24">
        <f>(($AO$20-$AP$20)/($AP$21-$AP$20))</f>
        <v>0.31818181818181818</v>
      </c>
      <c r="BY24">
        <f>1-(($AQ$20-$AP$20)/($AP$21-$AP$20))</f>
        <v>0.13636363636363635</v>
      </c>
      <c r="BZ24">
        <f>1-(($AN$22-$AQ$19)/($AQ$20-$AQ$19))</f>
        <v>0.16666666666666663</v>
      </c>
      <c r="CA24">
        <f>(($AO$20-$AQ$19)/($AQ$20-$AQ$19))</f>
        <v>0.5</v>
      </c>
      <c r="CB24">
        <f>(($AP$20-$AQ$19)/($AQ$20-$AQ$19))</f>
        <v>0.20833333333333334</v>
      </c>
    </row>
    <row r="25" spans="1:80" x14ac:dyDescent="0.25">
      <c r="A25">
        <v>24</v>
      </c>
      <c r="B25">
        <v>241.11879099999999</v>
      </c>
      <c r="C25" s="4">
        <v>1</v>
      </c>
      <c r="H25">
        <v>251.699828</v>
      </c>
      <c r="I25" s="5">
        <v>4</v>
      </c>
      <c r="P25">
        <v>2</v>
      </c>
      <c r="Q25" t="str">
        <f t="shared" si="0"/>
        <v>14</v>
      </c>
      <c r="R25">
        <v>1</v>
      </c>
      <c r="X25" t="s">
        <v>300</v>
      </c>
      <c r="Y25" t="s">
        <v>262</v>
      </c>
      <c r="AF25">
        <v>0</v>
      </c>
      <c r="AG25">
        <v>0</v>
      </c>
      <c r="AN25">
        <v>514</v>
      </c>
      <c r="AO25">
        <v>551</v>
      </c>
      <c r="AP25">
        <v>542</v>
      </c>
      <c r="AQ25">
        <v>562</v>
      </c>
      <c r="AR25">
        <v>2359</v>
      </c>
      <c r="AT25">
        <f>(($AO$21-$AN$22)/($AN$23-$AN$22))</f>
        <v>0.68181818181818177</v>
      </c>
      <c r="AU25">
        <f>(($AP$21-$AN$22)/($AN$23-$AN$22))</f>
        <v>0.31818181818181818</v>
      </c>
      <c r="AV25">
        <f>(($AQ$20-$AN$22)/($AN$23-$AN$22))</f>
        <v>0.18181818181818182</v>
      </c>
      <c r="AW25">
        <f>(($AN$23-$AO$21)/($AO$22-$AO$21))</f>
        <v>0.30434782608695654</v>
      </c>
      <c r="AX25">
        <f>(($AP$22-$AO$21)/($AO$22-$AO$21))</f>
        <v>0.60869565217391308</v>
      </c>
      <c r="AY25">
        <f>(($AQ$21-$AO$21)/($AO$22-$AO$21))</f>
        <v>0.52173913043478259</v>
      </c>
      <c r="AZ25">
        <f>(($AN$23-$AP$21)/($AP$22-$AP$21))</f>
        <v>0.68181818181818177</v>
      </c>
      <c r="BA25">
        <f>(($AO$21-$AP$21)/($AP$22-$AP$21))</f>
        <v>0.36363636363636365</v>
      </c>
      <c r="BB25">
        <f>(($AQ$21-$AP$21)/($AP$22-$AP$21))</f>
        <v>0.90909090909090906</v>
      </c>
      <c r="BC25">
        <f>(($AN$23-$AQ$20)/($AQ$21-$AQ$20))</f>
        <v>0.78260869565217395</v>
      </c>
      <c r="BD25">
        <f>(($AO$21-$AQ$20)/($AQ$21-$AQ$20))</f>
        <v>0.47826086956521741</v>
      </c>
      <c r="BE25">
        <f>(($AP$21-$AQ$20)/($AQ$21-$AQ$20))</f>
        <v>0.13043478260869565</v>
      </c>
      <c r="BG25">
        <v>1</v>
      </c>
      <c r="BH25">
        <v>147</v>
      </c>
      <c r="BI25">
        <f>($BH$29-$BH$26)/200</f>
        <v>0.105</v>
      </c>
      <c r="BJ25">
        <f>($BH$870-$BH$830)/200</f>
        <v>1.2150000000000001</v>
      </c>
      <c r="BQ25">
        <f>1-(($AO$21-$AN$22)/($AN$23-$AN$22))</f>
        <v>0.31818181818181823</v>
      </c>
      <c r="BR25">
        <f>(($AP$21-$AN$22)/($AN$23-$AN$22))</f>
        <v>0.31818181818181818</v>
      </c>
      <c r="BS25">
        <f>(($AQ$20-$AN$22)/($AN$23-$AN$22))</f>
        <v>0.18181818181818182</v>
      </c>
      <c r="BT25">
        <f>(($AN$23-$AO$21)/($AO$22-$AO$21))</f>
        <v>0.30434782608695654</v>
      </c>
      <c r="BU25">
        <f>1-(($AP$22-$AO$21)/($AO$22-$AO$21))</f>
        <v>0.39130434782608692</v>
      </c>
      <c r="BV25">
        <f>1-(($AQ$21-$AO$21)/($AO$22-$AO$21))</f>
        <v>0.47826086956521741</v>
      </c>
      <c r="BW25">
        <f>1-(($AN$23-$AP$21)/($AP$22-$AP$21))</f>
        <v>0.31818181818181823</v>
      </c>
      <c r="BX25">
        <f>(($AO$21-$AP$21)/($AP$22-$AP$21))</f>
        <v>0.36363636363636365</v>
      </c>
      <c r="BY25">
        <f>1-(($AQ$21-$AP$21)/($AP$22-$AP$21))</f>
        <v>9.0909090909090939E-2</v>
      </c>
      <c r="BZ25">
        <f>1-(($AN$23-$AQ$20)/($AQ$21-$AQ$20))</f>
        <v>0.21739130434782605</v>
      </c>
      <c r="CA25">
        <f>(($AO$21-$AQ$20)/($AQ$21-$AQ$20))</f>
        <v>0.47826086956521741</v>
      </c>
      <c r="CB25">
        <f>(($AP$21-$AQ$20)/($AQ$21-$AQ$20))</f>
        <v>0.13043478260869565</v>
      </c>
    </row>
    <row r="26" spans="1:80" x14ac:dyDescent="0.25">
      <c r="A26">
        <v>25</v>
      </c>
      <c r="B26">
        <v>241.12786399999999</v>
      </c>
      <c r="C26" s="4">
        <v>1</v>
      </c>
      <c r="H26">
        <v>251.724154</v>
      </c>
      <c r="I26" s="5">
        <v>4</v>
      </c>
      <c r="P26">
        <v>2</v>
      </c>
      <c r="Q26" t="str">
        <f t="shared" si="0"/>
        <v>14</v>
      </c>
      <c r="R26">
        <v>4</v>
      </c>
      <c r="X26" t="s">
        <v>300</v>
      </c>
      <c r="Y26" t="s">
        <v>263</v>
      </c>
      <c r="AF26">
        <v>0</v>
      </c>
      <c r="AG26">
        <v>0</v>
      </c>
      <c r="AN26">
        <v>536</v>
      </c>
      <c r="AO26">
        <v>571</v>
      </c>
      <c r="AP26">
        <v>564</v>
      </c>
      <c r="AQ26">
        <v>583</v>
      </c>
      <c r="AR26">
        <v>2361</v>
      </c>
      <c r="AT26">
        <f>(($AO$22-$AN$23)/($AN$24-$AN$23))</f>
        <v>0.66666666666666663</v>
      </c>
      <c r="AU26">
        <f>(($AP$22-$AN$23)/($AN$24-$AN$23))</f>
        <v>0.29166666666666669</v>
      </c>
      <c r="AV26">
        <f>(($AQ$21-$AN$23)/($AN$24-$AN$23))</f>
        <v>0.20833333333333334</v>
      </c>
      <c r="AW26">
        <f>(($AN$24-$AO$22)/($AO$23-$AO$22))</f>
        <v>0.36363636363636365</v>
      </c>
      <c r="AX26">
        <f>(($AP$23-$AO$22)/($AO$23-$AO$22))</f>
        <v>0.63636363636363635</v>
      </c>
      <c r="AY26">
        <f>(($AQ$22-$AO$22)/($AO$23-$AO$22))</f>
        <v>0.5</v>
      </c>
      <c r="AZ26">
        <f>(($AN$24-$AP$22)/($AP$23-$AP$22))</f>
        <v>0.73913043478260865</v>
      </c>
      <c r="BA26">
        <f>(($AO$22-$AP$22)/($AP$23-$AP$22))</f>
        <v>0.39130434782608697</v>
      </c>
      <c r="BB26">
        <f>(($AQ$22-$AP$22)/($AP$23-$AP$22))</f>
        <v>0.86956521739130432</v>
      </c>
      <c r="BC26">
        <f>(($AN$24-$AQ$21)/($AQ$22-$AQ$21))</f>
        <v>0.86363636363636365</v>
      </c>
      <c r="BD26">
        <f>(($AO$22-$AQ$21)/($AQ$22-$AQ$21))</f>
        <v>0.5</v>
      </c>
      <c r="BE26">
        <f>(($AP$22-$AQ$21)/($AQ$22-$AQ$21))</f>
        <v>9.0909090909090912E-2</v>
      </c>
      <c r="BG26">
        <v>4</v>
      </c>
      <c r="BH26">
        <v>150</v>
      </c>
      <c r="BI26">
        <f>($BH$30-$BH$27)/200</f>
        <v>0.105</v>
      </c>
      <c r="BJ26">
        <f>($BH$911-$BH$871)/200</f>
        <v>1.2450000000000001</v>
      </c>
      <c r="BQ26">
        <f>1-(($AO$22-$AN$23)/($AN$24-$AN$23))</f>
        <v>0.33333333333333337</v>
      </c>
      <c r="BR26">
        <f>(($AP$22-$AN$23)/($AN$24-$AN$23))</f>
        <v>0.29166666666666669</v>
      </c>
      <c r="BS26">
        <f>(($AQ$21-$AN$23)/($AN$24-$AN$23))</f>
        <v>0.20833333333333334</v>
      </c>
      <c r="BT26">
        <f>(($AN$24-$AO$22)/($AO$23-$AO$22))</f>
        <v>0.36363636363636365</v>
      </c>
      <c r="BU26">
        <f>1-(($AP$23-$AO$22)/($AO$23-$AO$22))</f>
        <v>0.36363636363636365</v>
      </c>
      <c r="BV26">
        <f>(($AQ$22-$AO$22)/($AO$23-$AO$22))</f>
        <v>0.5</v>
      </c>
      <c r="BW26">
        <f>1-(($AN$24-$AP$22)/($AP$23-$AP$22))</f>
        <v>0.26086956521739135</v>
      </c>
      <c r="BX26">
        <f>(($AO$22-$AP$22)/($AP$23-$AP$22))</f>
        <v>0.39130434782608697</v>
      </c>
      <c r="BY26">
        <f>1-(($AQ$22-$AP$22)/($AP$23-$AP$22))</f>
        <v>0.13043478260869568</v>
      </c>
      <c r="BZ26">
        <f>1-(($AN$24-$AQ$21)/($AQ$22-$AQ$21))</f>
        <v>0.13636363636363635</v>
      </c>
      <c r="CA26">
        <f>(($AO$22-$AQ$21)/($AQ$22-$AQ$21))</f>
        <v>0.5</v>
      </c>
      <c r="CB26">
        <f>(($AP$22-$AQ$21)/($AQ$22-$AQ$21))</f>
        <v>9.0909090909090912E-2</v>
      </c>
    </row>
    <row r="27" spans="1:80" x14ac:dyDescent="0.25">
      <c r="A27">
        <v>26</v>
      </c>
      <c r="B27">
        <v>241.137553</v>
      </c>
      <c r="C27" s="4">
        <v>1</v>
      </c>
      <c r="H27">
        <v>251.73157800000001</v>
      </c>
      <c r="I27" s="5">
        <v>4</v>
      </c>
      <c r="P27">
        <v>2</v>
      </c>
      <c r="Q27" t="str">
        <f t="shared" si="0"/>
        <v>14</v>
      </c>
      <c r="R27">
        <v>3</v>
      </c>
      <c r="X27" t="s">
        <v>300</v>
      </c>
      <c r="Y27" t="s">
        <v>264</v>
      </c>
      <c r="AB27" t="s">
        <v>300</v>
      </c>
      <c r="AC27" t="str">
        <f>CONCATENATE($R27,$R28,$R29,$R30)</f>
        <v>3214</v>
      </c>
      <c r="AF27">
        <v>0</v>
      </c>
      <c r="AG27">
        <v>0</v>
      </c>
      <c r="AN27">
        <v>557</v>
      </c>
      <c r="AO27">
        <v>591</v>
      </c>
      <c r="AP27">
        <v>586</v>
      </c>
      <c r="AQ27">
        <v>606</v>
      </c>
      <c r="AR27">
        <v>2604</v>
      </c>
      <c r="AT27">
        <f>(($AO$23-$AN$24)/($AN$25-$AN$24))</f>
        <v>0.7</v>
      </c>
      <c r="AU27">
        <f>(($AP$23-$AN$24)/($AN$25-$AN$24))</f>
        <v>0.3</v>
      </c>
      <c r="AV27">
        <f>(($AQ$22-$AN$24)/($AN$25-$AN$24))</f>
        <v>0.15</v>
      </c>
      <c r="AW27">
        <f>(($AN$25-$AO$23)/($AO$24-$AO$23))</f>
        <v>0.25</v>
      </c>
      <c r="AX27">
        <f>(($AP$24-$AO$23)/($AO$24-$AO$23))</f>
        <v>0.5</v>
      </c>
      <c r="AY27">
        <f>(($AQ$23-$AO$23)/($AO$24-$AO$23))</f>
        <v>0.5</v>
      </c>
      <c r="AZ27">
        <f>(($AN$25-$AP$23)/($AP$24-$AP$23))</f>
        <v>0.7</v>
      </c>
      <c r="BA27">
        <f>(($AO$23-$AP$23)/($AP$24-$AP$23))</f>
        <v>0.4</v>
      </c>
      <c r="BB27">
        <f>(($AQ$23-$AP$24)/($AP$25-$AP$24))</f>
        <v>0</v>
      </c>
      <c r="BC27">
        <f>(($AN$25-$AQ$22)/($AQ$23-$AQ$22))</f>
        <v>0.73913043478260865</v>
      </c>
      <c r="BD27">
        <f>(($AO$23-$AQ$22)/($AQ$23-$AQ$22))</f>
        <v>0.47826086956521741</v>
      </c>
      <c r="BE27">
        <f>(($AP$23-$AQ$22)/($AQ$23-$AQ$22))</f>
        <v>0.13043478260869565</v>
      </c>
      <c r="BG27">
        <v>3</v>
      </c>
      <c r="BH27">
        <v>153</v>
      </c>
      <c r="BI27">
        <f>($BH$31-$BH$28)/200</f>
        <v>0.06</v>
      </c>
      <c r="BJ27">
        <f>($BH$953-$BH$912)/200</f>
        <v>1.35</v>
      </c>
      <c r="BQ27">
        <f>1-(($AO$23-$AN$24)/($AN$25-$AN$24))</f>
        <v>0.30000000000000004</v>
      </c>
      <c r="BR27">
        <f>(($AP$23-$AN$24)/($AN$25-$AN$24))</f>
        <v>0.3</v>
      </c>
      <c r="BS27">
        <f>(($AQ$22-$AN$24)/($AN$25-$AN$24))</f>
        <v>0.15</v>
      </c>
      <c r="BT27">
        <f>(($AN$25-$AO$23)/($AO$24-$AO$23))</f>
        <v>0.25</v>
      </c>
      <c r="BU27">
        <f>(($AP$24-$AO$23)/($AO$24-$AO$23))</f>
        <v>0.5</v>
      </c>
      <c r="BV27">
        <f>(($AQ$23-$AO$23)/($AO$24-$AO$23))</f>
        <v>0.5</v>
      </c>
      <c r="BW27">
        <f>1-(($AN$25-$AP$23)/($AP$24-$AP$23))</f>
        <v>0.30000000000000004</v>
      </c>
      <c r="BX27">
        <f>(($AO$23-$AP$23)/($AP$24-$AP$23))</f>
        <v>0.4</v>
      </c>
      <c r="BY27">
        <f>(($AQ$23-$AP$24)/($AP$25-$AP$24))</f>
        <v>0</v>
      </c>
      <c r="BZ27">
        <f>1-(($AN$25-$AQ$22)/($AQ$23-$AQ$22))</f>
        <v>0.26086956521739135</v>
      </c>
      <c r="CA27">
        <f>(($AO$23-$AQ$22)/($AQ$23-$AQ$22))</f>
        <v>0.47826086956521741</v>
      </c>
      <c r="CB27">
        <f>(($AP$23-$AQ$22)/($AQ$23-$AQ$22))</f>
        <v>0.13043478260869565</v>
      </c>
    </row>
    <row r="28" spans="1:80" x14ac:dyDescent="0.25">
      <c r="A28">
        <v>27</v>
      </c>
      <c r="B28">
        <v>241.07905099999999</v>
      </c>
      <c r="C28" s="4">
        <v>1</v>
      </c>
      <c r="H28">
        <v>251.738742</v>
      </c>
      <c r="I28" s="5">
        <v>4</v>
      </c>
      <c r="P28">
        <v>2</v>
      </c>
      <c r="Q28" t="str">
        <f t="shared" si="0"/>
        <v>14</v>
      </c>
      <c r="R28">
        <v>2</v>
      </c>
      <c r="X28" t="s">
        <v>300</v>
      </c>
      <c r="Y28" t="s">
        <v>261</v>
      </c>
      <c r="AF28">
        <v>0</v>
      </c>
      <c r="AG28">
        <v>0</v>
      </c>
      <c r="AN28">
        <v>578</v>
      </c>
      <c r="AO28">
        <v>629</v>
      </c>
      <c r="AP28">
        <v>609</v>
      </c>
      <c r="AQ28">
        <v>614</v>
      </c>
      <c r="AR28">
        <v>2606</v>
      </c>
      <c r="AT28">
        <f>(($AO$24-$AN$25)/($AN$26-$AN$25))</f>
        <v>0.81818181818181823</v>
      </c>
      <c r="AU28">
        <f>(($AP$24-$AN$25)/($AN$26-$AN$25))</f>
        <v>0.27272727272727271</v>
      </c>
      <c r="AV28">
        <f>(($AQ$23-$AN$25)/($AN$26-$AN$25))</f>
        <v>0.27272727272727271</v>
      </c>
      <c r="AW28">
        <f>(($AN$26-$AO$24)/($AO$25-$AO$24))</f>
        <v>0.21052631578947367</v>
      </c>
      <c r="AX28">
        <f>(($AP$25-$AO$24)/($AO$25-$AO$24))</f>
        <v>0.52631578947368418</v>
      </c>
      <c r="AY28">
        <f>(($AQ$24-$AO$24)/($AO$25-$AO$24))</f>
        <v>0.47368421052631576</v>
      </c>
      <c r="AZ28">
        <f>(($AN$26-$AP$24)/($AP$25-$AP$24))</f>
        <v>0.72727272727272729</v>
      </c>
      <c r="BA28">
        <f>(($AO$24-$AP$24)/($AP$25-$AP$24))</f>
        <v>0.54545454545454541</v>
      </c>
      <c r="BB28">
        <f>(($AQ$24-$AP$24)/($AP$25-$AP$24))</f>
        <v>0.95454545454545459</v>
      </c>
      <c r="BC28">
        <f>(($AN$26-$AQ$23)/($AQ$24-$AQ$23))</f>
        <v>0.76190476190476186</v>
      </c>
      <c r="BD28">
        <f>(($AO$24-$AQ$23)/($AQ$24-$AQ$23))</f>
        <v>0.5714285714285714</v>
      </c>
      <c r="BE28">
        <f>(($AP$24-$AQ$23)/($AQ$24-$AQ$23))</f>
        <v>0</v>
      </c>
      <c r="BG28">
        <v>2</v>
      </c>
      <c r="BH28">
        <v>165</v>
      </c>
      <c r="BI28">
        <f>($BH$32-$BH$29)/200</f>
        <v>7.4999999999999997E-2</v>
      </c>
      <c r="BQ28">
        <f>1-(($AO$24-$AN$25)/($AN$26-$AN$25))</f>
        <v>0.18181818181818177</v>
      </c>
      <c r="BR28">
        <f>(($AP$24-$AN$25)/($AN$26-$AN$25))</f>
        <v>0.27272727272727271</v>
      </c>
      <c r="BS28">
        <f>(($AQ$23-$AN$25)/($AN$26-$AN$25))</f>
        <v>0.27272727272727271</v>
      </c>
      <c r="BT28">
        <f>(($AN$26-$AO$24)/($AO$25-$AO$24))</f>
        <v>0.21052631578947367</v>
      </c>
      <c r="BU28">
        <f>1-(($AP$25-$AO$24)/($AO$25-$AO$24))</f>
        <v>0.47368421052631582</v>
      </c>
      <c r="BV28">
        <f>(($AQ$24-$AO$24)/($AO$25-$AO$24))</f>
        <v>0.47368421052631576</v>
      </c>
      <c r="BW28">
        <f>1-(($AN$26-$AP$24)/($AP$25-$AP$24))</f>
        <v>0.27272727272727271</v>
      </c>
      <c r="BX28">
        <f>1-(($AO$24-$AP$24)/($AP$25-$AP$24))</f>
        <v>0.45454545454545459</v>
      </c>
      <c r="BY28">
        <f>1-(($AQ$24-$AP$24)/($AP$25-$AP$24))</f>
        <v>4.5454545454545414E-2</v>
      </c>
      <c r="BZ28">
        <f>1-(($AN$26-$AQ$23)/($AQ$24-$AQ$23))</f>
        <v>0.23809523809523814</v>
      </c>
      <c r="CA28">
        <f>1-(($AO$24-$AQ$23)/($AQ$24-$AQ$23))</f>
        <v>0.4285714285714286</v>
      </c>
      <c r="CB28">
        <f>(($AP$24-$AQ$23)/($AQ$24-$AQ$23))</f>
        <v>0</v>
      </c>
    </row>
    <row r="29" spans="1:80" x14ac:dyDescent="0.25">
      <c r="A29">
        <v>28</v>
      </c>
      <c r="B29">
        <v>241.09982400000001</v>
      </c>
      <c r="C29" s="4">
        <v>1</v>
      </c>
      <c r="H29">
        <v>251.75827699999999</v>
      </c>
      <c r="I29" s="5">
        <v>4</v>
      </c>
      <c r="P29">
        <v>2</v>
      </c>
      <c r="Q29" t="str">
        <f t="shared" si="0"/>
        <v>14</v>
      </c>
      <c r="R29">
        <v>1</v>
      </c>
      <c r="X29" t="s">
        <v>300</v>
      </c>
      <c r="Y29" t="s">
        <v>262</v>
      </c>
      <c r="AF29">
        <v>0</v>
      </c>
      <c r="AG29">
        <v>0</v>
      </c>
      <c r="AN29">
        <v>599</v>
      </c>
      <c r="AO29">
        <v>654</v>
      </c>
      <c r="AP29">
        <v>626</v>
      </c>
      <c r="AQ29">
        <v>644</v>
      </c>
      <c r="AR29">
        <v>2814</v>
      </c>
      <c r="AT29">
        <f>(($AO$25-$AN$26)/($AN$27-$AN$26))</f>
        <v>0.7142857142857143</v>
      </c>
      <c r="AU29">
        <f>(($AP$25-$AN$26)/($AN$27-$AN$26))</f>
        <v>0.2857142857142857</v>
      </c>
      <c r="AV29">
        <f>(($AQ$24-$AN$26)/($AN$27-$AN$26))</f>
        <v>0.23809523809523808</v>
      </c>
      <c r="AW29">
        <f>(($AN$27-$AO$25)/($AO$26-$AO$25))</f>
        <v>0.3</v>
      </c>
      <c r="AX29">
        <f>(($AP$26-$AO$25)/($AO$26-$AO$25))</f>
        <v>0.65</v>
      </c>
      <c r="AY29">
        <f>(($AQ$25-$AO$25)/($AO$26-$AO$25))</f>
        <v>0.55000000000000004</v>
      </c>
      <c r="AZ29">
        <f>(($AN$27-$AP$25)/($AP$26-$AP$25))</f>
        <v>0.68181818181818177</v>
      </c>
      <c r="BA29">
        <f>(($AO$25-$AP$25)/($AP$26-$AP$25))</f>
        <v>0.40909090909090912</v>
      </c>
      <c r="BB29">
        <f>(($AQ$25-$AP$25)/($AP$26-$AP$25))</f>
        <v>0.90909090909090906</v>
      </c>
      <c r="BC29">
        <f>(($AN$27-$AQ$24)/($AQ$25-$AQ$24))</f>
        <v>0.76190476190476186</v>
      </c>
      <c r="BD29">
        <f>(($AO$25-$AQ$24)/($AQ$25-$AQ$24))</f>
        <v>0.47619047619047616</v>
      </c>
      <c r="BE29">
        <f>(($AP$25-$AQ$24)/($AQ$25-$AQ$24))</f>
        <v>4.7619047619047616E-2</v>
      </c>
      <c r="BG29">
        <v>1</v>
      </c>
      <c r="BH29">
        <v>171</v>
      </c>
      <c r="BI29">
        <f>($BH$33-$BH$30)/200</f>
        <v>0.1</v>
      </c>
      <c r="BQ29">
        <f>1-(($AO$25-$AN$26)/($AN$27-$AN$26))</f>
        <v>0.2857142857142857</v>
      </c>
      <c r="BR29">
        <f>(($AP$25-$AN$26)/($AN$27-$AN$26))</f>
        <v>0.2857142857142857</v>
      </c>
      <c r="BS29">
        <f>(($AQ$24-$AN$26)/($AN$27-$AN$26))</f>
        <v>0.23809523809523808</v>
      </c>
      <c r="BT29">
        <f>(($AN$27-$AO$25)/($AO$26-$AO$25))</f>
        <v>0.3</v>
      </c>
      <c r="BU29">
        <f>1-(($AP$26-$AO$25)/($AO$26-$AO$25))</f>
        <v>0.35</v>
      </c>
      <c r="BV29">
        <f>1-(($AQ$25-$AO$25)/($AO$26-$AO$25))</f>
        <v>0.44999999999999996</v>
      </c>
      <c r="BW29">
        <f>1-(($AN$27-$AP$25)/($AP$26-$AP$25))</f>
        <v>0.31818181818181823</v>
      </c>
      <c r="BX29">
        <f>(($AO$25-$AP$25)/($AP$26-$AP$25))</f>
        <v>0.40909090909090912</v>
      </c>
      <c r="BY29">
        <f>1-(($AQ$25-$AP$25)/($AP$26-$AP$25))</f>
        <v>9.0909090909090939E-2</v>
      </c>
      <c r="BZ29">
        <f>1-(($AN$27-$AQ$24)/($AQ$25-$AQ$24))</f>
        <v>0.23809523809523814</v>
      </c>
      <c r="CA29">
        <f>(($AO$25-$AQ$24)/($AQ$25-$AQ$24))</f>
        <v>0.47619047619047616</v>
      </c>
      <c r="CB29">
        <f>(($AP$25-$AQ$24)/($AQ$25-$AQ$24))</f>
        <v>4.7619047619047616E-2</v>
      </c>
    </row>
    <row r="30" spans="1:80" x14ac:dyDescent="0.25">
      <c r="A30">
        <v>29</v>
      </c>
      <c r="B30">
        <v>241.105954</v>
      </c>
      <c r="C30" s="4">
        <v>1</v>
      </c>
      <c r="H30">
        <v>251.720496</v>
      </c>
      <c r="I30" s="5">
        <v>4</v>
      </c>
      <c r="P30">
        <v>2</v>
      </c>
      <c r="Q30" t="str">
        <f t="shared" si="0"/>
        <v>14</v>
      </c>
      <c r="R30">
        <v>4</v>
      </c>
      <c r="X30" t="s">
        <v>300</v>
      </c>
      <c r="Y30" t="s">
        <v>263</v>
      </c>
      <c r="AF30">
        <v>0</v>
      </c>
      <c r="AG30">
        <v>0</v>
      </c>
      <c r="AN30">
        <v>613</v>
      </c>
      <c r="AO30">
        <v>680</v>
      </c>
      <c r="AP30">
        <v>649</v>
      </c>
      <c r="AQ30">
        <v>666</v>
      </c>
      <c r="AR30">
        <v>2816</v>
      </c>
      <c r="AT30">
        <f>(($AO$26-$AN$27)/($AN$28-$AN$27))</f>
        <v>0.66666666666666663</v>
      </c>
      <c r="AU30">
        <f>(($AP$26-$AN$27)/($AN$28-$AN$27))</f>
        <v>0.33333333333333331</v>
      </c>
      <c r="AV30">
        <f>(($AQ$25-$AN$27)/($AN$28-$AN$27))</f>
        <v>0.23809523809523808</v>
      </c>
      <c r="AW30">
        <f>(($AN$28-$AO$26)/($AO$27-$AO$26))</f>
        <v>0.35</v>
      </c>
      <c r="AX30">
        <f>(($AP$27-$AO$26)/($AO$27-$AO$26))</f>
        <v>0.75</v>
      </c>
      <c r="AY30">
        <f>(($AQ$26-$AO$26)/($AO$27-$AO$26))</f>
        <v>0.6</v>
      </c>
      <c r="AZ30">
        <f>(($AN$28-$AP$26)/($AP$27-$AP$26))</f>
        <v>0.63636363636363635</v>
      </c>
      <c r="BA30">
        <f>(($AO$26-$AP$26)/($AP$27-$AP$26))</f>
        <v>0.31818181818181818</v>
      </c>
      <c r="BB30">
        <f>(($AQ$26-$AP$26)/($AP$27-$AP$26))</f>
        <v>0.86363636363636365</v>
      </c>
      <c r="BC30">
        <f>(($AN$28-$AQ$25)/($AQ$26-$AQ$25))</f>
        <v>0.76190476190476186</v>
      </c>
      <c r="BD30">
        <f>(($AO$26-$AQ$25)/($AQ$26-$AQ$25))</f>
        <v>0.42857142857142855</v>
      </c>
      <c r="BE30">
        <f>(($AP$26-$AQ$25)/($AQ$26-$AQ$25))</f>
        <v>9.5238095238095233E-2</v>
      </c>
      <c r="BG30">
        <v>4</v>
      </c>
      <c r="BH30">
        <v>174</v>
      </c>
      <c r="BI30">
        <f>($BH$34-$BH$31)/200</f>
        <v>9.5000000000000001E-2</v>
      </c>
      <c r="BQ30">
        <f>1-(($AO$26-$AN$27)/($AN$28-$AN$27))</f>
        <v>0.33333333333333337</v>
      </c>
      <c r="BR30">
        <f>(($AP$26-$AN$27)/($AN$28-$AN$27))</f>
        <v>0.33333333333333331</v>
      </c>
      <c r="BS30">
        <f>(($AQ$25-$AN$27)/($AN$28-$AN$27))</f>
        <v>0.23809523809523808</v>
      </c>
      <c r="BT30">
        <f>(($AN$28-$AO$26)/($AO$27-$AO$26))</f>
        <v>0.35</v>
      </c>
      <c r="BU30">
        <f>1-(($AP$27-$AO$26)/($AO$27-$AO$26))</f>
        <v>0.25</v>
      </c>
      <c r="BV30">
        <f>1-(($AQ$26-$AO$26)/($AO$27-$AO$26))</f>
        <v>0.4</v>
      </c>
      <c r="BW30">
        <f>1-(($AN$28-$AP$26)/($AP$27-$AP$26))</f>
        <v>0.36363636363636365</v>
      </c>
      <c r="BX30">
        <f>(($AO$26-$AP$26)/($AP$27-$AP$26))</f>
        <v>0.31818181818181818</v>
      </c>
      <c r="BY30">
        <f>1-(($AQ$26-$AP$26)/($AP$27-$AP$26))</f>
        <v>0.13636363636363635</v>
      </c>
      <c r="BZ30">
        <f>1-(($AN$28-$AQ$25)/($AQ$26-$AQ$25))</f>
        <v>0.23809523809523814</v>
      </c>
      <c r="CA30">
        <f>(($AO$26-$AQ$25)/($AQ$26-$AQ$25))</f>
        <v>0.42857142857142855</v>
      </c>
      <c r="CB30">
        <f>(($AP$26-$AQ$25)/($AQ$26-$AQ$25))</f>
        <v>9.5238095238095233E-2</v>
      </c>
    </row>
    <row r="31" spans="1:80" x14ac:dyDescent="0.25">
      <c r="A31">
        <v>30</v>
      </c>
      <c r="B31">
        <v>241.20512500000001</v>
      </c>
      <c r="C31" s="4">
        <v>1</v>
      </c>
      <c r="H31">
        <v>251.72657699999999</v>
      </c>
      <c r="I31" s="5">
        <v>4</v>
      </c>
      <c r="P31">
        <v>2</v>
      </c>
      <c r="Q31" t="str">
        <f t="shared" si="0"/>
        <v>14</v>
      </c>
      <c r="R31">
        <v>3</v>
      </c>
      <c r="X31" t="s">
        <v>300</v>
      </c>
      <c r="Y31" t="s">
        <v>264</v>
      </c>
      <c r="AB31" t="s">
        <v>300</v>
      </c>
      <c r="AC31" t="str">
        <f>CONCATENATE($R31,$R32,$R33,$R34)</f>
        <v>3214</v>
      </c>
      <c r="AF31">
        <v>0</v>
      </c>
      <c r="AG31">
        <v>0</v>
      </c>
      <c r="AN31">
        <v>640</v>
      </c>
      <c r="AO31">
        <v>702</v>
      </c>
      <c r="AP31">
        <v>669</v>
      </c>
      <c r="AQ31">
        <v>691</v>
      </c>
      <c r="AR31">
        <v>3004</v>
      </c>
      <c r="AT31">
        <f>(($AO$27-$AN$28)/($AN$29-$AN$28))</f>
        <v>0.61904761904761907</v>
      </c>
      <c r="AU31">
        <f>(($AP$27-$AN$28)/($AN$29-$AN$28))</f>
        <v>0.38095238095238093</v>
      </c>
      <c r="AV31">
        <f>(($AQ$26-$AN$28)/($AN$29-$AN$28))</f>
        <v>0.23809523809523808</v>
      </c>
      <c r="AZ31">
        <f>(($AN$29-$AP$27)/($AP$28-$AP$27))</f>
        <v>0.56521739130434778</v>
      </c>
      <c r="BA31">
        <f>(($AO$27-$AP$27)/($AP$28-$AP$27))</f>
        <v>0.21739130434782608</v>
      </c>
      <c r="BB31">
        <f>(($AQ$27-$AP$27)/($AP$28-$AP$27))</f>
        <v>0.86956521739130432</v>
      </c>
      <c r="BC31">
        <f>(($AN$29-$AQ$26)/($AQ$27-$AQ$26))</f>
        <v>0.69565217391304346</v>
      </c>
      <c r="BD31">
        <f>(($AO$27-$AQ$26)/($AQ$27-$AQ$26))</f>
        <v>0.34782608695652173</v>
      </c>
      <c r="BE31">
        <f>(($AP$27-$AQ$26)/($AQ$27-$AQ$26))</f>
        <v>0.13043478260869565</v>
      </c>
      <c r="BG31">
        <v>3</v>
      </c>
      <c r="BH31">
        <v>177</v>
      </c>
      <c r="BI31">
        <f>($BH$35-$BH$32)/200</f>
        <v>7.0000000000000007E-2</v>
      </c>
      <c r="BQ31">
        <f>1-(($AO$27-$AN$28)/($AN$29-$AN$28))</f>
        <v>0.38095238095238093</v>
      </c>
      <c r="BR31">
        <f>(($AP$27-$AN$28)/($AN$29-$AN$28))</f>
        <v>0.38095238095238093</v>
      </c>
      <c r="BS31">
        <f>(($AQ$26-$AN$28)/($AN$29-$AN$28))</f>
        <v>0.23809523809523808</v>
      </c>
      <c r="BW31">
        <f>1-(($AN$29-$AP$27)/($AP$28-$AP$27))</f>
        <v>0.43478260869565222</v>
      </c>
      <c r="BX31">
        <f>(($AO$27-$AP$27)/($AP$28-$AP$27))</f>
        <v>0.21739130434782608</v>
      </c>
      <c r="BY31">
        <f>1-(($AQ$27-$AP$27)/($AP$28-$AP$27))</f>
        <v>0.13043478260869568</v>
      </c>
      <c r="BZ31">
        <f>1-(($AN$29-$AQ$26)/($AQ$27-$AQ$26))</f>
        <v>0.30434782608695654</v>
      </c>
      <c r="CA31">
        <f>(($AO$27-$AQ$26)/($AQ$27-$AQ$26))</f>
        <v>0.34782608695652173</v>
      </c>
      <c r="CB31">
        <f>(($AP$27-$AQ$26)/($AQ$27-$AQ$26))</f>
        <v>0.13043478260869565</v>
      </c>
    </row>
    <row r="32" spans="1:80" x14ac:dyDescent="0.25">
      <c r="A32">
        <v>31</v>
      </c>
      <c r="B32">
        <v>241.20512500000001</v>
      </c>
      <c r="C32" s="4">
        <v>1</v>
      </c>
      <c r="H32">
        <v>251.70013699999998</v>
      </c>
      <c r="I32" s="5">
        <v>4</v>
      </c>
      <c r="P32">
        <v>2</v>
      </c>
      <c r="Q32" t="str">
        <f t="shared" si="0"/>
        <v>14</v>
      </c>
      <c r="R32">
        <v>2</v>
      </c>
      <c r="X32" t="s">
        <v>300</v>
      </c>
      <c r="Y32" t="s">
        <v>261</v>
      </c>
      <c r="AF32">
        <v>0</v>
      </c>
      <c r="AG32">
        <v>0</v>
      </c>
      <c r="AN32">
        <v>663</v>
      </c>
      <c r="AO32">
        <v>725</v>
      </c>
      <c r="AP32">
        <v>692</v>
      </c>
      <c r="AQ32">
        <v>713</v>
      </c>
      <c r="AR32">
        <v>3006</v>
      </c>
      <c r="BG32">
        <v>2</v>
      </c>
      <c r="BH32">
        <v>186</v>
      </c>
      <c r="BI32">
        <f>($BH$36-$BH$33)/200</f>
        <v>5.5E-2</v>
      </c>
    </row>
    <row r="33" spans="1:80" x14ac:dyDescent="0.25">
      <c r="A33">
        <v>32</v>
      </c>
      <c r="B33">
        <v>241.20512500000001</v>
      </c>
      <c r="C33" s="4">
        <v>1</v>
      </c>
      <c r="H33">
        <v>251.743022</v>
      </c>
      <c r="I33" s="5">
        <v>4</v>
      </c>
      <c r="P33">
        <v>2</v>
      </c>
      <c r="Q33" t="str">
        <f t="shared" si="0"/>
        <v>14</v>
      </c>
      <c r="R33">
        <v>1</v>
      </c>
      <c r="X33" t="s">
        <v>300</v>
      </c>
      <c r="Y33" t="s">
        <v>262</v>
      </c>
      <c r="AF33">
        <v>0</v>
      </c>
      <c r="AG33">
        <v>0</v>
      </c>
      <c r="AN33">
        <v>686</v>
      </c>
      <c r="AO33">
        <v>744</v>
      </c>
      <c r="AP33">
        <v>714</v>
      </c>
      <c r="AQ33">
        <v>735</v>
      </c>
      <c r="AR33">
        <v>3220</v>
      </c>
      <c r="BG33">
        <v>1</v>
      </c>
      <c r="BH33">
        <v>194</v>
      </c>
      <c r="BI33">
        <f>($BH$37-$BH$34)/200</f>
        <v>9.5000000000000001E-2</v>
      </c>
    </row>
    <row r="34" spans="1:80" x14ac:dyDescent="0.25">
      <c r="A34">
        <v>33</v>
      </c>
      <c r="F34">
        <v>241.868596</v>
      </c>
      <c r="G34" s="3">
        <v>3</v>
      </c>
      <c r="H34">
        <v>251.743022</v>
      </c>
      <c r="I34" s="5">
        <v>4</v>
      </c>
      <c r="P34">
        <v>2</v>
      </c>
      <c r="Q34" t="str">
        <f t="shared" si="0"/>
        <v>34</v>
      </c>
      <c r="R34">
        <v>4</v>
      </c>
      <c r="X34" t="s">
        <v>300</v>
      </c>
      <c r="Y34" t="s">
        <v>263</v>
      </c>
      <c r="AF34">
        <v>0</v>
      </c>
      <c r="AG34">
        <v>0</v>
      </c>
      <c r="AN34">
        <v>707</v>
      </c>
      <c r="AO34">
        <v>764</v>
      </c>
      <c r="AP34">
        <v>735</v>
      </c>
      <c r="AQ34">
        <v>755</v>
      </c>
      <c r="AR34">
        <v>3222</v>
      </c>
      <c r="AT34">
        <f>(($AO$28-$AN$30)/($AN$31-$AN$30))</f>
        <v>0.59259259259259256</v>
      </c>
      <c r="AU34">
        <f>(($AP$29-$AN$30)/($AN$31-$AN$30))</f>
        <v>0.48148148148148145</v>
      </c>
      <c r="AV34">
        <f>(($AQ$28-$AN$30)/($AN$31-$AN$30))</f>
        <v>3.7037037037037035E-2</v>
      </c>
      <c r="AW34">
        <f>(($AN$31-$AO$28)/($AO$29-$AO$28))</f>
        <v>0.44</v>
      </c>
      <c r="AX34">
        <f>(($AP$30-$AO$28)/($AO$29-$AO$28))</f>
        <v>0.8</v>
      </c>
      <c r="AY34">
        <f>(($AQ$29-$AO$28)/($AO$29-$AO$28))</f>
        <v>0.6</v>
      </c>
      <c r="AZ34">
        <f>(($AN$31-$AP$29)/($AP$30-$AP$29))</f>
        <v>0.60869565217391308</v>
      </c>
      <c r="BA34">
        <f>(($AO$28-$AP$29)/($AP$30-$AP$29))</f>
        <v>0.13043478260869565</v>
      </c>
      <c r="BB34">
        <f>(($AQ$29-$AP$29)/($AP$30-$AP$29))</f>
        <v>0.78260869565217395</v>
      </c>
      <c r="BC34">
        <f>(($AN$31-$AQ$28)/($AQ$29-$AQ$28))</f>
        <v>0.8666666666666667</v>
      </c>
      <c r="BD34">
        <f>(($AO$28-$AQ$28)/($AQ$29-$AQ$28))</f>
        <v>0.5</v>
      </c>
      <c r="BE34">
        <f>(($AP$29-$AQ$28)/($AQ$29-$AQ$28))</f>
        <v>0.4</v>
      </c>
      <c r="BG34">
        <v>4</v>
      </c>
      <c r="BH34">
        <v>196</v>
      </c>
      <c r="BI34">
        <f>($BH$38-$BH$35)/200</f>
        <v>9.5000000000000001E-2</v>
      </c>
      <c r="BQ34">
        <f>1-(($AO$28-$AN$30)/($AN$31-$AN$30))</f>
        <v>0.40740740740740744</v>
      </c>
      <c r="BR34">
        <f>(($AP$29-$AN$30)/($AN$31-$AN$30))</f>
        <v>0.48148148148148145</v>
      </c>
      <c r="BS34">
        <f>(($AQ$28-$AN$30)/($AN$31-$AN$30))</f>
        <v>3.7037037037037035E-2</v>
      </c>
      <c r="BT34">
        <f>(($AN$31-$AO$28)/($AO$29-$AO$28))</f>
        <v>0.44</v>
      </c>
      <c r="BU34">
        <f>1-(($AP$30-$AO$28)/($AO$29-$AO$28))</f>
        <v>0.19999999999999996</v>
      </c>
      <c r="BV34">
        <f>1-(($AQ$29-$AO$28)/($AO$29-$AO$28))</f>
        <v>0.4</v>
      </c>
      <c r="BW34">
        <f>1-(($AN$31-$AP$29)/($AP$30-$AP$29))</f>
        <v>0.39130434782608692</v>
      </c>
      <c r="BX34">
        <f>(($AO$28-$AP$29)/($AP$30-$AP$29))</f>
        <v>0.13043478260869565</v>
      </c>
      <c r="BY34">
        <f>1-(($AQ$29-$AP$29)/($AP$30-$AP$29))</f>
        <v>0.21739130434782605</v>
      </c>
      <c r="BZ34">
        <f>1-(($AN$31-$AQ$28)/($AQ$29-$AQ$28))</f>
        <v>0.1333333333333333</v>
      </c>
      <c r="CA34">
        <f>(($AO$28-$AQ$28)/($AQ$29-$AQ$28))</f>
        <v>0.5</v>
      </c>
      <c r="CB34">
        <f>(($AP$29-$AQ$28)/($AQ$29-$AQ$28))</f>
        <v>0.4</v>
      </c>
    </row>
    <row r="35" spans="1:80" x14ac:dyDescent="0.25">
      <c r="A35">
        <v>34</v>
      </c>
      <c r="D35">
        <v>229.82449199999999</v>
      </c>
      <c r="E35" s="2">
        <v>2</v>
      </c>
      <c r="F35">
        <v>241.84127899999999</v>
      </c>
      <c r="G35" s="3">
        <v>3</v>
      </c>
      <c r="P35">
        <v>2</v>
      </c>
      <c r="Q35" t="str">
        <f t="shared" si="0"/>
        <v>23</v>
      </c>
      <c r="R35">
        <v>3</v>
      </c>
      <c r="X35" t="s">
        <v>300</v>
      </c>
      <c r="Y35" t="s">
        <v>264</v>
      </c>
      <c r="AB35" t="s">
        <v>300</v>
      </c>
      <c r="AC35" t="str">
        <f>CONCATENATE($R35,$R36,$R37,$R38)</f>
        <v>3214</v>
      </c>
      <c r="AF35">
        <v>0</v>
      </c>
      <c r="AG35">
        <v>0</v>
      </c>
      <c r="AN35">
        <v>728</v>
      </c>
      <c r="AO35">
        <v>785</v>
      </c>
      <c r="AP35">
        <v>757</v>
      </c>
      <c r="AQ35">
        <v>777</v>
      </c>
      <c r="AR35">
        <v>3382</v>
      </c>
      <c r="AT35">
        <f>(($AO$29-$AN$31)/($AN$32-$AN$31))</f>
        <v>0.60869565217391308</v>
      </c>
      <c r="AU35">
        <f>(($AP$30-$AN$31)/($AN$32-$AN$31))</f>
        <v>0.39130434782608697</v>
      </c>
      <c r="AV35">
        <f>(($AQ$29-$AN$31)/($AN$32-$AN$31))</f>
        <v>0.17391304347826086</v>
      </c>
      <c r="AW35">
        <f>(($AN$32-$AO$29)/($AO$30-$AO$29))</f>
        <v>0.34615384615384615</v>
      </c>
      <c r="AX35">
        <f>(($AP$31-$AO$29)/($AO$30-$AO$29))</f>
        <v>0.57692307692307687</v>
      </c>
      <c r="AY35">
        <f>(($AQ$30-$AO$29)/($AO$30-$AO$29))</f>
        <v>0.46153846153846156</v>
      </c>
      <c r="AZ35">
        <f>(($AN$32-$AP$30)/($AP$31-$AP$30))</f>
        <v>0.7</v>
      </c>
      <c r="BA35">
        <f>(($AO$29-$AP$30)/($AP$31-$AP$30))</f>
        <v>0.25</v>
      </c>
      <c r="BB35">
        <f>(($AQ$30-$AP$30)/($AP$31-$AP$30))</f>
        <v>0.85</v>
      </c>
      <c r="BC35">
        <f>(($AN$32-$AQ$29)/($AQ$30-$AQ$29))</f>
        <v>0.86363636363636365</v>
      </c>
      <c r="BD35">
        <f>(($AO$29-$AQ$29)/($AQ$30-$AQ$29))</f>
        <v>0.45454545454545453</v>
      </c>
      <c r="BE35">
        <f>(($AP$30-$AQ$29)/($AQ$30-$AQ$29))</f>
        <v>0.22727272727272727</v>
      </c>
      <c r="BG35">
        <v>3</v>
      </c>
      <c r="BH35">
        <v>200</v>
      </c>
      <c r="BI35">
        <f>($BH$39-$BH$36)/200</f>
        <v>8.5000000000000006E-2</v>
      </c>
      <c r="BQ35">
        <f>1-(($AO$29-$AN$31)/($AN$32-$AN$31))</f>
        <v>0.39130434782608692</v>
      </c>
      <c r="BR35">
        <f>(($AP$30-$AN$31)/($AN$32-$AN$31))</f>
        <v>0.39130434782608697</v>
      </c>
      <c r="BS35">
        <f>(($AQ$29-$AN$31)/($AN$32-$AN$31))</f>
        <v>0.17391304347826086</v>
      </c>
      <c r="BT35">
        <f>(($AN$32-$AO$29)/($AO$30-$AO$29))</f>
        <v>0.34615384615384615</v>
      </c>
      <c r="BU35">
        <f>1-(($AP$31-$AO$29)/($AO$30-$AO$29))</f>
        <v>0.42307692307692313</v>
      </c>
      <c r="BV35">
        <f>(($AQ$30-$AO$29)/($AO$30-$AO$29))</f>
        <v>0.46153846153846156</v>
      </c>
      <c r="BW35">
        <f>1-(($AN$32-$AP$30)/($AP$31-$AP$30))</f>
        <v>0.30000000000000004</v>
      </c>
      <c r="BX35">
        <f>(($AO$29-$AP$30)/($AP$31-$AP$30))</f>
        <v>0.25</v>
      </c>
      <c r="BY35">
        <f>1-(($AQ$30-$AP$30)/($AP$31-$AP$30))</f>
        <v>0.15000000000000002</v>
      </c>
      <c r="BZ35">
        <f>1-(($AN$32-$AQ$29)/($AQ$30-$AQ$29))</f>
        <v>0.13636363636363635</v>
      </c>
      <c r="CA35">
        <f>(($AO$29-$AQ$29)/($AQ$30-$AQ$29))</f>
        <v>0.45454545454545453</v>
      </c>
      <c r="CB35">
        <f>(($AP$30-$AQ$29)/($AQ$30-$AQ$29))</f>
        <v>0.22727272727272727</v>
      </c>
    </row>
    <row r="36" spans="1:80" x14ac:dyDescent="0.25">
      <c r="A36">
        <v>35</v>
      </c>
      <c r="D36">
        <v>229.78516500000001</v>
      </c>
      <c r="E36" s="2">
        <v>2</v>
      </c>
      <c r="F36">
        <v>241.82694900000001</v>
      </c>
      <c r="G36" s="3">
        <v>3</v>
      </c>
      <c r="P36">
        <v>2</v>
      </c>
      <c r="Q36" t="str">
        <f t="shared" si="0"/>
        <v>23</v>
      </c>
      <c r="R36">
        <v>2</v>
      </c>
      <c r="X36" t="s">
        <v>300</v>
      </c>
      <c r="Y36" t="s">
        <v>261</v>
      </c>
      <c r="AF36">
        <v>0</v>
      </c>
      <c r="AG36">
        <v>0</v>
      </c>
      <c r="AN36">
        <v>750</v>
      </c>
      <c r="AO36">
        <v>805</v>
      </c>
      <c r="AP36">
        <v>778</v>
      </c>
      <c r="AQ36">
        <v>799</v>
      </c>
      <c r="AR36">
        <v>3384</v>
      </c>
      <c r="AT36">
        <f>(($AO$30-$AN$32)/($AN$33-$AN$32))</f>
        <v>0.73913043478260865</v>
      </c>
      <c r="AU36">
        <f>(($AP$31-$AN$32)/($AN$33-$AN$32))</f>
        <v>0.2608695652173913</v>
      </c>
      <c r="AV36">
        <f>(($AQ$30-$AN$32)/($AN$33-$AN$32))</f>
        <v>0.13043478260869565</v>
      </c>
      <c r="AW36">
        <f>(($AN$33-$AO$30)/($AO$31-$AO$30))</f>
        <v>0.27272727272727271</v>
      </c>
      <c r="AX36">
        <f>(($AP$32-$AO$30)/($AO$31-$AO$30))</f>
        <v>0.54545454545454541</v>
      </c>
      <c r="AY36">
        <f>(($AQ$31-$AO$30)/($AO$31-$AO$30))</f>
        <v>0.5</v>
      </c>
      <c r="AZ36">
        <f>(($AN$33-$AP$31)/($AP$32-$AP$31))</f>
        <v>0.73913043478260865</v>
      </c>
      <c r="BA36">
        <f>(($AO$30-$AP$31)/($AP$32-$AP$31))</f>
        <v>0.47826086956521741</v>
      </c>
      <c r="BB36">
        <f>(($AQ$31-$AP$31)/($AP$32-$AP$31))</f>
        <v>0.95652173913043481</v>
      </c>
      <c r="BC36">
        <f>(($AN$33-$AQ$30)/($AQ$31-$AQ$30))</f>
        <v>0.8</v>
      </c>
      <c r="BD36">
        <f>(($AO$30-$AQ$30)/($AQ$31-$AQ$30))</f>
        <v>0.56000000000000005</v>
      </c>
      <c r="BE36">
        <f>(($AP$31-$AQ$30)/($AQ$31-$AQ$30))</f>
        <v>0.12</v>
      </c>
      <c r="BG36">
        <v>2</v>
      </c>
      <c r="BH36">
        <v>205</v>
      </c>
      <c r="BI36">
        <f>($BH$40-$BH$37)/200</f>
        <v>6.5000000000000002E-2</v>
      </c>
      <c r="BQ36">
        <f>1-(($AO$30-$AN$32)/($AN$33-$AN$32))</f>
        <v>0.26086956521739135</v>
      </c>
      <c r="BR36">
        <f>(($AP$31-$AN$32)/($AN$33-$AN$32))</f>
        <v>0.2608695652173913</v>
      </c>
      <c r="BS36">
        <f>(($AQ$30-$AN$32)/($AN$33-$AN$32))</f>
        <v>0.13043478260869565</v>
      </c>
      <c r="BT36">
        <f>(($AN$33-$AO$30)/($AO$31-$AO$30))</f>
        <v>0.27272727272727271</v>
      </c>
      <c r="BU36">
        <f>1-(($AP$32-$AO$30)/($AO$31-$AO$30))</f>
        <v>0.45454545454545459</v>
      </c>
      <c r="BV36">
        <f>(($AQ$31-$AO$30)/($AO$31-$AO$30))</f>
        <v>0.5</v>
      </c>
      <c r="BW36">
        <f>1-(($AN$33-$AP$31)/($AP$32-$AP$31))</f>
        <v>0.26086956521739135</v>
      </c>
      <c r="BX36">
        <f>(($AO$30-$AP$31)/($AP$32-$AP$31))</f>
        <v>0.47826086956521741</v>
      </c>
      <c r="BY36">
        <f>1-(($AQ$31-$AP$31)/($AP$32-$AP$31))</f>
        <v>4.3478260869565188E-2</v>
      </c>
      <c r="BZ36">
        <f>1-(($AN$33-$AQ$30)/($AQ$31-$AQ$30))</f>
        <v>0.19999999999999996</v>
      </c>
      <c r="CA36">
        <f>1-(($AO$30-$AQ$30)/($AQ$31-$AQ$30))</f>
        <v>0.43999999999999995</v>
      </c>
      <c r="CB36">
        <f>(($AP$31-$AQ$30)/($AQ$31-$AQ$30))</f>
        <v>0.12</v>
      </c>
    </row>
    <row r="37" spans="1:80" x14ac:dyDescent="0.25">
      <c r="A37">
        <v>36</v>
      </c>
      <c r="D37">
        <v>229.89505700000001</v>
      </c>
      <c r="E37" s="2">
        <v>2</v>
      </c>
      <c r="F37">
        <v>241.813031</v>
      </c>
      <c r="G37" s="3">
        <v>3</v>
      </c>
      <c r="P37">
        <v>2</v>
      </c>
      <c r="Q37" t="str">
        <f t="shared" si="0"/>
        <v>23</v>
      </c>
      <c r="R37">
        <v>1</v>
      </c>
      <c r="X37" t="s">
        <v>300</v>
      </c>
      <c r="Y37" t="s">
        <v>262</v>
      </c>
      <c r="AF37">
        <v>0</v>
      </c>
      <c r="AG37">
        <v>0</v>
      </c>
      <c r="AN37">
        <v>771</v>
      </c>
      <c r="AO37">
        <v>833</v>
      </c>
      <c r="AP37">
        <v>802</v>
      </c>
      <c r="AQ37">
        <v>820</v>
      </c>
      <c r="AR37">
        <v>3577</v>
      </c>
      <c r="AT37">
        <f>(($AO$31-$AN$33)/($AN$34-$AN$33))</f>
        <v>0.76190476190476186</v>
      </c>
      <c r="AU37">
        <f>(($AP$32-$AN$33)/($AN$34-$AN$33))</f>
        <v>0.2857142857142857</v>
      </c>
      <c r="AV37">
        <f>(($AQ$31-$AN$33)/($AN$34-$AN$33))</f>
        <v>0.23809523809523808</v>
      </c>
      <c r="AW37">
        <f>(($AN$34-$AO$31)/($AO$32-$AO$31))</f>
        <v>0.21739130434782608</v>
      </c>
      <c r="AX37">
        <f>(($AP$33-$AO$31)/($AO$32-$AO$31))</f>
        <v>0.52173913043478259</v>
      </c>
      <c r="AY37">
        <f>(($AQ$32-$AO$31)/($AO$32-$AO$31))</f>
        <v>0.47826086956521741</v>
      </c>
      <c r="AZ37">
        <f>(($AN$34-$AP$32)/($AP$33-$AP$32))</f>
        <v>0.68181818181818177</v>
      </c>
      <c r="BA37">
        <f>(($AO$31-$AP$32)/($AP$33-$AP$32))</f>
        <v>0.45454545454545453</v>
      </c>
      <c r="BB37">
        <f>(($AQ$32-$AP$32)/($AP$33-$AP$32))</f>
        <v>0.95454545454545459</v>
      </c>
      <c r="BC37">
        <f>(($AN$34-$AQ$31)/($AQ$32-$AQ$31))</f>
        <v>0.72727272727272729</v>
      </c>
      <c r="BD37">
        <f>(($AO$31-$AQ$31)/($AQ$32-$AQ$31))</f>
        <v>0.5</v>
      </c>
      <c r="BE37">
        <f>(($AP$32-$AQ$31)/($AQ$32-$AQ$31))</f>
        <v>4.5454545454545456E-2</v>
      </c>
      <c r="BG37">
        <v>1</v>
      </c>
      <c r="BH37">
        <v>215</v>
      </c>
      <c r="BI37">
        <f>($BH$41-$BH$38)/200</f>
        <v>8.5000000000000006E-2</v>
      </c>
      <c r="BQ37">
        <f>1-(($AO$31-$AN$33)/($AN$34-$AN$33))</f>
        <v>0.23809523809523814</v>
      </c>
      <c r="BR37">
        <f>(($AP$32-$AN$33)/($AN$34-$AN$33))</f>
        <v>0.2857142857142857</v>
      </c>
      <c r="BS37">
        <f>(($AQ$31-$AN$33)/($AN$34-$AN$33))</f>
        <v>0.23809523809523808</v>
      </c>
      <c r="BT37">
        <f>(($AN$34-$AO$31)/($AO$32-$AO$31))</f>
        <v>0.21739130434782608</v>
      </c>
      <c r="BU37">
        <f>1-(($AP$33-$AO$31)/($AO$32-$AO$31))</f>
        <v>0.47826086956521741</v>
      </c>
      <c r="BV37">
        <f>(($AQ$32-$AO$31)/($AO$32-$AO$31))</f>
        <v>0.47826086956521741</v>
      </c>
      <c r="BW37">
        <f>1-(($AN$34-$AP$32)/($AP$33-$AP$32))</f>
        <v>0.31818181818181823</v>
      </c>
      <c r="BX37">
        <f>(($AO$31-$AP$32)/($AP$33-$AP$32))</f>
        <v>0.45454545454545453</v>
      </c>
      <c r="BY37">
        <f>1-(($AQ$32-$AP$32)/($AP$33-$AP$32))</f>
        <v>4.5454545454545414E-2</v>
      </c>
      <c r="BZ37">
        <f>1-(($AN$34-$AQ$31)/($AQ$32-$AQ$31))</f>
        <v>0.27272727272727271</v>
      </c>
      <c r="CA37">
        <f>(($AO$31-$AQ$31)/($AQ$32-$AQ$31))</f>
        <v>0.5</v>
      </c>
      <c r="CB37">
        <f>(($AP$32-$AQ$31)/($AQ$32-$AQ$31))</f>
        <v>4.5454545454545456E-2</v>
      </c>
    </row>
    <row r="38" spans="1:80" x14ac:dyDescent="0.25">
      <c r="A38">
        <v>37</v>
      </c>
      <c r="D38">
        <v>229.80774199999999</v>
      </c>
      <c r="E38" s="2">
        <v>2</v>
      </c>
      <c r="F38">
        <v>241.765613</v>
      </c>
      <c r="G38" s="3">
        <v>3</v>
      </c>
      <c r="P38">
        <v>2</v>
      </c>
      <c r="Q38" t="str">
        <f t="shared" si="0"/>
        <v>23</v>
      </c>
      <c r="R38">
        <v>4</v>
      </c>
      <c r="X38" t="s">
        <v>300</v>
      </c>
      <c r="Y38" t="s">
        <v>261</v>
      </c>
      <c r="AF38">
        <v>0</v>
      </c>
      <c r="AG38">
        <v>0</v>
      </c>
      <c r="AN38">
        <v>793</v>
      </c>
      <c r="AO38">
        <v>858</v>
      </c>
      <c r="AP38">
        <v>805</v>
      </c>
      <c r="AQ38">
        <v>845</v>
      </c>
      <c r="AR38">
        <v>3579</v>
      </c>
      <c r="AT38">
        <f>(($AO$32-$AN$34)/($AN$35-$AN$34))</f>
        <v>0.8571428571428571</v>
      </c>
      <c r="AU38">
        <f>(($AP$33-$AN$34)/($AN$35-$AN$34))</f>
        <v>0.33333333333333331</v>
      </c>
      <c r="AV38">
        <f>(($AQ$32-$AN$34)/($AN$35-$AN$34))</f>
        <v>0.2857142857142857</v>
      </c>
      <c r="AW38">
        <f>(($AN$35-$AO$32)/($AO$33-$AO$32))</f>
        <v>0.15789473684210525</v>
      </c>
      <c r="AX38">
        <f>(($AP$34-$AO$32)/($AO$33-$AO$32))</f>
        <v>0.52631578947368418</v>
      </c>
      <c r="AY38">
        <f>(($AQ$33-$AO$32)/($AO$33-$AO$32))</f>
        <v>0.52631578947368418</v>
      </c>
      <c r="AZ38">
        <f>(($AN$35-$AP$33)/($AP$34-$AP$33))</f>
        <v>0.66666666666666663</v>
      </c>
      <c r="BA38">
        <f>(($AO$32-$AP$33)/($AP$34-$AP$33))</f>
        <v>0.52380952380952384</v>
      </c>
      <c r="BB38">
        <f>(($AQ$33-$AP$34)/($AP$35-$AP$34))</f>
        <v>0</v>
      </c>
      <c r="BC38">
        <f>(($AN$35-$AQ$32)/($AQ$33-$AQ$32))</f>
        <v>0.68181818181818177</v>
      </c>
      <c r="BD38">
        <f>(($AO$32-$AQ$32)/($AQ$33-$AQ$32))</f>
        <v>0.54545454545454541</v>
      </c>
      <c r="BE38">
        <f>(($AP$33-$AQ$32)/($AQ$33-$AQ$32))</f>
        <v>4.5454545454545456E-2</v>
      </c>
      <c r="BG38">
        <v>4</v>
      </c>
      <c r="BH38">
        <v>219</v>
      </c>
      <c r="BI38">
        <f>($BH$47-$BH$44)/200</f>
        <v>7.4999999999999997E-2</v>
      </c>
      <c r="BQ38">
        <f>1-(($AO$32-$AN$34)/($AN$35-$AN$34))</f>
        <v>0.1428571428571429</v>
      </c>
      <c r="BR38">
        <f>(($AP$33-$AN$34)/($AN$35-$AN$34))</f>
        <v>0.33333333333333331</v>
      </c>
      <c r="BS38">
        <f>(($AQ$32-$AN$34)/($AN$35-$AN$34))</f>
        <v>0.2857142857142857</v>
      </c>
      <c r="BT38">
        <f>(($AN$35-$AO$32)/($AO$33-$AO$32))</f>
        <v>0.15789473684210525</v>
      </c>
      <c r="BU38">
        <f>1-(($AP$34-$AO$32)/($AO$33-$AO$32))</f>
        <v>0.47368421052631582</v>
      </c>
      <c r="BV38">
        <f>1-(($AQ$33-$AO$32)/($AO$33-$AO$32))</f>
        <v>0.47368421052631582</v>
      </c>
      <c r="BW38">
        <f>1-(($AN$35-$AP$33)/($AP$34-$AP$33))</f>
        <v>0.33333333333333337</v>
      </c>
      <c r="BX38">
        <f>1-(($AO$32-$AP$33)/($AP$34-$AP$33))</f>
        <v>0.47619047619047616</v>
      </c>
      <c r="BY38">
        <f>(($AQ$33-$AP$34)/($AP$35-$AP$34))</f>
        <v>0</v>
      </c>
      <c r="BZ38">
        <f>1-(($AN$35-$AQ$32)/($AQ$33-$AQ$32))</f>
        <v>0.31818181818181823</v>
      </c>
      <c r="CA38">
        <f>1-(($AO$32-$AQ$32)/($AQ$33-$AQ$32))</f>
        <v>0.45454545454545459</v>
      </c>
      <c r="CB38">
        <f>(($AP$33-$AQ$32)/($AQ$33-$AQ$32))</f>
        <v>4.5454545454545456E-2</v>
      </c>
    </row>
    <row r="39" spans="1:80" x14ac:dyDescent="0.25">
      <c r="A39">
        <v>38</v>
      </c>
      <c r="D39">
        <v>229.76733300000001</v>
      </c>
      <c r="E39" s="2">
        <v>2</v>
      </c>
      <c r="F39">
        <v>241.817723</v>
      </c>
      <c r="G39" s="3">
        <v>3</v>
      </c>
      <c r="P39">
        <v>2</v>
      </c>
      <c r="Q39" t="str">
        <f t="shared" si="0"/>
        <v>23</v>
      </c>
      <c r="R39">
        <v>3</v>
      </c>
      <c r="X39" t="s">
        <v>300</v>
      </c>
      <c r="Y39" t="s">
        <v>262</v>
      </c>
      <c r="AF39">
        <v>0</v>
      </c>
      <c r="AG39">
        <v>0</v>
      </c>
      <c r="AN39">
        <v>821</v>
      </c>
      <c r="AO39">
        <v>882</v>
      </c>
      <c r="AP39">
        <v>834</v>
      </c>
      <c r="AQ39">
        <v>866</v>
      </c>
      <c r="AR39">
        <v>3755</v>
      </c>
      <c r="AT39">
        <f>(($AO$33-$AN$35)/($AN$36-$AN$35))</f>
        <v>0.72727272727272729</v>
      </c>
      <c r="AU39">
        <f>(($AP$34-$AN$35)/($AN$36-$AN$35))</f>
        <v>0.31818181818181818</v>
      </c>
      <c r="AV39">
        <f>(($AQ$33-$AN$35)/($AN$36-$AN$35))</f>
        <v>0.31818181818181818</v>
      </c>
      <c r="AW39">
        <f>(($AN$36-$AO$33)/($AO$34-$AO$33))</f>
        <v>0.3</v>
      </c>
      <c r="AX39">
        <f>(($AP$35-$AO$33)/($AO$34-$AO$33))</f>
        <v>0.65</v>
      </c>
      <c r="AY39">
        <f>(($AQ$34-$AO$33)/($AO$34-$AO$33))</f>
        <v>0.55000000000000004</v>
      </c>
      <c r="AZ39">
        <f>(($AN$36-$AP$34)/($AP$35-$AP$34))</f>
        <v>0.68181818181818177</v>
      </c>
      <c r="BA39">
        <f>(($AO$33-$AP$34)/($AP$35-$AP$34))</f>
        <v>0.40909090909090912</v>
      </c>
      <c r="BB39">
        <f>(($AQ$34-$AP$34)/($AP$35-$AP$34))</f>
        <v>0.90909090909090906</v>
      </c>
      <c r="BC39">
        <f>(($AN$36-$AQ$33)/($AQ$34-$AQ$33))</f>
        <v>0.75</v>
      </c>
      <c r="BD39">
        <f>(($AO$33-$AQ$33)/($AQ$34-$AQ$33))</f>
        <v>0.45</v>
      </c>
      <c r="BE39">
        <f>(($AP$34-$AQ$33)/($AQ$34-$AQ$33))</f>
        <v>0</v>
      </c>
      <c r="BG39">
        <v>3</v>
      </c>
      <c r="BH39">
        <v>222</v>
      </c>
      <c r="BI39">
        <f>($BH$48-$BH$45)/200</f>
        <v>0.11</v>
      </c>
      <c r="BQ39">
        <f>1-(($AO$33-$AN$35)/($AN$36-$AN$35))</f>
        <v>0.27272727272727271</v>
      </c>
      <c r="BR39">
        <f>(($AP$34-$AN$35)/($AN$36-$AN$35))</f>
        <v>0.31818181818181818</v>
      </c>
      <c r="BS39">
        <f>(($AQ$33-$AN$35)/($AN$36-$AN$35))</f>
        <v>0.31818181818181818</v>
      </c>
      <c r="BT39">
        <f>(($AN$36-$AO$33)/($AO$34-$AO$33))</f>
        <v>0.3</v>
      </c>
      <c r="BU39">
        <f>1-(($AP$35-$AO$33)/($AO$34-$AO$33))</f>
        <v>0.35</v>
      </c>
      <c r="BV39">
        <f>1-(($AQ$34-$AO$33)/($AO$34-$AO$33))</f>
        <v>0.44999999999999996</v>
      </c>
      <c r="BW39">
        <f>1-(($AN$36-$AP$34)/($AP$35-$AP$34))</f>
        <v>0.31818181818181823</v>
      </c>
      <c r="BX39">
        <f>(($AO$33-$AP$34)/($AP$35-$AP$34))</f>
        <v>0.40909090909090912</v>
      </c>
      <c r="BY39">
        <f>1-(($AQ$34-$AP$34)/($AP$35-$AP$34))</f>
        <v>9.0909090909090939E-2</v>
      </c>
      <c r="BZ39">
        <f>1-(($AN$36-$AQ$33)/($AQ$34-$AQ$33))</f>
        <v>0.25</v>
      </c>
      <c r="CA39">
        <f>(($AO$33-$AQ$33)/($AQ$34-$AQ$33))</f>
        <v>0.45</v>
      </c>
      <c r="CB39">
        <f>(($AP$34-$AQ$33)/($AQ$34-$AQ$33))</f>
        <v>0</v>
      </c>
    </row>
    <row r="40" spans="1:80" x14ac:dyDescent="0.25">
      <c r="A40">
        <v>39</v>
      </c>
      <c r="D40">
        <v>229.725427</v>
      </c>
      <c r="E40" s="2">
        <v>2</v>
      </c>
      <c r="F40">
        <v>241.77298300000001</v>
      </c>
      <c r="G40" s="3">
        <v>3</v>
      </c>
      <c r="P40">
        <v>2</v>
      </c>
      <c r="Q40" t="str">
        <f t="shared" si="0"/>
        <v>23</v>
      </c>
      <c r="R40">
        <v>2</v>
      </c>
      <c r="X40" t="s">
        <v>300</v>
      </c>
      <c r="Y40" t="s">
        <v>263</v>
      </c>
      <c r="AF40">
        <v>0</v>
      </c>
      <c r="AG40">
        <v>0</v>
      </c>
      <c r="AN40">
        <v>849</v>
      </c>
      <c r="AO40">
        <v>906</v>
      </c>
      <c r="AP40">
        <v>861</v>
      </c>
      <c r="AQ40">
        <v>889</v>
      </c>
      <c r="AR40">
        <v>3757</v>
      </c>
      <c r="AT40">
        <f>(($AO$34-$AN$36)/($AN$37-$AN$36))</f>
        <v>0.66666666666666663</v>
      </c>
      <c r="AU40">
        <f>(($AP$35-$AN$36)/($AN$37-$AN$36))</f>
        <v>0.33333333333333331</v>
      </c>
      <c r="AV40">
        <f>(($AQ$34-$AN$36)/($AN$37-$AN$36))</f>
        <v>0.23809523809523808</v>
      </c>
      <c r="AW40">
        <f>(($AN$37-$AO$34)/($AO$35-$AO$34))</f>
        <v>0.33333333333333331</v>
      </c>
      <c r="AX40">
        <f>(($AP$36-$AO$34)/($AO$35-$AO$34))</f>
        <v>0.66666666666666663</v>
      </c>
      <c r="AY40">
        <f>(($AQ$35-$AO$34)/($AO$35-$AO$34))</f>
        <v>0.61904761904761907</v>
      </c>
      <c r="AZ40">
        <f>(($AN$37-$AP$35)/($AP$36-$AP$35))</f>
        <v>0.66666666666666663</v>
      </c>
      <c r="BA40">
        <f>(($AO$34-$AP$35)/($AP$36-$AP$35))</f>
        <v>0.33333333333333331</v>
      </c>
      <c r="BB40">
        <f>(($AQ$35-$AP$35)/($AP$36-$AP$35))</f>
        <v>0.95238095238095233</v>
      </c>
      <c r="BC40">
        <f>(($AN$37-$AQ$34)/($AQ$35-$AQ$34))</f>
        <v>0.72727272727272729</v>
      </c>
      <c r="BD40">
        <f>(($AO$34-$AQ$34)/($AQ$35-$AQ$34))</f>
        <v>0.40909090909090912</v>
      </c>
      <c r="BE40">
        <f>(($AP$35-$AQ$34)/($AQ$35-$AQ$34))</f>
        <v>9.0909090909090912E-2</v>
      </c>
      <c r="BG40">
        <v>2</v>
      </c>
      <c r="BH40">
        <v>228</v>
      </c>
      <c r="BI40">
        <f>($BH$49-$BH$46)/200</f>
        <v>0.08</v>
      </c>
      <c r="BQ40">
        <f>1-(($AO$34-$AN$36)/($AN$37-$AN$36))</f>
        <v>0.33333333333333337</v>
      </c>
      <c r="BR40">
        <f>(($AP$35-$AN$36)/($AN$37-$AN$36))</f>
        <v>0.33333333333333331</v>
      </c>
      <c r="BS40">
        <f>(($AQ$34-$AN$36)/($AN$37-$AN$36))</f>
        <v>0.23809523809523808</v>
      </c>
      <c r="BT40">
        <f>(($AN$37-$AO$34)/($AO$35-$AO$34))</f>
        <v>0.33333333333333331</v>
      </c>
      <c r="BU40">
        <f>1-(($AP$36-$AO$34)/($AO$35-$AO$34))</f>
        <v>0.33333333333333337</v>
      </c>
      <c r="BV40">
        <f>1-(($AQ$35-$AO$34)/($AO$35-$AO$34))</f>
        <v>0.38095238095238093</v>
      </c>
      <c r="BW40">
        <f>1-(($AN$37-$AP$35)/($AP$36-$AP$35))</f>
        <v>0.33333333333333337</v>
      </c>
      <c r="BX40">
        <f>(($AO$34-$AP$35)/($AP$36-$AP$35))</f>
        <v>0.33333333333333331</v>
      </c>
      <c r="BY40">
        <f>1-(($AQ$35-$AP$35)/($AP$36-$AP$35))</f>
        <v>4.7619047619047672E-2</v>
      </c>
      <c r="BZ40">
        <f>1-(($AN$37-$AQ$34)/($AQ$35-$AQ$34))</f>
        <v>0.27272727272727271</v>
      </c>
      <c r="CA40">
        <f>(($AO$34-$AQ$34)/($AQ$35-$AQ$34))</f>
        <v>0.40909090909090912</v>
      </c>
      <c r="CB40">
        <f>(($AP$35-$AQ$34)/($AQ$35-$AQ$34))</f>
        <v>9.0909090909090912E-2</v>
      </c>
    </row>
    <row r="41" spans="1:80" x14ac:dyDescent="0.25">
      <c r="A41">
        <v>40</v>
      </c>
      <c r="D41">
        <v>229.73016799999999</v>
      </c>
      <c r="E41" s="2">
        <v>2</v>
      </c>
      <c r="F41">
        <v>241.80911499999999</v>
      </c>
      <c r="G41" s="3">
        <v>3</v>
      </c>
      <c r="P41">
        <v>2</v>
      </c>
      <c r="Q41" t="str">
        <f t="shared" si="0"/>
        <v>23</v>
      </c>
      <c r="R41">
        <v>1</v>
      </c>
      <c r="X41" t="s">
        <v>300</v>
      </c>
      <c r="Y41" t="s">
        <v>264</v>
      </c>
      <c r="AF41">
        <v>0</v>
      </c>
      <c r="AG41">
        <v>0</v>
      </c>
      <c r="AN41">
        <v>874</v>
      </c>
      <c r="AO41">
        <v>925</v>
      </c>
      <c r="AP41">
        <v>886</v>
      </c>
      <c r="AQ41">
        <v>912</v>
      </c>
      <c r="AR41">
        <v>3926</v>
      </c>
      <c r="AT41">
        <f>(($AO$35-$AN$37)/($AN$38-$AN$37))</f>
        <v>0.63636363636363635</v>
      </c>
      <c r="AU41">
        <f>(($AP$36-$AN$37)/($AN$38-$AN$37))</f>
        <v>0.31818181818181818</v>
      </c>
      <c r="AV41">
        <f>(($AQ$35-$AN$37)/($AN$38-$AN$37))</f>
        <v>0.27272727272727271</v>
      </c>
      <c r="AZ41">
        <f>(($AN$38-$AP$36)/($AP$37-$AP$36))</f>
        <v>0.625</v>
      </c>
      <c r="BA41">
        <f>(($AO$35-$AP$36)/($AP$37-$AP$36))</f>
        <v>0.29166666666666669</v>
      </c>
      <c r="BB41">
        <f>(($AQ$36-$AP$36)/($AP$37-$AP$36))</f>
        <v>0.875</v>
      </c>
      <c r="BC41">
        <f>(($AN$38-$AQ$35)/($AQ$36-$AQ$35))</f>
        <v>0.72727272727272729</v>
      </c>
      <c r="BD41">
        <f>(($AO$35-$AQ$35)/($AQ$36-$AQ$35))</f>
        <v>0.36363636363636365</v>
      </c>
      <c r="BE41">
        <f>(($AP$36-$AQ$35)/($AQ$36-$AQ$35))</f>
        <v>4.5454545454545456E-2</v>
      </c>
      <c r="BG41">
        <v>1</v>
      </c>
      <c r="BH41">
        <v>236</v>
      </c>
      <c r="BI41">
        <f>($BH$50-$BH$47)/200</f>
        <v>0.08</v>
      </c>
      <c r="BQ41">
        <f>1-(($AO$35-$AN$37)/($AN$38-$AN$37))</f>
        <v>0.36363636363636365</v>
      </c>
      <c r="BR41">
        <f>(($AP$36-$AN$37)/($AN$38-$AN$37))</f>
        <v>0.31818181818181818</v>
      </c>
      <c r="BS41">
        <f>(($AQ$35-$AN$37)/($AN$38-$AN$37))</f>
        <v>0.27272727272727271</v>
      </c>
      <c r="BW41">
        <f>1-(($AN$38-$AP$36)/($AP$37-$AP$36))</f>
        <v>0.375</v>
      </c>
      <c r="BX41">
        <f>(($AO$35-$AP$36)/($AP$37-$AP$36))</f>
        <v>0.29166666666666669</v>
      </c>
      <c r="BY41">
        <f>1-(($AQ$36-$AP$36)/($AP$37-$AP$36))</f>
        <v>0.125</v>
      </c>
      <c r="BZ41">
        <f>1-(($AN$38-$AQ$35)/($AQ$36-$AQ$35))</f>
        <v>0.27272727272727271</v>
      </c>
      <c r="CA41">
        <f>(($AO$35-$AQ$35)/($AQ$36-$AQ$35))</f>
        <v>0.36363636363636365</v>
      </c>
      <c r="CB41">
        <f>(($AP$36-$AQ$35)/($AQ$36-$AQ$35))</f>
        <v>4.5454545454545456E-2</v>
      </c>
    </row>
    <row r="42" spans="1:80" x14ac:dyDescent="0.25">
      <c r="A42">
        <v>41</v>
      </c>
      <c r="D42">
        <v>229.74125000000001</v>
      </c>
      <c r="E42" s="2">
        <v>2</v>
      </c>
      <c r="F42">
        <v>241.83354700000001</v>
      </c>
      <c r="G42" s="3">
        <v>3</v>
      </c>
      <c r="P42">
        <v>2</v>
      </c>
      <c r="Q42" t="str">
        <f t="shared" si="0"/>
        <v>23</v>
      </c>
      <c r="R42" t="s">
        <v>22</v>
      </c>
      <c r="X42" t="s">
        <v>300</v>
      </c>
      <c r="Y42" t="s">
        <v>261</v>
      </c>
      <c r="AF42">
        <v>0</v>
      </c>
      <c r="AG42">
        <v>0</v>
      </c>
      <c r="AN42">
        <v>899</v>
      </c>
      <c r="AO42">
        <v>947</v>
      </c>
      <c r="AP42">
        <v>910</v>
      </c>
      <c r="AQ42">
        <v>934</v>
      </c>
      <c r="AR42">
        <v>3928</v>
      </c>
      <c r="BG42" t="s">
        <v>22</v>
      </c>
      <c r="BH42">
        <v>238</v>
      </c>
      <c r="BI42">
        <f>($BH$51-$BH$48)/200</f>
        <v>7.0000000000000007E-2</v>
      </c>
    </row>
    <row r="43" spans="1:80" x14ac:dyDescent="0.25">
      <c r="A43">
        <v>42</v>
      </c>
      <c r="D43">
        <v>229.74176700000001</v>
      </c>
      <c r="E43" s="2">
        <v>2</v>
      </c>
      <c r="F43">
        <v>241.7886</v>
      </c>
      <c r="G43" s="3">
        <v>3</v>
      </c>
      <c r="P43">
        <v>2</v>
      </c>
      <c r="Q43" t="str">
        <f t="shared" si="0"/>
        <v>23</v>
      </c>
      <c r="R43" t="s">
        <v>22</v>
      </c>
      <c r="X43" t="s">
        <v>300</v>
      </c>
      <c r="Y43" t="s">
        <v>262</v>
      </c>
      <c r="AF43">
        <v>0</v>
      </c>
      <c r="AG43">
        <v>0</v>
      </c>
      <c r="AN43">
        <v>930</v>
      </c>
      <c r="AO43">
        <v>967</v>
      </c>
      <c r="AP43">
        <v>935</v>
      </c>
      <c r="AQ43">
        <v>957</v>
      </c>
      <c r="AR43">
        <v>4082</v>
      </c>
      <c r="BG43" t="s">
        <v>22</v>
      </c>
      <c r="BH43">
        <v>240</v>
      </c>
      <c r="BI43">
        <f>($BH$52-$BH$49)/200</f>
        <v>0.1</v>
      </c>
    </row>
    <row r="44" spans="1:80" x14ac:dyDescent="0.25">
      <c r="A44">
        <v>43</v>
      </c>
      <c r="D44">
        <v>229.70166499999999</v>
      </c>
      <c r="E44" s="2">
        <v>2</v>
      </c>
      <c r="F44">
        <v>241.77365399999999</v>
      </c>
      <c r="G44" s="3">
        <v>3</v>
      </c>
      <c r="P44">
        <v>2</v>
      </c>
      <c r="Q44" t="str">
        <f t="shared" si="0"/>
        <v>23</v>
      </c>
      <c r="R44">
        <v>1</v>
      </c>
      <c r="X44" t="s">
        <v>300</v>
      </c>
      <c r="Y44" t="s">
        <v>263</v>
      </c>
      <c r="AB44" t="s">
        <v>300</v>
      </c>
      <c r="AC44" t="str">
        <f>CONCATENATE($R44,$R45,$R46,$R47)</f>
        <v>1432</v>
      </c>
      <c r="AF44">
        <v>0</v>
      </c>
      <c r="AG44">
        <v>0</v>
      </c>
      <c r="AN44">
        <v>953</v>
      </c>
      <c r="AO44">
        <v>987</v>
      </c>
      <c r="AP44">
        <v>959</v>
      </c>
      <c r="AQ44">
        <v>980</v>
      </c>
      <c r="AR44">
        <v>4084</v>
      </c>
      <c r="AT44">
        <f>(($AO$37-$AN$39)/($AN$40-$AN$39))</f>
        <v>0.42857142857142855</v>
      </c>
      <c r="AU44">
        <f>(($AP$39-$AN$39)/($AN$40-$AN$39))</f>
        <v>0.4642857142857143</v>
      </c>
      <c r="AV44">
        <f>(($AQ$38-$AN$39)/($AN$40-$AN$39))</f>
        <v>0.8571428571428571</v>
      </c>
      <c r="AW44">
        <f>(($AN$39-$AO$36)/($AO$37-$AO$36))</f>
        <v>0.5714285714285714</v>
      </c>
      <c r="AX44">
        <f>(($AP$38-$AO$36)/($AO$37-$AO$36))</f>
        <v>0</v>
      </c>
      <c r="AY44">
        <f>(($AQ$37-$AO$36)/($AO$37-$AO$36))</f>
        <v>0.5357142857142857</v>
      </c>
      <c r="AZ44">
        <f>(($AN$39-$AP$38)/($AP$39-$AP$38))</f>
        <v>0.55172413793103448</v>
      </c>
      <c r="BA44">
        <f>(($AO$36-$AP$38)/($AP$39-$AP$38))</f>
        <v>0</v>
      </c>
      <c r="BB44">
        <f>(($AQ$37-$AP$38)/($AP$39-$AP$38))</f>
        <v>0.51724137931034486</v>
      </c>
      <c r="BC44">
        <f>(($AN$39-$AQ$37)/($AQ$38-$AQ$37))</f>
        <v>0.04</v>
      </c>
      <c r="BD44">
        <f>(($AO$37-$AQ$37)/($AQ$38-$AQ$37))</f>
        <v>0.52</v>
      </c>
      <c r="BE44">
        <f>(($AP$39-$AQ$37)/($AQ$38-$AQ$37))</f>
        <v>0.56000000000000005</v>
      </c>
      <c r="BG44">
        <v>1</v>
      </c>
      <c r="BH44">
        <v>241</v>
      </c>
      <c r="BI44">
        <f>($BH$53-$BH$50)/200</f>
        <v>0.09</v>
      </c>
      <c r="BQ44">
        <f>(($AO$37-$AN$39)/($AN$40-$AN$39))</f>
        <v>0.42857142857142855</v>
      </c>
      <c r="BR44">
        <f>(($AP$39-$AN$39)/($AN$40-$AN$39))</f>
        <v>0.4642857142857143</v>
      </c>
      <c r="BS44">
        <f>1-(($AQ$38-$AN$39)/($AN$40-$AN$39))</f>
        <v>0.1428571428571429</v>
      </c>
      <c r="BT44">
        <f>1-(($AN$39-$AO$36)/($AO$37-$AO$36))</f>
        <v>0.4285714285714286</v>
      </c>
      <c r="BU44">
        <f>(($AP$38-$AO$36)/($AO$37-$AO$36))</f>
        <v>0</v>
      </c>
      <c r="BV44">
        <f>1-(($AQ$37-$AO$36)/($AO$37-$AO$36))</f>
        <v>0.4642857142857143</v>
      </c>
      <c r="BW44">
        <f>1-(($AN$39-$AP$38)/($AP$39-$AP$38))</f>
        <v>0.44827586206896552</v>
      </c>
      <c r="BX44">
        <f>(($AO$36-$AP$38)/($AP$39-$AP$38))</f>
        <v>0</v>
      </c>
      <c r="BY44">
        <f>1-(($AQ$37-$AP$38)/($AP$39-$AP$38))</f>
        <v>0.48275862068965514</v>
      </c>
      <c r="BZ44">
        <f>(($AN$39-$AQ$37)/($AQ$38-$AQ$37))</f>
        <v>0.04</v>
      </c>
      <c r="CA44">
        <f>1-(($AO$37-$AQ$37)/($AQ$38-$AQ$37))</f>
        <v>0.48</v>
      </c>
      <c r="CB44">
        <f>1-(($AP$39-$AQ$37)/($AQ$38-$AQ$37))</f>
        <v>0.43999999999999995</v>
      </c>
    </row>
    <row r="45" spans="1:80" x14ac:dyDescent="0.25">
      <c r="A45">
        <v>44</v>
      </c>
      <c r="D45">
        <v>229.71315899999999</v>
      </c>
      <c r="E45" s="2">
        <v>2</v>
      </c>
      <c r="F45">
        <v>241.868596</v>
      </c>
      <c r="G45" s="3">
        <v>3</v>
      </c>
      <c r="P45">
        <v>2</v>
      </c>
      <c r="Q45" t="str">
        <f t="shared" si="0"/>
        <v>23</v>
      </c>
      <c r="R45">
        <v>4</v>
      </c>
      <c r="X45" t="s">
        <v>300</v>
      </c>
      <c r="Y45" t="s">
        <v>264</v>
      </c>
      <c r="AF45">
        <v>0</v>
      </c>
      <c r="AG45">
        <v>0</v>
      </c>
      <c r="AN45">
        <v>975</v>
      </c>
      <c r="AO45">
        <v>1012</v>
      </c>
      <c r="AP45">
        <v>983</v>
      </c>
      <c r="AQ45">
        <v>1003</v>
      </c>
      <c r="AR45">
        <v>4302</v>
      </c>
      <c r="AT45">
        <f>(($AO$38-$AN$40)/($AN$41-$AN$40))</f>
        <v>0.36</v>
      </c>
      <c r="AU45">
        <f>(($AP$40-$AN$40)/($AN$41-$AN$40))</f>
        <v>0.48</v>
      </c>
      <c r="AV45">
        <f>(($AQ$39-$AN$40)/($AN$41-$AN$40))</f>
        <v>0.68</v>
      </c>
      <c r="AW45">
        <f>(($AN$40-$AO$37)/($AO$38-$AO$37))</f>
        <v>0.64</v>
      </c>
      <c r="AX45">
        <f>(($AP$39-$AO$37)/($AO$38-$AO$37))</f>
        <v>0.04</v>
      </c>
      <c r="AY45">
        <f>(($AQ$38-$AO$37)/($AO$38-$AO$37))</f>
        <v>0.48</v>
      </c>
      <c r="AZ45">
        <f>(($AN$40-$AP$39)/($AP$40-$AP$39))</f>
        <v>0.55555555555555558</v>
      </c>
      <c r="BA45">
        <f>(($AO$37-$AP$38)/($AP$39-$AP$38))</f>
        <v>0.96551724137931039</v>
      </c>
      <c r="BB45">
        <f>(($AQ$38-$AP$39)/($AP$40-$AP$39))</f>
        <v>0.40740740740740738</v>
      </c>
      <c r="BC45">
        <f>(($AN$40-$AQ$38)/($AQ$39-$AQ$38))</f>
        <v>0.19047619047619047</v>
      </c>
      <c r="BD45">
        <f>(($AO$38-$AQ$38)/($AQ$39-$AQ$38))</f>
        <v>0.61904761904761907</v>
      </c>
      <c r="BE45">
        <f>(($AP$40-$AQ$38)/($AQ$39-$AQ$38))</f>
        <v>0.76190476190476186</v>
      </c>
      <c r="BG45">
        <v>4</v>
      </c>
      <c r="BH45">
        <v>243</v>
      </c>
      <c r="BI45">
        <f>($BH$54-$BH$51)/200</f>
        <v>7.0000000000000007E-2</v>
      </c>
      <c r="BQ45">
        <f>(($AO$38-$AN$40)/($AN$41-$AN$40))</f>
        <v>0.36</v>
      </c>
      <c r="BR45">
        <f>(($AP$40-$AN$40)/($AN$41-$AN$40))</f>
        <v>0.48</v>
      </c>
      <c r="BS45">
        <f>1-(($AQ$39-$AN$40)/($AN$41-$AN$40))</f>
        <v>0.31999999999999995</v>
      </c>
      <c r="BT45">
        <f>1-(($AN$40-$AO$37)/($AO$38-$AO$37))</f>
        <v>0.36</v>
      </c>
      <c r="BU45">
        <f>(($AP$39-$AO$37)/($AO$38-$AO$37))</f>
        <v>0.04</v>
      </c>
      <c r="BV45">
        <f>(($AQ$38-$AO$37)/($AO$38-$AO$37))</f>
        <v>0.48</v>
      </c>
      <c r="BW45">
        <f>1-(($AN$40-$AP$39)/($AP$40-$AP$39))</f>
        <v>0.44444444444444442</v>
      </c>
      <c r="BX45">
        <f>1-(($AO$37-$AP$38)/($AP$39-$AP$38))</f>
        <v>3.4482758620689613E-2</v>
      </c>
      <c r="BY45">
        <f>(($AQ$38-$AP$39)/($AP$40-$AP$39))</f>
        <v>0.40740740740740738</v>
      </c>
      <c r="BZ45">
        <f>(($AN$40-$AQ$38)/($AQ$39-$AQ$38))</f>
        <v>0.19047619047619047</v>
      </c>
      <c r="CA45">
        <f>1-(($AO$38-$AQ$38)/($AQ$39-$AQ$38))</f>
        <v>0.38095238095238093</v>
      </c>
      <c r="CB45">
        <f>1-(($AP$40-$AQ$38)/($AQ$39-$AQ$38))</f>
        <v>0.23809523809523814</v>
      </c>
    </row>
    <row r="46" spans="1:80" x14ac:dyDescent="0.25">
      <c r="A46">
        <v>45</v>
      </c>
      <c r="D46">
        <v>229.76439400000001</v>
      </c>
      <c r="E46" s="2">
        <v>2</v>
      </c>
      <c r="P46">
        <v>1</v>
      </c>
      <c r="Q46" t="str">
        <f t="shared" si="0"/>
        <v>2</v>
      </c>
      <c r="R46">
        <v>3</v>
      </c>
      <c r="X46" t="s">
        <v>300</v>
      </c>
      <c r="Y46" t="s">
        <v>261</v>
      </c>
      <c r="AN46">
        <v>997</v>
      </c>
      <c r="AO46">
        <v>1040</v>
      </c>
      <c r="AP46">
        <v>1008</v>
      </c>
      <c r="AQ46">
        <v>1024</v>
      </c>
      <c r="AR46">
        <v>4304</v>
      </c>
      <c r="AT46">
        <f>(($AO$39-$AN$41)/($AN$42-$AN$41))</f>
        <v>0.32</v>
      </c>
      <c r="AU46">
        <f>(($AP$41-$AN$41)/($AN$42-$AN$41))</f>
        <v>0.48</v>
      </c>
      <c r="AV46">
        <f>(($AQ$40-$AN$41)/($AN$42-$AN$41))</f>
        <v>0.6</v>
      </c>
      <c r="AW46">
        <f>(($AN$41-$AO$38)/($AO$39-$AO$38))</f>
        <v>0.66666666666666663</v>
      </c>
      <c r="AX46">
        <f>(($AP$40-$AO$38)/($AO$39-$AO$38))</f>
        <v>0.125</v>
      </c>
      <c r="AY46">
        <f>(($AQ$39-$AO$38)/($AO$39-$AO$38))</f>
        <v>0.33333333333333331</v>
      </c>
      <c r="AZ46">
        <f>(($AN$41-$AP$40)/($AP$41-$AP$40))</f>
        <v>0.52</v>
      </c>
      <c r="BA46">
        <f>(($AO$38-$AP$39)/($AP$40-$AP$39))</f>
        <v>0.88888888888888884</v>
      </c>
      <c r="BB46">
        <f>(($AQ$39-$AP$40)/($AP$41-$AP$40))</f>
        <v>0.2</v>
      </c>
      <c r="BC46">
        <f>(($AN$41-$AQ$39)/($AQ$40-$AQ$39))</f>
        <v>0.34782608695652173</v>
      </c>
      <c r="BD46">
        <f>(($AO$39-$AQ$39)/($AQ$40-$AQ$39))</f>
        <v>0.69565217391304346</v>
      </c>
      <c r="BE46">
        <f>(($AP$41-$AQ$39)/($AQ$40-$AQ$39))</f>
        <v>0.86956521739130432</v>
      </c>
      <c r="BG46">
        <v>3</v>
      </c>
      <c r="BH46">
        <v>251</v>
      </c>
      <c r="BI46">
        <f>($BH$55-$BH$52)/200</f>
        <v>7.0000000000000007E-2</v>
      </c>
      <c r="BQ46">
        <f>(($AO$39-$AN$41)/($AN$42-$AN$41))</f>
        <v>0.32</v>
      </c>
      <c r="BR46">
        <f>(($AP$41-$AN$41)/($AN$42-$AN$41))</f>
        <v>0.48</v>
      </c>
      <c r="BS46">
        <f>1-(($AQ$40-$AN$41)/($AN$42-$AN$41))</f>
        <v>0.4</v>
      </c>
      <c r="BT46">
        <f>1-(($AN$41-$AO$38)/($AO$39-$AO$38))</f>
        <v>0.33333333333333337</v>
      </c>
      <c r="BU46">
        <f>(($AP$40-$AO$38)/($AO$39-$AO$38))</f>
        <v>0.125</v>
      </c>
      <c r="BV46">
        <f>(($AQ$39-$AO$38)/($AO$39-$AO$38))</f>
        <v>0.33333333333333331</v>
      </c>
      <c r="BW46">
        <f>1-(($AN$41-$AP$40)/($AP$41-$AP$40))</f>
        <v>0.48</v>
      </c>
      <c r="BX46">
        <f>1-(($AO$38-$AP$39)/($AP$40-$AP$39))</f>
        <v>0.11111111111111116</v>
      </c>
      <c r="BY46">
        <f>(($AQ$39-$AP$40)/($AP$41-$AP$40))</f>
        <v>0.2</v>
      </c>
      <c r="BZ46">
        <f>(($AN$41-$AQ$39)/($AQ$40-$AQ$39))</f>
        <v>0.34782608695652173</v>
      </c>
      <c r="CA46">
        <f>1-(($AO$39-$AQ$39)/($AQ$40-$AQ$39))</f>
        <v>0.30434782608695654</v>
      </c>
      <c r="CB46">
        <f>1-(($AP$41-$AQ$39)/($AQ$40-$AQ$39))</f>
        <v>0.13043478260869568</v>
      </c>
    </row>
    <row r="47" spans="1:80" x14ac:dyDescent="0.25">
      <c r="A47">
        <v>46</v>
      </c>
      <c r="D47">
        <v>229.82449199999999</v>
      </c>
      <c r="E47" s="2">
        <v>2</v>
      </c>
      <c r="P47">
        <v>1</v>
      </c>
      <c r="Q47" t="str">
        <f t="shared" si="0"/>
        <v>2</v>
      </c>
      <c r="R47">
        <v>2</v>
      </c>
      <c r="X47" t="s">
        <v>300</v>
      </c>
      <c r="Y47" t="s">
        <v>262</v>
      </c>
      <c r="AN47">
        <v>1021</v>
      </c>
      <c r="AO47">
        <v>1063</v>
      </c>
      <c r="AP47">
        <v>1029</v>
      </c>
      <c r="AQ47">
        <v>1051</v>
      </c>
      <c r="AR47">
        <v>4535</v>
      </c>
      <c r="AT47">
        <f>(($AO$40-$AN$42)/($AN$43-$AN$42))</f>
        <v>0.22580645161290322</v>
      </c>
      <c r="AU47">
        <f>(($AP$42-$AN$42)/($AN$43-$AN$42))</f>
        <v>0.35483870967741937</v>
      </c>
      <c r="AV47">
        <f>(($AQ$41-$AN$42)/($AN$43-$AN$42))</f>
        <v>0.41935483870967744</v>
      </c>
      <c r="AW47">
        <f>(($AN$42-$AO$39)/($AO$40-$AO$39))</f>
        <v>0.70833333333333337</v>
      </c>
      <c r="AX47">
        <f>(($AP$41-$AO$39)/($AO$40-$AO$39))</f>
        <v>0.16666666666666666</v>
      </c>
      <c r="AY47">
        <f>(($AQ$40-$AO$39)/($AO$40-$AO$39))</f>
        <v>0.29166666666666669</v>
      </c>
      <c r="AZ47">
        <f>(($AN$42-$AP$41)/($AP$42-$AP$41))</f>
        <v>0.54166666666666663</v>
      </c>
      <c r="BA47">
        <f>(($AO$39-$AP$40)/($AP$41-$AP$40))</f>
        <v>0.84</v>
      </c>
      <c r="BB47">
        <f>(($AQ$40-$AP$41)/($AP$42-$AP$41))</f>
        <v>0.125</v>
      </c>
      <c r="BC47">
        <f>(($AN$42-$AQ$40)/($AQ$41-$AQ$40))</f>
        <v>0.43478260869565216</v>
      </c>
      <c r="BD47">
        <f>(($AO$40-$AQ$40)/($AQ$41-$AQ$40))</f>
        <v>0.73913043478260865</v>
      </c>
      <c r="BE47">
        <f>(($AP$42-$AQ$40)/($AQ$41-$AQ$40))</f>
        <v>0.91304347826086951</v>
      </c>
      <c r="BG47">
        <v>2</v>
      </c>
      <c r="BH47">
        <v>256</v>
      </c>
      <c r="BI47">
        <f>($BH$56-$BH$53)/200</f>
        <v>9.5000000000000001E-2</v>
      </c>
      <c r="BQ47">
        <f>(($AO$40-$AN$42)/($AN$43-$AN$42))</f>
        <v>0.22580645161290322</v>
      </c>
      <c r="BR47">
        <f>(($AP$42-$AN$42)/($AN$43-$AN$42))</f>
        <v>0.35483870967741937</v>
      </c>
      <c r="BS47">
        <f>(($AQ$41-$AN$42)/($AN$43-$AN$42))</f>
        <v>0.41935483870967744</v>
      </c>
      <c r="BT47">
        <f>1-(($AN$42-$AO$39)/($AO$40-$AO$39))</f>
        <v>0.29166666666666663</v>
      </c>
      <c r="BU47">
        <f>(($AP$41-$AO$39)/($AO$40-$AO$39))</f>
        <v>0.16666666666666666</v>
      </c>
      <c r="BV47">
        <f>(($AQ$40-$AO$39)/($AO$40-$AO$39))</f>
        <v>0.29166666666666669</v>
      </c>
      <c r="BW47">
        <f>1-(($AN$42-$AP$41)/($AP$42-$AP$41))</f>
        <v>0.45833333333333337</v>
      </c>
      <c r="BX47">
        <f>1-(($AO$39-$AP$40)/($AP$41-$AP$40))</f>
        <v>0.16000000000000003</v>
      </c>
      <c r="BY47">
        <f>(($AQ$40-$AP$41)/($AP$42-$AP$41))</f>
        <v>0.125</v>
      </c>
      <c r="BZ47">
        <f>(($AN$42-$AQ$40)/($AQ$41-$AQ$40))</f>
        <v>0.43478260869565216</v>
      </c>
      <c r="CA47">
        <f>1-(($AO$40-$AQ$40)/($AQ$41-$AQ$40))</f>
        <v>0.26086956521739135</v>
      </c>
      <c r="CB47">
        <f>1-(($AP$42-$AQ$40)/($AQ$41-$AQ$40))</f>
        <v>8.6956521739130488E-2</v>
      </c>
    </row>
    <row r="48" spans="1:80" x14ac:dyDescent="0.25">
      <c r="A48">
        <v>47</v>
      </c>
      <c r="D48">
        <v>229.82449199999999</v>
      </c>
      <c r="E48" s="2">
        <v>2</v>
      </c>
      <c r="P48">
        <v>1</v>
      </c>
      <c r="Q48" t="str">
        <f t="shared" si="0"/>
        <v>2</v>
      </c>
      <c r="R48">
        <v>1</v>
      </c>
      <c r="X48" t="s">
        <v>300</v>
      </c>
      <c r="Y48" t="s">
        <v>263</v>
      </c>
      <c r="AB48" t="s">
        <v>300</v>
      </c>
      <c r="AC48" t="str">
        <f>CONCATENATE($R48,$R49,$R50,$R51)</f>
        <v>1432</v>
      </c>
      <c r="AN48">
        <v>1046</v>
      </c>
      <c r="AO48">
        <v>1083</v>
      </c>
      <c r="AP48">
        <v>1052</v>
      </c>
      <c r="AQ48">
        <v>1073</v>
      </c>
      <c r="AR48">
        <v>4537</v>
      </c>
      <c r="AT48">
        <f>(($AO$41-$AN$42)/($AN$43-$AN$42))</f>
        <v>0.83870967741935487</v>
      </c>
      <c r="AU48">
        <f>(($AP$43-$AN$43)/($AN$44-$AN$43))</f>
        <v>0.21739130434782608</v>
      </c>
      <c r="AV48">
        <f>(($AQ$42-$AN$43)/($AN$44-$AN$43))</f>
        <v>0.17391304347826086</v>
      </c>
      <c r="AW48">
        <f>(($AN$43-$AO$41)/($AO$42-$AO$41))</f>
        <v>0.22727272727272727</v>
      </c>
      <c r="AX48">
        <f>(($AP$42-$AO$40)/($AO$41-$AO$40))</f>
        <v>0.21052631578947367</v>
      </c>
      <c r="AY48">
        <f>(($AQ$41-$AO$40)/($AO$41-$AO$40))</f>
        <v>0.31578947368421051</v>
      </c>
      <c r="AZ48">
        <f>(($AN$43-$AP$42)/($AP$43-$AP$42))</f>
        <v>0.8</v>
      </c>
      <c r="BA48">
        <f>(($AO$40-$AP$41)/($AP$42-$AP$41))</f>
        <v>0.83333333333333337</v>
      </c>
      <c r="BB48">
        <f>(($AQ$41-$AP$42)/($AP$43-$AP$42))</f>
        <v>0.08</v>
      </c>
      <c r="BC48">
        <f>(($AN$43-$AQ$41)/($AQ$42-$AQ$41))</f>
        <v>0.81818181818181823</v>
      </c>
      <c r="BD48">
        <f>(($AO$41-$AQ$41)/($AQ$42-$AQ$41))</f>
        <v>0.59090909090909094</v>
      </c>
      <c r="BE48">
        <f>(($AP$43-$AQ$42)/($AQ$43-$AQ$42))</f>
        <v>4.3478260869565216E-2</v>
      </c>
      <c r="BG48">
        <v>1</v>
      </c>
      <c r="BH48">
        <v>265</v>
      </c>
      <c r="BI48">
        <f>($BH$57-$BH$54)/200</f>
        <v>0.1</v>
      </c>
      <c r="BQ48">
        <f>1-(($AO$41-$AN$42)/($AN$43-$AN$42))</f>
        <v>0.16129032258064513</v>
      </c>
      <c r="BR48">
        <f>(($AP$43-$AN$43)/($AN$44-$AN$43))</f>
        <v>0.21739130434782608</v>
      </c>
      <c r="BS48">
        <f>(($AQ$42-$AN$43)/($AN$44-$AN$43))</f>
        <v>0.17391304347826086</v>
      </c>
      <c r="BT48">
        <f>(($AN$43-$AO$41)/($AO$42-$AO$41))</f>
        <v>0.22727272727272727</v>
      </c>
      <c r="BU48">
        <f>(($AP$42-$AO$40)/($AO$41-$AO$40))</f>
        <v>0.21052631578947367</v>
      </c>
      <c r="BV48">
        <f>(($AQ$41-$AO$40)/($AO$41-$AO$40))</f>
        <v>0.31578947368421051</v>
      </c>
      <c r="BW48">
        <f>1-(($AN$43-$AP$42)/($AP$43-$AP$42))</f>
        <v>0.19999999999999996</v>
      </c>
      <c r="BX48">
        <f>1-(($AO$40-$AP$41)/($AP$42-$AP$41))</f>
        <v>0.16666666666666663</v>
      </c>
      <c r="BY48">
        <f>(($AQ$41-$AP$42)/($AP$43-$AP$42))</f>
        <v>0.08</v>
      </c>
      <c r="BZ48">
        <f>1-(($AN$43-$AQ$41)/($AQ$42-$AQ$41))</f>
        <v>0.18181818181818177</v>
      </c>
      <c r="CA48">
        <f>1-(($AO$41-$AQ$41)/($AQ$42-$AQ$41))</f>
        <v>0.40909090909090906</v>
      </c>
      <c r="CB48">
        <f>(($AP$43-$AQ$42)/($AQ$43-$AQ$42))</f>
        <v>4.3478260869565216E-2</v>
      </c>
    </row>
    <row r="49" spans="1:80" x14ac:dyDescent="0.25">
      <c r="A49">
        <v>48</v>
      </c>
      <c r="B49">
        <v>220.18547000000001</v>
      </c>
      <c r="C49" s="4">
        <v>1</v>
      </c>
      <c r="P49">
        <v>1</v>
      </c>
      <c r="Q49" t="str">
        <f t="shared" si="0"/>
        <v>1</v>
      </c>
      <c r="R49">
        <v>4</v>
      </c>
      <c r="X49" t="s">
        <v>300</v>
      </c>
      <c r="Y49" t="s">
        <v>264</v>
      </c>
      <c r="AN49">
        <v>1070</v>
      </c>
      <c r="AO49">
        <v>1107</v>
      </c>
      <c r="AP49">
        <v>1076</v>
      </c>
      <c r="AQ49">
        <v>1095</v>
      </c>
      <c r="AR49">
        <v>4780</v>
      </c>
      <c r="AT49">
        <f>(($AO$42-$AN$43)/($AN$44-$AN$43))</f>
        <v>0.73913043478260865</v>
      </c>
      <c r="AU49">
        <f>(($AP$44-$AN$44)/($AN$45-$AN$44))</f>
        <v>0.27272727272727271</v>
      </c>
      <c r="AV49">
        <f>(($AQ$43-$AN$44)/($AN$45-$AN$44))</f>
        <v>0.18181818181818182</v>
      </c>
      <c r="AW49">
        <f>(($AN$44-$AO$42)/($AO$43-$AO$42))</f>
        <v>0.3</v>
      </c>
      <c r="AX49">
        <f>(($AP$43-$AO$41)/($AO$42-$AO$41))</f>
        <v>0.45454545454545453</v>
      </c>
      <c r="AY49">
        <f>(($AQ$42-$AO$41)/($AO$42-$AO$41))</f>
        <v>0.40909090909090912</v>
      </c>
      <c r="AZ49">
        <f>(($AN$44-$AP$43)/($AP$44-$AP$43))</f>
        <v>0.75</v>
      </c>
      <c r="BA49">
        <f>(($AO$41-$AP$42)/($AP$43-$AP$42))</f>
        <v>0.6</v>
      </c>
      <c r="BB49">
        <f>(($AQ$42-$AP$42)/($AP$43-$AP$42))</f>
        <v>0.96</v>
      </c>
      <c r="BC49">
        <f>(($AN$44-$AQ$42)/($AQ$43-$AQ$42))</f>
        <v>0.82608695652173914</v>
      </c>
      <c r="BD49">
        <f>(($AO$42-$AQ$42)/($AQ$43-$AQ$42))</f>
        <v>0.56521739130434778</v>
      </c>
      <c r="BE49">
        <f>(($AP$44-$AQ$43)/($AQ$44-$AQ$43))</f>
        <v>8.6956521739130432E-2</v>
      </c>
      <c r="BG49">
        <v>4</v>
      </c>
      <c r="BH49">
        <v>267</v>
      </c>
      <c r="BI49">
        <f>($BH$58-$BH$55)/200</f>
        <v>7.4999999999999997E-2</v>
      </c>
      <c r="BQ49">
        <f>1-(($AO$42-$AN$43)/($AN$44-$AN$43))</f>
        <v>0.26086956521739135</v>
      </c>
      <c r="BR49">
        <f>(($AP$44-$AN$44)/($AN$45-$AN$44))</f>
        <v>0.27272727272727271</v>
      </c>
      <c r="BS49">
        <f>(($AQ$43-$AN$44)/($AN$45-$AN$44))</f>
        <v>0.18181818181818182</v>
      </c>
      <c r="BT49">
        <f>(($AN$44-$AO$42)/($AO$43-$AO$42))</f>
        <v>0.3</v>
      </c>
      <c r="BU49">
        <f>(($AP$43-$AO$41)/($AO$42-$AO$41))</f>
        <v>0.45454545454545453</v>
      </c>
      <c r="BV49">
        <f>(($AQ$42-$AO$41)/($AO$42-$AO$41))</f>
        <v>0.40909090909090912</v>
      </c>
      <c r="BW49">
        <f>1-(($AN$44-$AP$43)/($AP$44-$AP$43))</f>
        <v>0.25</v>
      </c>
      <c r="BX49">
        <f>1-(($AO$41-$AP$42)/($AP$43-$AP$42))</f>
        <v>0.4</v>
      </c>
      <c r="BY49">
        <f>1-(($AQ$42-$AP$42)/($AP$43-$AP$42))</f>
        <v>4.0000000000000036E-2</v>
      </c>
      <c r="BZ49">
        <f>1-(($AN$44-$AQ$42)/($AQ$43-$AQ$42))</f>
        <v>0.17391304347826086</v>
      </c>
      <c r="CA49">
        <f>1-(($AO$42-$AQ$42)/($AQ$43-$AQ$42))</f>
        <v>0.43478260869565222</v>
      </c>
      <c r="CB49">
        <f>(($AP$44-$AQ$43)/($AQ$44-$AQ$43))</f>
        <v>8.6956521739130432E-2</v>
      </c>
    </row>
    <row r="50" spans="1:80" x14ac:dyDescent="0.25">
      <c r="A50">
        <v>49</v>
      </c>
      <c r="B50">
        <v>220.22721999999999</v>
      </c>
      <c r="C50" s="4">
        <v>1</v>
      </c>
      <c r="H50">
        <v>230.37637000000001</v>
      </c>
      <c r="I50" s="5">
        <v>4</v>
      </c>
      <c r="P50">
        <v>2</v>
      </c>
      <c r="Q50" t="str">
        <f t="shared" si="0"/>
        <v>14</v>
      </c>
      <c r="R50">
        <v>3</v>
      </c>
      <c r="X50" t="s">
        <v>300</v>
      </c>
      <c r="Y50" t="s">
        <v>261</v>
      </c>
      <c r="AN50">
        <v>1089</v>
      </c>
      <c r="AO50">
        <v>1130</v>
      </c>
      <c r="AP50">
        <v>1096</v>
      </c>
      <c r="AQ50">
        <v>1117</v>
      </c>
      <c r="AR50">
        <v>4782</v>
      </c>
      <c r="AT50">
        <f>(($AO$43-$AN$44)/($AN$45-$AN$44))</f>
        <v>0.63636363636363635</v>
      </c>
      <c r="AU50">
        <f>(($AP$45-$AN$45)/($AN$46-$AN$45))</f>
        <v>0.36363636363636365</v>
      </c>
      <c r="AV50">
        <f>(($AQ$44-$AN$45)/($AN$46-$AN$45))</f>
        <v>0.22727272727272727</v>
      </c>
      <c r="AW50">
        <f>(($AN$45-$AO$43)/($AO$44-$AO$43))</f>
        <v>0.4</v>
      </c>
      <c r="AX50">
        <f>(($AP$44-$AO$42)/($AO$43-$AO$42))</f>
        <v>0.6</v>
      </c>
      <c r="AY50">
        <f>(($AQ$43-$AO$42)/($AO$43-$AO$42))</f>
        <v>0.5</v>
      </c>
      <c r="AZ50">
        <f>(($AN$45-$AP$44)/($AP$45-$AP$44))</f>
        <v>0.66666666666666663</v>
      </c>
      <c r="BA50">
        <f>(($AO$42-$AP$43)/($AP$44-$AP$43))</f>
        <v>0.5</v>
      </c>
      <c r="BB50">
        <f>(($AQ$43-$AP$43)/($AP$44-$AP$43))</f>
        <v>0.91666666666666663</v>
      </c>
      <c r="BC50">
        <f>(($AN$45-$AQ$43)/($AQ$44-$AQ$43))</f>
        <v>0.78260869565217395</v>
      </c>
      <c r="BD50">
        <f>(($AO$43-$AQ$43)/($AQ$44-$AQ$43))</f>
        <v>0.43478260869565216</v>
      </c>
      <c r="BE50">
        <f>(($AP$45-$AQ$44)/($AQ$45-$AQ$44))</f>
        <v>0.13043478260869565</v>
      </c>
      <c r="BG50">
        <v>3</v>
      </c>
      <c r="BH50">
        <v>272</v>
      </c>
      <c r="BI50">
        <f>($BH$59-$BH$56)/200</f>
        <v>0.06</v>
      </c>
      <c r="BQ50">
        <f>1-(($AO$43-$AN$44)/($AN$45-$AN$44))</f>
        <v>0.36363636363636365</v>
      </c>
      <c r="BR50">
        <f>(($AP$45-$AN$45)/($AN$46-$AN$45))</f>
        <v>0.36363636363636365</v>
      </c>
      <c r="BS50">
        <f>(($AQ$44-$AN$45)/($AN$46-$AN$45))</f>
        <v>0.22727272727272727</v>
      </c>
      <c r="BT50">
        <f>(($AN$45-$AO$43)/($AO$44-$AO$43))</f>
        <v>0.4</v>
      </c>
      <c r="BU50">
        <f>1-(($AP$44-$AO$42)/($AO$43-$AO$42))</f>
        <v>0.4</v>
      </c>
      <c r="BV50">
        <f>(($AQ$43-$AO$42)/($AO$43-$AO$42))</f>
        <v>0.5</v>
      </c>
      <c r="BW50">
        <f>1-(($AN$45-$AP$44)/($AP$45-$AP$44))</f>
        <v>0.33333333333333337</v>
      </c>
      <c r="BX50">
        <f>(($AO$42-$AP$43)/($AP$44-$AP$43))</f>
        <v>0.5</v>
      </c>
      <c r="BY50">
        <f>1-(($AQ$43-$AP$43)/($AP$44-$AP$43))</f>
        <v>8.333333333333337E-2</v>
      </c>
      <c r="BZ50">
        <f>1-(($AN$45-$AQ$43)/($AQ$44-$AQ$43))</f>
        <v>0.21739130434782605</v>
      </c>
      <c r="CA50">
        <f>(($AO$43-$AQ$43)/($AQ$44-$AQ$43))</f>
        <v>0.43478260869565216</v>
      </c>
      <c r="CB50">
        <f>(($AP$45-$AQ$44)/($AQ$45-$AQ$44))</f>
        <v>0.13043478260869565</v>
      </c>
    </row>
    <row r="51" spans="1:80" x14ac:dyDescent="0.25">
      <c r="A51">
        <v>50</v>
      </c>
      <c r="B51">
        <v>220.211241</v>
      </c>
      <c r="C51" s="4">
        <v>1</v>
      </c>
      <c r="H51">
        <v>230.264522</v>
      </c>
      <c r="I51" s="5">
        <v>4</v>
      </c>
      <c r="P51">
        <v>2</v>
      </c>
      <c r="Q51" t="str">
        <f t="shared" si="0"/>
        <v>14</v>
      </c>
      <c r="R51">
        <v>2</v>
      </c>
      <c r="X51" t="s">
        <v>300</v>
      </c>
      <c r="Y51" t="s">
        <v>262</v>
      </c>
      <c r="AN51">
        <v>1112</v>
      </c>
      <c r="AO51">
        <v>1149</v>
      </c>
      <c r="AP51">
        <v>1119</v>
      </c>
      <c r="AQ51">
        <v>1140</v>
      </c>
      <c r="AR51">
        <v>5031</v>
      </c>
      <c r="AT51">
        <f>(($AO$44-$AN$45)/($AN$46-$AN$45))</f>
        <v>0.54545454545454541</v>
      </c>
      <c r="AX51">
        <f>(($AP$45-$AO$43)/($AO$44-$AO$43))</f>
        <v>0.8</v>
      </c>
      <c r="AY51">
        <f>(($AQ$44-$AO$43)/($AO$44-$AO$43))</f>
        <v>0.65</v>
      </c>
      <c r="AZ51">
        <f>(($AN$46-$AP$45)/($AP$46-$AP$45))</f>
        <v>0.56000000000000005</v>
      </c>
      <c r="BA51">
        <f>(($AO$43-$AP$44)/($AP$45-$AP$44))</f>
        <v>0.33333333333333331</v>
      </c>
      <c r="BB51">
        <f>(($AQ$44-$AP$44)/($AP$45-$AP$44))</f>
        <v>0.875</v>
      </c>
      <c r="BC51">
        <f>(($AN$46-$AQ$44)/($AQ$45-$AQ$44))</f>
        <v>0.73913043478260865</v>
      </c>
      <c r="BD51">
        <f>(($AO$44-$AQ$44)/($AQ$45-$AQ$44))</f>
        <v>0.30434782608695654</v>
      </c>
      <c r="BG51">
        <v>2</v>
      </c>
      <c r="BH51">
        <v>279</v>
      </c>
      <c r="BI51">
        <f>($BH$60-$BH$57)/200</f>
        <v>0.08</v>
      </c>
      <c r="BQ51">
        <f>1-(($AO$44-$AN$45)/($AN$46-$AN$45))</f>
        <v>0.45454545454545459</v>
      </c>
      <c r="BU51">
        <f>1-(($AP$45-$AO$43)/($AO$44-$AO$43))</f>
        <v>0.19999999999999996</v>
      </c>
      <c r="BV51">
        <f>1-(($AQ$44-$AO$43)/($AO$44-$AO$43))</f>
        <v>0.35</v>
      </c>
      <c r="BW51">
        <f>1-(($AN$46-$AP$45)/($AP$46-$AP$45))</f>
        <v>0.43999999999999995</v>
      </c>
      <c r="BX51">
        <f>(($AO$43-$AP$44)/($AP$45-$AP$44))</f>
        <v>0.33333333333333331</v>
      </c>
      <c r="BY51">
        <f>1-(($AQ$44-$AP$44)/($AP$45-$AP$44))</f>
        <v>0.125</v>
      </c>
      <c r="BZ51">
        <f>1-(($AN$46-$AQ$44)/($AQ$45-$AQ$44))</f>
        <v>0.26086956521739135</v>
      </c>
      <c r="CA51">
        <f>(($AO$44-$AQ$44)/($AQ$45-$AQ$44))</f>
        <v>0.30434782608695654</v>
      </c>
    </row>
    <row r="52" spans="1:80" x14ac:dyDescent="0.25">
      <c r="A52">
        <v>51</v>
      </c>
      <c r="B52">
        <v>220.18825200000001</v>
      </c>
      <c r="C52" s="4">
        <v>1</v>
      </c>
      <c r="H52">
        <v>230.27081000000001</v>
      </c>
      <c r="I52" s="5">
        <v>4</v>
      </c>
      <c r="P52">
        <v>2</v>
      </c>
      <c r="Q52" t="str">
        <f t="shared" si="0"/>
        <v>14</v>
      </c>
      <c r="R52">
        <v>1</v>
      </c>
      <c r="X52" t="s">
        <v>300</v>
      </c>
      <c r="Y52" t="s">
        <v>263</v>
      </c>
      <c r="AB52" t="s">
        <v>300</v>
      </c>
      <c r="AC52" t="str">
        <f>CONCATENATE($R52,$R53,$R54,$R55)</f>
        <v>1432</v>
      </c>
      <c r="AN52">
        <v>1134</v>
      </c>
      <c r="AO52">
        <v>1169</v>
      </c>
      <c r="AP52">
        <v>1142</v>
      </c>
      <c r="AQ52">
        <v>1161</v>
      </c>
      <c r="AR52">
        <v>5033</v>
      </c>
      <c r="BA52">
        <f>(($AO$44-$AP$45)/($AP$46-$AP$45))</f>
        <v>0.16</v>
      </c>
      <c r="BB52">
        <f>(($AQ$45-$AP$45)/($AP$46-$AP$45))</f>
        <v>0.8</v>
      </c>
      <c r="BG52">
        <v>1</v>
      </c>
      <c r="BH52">
        <v>287</v>
      </c>
      <c r="BI52">
        <f>($BH$61-$BH$58)/200</f>
        <v>8.5000000000000006E-2</v>
      </c>
      <c r="BX52">
        <f>(($AO$44-$AP$45)/($AP$46-$AP$45))</f>
        <v>0.16</v>
      </c>
      <c r="BY52">
        <f>1-(($AQ$45-$AP$45)/($AP$46-$AP$45))</f>
        <v>0.19999999999999996</v>
      </c>
    </row>
    <row r="53" spans="1:80" x14ac:dyDescent="0.25">
      <c r="A53">
        <v>52</v>
      </c>
      <c r="B53">
        <v>220.207427</v>
      </c>
      <c r="C53" s="4">
        <v>1</v>
      </c>
      <c r="H53">
        <v>230.27395300000001</v>
      </c>
      <c r="I53" s="5">
        <v>4</v>
      </c>
      <c r="P53">
        <v>2</v>
      </c>
      <c r="Q53" t="str">
        <f t="shared" si="0"/>
        <v>14</v>
      </c>
      <c r="R53">
        <v>4</v>
      </c>
      <c r="X53" t="s">
        <v>300</v>
      </c>
      <c r="Y53" t="s">
        <v>264</v>
      </c>
      <c r="AN53">
        <v>1154</v>
      </c>
      <c r="AO53">
        <v>1190</v>
      </c>
      <c r="AP53">
        <v>1162</v>
      </c>
      <c r="AQ53">
        <v>1185</v>
      </c>
      <c r="AR53">
        <v>5303</v>
      </c>
      <c r="BG53">
        <v>4</v>
      </c>
      <c r="BH53">
        <v>290</v>
      </c>
      <c r="BI53">
        <f>($BH$62-$BH$59)/200</f>
        <v>7.4999999999999997E-2</v>
      </c>
    </row>
    <row r="54" spans="1:80" x14ac:dyDescent="0.25">
      <c r="A54">
        <v>53</v>
      </c>
      <c r="B54">
        <v>220.21191099999999</v>
      </c>
      <c r="C54" s="4">
        <v>1</v>
      </c>
      <c r="H54">
        <v>230.31255999999999</v>
      </c>
      <c r="I54" s="5">
        <v>4</v>
      </c>
      <c r="P54">
        <v>2</v>
      </c>
      <c r="Q54" t="str">
        <f t="shared" si="0"/>
        <v>14</v>
      </c>
      <c r="R54">
        <v>3</v>
      </c>
      <c r="X54" t="s">
        <v>300</v>
      </c>
      <c r="Y54" t="s">
        <v>261</v>
      </c>
      <c r="AN54">
        <v>1176</v>
      </c>
      <c r="AO54">
        <v>1212</v>
      </c>
      <c r="AP54">
        <v>1185</v>
      </c>
      <c r="AQ54">
        <v>1217</v>
      </c>
      <c r="BG54">
        <v>3</v>
      </c>
      <c r="BH54">
        <v>293</v>
      </c>
      <c r="BI54">
        <f>($BH$63-$BH$60)/200</f>
        <v>0.09</v>
      </c>
    </row>
    <row r="55" spans="1:80" x14ac:dyDescent="0.25">
      <c r="A55">
        <v>54</v>
      </c>
      <c r="B55">
        <v>220.19268500000001</v>
      </c>
      <c r="C55" s="4">
        <v>1</v>
      </c>
      <c r="H55">
        <v>230.30137500000001</v>
      </c>
      <c r="I55" s="5">
        <v>4</v>
      </c>
      <c r="P55">
        <v>2</v>
      </c>
      <c r="Q55" t="str">
        <f t="shared" si="0"/>
        <v>14</v>
      </c>
      <c r="R55">
        <v>2</v>
      </c>
      <c r="X55" t="s">
        <v>300</v>
      </c>
      <c r="Y55" t="s">
        <v>262</v>
      </c>
      <c r="AN55">
        <v>1198</v>
      </c>
      <c r="AO55">
        <v>1235</v>
      </c>
      <c r="AP55">
        <v>1216</v>
      </c>
      <c r="AQ55">
        <v>1242</v>
      </c>
      <c r="AT55">
        <f>(($AO$46-$AN$47)/($AN$48-$AN$47))</f>
        <v>0.76</v>
      </c>
      <c r="AU55">
        <f>(($AP$47-$AN$47)/($AN$48-$AN$47))</f>
        <v>0.32</v>
      </c>
      <c r="AV55">
        <f>(($AQ$46-$AN$47)/($AN$48-$AN$47))</f>
        <v>0.12</v>
      </c>
      <c r="AW55">
        <f>(($AN$47-$AO$45)/($AO$46-$AO$45))</f>
        <v>0.32142857142857145</v>
      </c>
      <c r="AX55">
        <f>(($AP$47-$AO$45)/($AO$46-$AO$45))</f>
        <v>0.6071428571428571</v>
      </c>
      <c r="AY55">
        <f>(($AQ$46-$AO$45)/($AO$46-$AO$45))</f>
        <v>0.42857142857142855</v>
      </c>
      <c r="AZ55">
        <f>(($AN$48-$AP$47)/($AP$48-$AP$47))</f>
        <v>0.73913043478260865</v>
      </c>
      <c r="BA55">
        <f>(($AO$46-$AP$47)/($AP$48-$AP$47))</f>
        <v>0.47826086956521741</v>
      </c>
      <c r="BB55">
        <f>(($AQ$47-$AP$47)/($AP$48-$AP$47))</f>
        <v>0.95652173913043481</v>
      </c>
      <c r="BC55">
        <f>(($AN$48-$AQ$46)/($AQ$47-$AQ$46))</f>
        <v>0.81481481481481477</v>
      </c>
      <c r="BD55">
        <f>(($AO$46-$AQ$46)/($AQ$47-$AQ$46))</f>
        <v>0.59259259259259256</v>
      </c>
      <c r="BE55">
        <f>(($AP$47-$AQ$46)/($AQ$47-$AQ$46))</f>
        <v>0.18518518518518517</v>
      </c>
      <c r="BG55">
        <v>2</v>
      </c>
      <c r="BH55">
        <v>301</v>
      </c>
      <c r="BI55">
        <f>($BH$64-$BH$61)/200</f>
        <v>0.1</v>
      </c>
      <c r="BQ55">
        <f>1-(($AO$46-$AN$47)/($AN$48-$AN$47))</f>
        <v>0.24</v>
      </c>
      <c r="BR55">
        <f>(($AP$47-$AN$47)/($AN$48-$AN$47))</f>
        <v>0.32</v>
      </c>
      <c r="BS55">
        <f>(($AQ$46-$AN$47)/($AN$48-$AN$47))</f>
        <v>0.12</v>
      </c>
      <c r="BT55">
        <f>(($AN$47-$AO$45)/($AO$46-$AO$45))</f>
        <v>0.32142857142857145</v>
      </c>
      <c r="BU55">
        <f>1-(($AP$47-$AO$45)/($AO$46-$AO$45))</f>
        <v>0.3928571428571429</v>
      </c>
      <c r="BV55">
        <f>(($AQ$46-$AO$45)/($AO$46-$AO$45))</f>
        <v>0.42857142857142855</v>
      </c>
      <c r="BW55">
        <f>1-(($AN$48-$AP$47)/($AP$48-$AP$47))</f>
        <v>0.26086956521739135</v>
      </c>
      <c r="BX55">
        <f>(($AO$46-$AP$47)/($AP$48-$AP$47))</f>
        <v>0.47826086956521741</v>
      </c>
      <c r="BY55">
        <f>1-(($AQ$47-$AP$47)/($AP$48-$AP$47))</f>
        <v>4.3478260869565188E-2</v>
      </c>
      <c r="BZ55">
        <f>1-(($AN$48-$AQ$46)/($AQ$47-$AQ$46))</f>
        <v>0.18518518518518523</v>
      </c>
      <c r="CA55">
        <f>1-(($AO$46-$AQ$46)/($AQ$47-$AQ$46))</f>
        <v>0.40740740740740744</v>
      </c>
      <c r="CB55">
        <f>(($AP$47-$AQ$46)/($AQ$47-$AQ$46))</f>
        <v>0.18518518518518517</v>
      </c>
    </row>
    <row r="56" spans="1:80" x14ac:dyDescent="0.25">
      <c r="A56">
        <v>55</v>
      </c>
      <c r="B56">
        <v>220.15882099999999</v>
      </c>
      <c r="C56" s="4">
        <v>1</v>
      </c>
      <c r="H56">
        <v>230.36023800000001</v>
      </c>
      <c r="I56" s="5">
        <v>4</v>
      </c>
      <c r="P56">
        <v>2</v>
      </c>
      <c r="Q56" t="str">
        <f t="shared" si="0"/>
        <v>14</v>
      </c>
      <c r="R56">
        <v>1</v>
      </c>
      <c r="X56" t="s">
        <v>300</v>
      </c>
      <c r="Y56" t="s">
        <v>263</v>
      </c>
      <c r="AB56" t="s">
        <v>300</v>
      </c>
      <c r="AC56" t="str">
        <f>CONCATENATE($R56,$R57,$R58,$R59)</f>
        <v>1432</v>
      </c>
      <c r="AN56">
        <v>1205</v>
      </c>
      <c r="AO56">
        <v>1257</v>
      </c>
      <c r="AP56">
        <v>1241</v>
      </c>
      <c r="AQ56">
        <v>1264</v>
      </c>
      <c r="AT56">
        <f>(($AO$47-$AN$48)/($AN$49-$AN$48))</f>
        <v>0.70833333333333337</v>
      </c>
      <c r="AU56">
        <f>(($AP$48-$AN$48)/($AN$49-$AN$48))</f>
        <v>0.25</v>
      </c>
      <c r="AV56">
        <f>(($AQ$47-$AN$48)/($AN$49-$AN$48))</f>
        <v>0.20833333333333334</v>
      </c>
      <c r="AW56">
        <f>(($AN$48-$AO$46)/($AO$47-$AO$46))</f>
        <v>0.2608695652173913</v>
      </c>
      <c r="AX56">
        <f>(($AP$48-$AO$46)/($AO$47-$AO$46))</f>
        <v>0.52173913043478259</v>
      </c>
      <c r="AY56">
        <f>(($AQ$47-$AO$46)/($AO$47-$AO$46))</f>
        <v>0.47826086956521741</v>
      </c>
      <c r="AZ56">
        <f>(($AN$49-$AP$48)/($AP$49-$AP$48))</f>
        <v>0.75</v>
      </c>
      <c r="BA56">
        <f>(($AO$47-$AP$48)/($AP$49-$AP$48))</f>
        <v>0.45833333333333331</v>
      </c>
      <c r="BB56">
        <f>(($AQ$48-$AP$48)/($AP$49-$AP$48))</f>
        <v>0.875</v>
      </c>
      <c r="BC56">
        <f>(($AN$49-$AQ$47)/($AQ$48-$AQ$47))</f>
        <v>0.86363636363636365</v>
      </c>
      <c r="BD56">
        <f>(($AO$47-$AQ$47)/($AQ$48-$AQ$47))</f>
        <v>0.54545454545454541</v>
      </c>
      <c r="BE56">
        <f>(($AP$48-$AQ$47)/($AQ$48-$AQ$47))</f>
        <v>4.5454545454545456E-2</v>
      </c>
      <c r="BG56">
        <v>1</v>
      </c>
      <c r="BH56">
        <v>309</v>
      </c>
      <c r="BI56">
        <f>($BH$65-$BH$62)/200</f>
        <v>0.105</v>
      </c>
      <c r="BQ56">
        <f>1-(($AO$47-$AN$48)/($AN$49-$AN$48))</f>
        <v>0.29166666666666663</v>
      </c>
      <c r="BR56">
        <f>(($AP$48-$AN$48)/($AN$49-$AN$48))</f>
        <v>0.25</v>
      </c>
      <c r="BS56">
        <f>(($AQ$47-$AN$48)/($AN$49-$AN$48))</f>
        <v>0.20833333333333334</v>
      </c>
      <c r="BT56">
        <f>(($AN$48-$AO$46)/($AO$47-$AO$46))</f>
        <v>0.2608695652173913</v>
      </c>
      <c r="BU56">
        <f>1-(($AP$48-$AO$46)/($AO$47-$AO$46))</f>
        <v>0.47826086956521741</v>
      </c>
      <c r="BV56">
        <f>(($AQ$47-$AO$46)/($AO$47-$AO$46))</f>
        <v>0.47826086956521741</v>
      </c>
      <c r="BW56">
        <f>1-(($AN$49-$AP$48)/($AP$49-$AP$48))</f>
        <v>0.25</v>
      </c>
      <c r="BX56">
        <f>(($AO$47-$AP$48)/($AP$49-$AP$48))</f>
        <v>0.45833333333333331</v>
      </c>
      <c r="BY56">
        <f>1-(($AQ$48-$AP$48)/($AP$49-$AP$48))</f>
        <v>0.125</v>
      </c>
      <c r="BZ56">
        <f>1-(($AN$49-$AQ$47)/($AQ$48-$AQ$47))</f>
        <v>0.13636363636363635</v>
      </c>
      <c r="CA56">
        <f>1-(($AO$47-$AQ$47)/($AQ$48-$AQ$47))</f>
        <v>0.45454545454545459</v>
      </c>
      <c r="CB56">
        <f>(($AP$48-$AQ$47)/($AQ$48-$AQ$47))</f>
        <v>4.5454545454545456E-2</v>
      </c>
    </row>
    <row r="57" spans="1:80" x14ac:dyDescent="0.25">
      <c r="A57">
        <v>56</v>
      </c>
      <c r="B57">
        <v>220.21268499999999</v>
      </c>
      <c r="C57" s="4">
        <v>1</v>
      </c>
      <c r="H57">
        <v>230.37482499999999</v>
      </c>
      <c r="I57" s="5">
        <v>4</v>
      </c>
      <c r="P57">
        <v>2</v>
      </c>
      <c r="Q57" t="str">
        <f t="shared" si="0"/>
        <v>14</v>
      </c>
      <c r="R57">
        <v>4</v>
      </c>
      <c r="X57" t="s">
        <v>300</v>
      </c>
      <c r="Y57" t="s">
        <v>264</v>
      </c>
      <c r="AN57">
        <v>1232</v>
      </c>
      <c r="AO57">
        <v>1280</v>
      </c>
      <c r="AP57">
        <v>1264</v>
      </c>
      <c r="AQ57">
        <v>1288</v>
      </c>
      <c r="AT57">
        <f>(($AO$48-$AN$49)/($AN$50-$AN$49))</f>
        <v>0.68421052631578949</v>
      </c>
      <c r="AU57">
        <f>(($AP$49-$AN$49)/($AN$50-$AN$49))</f>
        <v>0.31578947368421051</v>
      </c>
      <c r="AV57">
        <f>(($AQ$48-$AN$49)/($AN$50-$AN$49))</f>
        <v>0.15789473684210525</v>
      </c>
      <c r="AW57">
        <f>(($AN$49-$AO$47)/($AO$48-$AO$47))</f>
        <v>0.35</v>
      </c>
      <c r="AX57">
        <f>(($AP$49-$AO$47)/($AO$48-$AO$47))</f>
        <v>0.65</v>
      </c>
      <c r="AY57">
        <f>(($AQ$48-$AO$47)/($AO$48-$AO$47))</f>
        <v>0.5</v>
      </c>
      <c r="AZ57">
        <f>(($AN$50-$AP$49)/($AP$50-$AP$49))</f>
        <v>0.65</v>
      </c>
      <c r="BA57">
        <f>(($AO$48-$AP$49)/($AP$50-$AP$49))</f>
        <v>0.35</v>
      </c>
      <c r="BB57">
        <f>(($AQ$49-$AP$49)/($AP$50-$AP$49))</f>
        <v>0.95</v>
      </c>
      <c r="BC57">
        <f>(($AN$50-$AQ$48)/($AQ$49-$AQ$48))</f>
        <v>0.72727272727272729</v>
      </c>
      <c r="BD57">
        <f>(($AO$48-$AQ$48)/($AQ$49-$AQ$48))</f>
        <v>0.45454545454545453</v>
      </c>
      <c r="BE57">
        <f>(($AP$49-$AQ$48)/($AQ$49-$AQ$48))</f>
        <v>0.13636363636363635</v>
      </c>
      <c r="BG57">
        <v>4</v>
      </c>
      <c r="BH57">
        <v>313</v>
      </c>
      <c r="BI57">
        <f>($BH$66-$BH$63)/200</f>
        <v>6.5000000000000002E-2</v>
      </c>
      <c r="BQ57">
        <f>1-(($AO$48-$AN$49)/($AN$50-$AN$49))</f>
        <v>0.31578947368421051</v>
      </c>
      <c r="BR57">
        <f>(($AP$49-$AN$49)/($AN$50-$AN$49))</f>
        <v>0.31578947368421051</v>
      </c>
      <c r="BS57">
        <f>(($AQ$48-$AN$49)/($AN$50-$AN$49))</f>
        <v>0.15789473684210525</v>
      </c>
      <c r="BT57">
        <f>(($AN$49-$AO$47)/($AO$48-$AO$47))</f>
        <v>0.35</v>
      </c>
      <c r="BU57">
        <f>1-(($AP$49-$AO$47)/($AO$48-$AO$47))</f>
        <v>0.35</v>
      </c>
      <c r="BV57">
        <f>(($AQ$48-$AO$47)/($AO$48-$AO$47))</f>
        <v>0.5</v>
      </c>
      <c r="BW57">
        <f>1-(($AN$50-$AP$49)/($AP$50-$AP$49))</f>
        <v>0.35</v>
      </c>
      <c r="BX57">
        <f>(($AO$48-$AP$49)/($AP$50-$AP$49))</f>
        <v>0.35</v>
      </c>
      <c r="BY57">
        <f>1-(($AQ$49-$AP$49)/($AP$50-$AP$49))</f>
        <v>5.0000000000000044E-2</v>
      </c>
      <c r="BZ57">
        <f>1-(($AN$50-$AQ$48)/($AQ$49-$AQ$48))</f>
        <v>0.27272727272727271</v>
      </c>
      <c r="CA57">
        <f>(($AO$48-$AQ$48)/($AQ$49-$AQ$48))</f>
        <v>0.45454545454545453</v>
      </c>
      <c r="CB57">
        <f>(($AP$49-$AQ$48)/($AQ$49-$AQ$48))</f>
        <v>0.13636363636363635</v>
      </c>
    </row>
    <row r="58" spans="1:80" x14ac:dyDescent="0.25">
      <c r="A58">
        <v>57</v>
      </c>
      <c r="B58">
        <v>220.173666</v>
      </c>
      <c r="C58" s="4">
        <v>1</v>
      </c>
      <c r="H58">
        <v>230.37637000000001</v>
      </c>
      <c r="I58" s="5">
        <v>4</v>
      </c>
      <c r="P58">
        <v>2</v>
      </c>
      <c r="Q58" t="str">
        <f t="shared" si="0"/>
        <v>14</v>
      </c>
      <c r="R58">
        <v>3</v>
      </c>
      <c r="X58" t="s">
        <v>300</v>
      </c>
      <c r="Y58" t="s">
        <v>261</v>
      </c>
      <c r="AN58">
        <v>1254</v>
      </c>
      <c r="AO58">
        <v>1302</v>
      </c>
      <c r="AP58">
        <v>1286</v>
      </c>
      <c r="AQ58">
        <v>1310</v>
      </c>
      <c r="AT58">
        <f>(($AO$49-$AN$50)/($AN$51-$AN$50))</f>
        <v>0.78260869565217395</v>
      </c>
      <c r="AU58">
        <f>(($AP$50-$AN$50)/($AN$51-$AN$50))</f>
        <v>0.30434782608695654</v>
      </c>
      <c r="AV58">
        <f>(($AQ$49-$AN$50)/($AN$51-$AN$50))</f>
        <v>0.2608695652173913</v>
      </c>
      <c r="AW58">
        <f>(($AN$50-$AO$48)/($AO$49-$AO$48))</f>
        <v>0.25</v>
      </c>
      <c r="AX58">
        <f>(($AP$50-$AO$48)/($AO$49-$AO$48))</f>
        <v>0.54166666666666663</v>
      </c>
      <c r="AY58">
        <f>(($AQ$49-$AO$48)/($AO$49-$AO$48))</f>
        <v>0.5</v>
      </c>
      <c r="AZ58">
        <f>(($AN$51-$AP$50)/($AP$51-$AP$50))</f>
        <v>0.69565217391304346</v>
      </c>
      <c r="BA58">
        <f>(($AO$49-$AP$50)/($AP$51-$AP$50))</f>
        <v>0.47826086956521741</v>
      </c>
      <c r="BB58">
        <f>(($AQ$50-$AP$50)/($AP$51-$AP$50))</f>
        <v>0.91304347826086951</v>
      </c>
      <c r="BC58">
        <f>(($AN$51-$AQ$49)/($AQ$50-$AQ$49))</f>
        <v>0.77272727272727271</v>
      </c>
      <c r="BD58">
        <f>(($AO$49-$AQ$49)/($AQ$50-$AQ$49))</f>
        <v>0.54545454545454541</v>
      </c>
      <c r="BE58">
        <f>(($AP$50-$AQ$49)/($AQ$50-$AQ$49))</f>
        <v>4.5454545454545456E-2</v>
      </c>
      <c r="BG58">
        <v>3</v>
      </c>
      <c r="BH58">
        <v>316</v>
      </c>
      <c r="BI58">
        <f>($BH$67-$BH$64)/200</f>
        <v>7.4999999999999997E-2</v>
      </c>
      <c r="BQ58">
        <f>1-(($AO$49-$AN$50)/($AN$51-$AN$50))</f>
        <v>0.21739130434782605</v>
      </c>
      <c r="BR58">
        <f>(($AP$50-$AN$50)/($AN$51-$AN$50))</f>
        <v>0.30434782608695654</v>
      </c>
      <c r="BS58">
        <f>(($AQ$49-$AN$50)/($AN$51-$AN$50))</f>
        <v>0.2608695652173913</v>
      </c>
      <c r="BT58">
        <f>(($AN$50-$AO$48)/($AO$49-$AO$48))</f>
        <v>0.25</v>
      </c>
      <c r="BU58">
        <f>1-(($AP$50-$AO$48)/($AO$49-$AO$48))</f>
        <v>0.45833333333333337</v>
      </c>
      <c r="BV58">
        <f>(($AQ$49-$AO$48)/($AO$49-$AO$48))</f>
        <v>0.5</v>
      </c>
      <c r="BW58">
        <f>1-(($AN$51-$AP$50)/($AP$51-$AP$50))</f>
        <v>0.30434782608695654</v>
      </c>
      <c r="BX58">
        <f>(($AO$49-$AP$50)/($AP$51-$AP$50))</f>
        <v>0.47826086956521741</v>
      </c>
      <c r="BY58">
        <f>1-(($AQ$50-$AP$50)/($AP$51-$AP$50))</f>
        <v>8.6956521739130488E-2</v>
      </c>
      <c r="BZ58">
        <f>1-(($AN$51-$AQ$49)/($AQ$50-$AQ$49))</f>
        <v>0.22727272727272729</v>
      </c>
      <c r="CA58">
        <f>1-(($AO$49-$AQ$49)/($AQ$50-$AQ$49))</f>
        <v>0.45454545454545459</v>
      </c>
      <c r="CB58">
        <f>(($AP$50-$AQ$49)/($AQ$50-$AQ$49))</f>
        <v>4.5454545454545456E-2</v>
      </c>
    </row>
    <row r="59" spans="1:80" x14ac:dyDescent="0.25">
      <c r="A59">
        <v>58</v>
      </c>
      <c r="B59">
        <v>220.18547000000001</v>
      </c>
      <c r="C59" s="4">
        <v>1</v>
      </c>
      <c r="H59">
        <v>230.37637000000001</v>
      </c>
      <c r="I59" s="5">
        <v>4</v>
      </c>
      <c r="P59">
        <v>2</v>
      </c>
      <c r="Q59" t="str">
        <f t="shared" si="0"/>
        <v>14</v>
      </c>
      <c r="R59">
        <v>2</v>
      </c>
      <c r="X59" t="s">
        <v>300</v>
      </c>
      <c r="Y59" t="s">
        <v>262</v>
      </c>
      <c r="AN59">
        <v>1276</v>
      </c>
      <c r="AO59">
        <v>1325</v>
      </c>
      <c r="AP59">
        <v>1309</v>
      </c>
      <c r="AQ59">
        <v>1333</v>
      </c>
      <c r="AT59">
        <f>(($AO$50-$AN$51)/($AN$52-$AN$51))</f>
        <v>0.81818181818181823</v>
      </c>
      <c r="AU59">
        <f>(($AP$51-$AN$51)/($AN$52-$AN$51))</f>
        <v>0.31818181818181818</v>
      </c>
      <c r="AV59">
        <f>(($AQ$50-$AN$51)/($AN$52-$AN$51))</f>
        <v>0.22727272727272727</v>
      </c>
      <c r="AW59">
        <f>(($AN$51-$AO$49)/($AO$50-$AO$49))</f>
        <v>0.21739130434782608</v>
      </c>
      <c r="AX59">
        <f>(($AP$51-$AO$49)/($AO$50-$AO$49))</f>
        <v>0.52173913043478259</v>
      </c>
      <c r="AY59">
        <f>(($AQ$50-$AO$49)/($AO$50-$AO$49))</f>
        <v>0.43478260869565216</v>
      </c>
      <c r="AZ59">
        <f>(($AN$52-$AP$51)/($AP$52-$AP$51))</f>
        <v>0.65217391304347827</v>
      </c>
      <c r="BA59">
        <f>(($AO$50-$AP$51)/($AP$52-$AP$51))</f>
        <v>0.47826086956521741</v>
      </c>
      <c r="BB59">
        <f>(($AQ$51-$AP$51)/($AP$52-$AP$51))</f>
        <v>0.91304347826086951</v>
      </c>
      <c r="BC59">
        <f>(($AN$52-$AQ$50)/($AQ$51-$AQ$50))</f>
        <v>0.73913043478260865</v>
      </c>
      <c r="BD59">
        <f>(($AO$50-$AQ$50)/($AQ$51-$AQ$50))</f>
        <v>0.56521739130434778</v>
      </c>
      <c r="BE59">
        <f>(($AP$51-$AQ$50)/($AQ$51-$AQ$50))</f>
        <v>8.6956521739130432E-2</v>
      </c>
      <c r="BG59">
        <v>2</v>
      </c>
      <c r="BH59">
        <v>321</v>
      </c>
      <c r="BI59">
        <f>($BH$68-$BH$65)/200</f>
        <v>0.09</v>
      </c>
      <c r="BQ59">
        <f>1-(($AO$50-$AN$51)/($AN$52-$AN$51))</f>
        <v>0.18181818181818177</v>
      </c>
      <c r="BR59">
        <f>(($AP$51-$AN$51)/($AN$52-$AN$51))</f>
        <v>0.31818181818181818</v>
      </c>
      <c r="BS59">
        <f>(($AQ$50-$AN$51)/($AN$52-$AN$51))</f>
        <v>0.22727272727272727</v>
      </c>
      <c r="BT59">
        <f>(($AN$51-$AO$49)/($AO$50-$AO$49))</f>
        <v>0.21739130434782608</v>
      </c>
      <c r="BU59">
        <f>1-(($AP$51-$AO$49)/($AO$50-$AO$49))</f>
        <v>0.47826086956521741</v>
      </c>
      <c r="BV59">
        <f>(($AQ$50-$AO$49)/($AO$50-$AO$49))</f>
        <v>0.43478260869565216</v>
      </c>
      <c r="BW59">
        <f>1-(($AN$52-$AP$51)/($AP$52-$AP$51))</f>
        <v>0.34782608695652173</v>
      </c>
      <c r="BX59">
        <f>(($AO$50-$AP$51)/($AP$52-$AP$51))</f>
        <v>0.47826086956521741</v>
      </c>
      <c r="BY59">
        <f>1-(($AQ$51-$AP$51)/($AP$52-$AP$51))</f>
        <v>8.6956521739130488E-2</v>
      </c>
      <c r="BZ59">
        <f>1-(($AN$52-$AQ$50)/($AQ$51-$AQ$50))</f>
        <v>0.26086956521739135</v>
      </c>
      <c r="CA59">
        <f>1-(($AO$50-$AQ$50)/($AQ$51-$AQ$50))</f>
        <v>0.43478260869565222</v>
      </c>
      <c r="CB59">
        <f>(($AP$51-$AQ$50)/($AQ$51-$AQ$50))</f>
        <v>8.6956521739130432E-2</v>
      </c>
    </row>
    <row r="60" spans="1:80" x14ac:dyDescent="0.25">
      <c r="A60">
        <v>59</v>
      </c>
      <c r="B60">
        <v>220.18547000000001</v>
      </c>
      <c r="C60" s="4">
        <v>1</v>
      </c>
      <c r="H60">
        <v>230.37637000000001</v>
      </c>
      <c r="I60" s="5">
        <v>4</v>
      </c>
      <c r="P60">
        <v>2</v>
      </c>
      <c r="Q60" t="str">
        <f t="shared" si="0"/>
        <v>14</v>
      </c>
      <c r="R60">
        <v>1</v>
      </c>
      <c r="X60" t="s">
        <v>300</v>
      </c>
      <c r="Y60" t="s">
        <v>263</v>
      </c>
      <c r="AB60" t="s">
        <v>300</v>
      </c>
      <c r="AC60" t="str">
        <f>CONCATENATE($R60,$R61,$R62,$R63)</f>
        <v>1432</v>
      </c>
      <c r="AN60">
        <v>1296</v>
      </c>
      <c r="AO60">
        <v>1349</v>
      </c>
      <c r="AP60">
        <v>1333</v>
      </c>
      <c r="AQ60">
        <v>1358</v>
      </c>
      <c r="AT60">
        <f>(($AO$51-$AN$52)/($AN$53-$AN$52))</f>
        <v>0.75</v>
      </c>
      <c r="AU60">
        <f>(($AP$52-$AN$52)/($AN$53-$AN$52))</f>
        <v>0.4</v>
      </c>
      <c r="AV60">
        <f>(($AQ$51-$AN$52)/($AN$53-$AN$52))</f>
        <v>0.3</v>
      </c>
      <c r="AW60">
        <f>(($AN$52-$AO$50)/($AO$51-$AO$50))</f>
        <v>0.21052631578947367</v>
      </c>
      <c r="AX60">
        <f>(($AP$52-$AO$50)/($AO$51-$AO$50))</f>
        <v>0.63157894736842102</v>
      </c>
      <c r="AY60">
        <f>(($AQ$51-$AO$50)/($AO$51-$AO$50))</f>
        <v>0.52631578947368418</v>
      </c>
      <c r="AZ60">
        <f>(($AN$53-$AP$52)/($AP$53-$AP$52))</f>
        <v>0.6</v>
      </c>
      <c r="BA60">
        <f>(($AO$51-$AP$52)/($AP$53-$AP$52))</f>
        <v>0.35</v>
      </c>
      <c r="BB60">
        <f>(($AQ$52-$AP$52)/($AP$53-$AP$52))</f>
        <v>0.95</v>
      </c>
      <c r="BC60">
        <f>(($AN$53-$AQ$51)/($AQ$52-$AQ$51))</f>
        <v>0.66666666666666663</v>
      </c>
      <c r="BD60">
        <f>(($AO$51-$AQ$51)/($AQ$52-$AQ$51))</f>
        <v>0.42857142857142855</v>
      </c>
      <c r="BE60">
        <f>(($AP$52-$AQ$51)/($AQ$52-$AQ$51))</f>
        <v>9.5238095238095233E-2</v>
      </c>
      <c r="BG60">
        <v>1</v>
      </c>
      <c r="BH60">
        <v>329</v>
      </c>
      <c r="BI60">
        <f>($BH$69-$BH$66)/200</f>
        <v>9.5000000000000001E-2</v>
      </c>
      <c r="BQ60">
        <f>1-(($AO$51-$AN$52)/($AN$53-$AN$52))</f>
        <v>0.25</v>
      </c>
      <c r="BR60">
        <f>(($AP$52-$AN$52)/($AN$53-$AN$52))</f>
        <v>0.4</v>
      </c>
      <c r="BS60">
        <f>(($AQ$51-$AN$52)/($AN$53-$AN$52))</f>
        <v>0.3</v>
      </c>
      <c r="BT60">
        <f>(($AN$52-$AO$50)/($AO$51-$AO$50))</f>
        <v>0.21052631578947367</v>
      </c>
      <c r="BU60">
        <f>1-(($AP$52-$AO$50)/($AO$51-$AO$50))</f>
        <v>0.36842105263157898</v>
      </c>
      <c r="BV60">
        <f>1-(($AQ$51-$AO$50)/($AO$51-$AO$50))</f>
        <v>0.47368421052631582</v>
      </c>
      <c r="BW60">
        <f>1-(($AN$53-$AP$52)/($AP$53-$AP$52))</f>
        <v>0.4</v>
      </c>
      <c r="BX60">
        <f>(($AO$51-$AP$52)/($AP$53-$AP$52))</f>
        <v>0.35</v>
      </c>
      <c r="BY60">
        <f>1-(($AQ$52-$AP$52)/($AP$53-$AP$52))</f>
        <v>5.0000000000000044E-2</v>
      </c>
      <c r="BZ60">
        <f>1-(($AN$53-$AQ$51)/($AQ$52-$AQ$51))</f>
        <v>0.33333333333333337</v>
      </c>
      <c r="CA60">
        <f>(($AO$51-$AQ$51)/($AQ$52-$AQ$51))</f>
        <v>0.42857142857142855</v>
      </c>
      <c r="CB60">
        <f>(($AP$52-$AQ$51)/($AQ$52-$AQ$51))</f>
        <v>9.5238095238095233E-2</v>
      </c>
    </row>
    <row r="61" spans="1:80" x14ac:dyDescent="0.25">
      <c r="A61">
        <v>60</v>
      </c>
      <c r="F61">
        <v>220.89986400000001</v>
      </c>
      <c r="G61" s="3">
        <v>3</v>
      </c>
      <c r="P61">
        <v>1</v>
      </c>
      <c r="Q61" t="str">
        <f t="shared" si="0"/>
        <v>3</v>
      </c>
      <c r="R61">
        <v>4</v>
      </c>
      <c r="X61" t="s">
        <v>300</v>
      </c>
      <c r="Y61" t="s">
        <v>264</v>
      </c>
      <c r="AN61">
        <v>1323</v>
      </c>
      <c r="AO61">
        <v>1373</v>
      </c>
      <c r="AP61">
        <v>1357</v>
      </c>
      <c r="AQ61">
        <v>1381</v>
      </c>
      <c r="AT61">
        <f>(($AO$52-$AN$53)/($AN$54-$AN$53))</f>
        <v>0.68181818181818177</v>
      </c>
      <c r="AU61">
        <f>(($AP$53-$AN$53)/($AN$54-$AN$53))</f>
        <v>0.36363636363636365</v>
      </c>
      <c r="AV61">
        <f>(($AQ$52-$AN$53)/($AN$54-$AN$53))</f>
        <v>0.31818181818181818</v>
      </c>
      <c r="AW61">
        <f>(($AN$53-$AO$51)/($AO$52-$AO$51))</f>
        <v>0.25</v>
      </c>
      <c r="AX61">
        <f>(($AP$53-$AO$51)/($AO$52-$AO$51))</f>
        <v>0.65</v>
      </c>
      <c r="AY61">
        <f>(($AQ$52-$AO$51)/($AO$52-$AO$51))</f>
        <v>0.6</v>
      </c>
      <c r="AZ61">
        <f>(($AN$54-$AP$53)/($AP$54-$AP$53))</f>
        <v>0.60869565217391308</v>
      </c>
      <c r="BA61">
        <f>(($AO$52-$AP$53)/($AP$54-$AP$53))</f>
        <v>0.30434782608695654</v>
      </c>
      <c r="BC61">
        <f>(($AN$54-$AQ$52)/($AQ$53-$AQ$52))</f>
        <v>0.625</v>
      </c>
      <c r="BD61">
        <f>(($AO$52-$AQ$52)/($AQ$53-$AQ$52))</f>
        <v>0.33333333333333331</v>
      </c>
      <c r="BE61">
        <f>(($AP$53-$AQ$52)/($AQ$53-$AQ$52))</f>
        <v>4.1666666666666664E-2</v>
      </c>
      <c r="BG61">
        <v>4</v>
      </c>
      <c r="BH61">
        <v>333</v>
      </c>
      <c r="BI61">
        <f>($BH$70-$BH$67)/200</f>
        <v>7.0000000000000007E-2</v>
      </c>
      <c r="BQ61">
        <f>1-(($AO$52-$AN$53)/($AN$54-$AN$53))</f>
        <v>0.31818181818181823</v>
      </c>
      <c r="BR61">
        <f>(($AP$53-$AN$53)/($AN$54-$AN$53))</f>
        <v>0.36363636363636365</v>
      </c>
      <c r="BS61">
        <f>(($AQ$52-$AN$53)/($AN$54-$AN$53))</f>
        <v>0.31818181818181818</v>
      </c>
      <c r="BT61">
        <f>(($AN$53-$AO$51)/($AO$52-$AO$51))</f>
        <v>0.25</v>
      </c>
      <c r="BU61">
        <f>1-(($AP$53-$AO$51)/($AO$52-$AO$51))</f>
        <v>0.35</v>
      </c>
      <c r="BV61">
        <f>1-(($AQ$52-$AO$51)/($AO$52-$AO$51))</f>
        <v>0.4</v>
      </c>
      <c r="BW61">
        <f>1-(($AN$54-$AP$53)/($AP$54-$AP$53))</f>
        <v>0.39130434782608692</v>
      </c>
      <c r="BX61">
        <f>(($AO$52-$AP$53)/($AP$54-$AP$53))</f>
        <v>0.30434782608695654</v>
      </c>
      <c r="BZ61">
        <f>1-(($AN$54-$AQ$52)/($AQ$53-$AQ$52))</f>
        <v>0.375</v>
      </c>
      <c r="CA61">
        <f>(($AO$52-$AQ$52)/($AQ$53-$AQ$52))</f>
        <v>0.33333333333333331</v>
      </c>
      <c r="CB61">
        <f>(($AP$53-$AQ$52)/($AQ$53-$AQ$52))</f>
        <v>4.1666666666666664E-2</v>
      </c>
    </row>
    <row r="62" spans="1:80" x14ac:dyDescent="0.25">
      <c r="A62">
        <v>61</v>
      </c>
      <c r="F62">
        <v>220.828992</v>
      </c>
      <c r="G62" s="3">
        <v>3</v>
      </c>
      <c r="P62">
        <v>1</v>
      </c>
      <c r="Q62" t="str">
        <f t="shared" si="0"/>
        <v>3</v>
      </c>
      <c r="R62">
        <v>3</v>
      </c>
      <c r="X62" t="s">
        <v>300</v>
      </c>
      <c r="Y62" t="s">
        <v>261</v>
      </c>
      <c r="AN62">
        <v>1345</v>
      </c>
      <c r="AO62">
        <v>1395</v>
      </c>
      <c r="AP62">
        <v>1379</v>
      </c>
      <c r="AQ62">
        <v>1407</v>
      </c>
      <c r="AT62">
        <f>(($AO$53-$AN$54)/($AN$55-$AN$54))</f>
        <v>0.63636363636363635</v>
      </c>
      <c r="AU62">
        <f>(($AP$54-$AN$54)/($AN$55-$AN$54))</f>
        <v>0.40909090909090912</v>
      </c>
      <c r="AV62">
        <f>(($AQ$53-$AN$54)/($AN$55-$AN$54))</f>
        <v>0.40909090909090912</v>
      </c>
      <c r="AW62">
        <f>(($AN$54-$AO$52)/($AO$53-$AO$52))</f>
        <v>0.33333333333333331</v>
      </c>
      <c r="AX62">
        <f>(($AP$54-$AO$52)/($AO$53-$AO$52))</f>
        <v>0.76190476190476186</v>
      </c>
      <c r="AY62">
        <f>(($AQ$53-$AO$52)/($AO$53-$AO$52))</f>
        <v>0.76190476190476186</v>
      </c>
      <c r="BG62">
        <v>3</v>
      </c>
      <c r="BH62">
        <v>336</v>
      </c>
      <c r="BI62">
        <f>($BH$71-$BH$68)/200</f>
        <v>6.5000000000000002E-2</v>
      </c>
      <c r="BQ62">
        <f>1-(($AO$53-$AN$54)/($AN$55-$AN$54))</f>
        <v>0.36363636363636365</v>
      </c>
      <c r="BR62">
        <f>(($AP$54-$AN$54)/($AN$55-$AN$54))</f>
        <v>0.40909090909090912</v>
      </c>
      <c r="BS62">
        <f>(($AQ$53-$AN$54)/($AN$55-$AN$54))</f>
        <v>0.40909090909090912</v>
      </c>
      <c r="BT62">
        <f>(($AN$54-$AO$52)/($AO$53-$AO$52))</f>
        <v>0.33333333333333331</v>
      </c>
      <c r="BU62">
        <f>1-(($AP$54-$AO$52)/($AO$53-$AO$52))</f>
        <v>0.23809523809523814</v>
      </c>
      <c r="BV62">
        <f>1-(($AQ$53-$AO$52)/($AO$53-$AO$52))</f>
        <v>0.23809523809523814</v>
      </c>
    </row>
    <row r="63" spans="1:80" x14ac:dyDescent="0.25">
      <c r="A63">
        <v>62</v>
      </c>
      <c r="F63">
        <v>220.82744600000001</v>
      </c>
      <c r="G63" s="3">
        <v>3</v>
      </c>
      <c r="P63">
        <v>1</v>
      </c>
      <c r="Q63" t="str">
        <f t="shared" si="0"/>
        <v>3</v>
      </c>
      <c r="R63">
        <v>2</v>
      </c>
      <c r="X63" t="s">
        <v>300</v>
      </c>
      <c r="Y63" t="s">
        <v>262</v>
      </c>
      <c r="AN63">
        <v>1366</v>
      </c>
      <c r="AO63">
        <v>1422</v>
      </c>
      <c r="AP63">
        <v>1402</v>
      </c>
      <c r="AQ63">
        <v>1431</v>
      </c>
      <c r="BG63">
        <v>2</v>
      </c>
      <c r="BH63">
        <v>347</v>
      </c>
      <c r="BI63">
        <f>($BH$72-$BH$69)/200</f>
        <v>8.5000000000000006E-2</v>
      </c>
    </row>
    <row r="64" spans="1:80" x14ac:dyDescent="0.25">
      <c r="A64">
        <v>63</v>
      </c>
      <c r="F64">
        <v>220.81440499999999</v>
      </c>
      <c r="G64" s="3">
        <v>3</v>
      </c>
      <c r="P64">
        <v>1</v>
      </c>
      <c r="Q64" t="str">
        <f t="shared" si="0"/>
        <v>3</v>
      </c>
      <c r="R64">
        <v>1</v>
      </c>
      <c r="X64" t="s">
        <v>300</v>
      </c>
      <c r="Y64" t="s">
        <v>263</v>
      </c>
      <c r="AB64" t="s">
        <v>300</v>
      </c>
      <c r="AC64" t="str">
        <f>CONCATENATE($R64,$R65,$R66,$R67)</f>
        <v>1432</v>
      </c>
      <c r="AN64">
        <v>1387</v>
      </c>
      <c r="AO64">
        <v>1441</v>
      </c>
      <c r="AP64">
        <v>1427</v>
      </c>
      <c r="AQ64">
        <v>1448</v>
      </c>
      <c r="BG64">
        <v>1</v>
      </c>
      <c r="BH64">
        <v>353</v>
      </c>
      <c r="BI64">
        <f>($BH$73-$BH$70)/200</f>
        <v>0.1</v>
      </c>
    </row>
    <row r="65" spans="1:80" x14ac:dyDescent="0.25">
      <c r="A65">
        <v>64</v>
      </c>
      <c r="D65">
        <v>207.53658899999999</v>
      </c>
      <c r="E65" s="2">
        <v>2</v>
      </c>
      <c r="F65">
        <v>220.85857799999999</v>
      </c>
      <c r="G65" s="3">
        <v>3</v>
      </c>
      <c r="P65">
        <v>2</v>
      </c>
      <c r="Q65" t="str">
        <f t="shared" si="0"/>
        <v>23</v>
      </c>
      <c r="R65">
        <v>4</v>
      </c>
      <c r="X65" t="s">
        <v>300</v>
      </c>
      <c r="Y65" t="s">
        <v>264</v>
      </c>
      <c r="AN65">
        <v>1411</v>
      </c>
      <c r="AO65">
        <v>1462</v>
      </c>
      <c r="AP65">
        <v>1445</v>
      </c>
      <c r="AQ65">
        <v>1467</v>
      </c>
      <c r="AT65">
        <f>(($AO$54-$AN$56)/($AN$57-$AN$56))</f>
        <v>0.25925925925925924</v>
      </c>
      <c r="AU65">
        <f>(($AP$55-$AN$56)/($AN$57-$AN$56))</f>
        <v>0.40740740740740738</v>
      </c>
      <c r="AV65">
        <f>(($AQ$54-$AN$56)/($AN$57-$AN$56))</f>
        <v>0.44444444444444442</v>
      </c>
      <c r="AW65">
        <f>(($AN$57-$AO$54)/($AO$55-$AO$54))</f>
        <v>0.86956521739130432</v>
      </c>
      <c r="AX65">
        <f>(($AP$55-$AO$54)/($AO$55-$AO$54))</f>
        <v>0.17391304347826086</v>
      </c>
      <c r="AY65">
        <f>(($AQ$54-$AO$54)/($AO$55-$AO$54))</f>
        <v>0.21739130434782608</v>
      </c>
      <c r="AZ65">
        <f>(($AN$57-$AP$55)/($AP$56-$AP$55))</f>
        <v>0.64</v>
      </c>
      <c r="BA65">
        <f>(($AO$55-$AP$55)/($AP$56-$AP$55))</f>
        <v>0.76</v>
      </c>
      <c r="BB65">
        <f>(($AQ$54-$AP$55)/($AP$56-$AP$55))</f>
        <v>0.04</v>
      </c>
      <c r="BC65">
        <f>(($AN$57-$AQ$54)/($AQ$55-$AQ$54))</f>
        <v>0.6</v>
      </c>
      <c r="BD65">
        <f>(($AO$55-$AQ$54)/($AQ$55-$AQ$54))</f>
        <v>0.72</v>
      </c>
      <c r="BE65">
        <f>(($AP$56-$AQ$54)/($AQ$55-$AQ$54))</f>
        <v>0.96</v>
      </c>
      <c r="BG65">
        <v>4</v>
      </c>
      <c r="BH65">
        <v>357</v>
      </c>
      <c r="BI65">
        <f>($BH$74-$BH$71)/200</f>
        <v>0.09</v>
      </c>
      <c r="BQ65">
        <f>(($AO$54-$AN$56)/($AN$57-$AN$56))</f>
        <v>0.25925925925925924</v>
      </c>
      <c r="BR65">
        <f>(($AP$55-$AN$56)/($AN$57-$AN$56))</f>
        <v>0.40740740740740738</v>
      </c>
      <c r="BS65">
        <f>(($AQ$54-$AN$56)/($AN$57-$AN$56))</f>
        <v>0.44444444444444442</v>
      </c>
      <c r="BT65">
        <f>1-(($AN$57-$AO$54)/($AO$55-$AO$54))</f>
        <v>0.13043478260869568</v>
      </c>
      <c r="BU65">
        <f>(($AP$55-$AO$54)/($AO$55-$AO$54))</f>
        <v>0.17391304347826086</v>
      </c>
      <c r="BV65">
        <f>(($AQ$54-$AO$54)/($AO$55-$AO$54))</f>
        <v>0.21739130434782608</v>
      </c>
      <c r="BW65">
        <f>1-(($AN$57-$AP$55)/($AP$56-$AP$55))</f>
        <v>0.36</v>
      </c>
      <c r="BX65">
        <f>1-(($AO$55-$AP$55)/($AP$56-$AP$55))</f>
        <v>0.24</v>
      </c>
      <c r="BY65">
        <f>(($AQ$54-$AP$55)/($AP$56-$AP$55))</f>
        <v>0.04</v>
      </c>
      <c r="BZ65">
        <f>1-(($AN$57-$AQ$54)/($AQ$55-$AQ$54))</f>
        <v>0.4</v>
      </c>
      <c r="CA65">
        <f>1-(($AO$55-$AQ$54)/($AQ$55-$AQ$54))</f>
        <v>0.28000000000000003</v>
      </c>
      <c r="CB65">
        <f>1-(($AP$56-$AQ$54)/($AQ$55-$AQ$54))</f>
        <v>4.0000000000000036E-2</v>
      </c>
    </row>
    <row r="66" spans="1:80" x14ac:dyDescent="0.25">
      <c r="A66">
        <v>65</v>
      </c>
      <c r="D66">
        <v>207.59286400000002</v>
      </c>
      <c r="E66" s="2">
        <v>2</v>
      </c>
      <c r="F66">
        <v>220.822755</v>
      </c>
      <c r="G66" s="3">
        <v>3</v>
      </c>
      <c r="P66">
        <v>2</v>
      </c>
      <c r="Q66" t="str">
        <f t="shared" ref="Q66:Q129" si="2">CONCATENATE(C66,E66,G66,I66)</f>
        <v>23</v>
      </c>
      <c r="R66">
        <v>3</v>
      </c>
      <c r="X66" t="s">
        <v>300</v>
      </c>
      <c r="Y66" t="s">
        <v>261</v>
      </c>
      <c r="AN66">
        <v>1431</v>
      </c>
      <c r="AO66">
        <v>1480</v>
      </c>
      <c r="AP66">
        <v>1468</v>
      </c>
      <c r="AQ66">
        <v>1489</v>
      </c>
      <c r="AT66">
        <f>(($AO$55-$AN$57)/($AN$58-$AN$57))</f>
        <v>0.13636363636363635</v>
      </c>
      <c r="AU66">
        <f>(($AP$56-$AN$57)/($AN$58-$AN$57))</f>
        <v>0.40909090909090912</v>
      </c>
      <c r="AV66">
        <f>(($AQ$55-$AN$57)/($AN$58-$AN$57))</f>
        <v>0.45454545454545453</v>
      </c>
      <c r="AW66">
        <f>(($AN$58-$AO$55)/($AO$56-$AO$55))</f>
        <v>0.86363636363636365</v>
      </c>
      <c r="AX66">
        <f>(($AP$56-$AO$55)/($AO$56-$AO$55))</f>
        <v>0.27272727272727271</v>
      </c>
      <c r="AY66">
        <f>(($AQ$55-$AO$55)/($AO$56-$AO$55))</f>
        <v>0.31818181818181818</v>
      </c>
      <c r="AZ66">
        <f>(($AN$58-$AP$56)/($AP$57-$AP$56))</f>
        <v>0.56521739130434778</v>
      </c>
      <c r="BA66">
        <f>(($AO$56-$AP$56)/($AP$57-$AP$56))</f>
        <v>0.69565217391304346</v>
      </c>
      <c r="BB66">
        <f>(($AQ$55-$AP$56)/($AP$57-$AP$56))</f>
        <v>4.3478260869565216E-2</v>
      </c>
      <c r="BC66">
        <f>(($AN$58-$AQ$55)/($AQ$56-$AQ$55))</f>
        <v>0.54545454545454541</v>
      </c>
      <c r="BD66">
        <f>(($AO$56-$AQ$55)/($AQ$56-$AQ$55))</f>
        <v>0.68181818181818177</v>
      </c>
      <c r="BE66">
        <f>(($AP$57-$AQ$56)/($AQ$57-$AQ$56))</f>
        <v>0</v>
      </c>
      <c r="BG66">
        <v>3</v>
      </c>
      <c r="BH66">
        <v>360</v>
      </c>
      <c r="BI66">
        <f>($BH$75-$BH$72)/200</f>
        <v>6.5000000000000002E-2</v>
      </c>
      <c r="BQ66">
        <f>(($AO$55-$AN$57)/($AN$58-$AN$57))</f>
        <v>0.13636363636363635</v>
      </c>
      <c r="BR66">
        <f>(($AP$56-$AN$57)/($AN$58-$AN$57))</f>
        <v>0.40909090909090912</v>
      </c>
      <c r="BS66">
        <f>(($AQ$55-$AN$57)/($AN$58-$AN$57))</f>
        <v>0.45454545454545453</v>
      </c>
      <c r="BT66">
        <f>1-(($AN$58-$AO$55)/($AO$56-$AO$55))</f>
        <v>0.13636363636363635</v>
      </c>
      <c r="BU66">
        <f>(($AP$56-$AO$55)/($AO$56-$AO$55))</f>
        <v>0.27272727272727271</v>
      </c>
      <c r="BV66">
        <f>(($AQ$55-$AO$55)/($AO$56-$AO$55))</f>
        <v>0.31818181818181818</v>
      </c>
      <c r="BW66">
        <f>1-(($AN$58-$AP$56)/($AP$57-$AP$56))</f>
        <v>0.43478260869565222</v>
      </c>
      <c r="BX66">
        <f>1-(($AO$56-$AP$56)/($AP$57-$AP$56))</f>
        <v>0.30434782608695654</v>
      </c>
      <c r="BY66">
        <f>(($AQ$55-$AP$56)/($AP$57-$AP$56))</f>
        <v>4.3478260869565216E-2</v>
      </c>
      <c r="BZ66">
        <f>1-(($AN$58-$AQ$55)/($AQ$56-$AQ$55))</f>
        <v>0.45454545454545459</v>
      </c>
      <c r="CA66">
        <f>1-(($AO$56-$AQ$55)/($AQ$56-$AQ$55))</f>
        <v>0.31818181818181823</v>
      </c>
      <c r="CB66">
        <f>(($AP$57-$AQ$56)/($AQ$57-$AQ$56))</f>
        <v>0</v>
      </c>
    </row>
    <row r="67" spans="1:80" x14ac:dyDescent="0.25">
      <c r="A67">
        <v>66</v>
      </c>
      <c r="D67">
        <v>207.582606</v>
      </c>
      <c r="E67" s="2">
        <v>2</v>
      </c>
      <c r="F67">
        <v>220.80177699999999</v>
      </c>
      <c r="G67" s="3">
        <v>3</v>
      </c>
      <c r="P67">
        <v>2</v>
      </c>
      <c r="Q67" t="str">
        <f t="shared" si="2"/>
        <v>23</v>
      </c>
      <c r="R67">
        <v>2</v>
      </c>
      <c r="X67" t="s">
        <v>300</v>
      </c>
      <c r="Y67" t="s">
        <v>262</v>
      </c>
      <c r="AN67">
        <v>1459</v>
      </c>
      <c r="AO67">
        <v>1499</v>
      </c>
      <c r="AP67">
        <v>1488</v>
      </c>
      <c r="AQ67">
        <v>1508</v>
      </c>
      <c r="AT67">
        <f>(($AO$56-$AN$58)/($AN$59-$AN$58))</f>
        <v>0.13636363636363635</v>
      </c>
      <c r="AU67">
        <f>(($AP$57-$AN$58)/($AN$59-$AN$58))</f>
        <v>0.45454545454545453</v>
      </c>
      <c r="AV67">
        <f>(($AQ$56-$AN$58)/($AN$59-$AN$58))</f>
        <v>0.45454545454545453</v>
      </c>
      <c r="AW67">
        <f>(($AN$59-$AO$56)/($AO$57-$AO$56))</f>
        <v>0.82608695652173914</v>
      </c>
      <c r="AX67">
        <f>(($AP$57-$AO$56)/($AO$57-$AO$56))</f>
        <v>0.30434782608695654</v>
      </c>
      <c r="AY67">
        <f>(($AQ$56-$AO$56)/($AO$57-$AO$56))</f>
        <v>0.30434782608695654</v>
      </c>
      <c r="AZ67">
        <f>(($AN$59-$AP$57)/($AP$58-$AP$57))</f>
        <v>0.54545454545454541</v>
      </c>
      <c r="BA67">
        <f>(($AO$57-$AP$57)/($AP$58-$AP$57))</f>
        <v>0.72727272727272729</v>
      </c>
      <c r="BB67">
        <f>(($AQ$56-$AP$57)/($AP$58-$AP$57))</f>
        <v>0</v>
      </c>
      <c r="BC67">
        <f>(($AN$59-$AQ$56)/($AQ$57-$AQ$56))</f>
        <v>0.5</v>
      </c>
      <c r="BD67">
        <f>(($AO$57-$AQ$56)/($AQ$57-$AQ$56))</f>
        <v>0.66666666666666663</v>
      </c>
      <c r="BE67">
        <f>(($AP$58-$AQ$56)/($AQ$57-$AQ$56))</f>
        <v>0.91666666666666663</v>
      </c>
      <c r="BG67">
        <v>2</v>
      </c>
      <c r="BH67">
        <v>368</v>
      </c>
      <c r="BI67">
        <f>($BH$76-$BH$73)/200</f>
        <v>8.5000000000000006E-2</v>
      </c>
      <c r="BQ67">
        <f>(($AO$56-$AN$58)/($AN$59-$AN$58))</f>
        <v>0.13636363636363635</v>
      </c>
      <c r="BR67">
        <f>(($AP$57-$AN$58)/($AN$59-$AN$58))</f>
        <v>0.45454545454545453</v>
      </c>
      <c r="BS67">
        <f>(($AQ$56-$AN$58)/($AN$59-$AN$58))</f>
        <v>0.45454545454545453</v>
      </c>
      <c r="BT67">
        <f>1-(($AN$59-$AO$56)/($AO$57-$AO$56))</f>
        <v>0.17391304347826086</v>
      </c>
      <c r="BU67">
        <f>(($AP$57-$AO$56)/($AO$57-$AO$56))</f>
        <v>0.30434782608695654</v>
      </c>
      <c r="BV67">
        <f>(($AQ$56-$AO$56)/($AO$57-$AO$56))</f>
        <v>0.30434782608695654</v>
      </c>
      <c r="BW67">
        <f>1-(($AN$59-$AP$57)/($AP$58-$AP$57))</f>
        <v>0.45454545454545459</v>
      </c>
      <c r="BX67">
        <f>1-(($AO$57-$AP$57)/($AP$58-$AP$57))</f>
        <v>0.27272727272727271</v>
      </c>
      <c r="BY67">
        <f>(($AQ$56-$AP$57)/($AP$58-$AP$57))</f>
        <v>0</v>
      </c>
      <c r="BZ67">
        <f>(($AN$59-$AQ$56)/($AQ$57-$AQ$56))</f>
        <v>0.5</v>
      </c>
      <c r="CA67">
        <f>1-(($AO$57-$AQ$56)/($AQ$57-$AQ$56))</f>
        <v>0.33333333333333337</v>
      </c>
      <c r="CB67">
        <f>1-(($AP$58-$AQ$56)/($AQ$57-$AQ$56))</f>
        <v>8.333333333333337E-2</v>
      </c>
    </row>
    <row r="68" spans="1:80" x14ac:dyDescent="0.25">
      <c r="A68">
        <v>67</v>
      </c>
      <c r="D68">
        <v>207.56209799999999</v>
      </c>
      <c r="E68" s="2">
        <v>2</v>
      </c>
      <c r="F68">
        <v>220.792396</v>
      </c>
      <c r="G68" s="3">
        <v>3</v>
      </c>
      <c r="P68">
        <v>2</v>
      </c>
      <c r="Q68" t="str">
        <f t="shared" si="2"/>
        <v>23</v>
      </c>
      <c r="R68">
        <v>1</v>
      </c>
      <c r="X68" t="s">
        <v>300</v>
      </c>
      <c r="Y68" t="s">
        <v>261</v>
      </c>
      <c r="AB68" t="s">
        <v>300</v>
      </c>
      <c r="AC68" t="str">
        <f>CONCATENATE($R68,$R69,$R70,$R71)</f>
        <v>1432</v>
      </c>
      <c r="AN68">
        <v>1483</v>
      </c>
      <c r="AO68">
        <v>1521</v>
      </c>
      <c r="AP68">
        <v>1509</v>
      </c>
      <c r="AQ68">
        <v>1532</v>
      </c>
      <c r="AT68">
        <f>(($AO$57-$AN$59)/($AN$60-$AN$59))</f>
        <v>0.2</v>
      </c>
      <c r="AU68">
        <f>(($AP$58-$AN$59)/($AN$60-$AN$59))</f>
        <v>0.5</v>
      </c>
      <c r="AV68">
        <f>(($AQ$57-$AN$59)/($AN$60-$AN$59))</f>
        <v>0.6</v>
      </c>
      <c r="AW68">
        <f>(($AN$60-$AO$57)/($AO$58-$AO$57))</f>
        <v>0.72727272727272729</v>
      </c>
      <c r="AX68">
        <f>(($AP$58-$AO$57)/($AO$58-$AO$57))</f>
        <v>0.27272727272727271</v>
      </c>
      <c r="AY68">
        <f>(($AQ$57-$AO$57)/($AO$58-$AO$57))</f>
        <v>0.36363636363636365</v>
      </c>
      <c r="AZ68">
        <f>(($AN$60-$AP$58)/($AP$59-$AP$58))</f>
        <v>0.43478260869565216</v>
      </c>
      <c r="BA68">
        <f>(($AO$58-$AP$58)/($AP$59-$AP$58))</f>
        <v>0.69565217391304346</v>
      </c>
      <c r="BB68">
        <f>(($AQ$57-$AP$58)/($AP$59-$AP$58))</f>
        <v>8.6956521739130432E-2</v>
      </c>
      <c r="BC68">
        <f>(($AN$60-$AQ$57)/($AQ$58-$AQ$57))</f>
        <v>0.36363636363636365</v>
      </c>
      <c r="BD68">
        <f>(($AO$58-$AQ$57)/($AQ$58-$AQ$57))</f>
        <v>0.63636363636363635</v>
      </c>
      <c r="BE68">
        <f>(($AP$59-$AQ$57)/($AQ$58-$AQ$57))</f>
        <v>0.95454545454545459</v>
      </c>
      <c r="BG68">
        <v>1</v>
      </c>
      <c r="BH68">
        <v>375</v>
      </c>
      <c r="BI68">
        <f>($BH$82-$BH$79)/200</f>
        <v>7.4999999999999997E-2</v>
      </c>
      <c r="BQ68">
        <f>(($AO$57-$AN$59)/($AN$60-$AN$59))</f>
        <v>0.2</v>
      </c>
      <c r="BR68">
        <f>(($AP$58-$AN$59)/($AN$60-$AN$59))</f>
        <v>0.5</v>
      </c>
      <c r="BS68">
        <f>1-(($AQ$57-$AN$59)/($AN$60-$AN$59))</f>
        <v>0.4</v>
      </c>
      <c r="BT68">
        <f>1-(($AN$60-$AO$57)/($AO$58-$AO$57))</f>
        <v>0.27272727272727271</v>
      </c>
      <c r="BU68">
        <f>(($AP$58-$AO$57)/($AO$58-$AO$57))</f>
        <v>0.27272727272727271</v>
      </c>
      <c r="BV68">
        <f>(($AQ$57-$AO$57)/($AO$58-$AO$57))</f>
        <v>0.36363636363636365</v>
      </c>
      <c r="BW68">
        <f>(($AN$60-$AP$58)/($AP$59-$AP$58))</f>
        <v>0.43478260869565216</v>
      </c>
      <c r="BX68">
        <f>1-(($AO$58-$AP$58)/($AP$59-$AP$58))</f>
        <v>0.30434782608695654</v>
      </c>
      <c r="BY68">
        <f>(($AQ$57-$AP$58)/($AP$59-$AP$58))</f>
        <v>8.6956521739130432E-2</v>
      </c>
      <c r="BZ68">
        <f>(($AN$60-$AQ$57)/($AQ$58-$AQ$57))</f>
        <v>0.36363636363636365</v>
      </c>
      <c r="CA68">
        <f>1-(($AO$58-$AQ$57)/($AQ$58-$AQ$57))</f>
        <v>0.36363636363636365</v>
      </c>
      <c r="CB68">
        <f>1-(($AP$59-$AQ$57)/($AQ$58-$AQ$57))</f>
        <v>4.5454545454545414E-2</v>
      </c>
    </row>
    <row r="69" spans="1:80" x14ac:dyDescent="0.25">
      <c r="A69">
        <v>68</v>
      </c>
      <c r="D69">
        <v>207.57668900000002</v>
      </c>
      <c r="E69" s="2">
        <v>2</v>
      </c>
      <c r="F69">
        <v>220.89986400000001</v>
      </c>
      <c r="G69" s="3">
        <v>3</v>
      </c>
      <c r="P69">
        <v>2</v>
      </c>
      <c r="Q69" t="str">
        <f t="shared" si="2"/>
        <v>23</v>
      </c>
      <c r="R69">
        <v>4</v>
      </c>
      <c r="X69" t="s">
        <v>300</v>
      </c>
      <c r="Y69" t="s">
        <v>262</v>
      </c>
      <c r="AN69">
        <v>1504</v>
      </c>
      <c r="AO69">
        <v>1539</v>
      </c>
      <c r="AP69">
        <v>1533</v>
      </c>
      <c r="AQ69">
        <v>1552</v>
      </c>
      <c r="AT69">
        <f>(($AO$58-$AN$60)/($AN$61-$AN$60))</f>
        <v>0.22222222222222221</v>
      </c>
      <c r="AU69">
        <f>(($AP$59-$AN$60)/($AN$61-$AN$60))</f>
        <v>0.48148148148148145</v>
      </c>
      <c r="AV69">
        <f>(($AQ$58-$AN$60)/($AN$61-$AN$60))</f>
        <v>0.51851851851851849</v>
      </c>
      <c r="AW69">
        <f>(($AN$61-$AO$58)/($AO$59-$AO$58))</f>
        <v>0.91304347826086951</v>
      </c>
      <c r="AX69">
        <f>(($AP$59-$AO$58)/($AO$59-$AO$58))</f>
        <v>0.30434782608695654</v>
      </c>
      <c r="AY69">
        <f>(($AQ$58-$AO$58)/($AO$59-$AO$58))</f>
        <v>0.34782608695652173</v>
      </c>
      <c r="AZ69">
        <f>(($AN$61-$AP$59)/($AP$60-$AP$59))</f>
        <v>0.58333333333333337</v>
      </c>
      <c r="BA69">
        <f>(($AO$59-$AP$59)/($AP$60-$AP$59))</f>
        <v>0.66666666666666663</v>
      </c>
      <c r="BB69">
        <f>(($AQ$58-$AP$59)/($AP$60-$AP$59))</f>
        <v>4.1666666666666664E-2</v>
      </c>
      <c r="BC69">
        <f>(($AN$61-$AQ$58)/($AQ$59-$AQ$58))</f>
        <v>0.56521739130434778</v>
      </c>
      <c r="BD69">
        <f>(($AO$59-$AQ$58)/($AQ$59-$AQ$58))</f>
        <v>0.65217391304347827</v>
      </c>
      <c r="BE69">
        <f>(($AP$60-$AQ$59)/($AQ$60-$AQ$59))</f>
        <v>0</v>
      </c>
      <c r="BG69">
        <v>4</v>
      </c>
      <c r="BH69">
        <v>379</v>
      </c>
      <c r="BI69">
        <f>($BH$83-$BH$80)/200</f>
        <v>0.1</v>
      </c>
      <c r="BQ69">
        <f>(($AO$58-$AN$60)/($AN$61-$AN$60))</f>
        <v>0.22222222222222221</v>
      </c>
      <c r="BR69">
        <f>(($AP$59-$AN$60)/($AN$61-$AN$60))</f>
        <v>0.48148148148148145</v>
      </c>
      <c r="BS69">
        <f>1-(($AQ$58-$AN$60)/($AN$61-$AN$60))</f>
        <v>0.48148148148148151</v>
      </c>
      <c r="BT69">
        <f>1-(($AN$61-$AO$58)/($AO$59-$AO$58))</f>
        <v>8.6956521739130488E-2</v>
      </c>
      <c r="BU69">
        <f>(($AP$59-$AO$58)/($AO$59-$AO$58))</f>
        <v>0.30434782608695654</v>
      </c>
      <c r="BV69">
        <f>(($AQ$58-$AO$58)/($AO$59-$AO$58))</f>
        <v>0.34782608695652173</v>
      </c>
      <c r="BW69">
        <f>1-(($AN$61-$AP$59)/($AP$60-$AP$59))</f>
        <v>0.41666666666666663</v>
      </c>
      <c r="BX69">
        <f>1-(($AO$59-$AP$59)/($AP$60-$AP$59))</f>
        <v>0.33333333333333337</v>
      </c>
      <c r="BY69">
        <f>(($AQ$58-$AP$59)/($AP$60-$AP$59))</f>
        <v>4.1666666666666664E-2</v>
      </c>
      <c r="BZ69">
        <f>1-(($AN$61-$AQ$58)/($AQ$59-$AQ$58))</f>
        <v>0.43478260869565222</v>
      </c>
      <c r="CA69">
        <f>1-(($AO$59-$AQ$58)/($AQ$59-$AQ$58))</f>
        <v>0.34782608695652173</v>
      </c>
      <c r="CB69">
        <f>(($AP$60-$AQ$59)/($AQ$60-$AQ$59))</f>
        <v>0</v>
      </c>
    </row>
    <row r="70" spans="1:80" x14ac:dyDescent="0.25">
      <c r="A70">
        <v>69</v>
      </c>
      <c r="D70">
        <v>207.555621</v>
      </c>
      <c r="E70" s="2">
        <v>2</v>
      </c>
      <c r="F70">
        <v>220.89986400000001</v>
      </c>
      <c r="G70" s="3">
        <v>3</v>
      </c>
      <c r="P70">
        <v>2</v>
      </c>
      <c r="Q70" t="str">
        <f t="shared" si="2"/>
        <v>23</v>
      </c>
      <c r="R70">
        <v>3</v>
      </c>
      <c r="X70" t="s">
        <v>300</v>
      </c>
      <c r="Y70" t="s">
        <v>263</v>
      </c>
      <c r="AN70">
        <v>1525</v>
      </c>
      <c r="AO70">
        <v>1560</v>
      </c>
      <c r="AP70">
        <v>1553</v>
      </c>
      <c r="AQ70">
        <v>1576</v>
      </c>
      <c r="AT70">
        <f>(($AO$59-$AN$61)/($AN$62-$AN$61))</f>
        <v>9.0909090909090912E-2</v>
      </c>
      <c r="AU70">
        <f>(($AP$60-$AN$61)/($AN$62-$AN$61))</f>
        <v>0.45454545454545453</v>
      </c>
      <c r="AV70">
        <f>(($AQ$59-$AN$61)/($AN$62-$AN$61))</f>
        <v>0.45454545454545453</v>
      </c>
      <c r="AW70">
        <f>(($AN$62-$AO$59)/($AO$60-$AO$59))</f>
        <v>0.83333333333333337</v>
      </c>
      <c r="AX70">
        <f>(($AP$60-$AO$59)/($AO$60-$AO$59))</f>
        <v>0.33333333333333331</v>
      </c>
      <c r="AY70">
        <f>(($AQ$59-$AO$59)/($AO$60-$AO$59))</f>
        <v>0.33333333333333331</v>
      </c>
      <c r="AZ70">
        <f>(($AN$62-$AP$60)/($AP$61-$AP$60))</f>
        <v>0.5</v>
      </c>
      <c r="BA70">
        <f>(($AO$60-$AP$60)/($AP$61-$AP$60))</f>
        <v>0.66666666666666663</v>
      </c>
      <c r="BB70">
        <f>(($AQ$59-$AP$60)/($AP$61-$AP$60))</f>
        <v>0</v>
      </c>
      <c r="BC70">
        <f>(($AN$62-$AQ$59)/($AQ$60-$AQ$59))</f>
        <v>0.48</v>
      </c>
      <c r="BD70">
        <f>(($AO$60-$AQ$59)/($AQ$60-$AQ$59))</f>
        <v>0.64</v>
      </c>
      <c r="BE70">
        <f>(($AP$61-$AQ$59)/($AQ$60-$AQ$59))</f>
        <v>0.96</v>
      </c>
      <c r="BG70">
        <v>3</v>
      </c>
      <c r="BH70">
        <v>382</v>
      </c>
      <c r="BI70">
        <f>($BH$84-$BH$81)/200</f>
        <v>9.5000000000000001E-2</v>
      </c>
      <c r="BQ70">
        <f>(($AO$59-$AN$61)/($AN$62-$AN$61))</f>
        <v>9.0909090909090912E-2</v>
      </c>
      <c r="BR70">
        <f>(($AP$60-$AN$61)/($AN$62-$AN$61))</f>
        <v>0.45454545454545453</v>
      </c>
      <c r="BS70">
        <f>(($AQ$59-$AN$61)/($AN$62-$AN$61))</f>
        <v>0.45454545454545453</v>
      </c>
      <c r="BT70">
        <f>1-(($AN$62-$AO$59)/($AO$60-$AO$59))</f>
        <v>0.16666666666666663</v>
      </c>
      <c r="BU70">
        <f>(($AP$60-$AO$59)/($AO$60-$AO$59))</f>
        <v>0.33333333333333331</v>
      </c>
      <c r="BV70">
        <f>(($AQ$59-$AO$59)/($AO$60-$AO$59))</f>
        <v>0.33333333333333331</v>
      </c>
      <c r="BW70">
        <f>(($AN$62-$AP$60)/($AP$61-$AP$60))</f>
        <v>0.5</v>
      </c>
      <c r="BX70">
        <f>1-(($AO$60-$AP$60)/($AP$61-$AP$60))</f>
        <v>0.33333333333333337</v>
      </c>
      <c r="BY70">
        <f>(($AQ$59-$AP$60)/($AP$61-$AP$60))</f>
        <v>0</v>
      </c>
      <c r="BZ70">
        <f>(($AN$62-$AQ$59)/($AQ$60-$AQ$59))</f>
        <v>0.48</v>
      </c>
      <c r="CA70">
        <f>1-(($AO$60-$AQ$59)/($AQ$60-$AQ$59))</f>
        <v>0.36</v>
      </c>
      <c r="CB70">
        <f>1-(($AP$61-$AQ$59)/($AQ$60-$AQ$59))</f>
        <v>4.0000000000000036E-2</v>
      </c>
    </row>
    <row r="71" spans="1:80" x14ac:dyDescent="0.25">
      <c r="A71">
        <v>70</v>
      </c>
      <c r="D71">
        <v>207.547968</v>
      </c>
      <c r="E71" s="2">
        <v>2</v>
      </c>
      <c r="P71">
        <v>1</v>
      </c>
      <c r="Q71" t="str">
        <f t="shared" si="2"/>
        <v>2</v>
      </c>
      <c r="R71">
        <v>2</v>
      </c>
      <c r="X71" t="s">
        <v>300</v>
      </c>
      <c r="Y71" t="s">
        <v>264</v>
      </c>
      <c r="AN71">
        <v>1545</v>
      </c>
      <c r="AO71">
        <v>1581</v>
      </c>
      <c r="AP71">
        <v>1579</v>
      </c>
      <c r="AQ71">
        <v>1606</v>
      </c>
      <c r="AT71">
        <f>(($AO$60-$AN$62)/($AN$63-$AN$62))</f>
        <v>0.19047619047619047</v>
      </c>
      <c r="AU71">
        <f>(($AP$61-$AN$62)/($AN$63-$AN$62))</f>
        <v>0.5714285714285714</v>
      </c>
      <c r="AV71">
        <f>(($AQ$60-$AN$62)/($AN$63-$AN$62))</f>
        <v>0.61904761904761907</v>
      </c>
      <c r="AW71">
        <f>(($AN$63-$AO$60)/($AO$61-$AO$60))</f>
        <v>0.70833333333333337</v>
      </c>
      <c r="AX71">
        <f>(($AP$61-$AO$60)/($AO$61-$AO$60))</f>
        <v>0.33333333333333331</v>
      </c>
      <c r="AY71">
        <f>(($AQ$60-$AO$60)/($AO$61-$AO$60))</f>
        <v>0.375</v>
      </c>
      <c r="AZ71">
        <f>(($AN$63-$AP$61)/($AP$62-$AP$61))</f>
        <v>0.40909090909090912</v>
      </c>
      <c r="BA71">
        <f>(($AO$61-$AP$61)/($AP$62-$AP$61))</f>
        <v>0.72727272727272729</v>
      </c>
      <c r="BB71">
        <f>(($AQ$60-$AP$61)/($AP$62-$AP$61))</f>
        <v>4.5454545454545456E-2</v>
      </c>
      <c r="BC71">
        <f>(($AN$63-$AQ$60)/($AQ$61-$AQ$60))</f>
        <v>0.34782608695652173</v>
      </c>
      <c r="BD71">
        <f>(($AO$61-$AQ$60)/($AQ$61-$AQ$60))</f>
        <v>0.65217391304347827</v>
      </c>
      <c r="BE71">
        <f>(($AP$62-$AQ$60)/($AQ$61-$AQ$60))</f>
        <v>0.91304347826086951</v>
      </c>
      <c r="BG71">
        <v>2</v>
      </c>
      <c r="BH71">
        <v>388</v>
      </c>
      <c r="BI71">
        <f>($BH$85-$BH$82)/200</f>
        <v>7.4999999999999997E-2</v>
      </c>
      <c r="BQ71">
        <f>(($AO$60-$AN$62)/($AN$63-$AN$62))</f>
        <v>0.19047619047619047</v>
      </c>
      <c r="BR71">
        <f>1-(($AP$61-$AN$62)/($AN$63-$AN$62))</f>
        <v>0.4285714285714286</v>
      </c>
      <c r="BS71">
        <f>1-(($AQ$60-$AN$62)/($AN$63-$AN$62))</f>
        <v>0.38095238095238093</v>
      </c>
      <c r="BT71">
        <f>1-(($AN$63-$AO$60)/($AO$61-$AO$60))</f>
        <v>0.29166666666666663</v>
      </c>
      <c r="BU71">
        <f>(($AP$61-$AO$60)/($AO$61-$AO$60))</f>
        <v>0.33333333333333331</v>
      </c>
      <c r="BV71">
        <f>(($AQ$60-$AO$60)/($AO$61-$AO$60))</f>
        <v>0.375</v>
      </c>
      <c r="BW71">
        <f>(($AN$63-$AP$61)/($AP$62-$AP$61))</f>
        <v>0.40909090909090912</v>
      </c>
      <c r="BX71">
        <f>1-(($AO$61-$AP$61)/($AP$62-$AP$61))</f>
        <v>0.27272727272727271</v>
      </c>
      <c r="BY71">
        <f>(($AQ$60-$AP$61)/($AP$62-$AP$61))</f>
        <v>4.5454545454545456E-2</v>
      </c>
      <c r="BZ71">
        <f>(($AN$63-$AQ$60)/($AQ$61-$AQ$60))</f>
        <v>0.34782608695652173</v>
      </c>
      <c r="CA71">
        <f>1-(($AO$61-$AQ$60)/($AQ$61-$AQ$60))</f>
        <v>0.34782608695652173</v>
      </c>
      <c r="CB71">
        <f>1-(($AP$62-$AQ$60)/($AQ$61-$AQ$60))</f>
        <v>8.6956521739130488E-2</v>
      </c>
    </row>
    <row r="72" spans="1:80" x14ac:dyDescent="0.25">
      <c r="A72">
        <v>71</v>
      </c>
      <c r="D72">
        <v>207.555159</v>
      </c>
      <c r="E72" s="2">
        <v>2</v>
      </c>
      <c r="P72">
        <v>1</v>
      </c>
      <c r="Q72" t="str">
        <f t="shared" si="2"/>
        <v>2</v>
      </c>
      <c r="R72">
        <v>1</v>
      </c>
      <c r="X72" t="s">
        <v>300</v>
      </c>
      <c r="Y72" t="s">
        <v>261</v>
      </c>
      <c r="AB72" t="s">
        <v>300</v>
      </c>
      <c r="AC72" t="str">
        <f>CONCATENATE($R72,$R73,$R74,$R75)</f>
        <v>1432</v>
      </c>
      <c r="AN72">
        <v>1568</v>
      </c>
      <c r="AO72">
        <v>1598</v>
      </c>
      <c r="AP72">
        <v>1607</v>
      </c>
      <c r="AQ72">
        <v>1629</v>
      </c>
      <c r="AT72">
        <f>(($AO$61-$AN$63)/($AN$64-$AN$63))</f>
        <v>0.33333333333333331</v>
      </c>
      <c r="AU72">
        <f>(($AP$62-$AN$63)/($AN$64-$AN$63))</f>
        <v>0.61904761904761907</v>
      </c>
      <c r="AV72">
        <f>(($AQ$61-$AN$63)/($AN$64-$AN$63))</f>
        <v>0.7142857142857143</v>
      </c>
      <c r="AW72">
        <f>(($AN$64-$AO$61)/($AO$62-$AO$61))</f>
        <v>0.63636363636363635</v>
      </c>
      <c r="AX72">
        <f>(($AP$62-$AO$61)/($AO$62-$AO$61))</f>
        <v>0.27272727272727271</v>
      </c>
      <c r="AY72">
        <f>(($AQ$61-$AO$61)/($AO$62-$AO$61))</f>
        <v>0.36363636363636365</v>
      </c>
      <c r="AZ72">
        <f>(($AN$64-$AP$62)/($AP$63-$AP$62))</f>
        <v>0.34782608695652173</v>
      </c>
      <c r="BA72">
        <f>(($AO$62-$AP$62)/($AP$63-$AP$62))</f>
        <v>0.69565217391304346</v>
      </c>
      <c r="BB72">
        <f>(($AQ$61-$AP$62)/($AP$63-$AP$62))</f>
        <v>8.6956521739130432E-2</v>
      </c>
      <c r="BC72">
        <f>(($AN$64-$AQ$61)/($AQ$62-$AQ$61))</f>
        <v>0.23076923076923078</v>
      </c>
      <c r="BD72">
        <f>(($AO$62-$AQ$61)/($AQ$62-$AQ$61))</f>
        <v>0.53846153846153844</v>
      </c>
      <c r="BE72">
        <f>(($AP$63-$AQ$61)/($AQ$62-$AQ$61))</f>
        <v>0.80769230769230771</v>
      </c>
      <c r="BG72">
        <v>1</v>
      </c>
      <c r="BH72">
        <v>396</v>
      </c>
      <c r="BI72">
        <f>($BH$86-$BH$83)/200</f>
        <v>7.4999999999999997E-2</v>
      </c>
      <c r="BQ72">
        <f>(($AO$61-$AN$63)/($AN$64-$AN$63))</f>
        <v>0.33333333333333331</v>
      </c>
      <c r="BR72">
        <f>1-(($AP$62-$AN$63)/($AN$64-$AN$63))</f>
        <v>0.38095238095238093</v>
      </c>
      <c r="BS72">
        <f>1-(($AQ$61-$AN$63)/($AN$64-$AN$63))</f>
        <v>0.2857142857142857</v>
      </c>
      <c r="BT72">
        <f>1-(($AN$64-$AO$61)/($AO$62-$AO$61))</f>
        <v>0.36363636363636365</v>
      </c>
      <c r="BU72">
        <f>(($AP$62-$AO$61)/($AO$62-$AO$61))</f>
        <v>0.27272727272727271</v>
      </c>
      <c r="BV72">
        <f>(($AQ$61-$AO$61)/($AO$62-$AO$61))</f>
        <v>0.36363636363636365</v>
      </c>
      <c r="BW72">
        <f>(($AN$64-$AP$62)/($AP$63-$AP$62))</f>
        <v>0.34782608695652173</v>
      </c>
      <c r="BX72">
        <f>1-(($AO$62-$AP$62)/($AP$63-$AP$62))</f>
        <v>0.30434782608695654</v>
      </c>
      <c r="BY72">
        <f>(($AQ$61-$AP$62)/($AP$63-$AP$62))</f>
        <v>8.6956521739130432E-2</v>
      </c>
      <c r="BZ72">
        <f>(($AN$64-$AQ$61)/($AQ$62-$AQ$61))</f>
        <v>0.23076923076923078</v>
      </c>
      <c r="CA72">
        <f>1-(($AO$62-$AQ$61)/($AQ$62-$AQ$61))</f>
        <v>0.46153846153846156</v>
      </c>
      <c r="CB72">
        <f>1-(($AP$63-$AQ$61)/($AQ$62-$AQ$61))</f>
        <v>0.19230769230769229</v>
      </c>
    </row>
    <row r="73" spans="1:80" x14ac:dyDescent="0.25">
      <c r="A73">
        <v>72</v>
      </c>
      <c r="D73">
        <v>207.62061500000002</v>
      </c>
      <c r="E73" s="2">
        <v>2</v>
      </c>
      <c r="P73">
        <v>1</v>
      </c>
      <c r="Q73" t="str">
        <f t="shared" si="2"/>
        <v>2</v>
      </c>
      <c r="R73">
        <v>4</v>
      </c>
      <c r="X73" t="s">
        <v>300</v>
      </c>
      <c r="Y73" t="s">
        <v>262</v>
      </c>
      <c r="AN73">
        <v>1592</v>
      </c>
      <c r="AO73">
        <v>1619</v>
      </c>
      <c r="AP73">
        <v>1632</v>
      </c>
      <c r="AQ73">
        <v>1652</v>
      </c>
      <c r="AT73">
        <f>(($AO$62-$AN$64)/($AN$65-$AN$64))</f>
        <v>0.33333333333333331</v>
      </c>
      <c r="AU73">
        <f>(($AP$63-$AN$64)/($AN$65-$AN$64))</f>
        <v>0.625</v>
      </c>
      <c r="AV73">
        <f>(($AQ$62-$AN$64)/($AN$65-$AN$64))</f>
        <v>0.83333333333333337</v>
      </c>
      <c r="AW73">
        <f>(($AN$65-$AO$62)/($AO$63-$AO$62))</f>
        <v>0.59259259259259256</v>
      </c>
      <c r="AX73">
        <f>(($AP$63-$AO$62)/($AO$63-$AO$62))</f>
        <v>0.25925925925925924</v>
      </c>
      <c r="AY73">
        <f>(($AQ$62-$AO$62)/($AO$63-$AO$62))</f>
        <v>0.44444444444444442</v>
      </c>
      <c r="AZ73">
        <f>(($AN$65-$AP$63)/($AP$64-$AP$63))</f>
        <v>0.36</v>
      </c>
      <c r="BA73">
        <f>(($AO$63-$AP$63)/($AP$64-$AP$63))</f>
        <v>0.8</v>
      </c>
      <c r="BB73">
        <f>(($AQ$62-$AP$63)/($AP$64-$AP$63))</f>
        <v>0.2</v>
      </c>
      <c r="BG73">
        <v>4</v>
      </c>
      <c r="BH73">
        <v>402</v>
      </c>
      <c r="BI73">
        <f>($BH$87-$BH$84)/200</f>
        <v>0.09</v>
      </c>
      <c r="BQ73">
        <f>(($AO$62-$AN$64)/($AN$65-$AN$64))</f>
        <v>0.33333333333333331</v>
      </c>
      <c r="BR73">
        <f>1-(($AP$63-$AN$64)/($AN$65-$AN$64))</f>
        <v>0.375</v>
      </c>
      <c r="BS73">
        <f>1-(($AQ$62-$AN$64)/($AN$65-$AN$64))</f>
        <v>0.16666666666666663</v>
      </c>
      <c r="BT73">
        <f>1-(($AN$65-$AO$62)/($AO$63-$AO$62))</f>
        <v>0.40740740740740744</v>
      </c>
      <c r="BU73">
        <f>(($AP$63-$AO$62)/($AO$63-$AO$62))</f>
        <v>0.25925925925925924</v>
      </c>
      <c r="BV73">
        <f>(($AQ$62-$AO$62)/($AO$63-$AO$62))</f>
        <v>0.44444444444444442</v>
      </c>
      <c r="BW73">
        <f>(($AN$65-$AP$63)/($AP$64-$AP$63))</f>
        <v>0.36</v>
      </c>
      <c r="BX73">
        <f>1-(($AO$63-$AP$63)/($AP$64-$AP$63))</f>
        <v>0.19999999999999996</v>
      </c>
      <c r="BY73">
        <f>(($AQ$62-$AP$63)/($AP$64-$AP$63))</f>
        <v>0.2</v>
      </c>
    </row>
    <row r="74" spans="1:80" x14ac:dyDescent="0.25">
      <c r="A74">
        <v>73</v>
      </c>
      <c r="D74">
        <v>207.53658899999999</v>
      </c>
      <c r="E74" s="2">
        <v>2</v>
      </c>
      <c r="P74">
        <v>1</v>
      </c>
      <c r="Q74" t="str">
        <f t="shared" si="2"/>
        <v>2</v>
      </c>
      <c r="R74">
        <v>3</v>
      </c>
      <c r="X74" t="s">
        <v>300</v>
      </c>
      <c r="Y74" t="s">
        <v>263</v>
      </c>
      <c r="AN74">
        <v>1603</v>
      </c>
      <c r="AO74">
        <v>1641</v>
      </c>
      <c r="AP74">
        <v>1654</v>
      </c>
      <c r="AQ74">
        <v>1674</v>
      </c>
      <c r="BG74">
        <v>3</v>
      </c>
      <c r="BH74">
        <v>406</v>
      </c>
      <c r="BI74">
        <f>($BH$88-$BH$85)/200</f>
        <v>0.1</v>
      </c>
    </row>
    <row r="75" spans="1:80" x14ac:dyDescent="0.25">
      <c r="A75">
        <v>74</v>
      </c>
      <c r="D75">
        <v>207.53658899999999</v>
      </c>
      <c r="E75" s="2">
        <v>2</v>
      </c>
      <c r="P75">
        <v>1</v>
      </c>
      <c r="Q75" t="str">
        <f t="shared" si="2"/>
        <v>2</v>
      </c>
      <c r="R75">
        <v>2</v>
      </c>
      <c r="X75" t="s">
        <v>300</v>
      </c>
      <c r="Y75" t="s">
        <v>264</v>
      </c>
      <c r="AN75">
        <v>1625</v>
      </c>
      <c r="AO75">
        <v>1664</v>
      </c>
      <c r="AP75">
        <v>1675</v>
      </c>
      <c r="AQ75">
        <v>1699</v>
      </c>
      <c r="BG75">
        <v>2</v>
      </c>
      <c r="BH75">
        <v>409</v>
      </c>
      <c r="BI75">
        <f>($BH$89-$BH$86)/200</f>
        <v>7.0000000000000007E-2</v>
      </c>
    </row>
    <row r="76" spans="1:80" x14ac:dyDescent="0.25">
      <c r="A76">
        <v>75</v>
      </c>
      <c r="B76">
        <v>197.17962900000001</v>
      </c>
      <c r="C76" s="4">
        <v>1</v>
      </c>
      <c r="P76">
        <v>1</v>
      </c>
      <c r="Q76" t="str">
        <f t="shared" si="2"/>
        <v>1</v>
      </c>
      <c r="R76">
        <v>1</v>
      </c>
      <c r="X76" t="s">
        <v>300</v>
      </c>
      <c r="Y76" t="s">
        <v>261</v>
      </c>
      <c r="AN76">
        <v>1648</v>
      </c>
      <c r="AO76">
        <v>1689</v>
      </c>
      <c r="AP76">
        <v>1699</v>
      </c>
      <c r="AQ76">
        <v>1720</v>
      </c>
      <c r="AT76">
        <f>(($AO$64-$AN$66)/($AN$67-$AN$66))</f>
        <v>0.35714285714285715</v>
      </c>
      <c r="AU76">
        <f>(($AP$65-$AN$66)/($AN$67-$AN$66))</f>
        <v>0.5</v>
      </c>
      <c r="AV76">
        <f>(($AQ$63-$AN$66)/($AN$67-$AN$66))</f>
        <v>0</v>
      </c>
      <c r="AW76">
        <f>(($AN$67-$AO$64)/($AO$65-$AO$64))</f>
        <v>0.8571428571428571</v>
      </c>
      <c r="AX76">
        <f>(($AP$65-$AO$64)/($AO$65-$AO$64))</f>
        <v>0.19047619047619047</v>
      </c>
      <c r="AY76">
        <f>(($AQ$64-$AO$64)/($AO$65-$AO$64))</f>
        <v>0.33333333333333331</v>
      </c>
      <c r="AZ76">
        <f>(($AN$67-$AP$65)/($AP$66-$AP$65))</f>
        <v>0.60869565217391308</v>
      </c>
      <c r="BA76">
        <f>(($AO$65-$AP$65)/($AP$66-$AP$65))</f>
        <v>0.73913043478260865</v>
      </c>
      <c r="BB76">
        <f>(($AQ$64-$AP$65)/($AP$66-$AP$65))</f>
        <v>0.13043478260869565</v>
      </c>
      <c r="BC76">
        <f>(($AN$66-$AQ$63)/($AQ$64-$AQ$63))</f>
        <v>0</v>
      </c>
      <c r="BD76">
        <f>(($AO$64-$AQ$63)/($AQ$64-$AQ$63))</f>
        <v>0.58823529411764708</v>
      </c>
      <c r="BE76">
        <f>(($AP$65-$AQ$63)/($AQ$64-$AQ$63))</f>
        <v>0.82352941176470584</v>
      </c>
      <c r="BG76">
        <v>1</v>
      </c>
      <c r="BH76">
        <v>419</v>
      </c>
      <c r="BI76">
        <f>($BH$90-$BH$87)/200</f>
        <v>0.08</v>
      </c>
      <c r="BQ76">
        <f>(($AO$64-$AN$66)/($AN$67-$AN$66))</f>
        <v>0.35714285714285715</v>
      </c>
      <c r="BR76">
        <f>(($AP$65-$AN$66)/($AN$67-$AN$66))</f>
        <v>0.5</v>
      </c>
      <c r="BS76">
        <f>(($AQ$63-$AN$66)/($AN$67-$AN$66))</f>
        <v>0</v>
      </c>
      <c r="BT76">
        <f>1-(($AN$67-$AO$64)/($AO$65-$AO$64))</f>
        <v>0.1428571428571429</v>
      </c>
      <c r="BU76">
        <f>(($AP$65-$AO$64)/($AO$65-$AO$64))</f>
        <v>0.19047619047619047</v>
      </c>
      <c r="BV76">
        <f>(($AQ$64-$AO$64)/($AO$65-$AO$64))</f>
        <v>0.33333333333333331</v>
      </c>
      <c r="BW76">
        <f>1-(($AN$67-$AP$65)/($AP$66-$AP$65))</f>
        <v>0.39130434782608692</v>
      </c>
      <c r="BX76">
        <f>1-(($AO$65-$AP$65)/($AP$66-$AP$65))</f>
        <v>0.26086956521739135</v>
      </c>
      <c r="BY76">
        <f>(($AQ$64-$AP$65)/($AP$66-$AP$65))</f>
        <v>0.13043478260869565</v>
      </c>
      <c r="BZ76">
        <f>(($AN$66-$AQ$63)/($AQ$64-$AQ$63))</f>
        <v>0</v>
      </c>
      <c r="CA76">
        <f>1-(($AO$64-$AQ$63)/($AQ$64-$AQ$63))</f>
        <v>0.41176470588235292</v>
      </c>
      <c r="CB76">
        <f>1-(($AP$65-$AQ$63)/($AQ$64-$AQ$63))</f>
        <v>0.17647058823529416</v>
      </c>
    </row>
    <row r="77" spans="1:80" x14ac:dyDescent="0.25">
      <c r="A77">
        <v>76</v>
      </c>
      <c r="B77">
        <v>197.191721</v>
      </c>
      <c r="C77" s="4">
        <v>1</v>
      </c>
      <c r="H77">
        <v>207.133242</v>
      </c>
      <c r="I77" s="5">
        <v>4</v>
      </c>
      <c r="P77">
        <v>2</v>
      </c>
      <c r="Q77" t="str">
        <f t="shared" si="2"/>
        <v>14</v>
      </c>
      <c r="R77" t="s">
        <v>22</v>
      </c>
      <c r="X77" t="s">
        <v>300</v>
      </c>
      <c r="Y77" t="s">
        <v>262</v>
      </c>
      <c r="AN77">
        <v>1669</v>
      </c>
      <c r="AO77">
        <v>1709</v>
      </c>
      <c r="AP77">
        <v>1720</v>
      </c>
      <c r="AQ77">
        <v>1742</v>
      </c>
      <c r="AT77">
        <f>(($AO$65-$AN$67)/($AN$68-$AN$67))</f>
        <v>0.125</v>
      </c>
      <c r="AU77">
        <f>(($AP$66-$AN$67)/($AN$68-$AN$67))</f>
        <v>0.375</v>
      </c>
      <c r="AV77">
        <f>(($AQ$64-$AN$66)/($AN$67-$AN$66))</f>
        <v>0.6071428571428571</v>
      </c>
      <c r="AW77">
        <f>(($AN$68-$AO$66)/($AO$67-$AO$66))</f>
        <v>0.15789473684210525</v>
      </c>
      <c r="AX77">
        <f>(($AP$66-$AO$65)/($AO$66-$AO$65))</f>
        <v>0.33333333333333331</v>
      </c>
      <c r="AY77">
        <f>(($AQ$65-$AO$65)/($AO$66-$AO$65))</f>
        <v>0.27777777777777779</v>
      </c>
      <c r="AZ77">
        <f>(($AN$68-$AP$66)/($AP$67-$AP$66))</f>
        <v>0.75</v>
      </c>
      <c r="BA77">
        <f>(($AO$66-$AP$66)/($AP$67-$AP$66))</f>
        <v>0.6</v>
      </c>
      <c r="BB77">
        <f>(($AQ$65-$AP$65)/($AP$66-$AP$65))</f>
        <v>0.95652173913043481</v>
      </c>
      <c r="BC77">
        <f>(($AN$67-$AQ$64)/($AQ$65-$AQ$64))</f>
        <v>0.57894736842105265</v>
      </c>
      <c r="BD77">
        <f>(($AO$65-$AQ$64)/($AQ$65-$AQ$64))</f>
        <v>0.73684210526315785</v>
      </c>
      <c r="BE77">
        <f>(($AP$66-$AQ$65)/($AQ$66-$AQ$65))</f>
        <v>4.5454545454545456E-2</v>
      </c>
      <c r="BG77" t="s">
        <v>22</v>
      </c>
      <c r="BH77">
        <v>422</v>
      </c>
      <c r="BI77">
        <f>($BH$91-$BH$88)/200</f>
        <v>9.5000000000000001E-2</v>
      </c>
      <c r="BQ77">
        <f>(($AO$65-$AN$67)/($AN$68-$AN$67))</f>
        <v>0.125</v>
      </c>
      <c r="BR77">
        <f>(($AP$66-$AN$67)/($AN$68-$AN$67))</f>
        <v>0.375</v>
      </c>
      <c r="BS77">
        <f>1-(($AQ$64-$AN$66)/($AN$67-$AN$66))</f>
        <v>0.3928571428571429</v>
      </c>
      <c r="BT77">
        <f>(($AN$68-$AO$66)/($AO$67-$AO$66))</f>
        <v>0.15789473684210525</v>
      </c>
      <c r="BU77">
        <f>(($AP$66-$AO$65)/($AO$66-$AO$65))</f>
        <v>0.33333333333333331</v>
      </c>
      <c r="BV77">
        <f>(($AQ$65-$AO$65)/($AO$66-$AO$65))</f>
        <v>0.27777777777777779</v>
      </c>
      <c r="BW77">
        <f>1-(($AN$68-$AP$66)/($AP$67-$AP$66))</f>
        <v>0.25</v>
      </c>
      <c r="BX77">
        <f>1-(($AO$66-$AP$66)/($AP$67-$AP$66))</f>
        <v>0.4</v>
      </c>
      <c r="BY77">
        <f>1-(($AQ$65-$AP$65)/($AP$66-$AP$65))</f>
        <v>4.3478260869565188E-2</v>
      </c>
      <c r="BZ77">
        <f>1-(($AN$67-$AQ$64)/($AQ$65-$AQ$64))</f>
        <v>0.42105263157894735</v>
      </c>
      <c r="CA77">
        <f>1-(($AO$65-$AQ$64)/($AQ$65-$AQ$64))</f>
        <v>0.26315789473684215</v>
      </c>
      <c r="CB77">
        <f>(($AP$66-$AQ$65)/($AQ$66-$AQ$65))</f>
        <v>4.5454545454545456E-2</v>
      </c>
    </row>
    <row r="78" spans="1:80" x14ac:dyDescent="0.25">
      <c r="A78">
        <v>77</v>
      </c>
      <c r="B78">
        <v>197.207381</v>
      </c>
      <c r="C78" s="4">
        <v>1</v>
      </c>
      <c r="H78">
        <v>207.18956600000001</v>
      </c>
      <c r="I78" s="5">
        <v>4</v>
      </c>
      <c r="P78">
        <v>2</v>
      </c>
      <c r="Q78" t="str">
        <f t="shared" si="2"/>
        <v>14</v>
      </c>
      <c r="R78" t="s">
        <v>22</v>
      </c>
      <c r="X78" t="s">
        <v>300</v>
      </c>
      <c r="Y78" t="s">
        <v>263</v>
      </c>
      <c r="AN78">
        <v>1693</v>
      </c>
      <c r="AO78">
        <v>1728</v>
      </c>
      <c r="AP78">
        <v>1743</v>
      </c>
      <c r="AQ78">
        <v>1774</v>
      </c>
      <c r="AT78">
        <f>(($AO$66-$AN$67)/($AN$68-$AN$67))</f>
        <v>0.875</v>
      </c>
      <c r="AU78">
        <f>(($AP$67-$AN$68)/($AN$69-$AN$68))</f>
        <v>0.23809523809523808</v>
      </c>
      <c r="AV78">
        <f>(($AQ$65-$AN$67)/($AN$68-$AN$67))</f>
        <v>0.33333333333333331</v>
      </c>
      <c r="AW78">
        <f>(($AN$69-$AO$67)/($AO$68-$AO$67))</f>
        <v>0.22727272727272727</v>
      </c>
      <c r="AX78">
        <f>(($AP$67-$AO$66)/($AO$67-$AO$66))</f>
        <v>0.42105263157894735</v>
      </c>
      <c r="AY78">
        <f>(($AQ$66-$AO$66)/($AO$67-$AO$66))</f>
        <v>0.47368421052631576</v>
      </c>
      <c r="AZ78">
        <f>(($AN$69-$AP$67)/($AP$68-$AP$67))</f>
        <v>0.76190476190476186</v>
      </c>
      <c r="BA78">
        <f>(($AO$67-$AP$67)/($AP$68-$AP$67))</f>
        <v>0.52380952380952384</v>
      </c>
      <c r="BB78">
        <f>(($AQ$66-$AP$67)/($AP$68-$AP$67))</f>
        <v>4.7619047619047616E-2</v>
      </c>
      <c r="BC78">
        <f>(($AN$68-$AQ$65)/($AQ$66-$AQ$65))</f>
        <v>0.72727272727272729</v>
      </c>
      <c r="BD78">
        <f>(($AO$66-$AQ$65)/($AQ$66-$AQ$65))</f>
        <v>0.59090909090909094</v>
      </c>
      <c r="BE78">
        <f>(($AP$67-$AQ$65)/($AQ$66-$AQ$65))</f>
        <v>0.95454545454545459</v>
      </c>
      <c r="BG78" t="s">
        <v>22</v>
      </c>
      <c r="BH78">
        <v>424</v>
      </c>
      <c r="BI78">
        <f>($BH$92-$BH$89)/200</f>
        <v>0.1</v>
      </c>
      <c r="BQ78">
        <f>1-(($AO$66-$AN$67)/($AN$68-$AN$67))</f>
        <v>0.125</v>
      </c>
      <c r="BR78">
        <f>(($AP$67-$AN$68)/($AN$69-$AN$68))</f>
        <v>0.23809523809523808</v>
      </c>
      <c r="BS78">
        <f>(($AQ$65-$AN$67)/($AN$68-$AN$67))</f>
        <v>0.33333333333333331</v>
      </c>
      <c r="BT78">
        <f>(($AN$69-$AO$67)/($AO$68-$AO$67))</f>
        <v>0.22727272727272727</v>
      </c>
      <c r="BU78">
        <f>(($AP$67-$AO$66)/($AO$67-$AO$66))</f>
        <v>0.42105263157894735</v>
      </c>
      <c r="BV78">
        <f>(($AQ$66-$AO$66)/($AO$67-$AO$66))</f>
        <v>0.47368421052631576</v>
      </c>
      <c r="BW78">
        <f>1-(($AN$69-$AP$67)/($AP$68-$AP$67))</f>
        <v>0.23809523809523814</v>
      </c>
      <c r="BX78">
        <f>1-(($AO$67-$AP$67)/($AP$68-$AP$67))</f>
        <v>0.47619047619047616</v>
      </c>
      <c r="BY78">
        <f>(($AQ$66-$AP$67)/($AP$68-$AP$67))</f>
        <v>4.7619047619047616E-2</v>
      </c>
      <c r="BZ78">
        <f>1-(($AN$68-$AQ$65)/($AQ$66-$AQ$65))</f>
        <v>0.27272727272727271</v>
      </c>
      <c r="CA78">
        <f>1-(($AO$66-$AQ$65)/($AQ$66-$AQ$65))</f>
        <v>0.40909090909090906</v>
      </c>
      <c r="CB78">
        <f>1-(($AP$67-$AQ$65)/($AQ$66-$AQ$65))</f>
        <v>4.5454545454545414E-2</v>
      </c>
    </row>
    <row r="79" spans="1:80" x14ac:dyDescent="0.25">
      <c r="A79">
        <v>78</v>
      </c>
      <c r="B79">
        <v>197.18503800000002</v>
      </c>
      <c r="C79" s="4">
        <v>1</v>
      </c>
      <c r="H79">
        <v>207.189055</v>
      </c>
      <c r="I79" s="5">
        <v>4</v>
      </c>
      <c r="P79">
        <v>2</v>
      </c>
      <c r="Q79" t="str">
        <f t="shared" si="2"/>
        <v>14</v>
      </c>
      <c r="R79">
        <v>1</v>
      </c>
      <c r="X79" t="s">
        <v>300</v>
      </c>
      <c r="Y79" t="s">
        <v>264</v>
      </c>
      <c r="AB79" t="s">
        <v>300</v>
      </c>
      <c r="AC79" t="str">
        <f>CONCATENATE($R79,$R80,$R81,$R82)</f>
        <v>1432</v>
      </c>
      <c r="AN79">
        <v>1714</v>
      </c>
      <c r="AO79">
        <v>1749</v>
      </c>
      <c r="AP79">
        <v>1774</v>
      </c>
      <c r="AQ79">
        <v>1797</v>
      </c>
      <c r="AT79">
        <f>(($AO$67-$AN$68)/($AN$69-$AN$68))</f>
        <v>0.76190476190476186</v>
      </c>
      <c r="AU79">
        <f>(($AP$68-$AN$69)/($AN$70-$AN$69))</f>
        <v>0.23809523809523808</v>
      </c>
      <c r="AV79">
        <f>(($AQ$66-$AN$68)/($AN$69-$AN$68))</f>
        <v>0.2857142857142857</v>
      </c>
      <c r="AW79">
        <f>(($AN$70-$AO$68)/($AO$69-$AO$68))</f>
        <v>0.22222222222222221</v>
      </c>
      <c r="AX79">
        <f>(($AP$68-$AO$67)/($AO$68-$AO$67))</f>
        <v>0.45454545454545453</v>
      </c>
      <c r="AY79">
        <f>(($AQ$67-$AO$67)/($AO$68-$AO$67))</f>
        <v>0.40909090909090912</v>
      </c>
      <c r="AZ79">
        <f>(($AN$70-$AP$68)/($AP$69-$AP$68))</f>
        <v>0.66666666666666663</v>
      </c>
      <c r="BA79">
        <f>(($AO$68-$AP$68)/($AP$69-$AP$68))</f>
        <v>0.5</v>
      </c>
      <c r="BB79">
        <f>(($AQ$67-$AP$67)/($AP$68-$AP$67))</f>
        <v>0.95238095238095233</v>
      </c>
      <c r="BC79">
        <f>(($AN$69-$AQ$66)/($AQ$67-$AQ$66))</f>
        <v>0.78947368421052633</v>
      </c>
      <c r="BD79">
        <f>(($AO$67-$AQ$66)/($AQ$67-$AQ$66))</f>
        <v>0.52631578947368418</v>
      </c>
      <c r="BE79">
        <f>(($AP$68-$AQ$67)/($AQ$68-$AQ$67))</f>
        <v>4.1666666666666664E-2</v>
      </c>
      <c r="BG79">
        <v>1</v>
      </c>
      <c r="BH79">
        <v>425</v>
      </c>
      <c r="BI79">
        <f>($BH$93-$BH$90)/200</f>
        <v>7.0000000000000007E-2</v>
      </c>
      <c r="BQ79">
        <f>1-(($AO$67-$AN$68)/($AN$69-$AN$68))</f>
        <v>0.23809523809523814</v>
      </c>
      <c r="BR79">
        <f>(($AP$68-$AN$69)/($AN$70-$AN$69))</f>
        <v>0.23809523809523808</v>
      </c>
      <c r="BS79">
        <f>(($AQ$66-$AN$68)/($AN$69-$AN$68))</f>
        <v>0.2857142857142857</v>
      </c>
      <c r="BT79">
        <f>(($AN$70-$AO$68)/($AO$69-$AO$68))</f>
        <v>0.22222222222222221</v>
      </c>
      <c r="BU79">
        <f>(($AP$68-$AO$67)/($AO$68-$AO$67))</f>
        <v>0.45454545454545453</v>
      </c>
      <c r="BV79">
        <f>(($AQ$67-$AO$67)/($AO$68-$AO$67))</f>
        <v>0.40909090909090912</v>
      </c>
      <c r="BW79">
        <f>1-(($AN$70-$AP$68)/($AP$69-$AP$68))</f>
        <v>0.33333333333333337</v>
      </c>
      <c r="BX79">
        <f>(($AO$68-$AP$68)/($AP$69-$AP$68))</f>
        <v>0.5</v>
      </c>
      <c r="BY79">
        <f>1-(($AQ$67-$AP$67)/($AP$68-$AP$67))</f>
        <v>4.7619047619047672E-2</v>
      </c>
      <c r="BZ79">
        <f>1-(($AN$69-$AQ$66)/($AQ$67-$AQ$66))</f>
        <v>0.21052631578947367</v>
      </c>
      <c r="CA79">
        <f>1-(($AO$67-$AQ$66)/($AQ$67-$AQ$66))</f>
        <v>0.47368421052631582</v>
      </c>
      <c r="CB79">
        <f>(($AP$68-$AQ$67)/($AQ$68-$AQ$67))</f>
        <v>4.1666666666666664E-2</v>
      </c>
    </row>
    <row r="80" spans="1:80" x14ac:dyDescent="0.25">
      <c r="A80">
        <v>79</v>
      </c>
      <c r="B80">
        <v>197.193915</v>
      </c>
      <c r="C80" s="4">
        <v>1</v>
      </c>
      <c r="H80">
        <v>207.19492200000002</v>
      </c>
      <c r="I80" s="5">
        <v>4</v>
      </c>
      <c r="P80">
        <v>2</v>
      </c>
      <c r="Q80" t="str">
        <f t="shared" si="2"/>
        <v>14</v>
      </c>
      <c r="R80">
        <v>4</v>
      </c>
      <c r="X80" t="s">
        <v>300</v>
      </c>
      <c r="Y80" t="s">
        <v>261</v>
      </c>
      <c r="AN80">
        <v>1735</v>
      </c>
      <c r="AO80">
        <v>1764</v>
      </c>
      <c r="AP80">
        <v>1798</v>
      </c>
      <c r="AQ80">
        <v>1819</v>
      </c>
      <c r="AT80">
        <f>(($AO$68-$AN$69)/($AN$70-$AN$69))</f>
        <v>0.80952380952380953</v>
      </c>
      <c r="AU80">
        <f>(($AP$69-$AN$70)/($AN$71-$AN$70))</f>
        <v>0.4</v>
      </c>
      <c r="AV80">
        <f>(($AQ$67-$AN$69)/($AN$70-$AN$69))</f>
        <v>0.19047619047619047</v>
      </c>
      <c r="AW80">
        <f>(($AN$71-$AO$69)/($AO$70-$AO$69))</f>
        <v>0.2857142857142857</v>
      </c>
      <c r="AX80">
        <f>(($AP$69-$AO$68)/($AO$69-$AO$68))</f>
        <v>0.66666666666666663</v>
      </c>
      <c r="AY80">
        <f>(($AQ$68-$AO$68)/($AO$69-$AO$68))</f>
        <v>0.61111111111111116</v>
      </c>
      <c r="AZ80">
        <f>(($AN$71-$AP$69)/($AP$70-$AP$69))</f>
        <v>0.6</v>
      </c>
      <c r="BA80">
        <f>(($AO$69-$AP$69)/($AP$70-$AP$69))</f>
        <v>0.3</v>
      </c>
      <c r="BB80">
        <f>(($AQ$68-$AP$68)/($AP$69-$AP$68))</f>
        <v>0.95833333333333337</v>
      </c>
      <c r="BC80">
        <f>(($AN$70-$AQ$67)/($AQ$68-$AQ$67))</f>
        <v>0.70833333333333337</v>
      </c>
      <c r="BD80">
        <f>(($AO$68-$AQ$67)/($AQ$68-$AQ$67))</f>
        <v>0.54166666666666663</v>
      </c>
      <c r="BE80">
        <f>(($AP$69-$AQ$68)/($AQ$69-$AQ$68))</f>
        <v>0.05</v>
      </c>
      <c r="BG80">
        <v>4</v>
      </c>
      <c r="BH80">
        <v>428</v>
      </c>
      <c r="BI80">
        <f>($BH$94-$BH$91)/200</f>
        <v>7.0000000000000007E-2</v>
      </c>
      <c r="BQ80">
        <f>1-(($AO$68-$AN$69)/($AN$70-$AN$69))</f>
        <v>0.19047619047619047</v>
      </c>
      <c r="BR80">
        <f>(($AP$69-$AN$70)/($AN$71-$AN$70))</f>
        <v>0.4</v>
      </c>
      <c r="BS80">
        <f>(($AQ$67-$AN$69)/($AN$70-$AN$69))</f>
        <v>0.19047619047619047</v>
      </c>
      <c r="BT80">
        <f>(($AN$71-$AO$69)/($AO$70-$AO$69))</f>
        <v>0.2857142857142857</v>
      </c>
      <c r="BU80">
        <f>1-(($AP$69-$AO$68)/($AO$69-$AO$68))</f>
        <v>0.33333333333333337</v>
      </c>
      <c r="BV80">
        <f>1-(($AQ$68-$AO$68)/($AO$69-$AO$68))</f>
        <v>0.38888888888888884</v>
      </c>
      <c r="BW80">
        <f>1-(($AN$71-$AP$69)/($AP$70-$AP$69))</f>
        <v>0.4</v>
      </c>
      <c r="BX80">
        <f>(($AO$69-$AP$69)/($AP$70-$AP$69))</f>
        <v>0.3</v>
      </c>
      <c r="BY80">
        <f>1-(($AQ$68-$AP$68)/($AP$69-$AP$68))</f>
        <v>4.166666666666663E-2</v>
      </c>
      <c r="BZ80">
        <f>1-(($AN$70-$AQ$67)/($AQ$68-$AQ$67))</f>
        <v>0.29166666666666663</v>
      </c>
      <c r="CA80">
        <f>1-(($AO$68-$AQ$67)/($AQ$68-$AQ$67))</f>
        <v>0.45833333333333337</v>
      </c>
      <c r="CB80">
        <f>(($AP$69-$AQ$68)/($AQ$69-$AQ$68))</f>
        <v>0.05</v>
      </c>
    </row>
    <row r="81" spans="1:80" x14ac:dyDescent="0.25">
      <c r="A81">
        <v>80</v>
      </c>
      <c r="B81">
        <v>197.1756</v>
      </c>
      <c r="C81" s="4">
        <v>1</v>
      </c>
      <c r="H81">
        <v>207.202933</v>
      </c>
      <c r="I81" s="5">
        <v>4</v>
      </c>
      <c r="P81">
        <v>2</v>
      </c>
      <c r="Q81" t="str">
        <f t="shared" si="2"/>
        <v>14</v>
      </c>
      <c r="R81">
        <v>3</v>
      </c>
      <c r="X81" t="s">
        <v>300</v>
      </c>
      <c r="Y81" t="s">
        <v>262</v>
      </c>
      <c r="AN81">
        <v>1758</v>
      </c>
      <c r="AO81">
        <v>1787</v>
      </c>
      <c r="AP81">
        <v>1821</v>
      </c>
      <c r="AQ81">
        <v>1841</v>
      </c>
      <c r="AT81">
        <f>(($AO$69-$AN$70)/($AN$71-$AN$70))</f>
        <v>0.7</v>
      </c>
      <c r="AU81">
        <f>(($AP$70-$AN$71)/($AN$72-$AN$71))</f>
        <v>0.34782608695652173</v>
      </c>
      <c r="AV81">
        <f>(($AQ$68-$AN$70)/($AN$71-$AN$70))</f>
        <v>0.35</v>
      </c>
      <c r="AW81">
        <f>(($AN$72-$AO$70)/($AO$71-$AO$70))</f>
        <v>0.38095238095238093</v>
      </c>
      <c r="AX81">
        <f>(($AP$70-$AO$69)/($AO$70-$AO$69))</f>
        <v>0.66666666666666663</v>
      </c>
      <c r="AY81">
        <f>(($AQ$69-$AO$69)/($AO$70-$AO$69))</f>
        <v>0.61904761904761907</v>
      </c>
      <c r="AZ81">
        <f>(($AN$72-$AP$70)/($AP$71-$AP$70))</f>
        <v>0.57692307692307687</v>
      </c>
      <c r="BA81">
        <f>(($AO$70-$AP$70)/($AP$71-$AP$70))</f>
        <v>0.26923076923076922</v>
      </c>
      <c r="BB81">
        <f>(($AQ$69-$AP$69)/($AP$70-$AP$69))</f>
        <v>0.95</v>
      </c>
      <c r="BC81">
        <f>(($AN$71-$AQ$68)/($AQ$69-$AQ$68))</f>
        <v>0.65</v>
      </c>
      <c r="BD81">
        <f>(($AO$69-$AQ$68)/($AQ$69-$AQ$68))</f>
        <v>0.35</v>
      </c>
      <c r="BE81">
        <f>(($AP$70-$AQ$69)/($AQ$70-$AQ$69))</f>
        <v>4.1666666666666664E-2</v>
      </c>
      <c r="BG81">
        <v>3</v>
      </c>
      <c r="BH81">
        <v>433</v>
      </c>
      <c r="BI81">
        <f>($BH$95-$BH$92)/200</f>
        <v>8.5000000000000006E-2</v>
      </c>
      <c r="BQ81">
        <f>1-(($AO$69-$AN$70)/($AN$71-$AN$70))</f>
        <v>0.30000000000000004</v>
      </c>
      <c r="BR81">
        <f>(($AP$70-$AN$71)/($AN$72-$AN$71))</f>
        <v>0.34782608695652173</v>
      </c>
      <c r="BS81">
        <f>(($AQ$68-$AN$70)/($AN$71-$AN$70))</f>
        <v>0.35</v>
      </c>
      <c r="BT81">
        <f>(($AN$72-$AO$70)/($AO$71-$AO$70))</f>
        <v>0.38095238095238093</v>
      </c>
      <c r="BU81">
        <f>1-(($AP$70-$AO$69)/($AO$70-$AO$69))</f>
        <v>0.33333333333333337</v>
      </c>
      <c r="BV81">
        <f>1-(($AQ$69-$AO$69)/($AO$70-$AO$69))</f>
        <v>0.38095238095238093</v>
      </c>
      <c r="BW81">
        <f>1-(($AN$72-$AP$70)/($AP$71-$AP$70))</f>
        <v>0.42307692307692313</v>
      </c>
      <c r="BX81">
        <f>(($AO$70-$AP$70)/($AP$71-$AP$70))</f>
        <v>0.26923076923076922</v>
      </c>
      <c r="BY81">
        <f>1-(($AQ$69-$AP$69)/($AP$70-$AP$69))</f>
        <v>5.0000000000000044E-2</v>
      </c>
      <c r="BZ81">
        <f>1-(($AN$71-$AQ$68)/($AQ$69-$AQ$68))</f>
        <v>0.35</v>
      </c>
      <c r="CA81">
        <f>(($AO$69-$AQ$68)/($AQ$69-$AQ$68))</f>
        <v>0.35</v>
      </c>
      <c r="CB81">
        <f>(($AP$70-$AQ$69)/($AQ$70-$AQ$69))</f>
        <v>4.1666666666666664E-2</v>
      </c>
    </row>
    <row r="82" spans="1:80" x14ac:dyDescent="0.25">
      <c r="A82">
        <v>81</v>
      </c>
      <c r="B82">
        <v>197.202078</v>
      </c>
      <c r="C82" s="4">
        <v>1</v>
      </c>
      <c r="H82">
        <v>207.23318700000002</v>
      </c>
      <c r="I82" s="5">
        <v>4</v>
      </c>
      <c r="P82">
        <v>2</v>
      </c>
      <c r="Q82" t="str">
        <f t="shared" si="2"/>
        <v>14</v>
      </c>
      <c r="R82">
        <v>2</v>
      </c>
      <c r="X82" t="s">
        <v>299</v>
      </c>
      <c r="Y82" t="s">
        <v>265</v>
      </c>
      <c r="AN82">
        <v>1768</v>
      </c>
      <c r="AO82">
        <v>1808</v>
      </c>
      <c r="AP82">
        <v>1843</v>
      </c>
      <c r="AQ82">
        <v>1864</v>
      </c>
      <c r="AT82">
        <f>(($AO$70-$AN$71)/($AN$72-$AN$71))</f>
        <v>0.65217391304347827</v>
      </c>
      <c r="AU82">
        <f>(($AP$71-$AN$72)/($AN$73-$AN$72))</f>
        <v>0.45833333333333331</v>
      </c>
      <c r="AV82">
        <f>(($AQ$69-$AN$71)/($AN$72-$AN$71))</f>
        <v>0.30434782608695654</v>
      </c>
      <c r="AX82">
        <f>(($AP$71-$AO$70)/($AO$71-$AO$70))</f>
        <v>0.90476190476190477</v>
      </c>
      <c r="AY82">
        <f>(($AQ$70-$AO$70)/($AO$71-$AO$70))</f>
        <v>0.76190476190476186</v>
      </c>
      <c r="BB82">
        <f>(($AQ$70-$AP$70)/($AP$71-$AP$70))</f>
        <v>0.88461538461538458</v>
      </c>
      <c r="BC82">
        <f>(($AN$72-$AQ$69)/($AQ$70-$AQ$69))</f>
        <v>0.66666666666666663</v>
      </c>
      <c r="BD82">
        <f>(($AO$70-$AQ$69)/($AQ$70-$AQ$69))</f>
        <v>0.33333333333333331</v>
      </c>
      <c r="BG82">
        <v>2</v>
      </c>
      <c r="BH82">
        <v>440</v>
      </c>
      <c r="BI82">
        <f>($BH$96-$BH$93)/200</f>
        <v>0.1</v>
      </c>
      <c r="BQ82">
        <f>1-(($AO$70-$AN$71)/($AN$72-$AN$71))</f>
        <v>0.34782608695652173</v>
      </c>
      <c r="BR82">
        <f>(($AP$71-$AN$72)/($AN$73-$AN$72))</f>
        <v>0.45833333333333331</v>
      </c>
      <c r="BS82">
        <f>(($AQ$69-$AN$71)/($AN$72-$AN$71))</f>
        <v>0.30434782608695654</v>
      </c>
      <c r="BU82">
        <f>1-(($AP$71-$AO$70)/($AO$71-$AO$70))</f>
        <v>9.5238095238095233E-2</v>
      </c>
      <c r="BV82">
        <f>1-(($AQ$70-$AO$70)/($AO$71-$AO$70))</f>
        <v>0.23809523809523814</v>
      </c>
      <c r="BY82">
        <f>1-(($AQ$70-$AP$70)/($AP$71-$AP$70))</f>
        <v>0.11538461538461542</v>
      </c>
      <c r="BZ82">
        <f>1-(($AN$72-$AQ$69)/($AQ$70-$AQ$69))</f>
        <v>0.33333333333333337</v>
      </c>
      <c r="CA82">
        <f>(($AO$70-$AQ$69)/($AQ$70-$AQ$69))</f>
        <v>0.33333333333333331</v>
      </c>
    </row>
    <row r="83" spans="1:80" x14ac:dyDescent="0.25">
      <c r="A83">
        <v>82</v>
      </c>
      <c r="B83">
        <v>197.24829700000001</v>
      </c>
      <c r="C83" s="4">
        <v>1</v>
      </c>
      <c r="H83">
        <v>207.22217000000001</v>
      </c>
      <c r="I83" s="5">
        <v>4</v>
      </c>
      <c r="P83">
        <v>2</v>
      </c>
      <c r="Q83" t="str">
        <f t="shared" si="2"/>
        <v>14</v>
      </c>
      <c r="R83">
        <v>1</v>
      </c>
      <c r="X83" t="s">
        <v>301</v>
      </c>
      <c r="Y83" t="s">
        <v>266</v>
      </c>
      <c r="AB83" t="s">
        <v>300</v>
      </c>
      <c r="AC83" t="str">
        <f>CONCATENATE($R83,$R84,$R85,$R86)</f>
        <v>1432</v>
      </c>
      <c r="AN83">
        <v>1791</v>
      </c>
      <c r="AO83">
        <v>1829</v>
      </c>
      <c r="AP83">
        <v>1866</v>
      </c>
      <c r="AQ83">
        <v>1887</v>
      </c>
      <c r="AT83">
        <f>(($AO$71-$AN$72)/($AN$73-$AN$72))</f>
        <v>0.54166666666666663</v>
      </c>
      <c r="AV83">
        <f>(($AQ$70-$AN$72)/($AN$73-$AN$72))</f>
        <v>0.33333333333333331</v>
      </c>
      <c r="BG83">
        <v>1</v>
      </c>
      <c r="BH83">
        <v>448</v>
      </c>
      <c r="BI83">
        <f>($BH$97-$BH$94)/200</f>
        <v>0.06</v>
      </c>
      <c r="BQ83">
        <f>1-(($AO$71-$AN$72)/($AN$73-$AN$72))</f>
        <v>0.45833333333333337</v>
      </c>
      <c r="BS83">
        <f>(($AQ$70-$AN$72)/($AN$73-$AN$72))</f>
        <v>0.33333333333333331</v>
      </c>
    </row>
    <row r="84" spans="1:80" x14ac:dyDescent="0.25">
      <c r="A84">
        <v>83</v>
      </c>
      <c r="B84">
        <v>197.21789000000001</v>
      </c>
      <c r="C84" s="4">
        <v>1</v>
      </c>
      <c r="H84">
        <v>207.133242</v>
      </c>
      <c r="I84" s="5">
        <v>4</v>
      </c>
      <c r="P84">
        <v>2</v>
      </c>
      <c r="Q84" t="str">
        <f t="shared" si="2"/>
        <v>14</v>
      </c>
      <c r="R84">
        <v>4</v>
      </c>
      <c r="X84" t="s">
        <v>301</v>
      </c>
      <c r="Y84" t="s">
        <v>267</v>
      </c>
      <c r="AN84">
        <v>1814</v>
      </c>
      <c r="AO84">
        <v>1853</v>
      </c>
      <c r="AP84">
        <v>1890</v>
      </c>
      <c r="AQ84">
        <v>1908</v>
      </c>
      <c r="BG84">
        <v>4</v>
      </c>
      <c r="BH84">
        <v>452</v>
      </c>
      <c r="BI84">
        <f>($BH$98-$BH$95)/200</f>
        <v>0.09</v>
      </c>
    </row>
    <row r="85" spans="1:80" x14ac:dyDescent="0.25">
      <c r="A85">
        <v>84</v>
      </c>
      <c r="B85">
        <v>197.17962900000001</v>
      </c>
      <c r="C85" s="4">
        <v>1</v>
      </c>
      <c r="H85">
        <v>207.133242</v>
      </c>
      <c r="I85" s="5">
        <v>4</v>
      </c>
      <c r="P85">
        <v>2</v>
      </c>
      <c r="Q85" t="str">
        <f t="shared" si="2"/>
        <v>14</v>
      </c>
      <c r="R85">
        <v>3</v>
      </c>
      <c r="X85" t="s">
        <v>301</v>
      </c>
      <c r="Y85" t="s">
        <v>268</v>
      </c>
      <c r="AN85">
        <v>1836</v>
      </c>
      <c r="AO85">
        <v>1874</v>
      </c>
      <c r="AP85">
        <v>1912</v>
      </c>
      <c r="AQ85">
        <v>1932</v>
      </c>
      <c r="BG85">
        <v>3</v>
      </c>
      <c r="BH85">
        <v>455</v>
      </c>
      <c r="BI85">
        <f>($BH$99-$BH$96)/200</f>
        <v>0.08</v>
      </c>
    </row>
    <row r="86" spans="1:80" x14ac:dyDescent="0.25">
      <c r="A86">
        <v>85</v>
      </c>
      <c r="H86">
        <v>207.133242</v>
      </c>
      <c r="I86" s="5">
        <v>4</v>
      </c>
      <c r="P86">
        <v>1</v>
      </c>
      <c r="Q86" t="str">
        <f t="shared" si="2"/>
        <v>4</v>
      </c>
      <c r="R86">
        <v>2</v>
      </c>
      <c r="X86" t="s">
        <v>299</v>
      </c>
      <c r="Y86" t="s">
        <v>269</v>
      </c>
      <c r="AN86">
        <v>1859</v>
      </c>
      <c r="AO86">
        <v>1895</v>
      </c>
      <c r="AP86">
        <v>1937</v>
      </c>
      <c r="AQ86">
        <v>1976</v>
      </c>
      <c r="AT86">
        <f>(($AO$73-$AN$74)/($AN$75-$AN$74))</f>
        <v>0.72727272727272729</v>
      </c>
      <c r="AU86">
        <f>(($AP$72-$AN$74)/($AN$75-$AN$74))</f>
        <v>0.18181818181818182</v>
      </c>
      <c r="AV86">
        <f>(($AQ$71-$AN$74)/($AN$75-$AN$74))</f>
        <v>0.13636363636363635</v>
      </c>
      <c r="AW86">
        <f>(($AN$74-$AO$72)/($AO$73-$AO$72))</f>
        <v>0.23809523809523808</v>
      </c>
      <c r="AX86">
        <f>(($AP$72-$AO$72)/($AO$73-$AO$72))</f>
        <v>0.42857142857142855</v>
      </c>
      <c r="AY86">
        <f>(($AQ$71-$AO$72)/($AO$73-$AO$72))</f>
        <v>0.38095238095238093</v>
      </c>
      <c r="AZ86">
        <f>(($AN$75-$AP$72)/($AP$73-$AP$72))</f>
        <v>0.72</v>
      </c>
      <c r="BA86">
        <f>(($AO$73-$AP$72)/($AP$73-$AP$72))</f>
        <v>0.48</v>
      </c>
      <c r="BB86">
        <f>(($AQ$72-$AP$72)/($AP$73-$AP$72))</f>
        <v>0.88</v>
      </c>
      <c r="BC86">
        <f>(($AN$75-$AQ$71)/($AQ$72-$AQ$71))</f>
        <v>0.82608695652173914</v>
      </c>
      <c r="BD86">
        <f>(($AO$73-$AQ$71)/($AQ$72-$AQ$71))</f>
        <v>0.56521739130434778</v>
      </c>
      <c r="BE86">
        <f>(($AP$72-$AQ$71)/($AQ$72-$AQ$71))</f>
        <v>4.3478260869565216E-2</v>
      </c>
      <c r="BG86">
        <v>2</v>
      </c>
      <c r="BH86">
        <v>463</v>
      </c>
      <c r="BI86">
        <f>($BH$100-$BH$97)/200</f>
        <v>0.105</v>
      </c>
      <c r="BQ86">
        <f>1-(($AO$73-$AN$74)/($AN$75-$AN$74))</f>
        <v>0.27272727272727271</v>
      </c>
      <c r="BR86">
        <f>(($AP$72-$AN$74)/($AN$75-$AN$74))</f>
        <v>0.18181818181818182</v>
      </c>
      <c r="BS86">
        <f>(($AQ$71-$AN$74)/($AN$75-$AN$74))</f>
        <v>0.13636363636363635</v>
      </c>
      <c r="BT86">
        <f>(($AN$74-$AO$72)/($AO$73-$AO$72))</f>
        <v>0.23809523809523808</v>
      </c>
      <c r="BU86">
        <f>(($AP$72-$AO$72)/($AO$73-$AO$72))</f>
        <v>0.42857142857142855</v>
      </c>
      <c r="BV86">
        <f>(($AQ$71-$AO$72)/($AO$73-$AO$72))</f>
        <v>0.38095238095238093</v>
      </c>
      <c r="BW86">
        <f>1-(($AN$75-$AP$72)/($AP$73-$AP$72))</f>
        <v>0.28000000000000003</v>
      </c>
      <c r="BX86">
        <f>(($AO$73-$AP$72)/($AP$73-$AP$72))</f>
        <v>0.48</v>
      </c>
      <c r="BY86">
        <f>1-(($AQ$72-$AP$72)/($AP$73-$AP$72))</f>
        <v>0.12</v>
      </c>
      <c r="BZ86">
        <f>1-(($AN$75-$AQ$71)/($AQ$72-$AQ$71))</f>
        <v>0.17391304347826086</v>
      </c>
      <c r="CA86">
        <f>1-(($AO$73-$AQ$71)/($AQ$72-$AQ$71))</f>
        <v>0.43478260869565222</v>
      </c>
      <c r="CB86">
        <f>(($AP$72-$AQ$71)/($AQ$72-$AQ$71))</f>
        <v>4.3478260869565216E-2</v>
      </c>
    </row>
    <row r="87" spans="1:80" x14ac:dyDescent="0.25">
      <c r="A87">
        <v>86</v>
      </c>
      <c r="F87">
        <v>197.813525</v>
      </c>
      <c r="G87" s="3">
        <v>3</v>
      </c>
      <c r="P87">
        <v>1</v>
      </c>
      <c r="Q87" t="str">
        <f t="shared" si="2"/>
        <v>3</v>
      </c>
      <c r="R87">
        <v>1</v>
      </c>
      <c r="X87" t="s">
        <v>300</v>
      </c>
      <c r="Y87" t="s">
        <v>264</v>
      </c>
      <c r="AB87" t="s">
        <v>300</v>
      </c>
      <c r="AC87" t="str">
        <f>CONCATENATE($R87,$R88,$R89,$R90)</f>
        <v>1432</v>
      </c>
      <c r="AN87">
        <v>1881</v>
      </c>
      <c r="AO87">
        <v>1918</v>
      </c>
      <c r="AP87">
        <v>1958</v>
      </c>
      <c r="AQ87">
        <v>2006</v>
      </c>
      <c r="AT87">
        <f>(($AO$74-$AN$75)/($AN$76-$AN$75))</f>
        <v>0.69565217391304346</v>
      </c>
      <c r="AU87">
        <f>(($AP$73-$AN$75)/($AN$76-$AN$75))</f>
        <v>0.30434782608695654</v>
      </c>
      <c r="AV87">
        <f>(($AQ$72-$AN$75)/($AN$76-$AN$75))</f>
        <v>0.17391304347826086</v>
      </c>
      <c r="AW87">
        <f>(($AN$75-$AO$73)/($AO$74-$AO$73))</f>
        <v>0.27272727272727271</v>
      </c>
      <c r="AX87">
        <f>(($AP$73-$AO$73)/($AO$74-$AO$73))</f>
        <v>0.59090909090909094</v>
      </c>
      <c r="AY87">
        <f>(($AQ$72-$AO$73)/($AO$74-$AO$73))</f>
        <v>0.45454545454545453</v>
      </c>
      <c r="AZ87">
        <f>(($AN$76-$AP$73)/($AP$74-$AP$73))</f>
        <v>0.72727272727272729</v>
      </c>
      <c r="BA87">
        <f>(($AO$74-$AP$73)/($AP$74-$AP$73))</f>
        <v>0.40909090909090912</v>
      </c>
      <c r="BB87">
        <f>(($AQ$73-$AP$73)/($AP$74-$AP$73))</f>
        <v>0.90909090909090906</v>
      </c>
      <c r="BC87">
        <f>(($AN$76-$AQ$72)/($AQ$73-$AQ$72))</f>
        <v>0.82608695652173914</v>
      </c>
      <c r="BD87">
        <f>(($AO$74-$AQ$72)/($AQ$73-$AQ$72))</f>
        <v>0.52173913043478259</v>
      </c>
      <c r="BE87">
        <f>(($AP$73-$AQ$72)/($AQ$73-$AQ$72))</f>
        <v>0.13043478260869565</v>
      </c>
      <c r="BG87">
        <v>1</v>
      </c>
      <c r="BH87">
        <v>470</v>
      </c>
      <c r="BI87">
        <f>($BH$101-$BH$98)/200</f>
        <v>0.05</v>
      </c>
      <c r="BQ87">
        <f>1-(($AO$74-$AN$75)/($AN$76-$AN$75))</f>
        <v>0.30434782608695654</v>
      </c>
      <c r="BR87">
        <f>(($AP$73-$AN$75)/($AN$76-$AN$75))</f>
        <v>0.30434782608695654</v>
      </c>
      <c r="BS87">
        <f>(($AQ$72-$AN$75)/($AN$76-$AN$75))</f>
        <v>0.17391304347826086</v>
      </c>
      <c r="BT87">
        <f>(($AN$75-$AO$73)/($AO$74-$AO$73))</f>
        <v>0.27272727272727271</v>
      </c>
      <c r="BU87">
        <f>1-(($AP$73-$AO$73)/($AO$74-$AO$73))</f>
        <v>0.40909090909090906</v>
      </c>
      <c r="BV87">
        <f>(($AQ$72-$AO$73)/($AO$74-$AO$73))</f>
        <v>0.45454545454545453</v>
      </c>
      <c r="BW87">
        <f>1-(($AN$76-$AP$73)/($AP$74-$AP$73))</f>
        <v>0.27272727272727271</v>
      </c>
      <c r="BX87">
        <f>(($AO$74-$AP$73)/($AP$74-$AP$73))</f>
        <v>0.40909090909090912</v>
      </c>
      <c r="BY87">
        <f>1-(($AQ$73-$AP$73)/($AP$74-$AP$73))</f>
        <v>9.0909090909090939E-2</v>
      </c>
      <c r="BZ87">
        <f>1-(($AN$76-$AQ$72)/($AQ$73-$AQ$72))</f>
        <v>0.17391304347826086</v>
      </c>
      <c r="CA87">
        <f>1-(($AO$74-$AQ$72)/($AQ$73-$AQ$72))</f>
        <v>0.47826086956521741</v>
      </c>
      <c r="CB87">
        <f>(($AP$73-$AQ$72)/($AQ$73-$AQ$72))</f>
        <v>0.13043478260869565</v>
      </c>
    </row>
    <row r="88" spans="1:80" x14ac:dyDescent="0.25">
      <c r="A88">
        <v>87</v>
      </c>
      <c r="F88">
        <v>197.79342500000001</v>
      </c>
      <c r="G88" s="3">
        <v>3</v>
      </c>
      <c r="P88">
        <v>1</v>
      </c>
      <c r="Q88" t="str">
        <f t="shared" si="2"/>
        <v>3</v>
      </c>
      <c r="R88">
        <v>4</v>
      </c>
      <c r="X88" t="s">
        <v>300</v>
      </c>
      <c r="Y88" t="s">
        <v>261</v>
      </c>
      <c r="AN88">
        <v>1904</v>
      </c>
      <c r="AO88">
        <v>1963</v>
      </c>
      <c r="AP88">
        <v>1989</v>
      </c>
      <c r="AQ88">
        <v>2034</v>
      </c>
      <c r="AT88">
        <f>(($AO$75-$AN$76)/($AN$77-$AN$76))</f>
        <v>0.76190476190476186</v>
      </c>
      <c r="AU88">
        <f>(($AP$74-$AN$76)/($AN$77-$AN$76))</f>
        <v>0.2857142857142857</v>
      </c>
      <c r="AV88">
        <f>(($AQ$73-$AN$76)/($AN$77-$AN$76))</f>
        <v>0.19047619047619047</v>
      </c>
      <c r="AW88">
        <f>(($AN$76-$AO$74)/($AO$75-$AO$74))</f>
        <v>0.30434782608695654</v>
      </c>
      <c r="AX88">
        <f>(($AP$74-$AO$74)/($AO$75-$AO$74))</f>
        <v>0.56521739130434778</v>
      </c>
      <c r="AY88">
        <f>(($AQ$73-$AO$74)/($AO$75-$AO$74))</f>
        <v>0.47826086956521741</v>
      </c>
      <c r="AZ88">
        <f>(($AN$77-$AP$74)/($AP$75-$AP$74))</f>
        <v>0.7142857142857143</v>
      </c>
      <c r="BA88">
        <f>(($AO$75-$AP$74)/($AP$75-$AP$74))</f>
        <v>0.47619047619047616</v>
      </c>
      <c r="BB88">
        <f>(($AQ$74-$AP$74)/($AP$75-$AP$74))</f>
        <v>0.95238095238095233</v>
      </c>
      <c r="BC88">
        <f>(($AN$77-$AQ$73)/($AQ$74-$AQ$73))</f>
        <v>0.77272727272727271</v>
      </c>
      <c r="BD88">
        <f>(($AO$75-$AQ$73)/($AQ$74-$AQ$73))</f>
        <v>0.54545454545454541</v>
      </c>
      <c r="BE88">
        <f>(($AP$74-$AQ$73)/($AQ$74-$AQ$73))</f>
        <v>9.0909090909090912E-2</v>
      </c>
      <c r="BG88">
        <v>4</v>
      </c>
      <c r="BH88">
        <v>475</v>
      </c>
      <c r="BI88">
        <f>($BH$102-$BH$99)/200</f>
        <v>7.4999999999999997E-2</v>
      </c>
      <c r="BQ88">
        <f>1-(($AO$75-$AN$76)/($AN$77-$AN$76))</f>
        <v>0.23809523809523814</v>
      </c>
      <c r="BR88">
        <f>(($AP$74-$AN$76)/($AN$77-$AN$76))</f>
        <v>0.2857142857142857</v>
      </c>
      <c r="BS88">
        <f>(($AQ$73-$AN$76)/($AN$77-$AN$76))</f>
        <v>0.19047619047619047</v>
      </c>
      <c r="BT88">
        <f>(($AN$76-$AO$74)/($AO$75-$AO$74))</f>
        <v>0.30434782608695654</v>
      </c>
      <c r="BU88">
        <f>1-(($AP$74-$AO$74)/($AO$75-$AO$74))</f>
        <v>0.43478260869565222</v>
      </c>
      <c r="BV88">
        <f>(($AQ$73-$AO$74)/($AO$75-$AO$74))</f>
        <v>0.47826086956521741</v>
      </c>
      <c r="BW88">
        <f>1-(($AN$77-$AP$74)/($AP$75-$AP$74))</f>
        <v>0.2857142857142857</v>
      </c>
      <c r="BX88">
        <f>(($AO$75-$AP$74)/($AP$75-$AP$74))</f>
        <v>0.47619047619047616</v>
      </c>
      <c r="BY88">
        <f>1-(($AQ$74-$AP$74)/($AP$75-$AP$74))</f>
        <v>4.7619047619047672E-2</v>
      </c>
      <c r="BZ88">
        <f>1-(($AN$77-$AQ$73)/($AQ$74-$AQ$73))</f>
        <v>0.22727272727272729</v>
      </c>
      <c r="CA88">
        <f>1-(($AO$75-$AQ$73)/($AQ$74-$AQ$73))</f>
        <v>0.45454545454545459</v>
      </c>
      <c r="CB88">
        <f>(($AP$74-$AQ$73)/($AQ$74-$AQ$73))</f>
        <v>9.0909090909090912E-2</v>
      </c>
    </row>
    <row r="89" spans="1:80" x14ac:dyDescent="0.25">
      <c r="A89">
        <v>88</v>
      </c>
      <c r="D89">
        <v>183.60860300000002</v>
      </c>
      <c r="E89" s="2">
        <v>2</v>
      </c>
      <c r="F89">
        <v>197.82112699999999</v>
      </c>
      <c r="G89" s="3">
        <v>3</v>
      </c>
      <c r="P89">
        <v>2</v>
      </c>
      <c r="Q89" t="str">
        <f t="shared" si="2"/>
        <v>23</v>
      </c>
      <c r="R89">
        <v>3</v>
      </c>
      <c r="X89" t="s">
        <v>300</v>
      </c>
      <c r="Y89" t="s">
        <v>262</v>
      </c>
      <c r="AN89">
        <v>1928</v>
      </c>
      <c r="AO89">
        <v>1995</v>
      </c>
      <c r="AP89">
        <v>2012</v>
      </c>
      <c r="AQ89">
        <v>2058</v>
      </c>
      <c r="AT89">
        <f>(($AO$76-$AN$77)/($AN$78-$AN$77))</f>
        <v>0.83333333333333337</v>
      </c>
      <c r="AU89">
        <f>(($AP$75-$AN$77)/($AN$78-$AN$77))</f>
        <v>0.25</v>
      </c>
      <c r="AV89">
        <f>(($AQ$74-$AN$77)/($AN$78-$AN$77))</f>
        <v>0.20833333333333334</v>
      </c>
      <c r="AW89">
        <f>(($AN$77-$AO$75)/($AO$76-$AO$75))</f>
        <v>0.2</v>
      </c>
      <c r="AX89">
        <f>(($AP$75-$AO$75)/($AO$76-$AO$75))</f>
        <v>0.44</v>
      </c>
      <c r="AY89">
        <f>(($AQ$74-$AO$75)/($AO$76-$AO$75))</f>
        <v>0.4</v>
      </c>
      <c r="AZ89">
        <f>(($AN$78-$AP$75)/($AP$76-$AP$75))</f>
        <v>0.75</v>
      </c>
      <c r="BA89">
        <f>(($AO$76-$AP$75)/($AP$76-$AP$75))</f>
        <v>0.58333333333333337</v>
      </c>
      <c r="BB89">
        <f>(($AQ$75-$AP$76)/($AP$77-$AP$76))</f>
        <v>0</v>
      </c>
      <c r="BC89">
        <f>(($AN$78-$AQ$74)/($AQ$75-$AQ$74))</f>
        <v>0.76</v>
      </c>
      <c r="BD89">
        <f>(($AO$76-$AQ$74)/($AQ$75-$AQ$74))</f>
        <v>0.6</v>
      </c>
      <c r="BE89">
        <f>(($AP$75-$AQ$74)/($AQ$75-$AQ$74))</f>
        <v>0.04</v>
      </c>
      <c r="BG89">
        <v>3</v>
      </c>
      <c r="BH89">
        <v>477</v>
      </c>
      <c r="BI89">
        <f>($BH$103-$BH$100)/200</f>
        <v>0.08</v>
      </c>
      <c r="BQ89">
        <f>1-(($AO$76-$AN$77)/($AN$78-$AN$77))</f>
        <v>0.16666666666666663</v>
      </c>
      <c r="BR89">
        <f>(($AP$75-$AN$77)/($AN$78-$AN$77))</f>
        <v>0.25</v>
      </c>
      <c r="BS89">
        <f>(($AQ$74-$AN$77)/($AN$78-$AN$77))</f>
        <v>0.20833333333333334</v>
      </c>
      <c r="BT89">
        <f>(($AN$77-$AO$75)/($AO$76-$AO$75))</f>
        <v>0.2</v>
      </c>
      <c r="BU89">
        <f>(($AP$75-$AO$75)/($AO$76-$AO$75))</f>
        <v>0.44</v>
      </c>
      <c r="BV89">
        <f>(($AQ$74-$AO$75)/($AO$76-$AO$75))</f>
        <v>0.4</v>
      </c>
      <c r="BW89">
        <f>1-(($AN$78-$AP$75)/($AP$76-$AP$75))</f>
        <v>0.25</v>
      </c>
      <c r="BX89">
        <f>1-(($AO$76-$AP$75)/($AP$76-$AP$75))</f>
        <v>0.41666666666666663</v>
      </c>
      <c r="BY89">
        <f>(($AQ$75-$AP$76)/($AP$77-$AP$76))</f>
        <v>0</v>
      </c>
      <c r="BZ89">
        <f>1-(($AN$78-$AQ$74)/($AQ$75-$AQ$74))</f>
        <v>0.24</v>
      </c>
      <c r="CA89">
        <f>1-(($AO$76-$AQ$74)/($AQ$75-$AQ$74))</f>
        <v>0.4</v>
      </c>
      <c r="CB89">
        <f>(($AP$75-$AQ$74)/($AQ$75-$AQ$74))</f>
        <v>0.04</v>
      </c>
    </row>
    <row r="90" spans="1:80" x14ac:dyDescent="0.25">
      <c r="A90">
        <v>89</v>
      </c>
      <c r="D90">
        <v>183.47172399999999</v>
      </c>
      <c r="E90" s="2">
        <v>2</v>
      </c>
      <c r="F90">
        <v>197.78209900000002</v>
      </c>
      <c r="G90" s="3">
        <v>3</v>
      </c>
      <c r="P90">
        <v>2</v>
      </c>
      <c r="Q90" t="str">
        <f t="shared" si="2"/>
        <v>23</v>
      </c>
      <c r="R90">
        <v>2</v>
      </c>
      <c r="X90" t="s">
        <v>300</v>
      </c>
      <c r="Y90" t="s">
        <v>263</v>
      </c>
      <c r="AN90">
        <v>1943</v>
      </c>
      <c r="AO90">
        <v>2024</v>
      </c>
      <c r="AP90">
        <v>2036</v>
      </c>
      <c r="AQ90">
        <v>2083</v>
      </c>
      <c r="AT90">
        <f>(($AO$77-$AN$78)/($AN$79-$AN$78))</f>
        <v>0.76190476190476186</v>
      </c>
      <c r="AU90">
        <f>(($AP$76-$AN$78)/($AN$79-$AN$78))</f>
        <v>0.2857142857142857</v>
      </c>
      <c r="AV90">
        <f>(($AQ$75-$AN$78)/($AN$79-$AN$78))</f>
        <v>0.2857142857142857</v>
      </c>
      <c r="AW90">
        <f>(($AN$78-$AO$76)/($AO$77-$AO$76))</f>
        <v>0.2</v>
      </c>
      <c r="AX90">
        <f>(($AP$76-$AO$76)/($AO$77-$AO$76))</f>
        <v>0.5</v>
      </c>
      <c r="AY90">
        <f>(($AQ$75-$AO$76)/($AO$77-$AO$76))</f>
        <v>0.5</v>
      </c>
      <c r="AZ90">
        <f>(($AN$79-$AP$76)/($AP$77-$AP$76))</f>
        <v>0.7142857142857143</v>
      </c>
      <c r="BA90">
        <f>(($AO$77-$AP$76)/($AP$77-$AP$76))</f>
        <v>0.47619047619047616</v>
      </c>
      <c r="BB90">
        <f>(($AQ$76-$AP$77)/($AP$78-$AP$77))</f>
        <v>0</v>
      </c>
      <c r="BC90">
        <f>(($AN$79-$AQ$75)/($AQ$76-$AQ$75))</f>
        <v>0.7142857142857143</v>
      </c>
      <c r="BD90">
        <f>(($AO$77-$AQ$75)/($AQ$76-$AQ$75))</f>
        <v>0.47619047619047616</v>
      </c>
      <c r="BE90">
        <f>(($AP$76-$AQ$75)/($AQ$76-$AQ$75))</f>
        <v>0</v>
      </c>
      <c r="BG90">
        <v>2</v>
      </c>
      <c r="BH90">
        <v>486</v>
      </c>
      <c r="BI90">
        <f>($BH$104-$BH$101)/200</f>
        <v>0.1</v>
      </c>
      <c r="BQ90">
        <f>1-(($AO$77-$AN$78)/($AN$79-$AN$78))</f>
        <v>0.23809523809523814</v>
      </c>
      <c r="BR90">
        <f>(($AP$76-$AN$78)/($AN$79-$AN$78))</f>
        <v>0.2857142857142857</v>
      </c>
      <c r="BS90">
        <f>(($AQ$75-$AN$78)/($AN$79-$AN$78))</f>
        <v>0.2857142857142857</v>
      </c>
      <c r="BT90">
        <f>(($AN$78-$AO$76)/($AO$77-$AO$76))</f>
        <v>0.2</v>
      </c>
      <c r="BU90">
        <f>(($AP$76-$AO$76)/($AO$77-$AO$76))</f>
        <v>0.5</v>
      </c>
      <c r="BV90">
        <f>(($AQ$75-$AO$76)/($AO$77-$AO$76))</f>
        <v>0.5</v>
      </c>
      <c r="BW90">
        <f>1-(($AN$79-$AP$76)/($AP$77-$AP$76))</f>
        <v>0.2857142857142857</v>
      </c>
      <c r="BX90">
        <f>(($AO$77-$AP$76)/($AP$77-$AP$76))</f>
        <v>0.47619047619047616</v>
      </c>
      <c r="BY90">
        <f>(($AQ$76-$AP$77)/($AP$78-$AP$77))</f>
        <v>0</v>
      </c>
      <c r="BZ90">
        <f>1-(($AN$79-$AQ$75)/($AQ$76-$AQ$75))</f>
        <v>0.2857142857142857</v>
      </c>
      <c r="CA90">
        <f>(($AO$77-$AQ$75)/($AQ$76-$AQ$75))</f>
        <v>0.47619047619047616</v>
      </c>
      <c r="CB90">
        <f>(($AP$76-$AQ$75)/($AQ$76-$AQ$75))</f>
        <v>0</v>
      </c>
    </row>
    <row r="91" spans="1:80" x14ac:dyDescent="0.25">
      <c r="A91">
        <v>90</v>
      </c>
      <c r="D91">
        <v>183.58462400000002</v>
      </c>
      <c r="E91" s="2">
        <v>2</v>
      </c>
      <c r="F91">
        <v>197.78388100000001</v>
      </c>
      <c r="G91" s="3">
        <v>3</v>
      </c>
      <c r="P91">
        <v>2</v>
      </c>
      <c r="Q91" t="str">
        <f t="shared" si="2"/>
        <v>23</v>
      </c>
      <c r="R91">
        <v>1</v>
      </c>
      <c r="X91" t="s">
        <v>300</v>
      </c>
      <c r="Y91" t="s">
        <v>264</v>
      </c>
      <c r="AB91" t="s">
        <v>300</v>
      </c>
      <c r="AC91" t="str">
        <f>CONCATENATE($R91,$R92,$R93,$R94)</f>
        <v>1432</v>
      </c>
      <c r="AN91">
        <v>1977</v>
      </c>
      <c r="AO91">
        <v>2047</v>
      </c>
      <c r="AP91">
        <v>2060</v>
      </c>
      <c r="AQ91">
        <v>2107</v>
      </c>
      <c r="AT91">
        <f>(($AO$78-$AN$79)/($AN$80-$AN$79))</f>
        <v>0.66666666666666663</v>
      </c>
      <c r="AU91">
        <f>(($AP$77-$AN$79)/($AN$80-$AN$79))</f>
        <v>0.2857142857142857</v>
      </c>
      <c r="AV91">
        <f>(($AQ$76-$AN$79)/($AN$80-$AN$79))</f>
        <v>0.2857142857142857</v>
      </c>
      <c r="AW91">
        <f>(($AN$79-$AO$77)/($AO$78-$AO$77))</f>
        <v>0.26315789473684209</v>
      </c>
      <c r="AX91">
        <f>(($AP$77-$AO$77)/($AO$78-$AO$77))</f>
        <v>0.57894736842105265</v>
      </c>
      <c r="AY91">
        <f>(($AQ$76-$AO$77)/($AO$78-$AO$77))</f>
        <v>0.57894736842105265</v>
      </c>
      <c r="AZ91">
        <f>(($AN$80-$AP$77)/($AP$78-$AP$77))</f>
        <v>0.65217391304347827</v>
      </c>
      <c r="BA91">
        <f>(($AO$78-$AP$77)/($AP$78-$AP$77))</f>
        <v>0.34782608695652173</v>
      </c>
      <c r="BB91">
        <f>(($AQ$77-$AP$77)/($AP$78-$AP$77))</f>
        <v>0.95652173913043481</v>
      </c>
      <c r="BC91">
        <f>(($AN$80-$AQ$76)/($AQ$77-$AQ$76))</f>
        <v>0.68181818181818177</v>
      </c>
      <c r="BD91">
        <f>(($AO$78-$AQ$76)/($AQ$77-$AQ$76))</f>
        <v>0.36363636363636365</v>
      </c>
      <c r="BE91">
        <f>(($AP$77-$AQ$76)/($AQ$77-$AQ$76))</f>
        <v>0</v>
      </c>
      <c r="BG91">
        <v>1</v>
      </c>
      <c r="BH91">
        <v>494</v>
      </c>
      <c r="BI91">
        <f>($BH$105-$BH$102)/200</f>
        <v>6.5000000000000002E-2</v>
      </c>
      <c r="BQ91">
        <f>1-(($AO$78-$AN$79)/($AN$80-$AN$79))</f>
        <v>0.33333333333333337</v>
      </c>
      <c r="BR91">
        <f>(($AP$77-$AN$79)/($AN$80-$AN$79))</f>
        <v>0.2857142857142857</v>
      </c>
      <c r="BS91">
        <f>(($AQ$76-$AN$79)/($AN$80-$AN$79))</f>
        <v>0.2857142857142857</v>
      </c>
      <c r="BT91">
        <f>(($AN$79-$AO$77)/($AO$78-$AO$77))</f>
        <v>0.26315789473684209</v>
      </c>
      <c r="BU91">
        <f>1-(($AP$77-$AO$77)/($AO$78-$AO$77))</f>
        <v>0.42105263157894735</v>
      </c>
      <c r="BV91">
        <f>1-(($AQ$76-$AO$77)/($AO$78-$AO$77))</f>
        <v>0.42105263157894735</v>
      </c>
      <c r="BW91">
        <f>1-(($AN$80-$AP$77)/($AP$78-$AP$77))</f>
        <v>0.34782608695652173</v>
      </c>
      <c r="BX91">
        <f>(($AO$78-$AP$77)/($AP$78-$AP$77))</f>
        <v>0.34782608695652173</v>
      </c>
      <c r="BY91">
        <f>1-(($AQ$77-$AP$77)/($AP$78-$AP$77))</f>
        <v>4.3478260869565188E-2</v>
      </c>
      <c r="BZ91">
        <f>1-(($AN$80-$AQ$76)/($AQ$77-$AQ$76))</f>
        <v>0.31818181818181823</v>
      </c>
      <c r="CA91">
        <f>(($AO$78-$AQ$76)/($AQ$77-$AQ$76))</f>
        <v>0.36363636363636365</v>
      </c>
      <c r="CB91">
        <f>(($AP$77-$AQ$76)/($AQ$77-$AQ$76))</f>
        <v>0</v>
      </c>
    </row>
    <row r="92" spans="1:80" x14ac:dyDescent="0.25">
      <c r="A92">
        <v>91</v>
      </c>
      <c r="D92">
        <v>183.56620600000002</v>
      </c>
      <c r="E92" s="2">
        <v>2</v>
      </c>
      <c r="F92">
        <v>197.759139</v>
      </c>
      <c r="G92" s="3">
        <v>3</v>
      </c>
      <c r="P92">
        <v>2</v>
      </c>
      <c r="Q92" t="str">
        <f t="shared" si="2"/>
        <v>23</v>
      </c>
      <c r="R92">
        <v>4</v>
      </c>
      <c r="X92" t="s">
        <v>300</v>
      </c>
      <c r="Y92" t="s">
        <v>261</v>
      </c>
      <c r="AN92">
        <v>2004</v>
      </c>
      <c r="AO92">
        <v>2073</v>
      </c>
      <c r="AP92">
        <v>2084</v>
      </c>
      <c r="AQ92">
        <v>2128</v>
      </c>
      <c r="AT92">
        <f>(($AO$79-$AN$80)/($AN$81-$AN$80))</f>
        <v>0.60869565217391308</v>
      </c>
      <c r="AU92">
        <f>(($AP$78-$AN$80)/($AN$81-$AN$80))</f>
        <v>0.34782608695652173</v>
      </c>
      <c r="AV92">
        <f>(($AQ$77-$AN$80)/($AN$81-$AN$80))</f>
        <v>0.30434782608695654</v>
      </c>
      <c r="AW92">
        <f>(($AN$80-$AO$78)/($AO$79-$AO$78))</f>
        <v>0.33333333333333331</v>
      </c>
      <c r="AX92">
        <f>(($AP$78-$AO$78)/($AO$79-$AO$78))</f>
        <v>0.7142857142857143</v>
      </c>
      <c r="AY92">
        <f>(($AQ$77-$AO$78)/($AO$79-$AO$78))</f>
        <v>0.66666666666666663</v>
      </c>
      <c r="BG92">
        <v>4</v>
      </c>
      <c r="BH92">
        <v>497</v>
      </c>
      <c r="BI92">
        <f>($BH$106-$BH$103)/200</f>
        <v>7.0000000000000007E-2</v>
      </c>
      <c r="BQ92">
        <f>1-(($AO$79-$AN$80)/($AN$81-$AN$80))</f>
        <v>0.39130434782608692</v>
      </c>
      <c r="BR92">
        <f>(($AP$78-$AN$80)/($AN$81-$AN$80))</f>
        <v>0.34782608695652173</v>
      </c>
      <c r="BS92">
        <f>(($AQ$77-$AN$80)/($AN$81-$AN$80))</f>
        <v>0.30434782608695654</v>
      </c>
      <c r="BT92">
        <f>(($AN$80-$AO$78)/($AO$79-$AO$78))</f>
        <v>0.33333333333333331</v>
      </c>
      <c r="BU92">
        <f>1-(($AP$78-$AO$78)/($AO$79-$AO$78))</f>
        <v>0.2857142857142857</v>
      </c>
      <c r="BV92">
        <f>1-(($AQ$77-$AO$78)/($AO$79-$AO$78))</f>
        <v>0.33333333333333337</v>
      </c>
    </row>
    <row r="93" spans="1:80" x14ac:dyDescent="0.25">
      <c r="A93">
        <v>92</v>
      </c>
      <c r="D93">
        <v>183.590182</v>
      </c>
      <c r="E93" s="2">
        <v>2</v>
      </c>
      <c r="F93">
        <v>197.739294</v>
      </c>
      <c r="G93" s="3">
        <v>3</v>
      </c>
      <c r="P93">
        <v>2</v>
      </c>
      <c r="Q93" t="str">
        <f t="shared" si="2"/>
        <v>23</v>
      </c>
      <c r="R93">
        <v>3</v>
      </c>
      <c r="X93" t="s">
        <v>300</v>
      </c>
      <c r="Y93" t="s">
        <v>262</v>
      </c>
      <c r="AN93">
        <v>2030</v>
      </c>
      <c r="AO93">
        <v>2096</v>
      </c>
      <c r="AP93">
        <v>2108</v>
      </c>
      <c r="AQ93">
        <v>2153</v>
      </c>
      <c r="BG93">
        <v>3</v>
      </c>
      <c r="BH93">
        <v>500</v>
      </c>
      <c r="BI93">
        <f>($BH$107-$BH$104)/200</f>
        <v>0.08</v>
      </c>
    </row>
    <row r="94" spans="1:80" x14ac:dyDescent="0.25">
      <c r="A94">
        <v>93</v>
      </c>
      <c r="D94">
        <v>183.59671300000002</v>
      </c>
      <c r="E94" s="2">
        <v>2</v>
      </c>
      <c r="F94">
        <v>197.72664500000002</v>
      </c>
      <c r="G94" s="3">
        <v>3</v>
      </c>
      <c r="P94">
        <v>2</v>
      </c>
      <c r="Q94" t="str">
        <f t="shared" si="2"/>
        <v>23</v>
      </c>
      <c r="R94">
        <v>2</v>
      </c>
      <c r="X94" t="s">
        <v>300</v>
      </c>
      <c r="Y94" t="s">
        <v>263</v>
      </c>
      <c r="AN94">
        <v>2055</v>
      </c>
      <c r="AO94">
        <v>2115</v>
      </c>
      <c r="AP94">
        <v>2130</v>
      </c>
      <c r="AQ94">
        <v>2168</v>
      </c>
      <c r="BG94">
        <v>2</v>
      </c>
      <c r="BH94">
        <v>508</v>
      </c>
      <c r="BI94">
        <f>($BH$108-$BH$105)/200</f>
        <v>9.5000000000000001E-2</v>
      </c>
    </row>
    <row r="95" spans="1:80" x14ac:dyDescent="0.25">
      <c r="A95">
        <v>94</v>
      </c>
      <c r="D95">
        <v>183.563658</v>
      </c>
      <c r="E95" s="2">
        <v>2</v>
      </c>
      <c r="F95">
        <v>197.813525</v>
      </c>
      <c r="G95" s="3">
        <v>3</v>
      </c>
      <c r="P95">
        <v>2</v>
      </c>
      <c r="Q95" t="str">
        <f t="shared" si="2"/>
        <v>23</v>
      </c>
      <c r="R95">
        <v>1</v>
      </c>
      <c r="X95" t="s">
        <v>300</v>
      </c>
      <c r="Y95" t="s">
        <v>264</v>
      </c>
      <c r="AB95" t="s">
        <v>301</v>
      </c>
      <c r="AC95" t="str">
        <f>CONCATENATE($R95,$R96,$R97,$R98)</f>
        <v>1342</v>
      </c>
      <c r="AN95">
        <v>2078</v>
      </c>
      <c r="AO95">
        <v>2136</v>
      </c>
      <c r="AP95">
        <v>2154</v>
      </c>
      <c r="AQ95">
        <v>2192</v>
      </c>
      <c r="AT95">
        <f>(($AO$81-$AN$82)/($AN$83-$AN$82))</f>
        <v>0.82608695652173914</v>
      </c>
      <c r="AU95">
        <f>(($AP$79-$AN$82)/($AN$83-$AN$82))</f>
        <v>0.2608695652173913</v>
      </c>
      <c r="AV95">
        <f>(($AQ$78-$AN$82)/($AN$83-$AN$82))</f>
        <v>0.2608695652173913</v>
      </c>
      <c r="AW95">
        <f>(($AN$82-$AO$80)/($AO$81-$AO$80))</f>
        <v>0.17391304347826086</v>
      </c>
      <c r="AX95">
        <f>(($AP$79-$AO$80)/($AO$81-$AO$80))</f>
        <v>0.43478260869565216</v>
      </c>
      <c r="AY95">
        <f>(($AQ$78-$AO$80)/($AO$81-$AO$80))</f>
        <v>0.43478260869565216</v>
      </c>
      <c r="AZ95">
        <f>(($AN$83-$AP$79)/($AP$80-$AP$79))</f>
        <v>0.70833333333333337</v>
      </c>
      <c r="BA95">
        <f>(($AO$81-$AP$79)/($AP$80-$AP$79))</f>
        <v>0.54166666666666663</v>
      </c>
      <c r="BB95">
        <f>(($AQ$78-$AP$79)/($AP$80-$AP$79))</f>
        <v>0</v>
      </c>
      <c r="BC95">
        <f>(($AN$83-$AQ$78)/($AQ$79-$AQ$78))</f>
        <v>0.73913043478260865</v>
      </c>
      <c r="BD95">
        <f>(($AO$81-$AQ$78)/($AQ$79-$AQ$78))</f>
        <v>0.56521739130434778</v>
      </c>
      <c r="BE95">
        <f>(($AP$79-$AQ$78)/($AQ$79-$AQ$78))</f>
        <v>0</v>
      </c>
      <c r="BG95">
        <v>1</v>
      </c>
      <c r="BH95">
        <v>514</v>
      </c>
      <c r="BI95">
        <f>($BH$109-$BH$106)/200</f>
        <v>7.4999999999999997E-2</v>
      </c>
      <c r="BQ95">
        <f>1-(($AO$81-$AN$82)/($AN$83-$AN$82))</f>
        <v>0.17391304347826086</v>
      </c>
      <c r="BR95">
        <f>(($AP$79-$AN$82)/($AN$83-$AN$82))</f>
        <v>0.2608695652173913</v>
      </c>
      <c r="BS95">
        <f>(($AQ$78-$AN$82)/($AN$83-$AN$82))</f>
        <v>0.2608695652173913</v>
      </c>
      <c r="BT95">
        <f>(($AN$82-$AO$80)/($AO$81-$AO$80))</f>
        <v>0.17391304347826086</v>
      </c>
      <c r="BU95">
        <f>(($AP$79-$AO$80)/($AO$81-$AO$80))</f>
        <v>0.43478260869565216</v>
      </c>
      <c r="BV95">
        <f>(($AQ$78-$AO$80)/($AO$81-$AO$80))</f>
        <v>0.43478260869565216</v>
      </c>
      <c r="BW95">
        <f>1-(($AN$83-$AP$79)/($AP$80-$AP$79))</f>
        <v>0.29166666666666663</v>
      </c>
      <c r="BX95">
        <f>1-(($AO$81-$AP$79)/($AP$80-$AP$79))</f>
        <v>0.45833333333333337</v>
      </c>
      <c r="BY95">
        <f>(($AQ$78-$AP$79)/($AP$80-$AP$79))</f>
        <v>0</v>
      </c>
      <c r="BZ95">
        <f>1-(($AN$83-$AQ$78)/($AQ$79-$AQ$78))</f>
        <v>0.26086956521739135</v>
      </c>
      <c r="CA95">
        <f>1-(($AO$81-$AQ$78)/($AQ$79-$AQ$78))</f>
        <v>0.43478260869565222</v>
      </c>
      <c r="CB95">
        <f>(($AP$79-$AQ$78)/($AQ$79-$AQ$78))</f>
        <v>0</v>
      </c>
    </row>
    <row r="96" spans="1:80" x14ac:dyDescent="0.25">
      <c r="A96">
        <v>95</v>
      </c>
      <c r="D96">
        <v>183.54712499999999</v>
      </c>
      <c r="E96" s="2">
        <v>2</v>
      </c>
      <c r="F96">
        <v>197.813525</v>
      </c>
      <c r="G96" s="3">
        <v>3</v>
      </c>
      <c r="P96">
        <v>2</v>
      </c>
      <c r="Q96" t="str">
        <f t="shared" si="2"/>
        <v>23</v>
      </c>
      <c r="R96">
        <v>3</v>
      </c>
      <c r="X96" t="s">
        <v>300</v>
      </c>
      <c r="Y96" t="s">
        <v>261</v>
      </c>
      <c r="AN96">
        <v>2101</v>
      </c>
      <c r="AO96">
        <v>2159</v>
      </c>
      <c r="AP96">
        <v>2170</v>
      </c>
      <c r="AQ96">
        <v>2220</v>
      </c>
      <c r="AT96">
        <f>(($AO$82-$AN$83)/($AN$84-$AN$83))</f>
        <v>0.73913043478260865</v>
      </c>
      <c r="AU96">
        <f>(($AP$80-$AN$83)/($AN$84-$AN$83))</f>
        <v>0.30434782608695654</v>
      </c>
      <c r="AV96">
        <f>(($AQ$79-$AN$83)/($AN$84-$AN$83))</f>
        <v>0.2608695652173913</v>
      </c>
      <c r="AW96">
        <f>(($AN$83-$AO$81)/($AO$82-$AO$81))</f>
        <v>0.19047619047619047</v>
      </c>
      <c r="AX96">
        <f>(($AP$80-$AO$81)/($AO$82-$AO$81))</f>
        <v>0.52380952380952384</v>
      </c>
      <c r="AY96">
        <f>(($AQ$79-$AO$81)/($AO$82-$AO$81))</f>
        <v>0.47619047619047616</v>
      </c>
      <c r="AZ96">
        <f>(($AN$84-$AP$80)/($AP$81-$AP$80))</f>
        <v>0.69565217391304346</v>
      </c>
      <c r="BA96">
        <f>(($AO$82-$AP$80)/($AP$81-$AP$80))</f>
        <v>0.43478260869565216</v>
      </c>
      <c r="BB96">
        <f>(($AQ$79-$AP$79)/($AP$80-$AP$79))</f>
        <v>0.95833333333333337</v>
      </c>
      <c r="BC96">
        <f>(($AN$84-$AQ$79)/($AQ$80-$AQ$79))</f>
        <v>0.77272727272727271</v>
      </c>
      <c r="BD96">
        <f>(($AO$82-$AQ$79)/($AQ$80-$AQ$79))</f>
        <v>0.5</v>
      </c>
      <c r="BE96">
        <f>(($AP$80-$AQ$79)/($AQ$80-$AQ$79))</f>
        <v>4.5454545454545456E-2</v>
      </c>
      <c r="BG96">
        <v>3</v>
      </c>
      <c r="BH96">
        <v>520</v>
      </c>
      <c r="BI96">
        <f>($BH$110-$BH$107)/200</f>
        <v>6.5000000000000002E-2</v>
      </c>
      <c r="BQ96">
        <f>1-(($AO$82-$AN$83)/($AN$84-$AN$83))</f>
        <v>0.26086956521739135</v>
      </c>
      <c r="BR96">
        <f>(($AP$80-$AN$83)/($AN$84-$AN$83))</f>
        <v>0.30434782608695654</v>
      </c>
      <c r="BS96">
        <f>(($AQ$79-$AN$83)/($AN$84-$AN$83))</f>
        <v>0.2608695652173913</v>
      </c>
      <c r="BT96">
        <f>(($AN$83-$AO$81)/($AO$82-$AO$81))</f>
        <v>0.19047619047619047</v>
      </c>
      <c r="BU96">
        <f>1-(($AP$80-$AO$81)/($AO$82-$AO$81))</f>
        <v>0.47619047619047616</v>
      </c>
      <c r="BV96">
        <f>(($AQ$79-$AO$81)/($AO$82-$AO$81))</f>
        <v>0.47619047619047616</v>
      </c>
      <c r="BW96">
        <f>1-(($AN$84-$AP$80)/($AP$81-$AP$80))</f>
        <v>0.30434782608695654</v>
      </c>
      <c r="BX96">
        <f>(($AO$82-$AP$80)/($AP$81-$AP$80))</f>
        <v>0.43478260869565216</v>
      </c>
      <c r="BY96">
        <f>1-(($AQ$79-$AP$79)/($AP$80-$AP$79))</f>
        <v>4.166666666666663E-2</v>
      </c>
      <c r="BZ96">
        <f>1-(($AN$84-$AQ$79)/($AQ$80-$AQ$79))</f>
        <v>0.22727272727272729</v>
      </c>
      <c r="CA96">
        <f>(($AO$82-$AQ$79)/($AQ$80-$AQ$79))</f>
        <v>0.5</v>
      </c>
      <c r="CB96">
        <f>(($AP$80-$AQ$79)/($AQ$80-$AQ$79))</f>
        <v>4.5454545454545456E-2</v>
      </c>
    </row>
    <row r="97" spans="1:80" x14ac:dyDescent="0.25">
      <c r="A97">
        <v>96</v>
      </c>
      <c r="D97">
        <v>183.53039000000001</v>
      </c>
      <c r="E97" s="2">
        <v>2</v>
      </c>
      <c r="P97">
        <v>1</v>
      </c>
      <c r="Q97" t="str">
        <f t="shared" si="2"/>
        <v>2</v>
      </c>
      <c r="R97">
        <v>4</v>
      </c>
      <c r="X97" t="s">
        <v>300</v>
      </c>
      <c r="Y97" t="s">
        <v>262</v>
      </c>
      <c r="AN97">
        <v>2122</v>
      </c>
      <c r="AO97">
        <v>2182</v>
      </c>
      <c r="AP97">
        <v>2196</v>
      </c>
      <c r="AQ97">
        <v>2245</v>
      </c>
      <c r="AT97">
        <f>(($AO$83-$AN$84)/($AN$85-$AN$84))</f>
        <v>0.68181818181818177</v>
      </c>
      <c r="AU97">
        <f>(($AP$81-$AN$84)/($AN$85-$AN$84))</f>
        <v>0.31818181818181818</v>
      </c>
      <c r="AV97">
        <f>(($AQ$80-$AN$84)/($AN$85-$AN$84))</f>
        <v>0.22727272727272727</v>
      </c>
      <c r="AW97">
        <f>(($AN$84-$AO$82)/($AO$83-$AO$82))</f>
        <v>0.2857142857142857</v>
      </c>
      <c r="AX97">
        <f>(($AP$81-$AO$82)/($AO$83-$AO$82))</f>
        <v>0.61904761904761907</v>
      </c>
      <c r="AY97">
        <f>(($AQ$80-$AO$82)/($AO$83-$AO$82))</f>
        <v>0.52380952380952384</v>
      </c>
      <c r="AZ97">
        <f>(($AN$85-$AP$81)/($AP$82-$AP$81))</f>
        <v>0.68181818181818177</v>
      </c>
      <c r="BA97">
        <f>(($AO$83-$AP$81)/($AP$82-$AP$81))</f>
        <v>0.36363636363636365</v>
      </c>
      <c r="BB97">
        <f>(($AQ$80-$AP$80)/($AP$81-$AP$80))</f>
        <v>0.91304347826086951</v>
      </c>
      <c r="BC97">
        <f>(($AN$85-$AQ$80)/($AQ$81-$AQ$80))</f>
        <v>0.77272727272727271</v>
      </c>
      <c r="BD97">
        <f>(($AO$83-$AQ$80)/($AQ$81-$AQ$80))</f>
        <v>0.45454545454545453</v>
      </c>
      <c r="BE97">
        <f>(($AP$81-$AQ$80)/($AQ$81-$AQ$80))</f>
        <v>9.0909090909090912E-2</v>
      </c>
      <c r="BG97">
        <v>4</v>
      </c>
      <c r="BH97">
        <v>520</v>
      </c>
      <c r="BI97">
        <f>($BH$111-$BH$108)/200</f>
        <v>0.08</v>
      </c>
      <c r="BQ97">
        <f>1-(($AO$83-$AN$84)/($AN$85-$AN$84))</f>
        <v>0.31818181818181823</v>
      </c>
      <c r="BR97">
        <f>(($AP$81-$AN$84)/($AN$85-$AN$84))</f>
        <v>0.31818181818181818</v>
      </c>
      <c r="BS97">
        <f>(($AQ$80-$AN$84)/($AN$85-$AN$84))</f>
        <v>0.22727272727272727</v>
      </c>
      <c r="BT97">
        <f>(($AN$84-$AO$82)/($AO$83-$AO$82))</f>
        <v>0.2857142857142857</v>
      </c>
      <c r="BU97">
        <f>1-(($AP$81-$AO$82)/($AO$83-$AO$82))</f>
        <v>0.38095238095238093</v>
      </c>
      <c r="BV97">
        <f>1-(($AQ$80-$AO$82)/($AO$83-$AO$82))</f>
        <v>0.47619047619047616</v>
      </c>
      <c r="BW97">
        <f>1-(($AN$85-$AP$81)/($AP$82-$AP$81))</f>
        <v>0.31818181818181823</v>
      </c>
      <c r="BX97">
        <f>(($AO$83-$AP$81)/($AP$82-$AP$81))</f>
        <v>0.36363636363636365</v>
      </c>
      <c r="BY97">
        <f>1-(($AQ$80-$AP$80)/($AP$81-$AP$80))</f>
        <v>8.6956521739130488E-2</v>
      </c>
      <c r="BZ97">
        <f>1-(($AN$85-$AQ$80)/($AQ$81-$AQ$80))</f>
        <v>0.22727272727272729</v>
      </c>
      <c r="CA97">
        <f>(($AO$83-$AQ$80)/($AQ$81-$AQ$80))</f>
        <v>0.45454545454545453</v>
      </c>
      <c r="CB97">
        <f>(($AP$81-$AQ$80)/($AQ$81-$AQ$80))</f>
        <v>9.0909090909090912E-2</v>
      </c>
    </row>
    <row r="98" spans="1:80" x14ac:dyDescent="0.25">
      <c r="A98">
        <v>97</v>
      </c>
      <c r="D98">
        <v>183.55809600000001</v>
      </c>
      <c r="E98" s="2">
        <v>2</v>
      </c>
      <c r="P98">
        <v>1</v>
      </c>
      <c r="Q98" t="str">
        <f t="shared" si="2"/>
        <v>2</v>
      </c>
      <c r="R98">
        <v>2</v>
      </c>
      <c r="X98" t="s">
        <v>300</v>
      </c>
      <c r="Y98" t="s">
        <v>263</v>
      </c>
      <c r="AN98">
        <v>2144</v>
      </c>
      <c r="AO98">
        <v>2210</v>
      </c>
      <c r="AP98">
        <v>2221</v>
      </c>
      <c r="AQ98">
        <v>2269</v>
      </c>
      <c r="AT98">
        <f>(($AO$84-$AN$85)/($AN$86-$AN$85))</f>
        <v>0.73913043478260865</v>
      </c>
      <c r="AU98">
        <f>(($AP$82-$AN$85)/($AN$86-$AN$85))</f>
        <v>0.30434782608695654</v>
      </c>
      <c r="AV98">
        <f>(($AQ$81-$AN$85)/($AN$86-$AN$85))</f>
        <v>0.21739130434782608</v>
      </c>
      <c r="AW98">
        <f>(($AN$85-$AO$83)/($AO$84-$AO$83))</f>
        <v>0.29166666666666669</v>
      </c>
      <c r="AX98">
        <f>(($AP$82-$AO$83)/($AO$84-$AO$83))</f>
        <v>0.58333333333333337</v>
      </c>
      <c r="AY98">
        <f>(($AQ$81-$AO$83)/($AO$84-$AO$83))</f>
        <v>0.5</v>
      </c>
      <c r="AZ98">
        <f>(($AN$86-$AP$82)/($AP$83-$AP$82))</f>
        <v>0.69565217391304346</v>
      </c>
      <c r="BA98">
        <f>(($AO$84-$AP$82)/($AP$83-$AP$82))</f>
        <v>0.43478260869565216</v>
      </c>
      <c r="BB98">
        <f>(($AQ$81-$AP$81)/($AP$82-$AP$81))</f>
        <v>0.90909090909090906</v>
      </c>
      <c r="BC98">
        <f>(($AN$86-$AQ$81)/($AQ$82-$AQ$81))</f>
        <v>0.78260869565217395</v>
      </c>
      <c r="BD98">
        <f>(($AO$84-$AQ$81)/($AQ$82-$AQ$81))</f>
        <v>0.52173913043478259</v>
      </c>
      <c r="BE98">
        <f>(($AP$82-$AQ$81)/($AQ$82-$AQ$81))</f>
        <v>8.6956521739130432E-2</v>
      </c>
      <c r="BG98">
        <v>2</v>
      </c>
      <c r="BH98">
        <v>532</v>
      </c>
      <c r="BI98">
        <f>($BH$112-$BH$109)/200</f>
        <v>0.1</v>
      </c>
      <c r="BQ98">
        <f>1-(($AO$84-$AN$85)/($AN$86-$AN$85))</f>
        <v>0.26086956521739135</v>
      </c>
      <c r="BR98">
        <f>(($AP$82-$AN$85)/($AN$86-$AN$85))</f>
        <v>0.30434782608695654</v>
      </c>
      <c r="BS98">
        <f>(($AQ$81-$AN$85)/($AN$86-$AN$85))</f>
        <v>0.21739130434782608</v>
      </c>
      <c r="BT98">
        <f>(($AN$85-$AO$83)/($AO$84-$AO$83))</f>
        <v>0.29166666666666669</v>
      </c>
      <c r="BU98">
        <f>1-(($AP$82-$AO$83)/($AO$84-$AO$83))</f>
        <v>0.41666666666666663</v>
      </c>
      <c r="BV98">
        <f>(($AQ$81-$AO$83)/($AO$84-$AO$83))</f>
        <v>0.5</v>
      </c>
      <c r="BW98">
        <f>1-(($AN$86-$AP$82)/($AP$83-$AP$82))</f>
        <v>0.30434782608695654</v>
      </c>
      <c r="BX98">
        <f>(($AO$84-$AP$82)/($AP$83-$AP$82))</f>
        <v>0.43478260869565216</v>
      </c>
      <c r="BY98">
        <f>1-(($AQ$81-$AP$81)/($AP$82-$AP$81))</f>
        <v>9.0909090909090939E-2</v>
      </c>
      <c r="BZ98">
        <f>1-(($AN$86-$AQ$81)/($AQ$82-$AQ$81))</f>
        <v>0.21739130434782605</v>
      </c>
      <c r="CA98">
        <f>1-(($AO$84-$AQ$81)/($AQ$82-$AQ$81))</f>
        <v>0.47826086956521741</v>
      </c>
      <c r="CB98">
        <f>(($AP$82-$AQ$81)/($AQ$82-$AQ$81))</f>
        <v>8.6956521739130432E-2</v>
      </c>
    </row>
    <row r="99" spans="1:80" x14ac:dyDescent="0.25">
      <c r="A99">
        <v>98</v>
      </c>
      <c r="D99">
        <v>183.60860300000002</v>
      </c>
      <c r="E99" s="2">
        <v>2</v>
      </c>
      <c r="P99">
        <v>1</v>
      </c>
      <c r="Q99" t="str">
        <f t="shared" si="2"/>
        <v>2</v>
      </c>
      <c r="R99">
        <v>1</v>
      </c>
      <c r="X99" t="s">
        <v>300</v>
      </c>
      <c r="Y99" t="s">
        <v>264</v>
      </c>
      <c r="AB99" t="s">
        <v>300</v>
      </c>
      <c r="AC99" t="str">
        <f>CONCATENATE($R99,$R100,$R101,$R102)</f>
        <v>1432</v>
      </c>
      <c r="AN99">
        <v>2165</v>
      </c>
      <c r="AO99">
        <v>2235</v>
      </c>
      <c r="AP99">
        <v>2247</v>
      </c>
      <c r="AQ99">
        <v>2292</v>
      </c>
      <c r="AT99">
        <f>(($AO$85-$AN$86)/($AN$87-$AN$86))</f>
        <v>0.68181818181818177</v>
      </c>
      <c r="AU99">
        <f>(($AP$83-$AN$86)/($AN$87-$AN$86))</f>
        <v>0.31818181818181818</v>
      </c>
      <c r="AV99">
        <f>(($AQ$82-$AN$86)/($AN$87-$AN$86))</f>
        <v>0.22727272727272727</v>
      </c>
      <c r="AW99">
        <f>(($AN$86-$AO$84)/($AO$85-$AO$84))</f>
        <v>0.2857142857142857</v>
      </c>
      <c r="AX99">
        <f>(($AP$83-$AO$84)/($AO$85-$AO$84))</f>
        <v>0.61904761904761907</v>
      </c>
      <c r="AY99">
        <f>(($AQ$82-$AO$84)/($AO$85-$AO$84))</f>
        <v>0.52380952380952384</v>
      </c>
      <c r="AZ99">
        <f>(($AN$87-$AP$83)/($AP$84-$AP$83))</f>
        <v>0.625</v>
      </c>
      <c r="BA99">
        <f>(($AO$85-$AP$83)/($AP$84-$AP$83))</f>
        <v>0.33333333333333331</v>
      </c>
      <c r="BB99">
        <f>(($AQ$82-$AP$82)/($AP$83-$AP$82))</f>
        <v>0.91304347826086951</v>
      </c>
      <c r="BC99">
        <f>(($AN$87-$AQ$82)/($AQ$83-$AQ$82))</f>
        <v>0.73913043478260865</v>
      </c>
      <c r="BD99">
        <f>(($AO$85-$AQ$82)/($AQ$83-$AQ$82))</f>
        <v>0.43478260869565216</v>
      </c>
      <c r="BE99">
        <f>(($AP$83-$AQ$82)/($AQ$83-$AQ$82))</f>
        <v>8.6956521739130432E-2</v>
      </c>
      <c r="BG99">
        <v>1</v>
      </c>
      <c r="BH99">
        <v>536</v>
      </c>
      <c r="BI99">
        <f>($BH$113-$BH$110)/200</f>
        <v>0.09</v>
      </c>
      <c r="BQ99">
        <f>1-(($AO$85-$AN$86)/($AN$87-$AN$86))</f>
        <v>0.31818181818181823</v>
      </c>
      <c r="BR99">
        <f>(($AP$83-$AN$86)/($AN$87-$AN$86))</f>
        <v>0.31818181818181818</v>
      </c>
      <c r="BS99">
        <f>(($AQ$82-$AN$86)/($AN$87-$AN$86))</f>
        <v>0.22727272727272727</v>
      </c>
      <c r="BT99">
        <f>(($AN$86-$AO$84)/($AO$85-$AO$84))</f>
        <v>0.2857142857142857</v>
      </c>
      <c r="BU99">
        <f>1-(($AP$83-$AO$84)/($AO$85-$AO$84))</f>
        <v>0.38095238095238093</v>
      </c>
      <c r="BV99">
        <f>1-(($AQ$82-$AO$84)/($AO$85-$AO$84))</f>
        <v>0.47619047619047616</v>
      </c>
      <c r="BW99">
        <f>1-(($AN$87-$AP$83)/($AP$84-$AP$83))</f>
        <v>0.375</v>
      </c>
      <c r="BX99">
        <f>(($AO$85-$AP$83)/($AP$84-$AP$83))</f>
        <v>0.33333333333333331</v>
      </c>
      <c r="BY99">
        <f>1-(($AQ$82-$AP$82)/($AP$83-$AP$82))</f>
        <v>8.6956521739130488E-2</v>
      </c>
      <c r="BZ99">
        <f>1-(($AN$87-$AQ$82)/($AQ$83-$AQ$82))</f>
        <v>0.26086956521739135</v>
      </c>
      <c r="CA99">
        <f>(($AO$85-$AQ$82)/($AQ$83-$AQ$82))</f>
        <v>0.43478260869565216</v>
      </c>
      <c r="CB99">
        <f>(($AP$83-$AQ$82)/($AQ$83-$AQ$82))</f>
        <v>8.6956521739130432E-2</v>
      </c>
    </row>
    <row r="100" spans="1:80" x14ac:dyDescent="0.25">
      <c r="A100">
        <v>99</v>
      </c>
      <c r="D100">
        <v>183.60860300000002</v>
      </c>
      <c r="E100" s="2">
        <v>2</v>
      </c>
      <c r="P100">
        <v>1</v>
      </c>
      <c r="Q100" t="str">
        <f t="shared" si="2"/>
        <v>2</v>
      </c>
      <c r="R100">
        <v>4</v>
      </c>
      <c r="X100" t="s">
        <v>300</v>
      </c>
      <c r="Y100" t="s">
        <v>261</v>
      </c>
      <c r="AN100">
        <v>2192</v>
      </c>
      <c r="AO100">
        <v>2261</v>
      </c>
      <c r="AP100">
        <v>2272</v>
      </c>
      <c r="AQ100">
        <v>2315</v>
      </c>
      <c r="AT100">
        <f>(($AO$86-$AN$87)/($AN$88-$AN$87))</f>
        <v>0.60869565217391308</v>
      </c>
      <c r="AU100">
        <f>(($AP$84-$AN$87)/($AN$88-$AN$87))</f>
        <v>0.39130434782608697</v>
      </c>
      <c r="AV100">
        <f>(($AQ$83-$AN$87)/($AN$88-$AN$87))</f>
        <v>0.2608695652173913</v>
      </c>
      <c r="AW100">
        <f>(($AN$87-$AO$85)/($AO$86-$AO$85))</f>
        <v>0.33333333333333331</v>
      </c>
      <c r="AX100">
        <f>(($AP$84-$AO$85)/($AO$86-$AO$85))</f>
        <v>0.76190476190476186</v>
      </c>
      <c r="AY100">
        <f>(($AQ$83-$AO$85)/($AO$86-$AO$85))</f>
        <v>0.61904761904761907</v>
      </c>
      <c r="AZ100">
        <f>(($AN$88-$AP$84)/($AP$85-$AP$84))</f>
        <v>0.63636363636363635</v>
      </c>
      <c r="BA100">
        <f>(($AO$86-$AP$84)/($AP$85-$AP$84))</f>
        <v>0.22727272727272727</v>
      </c>
      <c r="BB100">
        <f>(($AQ$83-$AP$83)/($AP$84-$AP$83))</f>
        <v>0.875</v>
      </c>
      <c r="BC100">
        <f>(($AN$88-$AQ$83)/($AQ$84-$AQ$83))</f>
        <v>0.80952380952380953</v>
      </c>
      <c r="BD100">
        <f>(($AO$86-$AQ$83)/($AQ$84-$AQ$83))</f>
        <v>0.38095238095238093</v>
      </c>
      <c r="BE100">
        <f>(($AP$84-$AQ$83)/($AQ$84-$AQ$83))</f>
        <v>0.14285714285714285</v>
      </c>
      <c r="BG100">
        <v>4</v>
      </c>
      <c r="BH100">
        <v>541</v>
      </c>
      <c r="BI100">
        <f>($BH$119-$BH$116)/200</f>
        <v>0.08</v>
      </c>
      <c r="BQ100">
        <f>1-(($AO$86-$AN$87)/($AN$88-$AN$87))</f>
        <v>0.39130434782608692</v>
      </c>
      <c r="BR100">
        <f>(($AP$84-$AN$87)/($AN$88-$AN$87))</f>
        <v>0.39130434782608697</v>
      </c>
      <c r="BS100">
        <f>(($AQ$83-$AN$87)/($AN$88-$AN$87))</f>
        <v>0.2608695652173913</v>
      </c>
      <c r="BT100">
        <f>(($AN$87-$AO$85)/($AO$86-$AO$85))</f>
        <v>0.33333333333333331</v>
      </c>
      <c r="BU100">
        <f>1-(($AP$84-$AO$85)/($AO$86-$AO$85))</f>
        <v>0.23809523809523814</v>
      </c>
      <c r="BV100">
        <f>1-(($AQ$83-$AO$85)/($AO$86-$AO$85))</f>
        <v>0.38095238095238093</v>
      </c>
      <c r="BW100">
        <f>1-(($AN$88-$AP$84)/($AP$85-$AP$84))</f>
        <v>0.36363636363636365</v>
      </c>
      <c r="BX100">
        <f>(($AO$86-$AP$84)/($AP$85-$AP$84))</f>
        <v>0.22727272727272727</v>
      </c>
      <c r="BY100">
        <f>1-(($AQ$83-$AP$83)/($AP$84-$AP$83))</f>
        <v>0.125</v>
      </c>
      <c r="BZ100">
        <f>1-(($AN$88-$AQ$83)/($AQ$84-$AQ$83))</f>
        <v>0.19047619047619047</v>
      </c>
      <c r="CA100">
        <f>(($AO$86-$AQ$83)/($AQ$84-$AQ$83))</f>
        <v>0.38095238095238093</v>
      </c>
      <c r="CB100">
        <f>(($AP$84-$AQ$83)/($AQ$84-$AQ$83))</f>
        <v>0.14285714285714285</v>
      </c>
    </row>
    <row r="101" spans="1:80" x14ac:dyDescent="0.25">
      <c r="A101">
        <v>100</v>
      </c>
      <c r="B101">
        <v>171.98823800000002</v>
      </c>
      <c r="C101" s="4">
        <v>1</v>
      </c>
      <c r="P101">
        <v>1</v>
      </c>
      <c r="Q101" t="str">
        <f t="shared" si="2"/>
        <v>1</v>
      </c>
      <c r="R101">
        <v>3</v>
      </c>
      <c r="X101" t="s">
        <v>300</v>
      </c>
      <c r="Y101" t="s">
        <v>262</v>
      </c>
      <c r="AN101">
        <v>2216</v>
      </c>
      <c r="AO101">
        <v>2282</v>
      </c>
      <c r="AP101">
        <v>2294</v>
      </c>
      <c r="AQ101">
        <v>2338</v>
      </c>
      <c r="AT101">
        <f>(($AO$87-$AN$88)/($AN$89-$AN$88))</f>
        <v>0.58333333333333337</v>
      </c>
      <c r="AU101">
        <f>(($AP$85-$AN$88)/($AN$89-$AN$88))</f>
        <v>0.33333333333333331</v>
      </c>
      <c r="AV101">
        <f>(($AQ$84-$AN$88)/($AN$89-$AN$88))</f>
        <v>0.16666666666666666</v>
      </c>
      <c r="AW101">
        <f>(($AN$88-$AO$86)/($AO$87-$AO$86))</f>
        <v>0.39130434782608697</v>
      </c>
      <c r="AX101">
        <f>(($AP$85-$AO$86)/($AO$87-$AO$86))</f>
        <v>0.73913043478260865</v>
      </c>
      <c r="AY101">
        <f>(($AQ$84-$AO$86)/($AO$87-$AO$86))</f>
        <v>0.56521739130434778</v>
      </c>
      <c r="AZ101">
        <f>(($AN$89-$AP$85)/($AP$86-$AP$85))</f>
        <v>0.64</v>
      </c>
      <c r="BA101">
        <f>(($AO$87-$AP$85)/($AP$86-$AP$85))</f>
        <v>0.24</v>
      </c>
      <c r="BB101">
        <f>(($AQ$84-$AP$84)/($AP$85-$AP$84))</f>
        <v>0.81818181818181823</v>
      </c>
      <c r="BC101">
        <f>(($AN$89-$AQ$84)/($AQ$85-$AQ$84))</f>
        <v>0.83333333333333337</v>
      </c>
      <c r="BD101">
        <f>(($AO$87-$AQ$84)/($AQ$85-$AQ$84))</f>
        <v>0.41666666666666669</v>
      </c>
      <c r="BE101">
        <f>(($AP$85-$AQ$84)/($AQ$85-$AQ$84))</f>
        <v>0.16666666666666666</v>
      </c>
      <c r="BG101">
        <v>3</v>
      </c>
      <c r="BH101">
        <v>542</v>
      </c>
      <c r="BI101">
        <f>($BH$120-$BH$117)/200</f>
        <v>0.13</v>
      </c>
      <c r="BQ101">
        <f>1-(($AO$87-$AN$88)/($AN$89-$AN$88))</f>
        <v>0.41666666666666663</v>
      </c>
      <c r="BR101">
        <f>(($AP$85-$AN$88)/($AN$89-$AN$88))</f>
        <v>0.33333333333333331</v>
      </c>
      <c r="BS101">
        <f>(($AQ$84-$AN$88)/($AN$89-$AN$88))</f>
        <v>0.16666666666666666</v>
      </c>
      <c r="BT101">
        <f>(($AN$88-$AO$86)/($AO$87-$AO$86))</f>
        <v>0.39130434782608697</v>
      </c>
      <c r="BU101">
        <f>1-(($AP$85-$AO$86)/($AO$87-$AO$86))</f>
        <v>0.26086956521739135</v>
      </c>
      <c r="BV101">
        <f>1-(($AQ$84-$AO$86)/($AO$87-$AO$86))</f>
        <v>0.43478260869565222</v>
      </c>
      <c r="BW101">
        <f>1-(($AN$89-$AP$85)/($AP$86-$AP$85))</f>
        <v>0.36</v>
      </c>
      <c r="BX101">
        <f>(($AO$87-$AP$85)/($AP$86-$AP$85))</f>
        <v>0.24</v>
      </c>
      <c r="BY101">
        <f>1-(($AQ$84-$AP$84)/($AP$85-$AP$84))</f>
        <v>0.18181818181818177</v>
      </c>
      <c r="BZ101">
        <f>1-(($AN$89-$AQ$84)/($AQ$85-$AQ$84))</f>
        <v>0.16666666666666663</v>
      </c>
      <c r="CA101">
        <f>(($AO$87-$AQ$84)/($AQ$85-$AQ$84))</f>
        <v>0.41666666666666669</v>
      </c>
      <c r="CB101">
        <f>(($AP$85-$AQ$84)/($AQ$85-$AQ$84))</f>
        <v>0.16666666666666666</v>
      </c>
    </row>
    <row r="102" spans="1:80" x14ac:dyDescent="0.25">
      <c r="A102">
        <v>101</v>
      </c>
      <c r="B102">
        <v>171.96359699999999</v>
      </c>
      <c r="C102" s="4">
        <v>1</v>
      </c>
      <c r="P102">
        <v>1</v>
      </c>
      <c r="Q102" t="str">
        <f t="shared" si="2"/>
        <v>1</v>
      </c>
      <c r="R102">
        <v>2</v>
      </c>
      <c r="X102" t="s">
        <v>300</v>
      </c>
      <c r="Y102" t="s">
        <v>263</v>
      </c>
      <c r="AN102">
        <v>2242</v>
      </c>
      <c r="AO102">
        <v>2302</v>
      </c>
      <c r="AP102">
        <v>2317</v>
      </c>
      <c r="AQ102">
        <v>2375</v>
      </c>
      <c r="BB102">
        <f>(($AQ$85-$AP$85)/($AP$86-$AP$85))</f>
        <v>0.8</v>
      </c>
      <c r="BG102">
        <v>2</v>
      </c>
      <c r="BH102">
        <v>551</v>
      </c>
      <c r="BI102">
        <f>($BH$121-$BH$118)/200</f>
        <v>0.09</v>
      </c>
      <c r="BY102">
        <f>1-(($AQ$85-$AP$85)/($AP$86-$AP$85))</f>
        <v>0.19999999999999996</v>
      </c>
    </row>
    <row r="103" spans="1:80" x14ac:dyDescent="0.25">
      <c r="A103">
        <v>102</v>
      </c>
      <c r="B103">
        <v>171.970688</v>
      </c>
      <c r="C103" s="4">
        <v>1</v>
      </c>
      <c r="H103">
        <v>182.77140300000002</v>
      </c>
      <c r="I103" s="5">
        <v>4</v>
      </c>
      <c r="P103">
        <v>2</v>
      </c>
      <c r="Q103" t="str">
        <f t="shared" si="2"/>
        <v>14</v>
      </c>
      <c r="R103">
        <v>1</v>
      </c>
      <c r="X103" t="s">
        <v>300</v>
      </c>
      <c r="Y103" t="s">
        <v>264</v>
      </c>
      <c r="AB103" t="s">
        <v>300</v>
      </c>
      <c r="AC103" t="str">
        <f>CONCATENATE($R103,$R104,$R105,$R106)</f>
        <v>1432</v>
      </c>
      <c r="AN103">
        <v>2266</v>
      </c>
      <c r="AO103">
        <v>2324</v>
      </c>
      <c r="AP103">
        <v>2342</v>
      </c>
      <c r="AQ103">
        <v>2404</v>
      </c>
      <c r="BG103">
        <v>1</v>
      </c>
      <c r="BH103">
        <v>557</v>
      </c>
      <c r="BI103">
        <f>($BH$122-$BH$119)/200</f>
        <v>0.1</v>
      </c>
    </row>
    <row r="104" spans="1:80" x14ac:dyDescent="0.25">
      <c r="A104">
        <v>103</v>
      </c>
      <c r="B104">
        <v>171.98022900000001</v>
      </c>
      <c r="C104" s="4">
        <v>1</v>
      </c>
      <c r="H104">
        <v>182.71869900000002</v>
      </c>
      <c r="I104" s="5">
        <v>4</v>
      </c>
      <c r="P104">
        <v>2</v>
      </c>
      <c r="Q104" t="str">
        <f t="shared" si="2"/>
        <v>14</v>
      </c>
      <c r="R104">
        <v>4</v>
      </c>
      <c r="X104" t="s">
        <v>300</v>
      </c>
      <c r="Y104" t="s">
        <v>261</v>
      </c>
      <c r="AN104">
        <v>2288</v>
      </c>
      <c r="AO104">
        <v>2346</v>
      </c>
      <c r="AP104">
        <v>2387</v>
      </c>
      <c r="AQ104">
        <v>2431</v>
      </c>
      <c r="BG104">
        <v>4</v>
      </c>
      <c r="BH104">
        <v>562</v>
      </c>
      <c r="BI104">
        <f>($BH$123-$BH$120)/200</f>
        <v>7.0000000000000007E-2</v>
      </c>
    </row>
    <row r="105" spans="1:80" x14ac:dyDescent="0.25">
      <c r="A105">
        <v>104</v>
      </c>
      <c r="B105">
        <v>172.026194</v>
      </c>
      <c r="C105" s="4">
        <v>1</v>
      </c>
      <c r="H105">
        <v>182.71390400000001</v>
      </c>
      <c r="I105" s="5">
        <v>4</v>
      </c>
      <c r="P105">
        <v>2</v>
      </c>
      <c r="Q105" t="str">
        <f t="shared" si="2"/>
        <v>14</v>
      </c>
      <c r="R105">
        <v>3</v>
      </c>
      <c r="X105" t="s">
        <v>300</v>
      </c>
      <c r="Y105" t="s">
        <v>262</v>
      </c>
      <c r="AN105">
        <v>2311</v>
      </c>
      <c r="AO105">
        <v>2362</v>
      </c>
      <c r="AP105">
        <v>2414</v>
      </c>
      <c r="AQ105">
        <v>2457</v>
      </c>
      <c r="AT105">
        <f>(($AO$88-$AN$90)/($AN$91-$AN$90))</f>
        <v>0.58823529411764708</v>
      </c>
      <c r="AU105">
        <f>(($AP$87-$AN$90)/($AN$91-$AN$90))</f>
        <v>0.44117647058823528</v>
      </c>
      <c r="AV105">
        <f>(($AQ$86-$AN$90)/($AN$91-$AN$90))</f>
        <v>0.97058823529411764</v>
      </c>
      <c r="AW105">
        <f>(($AN$91-$AO$88)/($AO$89-$AO$88))</f>
        <v>0.4375</v>
      </c>
      <c r="AX105">
        <f>(($AP$88-$AO$88)/($AO$89-$AO$88))</f>
        <v>0.8125</v>
      </c>
      <c r="AY105">
        <f>(($AQ$86-$AO$88)/($AO$89-$AO$88))</f>
        <v>0.40625</v>
      </c>
      <c r="AZ105">
        <f>(($AN$91-$AP$87)/($AP$88-$AP$87))</f>
        <v>0.61290322580645162</v>
      </c>
      <c r="BA105">
        <f>(($AO$88-$AP$87)/($AP$88-$AP$87))</f>
        <v>0.16129032258064516</v>
      </c>
      <c r="BB105">
        <f>(($AQ$86-$AP$87)/($AP$88-$AP$87))</f>
        <v>0.58064516129032262</v>
      </c>
      <c r="BC105">
        <f>(($AN$91-$AQ$86)/($AQ$87-$AQ$86))</f>
        <v>3.3333333333333333E-2</v>
      </c>
      <c r="BD105">
        <f>(($AO$89-$AQ$86)/($AQ$87-$AQ$86))</f>
        <v>0.6333333333333333</v>
      </c>
      <c r="BE105">
        <f>(($AP$88-$AQ$86)/($AQ$87-$AQ$86))</f>
        <v>0.43333333333333335</v>
      </c>
      <c r="BG105">
        <v>3</v>
      </c>
      <c r="BH105">
        <v>564</v>
      </c>
      <c r="BI105">
        <f>($BH$124-$BH$121)/200</f>
        <v>9.5000000000000001E-2</v>
      </c>
      <c r="BQ105">
        <f>1-(($AO$88-$AN$90)/($AN$91-$AN$90))</f>
        <v>0.41176470588235292</v>
      </c>
      <c r="BR105">
        <f>(($AP$87-$AN$90)/($AN$91-$AN$90))</f>
        <v>0.44117647058823528</v>
      </c>
      <c r="BS105">
        <f>1-(($AQ$86-$AN$90)/($AN$91-$AN$90))</f>
        <v>2.9411764705882359E-2</v>
      </c>
      <c r="BT105">
        <f>(($AN$91-$AO$88)/($AO$89-$AO$88))</f>
        <v>0.4375</v>
      </c>
      <c r="BU105">
        <f>1-(($AP$88-$AO$88)/($AO$89-$AO$88))</f>
        <v>0.1875</v>
      </c>
      <c r="BV105">
        <f>(($AQ$86-$AO$88)/($AO$89-$AO$88))</f>
        <v>0.40625</v>
      </c>
      <c r="BW105">
        <f>1-(($AN$91-$AP$87)/($AP$88-$AP$87))</f>
        <v>0.38709677419354838</v>
      </c>
      <c r="BX105">
        <f>(($AO$88-$AP$87)/($AP$88-$AP$87))</f>
        <v>0.16129032258064516</v>
      </c>
      <c r="BY105">
        <f>1-(($AQ$86-$AP$87)/($AP$88-$AP$87))</f>
        <v>0.41935483870967738</v>
      </c>
      <c r="BZ105">
        <f>(($AN$91-$AQ$86)/($AQ$87-$AQ$86))</f>
        <v>3.3333333333333333E-2</v>
      </c>
      <c r="CA105">
        <f>1-(($AO$89-$AQ$86)/($AQ$87-$AQ$86))</f>
        <v>0.3666666666666667</v>
      </c>
      <c r="CB105">
        <f>(($AP$88-$AQ$86)/($AQ$87-$AQ$86))</f>
        <v>0.43333333333333335</v>
      </c>
    </row>
    <row r="106" spans="1:80" x14ac:dyDescent="0.25">
      <c r="A106">
        <v>105</v>
      </c>
      <c r="B106">
        <v>172.06170300000002</v>
      </c>
      <c r="C106" s="4">
        <v>1</v>
      </c>
      <c r="H106">
        <v>182.74757600000001</v>
      </c>
      <c r="I106" s="5">
        <v>4</v>
      </c>
      <c r="P106">
        <v>2</v>
      </c>
      <c r="Q106" t="str">
        <f t="shared" si="2"/>
        <v>14</v>
      </c>
      <c r="R106">
        <v>2</v>
      </c>
      <c r="X106" t="s">
        <v>300</v>
      </c>
      <c r="Y106" t="s">
        <v>263</v>
      </c>
      <c r="AN106">
        <v>2332</v>
      </c>
      <c r="AO106">
        <v>2391</v>
      </c>
      <c r="AP106">
        <v>2437</v>
      </c>
      <c r="AQ106">
        <v>2482</v>
      </c>
      <c r="AT106">
        <f>(($AO$89-$AN$91)/($AN$92-$AN$91))</f>
        <v>0.66666666666666663</v>
      </c>
      <c r="AU106">
        <f>(($AP$88-$AN$91)/($AN$92-$AN$91))</f>
        <v>0.44444444444444442</v>
      </c>
      <c r="AV106">
        <f>(($AQ$87-$AN$92)/($AN$93-$AN$92))</f>
        <v>7.6923076923076927E-2</v>
      </c>
      <c r="AW106">
        <f>(($AN$92-$AO$89)/($AO$90-$AO$89))</f>
        <v>0.31034482758620691</v>
      </c>
      <c r="AX106">
        <f>(($AP$89-$AO$89)/($AO$90-$AO$89))</f>
        <v>0.58620689655172409</v>
      </c>
      <c r="AY106">
        <f>(($AQ$87-$AO$89)/($AO$90-$AO$89))</f>
        <v>0.37931034482758619</v>
      </c>
      <c r="AZ106">
        <f>(($AN$92-$AP$88)/($AP$89-$AP$88))</f>
        <v>0.65217391304347827</v>
      </c>
      <c r="BA106">
        <f>(($AO$89-$AP$88)/($AP$89-$AP$88))</f>
        <v>0.2608695652173913</v>
      </c>
      <c r="BB106">
        <f>(($AQ$87-$AP$88)/($AP$89-$AP$88))</f>
        <v>0.73913043478260865</v>
      </c>
      <c r="BC106">
        <f>(($AN$92-$AQ$86)/($AQ$87-$AQ$86))</f>
        <v>0.93333333333333335</v>
      </c>
      <c r="BD106">
        <f>(($AO$90-$AQ$87)/($AQ$88-$AQ$87))</f>
        <v>0.6428571428571429</v>
      </c>
      <c r="BE106">
        <f>(($AP$89-$AQ$87)/($AQ$88-$AQ$87))</f>
        <v>0.21428571428571427</v>
      </c>
      <c r="BG106">
        <v>2</v>
      </c>
      <c r="BH106">
        <v>571</v>
      </c>
      <c r="BI106">
        <f>($BH$125-$BH$122)/200</f>
        <v>8.5000000000000006E-2</v>
      </c>
      <c r="BQ106">
        <f>1-(($AO$89-$AN$91)/($AN$92-$AN$91))</f>
        <v>0.33333333333333337</v>
      </c>
      <c r="BR106">
        <f>(($AP$88-$AN$91)/($AN$92-$AN$91))</f>
        <v>0.44444444444444442</v>
      </c>
      <c r="BS106">
        <f>(($AQ$87-$AN$92)/($AN$93-$AN$92))</f>
        <v>7.6923076923076927E-2</v>
      </c>
      <c r="BT106">
        <f>(($AN$92-$AO$89)/($AO$90-$AO$89))</f>
        <v>0.31034482758620691</v>
      </c>
      <c r="BU106">
        <f>1-(($AP$89-$AO$89)/($AO$90-$AO$89))</f>
        <v>0.41379310344827591</v>
      </c>
      <c r="BV106">
        <f>(($AQ$87-$AO$89)/($AO$90-$AO$89))</f>
        <v>0.37931034482758619</v>
      </c>
      <c r="BW106">
        <f>1-(($AN$92-$AP$88)/($AP$89-$AP$88))</f>
        <v>0.34782608695652173</v>
      </c>
      <c r="BX106">
        <f>(($AO$89-$AP$88)/($AP$89-$AP$88))</f>
        <v>0.2608695652173913</v>
      </c>
      <c r="BY106">
        <f>1-(($AQ$87-$AP$88)/($AP$89-$AP$88))</f>
        <v>0.26086956521739135</v>
      </c>
      <c r="BZ106">
        <f>1-(($AN$92-$AQ$86)/($AQ$87-$AQ$86))</f>
        <v>6.6666666666666652E-2</v>
      </c>
      <c r="CA106">
        <f>1-(($AO$90-$AQ$87)/($AQ$88-$AQ$87))</f>
        <v>0.3571428571428571</v>
      </c>
      <c r="CB106">
        <f>(($AP$89-$AQ$87)/($AQ$88-$AQ$87))</f>
        <v>0.21428571428571427</v>
      </c>
    </row>
    <row r="107" spans="1:80" x14ac:dyDescent="0.25">
      <c r="A107">
        <v>106</v>
      </c>
      <c r="B107">
        <v>171.963953</v>
      </c>
      <c r="C107" s="4">
        <v>1</v>
      </c>
      <c r="H107">
        <v>182.751452</v>
      </c>
      <c r="I107" s="5">
        <v>4</v>
      </c>
      <c r="P107">
        <v>2</v>
      </c>
      <c r="Q107" t="str">
        <f t="shared" si="2"/>
        <v>14</v>
      </c>
      <c r="R107">
        <v>1</v>
      </c>
      <c r="X107" t="s">
        <v>300</v>
      </c>
      <c r="Y107" t="s">
        <v>264</v>
      </c>
      <c r="AB107" t="s">
        <v>300</v>
      </c>
      <c r="AC107" t="str">
        <f>CONCATENATE($R107,$R108,$R109,$R110)</f>
        <v>1432</v>
      </c>
      <c r="AN107">
        <v>2355</v>
      </c>
      <c r="AO107">
        <v>2419</v>
      </c>
      <c r="AP107">
        <v>2462</v>
      </c>
      <c r="AQ107">
        <v>2506</v>
      </c>
      <c r="AT107">
        <f>(($AO$90-$AN$92)/($AN$93-$AN$92))</f>
        <v>0.76923076923076927</v>
      </c>
      <c r="AU107">
        <f>(($AP$89-$AN$92)/($AN$93-$AN$92))</f>
        <v>0.30769230769230771</v>
      </c>
      <c r="AV107">
        <f>(($AQ$88-$AN$93)/($AN$94-$AN$93))</f>
        <v>0.16</v>
      </c>
      <c r="AW107">
        <f>(($AN$93-$AO$90)/($AO$91-$AO$90))</f>
        <v>0.2608695652173913</v>
      </c>
      <c r="AX107">
        <f>(($AP$90-$AO$90)/($AO$91-$AO$90))</f>
        <v>0.52173913043478259</v>
      </c>
      <c r="AY107">
        <f>(($AQ$88-$AO$90)/($AO$91-$AO$90))</f>
        <v>0.43478260869565216</v>
      </c>
      <c r="AZ107">
        <f>(($AN$93-$AP$89)/($AP$90-$AP$89))</f>
        <v>0.75</v>
      </c>
      <c r="BA107">
        <f>(($AO$90-$AP$89)/($AP$90-$AP$89))</f>
        <v>0.5</v>
      </c>
      <c r="BB107">
        <f>(($AQ$88-$AP$89)/($AP$90-$AP$89))</f>
        <v>0.91666666666666663</v>
      </c>
      <c r="BC107">
        <f>(($AN$93-$AQ$87)/($AQ$88-$AQ$87))</f>
        <v>0.8571428571428571</v>
      </c>
      <c r="BD107">
        <f>(($AO$91-$AQ$88)/($AQ$89-$AQ$88))</f>
        <v>0.54166666666666663</v>
      </c>
      <c r="BE107">
        <f>(($AP$90-$AQ$88)/($AQ$89-$AQ$88))</f>
        <v>8.3333333333333329E-2</v>
      </c>
      <c r="BG107">
        <v>1</v>
      </c>
      <c r="BH107">
        <v>578</v>
      </c>
      <c r="BI107">
        <f>($BH$126-$BH$123)/200</f>
        <v>7.4999999999999997E-2</v>
      </c>
      <c r="BQ107">
        <f>1-(($AO$90-$AN$92)/($AN$93-$AN$92))</f>
        <v>0.23076923076923073</v>
      </c>
      <c r="BR107">
        <f>(($AP$89-$AN$92)/($AN$93-$AN$92))</f>
        <v>0.30769230769230771</v>
      </c>
      <c r="BS107">
        <f>(($AQ$88-$AN$93)/($AN$94-$AN$93))</f>
        <v>0.16</v>
      </c>
      <c r="BT107">
        <f>(($AN$93-$AO$90)/($AO$91-$AO$90))</f>
        <v>0.2608695652173913</v>
      </c>
      <c r="BU107">
        <f>1-(($AP$90-$AO$90)/($AO$91-$AO$90))</f>
        <v>0.47826086956521741</v>
      </c>
      <c r="BV107">
        <f>(($AQ$88-$AO$90)/($AO$91-$AO$90))</f>
        <v>0.43478260869565216</v>
      </c>
      <c r="BW107">
        <f>1-(($AN$93-$AP$89)/($AP$90-$AP$89))</f>
        <v>0.25</v>
      </c>
      <c r="BX107">
        <f>(($AO$90-$AP$89)/($AP$90-$AP$89))</f>
        <v>0.5</v>
      </c>
      <c r="BY107">
        <f>1-(($AQ$88-$AP$89)/($AP$90-$AP$89))</f>
        <v>8.333333333333337E-2</v>
      </c>
      <c r="BZ107">
        <f>1-(($AN$93-$AQ$87)/($AQ$88-$AQ$87))</f>
        <v>0.1428571428571429</v>
      </c>
      <c r="CA107">
        <f>1-(($AO$91-$AQ$88)/($AQ$89-$AQ$88))</f>
        <v>0.45833333333333337</v>
      </c>
      <c r="CB107">
        <f>(($AP$90-$AQ$88)/($AQ$89-$AQ$88))</f>
        <v>8.3333333333333329E-2</v>
      </c>
    </row>
    <row r="108" spans="1:80" x14ac:dyDescent="0.25">
      <c r="A108">
        <v>107</v>
      </c>
      <c r="B108">
        <v>171.94609700000001</v>
      </c>
      <c r="C108" s="4">
        <v>1</v>
      </c>
      <c r="H108">
        <v>182.736098</v>
      </c>
      <c r="I108" s="5">
        <v>4</v>
      </c>
      <c r="P108">
        <v>2</v>
      </c>
      <c r="Q108" t="str">
        <f t="shared" si="2"/>
        <v>14</v>
      </c>
      <c r="R108">
        <v>4</v>
      </c>
      <c r="X108" t="s">
        <v>300</v>
      </c>
      <c r="Y108" t="s">
        <v>261</v>
      </c>
      <c r="AN108">
        <v>2376</v>
      </c>
      <c r="AO108">
        <v>2445</v>
      </c>
      <c r="AP108">
        <v>2485</v>
      </c>
      <c r="AQ108">
        <v>2531</v>
      </c>
      <c r="AT108">
        <f>(($AO$91-$AN$93)/($AN$94-$AN$93))</f>
        <v>0.68</v>
      </c>
      <c r="AU108">
        <f>(($AP$90-$AN$93)/($AN$94-$AN$93))</f>
        <v>0.24</v>
      </c>
      <c r="AV108">
        <f>(($AQ$89-$AN$94)/($AN$95-$AN$94))</f>
        <v>0.13043478260869565</v>
      </c>
      <c r="AW108">
        <f>(($AN$94-$AO$91)/($AO$92-$AO$91))</f>
        <v>0.30769230769230771</v>
      </c>
      <c r="AX108">
        <f>(($AP$91-$AO$91)/($AO$92-$AO$91))</f>
        <v>0.5</v>
      </c>
      <c r="AY108">
        <f>(($AQ$89-$AO$91)/($AO$92-$AO$91))</f>
        <v>0.42307692307692307</v>
      </c>
      <c r="AZ108">
        <f>(($AN$94-$AP$90)/($AP$91-$AP$90))</f>
        <v>0.79166666666666663</v>
      </c>
      <c r="BA108">
        <f>(($AO$91-$AP$90)/($AP$91-$AP$90))</f>
        <v>0.45833333333333331</v>
      </c>
      <c r="BB108">
        <f>(($AQ$89-$AP$90)/($AP$91-$AP$90))</f>
        <v>0.91666666666666663</v>
      </c>
      <c r="BC108">
        <f>(($AN$94-$AQ$88)/($AQ$89-$AQ$88))</f>
        <v>0.875</v>
      </c>
      <c r="BD108">
        <f>(($AO$92-$AQ$89)/($AQ$90-$AQ$89))</f>
        <v>0.6</v>
      </c>
      <c r="BE108">
        <f>(($AP$91-$AQ$89)/($AQ$90-$AQ$89))</f>
        <v>0.08</v>
      </c>
      <c r="BG108">
        <v>4</v>
      </c>
      <c r="BH108">
        <v>583</v>
      </c>
      <c r="BI108">
        <f>($BH$127-$BH$124)/200</f>
        <v>8.5000000000000006E-2</v>
      </c>
      <c r="BQ108">
        <f>1-(($AO$91-$AN$93)/($AN$94-$AN$93))</f>
        <v>0.31999999999999995</v>
      </c>
      <c r="BR108">
        <f>(($AP$90-$AN$93)/($AN$94-$AN$93))</f>
        <v>0.24</v>
      </c>
      <c r="BS108">
        <f>(($AQ$89-$AN$94)/($AN$95-$AN$94))</f>
        <v>0.13043478260869565</v>
      </c>
      <c r="BT108">
        <f>(($AN$94-$AO$91)/($AO$92-$AO$91))</f>
        <v>0.30769230769230771</v>
      </c>
      <c r="BU108">
        <f>(($AP$91-$AO$91)/($AO$92-$AO$91))</f>
        <v>0.5</v>
      </c>
      <c r="BV108">
        <f>(($AQ$89-$AO$91)/($AO$92-$AO$91))</f>
        <v>0.42307692307692307</v>
      </c>
      <c r="BW108">
        <f>1-(($AN$94-$AP$90)/($AP$91-$AP$90))</f>
        <v>0.20833333333333337</v>
      </c>
      <c r="BX108">
        <f>(($AO$91-$AP$90)/($AP$91-$AP$90))</f>
        <v>0.45833333333333331</v>
      </c>
      <c r="BY108">
        <f>1-(($AQ$89-$AP$90)/($AP$91-$AP$90))</f>
        <v>8.333333333333337E-2</v>
      </c>
      <c r="BZ108">
        <f>1-(($AN$94-$AQ$88)/($AQ$89-$AQ$88))</f>
        <v>0.125</v>
      </c>
      <c r="CA108">
        <f>1-(($AO$92-$AQ$89)/($AQ$90-$AQ$89))</f>
        <v>0.4</v>
      </c>
      <c r="CB108">
        <f>(($AP$91-$AQ$89)/($AQ$90-$AQ$89))</f>
        <v>0.08</v>
      </c>
    </row>
    <row r="109" spans="1:80" x14ac:dyDescent="0.25">
      <c r="A109">
        <v>108</v>
      </c>
      <c r="B109">
        <v>172.05425500000001</v>
      </c>
      <c r="C109" s="4">
        <v>1</v>
      </c>
      <c r="H109">
        <v>182.836398</v>
      </c>
      <c r="I109" s="5">
        <v>4</v>
      </c>
      <c r="P109">
        <v>2</v>
      </c>
      <c r="Q109" t="str">
        <f t="shared" si="2"/>
        <v>14</v>
      </c>
      <c r="R109">
        <v>3</v>
      </c>
      <c r="X109" t="s">
        <v>300</v>
      </c>
      <c r="Y109" t="s">
        <v>262</v>
      </c>
      <c r="AN109">
        <v>2403</v>
      </c>
      <c r="AO109">
        <v>2469</v>
      </c>
      <c r="AP109">
        <v>2509</v>
      </c>
      <c r="AQ109">
        <v>2554</v>
      </c>
      <c r="AT109">
        <f>(($AO$92-$AN$94)/($AN$95-$AN$94))</f>
        <v>0.78260869565217395</v>
      </c>
      <c r="AU109">
        <f>(($AP$91-$AN$94)/($AN$95-$AN$94))</f>
        <v>0.21739130434782608</v>
      </c>
      <c r="AV109">
        <f>(($AQ$90-$AN$95)/($AN$96-$AN$95))</f>
        <v>0.21739130434782608</v>
      </c>
      <c r="AW109">
        <f>(($AN$95-$AO$92)/($AO$93-$AO$92))</f>
        <v>0.21739130434782608</v>
      </c>
      <c r="AX109">
        <f>(($AP$92-$AO$92)/($AO$93-$AO$92))</f>
        <v>0.47826086956521741</v>
      </c>
      <c r="AY109">
        <f>(($AQ$90-$AO$92)/($AO$93-$AO$92))</f>
        <v>0.43478260869565216</v>
      </c>
      <c r="AZ109">
        <f>(($AN$95-$AP$91)/($AP$92-$AP$91))</f>
        <v>0.75</v>
      </c>
      <c r="BA109">
        <f>(($AO$92-$AP$91)/($AP$92-$AP$91))</f>
        <v>0.54166666666666663</v>
      </c>
      <c r="BB109">
        <f>(($AQ$90-$AP$91)/($AP$92-$AP$91))</f>
        <v>0.95833333333333337</v>
      </c>
      <c r="BC109">
        <f>(($AN$95-$AQ$89)/($AQ$90-$AQ$89))</f>
        <v>0.8</v>
      </c>
      <c r="BD109">
        <f>(($AO$93-$AQ$90)/($AQ$91-$AQ$90))</f>
        <v>0.54166666666666663</v>
      </c>
      <c r="BE109">
        <f>(($AP$92-$AQ$90)/($AQ$91-$AQ$90))</f>
        <v>4.1666666666666664E-2</v>
      </c>
      <c r="BG109">
        <v>3</v>
      </c>
      <c r="BH109">
        <v>586</v>
      </c>
      <c r="BI109">
        <f>($BH$128-$BH$125)/200</f>
        <v>0.1</v>
      </c>
      <c r="BQ109">
        <f>1-(($AO$92-$AN$94)/($AN$95-$AN$94))</f>
        <v>0.21739130434782605</v>
      </c>
      <c r="BR109">
        <f>(($AP$91-$AN$94)/($AN$95-$AN$94))</f>
        <v>0.21739130434782608</v>
      </c>
      <c r="BS109">
        <f>(($AQ$90-$AN$95)/($AN$96-$AN$95))</f>
        <v>0.21739130434782608</v>
      </c>
      <c r="BT109">
        <f>(($AN$95-$AO$92)/($AO$93-$AO$92))</f>
        <v>0.21739130434782608</v>
      </c>
      <c r="BU109">
        <f>(($AP$92-$AO$92)/($AO$93-$AO$92))</f>
        <v>0.47826086956521741</v>
      </c>
      <c r="BV109">
        <f>(($AQ$90-$AO$92)/($AO$93-$AO$92))</f>
        <v>0.43478260869565216</v>
      </c>
      <c r="BW109">
        <f>1-(($AN$95-$AP$91)/($AP$92-$AP$91))</f>
        <v>0.25</v>
      </c>
      <c r="BX109">
        <f>1-(($AO$92-$AP$91)/($AP$92-$AP$91))</f>
        <v>0.45833333333333337</v>
      </c>
      <c r="BY109">
        <f>1-(($AQ$90-$AP$91)/($AP$92-$AP$91))</f>
        <v>4.166666666666663E-2</v>
      </c>
      <c r="BZ109">
        <f>1-(($AN$95-$AQ$89)/($AQ$90-$AQ$89))</f>
        <v>0.19999999999999996</v>
      </c>
      <c r="CA109">
        <f>1-(($AO$93-$AQ$90)/($AQ$91-$AQ$90))</f>
        <v>0.45833333333333337</v>
      </c>
      <c r="CB109">
        <f>(($AP$92-$AQ$90)/($AQ$91-$AQ$90))</f>
        <v>4.1666666666666664E-2</v>
      </c>
    </row>
    <row r="110" spans="1:80" x14ac:dyDescent="0.25">
      <c r="A110">
        <v>109</v>
      </c>
      <c r="B110">
        <v>171.98987099999999</v>
      </c>
      <c r="C110" s="4">
        <v>1</v>
      </c>
      <c r="H110">
        <v>182.853285</v>
      </c>
      <c r="I110" s="5">
        <v>4</v>
      </c>
      <c r="P110">
        <v>2</v>
      </c>
      <c r="Q110" t="str">
        <f t="shared" si="2"/>
        <v>14</v>
      </c>
      <c r="R110">
        <v>2</v>
      </c>
      <c r="X110" t="s">
        <v>300</v>
      </c>
      <c r="Y110" t="s">
        <v>263</v>
      </c>
      <c r="AN110">
        <v>2430</v>
      </c>
      <c r="AO110">
        <v>2495</v>
      </c>
      <c r="AP110">
        <v>2534</v>
      </c>
      <c r="AQ110">
        <v>2577</v>
      </c>
      <c r="AT110">
        <f>(($AO$93-$AN$95)/($AN$96-$AN$95))</f>
        <v>0.78260869565217395</v>
      </c>
      <c r="AU110">
        <f>(($AP$92-$AN$95)/($AN$96-$AN$95))</f>
        <v>0.2608695652173913</v>
      </c>
      <c r="AV110">
        <f>(($AQ$91-$AN$96)/($AN$97-$AN$96))</f>
        <v>0.2857142857142857</v>
      </c>
      <c r="AW110">
        <f>(($AN$96-$AO$93)/($AO$94-$AO$93))</f>
        <v>0.26315789473684209</v>
      </c>
      <c r="AX110">
        <f>(($AP$93-$AO$93)/($AO$94-$AO$93))</f>
        <v>0.63157894736842102</v>
      </c>
      <c r="AY110">
        <f>(($AQ$91-$AO$93)/($AO$94-$AO$93))</f>
        <v>0.57894736842105265</v>
      </c>
      <c r="AZ110">
        <f>(($AN$96-$AP$92)/($AP$93-$AP$92))</f>
        <v>0.70833333333333337</v>
      </c>
      <c r="BA110">
        <f>(($AO$93-$AP$92)/($AP$93-$AP$92))</f>
        <v>0.5</v>
      </c>
      <c r="BB110">
        <f>(($AQ$91-$AP$92)/($AP$93-$AP$92))</f>
        <v>0.95833333333333337</v>
      </c>
      <c r="BC110">
        <f>(($AN$96-$AQ$90)/($AQ$91-$AQ$90))</f>
        <v>0.75</v>
      </c>
      <c r="BD110">
        <f>(($AO$94-$AQ$91)/($AQ$92-$AQ$91))</f>
        <v>0.38095238095238093</v>
      </c>
      <c r="BE110">
        <f>(($AP$93-$AQ$91)/($AQ$92-$AQ$91))</f>
        <v>4.7619047619047616E-2</v>
      </c>
      <c r="BG110">
        <v>2</v>
      </c>
      <c r="BH110">
        <v>591</v>
      </c>
      <c r="BI110">
        <f>($BH$129-$BH$126)/200</f>
        <v>0.11</v>
      </c>
      <c r="BQ110">
        <f>1-(($AO$93-$AN$95)/($AN$96-$AN$95))</f>
        <v>0.21739130434782605</v>
      </c>
      <c r="BR110">
        <f>(($AP$92-$AN$95)/($AN$96-$AN$95))</f>
        <v>0.2608695652173913</v>
      </c>
      <c r="BS110">
        <f>(($AQ$91-$AN$96)/($AN$97-$AN$96))</f>
        <v>0.2857142857142857</v>
      </c>
      <c r="BT110">
        <f>(($AN$96-$AO$93)/($AO$94-$AO$93))</f>
        <v>0.26315789473684209</v>
      </c>
      <c r="BU110">
        <f>1-(($AP$93-$AO$93)/($AO$94-$AO$93))</f>
        <v>0.36842105263157898</v>
      </c>
      <c r="BV110">
        <f>1-(($AQ$91-$AO$93)/($AO$94-$AO$93))</f>
        <v>0.42105263157894735</v>
      </c>
      <c r="BW110">
        <f>1-(($AN$96-$AP$92)/($AP$93-$AP$92))</f>
        <v>0.29166666666666663</v>
      </c>
      <c r="BX110">
        <f>(($AO$93-$AP$92)/($AP$93-$AP$92))</f>
        <v>0.5</v>
      </c>
      <c r="BY110">
        <f>1-(($AQ$91-$AP$92)/($AP$93-$AP$92))</f>
        <v>4.166666666666663E-2</v>
      </c>
      <c r="BZ110">
        <f>1-(($AN$96-$AQ$90)/($AQ$91-$AQ$90))</f>
        <v>0.25</v>
      </c>
      <c r="CA110">
        <f>(($AO$94-$AQ$91)/($AQ$92-$AQ$91))</f>
        <v>0.38095238095238093</v>
      </c>
      <c r="CB110">
        <f>(($AP$93-$AQ$91)/($AQ$92-$AQ$91))</f>
        <v>4.7619047619047616E-2</v>
      </c>
    </row>
    <row r="111" spans="1:80" x14ac:dyDescent="0.25">
      <c r="A111">
        <v>110</v>
      </c>
      <c r="B111">
        <v>171.98823800000002</v>
      </c>
      <c r="C111" s="4">
        <v>1</v>
      </c>
      <c r="H111">
        <v>182.77140300000002</v>
      </c>
      <c r="I111" s="5">
        <v>4</v>
      </c>
      <c r="P111">
        <v>2</v>
      </c>
      <c r="Q111" t="str">
        <f t="shared" si="2"/>
        <v>14</v>
      </c>
      <c r="R111">
        <v>1</v>
      </c>
      <c r="X111" t="s">
        <v>300</v>
      </c>
      <c r="Y111" t="s">
        <v>264</v>
      </c>
      <c r="AN111">
        <v>2455</v>
      </c>
      <c r="AO111">
        <v>2517</v>
      </c>
      <c r="AP111">
        <v>2557</v>
      </c>
      <c r="AQ111">
        <v>2603</v>
      </c>
      <c r="AT111">
        <f>(($AO$94-$AN$96)/($AN$97-$AN$96))</f>
        <v>0.66666666666666663</v>
      </c>
      <c r="AU111">
        <f>(($AP$93-$AN$96)/($AN$97-$AN$96))</f>
        <v>0.33333333333333331</v>
      </c>
      <c r="AV111">
        <f>(($AQ$92-$AN$97)/($AN$98-$AN$97))</f>
        <v>0.27272727272727271</v>
      </c>
      <c r="AW111">
        <f>(($AN$97-$AO$94)/($AO$95-$AO$94))</f>
        <v>0.33333333333333331</v>
      </c>
      <c r="AX111">
        <f>(($AP$94-$AO$94)/($AO$95-$AO$94))</f>
        <v>0.7142857142857143</v>
      </c>
      <c r="AY111">
        <f>(($AQ$92-$AO$94)/($AO$95-$AO$94))</f>
        <v>0.61904761904761907</v>
      </c>
      <c r="AZ111">
        <f>(($AN$97-$AP$93)/($AP$94-$AP$93))</f>
        <v>0.63636363636363635</v>
      </c>
      <c r="BA111">
        <f>(($AO$94-$AP$93)/($AP$94-$AP$93))</f>
        <v>0.31818181818181818</v>
      </c>
      <c r="BB111">
        <f>(($AQ$92-$AP$93)/($AP$94-$AP$93))</f>
        <v>0.90909090909090906</v>
      </c>
      <c r="BC111">
        <f>(($AN$97-$AQ$91)/($AQ$92-$AQ$91))</f>
        <v>0.7142857142857143</v>
      </c>
      <c r="BD111">
        <f>(($AO$95-$AQ$92)/($AQ$93-$AQ$92))</f>
        <v>0.32</v>
      </c>
      <c r="BE111">
        <f>(($AP$94-$AQ$92)/($AQ$93-$AQ$92))</f>
        <v>0.08</v>
      </c>
      <c r="BG111">
        <v>1</v>
      </c>
      <c r="BH111">
        <v>599</v>
      </c>
      <c r="BI111">
        <f>($BH$130-$BH$127)/200</f>
        <v>0.06</v>
      </c>
      <c r="BQ111">
        <f>1-(($AO$94-$AN$96)/($AN$97-$AN$96))</f>
        <v>0.33333333333333337</v>
      </c>
      <c r="BR111">
        <f>(($AP$93-$AN$96)/($AN$97-$AN$96))</f>
        <v>0.33333333333333331</v>
      </c>
      <c r="BS111">
        <f>(($AQ$92-$AN$97)/($AN$98-$AN$97))</f>
        <v>0.27272727272727271</v>
      </c>
      <c r="BT111">
        <f>(($AN$97-$AO$94)/($AO$95-$AO$94))</f>
        <v>0.33333333333333331</v>
      </c>
      <c r="BU111">
        <f>1-(($AP$94-$AO$94)/($AO$95-$AO$94))</f>
        <v>0.2857142857142857</v>
      </c>
      <c r="BV111">
        <f>1-(($AQ$92-$AO$94)/($AO$95-$AO$94))</f>
        <v>0.38095238095238093</v>
      </c>
      <c r="BW111">
        <f>1-(($AN$97-$AP$93)/($AP$94-$AP$93))</f>
        <v>0.36363636363636365</v>
      </c>
      <c r="BX111">
        <f>(($AO$94-$AP$93)/($AP$94-$AP$93))</f>
        <v>0.31818181818181818</v>
      </c>
      <c r="BY111">
        <f>1-(($AQ$92-$AP$93)/($AP$94-$AP$93))</f>
        <v>9.0909090909090939E-2</v>
      </c>
      <c r="BZ111">
        <f>1-(($AN$97-$AQ$91)/($AQ$92-$AQ$91))</f>
        <v>0.2857142857142857</v>
      </c>
      <c r="CA111">
        <f>(($AO$95-$AQ$92)/($AQ$93-$AQ$92))</f>
        <v>0.32</v>
      </c>
      <c r="CB111">
        <f>(($AP$94-$AQ$92)/($AQ$93-$AQ$92))</f>
        <v>0.08</v>
      </c>
    </row>
    <row r="112" spans="1:80" x14ac:dyDescent="0.25">
      <c r="A112">
        <v>111</v>
      </c>
      <c r="F112">
        <v>172.99547999999999</v>
      </c>
      <c r="G112" s="3">
        <v>3</v>
      </c>
      <c r="P112">
        <v>1</v>
      </c>
      <c r="Q112" t="str">
        <f t="shared" si="2"/>
        <v>3</v>
      </c>
      <c r="R112">
        <v>4</v>
      </c>
      <c r="X112" t="s">
        <v>300</v>
      </c>
      <c r="Y112" t="s">
        <v>261</v>
      </c>
      <c r="AN112">
        <v>2477</v>
      </c>
      <c r="AO112">
        <v>2539</v>
      </c>
      <c r="AP112">
        <v>2584</v>
      </c>
      <c r="AQ112">
        <v>2609</v>
      </c>
      <c r="AT112">
        <f>(($AO$95-$AN$97)/($AN$98-$AN$97))</f>
        <v>0.63636363636363635</v>
      </c>
      <c r="AU112">
        <f>(($AP$94-$AN$97)/($AN$98-$AN$97))</f>
        <v>0.36363636363636365</v>
      </c>
      <c r="AZ112">
        <f>(($AN$98-$AP$94)/($AP$95-$AP$94))</f>
        <v>0.58333333333333337</v>
      </c>
      <c r="BA112">
        <f>(($AO$95-$AP$94)/($AP$95-$AP$94))</f>
        <v>0.25</v>
      </c>
      <c r="BB112">
        <f>(($AQ$93-$AP$94)/($AP$95-$AP$94))</f>
        <v>0.95833333333333337</v>
      </c>
      <c r="BC112">
        <f>(($AN$98-$AQ$92)/($AQ$93-$AQ$92))</f>
        <v>0.64</v>
      </c>
      <c r="BG112">
        <v>4</v>
      </c>
      <c r="BH112">
        <v>606</v>
      </c>
      <c r="BI112">
        <f>($BH$131-$BH$128)/200</f>
        <v>0.08</v>
      </c>
      <c r="BQ112">
        <f>1-(($AO$95-$AN$97)/($AN$98-$AN$97))</f>
        <v>0.36363636363636365</v>
      </c>
      <c r="BR112">
        <f>(($AP$94-$AN$97)/($AN$98-$AN$97))</f>
        <v>0.36363636363636365</v>
      </c>
      <c r="BW112">
        <f>1-(($AN$98-$AP$94)/($AP$95-$AP$94))</f>
        <v>0.41666666666666663</v>
      </c>
      <c r="BX112">
        <f>(($AO$95-$AP$94)/($AP$95-$AP$94))</f>
        <v>0.25</v>
      </c>
      <c r="BY112">
        <f>1-(($AQ$93-$AP$94)/($AP$95-$AP$94))</f>
        <v>4.166666666666663E-2</v>
      </c>
      <c r="BZ112">
        <f>1-(($AN$98-$AQ$92)/($AQ$93-$AQ$92))</f>
        <v>0.36</v>
      </c>
    </row>
    <row r="113" spans="1:80" x14ac:dyDescent="0.25">
      <c r="A113">
        <v>112</v>
      </c>
      <c r="F113">
        <v>172.99645100000001</v>
      </c>
      <c r="G113" s="3">
        <v>3</v>
      </c>
      <c r="P113">
        <v>1</v>
      </c>
      <c r="Q113" t="str">
        <f t="shared" si="2"/>
        <v>3</v>
      </c>
      <c r="R113">
        <v>3</v>
      </c>
      <c r="X113" t="s">
        <v>300</v>
      </c>
      <c r="Y113" t="s">
        <v>262</v>
      </c>
      <c r="AN113">
        <v>2502</v>
      </c>
      <c r="AO113">
        <v>2562</v>
      </c>
      <c r="AP113">
        <v>2620</v>
      </c>
      <c r="AQ113">
        <v>2642</v>
      </c>
      <c r="BG113">
        <v>3</v>
      </c>
      <c r="BH113">
        <v>609</v>
      </c>
      <c r="BI113">
        <f>($BH$132-$BH$129)/200</f>
        <v>0.08</v>
      </c>
    </row>
    <row r="114" spans="1:80" x14ac:dyDescent="0.25">
      <c r="A114">
        <v>113</v>
      </c>
      <c r="F114">
        <v>173.01833600000001</v>
      </c>
      <c r="G114" s="3">
        <v>3</v>
      </c>
      <c r="P114">
        <v>1</v>
      </c>
      <c r="Q114" t="str">
        <f t="shared" si="2"/>
        <v>3</v>
      </c>
      <c r="R114" t="s">
        <v>22</v>
      </c>
      <c r="X114" t="s">
        <v>300</v>
      </c>
      <c r="Y114" t="s">
        <v>263</v>
      </c>
      <c r="AN114">
        <v>2525</v>
      </c>
      <c r="AO114">
        <v>2587</v>
      </c>
      <c r="AP114">
        <v>2643</v>
      </c>
      <c r="AQ114">
        <v>2668</v>
      </c>
      <c r="BG114" t="s">
        <v>22</v>
      </c>
      <c r="BH114">
        <v>610</v>
      </c>
      <c r="BI114">
        <f>($BH$133-$BH$130)/200</f>
        <v>0.105</v>
      </c>
    </row>
    <row r="115" spans="1:80" x14ac:dyDescent="0.25">
      <c r="A115">
        <v>114</v>
      </c>
      <c r="D115">
        <v>159.42333200000002</v>
      </c>
      <c r="E115" s="2">
        <v>2</v>
      </c>
      <c r="F115">
        <v>173.04277500000001</v>
      </c>
      <c r="G115" s="3">
        <v>3</v>
      </c>
      <c r="P115">
        <v>2</v>
      </c>
      <c r="Q115" t="str">
        <f t="shared" si="2"/>
        <v>23</v>
      </c>
      <c r="R115" t="s">
        <v>22</v>
      </c>
      <c r="X115" t="s">
        <v>300</v>
      </c>
      <c r="Y115" t="s">
        <v>264</v>
      </c>
      <c r="AN115">
        <v>2548</v>
      </c>
      <c r="AO115">
        <v>2628</v>
      </c>
      <c r="AP115">
        <v>2669</v>
      </c>
      <c r="AQ115">
        <v>2690</v>
      </c>
      <c r="AT115">
        <f>(($AO$97-$AN$99)/($AN$100-$AN$99))</f>
        <v>0.62962962962962965</v>
      </c>
      <c r="AU115">
        <f>(($AP$96-$AN$99)/($AN$100-$AN$99))</f>
        <v>0.18518518518518517</v>
      </c>
      <c r="AV115">
        <f>(($AQ$94-$AN$99)/($AN$100-$AN$99))</f>
        <v>0.1111111111111111</v>
      </c>
      <c r="AW115">
        <f>(($AN$99-$AO$96)/($AO$97-$AO$96))</f>
        <v>0.2608695652173913</v>
      </c>
      <c r="AX115">
        <f>(($AP$96-$AO$96)/($AO$97-$AO$96))</f>
        <v>0.47826086956521741</v>
      </c>
      <c r="AY115">
        <f>(($AQ$94-$AO$96)/($AO$97-$AO$96))</f>
        <v>0.39130434782608697</v>
      </c>
      <c r="AZ115">
        <f>(($AN$100-$AP$96)/($AP$97-$AP$96))</f>
        <v>0.84615384615384615</v>
      </c>
      <c r="BA115">
        <f>(($AO$97-$AP$96)/($AP$97-$AP$96))</f>
        <v>0.46153846153846156</v>
      </c>
      <c r="BB115">
        <f>(($AQ$95-$AP$96)/($AP$97-$AP$96))</f>
        <v>0.84615384615384615</v>
      </c>
      <c r="BC115">
        <f>(($AN$100-$AQ$95)/($AQ$96-$AQ$95))</f>
        <v>0</v>
      </c>
      <c r="BD115">
        <f>(($AO$97-$AQ$94)/($AQ$95-$AQ$94))</f>
        <v>0.58333333333333337</v>
      </c>
      <c r="BE115">
        <f>(($AP$96-$AQ$94)/($AQ$95-$AQ$94))</f>
        <v>8.3333333333333329E-2</v>
      </c>
      <c r="BG115" t="s">
        <v>22</v>
      </c>
      <c r="BH115">
        <v>612</v>
      </c>
      <c r="BI115">
        <f>($BH$134-$BH$131)/200</f>
        <v>0.06</v>
      </c>
      <c r="BQ115">
        <f>1-(($AO$97-$AN$99)/($AN$100-$AN$99))</f>
        <v>0.37037037037037035</v>
      </c>
      <c r="BR115">
        <f>(($AP$96-$AN$99)/($AN$100-$AN$99))</f>
        <v>0.18518518518518517</v>
      </c>
      <c r="BS115">
        <f>(($AQ$94-$AN$99)/($AN$100-$AN$99))</f>
        <v>0.1111111111111111</v>
      </c>
      <c r="BT115">
        <f>(($AN$99-$AO$96)/($AO$97-$AO$96))</f>
        <v>0.2608695652173913</v>
      </c>
      <c r="BU115">
        <f>(($AP$96-$AO$96)/($AO$97-$AO$96))</f>
        <v>0.47826086956521741</v>
      </c>
      <c r="BV115">
        <f>(($AQ$94-$AO$96)/($AO$97-$AO$96))</f>
        <v>0.39130434782608697</v>
      </c>
      <c r="BW115">
        <f>1-(($AN$100-$AP$96)/($AP$97-$AP$96))</f>
        <v>0.15384615384615385</v>
      </c>
      <c r="BX115">
        <f>(($AO$97-$AP$96)/($AP$97-$AP$96))</f>
        <v>0.46153846153846156</v>
      </c>
      <c r="BY115">
        <f>1-(($AQ$95-$AP$96)/($AP$97-$AP$96))</f>
        <v>0.15384615384615385</v>
      </c>
      <c r="BZ115">
        <f>(($AN$100-$AQ$95)/($AQ$96-$AQ$95))</f>
        <v>0</v>
      </c>
      <c r="CA115">
        <f>1-(($AO$97-$AQ$94)/($AQ$95-$AQ$94))</f>
        <v>0.41666666666666663</v>
      </c>
      <c r="CB115">
        <f>(($AP$96-$AQ$94)/($AQ$95-$AQ$94))</f>
        <v>8.3333333333333329E-2</v>
      </c>
    </row>
    <row r="116" spans="1:80" x14ac:dyDescent="0.25">
      <c r="A116">
        <v>115</v>
      </c>
      <c r="D116">
        <v>159.38731200000001</v>
      </c>
      <c r="E116" s="2">
        <v>2</v>
      </c>
      <c r="F116">
        <v>173.039917</v>
      </c>
      <c r="G116" s="3">
        <v>3</v>
      </c>
      <c r="P116">
        <v>2</v>
      </c>
      <c r="Q116" t="str">
        <f t="shared" si="2"/>
        <v>23</v>
      </c>
      <c r="R116">
        <v>1</v>
      </c>
      <c r="X116" t="s">
        <v>300</v>
      </c>
      <c r="Y116" t="s">
        <v>261</v>
      </c>
      <c r="AB116" t="s">
        <v>300</v>
      </c>
      <c r="AC116" t="str">
        <f>CONCATENATE($R116,$R117,$R118,$R119)</f>
        <v>1432</v>
      </c>
      <c r="AN116">
        <v>2573</v>
      </c>
      <c r="AO116">
        <v>2657</v>
      </c>
      <c r="AP116">
        <v>2692</v>
      </c>
      <c r="AQ116">
        <v>2716</v>
      </c>
      <c r="AT116">
        <f>(($AO$98-$AN$100)/($AN$101-$AN$100))</f>
        <v>0.75</v>
      </c>
      <c r="AU116">
        <f>(($AP$97-$AN$100)/($AN$101-$AN$100))</f>
        <v>0.16666666666666666</v>
      </c>
      <c r="AV116">
        <f>(($AQ$95-$AN$100)/($AN$101-$AN$100))</f>
        <v>0</v>
      </c>
      <c r="AW116">
        <f>(($AN$100-$AO$97)/($AO$98-$AO$97))</f>
        <v>0.35714285714285715</v>
      </c>
      <c r="AX116">
        <f>(($AP$97-$AO$97)/($AO$98-$AO$97))</f>
        <v>0.5</v>
      </c>
      <c r="AY116">
        <f>(($AQ$95-$AO$97)/($AO$98-$AO$97))</f>
        <v>0.35714285714285715</v>
      </c>
      <c r="AZ116">
        <f>(($AN$101-$AP$97)/($AP$98-$AP$97))</f>
        <v>0.8</v>
      </c>
      <c r="BA116">
        <f>(($AO$98-$AP$97)/($AP$98-$AP$97))</f>
        <v>0.56000000000000005</v>
      </c>
      <c r="BB116">
        <f>(($AQ$96-$AP$97)/($AP$98-$AP$97))</f>
        <v>0.96</v>
      </c>
      <c r="BC116">
        <f>(($AN$101-$AQ$95)/($AQ$96-$AQ$95))</f>
        <v>0.8571428571428571</v>
      </c>
      <c r="BD116">
        <f>(($AO$98-$AQ$95)/($AQ$96-$AQ$95))</f>
        <v>0.6428571428571429</v>
      </c>
      <c r="BE116">
        <f>(($AP$97-$AQ$95)/($AQ$96-$AQ$95))</f>
        <v>0.14285714285714285</v>
      </c>
      <c r="BG116">
        <v>1</v>
      </c>
      <c r="BH116">
        <v>613</v>
      </c>
      <c r="BI116">
        <f>($BH$135-$BH$132)/200</f>
        <v>0.09</v>
      </c>
      <c r="BQ116">
        <f>1-(($AO$98-$AN$100)/($AN$101-$AN$100))</f>
        <v>0.25</v>
      </c>
      <c r="BR116">
        <f>(($AP$97-$AN$100)/($AN$101-$AN$100))</f>
        <v>0.16666666666666666</v>
      </c>
      <c r="BS116">
        <f>(($AQ$95-$AN$100)/($AN$101-$AN$100))</f>
        <v>0</v>
      </c>
      <c r="BT116">
        <f>(($AN$100-$AO$97)/($AO$98-$AO$97))</f>
        <v>0.35714285714285715</v>
      </c>
      <c r="BU116">
        <f>(($AP$97-$AO$97)/($AO$98-$AO$97))</f>
        <v>0.5</v>
      </c>
      <c r="BV116">
        <f>(($AQ$95-$AO$97)/($AO$98-$AO$97))</f>
        <v>0.35714285714285715</v>
      </c>
      <c r="BW116">
        <f>1-(($AN$101-$AP$97)/($AP$98-$AP$97))</f>
        <v>0.19999999999999996</v>
      </c>
      <c r="BX116">
        <f>1-(($AO$98-$AP$97)/($AP$98-$AP$97))</f>
        <v>0.43999999999999995</v>
      </c>
      <c r="BY116">
        <f>1-(($AQ$96-$AP$97)/($AP$98-$AP$97))</f>
        <v>4.0000000000000036E-2</v>
      </c>
      <c r="BZ116">
        <f>1-(($AN$101-$AQ$95)/($AQ$96-$AQ$95))</f>
        <v>0.1428571428571429</v>
      </c>
      <c r="CA116">
        <f>1-(($AO$98-$AQ$95)/($AQ$96-$AQ$95))</f>
        <v>0.3571428571428571</v>
      </c>
      <c r="CB116">
        <f>(($AP$97-$AQ$95)/($AQ$96-$AQ$95))</f>
        <v>0.14285714285714285</v>
      </c>
    </row>
    <row r="117" spans="1:80" x14ac:dyDescent="0.25">
      <c r="A117">
        <v>116</v>
      </c>
      <c r="D117">
        <v>159.31267400000002</v>
      </c>
      <c r="E117" s="2">
        <v>2</v>
      </c>
      <c r="F117">
        <v>172.984667</v>
      </c>
      <c r="G117" s="3">
        <v>3</v>
      </c>
      <c r="P117">
        <v>2</v>
      </c>
      <c r="Q117" t="str">
        <f t="shared" si="2"/>
        <v>23</v>
      </c>
      <c r="R117">
        <v>4</v>
      </c>
      <c r="X117" t="s">
        <v>300</v>
      </c>
      <c r="Y117" t="s">
        <v>262</v>
      </c>
      <c r="AN117">
        <v>2600</v>
      </c>
      <c r="AO117">
        <v>2678</v>
      </c>
      <c r="AP117">
        <v>2718</v>
      </c>
      <c r="AQ117">
        <v>2741</v>
      </c>
      <c r="AT117">
        <f>(($AO$99-$AN$101)/($AN$102-$AN$101))</f>
        <v>0.73076923076923073</v>
      </c>
      <c r="AU117">
        <f>(($AP$98-$AN$101)/($AN$102-$AN$101))</f>
        <v>0.19230769230769232</v>
      </c>
      <c r="AV117">
        <f>(($AQ$96-$AN$101)/($AN$102-$AN$101))</f>
        <v>0.15384615384615385</v>
      </c>
      <c r="AW117">
        <f>(($AN$101-$AO$98)/($AO$99-$AO$98))</f>
        <v>0.24</v>
      </c>
      <c r="AX117">
        <f>(($AP$98-$AO$98)/($AO$99-$AO$98))</f>
        <v>0.44</v>
      </c>
      <c r="AY117">
        <f>(($AQ$96-$AO$98)/($AO$99-$AO$98))</f>
        <v>0.4</v>
      </c>
      <c r="AZ117">
        <f>(($AN$102-$AP$98)/($AP$99-$AP$98))</f>
        <v>0.80769230769230771</v>
      </c>
      <c r="BA117">
        <f>(($AO$99-$AP$98)/($AP$99-$AP$98))</f>
        <v>0.53846153846153844</v>
      </c>
      <c r="BB117">
        <f>(($AQ$97-$AP$98)/($AP$99-$AP$98))</f>
        <v>0.92307692307692313</v>
      </c>
      <c r="BC117">
        <f>(($AN$102-$AQ$96)/($AQ$97-$AQ$96))</f>
        <v>0.88</v>
      </c>
      <c r="BD117">
        <f>(($AO$99-$AQ$96)/($AQ$97-$AQ$96))</f>
        <v>0.6</v>
      </c>
      <c r="BE117">
        <f>(($AP$98-$AQ$96)/($AQ$97-$AQ$96))</f>
        <v>0.04</v>
      </c>
      <c r="BG117">
        <v>4</v>
      </c>
      <c r="BH117">
        <v>614</v>
      </c>
      <c r="BI117">
        <f>($BH$136-$BH$133)/200</f>
        <v>7.4999999999999997E-2</v>
      </c>
      <c r="BQ117">
        <f>1-(($AO$99-$AN$101)/($AN$102-$AN$101))</f>
        <v>0.26923076923076927</v>
      </c>
      <c r="BR117">
        <f>(($AP$98-$AN$101)/($AN$102-$AN$101))</f>
        <v>0.19230769230769232</v>
      </c>
      <c r="BS117">
        <f>(($AQ$96-$AN$101)/($AN$102-$AN$101))</f>
        <v>0.15384615384615385</v>
      </c>
      <c r="BT117">
        <f>(($AN$101-$AO$98)/($AO$99-$AO$98))</f>
        <v>0.24</v>
      </c>
      <c r="BU117">
        <f>(($AP$98-$AO$98)/($AO$99-$AO$98))</f>
        <v>0.44</v>
      </c>
      <c r="BV117">
        <f>(($AQ$96-$AO$98)/($AO$99-$AO$98))</f>
        <v>0.4</v>
      </c>
      <c r="BW117">
        <f>1-(($AN$102-$AP$98)/($AP$99-$AP$98))</f>
        <v>0.19230769230769229</v>
      </c>
      <c r="BX117">
        <f>1-(($AO$99-$AP$98)/($AP$99-$AP$98))</f>
        <v>0.46153846153846156</v>
      </c>
      <c r="BY117">
        <f>1-(($AQ$97-$AP$98)/($AP$99-$AP$98))</f>
        <v>7.6923076923076872E-2</v>
      </c>
      <c r="BZ117">
        <f>1-(($AN$102-$AQ$96)/($AQ$97-$AQ$96))</f>
        <v>0.12</v>
      </c>
      <c r="CA117">
        <f>1-(($AO$99-$AQ$96)/($AQ$97-$AQ$96))</f>
        <v>0.4</v>
      </c>
      <c r="CB117">
        <f>(($AP$98-$AQ$96)/($AQ$97-$AQ$96))</f>
        <v>0.04</v>
      </c>
    </row>
    <row r="118" spans="1:80" x14ac:dyDescent="0.25">
      <c r="A118">
        <v>117</v>
      </c>
      <c r="D118">
        <v>159.36644699999999</v>
      </c>
      <c r="E118" s="2">
        <v>2</v>
      </c>
      <c r="F118">
        <v>173.02920399999999</v>
      </c>
      <c r="G118" s="3">
        <v>3</v>
      </c>
      <c r="P118">
        <v>2</v>
      </c>
      <c r="Q118" t="str">
        <f t="shared" si="2"/>
        <v>23</v>
      </c>
      <c r="R118">
        <v>3</v>
      </c>
      <c r="X118" t="s">
        <v>299</v>
      </c>
      <c r="Y118" t="s">
        <v>265</v>
      </c>
      <c r="AN118">
        <v>2607</v>
      </c>
      <c r="AO118">
        <v>2704</v>
      </c>
      <c r="AP118">
        <v>2742</v>
      </c>
      <c r="AQ118">
        <v>2765</v>
      </c>
      <c r="AT118">
        <f>(($AO$100-$AN$102)/($AN$103-$AN$102))</f>
        <v>0.79166666666666663</v>
      </c>
      <c r="AU118">
        <f>(($AP$99-$AN$102)/($AN$103-$AN$102))</f>
        <v>0.20833333333333334</v>
      </c>
      <c r="AV118">
        <f>(($AQ$97-$AN$102)/($AN$103-$AN$102))</f>
        <v>0.125</v>
      </c>
      <c r="AW118">
        <f>(($AN$102-$AO$99)/($AO$100-$AO$99))</f>
        <v>0.26923076923076922</v>
      </c>
      <c r="AX118">
        <f>(($AP$99-$AO$99)/($AO$100-$AO$99))</f>
        <v>0.46153846153846156</v>
      </c>
      <c r="AY118">
        <f>(($AQ$97-$AO$99)/($AO$100-$AO$99))</f>
        <v>0.38461538461538464</v>
      </c>
      <c r="AZ118">
        <f>(($AN$103-$AP$99)/($AP$100-$AP$99))</f>
        <v>0.76</v>
      </c>
      <c r="BA118">
        <f>(($AO$100-$AP$99)/($AP$100-$AP$99))</f>
        <v>0.56000000000000005</v>
      </c>
      <c r="BB118">
        <f>(($AQ$98-$AP$99)/($AP$100-$AP$99))</f>
        <v>0.88</v>
      </c>
      <c r="BC118">
        <f>(($AN$103-$AQ$97)/($AQ$98-$AQ$97))</f>
        <v>0.875</v>
      </c>
      <c r="BD118">
        <f>(($AO$100-$AQ$97)/($AQ$98-$AQ$97))</f>
        <v>0.66666666666666663</v>
      </c>
      <c r="BE118">
        <f>(($AP$99-$AQ$97)/($AQ$98-$AQ$97))</f>
        <v>8.3333333333333329E-2</v>
      </c>
      <c r="BG118">
        <v>3</v>
      </c>
      <c r="BH118">
        <v>626</v>
      </c>
      <c r="BI118">
        <f>($BH$137-$BH$134)/200</f>
        <v>0.105</v>
      </c>
      <c r="BQ118">
        <f>1-(($AO$100-$AN$102)/($AN$103-$AN$102))</f>
        <v>0.20833333333333337</v>
      </c>
      <c r="BR118">
        <f>(($AP$99-$AN$102)/($AN$103-$AN$102))</f>
        <v>0.20833333333333334</v>
      </c>
      <c r="BS118">
        <f>(($AQ$97-$AN$102)/($AN$103-$AN$102))</f>
        <v>0.125</v>
      </c>
      <c r="BT118">
        <f>(($AN$102-$AO$99)/($AO$100-$AO$99))</f>
        <v>0.26923076923076922</v>
      </c>
      <c r="BU118">
        <f>(($AP$99-$AO$99)/($AO$100-$AO$99))</f>
        <v>0.46153846153846156</v>
      </c>
      <c r="BV118">
        <f>(($AQ$97-$AO$99)/($AO$100-$AO$99))</f>
        <v>0.38461538461538464</v>
      </c>
      <c r="BW118">
        <f>1-(($AN$103-$AP$99)/($AP$100-$AP$99))</f>
        <v>0.24</v>
      </c>
      <c r="BX118">
        <f>1-(($AO$100-$AP$99)/($AP$100-$AP$99))</f>
        <v>0.43999999999999995</v>
      </c>
      <c r="BY118">
        <f>1-(($AQ$98-$AP$99)/($AP$100-$AP$99))</f>
        <v>0.12</v>
      </c>
      <c r="BZ118">
        <f>1-(($AN$103-$AQ$97)/($AQ$98-$AQ$97))</f>
        <v>0.125</v>
      </c>
      <c r="CA118">
        <f>1-(($AO$100-$AQ$97)/($AQ$98-$AQ$97))</f>
        <v>0.33333333333333337</v>
      </c>
      <c r="CB118">
        <f>(($AP$99-$AQ$97)/($AQ$98-$AQ$97))</f>
        <v>8.3333333333333329E-2</v>
      </c>
    </row>
    <row r="119" spans="1:80" x14ac:dyDescent="0.25">
      <c r="A119">
        <v>118</v>
      </c>
      <c r="D119">
        <v>159.35257000000001</v>
      </c>
      <c r="E119" s="2">
        <v>2</v>
      </c>
      <c r="F119">
        <v>173.03007200000002</v>
      </c>
      <c r="G119" s="3">
        <v>3</v>
      </c>
      <c r="P119">
        <v>2</v>
      </c>
      <c r="Q119" t="str">
        <f t="shared" si="2"/>
        <v>23</v>
      </c>
      <c r="R119">
        <v>2</v>
      </c>
      <c r="X119" t="s">
        <v>301</v>
      </c>
      <c r="Y119" t="s">
        <v>266</v>
      </c>
      <c r="AN119">
        <v>2635</v>
      </c>
      <c r="AO119">
        <v>2731</v>
      </c>
      <c r="AP119">
        <v>2766</v>
      </c>
      <c r="AQ119">
        <v>2787</v>
      </c>
      <c r="AT119">
        <f>(($AO$101-$AN$103)/($AN$104-$AN$103))</f>
        <v>0.72727272727272729</v>
      </c>
      <c r="AU119">
        <f>(($AP$100-$AN$103)/($AN$104-$AN$103))</f>
        <v>0.27272727272727271</v>
      </c>
      <c r="AV119">
        <f>(($AQ$98-$AN$103)/($AN$104-$AN$103))</f>
        <v>0.13636363636363635</v>
      </c>
      <c r="AW119">
        <f>(($AN$103-$AO$100)/($AO$101-$AO$100))</f>
        <v>0.23809523809523808</v>
      </c>
      <c r="AX119">
        <f>(($AP$100-$AO$100)/($AO$101-$AO$100))</f>
        <v>0.52380952380952384</v>
      </c>
      <c r="AY119">
        <f>(($AQ$98-$AO$100)/($AO$101-$AO$100))</f>
        <v>0.38095238095238093</v>
      </c>
      <c r="AZ119">
        <f>(($AN$104-$AP$100)/($AP$101-$AP$100))</f>
        <v>0.72727272727272729</v>
      </c>
      <c r="BA119">
        <f>(($AO$101-$AP$100)/($AP$101-$AP$100))</f>
        <v>0.45454545454545453</v>
      </c>
      <c r="BB119">
        <f>(($AQ$99-$AP$100)/($AP$101-$AP$100))</f>
        <v>0.90909090909090906</v>
      </c>
      <c r="BC119">
        <f>(($AN$104-$AQ$98)/($AQ$99-$AQ$98))</f>
        <v>0.82608695652173914</v>
      </c>
      <c r="BD119">
        <f>(($AO$101-$AQ$98)/($AQ$99-$AQ$98))</f>
        <v>0.56521739130434778</v>
      </c>
      <c r="BE119">
        <f>(($AP$100-$AQ$98)/($AQ$99-$AQ$98))</f>
        <v>0.13043478260869565</v>
      </c>
      <c r="BG119">
        <v>2</v>
      </c>
      <c r="BH119">
        <v>629</v>
      </c>
      <c r="BI119">
        <f>($BH$138-$BH$135)/200</f>
        <v>0.05</v>
      </c>
      <c r="BQ119">
        <f>1-(($AO$101-$AN$103)/($AN$104-$AN$103))</f>
        <v>0.27272727272727271</v>
      </c>
      <c r="BR119">
        <f>(($AP$100-$AN$103)/($AN$104-$AN$103))</f>
        <v>0.27272727272727271</v>
      </c>
      <c r="BS119">
        <f>(($AQ$98-$AN$103)/($AN$104-$AN$103))</f>
        <v>0.13636363636363635</v>
      </c>
      <c r="BT119">
        <f>(($AN$103-$AO$100)/($AO$101-$AO$100))</f>
        <v>0.23809523809523808</v>
      </c>
      <c r="BU119">
        <f>1-(($AP$100-$AO$100)/($AO$101-$AO$100))</f>
        <v>0.47619047619047616</v>
      </c>
      <c r="BV119">
        <f>(($AQ$98-$AO$100)/($AO$101-$AO$100))</f>
        <v>0.38095238095238093</v>
      </c>
      <c r="BW119">
        <f>1-(($AN$104-$AP$100)/($AP$101-$AP$100))</f>
        <v>0.27272727272727271</v>
      </c>
      <c r="BX119">
        <f>(($AO$101-$AP$100)/($AP$101-$AP$100))</f>
        <v>0.45454545454545453</v>
      </c>
      <c r="BY119">
        <f>1-(($AQ$99-$AP$100)/($AP$101-$AP$100))</f>
        <v>9.0909090909090939E-2</v>
      </c>
      <c r="BZ119">
        <f>1-(($AN$104-$AQ$98)/($AQ$99-$AQ$98))</f>
        <v>0.17391304347826086</v>
      </c>
      <c r="CA119">
        <f>1-(($AO$101-$AQ$98)/($AQ$99-$AQ$98))</f>
        <v>0.43478260869565222</v>
      </c>
      <c r="CB119">
        <f>(($AP$100-$AQ$98)/($AQ$99-$AQ$98))</f>
        <v>0.13043478260869565</v>
      </c>
    </row>
    <row r="120" spans="1:80" x14ac:dyDescent="0.25">
      <c r="A120">
        <v>119</v>
      </c>
      <c r="D120">
        <v>159.388946</v>
      </c>
      <c r="E120" s="2">
        <v>2</v>
      </c>
      <c r="F120">
        <v>172.99547999999999</v>
      </c>
      <c r="G120" s="3">
        <v>3</v>
      </c>
      <c r="P120">
        <v>2</v>
      </c>
      <c r="Q120" t="str">
        <f t="shared" si="2"/>
        <v>23</v>
      </c>
      <c r="R120">
        <v>1</v>
      </c>
      <c r="X120" t="s">
        <v>301</v>
      </c>
      <c r="Y120" t="s">
        <v>267</v>
      </c>
      <c r="AB120" t="s">
        <v>300</v>
      </c>
      <c r="AC120" t="str">
        <f>CONCATENATE($R120,$R121,$R122,$R123)</f>
        <v>1432</v>
      </c>
      <c r="AN120">
        <v>2662</v>
      </c>
      <c r="AO120">
        <v>2754</v>
      </c>
      <c r="AP120">
        <v>2789</v>
      </c>
      <c r="AQ120">
        <v>2808</v>
      </c>
      <c r="AT120">
        <f>(($AO$102-$AN$104)/($AN$105-$AN$104))</f>
        <v>0.60869565217391308</v>
      </c>
      <c r="AU120">
        <f>(($AP$101-$AN$104)/($AN$105-$AN$104))</f>
        <v>0.2608695652173913</v>
      </c>
      <c r="AV120">
        <f>(($AQ$99-$AN$104)/($AN$105-$AN$104))</f>
        <v>0.17391304347826086</v>
      </c>
      <c r="AW120">
        <f>(($AN$104-$AO$101)/($AO$102-$AO$101))</f>
        <v>0.3</v>
      </c>
      <c r="AX120">
        <f>(($AP$101-$AO$101)/($AO$102-$AO$101))</f>
        <v>0.6</v>
      </c>
      <c r="AY120">
        <f>(($AQ$99-$AO$101)/($AO$102-$AO$101))</f>
        <v>0.5</v>
      </c>
      <c r="AZ120">
        <f>(($AN$105-$AP$101)/($AP$102-$AP$101))</f>
        <v>0.73913043478260865</v>
      </c>
      <c r="BA120">
        <f>(($AO$102-$AP$101)/($AP$102-$AP$101))</f>
        <v>0.34782608695652173</v>
      </c>
      <c r="BB120">
        <f>(($AQ$100-$AP$101)/($AP$102-$AP$101))</f>
        <v>0.91304347826086951</v>
      </c>
      <c r="BC120">
        <f>(($AN$105-$AQ$99)/($AQ$100-$AQ$99))</f>
        <v>0.82608695652173914</v>
      </c>
      <c r="BD120">
        <f>(($AO$102-$AQ$99)/($AQ$100-$AQ$99))</f>
        <v>0.43478260869565216</v>
      </c>
      <c r="BE120">
        <f>(($AP$101-$AQ$99)/($AQ$100-$AQ$99))</f>
        <v>8.6956521739130432E-2</v>
      </c>
      <c r="BG120">
        <v>1</v>
      </c>
      <c r="BH120">
        <v>640</v>
      </c>
      <c r="BI120">
        <f>($BH$139-$BH$136)/200</f>
        <v>0.08</v>
      </c>
      <c r="BQ120">
        <f>1-(($AO$102-$AN$104)/($AN$105-$AN$104))</f>
        <v>0.39130434782608692</v>
      </c>
      <c r="BR120">
        <f>(($AP$101-$AN$104)/($AN$105-$AN$104))</f>
        <v>0.2608695652173913</v>
      </c>
      <c r="BS120">
        <f>(($AQ$99-$AN$104)/($AN$105-$AN$104))</f>
        <v>0.17391304347826086</v>
      </c>
      <c r="BT120">
        <f>(($AN$104-$AO$101)/($AO$102-$AO$101))</f>
        <v>0.3</v>
      </c>
      <c r="BU120">
        <f>1-(($AP$101-$AO$101)/($AO$102-$AO$101))</f>
        <v>0.4</v>
      </c>
      <c r="BV120">
        <f>(($AQ$99-$AO$101)/($AO$102-$AO$101))</f>
        <v>0.5</v>
      </c>
      <c r="BW120">
        <f>1-(($AN$105-$AP$101)/($AP$102-$AP$101))</f>
        <v>0.26086956521739135</v>
      </c>
      <c r="BX120">
        <f>(($AO$102-$AP$101)/($AP$102-$AP$101))</f>
        <v>0.34782608695652173</v>
      </c>
      <c r="BY120">
        <f>1-(($AQ$100-$AP$101)/($AP$102-$AP$101))</f>
        <v>8.6956521739130488E-2</v>
      </c>
      <c r="BZ120">
        <f>1-(($AN$105-$AQ$99)/($AQ$100-$AQ$99))</f>
        <v>0.17391304347826086</v>
      </c>
      <c r="CA120">
        <f>(($AO$102-$AQ$99)/($AQ$100-$AQ$99))</f>
        <v>0.43478260869565216</v>
      </c>
      <c r="CB120">
        <f>(($AP$101-$AQ$99)/($AQ$100-$AQ$99))</f>
        <v>8.6956521739130432E-2</v>
      </c>
    </row>
    <row r="121" spans="1:80" x14ac:dyDescent="0.25">
      <c r="A121">
        <v>120</v>
      </c>
      <c r="D121">
        <v>159.448024</v>
      </c>
      <c r="E121" s="2">
        <v>2</v>
      </c>
      <c r="P121">
        <v>1</v>
      </c>
      <c r="Q121" t="str">
        <f t="shared" si="2"/>
        <v>2</v>
      </c>
      <c r="R121">
        <v>4</v>
      </c>
      <c r="X121" t="s">
        <v>301</v>
      </c>
      <c r="Y121" t="s">
        <v>268</v>
      </c>
      <c r="AN121">
        <v>2686</v>
      </c>
      <c r="AO121">
        <v>2775</v>
      </c>
      <c r="AP121">
        <v>2812</v>
      </c>
      <c r="AQ121">
        <v>2831</v>
      </c>
      <c r="AT121">
        <f>(($AO$103-$AN$105)/($AN$106-$AN$105))</f>
        <v>0.61904761904761907</v>
      </c>
      <c r="AU121">
        <f>(($AP$102-$AN$105)/($AN$106-$AN$105))</f>
        <v>0.2857142857142857</v>
      </c>
      <c r="AV121">
        <f>(($AQ$100-$AN$105)/($AN$106-$AN$105))</f>
        <v>0.19047619047619047</v>
      </c>
      <c r="AW121">
        <f>(($AN$105-$AO$102)/($AO$103-$AO$102))</f>
        <v>0.40909090909090912</v>
      </c>
      <c r="AX121">
        <f>(($AP$102-$AO$102)/($AO$103-$AO$102))</f>
        <v>0.68181818181818177</v>
      </c>
      <c r="AY121">
        <f>(($AQ$100-$AO$102)/($AO$103-$AO$102))</f>
        <v>0.59090909090909094</v>
      </c>
      <c r="AZ121">
        <f>(($AN$106-$AP$102)/($AP$103-$AP$102))</f>
        <v>0.6</v>
      </c>
      <c r="BA121">
        <f>(($AO$103-$AP$102)/($AP$103-$AP$102))</f>
        <v>0.28000000000000003</v>
      </c>
      <c r="BB121">
        <f>(($AQ$101-$AP$102)/($AP$103-$AP$102))</f>
        <v>0.84</v>
      </c>
      <c r="BC121">
        <f>(($AN$106-$AQ$100)/($AQ$101-$AQ$100))</f>
        <v>0.73913043478260865</v>
      </c>
      <c r="BD121">
        <f>(($AO$103-$AQ$100)/($AQ$101-$AQ$100))</f>
        <v>0.39130434782608697</v>
      </c>
      <c r="BE121">
        <f>(($AP$102-$AQ$100)/($AQ$101-$AQ$100))</f>
        <v>8.6956521739130432E-2</v>
      </c>
      <c r="BG121">
        <v>4</v>
      </c>
      <c r="BH121">
        <v>644</v>
      </c>
      <c r="BI121">
        <f>($BH$140-$BH$137)/200</f>
        <v>7.4999999999999997E-2</v>
      </c>
      <c r="BQ121">
        <f>1-(($AO$103-$AN$105)/($AN$106-$AN$105))</f>
        <v>0.38095238095238093</v>
      </c>
      <c r="BR121">
        <f>(($AP$102-$AN$105)/($AN$106-$AN$105))</f>
        <v>0.2857142857142857</v>
      </c>
      <c r="BS121">
        <f>(($AQ$100-$AN$105)/($AN$106-$AN$105))</f>
        <v>0.19047619047619047</v>
      </c>
      <c r="BT121">
        <f>(($AN$105-$AO$102)/($AO$103-$AO$102))</f>
        <v>0.40909090909090912</v>
      </c>
      <c r="BU121">
        <f>1-(($AP$102-$AO$102)/($AO$103-$AO$102))</f>
        <v>0.31818181818181823</v>
      </c>
      <c r="BV121">
        <f>1-(($AQ$100-$AO$102)/($AO$103-$AO$102))</f>
        <v>0.40909090909090906</v>
      </c>
      <c r="BW121">
        <f>1-(($AN$106-$AP$102)/($AP$103-$AP$102))</f>
        <v>0.4</v>
      </c>
      <c r="BX121">
        <f>(($AO$103-$AP$102)/($AP$103-$AP$102))</f>
        <v>0.28000000000000003</v>
      </c>
      <c r="BY121">
        <f>1-(($AQ$101-$AP$102)/($AP$103-$AP$102))</f>
        <v>0.16000000000000003</v>
      </c>
      <c r="BZ121">
        <f>1-(($AN$106-$AQ$100)/($AQ$101-$AQ$100))</f>
        <v>0.26086956521739135</v>
      </c>
      <c r="CA121">
        <f>(($AO$103-$AQ$100)/($AQ$101-$AQ$100))</f>
        <v>0.39130434782608697</v>
      </c>
      <c r="CB121">
        <f>(($AP$102-$AQ$100)/($AQ$101-$AQ$100))</f>
        <v>8.6956521739130432E-2</v>
      </c>
    </row>
    <row r="122" spans="1:80" x14ac:dyDescent="0.25">
      <c r="A122">
        <v>121</v>
      </c>
      <c r="D122">
        <v>159.34053</v>
      </c>
      <c r="E122" s="2">
        <v>2</v>
      </c>
      <c r="P122">
        <v>1</v>
      </c>
      <c r="Q122" t="str">
        <f t="shared" si="2"/>
        <v>2</v>
      </c>
      <c r="R122">
        <v>3</v>
      </c>
      <c r="X122" t="s">
        <v>299</v>
      </c>
      <c r="Y122" t="s">
        <v>269</v>
      </c>
      <c r="AN122">
        <v>2709</v>
      </c>
      <c r="AO122">
        <v>2795</v>
      </c>
      <c r="AP122">
        <v>2829</v>
      </c>
      <c r="AQ122">
        <v>2856</v>
      </c>
      <c r="AT122">
        <f>(($AO$104-$AN$106)/($AN$107-$AN$106))</f>
        <v>0.60869565217391308</v>
      </c>
      <c r="AU122">
        <f>(($AP$103-$AN$106)/($AN$107-$AN$106))</f>
        <v>0.43478260869565216</v>
      </c>
      <c r="AV122">
        <f>(($AQ$101-$AN$106)/($AN$107-$AN$106))</f>
        <v>0.2608695652173913</v>
      </c>
      <c r="AW122">
        <f>(($AN$106-$AO$103)/($AO$104-$AO$103))</f>
        <v>0.36363636363636365</v>
      </c>
      <c r="AX122">
        <f>(($AP$103-$AO$103)/($AO$104-$AO$103))</f>
        <v>0.81818181818181823</v>
      </c>
      <c r="AY122">
        <f>(($AQ$101-$AO$103)/($AO$104-$AO$103))</f>
        <v>0.63636363636363635</v>
      </c>
      <c r="BG122">
        <v>3</v>
      </c>
      <c r="BH122">
        <v>649</v>
      </c>
      <c r="BI122">
        <f>($BH$141-$BH$138)/200</f>
        <v>0.1</v>
      </c>
      <c r="BQ122">
        <f>1-(($AO$104-$AN$106)/($AN$107-$AN$106))</f>
        <v>0.39130434782608692</v>
      </c>
      <c r="BR122">
        <f>(($AP$103-$AN$106)/($AN$107-$AN$106))</f>
        <v>0.43478260869565216</v>
      </c>
      <c r="BS122">
        <f>(($AQ$101-$AN$106)/($AN$107-$AN$106))</f>
        <v>0.2608695652173913</v>
      </c>
      <c r="BT122">
        <f>(($AN$106-$AO$103)/($AO$104-$AO$103))</f>
        <v>0.36363636363636365</v>
      </c>
      <c r="BU122">
        <f>1-(($AP$103-$AO$103)/($AO$104-$AO$103))</f>
        <v>0.18181818181818177</v>
      </c>
      <c r="BV122">
        <f>1-(($AQ$101-$AO$103)/($AO$104-$AO$103))</f>
        <v>0.36363636363636365</v>
      </c>
    </row>
    <row r="123" spans="1:80" x14ac:dyDescent="0.25">
      <c r="A123">
        <v>122</v>
      </c>
      <c r="D123">
        <v>159.31660300000001</v>
      </c>
      <c r="E123" s="2">
        <v>2</v>
      </c>
      <c r="P123">
        <v>1</v>
      </c>
      <c r="Q123" t="str">
        <f t="shared" si="2"/>
        <v>2</v>
      </c>
      <c r="R123">
        <v>2</v>
      </c>
      <c r="X123" t="s">
        <v>300</v>
      </c>
      <c r="Y123" t="s">
        <v>264</v>
      </c>
      <c r="AN123">
        <v>2737</v>
      </c>
      <c r="AO123">
        <v>2824</v>
      </c>
      <c r="AP123">
        <v>2856</v>
      </c>
      <c r="AQ123">
        <v>2878</v>
      </c>
      <c r="BG123">
        <v>2</v>
      </c>
      <c r="BH123">
        <v>654</v>
      </c>
      <c r="BI123">
        <f>($BH$142-$BH$139)/200</f>
        <v>6.5000000000000002E-2</v>
      </c>
    </row>
    <row r="124" spans="1:80" x14ac:dyDescent="0.25">
      <c r="A124">
        <v>123</v>
      </c>
      <c r="D124">
        <v>159.26925800000001</v>
      </c>
      <c r="E124" s="2">
        <v>2</v>
      </c>
      <c r="P124">
        <v>1</v>
      </c>
      <c r="Q124" t="str">
        <f t="shared" si="2"/>
        <v>2</v>
      </c>
      <c r="R124">
        <v>1</v>
      </c>
      <c r="X124" t="s">
        <v>300</v>
      </c>
      <c r="Y124" t="s">
        <v>261</v>
      </c>
      <c r="AB124" t="s">
        <v>300</v>
      </c>
      <c r="AC124" t="str">
        <f>CONCATENATE($R124,$R125,$R126,$R127)</f>
        <v>1432</v>
      </c>
      <c r="AN124">
        <v>2760</v>
      </c>
      <c r="AO124">
        <v>2846</v>
      </c>
      <c r="AP124">
        <v>2879</v>
      </c>
      <c r="AQ124">
        <v>2900</v>
      </c>
      <c r="BG124">
        <v>1</v>
      </c>
      <c r="BH124">
        <v>663</v>
      </c>
      <c r="BI124">
        <f>($BH$143-$BH$140)/200</f>
        <v>7.0000000000000007E-2</v>
      </c>
    </row>
    <row r="125" spans="1:80" x14ac:dyDescent="0.25">
      <c r="A125">
        <v>124</v>
      </c>
      <c r="D125">
        <v>159.38731200000001</v>
      </c>
      <c r="E125" s="2">
        <v>2</v>
      </c>
      <c r="P125">
        <v>1</v>
      </c>
      <c r="Q125" t="str">
        <f t="shared" si="2"/>
        <v>2</v>
      </c>
      <c r="R125">
        <v>4</v>
      </c>
      <c r="X125" t="s">
        <v>300</v>
      </c>
      <c r="Y125" t="s">
        <v>262</v>
      </c>
      <c r="AN125">
        <v>2783</v>
      </c>
      <c r="AO125">
        <v>2866</v>
      </c>
      <c r="AP125">
        <v>2900</v>
      </c>
      <c r="AQ125">
        <v>2925</v>
      </c>
      <c r="AT125">
        <f>(($AO$106-$AN$108)/($AN$109-$AN$108))</f>
        <v>0.55555555555555558</v>
      </c>
      <c r="AU125">
        <f>(($AP$104-$AN$108)/($AN$109-$AN$108))</f>
        <v>0.40740740740740738</v>
      </c>
      <c r="AV125">
        <f>(($AQ$103-$AN$109)/($AN$110-$AN$109))</f>
        <v>3.7037037037037035E-2</v>
      </c>
      <c r="AW125">
        <f>(($AN$108-$AO$105)/($AO$106-$AO$105))</f>
        <v>0.48275862068965519</v>
      </c>
      <c r="AX125">
        <f>(($AP$104-$AO$105)/($AO$106-$AO$105))</f>
        <v>0.86206896551724133</v>
      </c>
      <c r="AY125">
        <f>(($AQ$102-$AO$105)/($AO$106-$AO$105))</f>
        <v>0.44827586206896552</v>
      </c>
      <c r="AZ125">
        <f>(($AN$109-$AP$104)/($AP$105-$AP$104))</f>
        <v>0.59259259259259256</v>
      </c>
      <c r="BA125">
        <f>(($AO$106-$AP$104)/($AP$105-$AP$104))</f>
        <v>0.14814814814814814</v>
      </c>
      <c r="BB125">
        <f>(($AQ$103-$AP$104)/($AP$105-$AP$104))</f>
        <v>0.62962962962962965</v>
      </c>
      <c r="BC125">
        <f>(($AN$108-$AQ$102)/($AQ$103-$AQ$102))</f>
        <v>3.4482758620689655E-2</v>
      </c>
      <c r="BD125">
        <f>(($AO$106-$AQ$102)/($AQ$103-$AQ$102))</f>
        <v>0.55172413793103448</v>
      </c>
      <c r="BE125">
        <f>(($AP$104-$AQ$102)/($AQ$103-$AQ$102))</f>
        <v>0.41379310344827586</v>
      </c>
      <c r="BG125">
        <v>4</v>
      </c>
      <c r="BH125">
        <v>666</v>
      </c>
      <c r="BI125">
        <f>($BH$144-$BH$141)/200</f>
        <v>0.08</v>
      </c>
      <c r="BQ125">
        <f>1-(($AO$106-$AN$108)/($AN$109-$AN$108))</f>
        <v>0.44444444444444442</v>
      </c>
      <c r="BR125">
        <f>(($AP$104-$AN$108)/($AN$109-$AN$108))</f>
        <v>0.40740740740740738</v>
      </c>
      <c r="BS125">
        <f>(($AQ$103-$AN$109)/($AN$110-$AN$109))</f>
        <v>3.7037037037037035E-2</v>
      </c>
      <c r="BT125">
        <f>(($AN$108-$AO$105)/($AO$106-$AO$105))</f>
        <v>0.48275862068965519</v>
      </c>
      <c r="BU125">
        <f>1-(($AP$104-$AO$105)/($AO$106-$AO$105))</f>
        <v>0.13793103448275867</v>
      </c>
      <c r="BV125">
        <f>(($AQ$102-$AO$105)/($AO$106-$AO$105))</f>
        <v>0.44827586206896552</v>
      </c>
      <c r="BW125">
        <f>1-(($AN$109-$AP$104)/($AP$105-$AP$104))</f>
        <v>0.40740740740740744</v>
      </c>
      <c r="BX125">
        <f>(($AO$106-$AP$104)/($AP$105-$AP$104))</f>
        <v>0.14814814814814814</v>
      </c>
      <c r="BY125">
        <f>1-(($AQ$103-$AP$104)/($AP$105-$AP$104))</f>
        <v>0.37037037037037035</v>
      </c>
      <c r="BZ125">
        <f>(($AN$108-$AQ$102)/($AQ$103-$AQ$102))</f>
        <v>3.4482758620689655E-2</v>
      </c>
      <c r="CA125">
        <f>1-(($AO$106-$AQ$102)/($AQ$103-$AQ$102))</f>
        <v>0.44827586206896552</v>
      </c>
      <c r="CB125">
        <f>(($AP$104-$AQ$102)/($AQ$103-$AQ$102))</f>
        <v>0.41379310344827586</v>
      </c>
    </row>
    <row r="126" spans="1:80" x14ac:dyDescent="0.25">
      <c r="A126">
        <v>125</v>
      </c>
      <c r="P126">
        <v>0</v>
      </c>
      <c r="Q126" t="str">
        <f t="shared" si="2"/>
        <v/>
      </c>
      <c r="R126">
        <v>3</v>
      </c>
      <c r="X126" t="s">
        <v>300</v>
      </c>
      <c r="Y126" t="s">
        <v>263</v>
      </c>
      <c r="AN126">
        <v>2802</v>
      </c>
      <c r="AO126">
        <v>2886</v>
      </c>
      <c r="AP126">
        <v>2926</v>
      </c>
      <c r="AQ126">
        <v>2947</v>
      </c>
      <c r="AT126">
        <f>(($AO$107-$AN$109)/($AN$110-$AN$109))</f>
        <v>0.59259259259259256</v>
      </c>
      <c r="AU126">
        <f>(($AP$105-$AN$109)/($AN$110-$AN$109))</f>
        <v>0.40740740740740738</v>
      </c>
      <c r="AV126">
        <f>(($AQ$104-$AN$110)/($AN$111-$AN$110))</f>
        <v>0.04</v>
      </c>
      <c r="AW126">
        <f>(($AN$109-$AO$106)/($AO$107-$AO$106))</f>
        <v>0.42857142857142855</v>
      </c>
      <c r="AX126">
        <f>(($AP$105-$AO$106)/($AO$107-$AO$106))</f>
        <v>0.8214285714285714</v>
      </c>
      <c r="AY126">
        <f>(($AQ$103-$AO$106)/($AO$107-$AO$106))</f>
        <v>0.4642857142857143</v>
      </c>
      <c r="AZ126">
        <f>(($AN$110-$AP$105)/($AP$106-$AP$105))</f>
        <v>0.69565217391304346</v>
      </c>
      <c r="BA126">
        <f>(($AO$107-$AP$105)/($AP$106-$AP$105))</f>
        <v>0.21739130434782608</v>
      </c>
      <c r="BB126">
        <f>(($AQ$104-$AP$105)/($AP$106-$AP$105))</f>
        <v>0.73913043478260865</v>
      </c>
      <c r="BC126">
        <f>(($AN$109-$AQ$102)/($AQ$103-$AQ$102))</f>
        <v>0.96551724137931039</v>
      </c>
      <c r="BD126">
        <f>(($AO$107-$AQ$103)/($AQ$104-$AQ$103))</f>
        <v>0.55555555555555558</v>
      </c>
      <c r="BE126">
        <f>(($AP$105-$AQ$103)/($AQ$104-$AQ$103))</f>
        <v>0.37037037037037035</v>
      </c>
      <c r="BG126">
        <v>3</v>
      </c>
      <c r="BH126">
        <v>669</v>
      </c>
      <c r="BI126">
        <f>($BH$145-$BH$142)/200</f>
        <v>0.1</v>
      </c>
      <c r="BQ126">
        <f>1-(($AO$107-$AN$109)/($AN$110-$AN$109))</f>
        <v>0.40740740740740744</v>
      </c>
      <c r="BR126">
        <f>(($AP$105-$AN$109)/($AN$110-$AN$109))</f>
        <v>0.40740740740740738</v>
      </c>
      <c r="BS126">
        <f>(($AQ$104-$AN$110)/($AN$111-$AN$110))</f>
        <v>0.04</v>
      </c>
      <c r="BT126">
        <f>(($AN$109-$AO$106)/($AO$107-$AO$106))</f>
        <v>0.42857142857142855</v>
      </c>
      <c r="BU126">
        <f>1-(($AP$105-$AO$106)/($AO$107-$AO$106))</f>
        <v>0.1785714285714286</v>
      </c>
      <c r="BV126">
        <f>(($AQ$103-$AO$106)/($AO$107-$AO$106))</f>
        <v>0.4642857142857143</v>
      </c>
      <c r="BW126">
        <f>1-(($AN$110-$AP$105)/($AP$106-$AP$105))</f>
        <v>0.30434782608695654</v>
      </c>
      <c r="BX126">
        <f>(($AO$107-$AP$105)/($AP$106-$AP$105))</f>
        <v>0.21739130434782608</v>
      </c>
      <c r="BY126">
        <f>1-(($AQ$104-$AP$105)/($AP$106-$AP$105))</f>
        <v>0.26086956521739135</v>
      </c>
      <c r="BZ126">
        <f>1-(($AN$109-$AQ$102)/($AQ$103-$AQ$102))</f>
        <v>3.4482758620689613E-2</v>
      </c>
      <c r="CA126">
        <f>1-(($AO$107-$AQ$103)/($AQ$104-$AQ$103))</f>
        <v>0.44444444444444442</v>
      </c>
      <c r="CB126">
        <f>(($AP$105-$AQ$103)/($AQ$104-$AQ$103))</f>
        <v>0.37037037037037035</v>
      </c>
    </row>
    <row r="127" spans="1:80" x14ac:dyDescent="0.25">
      <c r="A127">
        <v>126</v>
      </c>
      <c r="B127">
        <v>151.21391199999999</v>
      </c>
      <c r="C127" s="4">
        <v>1</v>
      </c>
      <c r="H127">
        <v>158.68990000000002</v>
      </c>
      <c r="I127" s="5">
        <v>4</v>
      </c>
      <c r="P127">
        <v>2</v>
      </c>
      <c r="Q127" t="str">
        <f t="shared" si="2"/>
        <v>14</v>
      </c>
      <c r="R127">
        <v>2</v>
      </c>
      <c r="X127" t="s">
        <v>300</v>
      </c>
      <c r="Y127" t="s">
        <v>264</v>
      </c>
      <c r="AN127">
        <v>2817</v>
      </c>
      <c r="AO127">
        <v>2912</v>
      </c>
      <c r="AP127">
        <v>2949</v>
      </c>
      <c r="AQ127">
        <v>2971</v>
      </c>
      <c r="AT127">
        <f>(($AO$108-$AN$110)/($AN$111-$AN$110))</f>
        <v>0.6</v>
      </c>
      <c r="AU127">
        <f>(($AP$106-$AN$110)/($AN$111-$AN$110))</f>
        <v>0.28000000000000003</v>
      </c>
      <c r="AV127">
        <f>(($AQ$105-$AN$111)/($AN$112-$AN$111))</f>
        <v>9.0909090909090912E-2</v>
      </c>
      <c r="AW127">
        <f>(($AN$110-$AO$107)/($AO$108-$AO$107))</f>
        <v>0.42307692307692307</v>
      </c>
      <c r="AX127">
        <f>(($AP$106-$AO$107)/($AO$108-$AO$107))</f>
        <v>0.69230769230769229</v>
      </c>
      <c r="AY127">
        <f>(($AQ$104-$AO$107)/($AO$108-$AO$107))</f>
        <v>0.46153846153846156</v>
      </c>
      <c r="AZ127">
        <f>(($AN$111-$AP$106)/($AP$107-$AP$106))</f>
        <v>0.72</v>
      </c>
      <c r="BA127">
        <f>(($AO$108-$AP$106)/($AP$107-$AP$106))</f>
        <v>0.32</v>
      </c>
      <c r="BB127">
        <f>(($AQ$105-$AP$106)/($AP$107-$AP$106))</f>
        <v>0.8</v>
      </c>
      <c r="BC127">
        <f>(($AN$110-$AQ$103)/($AQ$104-$AQ$103))</f>
        <v>0.96296296296296291</v>
      </c>
      <c r="BD127">
        <f>(($AO$108-$AQ$104)/($AQ$105-$AQ$104))</f>
        <v>0.53846153846153844</v>
      </c>
      <c r="BE127">
        <f>(($AP$106-$AQ$104)/($AQ$105-$AQ$104))</f>
        <v>0.23076923076923078</v>
      </c>
      <c r="BG127">
        <v>2</v>
      </c>
      <c r="BH127">
        <v>680</v>
      </c>
      <c r="BI127">
        <f>($BH$146-$BH$143)/200</f>
        <v>7.0000000000000007E-2</v>
      </c>
      <c r="BQ127">
        <f>1-(($AO$108-$AN$110)/($AN$111-$AN$110))</f>
        <v>0.4</v>
      </c>
      <c r="BR127">
        <f>(($AP$106-$AN$110)/($AN$111-$AN$110))</f>
        <v>0.28000000000000003</v>
      </c>
      <c r="BS127">
        <f>(($AQ$105-$AN$111)/($AN$112-$AN$111))</f>
        <v>9.0909090909090912E-2</v>
      </c>
      <c r="BT127">
        <f>(($AN$110-$AO$107)/($AO$108-$AO$107))</f>
        <v>0.42307692307692307</v>
      </c>
      <c r="BU127">
        <f>1-(($AP$106-$AO$107)/($AO$108-$AO$107))</f>
        <v>0.30769230769230771</v>
      </c>
      <c r="BV127">
        <f>(($AQ$104-$AO$107)/($AO$108-$AO$107))</f>
        <v>0.46153846153846156</v>
      </c>
      <c r="BW127">
        <f>1-(($AN$111-$AP$106)/($AP$107-$AP$106))</f>
        <v>0.28000000000000003</v>
      </c>
      <c r="BX127">
        <f>(($AO$108-$AP$106)/($AP$107-$AP$106))</f>
        <v>0.32</v>
      </c>
      <c r="BY127">
        <f>1-(($AQ$105-$AP$106)/($AP$107-$AP$106))</f>
        <v>0.19999999999999996</v>
      </c>
      <c r="BZ127">
        <f>1-(($AN$110-$AQ$103)/($AQ$104-$AQ$103))</f>
        <v>3.703703703703709E-2</v>
      </c>
      <c r="CA127">
        <f>1-(($AO$108-$AQ$104)/($AQ$105-$AQ$104))</f>
        <v>0.46153846153846156</v>
      </c>
      <c r="CB127">
        <f>(($AP$106-$AQ$104)/($AQ$105-$AQ$104))</f>
        <v>0.23076923076923078</v>
      </c>
    </row>
    <row r="128" spans="1:80" x14ac:dyDescent="0.25">
      <c r="A128">
        <v>127</v>
      </c>
      <c r="B128">
        <v>151.21391199999999</v>
      </c>
      <c r="C128" s="4">
        <v>1</v>
      </c>
      <c r="H128">
        <v>158.65663699999999</v>
      </c>
      <c r="I128" s="5">
        <v>4</v>
      </c>
      <c r="P128">
        <v>2</v>
      </c>
      <c r="Q128" t="str">
        <f t="shared" si="2"/>
        <v>14</v>
      </c>
      <c r="R128">
        <v>1</v>
      </c>
      <c r="X128" t="s">
        <v>300</v>
      </c>
      <c r="Y128" t="s">
        <v>261</v>
      </c>
      <c r="AB128" t="s">
        <v>300</v>
      </c>
      <c r="AC128" t="str">
        <f>CONCATENATE($R128,$R129,$R130,$R131)</f>
        <v>1432</v>
      </c>
      <c r="AN128">
        <v>2850</v>
      </c>
      <c r="AO128">
        <v>2934</v>
      </c>
      <c r="AP128">
        <v>2974</v>
      </c>
      <c r="AQ128">
        <v>2995</v>
      </c>
      <c r="AT128">
        <f>(($AO$109-$AN$111)/($AN$112-$AN$111))</f>
        <v>0.63636363636363635</v>
      </c>
      <c r="AU128">
        <f>(($AP$107-$AN$111)/($AN$112-$AN$111))</f>
        <v>0.31818181818181818</v>
      </c>
      <c r="AV128">
        <f>(($AQ$106-$AN$112)/($AN$113-$AN$112))</f>
        <v>0.2</v>
      </c>
      <c r="AW128">
        <f>(($AN$111-$AO$108)/($AO$109-$AO$108))</f>
        <v>0.41666666666666669</v>
      </c>
      <c r="AX128">
        <f>(($AP$107-$AO$108)/($AO$109-$AO$108))</f>
        <v>0.70833333333333337</v>
      </c>
      <c r="AY128">
        <f>(($AQ$105-$AO$108)/($AO$109-$AO$108))</f>
        <v>0.5</v>
      </c>
      <c r="AZ128">
        <f>(($AN$112-$AP$107)/($AP$108-$AP$107))</f>
        <v>0.65217391304347827</v>
      </c>
      <c r="BA128">
        <f>(($AO$109-$AP$107)/($AP$108-$AP$107))</f>
        <v>0.30434782608695654</v>
      </c>
      <c r="BB128">
        <f>(($AQ$106-$AP$107)/($AP$108-$AP$107))</f>
        <v>0.86956521739130432</v>
      </c>
      <c r="BC128">
        <f>(($AN$111-$AQ$104)/($AQ$105-$AQ$104))</f>
        <v>0.92307692307692313</v>
      </c>
      <c r="BD128">
        <f>(($AO$109-$AQ$105)/($AQ$106-$AQ$105))</f>
        <v>0.48</v>
      </c>
      <c r="BE128">
        <f>(($AP$107-$AQ$105)/($AQ$106-$AQ$105))</f>
        <v>0.2</v>
      </c>
      <c r="BG128">
        <v>1</v>
      </c>
      <c r="BH128">
        <v>686</v>
      </c>
      <c r="BI128">
        <f>($BH$147-$BH$144)/200</f>
        <v>7.0000000000000007E-2</v>
      </c>
      <c r="BQ128">
        <f>1-(($AO$109-$AN$111)/($AN$112-$AN$111))</f>
        <v>0.36363636363636365</v>
      </c>
      <c r="BR128">
        <f>(($AP$107-$AN$111)/($AN$112-$AN$111))</f>
        <v>0.31818181818181818</v>
      </c>
      <c r="BS128">
        <f>(($AQ$106-$AN$112)/($AN$113-$AN$112))</f>
        <v>0.2</v>
      </c>
      <c r="BT128">
        <f>(($AN$111-$AO$108)/($AO$109-$AO$108))</f>
        <v>0.41666666666666669</v>
      </c>
      <c r="BU128">
        <f>1-(($AP$107-$AO$108)/($AO$109-$AO$108))</f>
        <v>0.29166666666666663</v>
      </c>
      <c r="BV128">
        <f>(($AQ$105-$AO$108)/($AO$109-$AO$108))</f>
        <v>0.5</v>
      </c>
      <c r="BW128">
        <f>1-(($AN$112-$AP$107)/($AP$108-$AP$107))</f>
        <v>0.34782608695652173</v>
      </c>
      <c r="BX128">
        <f>(($AO$109-$AP$107)/($AP$108-$AP$107))</f>
        <v>0.30434782608695654</v>
      </c>
      <c r="BY128">
        <f>1-(($AQ$106-$AP$107)/($AP$108-$AP$107))</f>
        <v>0.13043478260869568</v>
      </c>
      <c r="BZ128">
        <f>1-(($AN$111-$AQ$104)/($AQ$105-$AQ$104))</f>
        <v>7.6923076923076872E-2</v>
      </c>
      <c r="CA128">
        <f>(($AO$109-$AQ$105)/($AQ$106-$AQ$105))</f>
        <v>0.48</v>
      </c>
      <c r="CB128">
        <f>(($AP$107-$AQ$105)/($AQ$106-$AQ$105))</f>
        <v>0.2</v>
      </c>
    </row>
    <row r="129" spans="1:80" x14ac:dyDescent="0.25">
      <c r="A129">
        <v>128</v>
      </c>
      <c r="B129">
        <v>151.21391199999999</v>
      </c>
      <c r="C129" s="4">
        <v>1</v>
      </c>
      <c r="H129">
        <v>158.620262</v>
      </c>
      <c r="I129" s="5">
        <v>4</v>
      </c>
      <c r="P129">
        <v>2</v>
      </c>
      <c r="Q129" t="str">
        <f t="shared" si="2"/>
        <v>14</v>
      </c>
      <c r="R129">
        <v>4</v>
      </c>
      <c r="X129" t="s">
        <v>300</v>
      </c>
      <c r="Y129" t="s">
        <v>262</v>
      </c>
      <c r="AN129">
        <v>2871</v>
      </c>
      <c r="AO129">
        <v>2956</v>
      </c>
      <c r="AP129">
        <v>3001</v>
      </c>
      <c r="AQ129">
        <v>3017</v>
      </c>
      <c r="AT129">
        <f>(($AO$110-$AN$112)/($AN$113-$AN$112))</f>
        <v>0.72</v>
      </c>
      <c r="AU129">
        <f>(($AP$108-$AN$112)/($AN$113-$AN$112))</f>
        <v>0.32</v>
      </c>
      <c r="AV129">
        <f>(($AQ$107-$AN$113)/($AN$114-$AN$113))</f>
        <v>0.17391304347826086</v>
      </c>
      <c r="AW129">
        <f>(($AN$112-$AO$109)/($AO$110-$AO$109))</f>
        <v>0.30769230769230771</v>
      </c>
      <c r="AX129">
        <f>(($AP$108-$AO$109)/($AO$110-$AO$109))</f>
        <v>0.61538461538461542</v>
      </c>
      <c r="AY129">
        <f>(($AQ$106-$AO$109)/($AO$110-$AO$109))</f>
        <v>0.5</v>
      </c>
      <c r="AZ129">
        <f>(($AN$113-$AP$108)/($AP$109-$AP$108))</f>
        <v>0.70833333333333337</v>
      </c>
      <c r="BA129">
        <f>(($AO$110-$AP$108)/($AP$109-$AP$108))</f>
        <v>0.41666666666666669</v>
      </c>
      <c r="BB129">
        <f>(($AQ$107-$AP$108)/($AP$109-$AP$108))</f>
        <v>0.875</v>
      </c>
      <c r="BC129">
        <f>(($AN$112-$AQ$105)/($AQ$106-$AQ$105))</f>
        <v>0.8</v>
      </c>
      <c r="BD129">
        <f>(($AO$110-$AQ$106)/($AQ$107-$AQ$106))</f>
        <v>0.54166666666666663</v>
      </c>
      <c r="BE129">
        <f>(($AP$108-$AQ$106)/($AQ$107-$AQ$106))</f>
        <v>0.125</v>
      </c>
      <c r="BG129">
        <v>4</v>
      </c>
      <c r="BH129">
        <v>691</v>
      </c>
      <c r="BI129">
        <f>($BH$148-$BH$145)/200</f>
        <v>0.08</v>
      </c>
      <c r="BQ129">
        <f>1-(($AO$110-$AN$112)/($AN$113-$AN$112))</f>
        <v>0.28000000000000003</v>
      </c>
      <c r="BR129">
        <f>(($AP$108-$AN$112)/($AN$113-$AN$112))</f>
        <v>0.32</v>
      </c>
      <c r="BS129">
        <f>(($AQ$107-$AN$113)/($AN$114-$AN$113))</f>
        <v>0.17391304347826086</v>
      </c>
      <c r="BT129">
        <f>(($AN$112-$AO$109)/($AO$110-$AO$109))</f>
        <v>0.30769230769230771</v>
      </c>
      <c r="BU129">
        <f>1-(($AP$108-$AO$109)/($AO$110-$AO$109))</f>
        <v>0.38461538461538458</v>
      </c>
      <c r="BV129">
        <f>(($AQ$106-$AO$109)/($AO$110-$AO$109))</f>
        <v>0.5</v>
      </c>
      <c r="BW129">
        <f>1-(($AN$113-$AP$108)/($AP$109-$AP$108))</f>
        <v>0.29166666666666663</v>
      </c>
      <c r="BX129">
        <f>(($AO$110-$AP$108)/($AP$109-$AP$108))</f>
        <v>0.41666666666666669</v>
      </c>
      <c r="BY129">
        <f>1-(($AQ$107-$AP$108)/($AP$109-$AP$108))</f>
        <v>0.125</v>
      </c>
      <c r="BZ129">
        <f>1-(($AN$112-$AQ$105)/($AQ$106-$AQ$105))</f>
        <v>0.19999999999999996</v>
      </c>
      <c r="CA129">
        <f>1-(($AO$110-$AQ$106)/($AQ$107-$AQ$106))</f>
        <v>0.45833333333333337</v>
      </c>
      <c r="CB129">
        <f>(($AP$108-$AQ$106)/($AQ$107-$AQ$106))</f>
        <v>0.125</v>
      </c>
    </row>
    <row r="130" spans="1:80" x14ac:dyDescent="0.25">
      <c r="A130">
        <v>129</v>
      </c>
      <c r="B130">
        <v>151.21391199999999</v>
      </c>
      <c r="C130" s="4">
        <v>1</v>
      </c>
      <c r="H130">
        <v>158.58924200000001</v>
      </c>
      <c r="I130" s="5">
        <v>4</v>
      </c>
      <c r="P130">
        <v>2</v>
      </c>
      <c r="Q130" t="str">
        <f t="shared" ref="Q130:Q193" si="3">CONCATENATE(C130,E130,G130,I130)</f>
        <v>14</v>
      </c>
      <c r="R130">
        <v>3</v>
      </c>
      <c r="X130" t="s">
        <v>300</v>
      </c>
      <c r="Y130" t="s">
        <v>263</v>
      </c>
      <c r="AN130">
        <v>2892</v>
      </c>
      <c r="AO130">
        <v>2979</v>
      </c>
      <c r="AP130">
        <v>3018</v>
      </c>
      <c r="AQ130">
        <v>3044</v>
      </c>
      <c r="AT130">
        <f>(($AO$111-$AN$113)/($AN$114-$AN$113))</f>
        <v>0.65217391304347827</v>
      </c>
      <c r="AU130">
        <f>(($AP$109-$AN$113)/($AN$114-$AN$113))</f>
        <v>0.30434782608695654</v>
      </c>
      <c r="AV130">
        <f>(($AQ$108-$AN$114)/($AN$115-$AN$114))</f>
        <v>0.2608695652173913</v>
      </c>
      <c r="AW130">
        <f>(($AN$113-$AO$110)/($AO$111-$AO$110))</f>
        <v>0.31818181818181818</v>
      </c>
      <c r="AX130">
        <f>(($AP$109-$AO$110)/($AO$111-$AO$110))</f>
        <v>0.63636363636363635</v>
      </c>
      <c r="AY130">
        <f>(($AQ$107-$AO$110)/($AO$111-$AO$110))</f>
        <v>0.5</v>
      </c>
      <c r="AZ130">
        <f>(($AN$114-$AP$109)/($AP$110-$AP$109))</f>
        <v>0.64</v>
      </c>
      <c r="BA130">
        <f>(($AO$111-$AP$109)/($AP$110-$AP$109))</f>
        <v>0.32</v>
      </c>
      <c r="BB130">
        <f>(($AQ$108-$AP$109)/($AP$110-$AP$109))</f>
        <v>0.88</v>
      </c>
      <c r="BC130">
        <f>(($AN$113-$AQ$106)/($AQ$107-$AQ$106))</f>
        <v>0.83333333333333337</v>
      </c>
      <c r="BD130">
        <f>(($AO$111-$AQ$107)/($AQ$108-$AQ$107))</f>
        <v>0.44</v>
      </c>
      <c r="BE130">
        <f>(($AP$109-$AQ$107)/($AQ$108-$AQ$107))</f>
        <v>0.12</v>
      </c>
      <c r="BG130">
        <v>3</v>
      </c>
      <c r="BH130">
        <v>692</v>
      </c>
      <c r="BI130">
        <f>($BH$149-$BH$146)/200</f>
        <v>0.105</v>
      </c>
      <c r="BQ130">
        <f>1-(($AO$111-$AN$113)/($AN$114-$AN$113))</f>
        <v>0.34782608695652173</v>
      </c>
      <c r="BR130">
        <f>(($AP$109-$AN$113)/($AN$114-$AN$113))</f>
        <v>0.30434782608695654</v>
      </c>
      <c r="BS130">
        <f>(($AQ$108-$AN$114)/($AN$115-$AN$114))</f>
        <v>0.2608695652173913</v>
      </c>
      <c r="BT130">
        <f>(($AN$113-$AO$110)/($AO$111-$AO$110))</f>
        <v>0.31818181818181818</v>
      </c>
      <c r="BU130">
        <f>1-(($AP$109-$AO$110)/($AO$111-$AO$110))</f>
        <v>0.36363636363636365</v>
      </c>
      <c r="BV130">
        <f>(($AQ$107-$AO$110)/($AO$111-$AO$110))</f>
        <v>0.5</v>
      </c>
      <c r="BW130">
        <f>1-(($AN$114-$AP$109)/($AP$110-$AP$109))</f>
        <v>0.36</v>
      </c>
      <c r="BX130">
        <f>(($AO$111-$AP$109)/($AP$110-$AP$109))</f>
        <v>0.32</v>
      </c>
      <c r="BY130">
        <f>1-(($AQ$108-$AP$109)/($AP$110-$AP$109))</f>
        <v>0.12</v>
      </c>
      <c r="BZ130">
        <f>1-(($AN$113-$AQ$106)/($AQ$107-$AQ$106))</f>
        <v>0.16666666666666663</v>
      </c>
      <c r="CA130">
        <f>(($AO$111-$AQ$107)/($AQ$108-$AQ$107))</f>
        <v>0.44</v>
      </c>
      <c r="CB130">
        <f>(($AP$109-$AQ$107)/($AQ$108-$AQ$107))</f>
        <v>0.12</v>
      </c>
    </row>
    <row r="131" spans="1:80" x14ac:dyDescent="0.25">
      <c r="A131">
        <v>130</v>
      </c>
      <c r="B131">
        <v>151.21391199999999</v>
      </c>
      <c r="C131" s="4">
        <v>1</v>
      </c>
      <c r="H131">
        <v>158.69449300000002</v>
      </c>
      <c r="I131" s="5">
        <v>4</v>
      </c>
      <c r="P131">
        <v>2</v>
      </c>
      <c r="Q131" t="str">
        <f t="shared" si="3"/>
        <v>14</v>
      </c>
      <c r="R131">
        <v>2</v>
      </c>
      <c r="X131" t="s">
        <v>300</v>
      </c>
      <c r="Y131" t="s">
        <v>264</v>
      </c>
      <c r="AN131">
        <v>2919</v>
      </c>
      <c r="AO131">
        <v>3007</v>
      </c>
      <c r="AP131">
        <v>3045</v>
      </c>
      <c r="AQ131">
        <v>3066</v>
      </c>
      <c r="AT131">
        <f>(($AO$112-$AN$114)/($AN$115-$AN$114))</f>
        <v>0.60869565217391308</v>
      </c>
      <c r="AU131">
        <f>(($AP$110-$AN$114)/($AN$115-$AN$114))</f>
        <v>0.39130434782608697</v>
      </c>
      <c r="AV131">
        <f>(($AQ$109-$AN$115)/($AN$116-$AN$115))</f>
        <v>0.24</v>
      </c>
      <c r="AW131">
        <f>(($AN$114-$AO$111)/($AO$112-$AO$111))</f>
        <v>0.36363636363636365</v>
      </c>
      <c r="AX131">
        <f>(($AP$110-$AO$111)/($AO$112-$AO$111))</f>
        <v>0.77272727272727271</v>
      </c>
      <c r="AY131">
        <f>(($AQ$108-$AO$111)/($AO$112-$AO$111))</f>
        <v>0.63636363636363635</v>
      </c>
      <c r="AZ131">
        <f>(($AN$115-$AP$110)/($AP$111-$AP$110))</f>
        <v>0.60869565217391308</v>
      </c>
      <c r="BA131">
        <f>(($AO$112-$AP$110)/($AP$111-$AP$110))</f>
        <v>0.21739130434782608</v>
      </c>
      <c r="BB131">
        <f>(($AQ$109-$AP$110)/($AP$111-$AP$110))</f>
        <v>0.86956521739130432</v>
      </c>
      <c r="BC131">
        <f>(($AN$114-$AQ$107)/($AQ$108-$AQ$107))</f>
        <v>0.76</v>
      </c>
      <c r="BD131">
        <f>(($AO$112-$AQ$108)/($AQ$109-$AQ$108))</f>
        <v>0.34782608695652173</v>
      </c>
      <c r="BE131">
        <f>(($AP$110-$AQ$108)/($AQ$109-$AQ$108))</f>
        <v>0.13043478260869565</v>
      </c>
      <c r="BG131">
        <v>2</v>
      </c>
      <c r="BH131">
        <v>702</v>
      </c>
      <c r="BI131">
        <f>($BH$150-$BH$147)/200</f>
        <v>8.5000000000000006E-2</v>
      </c>
      <c r="BQ131">
        <f>1-(($AO$112-$AN$114)/($AN$115-$AN$114))</f>
        <v>0.39130434782608692</v>
      </c>
      <c r="BR131">
        <f>(($AP$110-$AN$114)/($AN$115-$AN$114))</f>
        <v>0.39130434782608697</v>
      </c>
      <c r="BS131">
        <f>(($AQ$109-$AN$115)/($AN$116-$AN$115))</f>
        <v>0.24</v>
      </c>
      <c r="BT131">
        <f>(($AN$114-$AO$111)/($AO$112-$AO$111))</f>
        <v>0.36363636363636365</v>
      </c>
      <c r="BU131">
        <f>1-(($AP$110-$AO$111)/($AO$112-$AO$111))</f>
        <v>0.22727272727272729</v>
      </c>
      <c r="BV131">
        <f>1-(($AQ$108-$AO$111)/($AO$112-$AO$111))</f>
        <v>0.36363636363636365</v>
      </c>
      <c r="BW131">
        <f>1-(($AN$115-$AP$110)/($AP$111-$AP$110))</f>
        <v>0.39130434782608692</v>
      </c>
      <c r="BX131">
        <f>(($AO$112-$AP$110)/($AP$111-$AP$110))</f>
        <v>0.21739130434782608</v>
      </c>
      <c r="BY131">
        <f>1-(($AQ$109-$AP$110)/($AP$111-$AP$110))</f>
        <v>0.13043478260869568</v>
      </c>
      <c r="BZ131">
        <f>1-(($AN$114-$AQ$107)/($AQ$108-$AQ$107))</f>
        <v>0.24</v>
      </c>
      <c r="CA131">
        <f>(($AO$112-$AQ$108)/($AQ$109-$AQ$108))</f>
        <v>0.34782608695652173</v>
      </c>
      <c r="CB131">
        <f>(($AP$110-$AQ$108)/($AQ$109-$AQ$108))</f>
        <v>0.13043478260869565</v>
      </c>
    </row>
    <row r="132" spans="1:80" x14ac:dyDescent="0.25">
      <c r="A132">
        <v>131</v>
      </c>
      <c r="B132">
        <v>151.21391199999999</v>
      </c>
      <c r="C132" s="4">
        <v>1</v>
      </c>
      <c r="H132">
        <v>158.73372499999999</v>
      </c>
      <c r="I132" s="5">
        <v>4</v>
      </c>
      <c r="P132">
        <v>2</v>
      </c>
      <c r="Q132" t="str">
        <f t="shared" si="3"/>
        <v>14</v>
      </c>
      <c r="R132">
        <v>1</v>
      </c>
      <c r="X132" t="s">
        <v>302</v>
      </c>
      <c r="Y132" t="s">
        <v>270</v>
      </c>
      <c r="AB132" t="s">
        <v>300</v>
      </c>
      <c r="AC132" t="str">
        <f>CONCATENATE($R132,$R133,$R134,$R135)</f>
        <v>1432</v>
      </c>
      <c r="AN132">
        <v>2942</v>
      </c>
      <c r="AO132">
        <v>3033</v>
      </c>
      <c r="AP132">
        <v>3069</v>
      </c>
      <c r="AQ132">
        <v>3091</v>
      </c>
      <c r="AT132">
        <f>(($AO$113-$AN$115)/($AN$116-$AN$115))</f>
        <v>0.56000000000000005</v>
      </c>
      <c r="AU132">
        <f>(($AP$111-$AN$115)/($AN$116-$AN$115))</f>
        <v>0.36</v>
      </c>
      <c r="AV132">
        <f>(($AQ$110-$AN$116)/($AN$117-$AN$116))</f>
        <v>0.14814814814814814</v>
      </c>
      <c r="AW132">
        <f>(($AN$115-$AO$112)/($AO$113-$AO$112))</f>
        <v>0.39130434782608697</v>
      </c>
      <c r="AX132">
        <f>(($AP$111-$AO$112)/($AO$113-$AO$112))</f>
        <v>0.78260869565217395</v>
      </c>
      <c r="AY132">
        <f>(($AQ$109-$AO$112)/($AO$113-$AO$112))</f>
        <v>0.65217391304347827</v>
      </c>
      <c r="AZ132">
        <f>(($AN$116-$AP$111)/($AP$112-$AP$111))</f>
        <v>0.59259259259259256</v>
      </c>
      <c r="BA132">
        <f>(($AO$113-$AP$111)/($AP$112-$AP$111))</f>
        <v>0.18518518518518517</v>
      </c>
      <c r="BB132">
        <f>(($AQ$110-$AP$111)/($AP$112-$AP$111))</f>
        <v>0.7407407407407407</v>
      </c>
      <c r="BC132">
        <f>(($AN$115-$AQ$108)/($AQ$109-$AQ$108))</f>
        <v>0.73913043478260865</v>
      </c>
      <c r="BD132">
        <f>(($AO$113-$AQ$109)/($AQ$110-$AQ$109))</f>
        <v>0.34782608695652173</v>
      </c>
      <c r="BE132">
        <f>(($AP$111-$AQ$109)/($AQ$110-$AQ$109))</f>
        <v>0.13043478260869565</v>
      </c>
      <c r="BG132">
        <v>1</v>
      </c>
      <c r="BH132">
        <v>707</v>
      </c>
      <c r="BI132">
        <f>($BH$156-$BH$153)/200</f>
        <v>0.08</v>
      </c>
      <c r="BQ132">
        <f>1-(($AO$113-$AN$115)/($AN$116-$AN$115))</f>
        <v>0.43999999999999995</v>
      </c>
      <c r="BR132">
        <f>(($AP$111-$AN$115)/($AN$116-$AN$115))</f>
        <v>0.36</v>
      </c>
      <c r="BS132">
        <f>(($AQ$110-$AN$116)/($AN$117-$AN$116))</f>
        <v>0.14814814814814814</v>
      </c>
      <c r="BT132">
        <f>(($AN$115-$AO$112)/($AO$113-$AO$112))</f>
        <v>0.39130434782608697</v>
      </c>
      <c r="BU132">
        <f>1-(($AP$111-$AO$112)/($AO$113-$AO$112))</f>
        <v>0.21739130434782605</v>
      </c>
      <c r="BV132">
        <f>1-(($AQ$109-$AO$112)/($AO$113-$AO$112))</f>
        <v>0.34782608695652173</v>
      </c>
      <c r="BW132">
        <f>1-(($AN$116-$AP$111)/($AP$112-$AP$111))</f>
        <v>0.40740740740740744</v>
      </c>
      <c r="BX132">
        <f>(($AO$113-$AP$111)/($AP$112-$AP$111))</f>
        <v>0.18518518518518517</v>
      </c>
      <c r="BY132">
        <f>1-(($AQ$110-$AP$111)/($AP$112-$AP$111))</f>
        <v>0.2592592592592593</v>
      </c>
      <c r="BZ132">
        <f>1-(($AN$115-$AQ$108)/($AQ$109-$AQ$108))</f>
        <v>0.26086956521739135</v>
      </c>
      <c r="CA132">
        <f>(($AO$113-$AQ$109)/($AQ$110-$AQ$109))</f>
        <v>0.34782608695652173</v>
      </c>
      <c r="CB132">
        <f>(($AP$111-$AQ$109)/($AQ$110-$AQ$109))</f>
        <v>0.13043478260869565</v>
      </c>
    </row>
    <row r="133" spans="1:80" x14ac:dyDescent="0.25">
      <c r="A133">
        <v>132</v>
      </c>
      <c r="B133">
        <v>151.21391199999999</v>
      </c>
      <c r="C133" s="4">
        <v>1</v>
      </c>
      <c r="H133">
        <v>158.69260500000001</v>
      </c>
      <c r="I133" s="5">
        <v>4</v>
      </c>
      <c r="P133">
        <v>2</v>
      </c>
      <c r="Q133" t="str">
        <f t="shared" si="3"/>
        <v>14</v>
      </c>
      <c r="R133">
        <v>4</v>
      </c>
      <c r="X133" t="s">
        <v>302</v>
      </c>
      <c r="Y133" t="s">
        <v>271</v>
      </c>
      <c r="AN133">
        <v>2965</v>
      </c>
      <c r="AO133">
        <v>3055</v>
      </c>
      <c r="AP133">
        <v>3095</v>
      </c>
      <c r="AQ133">
        <v>3116</v>
      </c>
      <c r="AT133">
        <f>(($AO$114-$AN$116)/($AN$117-$AN$116))</f>
        <v>0.51851851851851849</v>
      </c>
      <c r="AU133">
        <f>(($AP$112-$AN$116)/($AN$117-$AN$116))</f>
        <v>0.40740740740740738</v>
      </c>
      <c r="AW133">
        <f>(($AN$116-$AO$113)/($AO$114-$AO$113))</f>
        <v>0.44</v>
      </c>
      <c r="AX133">
        <f>(($AP$112-$AO$113)/($AO$114-$AO$113))</f>
        <v>0.88</v>
      </c>
      <c r="AY133">
        <f>(($AQ$110-$AO$113)/($AO$114-$AO$113))</f>
        <v>0.6</v>
      </c>
      <c r="BC133">
        <f>(($AN$116-$AQ$109)/($AQ$110-$AQ$109))</f>
        <v>0.82608695652173914</v>
      </c>
      <c r="BD133">
        <f>(($AO$114-$AQ$110)/($AQ$111-$AQ$110))</f>
        <v>0.38461538461538464</v>
      </c>
      <c r="BE133">
        <f>(($AP$112-$AQ$110)/($AQ$111-$AQ$110))</f>
        <v>0.26923076923076922</v>
      </c>
      <c r="BG133">
        <v>4</v>
      </c>
      <c r="BH133">
        <v>713</v>
      </c>
      <c r="BI133">
        <f>($BH$157-$BH$154)/200</f>
        <v>0.14000000000000001</v>
      </c>
      <c r="BQ133">
        <f>1-(($AO$114-$AN$116)/($AN$117-$AN$116))</f>
        <v>0.48148148148148151</v>
      </c>
      <c r="BR133">
        <f>(($AP$112-$AN$116)/($AN$117-$AN$116))</f>
        <v>0.40740740740740738</v>
      </c>
      <c r="BT133">
        <f>(($AN$116-$AO$113)/($AO$114-$AO$113))</f>
        <v>0.44</v>
      </c>
      <c r="BU133">
        <f>1-(($AP$112-$AO$113)/($AO$114-$AO$113))</f>
        <v>0.12</v>
      </c>
      <c r="BV133">
        <f>1-(($AQ$110-$AO$113)/($AO$114-$AO$113))</f>
        <v>0.4</v>
      </c>
      <c r="BZ133">
        <f>1-(($AN$116-$AQ$109)/($AQ$110-$AQ$109))</f>
        <v>0.17391304347826086</v>
      </c>
      <c r="CA133">
        <f>(($AO$114-$AQ$110)/($AQ$111-$AQ$110))</f>
        <v>0.38461538461538464</v>
      </c>
      <c r="CB133">
        <f>(($AP$112-$AQ$110)/($AQ$111-$AQ$110))</f>
        <v>0.26923076923076922</v>
      </c>
    </row>
    <row r="134" spans="1:80" x14ac:dyDescent="0.25">
      <c r="A134">
        <v>133</v>
      </c>
      <c r="B134">
        <v>151.21391199999999</v>
      </c>
      <c r="C134" s="4">
        <v>1</v>
      </c>
      <c r="F134">
        <v>153.56001500000002</v>
      </c>
      <c r="G134" s="3">
        <v>3</v>
      </c>
      <c r="H134">
        <v>158.727092</v>
      </c>
      <c r="I134" s="5">
        <v>4</v>
      </c>
      <c r="P134">
        <v>3</v>
      </c>
      <c r="Q134" t="str">
        <f t="shared" si="3"/>
        <v>134</v>
      </c>
      <c r="R134">
        <v>3</v>
      </c>
      <c r="X134" t="s">
        <v>302</v>
      </c>
      <c r="Y134" t="s">
        <v>272</v>
      </c>
      <c r="AN134">
        <v>2990</v>
      </c>
      <c r="AO134">
        <v>3079</v>
      </c>
      <c r="AP134">
        <v>3119</v>
      </c>
      <c r="AQ134">
        <v>3141</v>
      </c>
      <c r="BC134">
        <f>(($AN$117-$AQ$110)/($AQ$111-$AQ$110))</f>
        <v>0.88461538461538458</v>
      </c>
      <c r="BG134">
        <v>3</v>
      </c>
      <c r="BH134">
        <v>714</v>
      </c>
      <c r="BI134">
        <f>($BH$158-$BH$155)/200</f>
        <v>7.0000000000000007E-2</v>
      </c>
      <c r="BZ134">
        <f>1-(($AN$117-$AQ$110)/($AQ$111-$AQ$110))</f>
        <v>0.11538461538461542</v>
      </c>
    </row>
    <row r="135" spans="1:80" x14ac:dyDescent="0.25">
      <c r="A135">
        <v>134</v>
      </c>
      <c r="B135">
        <v>151.21391199999999</v>
      </c>
      <c r="C135" s="4">
        <v>1</v>
      </c>
      <c r="F135">
        <v>153.449612</v>
      </c>
      <c r="G135" s="3">
        <v>3</v>
      </c>
      <c r="H135">
        <v>158.68990000000002</v>
      </c>
      <c r="I135" s="5">
        <v>4</v>
      </c>
      <c r="P135">
        <v>3</v>
      </c>
      <c r="Q135" t="str">
        <f t="shared" si="3"/>
        <v>134</v>
      </c>
      <c r="R135">
        <v>2</v>
      </c>
      <c r="X135" t="s">
        <v>302</v>
      </c>
      <c r="Y135" t="s">
        <v>273</v>
      </c>
      <c r="AN135">
        <v>3012</v>
      </c>
      <c r="AO135">
        <v>3106</v>
      </c>
      <c r="AP135">
        <v>3144</v>
      </c>
      <c r="AQ135">
        <v>3165</v>
      </c>
      <c r="BG135">
        <v>2</v>
      </c>
      <c r="BH135">
        <v>725</v>
      </c>
      <c r="BI135">
        <f>($BH$159-$BH$156)/200</f>
        <v>0.12</v>
      </c>
    </row>
    <row r="136" spans="1:80" x14ac:dyDescent="0.25">
      <c r="A136">
        <v>135</v>
      </c>
      <c r="F136">
        <v>153.52175099999999</v>
      </c>
      <c r="G136" s="3">
        <v>3</v>
      </c>
      <c r="H136">
        <v>158.68990000000002</v>
      </c>
      <c r="I136" s="5">
        <v>4</v>
      </c>
      <c r="P136">
        <v>2</v>
      </c>
      <c r="Q136" t="str">
        <f t="shared" si="3"/>
        <v>34</v>
      </c>
      <c r="R136">
        <v>1</v>
      </c>
      <c r="X136" t="s">
        <v>302</v>
      </c>
      <c r="Y136" t="s">
        <v>270</v>
      </c>
      <c r="AB136" t="s">
        <v>301</v>
      </c>
      <c r="AC136" t="str">
        <f>CONCATENATE($R136,$R137,$R138,$R139)</f>
        <v>1342</v>
      </c>
      <c r="AN136">
        <v>3037</v>
      </c>
      <c r="AO136">
        <v>3130</v>
      </c>
      <c r="AP136">
        <v>3169</v>
      </c>
      <c r="AQ136">
        <v>3188</v>
      </c>
      <c r="BG136">
        <v>1</v>
      </c>
      <c r="BH136">
        <v>728</v>
      </c>
      <c r="BI136">
        <f>($BH$160-$BH$157)/200</f>
        <v>0.08</v>
      </c>
    </row>
    <row r="137" spans="1:80" x14ac:dyDescent="0.25">
      <c r="A137">
        <v>136</v>
      </c>
      <c r="F137">
        <v>153.59970700000002</v>
      </c>
      <c r="G137" s="3">
        <v>3</v>
      </c>
      <c r="P137">
        <v>1</v>
      </c>
      <c r="Q137" t="str">
        <f t="shared" si="3"/>
        <v>3</v>
      </c>
      <c r="R137">
        <v>3</v>
      </c>
      <c r="X137" t="s">
        <v>302</v>
      </c>
      <c r="Y137" t="s">
        <v>271</v>
      </c>
      <c r="AN137">
        <v>3061</v>
      </c>
      <c r="AO137">
        <v>3153</v>
      </c>
      <c r="AP137">
        <v>3192</v>
      </c>
      <c r="AQ137">
        <v>3212</v>
      </c>
      <c r="AT137">
        <f>(($AO$115-$AN$118)/($AN$119-$AN$118))</f>
        <v>0.75</v>
      </c>
      <c r="AU137">
        <f>(($AP$113-$AN$118)/($AN$119-$AN$118))</f>
        <v>0.4642857142857143</v>
      </c>
      <c r="AV137">
        <f>(($AQ$112-$AN$118)/($AN$119-$AN$118))</f>
        <v>7.1428571428571425E-2</v>
      </c>
      <c r="AW137">
        <f>(($AN$119-$AO$115)/($AO$116-$AO$115))</f>
        <v>0.2413793103448276</v>
      </c>
      <c r="AX137">
        <f>(($AP$114-$AO$115)/($AO$116-$AO$115))</f>
        <v>0.51724137931034486</v>
      </c>
      <c r="AY137">
        <f>(($AQ$113-$AO$115)/($AO$116-$AO$115))</f>
        <v>0.48275862068965519</v>
      </c>
      <c r="AZ137">
        <f>(($AN$119-$AP$113)/($AP$114-$AP$113))</f>
        <v>0.65217391304347827</v>
      </c>
      <c r="BA137">
        <f>(($AO$115-$AP$113)/($AP$114-$AP$113))</f>
        <v>0.34782608695652173</v>
      </c>
      <c r="BB137">
        <f>(($AQ$113-$AP$113)/($AP$114-$AP$113))</f>
        <v>0.95652173913043481</v>
      </c>
      <c r="BC137">
        <f>(($AN$119-$AQ$112)/($AQ$113-$AQ$112))</f>
        <v>0.78787878787878785</v>
      </c>
      <c r="BD137">
        <f>(($AO$115-$AQ$112)/($AQ$113-$AQ$112))</f>
        <v>0.5757575757575758</v>
      </c>
      <c r="BE137">
        <f>(($AP$113-$AQ$112)/($AQ$113-$AQ$112))</f>
        <v>0.33333333333333331</v>
      </c>
      <c r="BG137">
        <v>3</v>
      </c>
      <c r="BH137">
        <v>735</v>
      </c>
      <c r="BI137">
        <f>($BH$161-$BH$158)/200</f>
        <v>0.12</v>
      </c>
      <c r="BQ137">
        <f>1-(($AO$115-$AN$118)/($AN$119-$AN$118))</f>
        <v>0.25</v>
      </c>
      <c r="BR137">
        <f>(($AP$113-$AN$118)/($AN$119-$AN$118))</f>
        <v>0.4642857142857143</v>
      </c>
      <c r="BS137">
        <f>(($AQ$112-$AN$118)/($AN$119-$AN$118))</f>
        <v>7.1428571428571425E-2</v>
      </c>
      <c r="BT137">
        <f>(($AN$119-$AO$115)/($AO$116-$AO$115))</f>
        <v>0.2413793103448276</v>
      </c>
      <c r="BU137">
        <f>1-(($AP$114-$AO$115)/($AO$116-$AO$115))</f>
        <v>0.48275862068965514</v>
      </c>
      <c r="BV137">
        <f>(($AQ$113-$AO$115)/($AO$116-$AO$115))</f>
        <v>0.48275862068965519</v>
      </c>
      <c r="BW137">
        <f>1-(($AN$119-$AP$113)/($AP$114-$AP$113))</f>
        <v>0.34782608695652173</v>
      </c>
      <c r="BX137">
        <f>(($AO$115-$AP$113)/($AP$114-$AP$113))</f>
        <v>0.34782608695652173</v>
      </c>
      <c r="BY137">
        <f>1-(($AQ$113-$AP$113)/($AP$114-$AP$113))</f>
        <v>4.3478260869565188E-2</v>
      </c>
      <c r="BZ137">
        <f>1-(($AN$119-$AQ$112)/($AQ$113-$AQ$112))</f>
        <v>0.21212121212121215</v>
      </c>
      <c r="CA137">
        <f>1-(($AO$115-$AQ$112)/($AQ$113-$AQ$112))</f>
        <v>0.4242424242424242</v>
      </c>
      <c r="CB137">
        <f>(($AP$113-$AQ$112)/($AQ$113-$AQ$112))</f>
        <v>0.33333333333333331</v>
      </c>
    </row>
    <row r="138" spans="1:80" x14ac:dyDescent="0.25">
      <c r="A138">
        <v>137</v>
      </c>
      <c r="F138">
        <v>153.621185</v>
      </c>
      <c r="G138" s="3">
        <v>3</v>
      </c>
      <c r="P138">
        <v>1</v>
      </c>
      <c r="Q138" t="str">
        <f t="shared" si="3"/>
        <v>3</v>
      </c>
      <c r="R138">
        <v>4</v>
      </c>
      <c r="X138" t="s">
        <v>302</v>
      </c>
      <c r="Y138" t="s">
        <v>272</v>
      </c>
      <c r="AN138">
        <v>3088</v>
      </c>
      <c r="AO138">
        <v>3174</v>
      </c>
      <c r="AP138">
        <v>3218</v>
      </c>
      <c r="AQ138">
        <v>3231</v>
      </c>
      <c r="AT138">
        <f>(($AO$116-$AN$119)/($AN$120-$AN$119))</f>
        <v>0.81481481481481477</v>
      </c>
      <c r="AU138">
        <f>(($AP$114-$AN$119)/($AN$120-$AN$119))</f>
        <v>0.29629629629629628</v>
      </c>
      <c r="AV138">
        <f>(($AQ$113-$AN$119)/($AN$120-$AN$119))</f>
        <v>0.25925925925925924</v>
      </c>
      <c r="AW138">
        <f>(($AN$120-$AO$116)/($AO$117-$AO$116))</f>
        <v>0.23809523809523808</v>
      </c>
      <c r="AX138">
        <f>(($AP$115-$AO$116)/($AO$117-$AO$116))</f>
        <v>0.5714285714285714</v>
      </c>
      <c r="AY138">
        <f>(($AQ$114-$AO$116)/($AO$117-$AO$116))</f>
        <v>0.52380952380952384</v>
      </c>
      <c r="AZ138">
        <f>(($AN$120-$AP$114)/($AP$115-$AP$114))</f>
        <v>0.73076923076923073</v>
      </c>
      <c r="BA138">
        <f>(($AO$116-$AP$114)/($AP$115-$AP$114))</f>
        <v>0.53846153846153844</v>
      </c>
      <c r="BB138">
        <f>(($AQ$114-$AP$114)/($AP$115-$AP$114))</f>
        <v>0.96153846153846156</v>
      </c>
      <c r="BC138">
        <f>(($AN$120-$AQ$113)/($AQ$114-$AQ$113))</f>
        <v>0.76923076923076927</v>
      </c>
      <c r="BD138">
        <f>(($AO$116-$AQ$113)/($AQ$114-$AQ$113))</f>
        <v>0.57692307692307687</v>
      </c>
      <c r="BE138">
        <f>(($AP$114-$AQ$113)/($AQ$114-$AQ$113))</f>
        <v>3.8461538461538464E-2</v>
      </c>
      <c r="BG138">
        <v>4</v>
      </c>
      <c r="BH138">
        <v>735</v>
      </c>
      <c r="BI138">
        <f>($BH$162-$BH$159)/200</f>
        <v>0.08</v>
      </c>
      <c r="BQ138">
        <f>1-(($AO$116-$AN$119)/($AN$120-$AN$119))</f>
        <v>0.18518518518518523</v>
      </c>
      <c r="BR138">
        <f>(($AP$114-$AN$119)/($AN$120-$AN$119))</f>
        <v>0.29629629629629628</v>
      </c>
      <c r="BS138">
        <f>(($AQ$113-$AN$119)/($AN$120-$AN$119))</f>
        <v>0.25925925925925924</v>
      </c>
      <c r="BT138">
        <f>(($AN$120-$AO$116)/($AO$117-$AO$116))</f>
        <v>0.23809523809523808</v>
      </c>
      <c r="BU138">
        <f>1-(($AP$115-$AO$116)/($AO$117-$AO$116))</f>
        <v>0.4285714285714286</v>
      </c>
      <c r="BV138">
        <f>1-(($AQ$114-$AO$116)/($AO$117-$AO$116))</f>
        <v>0.47619047619047616</v>
      </c>
      <c r="BW138">
        <f>1-(($AN$120-$AP$114)/($AP$115-$AP$114))</f>
        <v>0.26923076923076927</v>
      </c>
      <c r="BX138">
        <f>1-(($AO$116-$AP$114)/($AP$115-$AP$114))</f>
        <v>0.46153846153846156</v>
      </c>
      <c r="BY138">
        <f>1-(($AQ$114-$AP$114)/($AP$115-$AP$114))</f>
        <v>3.8461538461538436E-2</v>
      </c>
      <c r="BZ138">
        <f>1-(($AN$120-$AQ$113)/($AQ$114-$AQ$113))</f>
        <v>0.23076923076923073</v>
      </c>
      <c r="CA138">
        <f>1-(($AO$116-$AQ$113)/($AQ$114-$AQ$113))</f>
        <v>0.42307692307692313</v>
      </c>
      <c r="CB138">
        <f>(($AP$114-$AQ$113)/($AQ$114-$AQ$113))</f>
        <v>3.8461538461538464E-2</v>
      </c>
    </row>
    <row r="139" spans="1:80" x14ac:dyDescent="0.25">
      <c r="A139">
        <v>138</v>
      </c>
      <c r="F139">
        <v>153.56205600000001</v>
      </c>
      <c r="G139" s="3">
        <v>3</v>
      </c>
      <c r="P139">
        <v>1</v>
      </c>
      <c r="Q139" t="str">
        <f t="shared" si="3"/>
        <v>3</v>
      </c>
      <c r="R139">
        <v>2</v>
      </c>
      <c r="X139" t="s">
        <v>302</v>
      </c>
      <c r="Y139" t="s">
        <v>273</v>
      </c>
      <c r="AN139">
        <v>3113</v>
      </c>
      <c r="AO139">
        <v>3198</v>
      </c>
      <c r="AP139">
        <v>3231</v>
      </c>
      <c r="AQ139">
        <v>3253</v>
      </c>
      <c r="AT139">
        <f>(($AO$117-$AN$120)/($AN$121-$AN$120))</f>
        <v>0.66666666666666663</v>
      </c>
      <c r="AU139">
        <f>(($AP$115-$AN$120)/($AN$121-$AN$120))</f>
        <v>0.29166666666666669</v>
      </c>
      <c r="AV139">
        <f>(($AQ$114-$AN$120)/($AN$121-$AN$120))</f>
        <v>0.25</v>
      </c>
      <c r="AW139">
        <f>(($AN$121-$AO$117)/($AO$118-$AO$117))</f>
        <v>0.30769230769230771</v>
      </c>
      <c r="AX139">
        <f>(($AP$116-$AO$117)/($AO$118-$AO$117))</f>
        <v>0.53846153846153844</v>
      </c>
      <c r="AY139">
        <f>(($AQ$115-$AO$117)/($AO$118-$AO$117))</f>
        <v>0.46153846153846156</v>
      </c>
      <c r="AZ139">
        <f>(($AN$121-$AP$115)/($AP$116-$AP$115))</f>
        <v>0.73913043478260865</v>
      </c>
      <c r="BA139">
        <f>(($AO$117-$AP$115)/($AP$116-$AP$115))</f>
        <v>0.39130434782608697</v>
      </c>
      <c r="BB139">
        <f>(($AQ$115-$AP$115)/($AP$116-$AP$115))</f>
        <v>0.91304347826086951</v>
      </c>
      <c r="BC139">
        <f>(($AN$121-$AQ$114)/($AQ$115-$AQ$114))</f>
        <v>0.81818181818181823</v>
      </c>
      <c r="BD139">
        <f>(($AO$117-$AQ$114)/($AQ$115-$AQ$114))</f>
        <v>0.45454545454545453</v>
      </c>
      <c r="BE139">
        <f>(($AP$115-$AQ$114)/($AQ$115-$AQ$114))</f>
        <v>4.5454545454545456E-2</v>
      </c>
      <c r="BG139">
        <v>2</v>
      </c>
      <c r="BH139">
        <v>744</v>
      </c>
      <c r="BI139">
        <f>($BH$163-$BH$160)/200</f>
        <v>8.5000000000000006E-2</v>
      </c>
      <c r="BQ139">
        <f>1-(($AO$117-$AN$120)/($AN$121-$AN$120))</f>
        <v>0.33333333333333337</v>
      </c>
      <c r="BR139">
        <f>(($AP$115-$AN$120)/($AN$121-$AN$120))</f>
        <v>0.29166666666666669</v>
      </c>
      <c r="BS139">
        <f>(($AQ$114-$AN$120)/($AN$121-$AN$120))</f>
        <v>0.25</v>
      </c>
      <c r="BT139">
        <f>(($AN$121-$AO$117)/($AO$118-$AO$117))</f>
        <v>0.30769230769230771</v>
      </c>
      <c r="BU139">
        <f>1-(($AP$116-$AO$117)/($AO$118-$AO$117))</f>
        <v>0.46153846153846156</v>
      </c>
      <c r="BV139">
        <f>(($AQ$115-$AO$117)/($AO$118-$AO$117))</f>
        <v>0.46153846153846156</v>
      </c>
      <c r="BW139">
        <f>1-(($AN$121-$AP$115)/($AP$116-$AP$115))</f>
        <v>0.26086956521739135</v>
      </c>
      <c r="BX139">
        <f>(($AO$117-$AP$115)/($AP$116-$AP$115))</f>
        <v>0.39130434782608697</v>
      </c>
      <c r="BY139">
        <f>1-(($AQ$115-$AP$115)/($AP$116-$AP$115))</f>
        <v>8.6956521739130488E-2</v>
      </c>
      <c r="BZ139">
        <f>1-(($AN$121-$AQ$114)/($AQ$115-$AQ$114))</f>
        <v>0.18181818181818177</v>
      </c>
      <c r="CA139">
        <f>(($AO$117-$AQ$114)/($AQ$115-$AQ$114))</f>
        <v>0.45454545454545453</v>
      </c>
      <c r="CB139">
        <f>(($AP$115-$AQ$114)/($AQ$115-$AQ$114))</f>
        <v>4.5454545454545456E-2</v>
      </c>
    </row>
    <row r="140" spans="1:80" x14ac:dyDescent="0.25">
      <c r="A140">
        <v>139</v>
      </c>
      <c r="D140">
        <v>126.48171500000001</v>
      </c>
      <c r="E140" s="2">
        <v>2</v>
      </c>
      <c r="F140">
        <v>153.56001500000002</v>
      </c>
      <c r="G140" s="3">
        <v>3</v>
      </c>
      <c r="P140">
        <v>2</v>
      </c>
      <c r="Q140" t="str">
        <f t="shared" si="3"/>
        <v>23</v>
      </c>
      <c r="R140">
        <v>1</v>
      </c>
      <c r="X140" t="s">
        <v>302</v>
      </c>
      <c r="Y140" t="s">
        <v>270</v>
      </c>
      <c r="AB140" t="s">
        <v>300</v>
      </c>
      <c r="AC140" t="str">
        <f>CONCATENATE($R140,$R141,$R142,$R143)</f>
        <v>1432</v>
      </c>
      <c r="AN140">
        <v>3138</v>
      </c>
      <c r="AO140">
        <v>3223</v>
      </c>
      <c r="AP140">
        <v>3253</v>
      </c>
      <c r="AQ140">
        <v>3274</v>
      </c>
      <c r="AT140">
        <f>(($AO$118-$AN$121)/($AN$122-$AN$121))</f>
        <v>0.78260869565217395</v>
      </c>
      <c r="AU140">
        <f>(($AP$116-$AN$121)/($AN$122-$AN$121))</f>
        <v>0.2608695652173913</v>
      </c>
      <c r="AV140">
        <f>(($AQ$115-$AN$121)/($AN$122-$AN$121))</f>
        <v>0.17391304347826086</v>
      </c>
      <c r="AW140">
        <f>(($AN$122-$AO$118)/($AO$119-$AO$118))</f>
        <v>0.18518518518518517</v>
      </c>
      <c r="AX140">
        <f>(($AP$117-$AO$118)/($AO$119-$AO$118))</f>
        <v>0.51851851851851849</v>
      </c>
      <c r="AY140">
        <f>(($AQ$116-$AO$118)/($AO$119-$AO$118))</f>
        <v>0.44444444444444442</v>
      </c>
      <c r="AZ140">
        <f>(($AN$122-$AP$116)/($AP$117-$AP$116))</f>
        <v>0.65384615384615385</v>
      </c>
      <c r="BA140">
        <f>(($AO$118-$AP$116)/($AP$117-$AP$116))</f>
        <v>0.46153846153846156</v>
      </c>
      <c r="BB140">
        <f>(($AQ$116-$AP$116)/($AP$117-$AP$116))</f>
        <v>0.92307692307692313</v>
      </c>
      <c r="BC140">
        <f>(($AN$122-$AQ$115)/($AQ$116-$AQ$115))</f>
        <v>0.73076923076923073</v>
      </c>
      <c r="BD140">
        <f>(($AO$118-$AQ$115)/($AQ$116-$AQ$115))</f>
        <v>0.53846153846153844</v>
      </c>
      <c r="BE140">
        <f>(($AP$116-$AQ$115)/($AQ$116-$AQ$115))</f>
        <v>7.6923076923076927E-2</v>
      </c>
      <c r="BG140">
        <v>1</v>
      </c>
      <c r="BH140">
        <v>750</v>
      </c>
      <c r="BI140">
        <f>($BH$164-$BH$161)/200</f>
        <v>0.08</v>
      </c>
      <c r="BQ140">
        <f>1-(($AO$118-$AN$121)/($AN$122-$AN$121))</f>
        <v>0.21739130434782605</v>
      </c>
      <c r="BR140">
        <f>(($AP$116-$AN$121)/($AN$122-$AN$121))</f>
        <v>0.2608695652173913</v>
      </c>
      <c r="BS140">
        <f>(($AQ$115-$AN$121)/($AN$122-$AN$121))</f>
        <v>0.17391304347826086</v>
      </c>
      <c r="BT140">
        <f>(($AN$122-$AO$118)/($AO$119-$AO$118))</f>
        <v>0.18518518518518517</v>
      </c>
      <c r="BU140">
        <f>1-(($AP$117-$AO$118)/($AO$119-$AO$118))</f>
        <v>0.48148148148148151</v>
      </c>
      <c r="BV140">
        <f>(($AQ$116-$AO$118)/($AO$119-$AO$118))</f>
        <v>0.44444444444444442</v>
      </c>
      <c r="BW140">
        <f>1-(($AN$122-$AP$116)/($AP$117-$AP$116))</f>
        <v>0.34615384615384615</v>
      </c>
      <c r="BX140">
        <f>(($AO$118-$AP$116)/($AP$117-$AP$116))</f>
        <v>0.46153846153846156</v>
      </c>
      <c r="BY140">
        <f>1-(($AQ$116-$AP$116)/($AP$117-$AP$116))</f>
        <v>7.6923076923076872E-2</v>
      </c>
      <c r="BZ140">
        <f>1-(($AN$122-$AQ$115)/($AQ$116-$AQ$115))</f>
        <v>0.26923076923076927</v>
      </c>
      <c r="CA140">
        <f>1-(($AO$118-$AQ$115)/($AQ$116-$AQ$115))</f>
        <v>0.46153846153846156</v>
      </c>
      <c r="CB140">
        <f>(($AP$116-$AQ$115)/($AQ$116-$AQ$115))</f>
        <v>7.6923076923076927E-2</v>
      </c>
    </row>
    <row r="141" spans="1:80" x14ac:dyDescent="0.25">
      <c r="A141">
        <v>140</v>
      </c>
      <c r="D141">
        <v>126.46599400000001</v>
      </c>
      <c r="E141" s="2">
        <v>2</v>
      </c>
      <c r="F141">
        <v>153.56001500000002</v>
      </c>
      <c r="G141" s="3">
        <v>3</v>
      </c>
      <c r="P141">
        <v>2</v>
      </c>
      <c r="Q141" t="str">
        <f t="shared" si="3"/>
        <v>23</v>
      </c>
      <c r="R141">
        <v>4</v>
      </c>
      <c r="X141" t="s">
        <v>302</v>
      </c>
      <c r="Y141" t="s">
        <v>271</v>
      </c>
      <c r="AN141">
        <v>3161</v>
      </c>
      <c r="AO141">
        <v>3243</v>
      </c>
      <c r="AP141">
        <v>3274</v>
      </c>
      <c r="AQ141">
        <v>3298</v>
      </c>
      <c r="AT141">
        <f>(($AO$119-$AN$122)/($AN$123-$AN$122))</f>
        <v>0.7857142857142857</v>
      </c>
      <c r="AU141">
        <f>(($AP$117-$AN$122)/($AN$123-$AN$122))</f>
        <v>0.32142857142857145</v>
      </c>
      <c r="AV141">
        <f>(($AQ$116-$AN$122)/($AN$123-$AN$122))</f>
        <v>0.25</v>
      </c>
      <c r="AW141">
        <f>(($AN$123-$AO$119)/($AO$120-$AO$119))</f>
        <v>0.2608695652173913</v>
      </c>
      <c r="AX141">
        <f>(($AP$118-$AO$119)/($AO$120-$AO$119))</f>
        <v>0.47826086956521741</v>
      </c>
      <c r="AY141">
        <f>(($AQ$117-$AO$119)/($AO$120-$AO$119))</f>
        <v>0.43478260869565216</v>
      </c>
      <c r="AZ141">
        <f>(($AN$123-$AP$117)/($AP$118-$AP$117))</f>
        <v>0.79166666666666663</v>
      </c>
      <c r="BA141">
        <f>(($AO$119-$AP$117)/($AP$118-$AP$117))</f>
        <v>0.54166666666666663</v>
      </c>
      <c r="BB141">
        <f>(($AQ$117-$AP$117)/($AP$118-$AP$117))</f>
        <v>0.95833333333333337</v>
      </c>
      <c r="BC141">
        <f>(($AN$123-$AQ$116)/($AQ$117-$AQ$116))</f>
        <v>0.84</v>
      </c>
      <c r="BD141">
        <f>(($AO$119-$AQ$116)/($AQ$117-$AQ$116))</f>
        <v>0.6</v>
      </c>
      <c r="BE141">
        <f>(($AP$117-$AQ$116)/($AQ$117-$AQ$116))</f>
        <v>0.08</v>
      </c>
      <c r="BG141">
        <v>4</v>
      </c>
      <c r="BH141">
        <v>755</v>
      </c>
      <c r="BI141">
        <f>($BH$165-$BH$162)/200</f>
        <v>0.105</v>
      </c>
      <c r="BQ141">
        <f>1-(($AO$119-$AN$122)/($AN$123-$AN$122))</f>
        <v>0.2142857142857143</v>
      </c>
      <c r="BR141">
        <f>(($AP$117-$AN$122)/($AN$123-$AN$122))</f>
        <v>0.32142857142857145</v>
      </c>
      <c r="BS141">
        <f>(($AQ$116-$AN$122)/($AN$123-$AN$122))</f>
        <v>0.25</v>
      </c>
      <c r="BT141">
        <f>(($AN$123-$AO$119)/($AO$120-$AO$119))</f>
        <v>0.2608695652173913</v>
      </c>
      <c r="BU141">
        <f>(($AP$118-$AO$119)/($AO$120-$AO$119))</f>
        <v>0.47826086956521741</v>
      </c>
      <c r="BV141">
        <f>(($AQ$117-$AO$119)/($AO$120-$AO$119))</f>
        <v>0.43478260869565216</v>
      </c>
      <c r="BW141">
        <f>1-(($AN$123-$AP$117)/($AP$118-$AP$117))</f>
        <v>0.20833333333333337</v>
      </c>
      <c r="BX141">
        <f>1-(($AO$119-$AP$117)/($AP$118-$AP$117))</f>
        <v>0.45833333333333337</v>
      </c>
      <c r="BY141">
        <f>1-(($AQ$117-$AP$117)/($AP$118-$AP$117))</f>
        <v>4.166666666666663E-2</v>
      </c>
      <c r="BZ141">
        <f>1-(($AN$123-$AQ$116)/($AQ$117-$AQ$116))</f>
        <v>0.16000000000000003</v>
      </c>
      <c r="CA141">
        <f>1-(($AO$119-$AQ$116)/($AQ$117-$AQ$116))</f>
        <v>0.4</v>
      </c>
      <c r="CB141">
        <f>(($AP$117-$AQ$116)/($AQ$117-$AQ$116))</f>
        <v>0.08</v>
      </c>
    </row>
    <row r="142" spans="1:80" x14ac:dyDescent="0.25">
      <c r="A142">
        <v>141</v>
      </c>
      <c r="D142">
        <v>126.460284</v>
      </c>
      <c r="E142" s="2">
        <v>2</v>
      </c>
      <c r="F142">
        <v>153.56001500000002</v>
      </c>
      <c r="G142" s="3">
        <v>3</v>
      </c>
      <c r="P142">
        <v>2</v>
      </c>
      <c r="Q142" t="str">
        <f t="shared" si="3"/>
        <v>23</v>
      </c>
      <c r="R142">
        <v>3</v>
      </c>
      <c r="X142" t="s">
        <v>302</v>
      </c>
      <c r="Y142" t="s">
        <v>272</v>
      </c>
      <c r="AN142">
        <v>3184</v>
      </c>
      <c r="AO142">
        <v>3262</v>
      </c>
      <c r="AP142">
        <v>3298</v>
      </c>
      <c r="AQ142">
        <v>3320</v>
      </c>
      <c r="AT142">
        <f>(($AO$120-$AN$123)/($AN$124-$AN$123))</f>
        <v>0.73913043478260865</v>
      </c>
      <c r="AU142">
        <f>(($AP$118-$AN$123)/($AN$124-$AN$123))</f>
        <v>0.21739130434782608</v>
      </c>
      <c r="AV142">
        <f>(($AQ$117-$AN$123)/($AN$124-$AN$123))</f>
        <v>0.17391304347826086</v>
      </c>
      <c r="AW142">
        <f>(($AN$124-$AO$120)/($AO$121-$AO$120))</f>
        <v>0.2857142857142857</v>
      </c>
      <c r="AX142">
        <f>(($AP$119-$AO$120)/($AO$121-$AO$120))</f>
        <v>0.5714285714285714</v>
      </c>
      <c r="AY142">
        <f>(($AQ$118-$AO$120)/($AO$121-$AO$120))</f>
        <v>0.52380952380952384</v>
      </c>
      <c r="AZ142">
        <f>(($AN$124-$AP$118)/($AP$119-$AP$118))</f>
        <v>0.75</v>
      </c>
      <c r="BA142">
        <f>(($AO$120-$AP$118)/($AP$119-$AP$118))</f>
        <v>0.5</v>
      </c>
      <c r="BB142">
        <f>(($AQ$118-$AP$118)/($AP$119-$AP$118))</f>
        <v>0.95833333333333337</v>
      </c>
      <c r="BC142">
        <f>(($AN$124-$AQ$117)/($AQ$118-$AQ$117))</f>
        <v>0.79166666666666663</v>
      </c>
      <c r="BD142">
        <f>(($AO$120-$AQ$117)/($AQ$118-$AQ$117))</f>
        <v>0.54166666666666663</v>
      </c>
      <c r="BE142">
        <f>(($AP$118-$AQ$117)/($AQ$118-$AQ$117))</f>
        <v>4.1666666666666664E-2</v>
      </c>
      <c r="BG142">
        <v>3</v>
      </c>
      <c r="BH142">
        <v>757</v>
      </c>
      <c r="BI142">
        <f>($BH$166-$BH$163)/200</f>
        <v>0.1</v>
      </c>
      <c r="BQ142">
        <f>1-(($AO$120-$AN$123)/($AN$124-$AN$123))</f>
        <v>0.26086956521739135</v>
      </c>
      <c r="BR142">
        <f>(($AP$118-$AN$123)/($AN$124-$AN$123))</f>
        <v>0.21739130434782608</v>
      </c>
      <c r="BS142">
        <f>(($AQ$117-$AN$123)/($AN$124-$AN$123))</f>
        <v>0.17391304347826086</v>
      </c>
      <c r="BT142">
        <f>(($AN$124-$AO$120)/($AO$121-$AO$120))</f>
        <v>0.2857142857142857</v>
      </c>
      <c r="BU142">
        <f>1-(($AP$119-$AO$120)/($AO$121-$AO$120))</f>
        <v>0.4285714285714286</v>
      </c>
      <c r="BV142">
        <f>1-(($AQ$118-$AO$120)/($AO$121-$AO$120))</f>
        <v>0.47619047619047616</v>
      </c>
      <c r="BW142">
        <f>1-(($AN$124-$AP$118)/($AP$119-$AP$118))</f>
        <v>0.25</v>
      </c>
      <c r="BX142">
        <f>(($AO$120-$AP$118)/($AP$119-$AP$118))</f>
        <v>0.5</v>
      </c>
      <c r="BY142">
        <f>1-(($AQ$118-$AP$118)/($AP$119-$AP$118))</f>
        <v>4.166666666666663E-2</v>
      </c>
      <c r="BZ142">
        <f>1-(($AN$124-$AQ$117)/($AQ$118-$AQ$117))</f>
        <v>0.20833333333333337</v>
      </c>
      <c r="CA142">
        <f>1-(($AO$120-$AQ$117)/($AQ$118-$AQ$117))</f>
        <v>0.45833333333333337</v>
      </c>
      <c r="CB142">
        <f>(($AP$118-$AQ$117)/($AQ$118-$AQ$117))</f>
        <v>4.1666666666666664E-2</v>
      </c>
    </row>
    <row r="143" spans="1:80" x14ac:dyDescent="0.25">
      <c r="A143">
        <v>142</v>
      </c>
      <c r="D143">
        <v>126.45778900000002</v>
      </c>
      <c r="E143" s="2">
        <v>2</v>
      </c>
      <c r="P143">
        <v>1</v>
      </c>
      <c r="Q143" t="str">
        <f t="shared" si="3"/>
        <v>2</v>
      </c>
      <c r="R143">
        <v>2</v>
      </c>
      <c r="X143" t="s">
        <v>302</v>
      </c>
      <c r="Y143" t="s">
        <v>273</v>
      </c>
      <c r="AN143">
        <v>3208</v>
      </c>
      <c r="AO143">
        <v>3287</v>
      </c>
      <c r="AP143">
        <v>3320</v>
      </c>
      <c r="AQ143">
        <v>3341</v>
      </c>
      <c r="AT143">
        <f>(($AO$121-$AN$124)/($AN$125-$AN$124))</f>
        <v>0.65217391304347827</v>
      </c>
      <c r="AU143">
        <f>(($AP$119-$AN$124)/($AN$125-$AN$124))</f>
        <v>0.2608695652173913</v>
      </c>
      <c r="AV143">
        <f>(($AQ$118-$AN$124)/($AN$125-$AN$124))</f>
        <v>0.21739130434782608</v>
      </c>
      <c r="AW143">
        <f>(($AN$125-$AO$121)/($AO$122-$AO$121))</f>
        <v>0.4</v>
      </c>
      <c r="AX143">
        <f>(($AP$120-$AO$121)/($AO$122-$AO$121))</f>
        <v>0.7</v>
      </c>
      <c r="AY143">
        <f>(($AQ$119-$AO$121)/($AO$122-$AO$121))</f>
        <v>0.6</v>
      </c>
      <c r="AZ143">
        <f>(($AN$125-$AP$119)/($AP$120-$AP$119))</f>
        <v>0.73913043478260865</v>
      </c>
      <c r="BA143">
        <f>(($AO$121-$AP$119)/($AP$120-$AP$119))</f>
        <v>0.39130434782608697</v>
      </c>
      <c r="BB143">
        <f>(($AQ$119-$AP$119)/($AP$120-$AP$119))</f>
        <v>0.91304347826086951</v>
      </c>
      <c r="BC143">
        <f>(($AN$125-$AQ$118)/($AQ$119-$AQ$118))</f>
        <v>0.81818181818181823</v>
      </c>
      <c r="BD143">
        <f>(($AO$121-$AQ$118)/($AQ$119-$AQ$118))</f>
        <v>0.45454545454545453</v>
      </c>
      <c r="BE143">
        <f>(($AP$119-$AQ$118)/($AQ$119-$AQ$118))</f>
        <v>4.5454545454545456E-2</v>
      </c>
      <c r="BG143">
        <v>2</v>
      </c>
      <c r="BH143">
        <v>764</v>
      </c>
      <c r="BI143">
        <f>($BH$167-$BH$164)/200</f>
        <v>7.4999999999999997E-2</v>
      </c>
      <c r="BQ143">
        <f>1-(($AO$121-$AN$124)/($AN$125-$AN$124))</f>
        <v>0.34782608695652173</v>
      </c>
      <c r="BR143">
        <f>(($AP$119-$AN$124)/($AN$125-$AN$124))</f>
        <v>0.2608695652173913</v>
      </c>
      <c r="BS143">
        <f>(($AQ$118-$AN$124)/($AN$125-$AN$124))</f>
        <v>0.21739130434782608</v>
      </c>
      <c r="BT143">
        <f>(($AN$125-$AO$121)/($AO$122-$AO$121))</f>
        <v>0.4</v>
      </c>
      <c r="BU143">
        <f>1-(($AP$120-$AO$121)/($AO$122-$AO$121))</f>
        <v>0.30000000000000004</v>
      </c>
      <c r="BV143">
        <f>1-(($AQ$119-$AO$121)/($AO$122-$AO$121))</f>
        <v>0.4</v>
      </c>
      <c r="BW143">
        <f>1-(($AN$125-$AP$119)/($AP$120-$AP$119))</f>
        <v>0.26086956521739135</v>
      </c>
      <c r="BX143">
        <f>(($AO$121-$AP$119)/($AP$120-$AP$119))</f>
        <v>0.39130434782608697</v>
      </c>
      <c r="BY143">
        <f>1-(($AQ$119-$AP$119)/($AP$120-$AP$119))</f>
        <v>8.6956521739130488E-2</v>
      </c>
      <c r="BZ143">
        <f>1-(($AN$125-$AQ$118)/($AQ$119-$AQ$118))</f>
        <v>0.18181818181818177</v>
      </c>
      <c r="CA143">
        <f>(($AO$121-$AQ$118)/($AQ$119-$AQ$118))</f>
        <v>0.45454545454545453</v>
      </c>
      <c r="CB143">
        <f>(($AP$119-$AQ$118)/($AQ$119-$AQ$118))</f>
        <v>4.5454545454545456E-2</v>
      </c>
    </row>
    <row r="144" spans="1:80" x14ac:dyDescent="0.25">
      <c r="A144">
        <v>143</v>
      </c>
      <c r="D144">
        <v>126.46517800000001</v>
      </c>
      <c r="E144" s="2">
        <v>2</v>
      </c>
      <c r="P144">
        <v>1</v>
      </c>
      <c r="Q144" t="str">
        <f t="shared" si="3"/>
        <v>2</v>
      </c>
      <c r="R144">
        <v>1</v>
      </c>
      <c r="X144" t="s">
        <v>302</v>
      </c>
      <c r="Y144" t="s">
        <v>270</v>
      </c>
      <c r="AB144" t="s">
        <v>300</v>
      </c>
      <c r="AC144" t="str">
        <f>CONCATENATE($R144,$R145,$R146,$R147)</f>
        <v>1432</v>
      </c>
      <c r="AN144">
        <v>3226</v>
      </c>
      <c r="AO144">
        <v>3310</v>
      </c>
      <c r="AP144">
        <v>3342</v>
      </c>
      <c r="AQ144">
        <v>3364</v>
      </c>
      <c r="AT144">
        <f>(($AO$122-$AN$125)/($AN$126-$AN$125))</f>
        <v>0.63157894736842102</v>
      </c>
      <c r="AU144">
        <f>(($AP$120-$AN$125)/($AN$126-$AN$125))</f>
        <v>0.31578947368421051</v>
      </c>
      <c r="AV144">
        <f>(($AQ$119-$AN$125)/($AN$126-$AN$125))</f>
        <v>0.21052631578947367</v>
      </c>
      <c r="AZ144">
        <f>(($AN$126-$AP$120)/($AP$121-$AP$120))</f>
        <v>0.56521739130434778</v>
      </c>
      <c r="BA144">
        <f>(($AO$122-$AP$120)/($AP$121-$AP$120))</f>
        <v>0.2608695652173913</v>
      </c>
      <c r="BB144">
        <f>(($AQ$120-$AP$120)/($AP$121-$AP$120))</f>
        <v>0.82608695652173914</v>
      </c>
      <c r="BC144">
        <f>(($AN$126-$AQ$119)/($AQ$120-$AQ$119))</f>
        <v>0.7142857142857143</v>
      </c>
      <c r="BD144">
        <f>(($AO$122-$AQ$119)/($AQ$120-$AQ$119))</f>
        <v>0.38095238095238093</v>
      </c>
      <c r="BE144">
        <f>(($AP$120-$AQ$119)/($AQ$120-$AQ$119))</f>
        <v>9.5238095238095233E-2</v>
      </c>
      <c r="BG144">
        <v>1</v>
      </c>
      <c r="BH144">
        <v>771</v>
      </c>
      <c r="BI144">
        <f>($BH$168-$BH$165)/200</f>
        <v>8.5000000000000006E-2</v>
      </c>
      <c r="BQ144">
        <f>1-(($AO$122-$AN$125)/($AN$126-$AN$125))</f>
        <v>0.36842105263157898</v>
      </c>
      <c r="BR144">
        <f>(($AP$120-$AN$125)/($AN$126-$AN$125))</f>
        <v>0.31578947368421051</v>
      </c>
      <c r="BS144">
        <f>(($AQ$119-$AN$125)/($AN$126-$AN$125))</f>
        <v>0.21052631578947367</v>
      </c>
      <c r="BW144">
        <f>1-(($AN$126-$AP$120)/($AP$121-$AP$120))</f>
        <v>0.43478260869565222</v>
      </c>
      <c r="BX144">
        <f>(($AO$122-$AP$120)/($AP$121-$AP$120))</f>
        <v>0.2608695652173913</v>
      </c>
      <c r="BY144">
        <f>1-(($AQ$120-$AP$120)/($AP$121-$AP$120))</f>
        <v>0.17391304347826086</v>
      </c>
      <c r="BZ144">
        <f>1-(($AN$126-$AQ$119)/($AQ$120-$AQ$119))</f>
        <v>0.2857142857142857</v>
      </c>
      <c r="CA144">
        <f>(($AO$122-$AQ$119)/($AQ$120-$AQ$119))</f>
        <v>0.38095238095238093</v>
      </c>
      <c r="CB144">
        <f>(($AP$120-$AQ$119)/($AQ$120-$AQ$119))</f>
        <v>9.5238095238095233E-2</v>
      </c>
    </row>
    <row r="145" spans="1:80" x14ac:dyDescent="0.25">
      <c r="A145">
        <v>144</v>
      </c>
      <c r="D145">
        <v>126.48370200000001</v>
      </c>
      <c r="E145" s="2">
        <v>2</v>
      </c>
      <c r="P145">
        <v>1</v>
      </c>
      <c r="Q145" t="str">
        <f t="shared" si="3"/>
        <v>2</v>
      </c>
      <c r="R145">
        <v>4</v>
      </c>
      <c r="X145" t="s">
        <v>302</v>
      </c>
      <c r="Y145" t="s">
        <v>271</v>
      </c>
      <c r="AN145">
        <v>3246</v>
      </c>
      <c r="AO145">
        <v>3330</v>
      </c>
      <c r="AP145">
        <v>3367</v>
      </c>
      <c r="AQ145">
        <v>3391</v>
      </c>
      <c r="BG145">
        <v>4</v>
      </c>
      <c r="BH145">
        <v>777</v>
      </c>
      <c r="BI145">
        <f>($BH$169-$BH$166)/200</f>
        <v>0.1</v>
      </c>
    </row>
    <row r="146" spans="1:80" x14ac:dyDescent="0.25">
      <c r="A146">
        <v>145</v>
      </c>
      <c r="D146">
        <v>126.49140400000002</v>
      </c>
      <c r="E146" s="2">
        <v>2</v>
      </c>
      <c r="P146">
        <v>1</v>
      </c>
      <c r="Q146" t="str">
        <f t="shared" si="3"/>
        <v>2</v>
      </c>
      <c r="R146">
        <v>3</v>
      </c>
      <c r="X146" t="s">
        <v>302</v>
      </c>
      <c r="Y146" t="s">
        <v>272</v>
      </c>
      <c r="AN146">
        <v>3267</v>
      </c>
      <c r="AO146">
        <v>3350</v>
      </c>
      <c r="AP146">
        <v>3387</v>
      </c>
      <c r="AQ146">
        <v>3413</v>
      </c>
      <c r="BG146">
        <v>3</v>
      </c>
      <c r="BH146">
        <v>778</v>
      </c>
      <c r="BI146">
        <f>($BH$170-$BH$167)/200</f>
        <v>0.105</v>
      </c>
    </row>
    <row r="147" spans="1:80" x14ac:dyDescent="0.25">
      <c r="A147">
        <v>146</v>
      </c>
      <c r="D147">
        <v>126.50002900000001</v>
      </c>
      <c r="E147" s="2">
        <v>2</v>
      </c>
      <c r="P147">
        <v>1</v>
      </c>
      <c r="Q147" t="str">
        <f t="shared" si="3"/>
        <v>2</v>
      </c>
      <c r="R147">
        <v>2</v>
      </c>
      <c r="X147" t="s">
        <v>302</v>
      </c>
      <c r="Y147" t="s">
        <v>273</v>
      </c>
      <c r="AN147">
        <v>3292</v>
      </c>
      <c r="AO147">
        <v>3370</v>
      </c>
      <c r="AP147">
        <v>3414</v>
      </c>
      <c r="AQ147">
        <v>3438</v>
      </c>
      <c r="AT147">
        <f>(($AO$123-$AN$127)/($AN$128-$AN$127))</f>
        <v>0.21212121212121213</v>
      </c>
      <c r="AU147">
        <f>(($AP$122-$AN$127)/($AN$128-$AN$127))</f>
        <v>0.36363636363636365</v>
      </c>
      <c r="AV147">
        <f>(($AQ$121-$AN$127)/($AN$128-$AN$127))</f>
        <v>0.42424242424242425</v>
      </c>
      <c r="AW147">
        <f>(($AN$128-$AO$124)/($AO$125-$AO$124))</f>
        <v>0.2</v>
      </c>
      <c r="AX147">
        <f>(($AP$122-$AO$123)/($AO$124-$AO$123))</f>
        <v>0.22727272727272727</v>
      </c>
      <c r="AY147">
        <f>(($AQ$121-$AO$123)/($AO$124-$AO$123))</f>
        <v>0.31818181818181818</v>
      </c>
      <c r="AZ147">
        <f>(($AN$128-$AP$122)/($AP$123-$AP$122))</f>
        <v>0.77777777777777779</v>
      </c>
      <c r="BA147">
        <f>(($AO$124-$AP$122)/($AP$123-$AP$122))</f>
        <v>0.62962962962962965</v>
      </c>
      <c r="BB147">
        <f>(($AQ$121-$AP$122)/($AP$123-$AP$122))</f>
        <v>7.407407407407407E-2</v>
      </c>
      <c r="BC147">
        <f>(($AN$128-$AQ$121)/($AQ$122-$AQ$121))</f>
        <v>0.76</v>
      </c>
      <c r="BD147">
        <f>(($AO$124-$AQ$121)/($AQ$122-$AQ$121))</f>
        <v>0.6</v>
      </c>
      <c r="BE147">
        <f>(($AP$123-$AQ$122)/($AQ$123-$AQ$122))</f>
        <v>0</v>
      </c>
      <c r="BG147">
        <v>2</v>
      </c>
      <c r="BH147">
        <v>785</v>
      </c>
      <c r="BI147">
        <f>($BH$171-$BH$168)/200</f>
        <v>6.5000000000000002E-2</v>
      </c>
      <c r="BQ147">
        <f>(($AO$123-$AN$127)/($AN$128-$AN$127))</f>
        <v>0.21212121212121213</v>
      </c>
      <c r="BR147">
        <f>(($AP$122-$AN$127)/($AN$128-$AN$127))</f>
        <v>0.36363636363636365</v>
      </c>
      <c r="BS147">
        <f>(($AQ$121-$AN$127)/($AN$128-$AN$127))</f>
        <v>0.42424242424242425</v>
      </c>
      <c r="BT147">
        <f>(($AN$128-$AO$124)/($AO$125-$AO$124))</f>
        <v>0.2</v>
      </c>
      <c r="BU147">
        <f>(($AP$122-$AO$123)/($AO$124-$AO$123))</f>
        <v>0.22727272727272727</v>
      </c>
      <c r="BV147">
        <f>(($AQ$121-$AO$123)/($AO$124-$AO$123))</f>
        <v>0.31818181818181818</v>
      </c>
      <c r="BW147">
        <f>1-(($AN$128-$AP$122)/($AP$123-$AP$122))</f>
        <v>0.22222222222222221</v>
      </c>
      <c r="BX147">
        <f>1-(($AO$124-$AP$122)/($AP$123-$AP$122))</f>
        <v>0.37037037037037035</v>
      </c>
      <c r="BY147">
        <f>(($AQ$121-$AP$122)/($AP$123-$AP$122))</f>
        <v>7.407407407407407E-2</v>
      </c>
      <c r="BZ147">
        <f>1-(($AN$128-$AQ$121)/($AQ$122-$AQ$121))</f>
        <v>0.24</v>
      </c>
      <c r="CA147">
        <f>1-(($AO$124-$AQ$121)/($AQ$122-$AQ$121))</f>
        <v>0.4</v>
      </c>
      <c r="CB147">
        <f>(($AP$123-$AQ$122)/($AQ$123-$AQ$122))</f>
        <v>0</v>
      </c>
    </row>
    <row r="148" spans="1:80" x14ac:dyDescent="0.25">
      <c r="A148">
        <v>147</v>
      </c>
      <c r="B148">
        <v>118.162756</v>
      </c>
      <c r="C148" s="4">
        <v>1</v>
      </c>
      <c r="D148">
        <v>126.48171500000001</v>
      </c>
      <c r="E148" s="2">
        <v>2</v>
      </c>
      <c r="P148">
        <v>2</v>
      </c>
      <c r="Q148" t="str">
        <f t="shared" si="3"/>
        <v>12</v>
      </c>
      <c r="R148">
        <v>1</v>
      </c>
      <c r="X148" t="s">
        <v>299</v>
      </c>
      <c r="Y148" t="s">
        <v>274</v>
      </c>
      <c r="AN148">
        <v>3313</v>
      </c>
      <c r="AO148">
        <v>3385</v>
      </c>
      <c r="AP148">
        <v>3437</v>
      </c>
      <c r="AQ148">
        <v>3461</v>
      </c>
      <c r="AT148">
        <f>(($AO$124-$AN$127)/($AN$128-$AN$127))</f>
        <v>0.87878787878787878</v>
      </c>
      <c r="AU148">
        <f>(($AP$123-$AN$128)/($AN$129-$AN$128))</f>
        <v>0.2857142857142857</v>
      </c>
      <c r="AV148">
        <f>(($AQ$122-$AN$128)/($AN$129-$AN$128))</f>
        <v>0.2857142857142857</v>
      </c>
      <c r="AW148">
        <f>(($AN$129-$AO$125)/($AO$126-$AO$125))</f>
        <v>0.25</v>
      </c>
      <c r="AX148">
        <f>(($AP$123-$AO$124)/($AO$125-$AO$124))</f>
        <v>0.5</v>
      </c>
      <c r="AY148">
        <f>(($AQ$122-$AO$124)/($AO$125-$AO$124))</f>
        <v>0.5</v>
      </c>
      <c r="AZ148">
        <f>(($AN$129-$AP$123)/($AP$124-$AP$123))</f>
        <v>0.65217391304347827</v>
      </c>
      <c r="BA148">
        <f>(($AO$125-$AP$123)/($AP$124-$AP$123))</f>
        <v>0.43478260869565216</v>
      </c>
      <c r="BB148">
        <f>(($AQ$122-$AP$123)/($AP$124-$AP$123))</f>
        <v>0</v>
      </c>
      <c r="BC148">
        <f>(($AN$129-$AQ$122)/($AQ$123-$AQ$122))</f>
        <v>0.68181818181818177</v>
      </c>
      <c r="BD148">
        <f>(($AO$125-$AQ$122)/($AQ$123-$AQ$122))</f>
        <v>0.45454545454545453</v>
      </c>
      <c r="BE148">
        <f>(($AP$124-$AQ$123)/($AQ$124-$AQ$123))</f>
        <v>4.5454545454545456E-2</v>
      </c>
      <c r="BG148">
        <v>1</v>
      </c>
      <c r="BH148">
        <v>793</v>
      </c>
      <c r="BI148">
        <f>($BH$172-$BH$169)/200</f>
        <v>9.5000000000000001E-2</v>
      </c>
      <c r="BQ148">
        <f>1-(($AO$124-$AN$127)/($AN$128-$AN$127))</f>
        <v>0.12121212121212122</v>
      </c>
      <c r="BR148">
        <f>(($AP$123-$AN$128)/($AN$129-$AN$128))</f>
        <v>0.2857142857142857</v>
      </c>
      <c r="BS148">
        <f>(($AQ$122-$AN$128)/($AN$129-$AN$128))</f>
        <v>0.2857142857142857</v>
      </c>
      <c r="BT148">
        <f>(($AN$129-$AO$125)/($AO$126-$AO$125))</f>
        <v>0.25</v>
      </c>
      <c r="BU148">
        <f>(($AP$123-$AO$124)/($AO$125-$AO$124))</f>
        <v>0.5</v>
      </c>
      <c r="BV148">
        <f>(($AQ$122-$AO$124)/($AO$125-$AO$124))</f>
        <v>0.5</v>
      </c>
      <c r="BW148">
        <f>1-(($AN$129-$AP$123)/($AP$124-$AP$123))</f>
        <v>0.34782608695652173</v>
      </c>
      <c r="BX148">
        <f>(($AO$125-$AP$123)/($AP$124-$AP$123))</f>
        <v>0.43478260869565216</v>
      </c>
      <c r="BY148">
        <f>(($AQ$122-$AP$123)/($AP$124-$AP$123))</f>
        <v>0</v>
      </c>
      <c r="BZ148">
        <f>1-(($AN$129-$AQ$122)/($AQ$123-$AQ$122))</f>
        <v>0.31818181818181823</v>
      </c>
      <c r="CA148">
        <f>(($AO$125-$AQ$122)/($AQ$123-$AQ$122))</f>
        <v>0.45454545454545453</v>
      </c>
      <c r="CB148">
        <f>(($AP$124-$AQ$123)/($AQ$124-$AQ$123))</f>
        <v>4.5454545454545456E-2</v>
      </c>
    </row>
    <row r="149" spans="1:80" x14ac:dyDescent="0.25">
      <c r="A149">
        <v>148</v>
      </c>
      <c r="B149">
        <v>118.21433500000001</v>
      </c>
      <c r="C149" s="4">
        <v>1</v>
      </c>
      <c r="P149">
        <v>1</v>
      </c>
      <c r="Q149" t="str">
        <f t="shared" si="3"/>
        <v>1</v>
      </c>
      <c r="R149">
        <v>4</v>
      </c>
      <c r="X149" t="s">
        <v>301</v>
      </c>
      <c r="Y149" t="s">
        <v>268</v>
      </c>
      <c r="AN149">
        <v>3336</v>
      </c>
      <c r="AO149">
        <v>3408</v>
      </c>
      <c r="AP149">
        <v>3460</v>
      </c>
      <c r="AQ149">
        <v>3482</v>
      </c>
      <c r="AT149">
        <f>(($AO$125-$AN$128)/($AN$129-$AN$128))</f>
        <v>0.76190476190476186</v>
      </c>
      <c r="AU149">
        <f>(($AP$124-$AN$129)/($AN$130-$AN$129))</f>
        <v>0.38095238095238093</v>
      </c>
      <c r="AV149">
        <f>(($AQ$123-$AN$129)/($AN$130-$AN$129))</f>
        <v>0.33333333333333331</v>
      </c>
      <c r="AW149">
        <f>(($AN$130-$AO$126)/($AO$127-$AO$126))</f>
        <v>0.23076923076923078</v>
      </c>
      <c r="AX149">
        <f>(($AP$124-$AO$125)/($AO$126-$AO$125))</f>
        <v>0.65</v>
      </c>
      <c r="AY149">
        <f>(($AQ$123-$AO$125)/($AO$126-$AO$125))</f>
        <v>0.6</v>
      </c>
      <c r="AZ149">
        <f>(($AN$130-$AP$124)/($AP$125-$AP$124))</f>
        <v>0.61904761904761907</v>
      </c>
      <c r="BA149">
        <f>(($AO$126-$AP$124)/($AP$125-$AP$124))</f>
        <v>0.33333333333333331</v>
      </c>
      <c r="BB149">
        <f>(($AQ$123-$AP$123)/($AP$124-$AP$123))</f>
        <v>0.95652173913043481</v>
      </c>
      <c r="BC149">
        <f>(($AN$130-$AQ$123)/($AQ$124-$AQ$123))</f>
        <v>0.63636363636363635</v>
      </c>
      <c r="BD149">
        <f>(($AO$126-$AQ$123)/($AQ$124-$AQ$123))</f>
        <v>0.36363636363636365</v>
      </c>
      <c r="BE149">
        <f>(($AP$125-$AQ$124)/($AQ$125-$AQ$124))</f>
        <v>0</v>
      </c>
      <c r="BG149">
        <v>4</v>
      </c>
      <c r="BH149">
        <v>799</v>
      </c>
      <c r="BI149">
        <f>($BH$173-$BH$170)/200</f>
        <v>0.1</v>
      </c>
      <c r="BQ149">
        <f>1-(($AO$125-$AN$128)/($AN$129-$AN$128))</f>
        <v>0.23809523809523814</v>
      </c>
      <c r="BR149">
        <f>(($AP$124-$AN$129)/($AN$130-$AN$129))</f>
        <v>0.38095238095238093</v>
      </c>
      <c r="BS149">
        <f>(($AQ$123-$AN$129)/($AN$130-$AN$129))</f>
        <v>0.33333333333333331</v>
      </c>
      <c r="BT149">
        <f>(($AN$130-$AO$126)/($AO$127-$AO$126))</f>
        <v>0.23076923076923078</v>
      </c>
      <c r="BU149">
        <f>1-(($AP$124-$AO$125)/($AO$126-$AO$125))</f>
        <v>0.35</v>
      </c>
      <c r="BV149">
        <f>1-(($AQ$123-$AO$125)/($AO$126-$AO$125))</f>
        <v>0.4</v>
      </c>
      <c r="BW149">
        <f>1-(($AN$130-$AP$124)/($AP$125-$AP$124))</f>
        <v>0.38095238095238093</v>
      </c>
      <c r="BX149">
        <f>(($AO$126-$AP$124)/($AP$125-$AP$124))</f>
        <v>0.33333333333333331</v>
      </c>
      <c r="BY149">
        <f>1-(($AQ$123-$AP$123)/($AP$124-$AP$123))</f>
        <v>4.3478260869565188E-2</v>
      </c>
      <c r="BZ149">
        <f>1-(($AN$130-$AQ$123)/($AQ$124-$AQ$123))</f>
        <v>0.36363636363636365</v>
      </c>
      <c r="CA149">
        <f>(($AO$126-$AQ$123)/($AQ$124-$AQ$123))</f>
        <v>0.36363636363636365</v>
      </c>
      <c r="CB149">
        <f>(($AP$125-$AQ$124)/($AQ$125-$AQ$124))</f>
        <v>0</v>
      </c>
    </row>
    <row r="150" spans="1:80" x14ac:dyDescent="0.25">
      <c r="A150">
        <v>149</v>
      </c>
      <c r="B150">
        <v>118.211939</v>
      </c>
      <c r="C150" s="4">
        <v>1</v>
      </c>
      <c r="P150">
        <v>1</v>
      </c>
      <c r="Q150" t="str">
        <f t="shared" si="3"/>
        <v>1</v>
      </c>
      <c r="R150">
        <v>3</v>
      </c>
      <c r="X150" t="s">
        <v>299</v>
      </c>
      <c r="Y150" t="s">
        <v>269</v>
      </c>
      <c r="AN150">
        <v>3358</v>
      </c>
      <c r="AO150">
        <v>3432</v>
      </c>
      <c r="AP150">
        <v>3482</v>
      </c>
      <c r="AQ150">
        <v>3506</v>
      </c>
      <c r="AT150">
        <f>(($AO$126-$AN$129)/($AN$130-$AN$129))</f>
        <v>0.7142857142857143</v>
      </c>
      <c r="AU150">
        <f>(($AP$125-$AN$130)/($AN$131-$AN$130))</f>
        <v>0.29629629629629628</v>
      </c>
      <c r="AV150">
        <f>(($AQ$124-$AN$130)/($AN$131-$AN$130))</f>
        <v>0.29629629629629628</v>
      </c>
      <c r="AW150">
        <f>(($AN$131-$AO$127)/($AO$128-$AO$127))</f>
        <v>0.31818181818181818</v>
      </c>
      <c r="AX150">
        <f>(($AP$125-$AO$126)/($AO$127-$AO$126))</f>
        <v>0.53846153846153844</v>
      </c>
      <c r="AY150">
        <f>(($AQ$124-$AO$126)/($AO$127-$AO$126))</f>
        <v>0.53846153846153844</v>
      </c>
      <c r="AZ150">
        <f>(($AN$131-$AP$125)/($AP$126-$AP$125))</f>
        <v>0.73076923076923073</v>
      </c>
      <c r="BA150">
        <f>(($AO$127-$AP$125)/($AP$126-$AP$125))</f>
        <v>0.46153846153846156</v>
      </c>
      <c r="BB150">
        <f>(($AQ$124-$AP$125)/($AP$126-$AP$125))</f>
        <v>0</v>
      </c>
      <c r="BC150">
        <f>(($AN$131-$AQ$124)/($AQ$125-$AQ$124))</f>
        <v>0.76</v>
      </c>
      <c r="BD150">
        <f>(($AO$127-$AQ$124)/($AQ$125-$AQ$124))</f>
        <v>0.48</v>
      </c>
      <c r="BE150">
        <f>(($AP$126-$AQ$125)/($AQ$126-$AQ$125))</f>
        <v>4.5454545454545456E-2</v>
      </c>
      <c r="BG150">
        <v>3</v>
      </c>
      <c r="BH150">
        <v>802</v>
      </c>
      <c r="BI150">
        <f>($BH$174-$BH$171)/200</f>
        <v>0.11</v>
      </c>
      <c r="BQ150">
        <f>1-(($AO$126-$AN$129)/($AN$130-$AN$129))</f>
        <v>0.2857142857142857</v>
      </c>
      <c r="BR150">
        <f>(($AP$125-$AN$130)/($AN$131-$AN$130))</f>
        <v>0.29629629629629628</v>
      </c>
      <c r="BS150">
        <f>(($AQ$124-$AN$130)/($AN$131-$AN$130))</f>
        <v>0.29629629629629628</v>
      </c>
      <c r="BT150">
        <f>(($AN$131-$AO$127)/($AO$128-$AO$127))</f>
        <v>0.31818181818181818</v>
      </c>
      <c r="BU150">
        <f>1-(($AP$125-$AO$126)/($AO$127-$AO$126))</f>
        <v>0.46153846153846156</v>
      </c>
      <c r="BV150">
        <f>1-(($AQ$124-$AO$126)/($AO$127-$AO$126))</f>
        <v>0.46153846153846156</v>
      </c>
      <c r="BW150">
        <f>1-(($AN$131-$AP$125)/($AP$126-$AP$125))</f>
        <v>0.26923076923076927</v>
      </c>
      <c r="BX150">
        <f>(($AO$127-$AP$125)/($AP$126-$AP$125))</f>
        <v>0.46153846153846156</v>
      </c>
      <c r="BY150">
        <f>(($AQ$124-$AP$125)/($AP$126-$AP$125))</f>
        <v>0</v>
      </c>
      <c r="BZ150">
        <f>1-(($AN$131-$AQ$124)/($AQ$125-$AQ$124))</f>
        <v>0.24</v>
      </c>
      <c r="CA150">
        <f>(($AO$127-$AQ$124)/($AQ$125-$AQ$124))</f>
        <v>0.48</v>
      </c>
      <c r="CB150">
        <f>(($AP$126-$AQ$125)/($AQ$126-$AQ$125))</f>
        <v>4.5454545454545456E-2</v>
      </c>
    </row>
    <row r="151" spans="1:80" x14ac:dyDescent="0.25">
      <c r="A151">
        <v>150</v>
      </c>
      <c r="B151">
        <v>118.17944200000001</v>
      </c>
      <c r="C151" s="4">
        <v>1</v>
      </c>
      <c r="H151">
        <v>124.87149300000002</v>
      </c>
      <c r="I151" s="5">
        <v>4</v>
      </c>
      <c r="P151">
        <v>2</v>
      </c>
      <c r="Q151" t="str">
        <f t="shared" si="3"/>
        <v>14</v>
      </c>
      <c r="R151" t="s">
        <v>22</v>
      </c>
      <c r="X151" t="s">
        <v>300</v>
      </c>
      <c r="Y151" t="s">
        <v>264</v>
      </c>
      <c r="AN151">
        <v>3379</v>
      </c>
      <c r="AO151">
        <v>3453</v>
      </c>
      <c r="AP151">
        <v>3504</v>
      </c>
      <c r="AQ151">
        <v>3528</v>
      </c>
      <c r="AT151">
        <f>(($AO$127-$AN$130)/($AN$131-$AN$130))</f>
        <v>0.7407407407407407</v>
      </c>
      <c r="AU151">
        <f>(($AP$126-$AN$131)/($AN$132-$AN$131))</f>
        <v>0.30434782608695654</v>
      </c>
      <c r="AV151">
        <f>(($AQ$125-$AN$131)/($AN$132-$AN$131))</f>
        <v>0.2608695652173913</v>
      </c>
      <c r="AW151">
        <f>(($AN$132-$AO$128)/($AO$129-$AO$128))</f>
        <v>0.36363636363636365</v>
      </c>
      <c r="AX151">
        <f>(($AP$126-$AO$127)/($AO$128-$AO$127))</f>
        <v>0.63636363636363635</v>
      </c>
      <c r="AY151">
        <f>(($AQ$125-$AO$127)/($AO$128-$AO$127))</f>
        <v>0.59090909090909094</v>
      </c>
      <c r="AZ151">
        <f>(($AN$132-$AP$126)/($AP$127-$AP$126))</f>
        <v>0.69565217391304346</v>
      </c>
      <c r="BA151">
        <f>(($AO$128-$AP$126)/($AP$127-$AP$126))</f>
        <v>0.34782608695652173</v>
      </c>
      <c r="BB151">
        <f>(($AQ$125-$AP$125)/($AP$126-$AP$125))</f>
        <v>0.96153846153846156</v>
      </c>
      <c r="BC151">
        <f>(($AN$132-$AQ$125)/($AQ$126-$AQ$125))</f>
        <v>0.77272727272727271</v>
      </c>
      <c r="BD151">
        <f>(($AO$128-$AQ$125)/($AQ$126-$AQ$125))</f>
        <v>0.40909090909090912</v>
      </c>
      <c r="BE151">
        <f>(($AP$127-$AQ$126)/($AQ$127-$AQ$126))</f>
        <v>8.3333333333333329E-2</v>
      </c>
      <c r="BG151" t="s">
        <v>22</v>
      </c>
      <c r="BH151">
        <v>802</v>
      </c>
      <c r="BI151">
        <f>($BH$175-$BH$172)/200</f>
        <v>0.05</v>
      </c>
      <c r="BQ151">
        <f>1-(($AO$127-$AN$130)/($AN$131-$AN$130))</f>
        <v>0.2592592592592593</v>
      </c>
      <c r="BR151">
        <f>(($AP$126-$AN$131)/($AN$132-$AN$131))</f>
        <v>0.30434782608695654</v>
      </c>
      <c r="BS151">
        <f>(($AQ$125-$AN$131)/($AN$132-$AN$131))</f>
        <v>0.2608695652173913</v>
      </c>
      <c r="BT151">
        <f>(($AN$132-$AO$128)/($AO$129-$AO$128))</f>
        <v>0.36363636363636365</v>
      </c>
      <c r="BU151">
        <f>1-(($AP$126-$AO$127)/($AO$128-$AO$127))</f>
        <v>0.36363636363636365</v>
      </c>
      <c r="BV151">
        <f>1-(($AQ$125-$AO$127)/($AO$128-$AO$127))</f>
        <v>0.40909090909090906</v>
      </c>
      <c r="BW151">
        <f>1-(($AN$132-$AP$126)/($AP$127-$AP$126))</f>
        <v>0.30434782608695654</v>
      </c>
      <c r="BX151">
        <f>(($AO$128-$AP$126)/($AP$127-$AP$126))</f>
        <v>0.34782608695652173</v>
      </c>
      <c r="BY151">
        <f>1-(($AQ$125-$AP$125)/($AP$126-$AP$125))</f>
        <v>3.8461538461538436E-2</v>
      </c>
      <c r="BZ151">
        <f>1-(($AN$132-$AQ$125)/($AQ$126-$AQ$125))</f>
        <v>0.22727272727272729</v>
      </c>
      <c r="CA151">
        <f>(($AO$128-$AQ$125)/($AQ$126-$AQ$125))</f>
        <v>0.40909090909090912</v>
      </c>
      <c r="CB151">
        <f>(($AP$127-$AQ$126)/($AQ$127-$AQ$126))</f>
        <v>8.3333333333333329E-2</v>
      </c>
    </row>
    <row r="152" spans="1:80" x14ac:dyDescent="0.25">
      <c r="A152">
        <v>151</v>
      </c>
      <c r="B152">
        <v>118.20397800000001</v>
      </c>
      <c r="C152" s="4">
        <v>1</v>
      </c>
      <c r="H152">
        <v>124.87149300000002</v>
      </c>
      <c r="I152" s="5">
        <v>4</v>
      </c>
      <c r="P152">
        <v>2</v>
      </c>
      <c r="Q152" t="str">
        <f t="shared" si="3"/>
        <v>14</v>
      </c>
      <c r="R152" t="s">
        <v>22</v>
      </c>
      <c r="X152" t="s">
        <v>300</v>
      </c>
      <c r="Y152" t="s">
        <v>261</v>
      </c>
      <c r="AN152">
        <v>3405</v>
      </c>
      <c r="AO152">
        <v>3475</v>
      </c>
      <c r="AP152">
        <v>3526</v>
      </c>
      <c r="AQ152">
        <v>3552</v>
      </c>
      <c r="AT152">
        <f>(($AO$128-$AN$131)/($AN$132-$AN$131))</f>
        <v>0.65217391304347827</v>
      </c>
      <c r="AU152">
        <f>(($AP$127-$AN$132)/($AN$133-$AN$132))</f>
        <v>0.30434782608695654</v>
      </c>
      <c r="AV152">
        <f>(($AQ$126-$AN$132)/($AN$133-$AN$132))</f>
        <v>0.21739130434782608</v>
      </c>
      <c r="AW152">
        <f>(($AN$133-$AO$129)/($AO$130-$AO$129))</f>
        <v>0.39130434782608697</v>
      </c>
      <c r="AX152">
        <f>(($AP$127-$AO$128)/($AO$129-$AO$128))</f>
        <v>0.68181818181818177</v>
      </c>
      <c r="AY152">
        <f>(($AQ$126-$AO$128)/($AO$129-$AO$128))</f>
        <v>0.59090909090909094</v>
      </c>
      <c r="AZ152">
        <f>(($AN$133-$AP$127)/($AP$128-$AP$127))</f>
        <v>0.64</v>
      </c>
      <c r="BA152">
        <f>(($AO$129-$AP$127)/($AP$128-$AP$127))</f>
        <v>0.28000000000000003</v>
      </c>
      <c r="BB152">
        <f>(($AQ$126-$AP$126)/($AP$127-$AP$126))</f>
        <v>0.91304347826086951</v>
      </c>
      <c r="BC152">
        <f>(($AN$133-$AQ$126)/($AQ$127-$AQ$126))</f>
        <v>0.75</v>
      </c>
      <c r="BD152">
        <f>(($AO$129-$AQ$126)/($AQ$127-$AQ$126))</f>
        <v>0.375</v>
      </c>
      <c r="BE152">
        <f>(($AP$128-$AQ$127)/($AQ$128-$AQ$127))</f>
        <v>0.125</v>
      </c>
      <c r="BG152" t="s">
        <v>22</v>
      </c>
      <c r="BH152">
        <v>804</v>
      </c>
      <c r="BI152">
        <f>($BH$176-$BH$173)/200</f>
        <v>8.5000000000000006E-2</v>
      </c>
      <c r="BQ152">
        <f>1-(($AO$128-$AN$131)/($AN$132-$AN$131))</f>
        <v>0.34782608695652173</v>
      </c>
      <c r="BR152">
        <f>(($AP$127-$AN$132)/($AN$133-$AN$132))</f>
        <v>0.30434782608695654</v>
      </c>
      <c r="BS152">
        <f>(($AQ$126-$AN$132)/($AN$133-$AN$132))</f>
        <v>0.21739130434782608</v>
      </c>
      <c r="BT152">
        <f>(($AN$133-$AO$129)/($AO$130-$AO$129))</f>
        <v>0.39130434782608697</v>
      </c>
      <c r="BU152">
        <f>1-(($AP$127-$AO$128)/($AO$129-$AO$128))</f>
        <v>0.31818181818181823</v>
      </c>
      <c r="BV152">
        <f>1-(($AQ$126-$AO$128)/($AO$129-$AO$128))</f>
        <v>0.40909090909090906</v>
      </c>
      <c r="BW152">
        <f>1-(($AN$133-$AP$127)/($AP$128-$AP$127))</f>
        <v>0.36</v>
      </c>
      <c r="BX152">
        <f>(($AO$129-$AP$127)/($AP$128-$AP$127))</f>
        <v>0.28000000000000003</v>
      </c>
      <c r="BY152">
        <f>1-(($AQ$126-$AP$126)/($AP$127-$AP$126))</f>
        <v>8.6956521739130488E-2</v>
      </c>
      <c r="BZ152">
        <f>1-(($AN$133-$AQ$126)/($AQ$127-$AQ$126))</f>
        <v>0.25</v>
      </c>
      <c r="CA152">
        <f>(($AO$129-$AQ$126)/($AQ$127-$AQ$126))</f>
        <v>0.375</v>
      </c>
      <c r="CB152">
        <f>(($AP$128-$AQ$127)/($AQ$128-$AQ$127))</f>
        <v>0.125</v>
      </c>
    </row>
    <row r="153" spans="1:80" x14ac:dyDescent="0.25">
      <c r="A153">
        <v>152</v>
      </c>
      <c r="B153">
        <v>118.12291200000001</v>
      </c>
      <c r="C153" s="4">
        <v>1</v>
      </c>
      <c r="H153">
        <v>124.87633700000001</v>
      </c>
      <c r="I153" s="5">
        <v>4</v>
      </c>
      <c r="P153">
        <v>2</v>
      </c>
      <c r="Q153" t="str">
        <f t="shared" si="3"/>
        <v>14</v>
      </c>
      <c r="R153">
        <v>2</v>
      </c>
      <c r="X153" t="s">
        <v>300</v>
      </c>
      <c r="Y153" t="s">
        <v>262</v>
      </c>
      <c r="AB153" t="s">
        <v>302</v>
      </c>
      <c r="AC153" t="str">
        <f>CONCATENATE($R153,$R154,$R155,$R156)</f>
        <v>2341</v>
      </c>
      <c r="AN153">
        <v>3428</v>
      </c>
      <c r="AO153">
        <v>3498</v>
      </c>
      <c r="AP153">
        <v>3549</v>
      </c>
      <c r="AQ153">
        <v>3576</v>
      </c>
      <c r="AT153">
        <f>(($AO$129-$AN$132)/($AN$133-$AN$132))</f>
        <v>0.60869565217391308</v>
      </c>
      <c r="AU153">
        <f>(($AP$128-$AN$133)/($AN$134-$AN$133))</f>
        <v>0.36</v>
      </c>
      <c r="AV153">
        <f>(($AQ$127-$AN$133)/($AN$134-$AN$133))</f>
        <v>0.24</v>
      </c>
      <c r="AX153">
        <f>(($AP$128-$AO$129)/($AO$130-$AO$129))</f>
        <v>0.78260869565217395</v>
      </c>
      <c r="AY153">
        <f>(($AQ$127-$AO$129)/($AO$130-$AO$129))</f>
        <v>0.65217391304347827</v>
      </c>
      <c r="AZ153">
        <f>(($AN$134-$AP$128)/($AP$129-$AP$128))</f>
        <v>0.59259259259259256</v>
      </c>
      <c r="BA153">
        <f>(($AO$130-$AP$128)/($AP$129-$AP$128))</f>
        <v>0.18518518518518517</v>
      </c>
      <c r="BB153">
        <f>(($AQ$127-$AP$127)/($AP$128-$AP$127))</f>
        <v>0.88</v>
      </c>
      <c r="BC153">
        <f>(($AN$134-$AQ$127)/($AQ$128-$AQ$127))</f>
        <v>0.79166666666666663</v>
      </c>
      <c r="BD153">
        <f>(($AO$130-$AQ$127)/($AQ$128-$AQ$127))</f>
        <v>0.33333333333333331</v>
      </c>
      <c r="BG153">
        <v>2</v>
      </c>
      <c r="BH153">
        <v>805</v>
      </c>
      <c r="BI153">
        <f>($BH$177-$BH$174)/200</f>
        <v>9.5000000000000001E-2</v>
      </c>
      <c r="BQ153">
        <f>1-(($AO$129-$AN$132)/($AN$133-$AN$132))</f>
        <v>0.39130434782608692</v>
      </c>
      <c r="BR153">
        <f>(($AP$128-$AN$133)/($AN$134-$AN$133))</f>
        <v>0.36</v>
      </c>
      <c r="BS153">
        <f>(($AQ$127-$AN$133)/($AN$134-$AN$133))</f>
        <v>0.24</v>
      </c>
      <c r="BU153">
        <f>1-(($AP$128-$AO$129)/($AO$130-$AO$129))</f>
        <v>0.21739130434782605</v>
      </c>
      <c r="BV153">
        <f>1-(($AQ$127-$AO$129)/($AO$130-$AO$129))</f>
        <v>0.34782608695652173</v>
      </c>
      <c r="BW153">
        <f>1-(($AN$134-$AP$128)/($AP$129-$AP$128))</f>
        <v>0.40740740740740744</v>
      </c>
      <c r="BX153">
        <f>(($AO$130-$AP$128)/($AP$129-$AP$128))</f>
        <v>0.18518518518518517</v>
      </c>
      <c r="BY153">
        <f>1-(($AQ$127-$AP$127)/($AP$128-$AP$127))</f>
        <v>0.12</v>
      </c>
      <c r="BZ153">
        <f>1-(($AN$134-$AQ$127)/($AQ$128-$AQ$127))</f>
        <v>0.20833333333333337</v>
      </c>
      <c r="CA153">
        <f>(($AO$130-$AQ$127)/($AQ$128-$AQ$127))</f>
        <v>0.33333333333333331</v>
      </c>
    </row>
    <row r="154" spans="1:80" x14ac:dyDescent="0.25">
      <c r="A154">
        <v>153</v>
      </c>
      <c r="B154">
        <v>118.162756</v>
      </c>
      <c r="C154" s="4">
        <v>1</v>
      </c>
      <c r="F154">
        <v>120.60064200000001</v>
      </c>
      <c r="G154" s="3">
        <v>3</v>
      </c>
      <c r="H154">
        <v>124.835577</v>
      </c>
      <c r="I154" s="5">
        <v>4</v>
      </c>
      <c r="P154">
        <v>3</v>
      </c>
      <c r="Q154" t="str">
        <f t="shared" si="3"/>
        <v>134</v>
      </c>
      <c r="R154">
        <v>3</v>
      </c>
      <c r="X154" t="s">
        <v>300</v>
      </c>
      <c r="Y154" t="s">
        <v>263</v>
      </c>
      <c r="AN154">
        <v>3448</v>
      </c>
      <c r="AO154">
        <v>3521</v>
      </c>
      <c r="AP154">
        <v>3573</v>
      </c>
      <c r="AQ154">
        <v>3585</v>
      </c>
      <c r="AT154">
        <f>(($AO$130-$AN$133)/($AN$134-$AN$133))</f>
        <v>0.56000000000000005</v>
      </c>
      <c r="BB154">
        <f>(($AQ$128-$AP$128)/($AP$129-$AP$128))</f>
        <v>0.77777777777777779</v>
      </c>
      <c r="BG154">
        <v>3</v>
      </c>
      <c r="BH154">
        <v>805</v>
      </c>
      <c r="BI154">
        <f>($BH$178-$BH$175)/200</f>
        <v>0.11</v>
      </c>
      <c r="BQ154">
        <f>1-(($AO$130-$AN$133)/($AN$134-$AN$133))</f>
        <v>0.43999999999999995</v>
      </c>
      <c r="BY154">
        <f>1-(($AQ$128-$AP$128)/($AP$129-$AP$128))</f>
        <v>0.22222222222222221</v>
      </c>
    </row>
    <row r="155" spans="1:80" x14ac:dyDescent="0.25">
      <c r="A155">
        <v>154</v>
      </c>
      <c r="F155">
        <v>120.66655600000001</v>
      </c>
      <c r="G155" s="3">
        <v>3</v>
      </c>
      <c r="H155">
        <v>124.88541600000001</v>
      </c>
      <c r="I155" s="5">
        <v>4</v>
      </c>
      <c r="P155">
        <v>2</v>
      </c>
      <c r="Q155" t="str">
        <f t="shared" si="3"/>
        <v>34</v>
      </c>
      <c r="R155">
        <v>4</v>
      </c>
      <c r="X155" t="s">
        <v>300</v>
      </c>
      <c r="Y155" t="s">
        <v>264</v>
      </c>
      <c r="AN155">
        <v>3469</v>
      </c>
      <c r="AO155">
        <v>3543</v>
      </c>
      <c r="AP155">
        <v>3583</v>
      </c>
      <c r="AQ155">
        <v>3610</v>
      </c>
      <c r="BG155">
        <v>4</v>
      </c>
      <c r="BH155">
        <v>820</v>
      </c>
      <c r="BI155">
        <f>($BH$179-$BH$176)/200</f>
        <v>0.06</v>
      </c>
    </row>
    <row r="156" spans="1:80" x14ac:dyDescent="0.25">
      <c r="A156">
        <v>155</v>
      </c>
      <c r="F156">
        <v>120.65237300000001</v>
      </c>
      <c r="G156" s="3">
        <v>3</v>
      </c>
      <c r="H156">
        <v>124.854758</v>
      </c>
      <c r="I156" s="5">
        <v>4</v>
      </c>
      <c r="P156">
        <v>2</v>
      </c>
      <c r="Q156" t="str">
        <f t="shared" si="3"/>
        <v>34</v>
      </c>
      <c r="R156">
        <v>1</v>
      </c>
      <c r="X156" t="s">
        <v>300</v>
      </c>
      <c r="Y156" t="s">
        <v>261</v>
      </c>
      <c r="AN156">
        <v>3494</v>
      </c>
      <c r="AO156">
        <v>3564</v>
      </c>
      <c r="AP156">
        <v>3609</v>
      </c>
      <c r="AQ156">
        <v>3635</v>
      </c>
      <c r="BG156">
        <v>1</v>
      </c>
      <c r="BH156">
        <v>821</v>
      </c>
      <c r="BI156">
        <f>($BH$180-$BH$177)/200</f>
        <v>7.0000000000000007E-2</v>
      </c>
    </row>
    <row r="157" spans="1:80" x14ac:dyDescent="0.25">
      <c r="A157">
        <v>156</v>
      </c>
      <c r="F157">
        <v>120.612425</v>
      </c>
      <c r="G157" s="3">
        <v>3</v>
      </c>
      <c r="H157">
        <v>124.86521400000001</v>
      </c>
      <c r="I157" s="5">
        <v>4</v>
      </c>
      <c r="P157">
        <v>2</v>
      </c>
      <c r="Q157" t="str">
        <f t="shared" si="3"/>
        <v>34</v>
      </c>
      <c r="R157">
        <v>2</v>
      </c>
      <c r="X157" t="s">
        <v>300</v>
      </c>
      <c r="Y157" t="s">
        <v>262</v>
      </c>
      <c r="AB157" t="s">
        <v>302</v>
      </c>
      <c r="AC157" t="str">
        <f>CONCATENATE($R157,$R158,$R159,$R160)</f>
        <v>2341</v>
      </c>
      <c r="AN157">
        <v>3515</v>
      </c>
      <c r="AO157">
        <v>3580</v>
      </c>
      <c r="AP157">
        <v>3633</v>
      </c>
      <c r="AQ157">
        <v>3657</v>
      </c>
      <c r="AT157">
        <f>(($AO$132-$AN$135)/($AN$136-$AN$135))</f>
        <v>0.84</v>
      </c>
      <c r="AU157">
        <f>(($AP$130-$AN$135)/($AN$136-$AN$135))</f>
        <v>0.24</v>
      </c>
      <c r="AV157">
        <f>(($AQ$129-$AN$135)/($AN$136-$AN$135))</f>
        <v>0.2</v>
      </c>
      <c r="AW157">
        <f>(($AN$135-$AO$131)/($AO$132-$AO$131))</f>
        <v>0.19230769230769232</v>
      </c>
      <c r="AX157">
        <f>(($AP$130-$AO$131)/($AO$132-$AO$131))</f>
        <v>0.42307692307692307</v>
      </c>
      <c r="AY157">
        <f>(($AQ$129-$AO$131)/($AO$132-$AO$131))</f>
        <v>0.38461538461538464</v>
      </c>
      <c r="AZ157">
        <f>(($AN$136-$AP$130)/($AP$131-$AP$130))</f>
        <v>0.70370370370370372</v>
      </c>
      <c r="BA157">
        <f>(($AO$132-$AP$130)/($AP$131-$AP$130))</f>
        <v>0.55555555555555558</v>
      </c>
      <c r="BB157">
        <f>(($AQ$130-$AP$130)/($AP$131-$AP$130))</f>
        <v>0.96296296296296291</v>
      </c>
      <c r="BC157">
        <f>(($AN$136-$AQ$129)/($AQ$130-$AQ$129))</f>
        <v>0.7407407407407407</v>
      </c>
      <c r="BD157">
        <f>(($AO$132-$AQ$129)/($AQ$130-$AQ$129))</f>
        <v>0.59259259259259256</v>
      </c>
      <c r="BE157">
        <f>(($AP$130-$AQ$129)/($AQ$130-$AQ$129))</f>
        <v>3.7037037037037035E-2</v>
      </c>
      <c r="BG157">
        <v>2</v>
      </c>
      <c r="BH157">
        <v>833</v>
      </c>
      <c r="BI157">
        <f>($BH$181-$BH$178)/200</f>
        <v>0.09</v>
      </c>
      <c r="BQ157">
        <f>1-(($AO$132-$AN$135)/($AN$136-$AN$135))</f>
        <v>0.16000000000000003</v>
      </c>
      <c r="BR157">
        <f>(($AP$130-$AN$135)/($AN$136-$AN$135))</f>
        <v>0.24</v>
      </c>
      <c r="BS157">
        <f>(($AQ$129-$AN$135)/($AN$136-$AN$135))</f>
        <v>0.2</v>
      </c>
      <c r="BT157">
        <f>(($AN$135-$AO$131)/($AO$132-$AO$131))</f>
        <v>0.19230769230769232</v>
      </c>
      <c r="BU157">
        <f>(($AP$130-$AO$131)/($AO$132-$AO$131))</f>
        <v>0.42307692307692307</v>
      </c>
      <c r="BV157">
        <f>(($AQ$129-$AO$131)/($AO$132-$AO$131))</f>
        <v>0.38461538461538464</v>
      </c>
      <c r="BW157">
        <f>1-(($AN$136-$AP$130)/($AP$131-$AP$130))</f>
        <v>0.29629629629629628</v>
      </c>
      <c r="BX157">
        <f>1-(($AO$132-$AP$130)/($AP$131-$AP$130))</f>
        <v>0.44444444444444442</v>
      </c>
      <c r="BY157">
        <f>1-(($AQ$130-$AP$130)/($AP$131-$AP$130))</f>
        <v>3.703703703703709E-2</v>
      </c>
      <c r="BZ157">
        <f>1-(($AN$136-$AQ$129)/($AQ$130-$AQ$129))</f>
        <v>0.2592592592592593</v>
      </c>
      <c r="CA157">
        <f>1-(($AO$132-$AQ$129)/($AQ$130-$AQ$129))</f>
        <v>0.40740740740740744</v>
      </c>
      <c r="CB157">
        <f>(($AP$130-$AQ$129)/($AQ$130-$AQ$129))</f>
        <v>3.7037037037037035E-2</v>
      </c>
    </row>
    <row r="158" spans="1:80" x14ac:dyDescent="0.25">
      <c r="A158">
        <v>157</v>
      </c>
      <c r="F158">
        <v>120.68129900000001</v>
      </c>
      <c r="G158" s="3">
        <v>3</v>
      </c>
      <c r="H158">
        <v>124.88388700000002</v>
      </c>
      <c r="I158" s="5">
        <v>4</v>
      </c>
      <c r="P158">
        <v>2</v>
      </c>
      <c r="Q158" t="str">
        <f t="shared" si="3"/>
        <v>34</v>
      </c>
      <c r="R158">
        <v>3</v>
      </c>
      <c r="X158" t="s">
        <v>300</v>
      </c>
      <c r="Y158" t="s">
        <v>263</v>
      </c>
      <c r="AN158">
        <v>3536</v>
      </c>
      <c r="AO158">
        <v>3605</v>
      </c>
      <c r="AP158">
        <v>3656</v>
      </c>
      <c r="AQ158">
        <v>3681</v>
      </c>
      <c r="AT158">
        <f>(($AO$133-$AN$136)/($AN$137-$AN$136))</f>
        <v>0.75</v>
      </c>
      <c r="AU158">
        <f>(($AP$131-$AN$136)/($AN$137-$AN$136))</f>
        <v>0.33333333333333331</v>
      </c>
      <c r="AV158">
        <f>(($AQ$130-$AN$136)/($AN$137-$AN$136))</f>
        <v>0.29166666666666669</v>
      </c>
      <c r="AW158">
        <f>(($AN$136-$AO$132)/($AO$133-$AO$132))</f>
        <v>0.18181818181818182</v>
      </c>
      <c r="AX158">
        <f>(($AP$131-$AO$132)/($AO$133-$AO$132))</f>
        <v>0.54545454545454541</v>
      </c>
      <c r="AY158">
        <f>(($AQ$130-$AO$132)/($AO$133-$AO$132))</f>
        <v>0.5</v>
      </c>
      <c r="AZ158">
        <f>(($AN$137-$AP$131)/($AP$132-$AP$131))</f>
        <v>0.66666666666666663</v>
      </c>
      <c r="BA158">
        <f>(($AO$133-$AP$131)/($AP$132-$AP$131))</f>
        <v>0.41666666666666669</v>
      </c>
      <c r="BB158">
        <f>(($AQ$131-$AP$131)/($AP$132-$AP$131))</f>
        <v>0.875</v>
      </c>
      <c r="BC158">
        <f>(($AN$137-$AQ$130)/($AQ$131-$AQ$130))</f>
        <v>0.77272727272727271</v>
      </c>
      <c r="BD158">
        <f>(($AO$133-$AQ$130)/($AQ$131-$AQ$130))</f>
        <v>0.5</v>
      </c>
      <c r="BE158">
        <f>(($AP$131-$AQ$130)/($AQ$131-$AQ$130))</f>
        <v>4.5454545454545456E-2</v>
      </c>
      <c r="BG158">
        <v>3</v>
      </c>
      <c r="BH158">
        <v>834</v>
      </c>
      <c r="BI158">
        <f>($BH$182-$BH$179)/200</f>
        <v>0.105</v>
      </c>
      <c r="BQ158">
        <f>1-(($AO$133-$AN$136)/($AN$137-$AN$136))</f>
        <v>0.25</v>
      </c>
      <c r="BR158">
        <f>(($AP$131-$AN$136)/($AN$137-$AN$136))</f>
        <v>0.33333333333333331</v>
      </c>
      <c r="BS158">
        <f>(($AQ$130-$AN$136)/($AN$137-$AN$136))</f>
        <v>0.29166666666666669</v>
      </c>
      <c r="BT158">
        <f>(($AN$136-$AO$132)/($AO$133-$AO$132))</f>
        <v>0.18181818181818182</v>
      </c>
      <c r="BU158">
        <f>1-(($AP$131-$AO$132)/($AO$133-$AO$132))</f>
        <v>0.45454545454545459</v>
      </c>
      <c r="BV158">
        <f>(($AQ$130-$AO$132)/($AO$133-$AO$132))</f>
        <v>0.5</v>
      </c>
      <c r="BW158">
        <f>1-(($AN$137-$AP$131)/($AP$132-$AP$131))</f>
        <v>0.33333333333333337</v>
      </c>
      <c r="BX158">
        <f>(($AO$133-$AP$131)/($AP$132-$AP$131))</f>
        <v>0.41666666666666669</v>
      </c>
      <c r="BY158">
        <f>1-(($AQ$131-$AP$131)/($AP$132-$AP$131))</f>
        <v>0.125</v>
      </c>
      <c r="BZ158">
        <f>1-(($AN$137-$AQ$130)/($AQ$131-$AQ$130))</f>
        <v>0.22727272727272729</v>
      </c>
      <c r="CA158">
        <f>(($AO$133-$AQ$130)/($AQ$131-$AQ$130))</f>
        <v>0.5</v>
      </c>
      <c r="CB158">
        <f>(($AP$131-$AQ$130)/($AQ$131-$AQ$130))</f>
        <v>4.5454545454545456E-2</v>
      </c>
    </row>
    <row r="159" spans="1:80" x14ac:dyDescent="0.25">
      <c r="A159">
        <v>158</v>
      </c>
      <c r="F159">
        <v>120.70859400000001</v>
      </c>
      <c r="G159" s="3">
        <v>3</v>
      </c>
      <c r="H159">
        <v>124.87149300000002</v>
      </c>
      <c r="I159" s="5">
        <v>4</v>
      </c>
      <c r="P159">
        <v>2</v>
      </c>
      <c r="Q159" t="str">
        <f t="shared" si="3"/>
        <v>34</v>
      </c>
      <c r="R159">
        <v>4</v>
      </c>
      <c r="X159" t="s">
        <v>300</v>
      </c>
      <c r="Y159" t="s">
        <v>264</v>
      </c>
      <c r="AN159">
        <v>3557</v>
      </c>
      <c r="AO159">
        <v>3628</v>
      </c>
      <c r="AP159">
        <v>3681</v>
      </c>
      <c r="AQ159">
        <v>3704</v>
      </c>
      <c r="AT159">
        <f>(($AO$134-$AN$137)/($AN$138-$AN$137))</f>
        <v>0.66666666666666663</v>
      </c>
      <c r="AU159">
        <f>(($AP$132-$AN$137)/($AN$138-$AN$137))</f>
        <v>0.29629629629629628</v>
      </c>
      <c r="AV159">
        <f>(($AQ$131-$AN$137)/($AN$138-$AN$137))</f>
        <v>0.18518518518518517</v>
      </c>
      <c r="AW159">
        <f>(($AN$137-$AO$133)/($AO$134-$AO$133))</f>
        <v>0.25</v>
      </c>
      <c r="AX159">
        <f>(($AP$132-$AO$133)/($AO$134-$AO$133))</f>
        <v>0.58333333333333337</v>
      </c>
      <c r="AY159">
        <f>(($AQ$131-$AO$133)/($AO$134-$AO$133))</f>
        <v>0.45833333333333331</v>
      </c>
      <c r="AZ159">
        <f>(($AN$138-$AP$132)/($AP$133-$AP$132))</f>
        <v>0.73076923076923073</v>
      </c>
      <c r="BA159">
        <f>(($AO$134-$AP$132)/($AP$133-$AP$132))</f>
        <v>0.38461538461538464</v>
      </c>
      <c r="BB159">
        <f>(($AQ$132-$AP$132)/($AP$133-$AP$132))</f>
        <v>0.84615384615384615</v>
      </c>
      <c r="BC159">
        <f>(($AN$138-$AQ$131)/($AQ$132-$AQ$131))</f>
        <v>0.88</v>
      </c>
      <c r="BD159">
        <f>(($AO$134-$AQ$131)/($AQ$132-$AQ$131))</f>
        <v>0.52</v>
      </c>
      <c r="BE159">
        <f>(($AP$132-$AQ$131)/($AQ$132-$AQ$131))</f>
        <v>0.12</v>
      </c>
      <c r="BG159">
        <v>4</v>
      </c>
      <c r="BH159">
        <v>845</v>
      </c>
      <c r="BI159">
        <f>($BH$183-$BH$180)/200</f>
        <v>0.08</v>
      </c>
      <c r="BQ159">
        <f>1-(($AO$134-$AN$137)/($AN$138-$AN$137))</f>
        <v>0.33333333333333337</v>
      </c>
      <c r="BR159">
        <f>(($AP$132-$AN$137)/($AN$138-$AN$137))</f>
        <v>0.29629629629629628</v>
      </c>
      <c r="BS159">
        <f>(($AQ$131-$AN$137)/($AN$138-$AN$137))</f>
        <v>0.18518518518518517</v>
      </c>
      <c r="BT159">
        <f>(($AN$137-$AO$133)/($AO$134-$AO$133))</f>
        <v>0.25</v>
      </c>
      <c r="BU159">
        <f>1-(($AP$132-$AO$133)/($AO$134-$AO$133))</f>
        <v>0.41666666666666663</v>
      </c>
      <c r="BV159">
        <f>(($AQ$131-$AO$133)/($AO$134-$AO$133))</f>
        <v>0.45833333333333331</v>
      </c>
      <c r="BW159">
        <f>1-(($AN$138-$AP$132)/($AP$133-$AP$132))</f>
        <v>0.26923076923076927</v>
      </c>
      <c r="BX159">
        <f>(($AO$134-$AP$132)/($AP$133-$AP$132))</f>
        <v>0.38461538461538464</v>
      </c>
      <c r="BY159">
        <f>1-(($AQ$132-$AP$132)/($AP$133-$AP$132))</f>
        <v>0.15384615384615385</v>
      </c>
      <c r="BZ159">
        <f>1-(($AN$138-$AQ$131)/($AQ$132-$AQ$131))</f>
        <v>0.12</v>
      </c>
      <c r="CA159">
        <f>1-(($AO$134-$AQ$131)/($AQ$132-$AQ$131))</f>
        <v>0.48</v>
      </c>
      <c r="CB159">
        <f>(($AP$132-$AQ$131)/($AQ$132-$AQ$131))</f>
        <v>0.12</v>
      </c>
    </row>
    <row r="160" spans="1:80" x14ac:dyDescent="0.25">
      <c r="A160">
        <v>159</v>
      </c>
      <c r="F160">
        <v>120.757925</v>
      </c>
      <c r="G160" s="3">
        <v>3</v>
      </c>
      <c r="P160">
        <v>1</v>
      </c>
      <c r="Q160" t="str">
        <f t="shared" si="3"/>
        <v>3</v>
      </c>
      <c r="R160">
        <v>1</v>
      </c>
      <c r="X160" t="s">
        <v>300</v>
      </c>
      <c r="Y160" t="s">
        <v>261</v>
      </c>
      <c r="AN160">
        <v>3600</v>
      </c>
      <c r="AO160">
        <v>3650</v>
      </c>
      <c r="AP160">
        <v>3704</v>
      </c>
      <c r="AQ160">
        <v>3726</v>
      </c>
      <c r="AT160">
        <f>(($AO$135-$AN$138)/($AN$139-$AN$138))</f>
        <v>0.72</v>
      </c>
      <c r="AU160">
        <f>(($AP$133-$AN$138)/($AN$139-$AN$138))</f>
        <v>0.28000000000000003</v>
      </c>
      <c r="AV160">
        <f>(($AQ$132-$AN$138)/($AN$139-$AN$138))</f>
        <v>0.12</v>
      </c>
      <c r="AW160">
        <f>(($AN$138-$AO$134)/($AO$135-$AO$134))</f>
        <v>0.33333333333333331</v>
      </c>
      <c r="AX160">
        <f>(($AP$133-$AO$134)/($AO$135-$AO$134))</f>
        <v>0.59259259259259256</v>
      </c>
      <c r="AY160">
        <f>(($AQ$132-$AO$134)/($AO$135-$AO$134))</f>
        <v>0.44444444444444442</v>
      </c>
      <c r="AZ160">
        <f>(($AN$139-$AP$133)/($AP$134-$AP$133))</f>
        <v>0.75</v>
      </c>
      <c r="BA160">
        <f>(($AO$135-$AP$133)/($AP$134-$AP$133))</f>
        <v>0.45833333333333331</v>
      </c>
      <c r="BB160">
        <f>(($AQ$133-$AP$133)/($AP$134-$AP$133))</f>
        <v>0.875</v>
      </c>
      <c r="BC160">
        <f>(($AN$139-$AQ$132)/($AQ$133-$AQ$132))</f>
        <v>0.88</v>
      </c>
      <c r="BD160">
        <f>(($AO$135-$AQ$132)/($AQ$133-$AQ$132))</f>
        <v>0.6</v>
      </c>
      <c r="BE160">
        <f>(($AP$133-$AQ$132)/($AQ$133-$AQ$132))</f>
        <v>0.16</v>
      </c>
      <c r="BG160">
        <v>1</v>
      </c>
      <c r="BH160">
        <v>849</v>
      </c>
      <c r="BI160">
        <f>($BH$184-$BH$181)/200</f>
        <v>0.06</v>
      </c>
      <c r="BQ160">
        <f>1-(($AO$135-$AN$138)/($AN$139-$AN$138))</f>
        <v>0.28000000000000003</v>
      </c>
      <c r="BR160">
        <f>(($AP$133-$AN$138)/($AN$139-$AN$138))</f>
        <v>0.28000000000000003</v>
      </c>
      <c r="BS160">
        <f>(($AQ$132-$AN$138)/($AN$139-$AN$138))</f>
        <v>0.12</v>
      </c>
      <c r="BT160">
        <f>(($AN$138-$AO$134)/($AO$135-$AO$134))</f>
        <v>0.33333333333333331</v>
      </c>
      <c r="BU160">
        <f>1-(($AP$133-$AO$134)/($AO$135-$AO$134))</f>
        <v>0.40740740740740744</v>
      </c>
      <c r="BV160">
        <f>(($AQ$132-$AO$134)/($AO$135-$AO$134))</f>
        <v>0.44444444444444442</v>
      </c>
      <c r="BW160">
        <f>1-(($AN$139-$AP$133)/($AP$134-$AP$133))</f>
        <v>0.25</v>
      </c>
      <c r="BX160">
        <f>(($AO$135-$AP$133)/($AP$134-$AP$133))</f>
        <v>0.45833333333333331</v>
      </c>
      <c r="BY160">
        <f>1-(($AQ$133-$AP$133)/($AP$134-$AP$133))</f>
        <v>0.125</v>
      </c>
      <c r="BZ160">
        <f>1-(($AN$139-$AQ$132)/($AQ$133-$AQ$132))</f>
        <v>0.12</v>
      </c>
      <c r="CA160">
        <f>1-(($AO$135-$AQ$132)/($AQ$133-$AQ$132))</f>
        <v>0.4</v>
      </c>
      <c r="CB160">
        <f>(($AP$133-$AQ$132)/($AQ$133-$AQ$132))</f>
        <v>0.16</v>
      </c>
    </row>
    <row r="161" spans="1:80" x14ac:dyDescent="0.25">
      <c r="A161">
        <v>160</v>
      </c>
      <c r="F161">
        <v>120.60064200000001</v>
      </c>
      <c r="G161" s="3">
        <v>3</v>
      </c>
      <c r="P161">
        <v>1</v>
      </c>
      <c r="Q161" t="str">
        <f t="shared" si="3"/>
        <v>3</v>
      </c>
      <c r="R161">
        <v>2</v>
      </c>
      <c r="X161" t="s">
        <v>300</v>
      </c>
      <c r="Y161" t="s">
        <v>262</v>
      </c>
      <c r="AB161" t="s">
        <v>302</v>
      </c>
      <c r="AC161" t="str">
        <f>CONCATENATE($R161,$R162,$R163,$R164)</f>
        <v>2341</v>
      </c>
      <c r="AN161">
        <v>3623</v>
      </c>
      <c r="AO161">
        <v>3670</v>
      </c>
      <c r="AP161">
        <v>3729</v>
      </c>
      <c r="AQ161">
        <v>3749</v>
      </c>
      <c r="AT161">
        <f>(($AO$136-$AN$139)/($AN$140-$AN$139))</f>
        <v>0.68</v>
      </c>
      <c r="AU161">
        <f>(($AP$134-$AN$139)/($AN$140-$AN$139))</f>
        <v>0.24</v>
      </c>
      <c r="AV161">
        <f>(($AQ$133-$AN$139)/($AN$140-$AN$139))</f>
        <v>0.12</v>
      </c>
      <c r="AW161">
        <f>(($AN$139-$AO$135)/($AO$136-$AO$135))</f>
        <v>0.29166666666666669</v>
      </c>
      <c r="AX161">
        <f>(($AP$134-$AO$135)/($AO$136-$AO$135))</f>
        <v>0.54166666666666663</v>
      </c>
      <c r="AY161">
        <f>(($AQ$133-$AO$135)/($AO$136-$AO$135))</f>
        <v>0.41666666666666669</v>
      </c>
      <c r="AZ161">
        <f>(($AN$140-$AP$134)/($AP$135-$AP$134))</f>
        <v>0.76</v>
      </c>
      <c r="BA161">
        <f>(($AO$136-$AP$134)/($AP$135-$AP$134))</f>
        <v>0.44</v>
      </c>
      <c r="BB161">
        <f>(($AQ$134-$AP$134)/($AP$135-$AP$134))</f>
        <v>0.88</v>
      </c>
      <c r="BC161">
        <f>(($AN$140-$AQ$133)/($AQ$134-$AQ$133))</f>
        <v>0.88</v>
      </c>
      <c r="BD161">
        <f>(($AO$136-$AQ$133)/($AQ$134-$AQ$133))</f>
        <v>0.56000000000000005</v>
      </c>
      <c r="BE161">
        <f>(($AP$134-$AQ$133)/($AQ$134-$AQ$133))</f>
        <v>0.12</v>
      </c>
      <c r="BG161">
        <v>2</v>
      </c>
      <c r="BH161">
        <v>858</v>
      </c>
      <c r="BI161">
        <f>($BH$185-$BH$182)/200</f>
        <v>8.5000000000000006E-2</v>
      </c>
      <c r="BQ161">
        <f>1-(($AO$136-$AN$139)/($AN$140-$AN$139))</f>
        <v>0.31999999999999995</v>
      </c>
      <c r="BR161">
        <f>(($AP$134-$AN$139)/($AN$140-$AN$139))</f>
        <v>0.24</v>
      </c>
      <c r="BS161">
        <f>(($AQ$133-$AN$139)/($AN$140-$AN$139))</f>
        <v>0.12</v>
      </c>
      <c r="BT161">
        <f>(($AN$139-$AO$135)/($AO$136-$AO$135))</f>
        <v>0.29166666666666669</v>
      </c>
      <c r="BU161">
        <f>1-(($AP$134-$AO$135)/($AO$136-$AO$135))</f>
        <v>0.45833333333333337</v>
      </c>
      <c r="BV161">
        <f>(($AQ$133-$AO$135)/($AO$136-$AO$135))</f>
        <v>0.41666666666666669</v>
      </c>
      <c r="BW161">
        <f>1-(($AN$140-$AP$134)/($AP$135-$AP$134))</f>
        <v>0.24</v>
      </c>
      <c r="BX161">
        <f>(($AO$136-$AP$134)/($AP$135-$AP$134))</f>
        <v>0.44</v>
      </c>
      <c r="BY161">
        <f>1-(($AQ$134-$AP$134)/($AP$135-$AP$134))</f>
        <v>0.12</v>
      </c>
      <c r="BZ161">
        <f>1-(($AN$140-$AQ$133)/($AQ$134-$AQ$133))</f>
        <v>0.12</v>
      </c>
      <c r="CA161">
        <f>1-(($AO$136-$AQ$133)/($AQ$134-$AQ$133))</f>
        <v>0.43999999999999995</v>
      </c>
      <c r="CB161">
        <f>(($AP$134-$AQ$133)/($AQ$134-$AQ$133))</f>
        <v>0.12</v>
      </c>
    </row>
    <row r="162" spans="1:80" x14ac:dyDescent="0.25">
      <c r="A162">
        <v>161</v>
      </c>
      <c r="P162">
        <v>0</v>
      </c>
      <c r="Q162" t="str">
        <f t="shared" si="3"/>
        <v/>
      </c>
      <c r="R162">
        <v>3</v>
      </c>
      <c r="X162" t="s">
        <v>300</v>
      </c>
      <c r="Y162" t="s">
        <v>263</v>
      </c>
      <c r="AN162">
        <v>3645</v>
      </c>
      <c r="AO162">
        <v>3691</v>
      </c>
      <c r="AP162">
        <v>3754</v>
      </c>
      <c r="AQ162">
        <v>3770</v>
      </c>
      <c r="AT162">
        <f>(($AO$137-$AN$140)/($AN$141-$AN$140))</f>
        <v>0.65217391304347827</v>
      </c>
      <c r="AU162">
        <f>(($AP$135-$AN$140)/($AN$141-$AN$140))</f>
        <v>0.2608695652173913</v>
      </c>
      <c r="AV162">
        <f>(($AQ$134-$AN$140)/($AN$141-$AN$140))</f>
        <v>0.13043478260869565</v>
      </c>
      <c r="AW162">
        <f>(($AN$140-$AO$136)/($AO$137-$AO$136))</f>
        <v>0.34782608695652173</v>
      </c>
      <c r="AX162">
        <f>(($AP$135-$AO$136)/($AO$137-$AO$136))</f>
        <v>0.60869565217391308</v>
      </c>
      <c r="AY162">
        <f>(($AQ$134-$AO$136)/($AO$137-$AO$136))</f>
        <v>0.47826086956521741</v>
      </c>
      <c r="AZ162">
        <f>(($AN$141-$AP$135)/($AP$136-$AP$135))</f>
        <v>0.68</v>
      </c>
      <c r="BA162">
        <f>(($AO$137-$AP$135)/($AP$136-$AP$135))</f>
        <v>0.36</v>
      </c>
      <c r="BB162">
        <f>(($AQ$135-$AP$135)/($AP$136-$AP$135))</f>
        <v>0.84</v>
      </c>
      <c r="BC162">
        <f>(($AN$141-$AQ$134)/($AQ$135-$AQ$134))</f>
        <v>0.83333333333333337</v>
      </c>
      <c r="BD162">
        <f>(($AO$137-$AQ$134)/($AQ$135-$AQ$134))</f>
        <v>0.5</v>
      </c>
      <c r="BE162">
        <f>(($AP$135-$AQ$134)/($AQ$135-$AQ$134))</f>
        <v>0.125</v>
      </c>
      <c r="BG162">
        <v>3</v>
      </c>
      <c r="BH162">
        <v>861</v>
      </c>
      <c r="BI162">
        <f>($BH$186-$BH$183)/200</f>
        <v>0.1</v>
      </c>
      <c r="BQ162">
        <f>1-(($AO$137-$AN$140)/($AN$141-$AN$140))</f>
        <v>0.34782608695652173</v>
      </c>
      <c r="BR162">
        <f>(($AP$135-$AN$140)/($AN$141-$AN$140))</f>
        <v>0.2608695652173913</v>
      </c>
      <c r="BS162">
        <f>(($AQ$134-$AN$140)/($AN$141-$AN$140))</f>
        <v>0.13043478260869565</v>
      </c>
      <c r="BT162">
        <f>(($AN$140-$AO$136)/($AO$137-$AO$136))</f>
        <v>0.34782608695652173</v>
      </c>
      <c r="BU162">
        <f>1-(($AP$135-$AO$136)/($AO$137-$AO$136))</f>
        <v>0.39130434782608692</v>
      </c>
      <c r="BV162">
        <f>(($AQ$134-$AO$136)/($AO$137-$AO$136))</f>
        <v>0.47826086956521741</v>
      </c>
      <c r="BW162">
        <f>1-(($AN$141-$AP$135)/($AP$136-$AP$135))</f>
        <v>0.31999999999999995</v>
      </c>
      <c r="BX162">
        <f>(($AO$137-$AP$135)/($AP$136-$AP$135))</f>
        <v>0.36</v>
      </c>
      <c r="BY162">
        <f>1-(($AQ$135-$AP$135)/($AP$136-$AP$135))</f>
        <v>0.16000000000000003</v>
      </c>
      <c r="BZ162">
        <f>1-(($AN$141-$AQ$134)/($AQ$135-$AQ$134))</f>
        <v>0.16666666666666663</v>
      </c>
      <c r="CA162">
        <f>(($AO$137-$AQ$134)/($AQ$135-$AQ$134))</f>
        <v>0.5</v>
      </c>
      <c r="CB162">
        <f>(($AP$135-$AQ$134)/($AQ$135-$AQ$134))</f>
        <v>0.125</v>
      </c>
    </row>
    <row r="163" spans="1:80" x14ac:dyDescent="0.25">
      <c r="A163">
        <v>162</v>
      </c>
      <c r="P163">
        <v>0</v>
      </c>
      <c r="Q163" t="str">
        <f t="shared" si="3"/>
        <v/>
      </c>
      <c r="R163">
        <v>4</v>
      </c>
      <c r="X163" t="s">
        <v>300</v>
      </c>
      <c r="Y163" t="s">
        <v>264</v>
      </c>
      <c r="AN163">
        <v>3672</v>
      </c>
      <c r="AO163">
        <v>3711</v>
      </c>
      <c r="AP163">
        <v>3770</v>
      </c>
      <c r="AQ163">
        <v>3794</v>
      </c>
      <c r="AT163">
        <f>(($AO$138-$AN$141)/($AN$142-$AN$141))</f>
        <v>0.56521739130434778</v>
      </c>
      <c r="AU163">
        <f>(($AP$136-$AN$141)/($AN$142-$AN$141))</f>
        <v>0.34782608695652173</v>
      </c>
      <c r="AV163">
        <f>(($AQ$135-$AN$141)/($AN$142-$AN$141))</f>
        <v>0.17391304347826086</v>
      </c>
      <c r="AW163">
        <f>(($AN$141-$AO$137)/($AO$138-$AO$137))</f>
        <v>0.38095238095238093</v>
      </c>
      <c r="AX163">
        <f>(($AP$136-$AO$137)/($AO$138-$AO$137))</f>
        <v>0.76190476190476186</v>
      </c>
      <c r="AY163">
        <f>(($AQ$135-$AO$137)/($AO$138-$AO$137))</f>
        <v>0.5714285714285714</v>
      </c>
      <c r="AZ163">
        <f>(($AN$142-$AP$136)/($AP$137-$AP$136))</f>
        <v>0.65217391304347827</v>
      </c>
      <c r="BA163">
        <f>(($AO$138-$AP$136)/($AP$137-$AP$136))</f>
        <v>0.21739130434782608</v>
      </c>
      <c r="BB163">
        <f>(($AQ$136-$AP$136)/($AP$137-$AP$136))</f>
        <v>0.82608695652173914</v>
      </c>
      <c r="BC163">
        <f>(($AN$142-$AQ$135)/($AQ$136-$AQ$135))</f>
        <v>0.82608695652173914</v>
      </c>
      <c r="BD163">
        <f>(($AO$138-$AQ$135)/($AQ$136-$AQ$135))</f>
        <v>0.39130434782608697</v>
      </c>
      <c r="BE163">
        <f>(($AP$136-$AQ$135)/($AQ$136-$AQ$135))</f>
        <v>0.17391304347826086</v>
      </c>
      <c r="BG163">
        <v>4</v>
      </c>
      <c r="BH163">
        <v>866</v>
      </c>
      <c r="BI163">
        <f>($BH$187-$BH$184)/200</f>
        <v>0.105</v>
      </c>
      <c r="BQ163">
        <f>1-(($AO$138-$AN$141)/($AN$142-$AN$141))</f>
        <v>0.43478260869565222</v>
      </c>
      <c r="BR163">
        <f>(($AP$136-$AN$141)/($AN$142-$AN$141))</f>
        <v>0.34782608695652173</v>
      </c>
      <c r="BS163">
        <f>(($AQ$135-$AN$141)/($AN$142-$AN$141))</f>
        <v>0.17391304347826086</v>
      </c>
      <c r="BT163">
        <f>(($AN$141-$AO$137)/($AO$138-$AO$137))</f>
        <v>0.38095238095238093</v>
      </c>
      <c r="BU163">
        <f>1-(($AP$136-$AO$137)/($AO$138-$AO$137))</f>
        <v>0.23809523809523814</v>
      </c>
      <c r="BV163">
        <f>1-(($AQ$135-$AO$137)/($AO$138-$AO$137))</f>
        <v>0.4285714285714286</v>
      </c>
      <c r="BW163">
        <f>1-(($AN$142-$AP$136)/($AP$137-$AP$136))</f>
        <v>0.34782608695652173</v>
      </c>
      <c r="BX163">
        <f>(($AO$138-$AP$136)/($AP$137-$AP$136))</f>
        <v>0.21739130434782608</v>
      </c>
      <c r="BY163">
        <f>1-(($AQ$136-$AP$136)/($AP$137-$AP$136))</f>
        <v>0.17391304347826086</v>
      </c>
      <c r="BZ163">
        <f>1-(($AN$142-$AQ$135)/($AQ$136-$AQ$135))</f>
        <v>0.17391304347826086</v>
      </c>
      <c r="CA163">
        <f>(($AO$138-$AQ$135)/($AQ$136-$AQ$135))</f>
        <v>0.39130434782608697</v>
      </c>
      <c r="CB163">
        <f>(($AP$136-$AQ$135)/($AQ$136-$AQ$135))</f>
        <v>0.17391304347826086</v>
      </c>
    </row>
    <row r="164" spans="1:80" x14ac:dyDescent="0.25">
      <c r="A164">
        <v>163</v>
      </c>
      <c r="P164">
        <v>0</v>
      </c>
      <c r="Q164" t="str">
        <f t="shared" si="3"/>
        <v/>
      </c>
      <c r="R164">
        <v>1</v>
      </c>
      <c r="X164" t="s">
        <v>300</v>
      </c>
      <c r="Y164" t="s">
        <v>264</v>
      </c>
      <c r="AN164">
        <v>3696</v>
      </c>
      <c r="AO164">
        <v>3734</v>
      </c>
      <c r="AP164">
        <v>3794</v>
      </c>
      <c r="AQ164">
        <v>3818</v>
      </c>
      <c r="AT164">
        <f>(($AO$139-$AN$142)/($AN$143-$AN$142))</f>
        <v>0.58333333333333337</v>
      </c>
      <c r="AU164">
        <f>(($AP$137-$AN$142)/($AN$143-$AN$142))</f>
        <v>0.33333333333333331</v>
      </c>
      <c r="AV164">
        <f>(($AQ$136-$AN$142)/($AN$143-$AN$142))</f>
        <v>0.16666666666666666</v>
      </c>
      <c r="AW164">
        <f>(($AN$142-$AO$138)/($AO$139-$AO$138))</f>
        <v>0.41666666666666669</v>
      </c>
      <c r="AX164">
        <f>(($AP$137-$AO$138)/($AO$139-$AO$138))</f>
        <v>0.75</v>
      </c>
      <c r="AY164">
        <f>(($AQ$136-$AO$138)/($AO$139-$AO$138))</f>
        <v>0.58333333333333337</v>
      </c>
      <c r="AZ164">
        <f>(($AN$143-$AP$137)/($AP$138-$AP$137))</f>
        <v>0.61538461538461542</v>
      </c>
      <c r="BA164">
        <f>(($AO$139-$AP$137)/($AP$138-$AP$137))</f>
        <v>0.23076923076923078</v>
      </c>
      <c r="BB164">
        <f>(($AQ$137-$AP$137)/($AP$138-$AP$137))</f>
        <v>0.76923076923076927</v>
      </c>
      <c r="BC164">
        <f>(($AN$143-$AQ$136)/($AQ$137-$AQ$136))</f>
        <v>0.83333333333333337</v>
      </c>
      <c r="BD164">
        <f>(($AO$139-$AQ$136)/($AQ$137-$AQ$136))</f>
        <v>0.41666666666666669</v>
      </c>
      <c r="BE164">
        <f>(($AP$137-$AQ$136)/($AQ$137-$AQ$136))</f>
        <v>0.16666666666666666</v>
      </c>
      <c r="BG164">
        <v>1</v>
      </c>
      <c r="BH164">
        <v>874</v>
      </c>
      <c r="BI164">
        <f>($BH$193-$BH$190)/200</f>
        <v>8.5000000000000006E-2</v>
      </c>
      <c r="BQ164">
        <f>1-(($AO$139-$AN$142)/($AN$143-$AN$142))</f>
        <v>0.41666666666666663</v>
      </c>
      <c r="BR164">
        <f>(($AP$137-$AN$142)/($AN$143-$AN$142))</f>
        <v>0.33333333333333331</v>
      </c>
      <c r="BS164">
        <f>(($AQ$136-$AN$142)/($AN$143-$AN$142))</f>
        <v>0.16666666666666666</v>
      </c>
      <c r="BT164">
        <f>(($AN$142-$AO$138)/($AO$139-$AO$138))</f>
        <v>0.41666666666666669</v>
      </c>
      <c r="BU164">
        <f>1-(($AP$137-$AO$138)/($AO$139-$AO$138))</f>
        <v>0.25</v>
      </c>
      <c r="BV164">
        <f>1-(($AQ$136-$AO$138)/($AO$139-$AO$138))</f>
        <v>0.41666666666666663</v>
      </c>
      <c r="BW164">
        <f>1-(($AN$143-$AP$137)/($AP$138-$AP$137))</f>
        <v>0.38461538461538458</v>
      </c>
      <c r="BX164">
        <f>(($AO$139-$AP$137)/($AP$138-$AP$137))</f>
        <v>0.23076923076923078</v>
      </c>
      <c r="BY164">
        <f>1-(($AQ$137-$AP$137)/($AP$138-$AP$137))</f>
        <v>0.23076923076923073</v>
      </c>
      <c r="BZ164">
        <f>1-(($AN$143-$AQ$136)/($AQ$137-$AQ$136))</f>
        <v>0.16666666666666663</v>
      </c>
      <c r="CA164">
        <f>(($AO$139-$AQ$136)/($AQ$137-$AQ$136))</f>
        <v>0.41666666666666669</v>
      </c>
      <c r="CB164">
        <f>(($AP$137-$AQ$136)/($AQ$137-$AQ$136))</f>
        <v>0.16666666666666666</v>
      </c>
    </row>
    <row r="165" spans="1:80" x14ac:dyDescent="0.25">
      <c r="A165">
        <v>164</v>
      </c>
      <c r="P165">
        <v>0</v>
      </c>
      <c r="Q165" t="str">
        <f t="shared" si="3"/>
        <v/>
      </c>
      <c r="R165">
        <v>2</v>
      </c>
      <c r="X165" t="s">
        <v>300</v>
      </c>
      <c r="Y165" t="s">
        <v>261</v>
      </c>
      <c r="AB165" t="s">
        <v>302</v>
      </c>
      <c r="AC165" t="str">
        <f>CONCATENATE($R165,$R166,$R167,$R168)</f>
        <v>2341</v>
      </c>
      <c r="AN165">
        <v>3720</v>
      </c>
      <c r="AO165">
        <v>3758</v>
      </c>
      <c r="AP165">
        <v>3817</v>
      </c>
      <c r="AQ165">
        <v>3839</v>
      </c>
      <c r="BG165">
        <v>2</v>
      </c>
      <c r="BH165">
        <v>882</v>
      </c>
      <c r="BI165">
        <f>($BH$194-$BH$191)/200</f>
        <v>9.5000000000000001E-2</v>
      </c>
    </row>
    <row r="166" spans="1:80" x14ac:dyDescent="0.25">
      <c r="A166">
        <v>165</v>
      </c>
      <c r="D166">
        <v>94.844738000000007</v>
      </c>
      <c r="E166" s="2">
        <v>2</v>
      </c>
      <c r="P166">
        <v>1</v>
      </c>
      <c r="Q166" t="str">
        <f t="shared" si="3"/>
        <v>2</v>
      </c>
      <c r="R166">
        <v>3</v>
      </c>
      <c r="X166" t="s">
        <v>300</v>
      </c>
      <c r="Y166" t="s">
        <v>262</v>
      </c>
      <c r="AN166">
        <v>3744</v>
      </c>
      <c r="AO166">
        <v>3788</v>
      </c>
      <c r="AP166">
        <v>3839</v>
      </c>
      <c r="AQ166">
        <v>3863</v>
      </c>
      <c r="BG166">
        <v>3</v>
      </c>
      <c r="BH166">
        <v>886</v>
      </c>
      <c r="BI166">
        <f>($BH$195-$BH$192)/200</f>
        <v>0.11</v>
      </c>
    </row>
    <row r="167" spans="1:80" x14ac:dyDescent="0.25">
      <c r="A167">
        <v>166</v>
      </c>
      <c r="D167">
        <v>94.866881000000006</v>
      </c>
      <c r="E167" s="2">
        <v>2</v>
      </c>
      <c r="P167">
        <v>1</v>
      </c>
      <c r="Q167" t="str">
        <f t="shared" si="3"/>
        <v>2</v>
      </c>
      <c r="R167">
        <v>4</v>
      </c>
      <c r="X167" t="s">
        <v>300</v>
      </c>
      <c r="Y167" t="s">
        <v>263</v>
      </c>
      <c r="AN167">
        <v>3763</v>
      </c>
      <c r="AO167">
        <v>3810</v>
      </c>
      <c r="AP167">
        <v>3862</v>
      </c>
      <c r="AQ167">
        <v>3885</v>
      </c>
      <c r="AT167">
        <f>(($AO$141-$AN$144)/($AN$145-$AN$144))</f>
        <v>0.85</v>
      </c>
      <c r="AU167">
        <f>(($AP$139-$AN$144)/($AN$145-$AN$144))</f>
        <v>0.25</v>
      </c>
      <c r="AV167">
        <f>(($AQ$138-$AN$144)/($AN$145-$AN$144))</f>
        <v>0.25</v>
      </c>
      <c r="AW167">
        <f>(($AN$144-$AO$140)/($AO$141-$AO$140))</f>
        <v>0.15</v>
      </c>
      <c r="AX167">
        <f>(($AP$139-$AO$140)/($AO$141-$AO$140))</f>
        <v>0.4</v>
      </c>
      <c r="AY167">
        <f>(($AQ$138-$AO$140)/($AO$141-$AO$140))</f>
        <v>0.4</v>
      </c>
      <c r="AZ167">
        <f>(($AN$145-$AP$139)/($AP$140-$AP$139))</f>
        <v>0.68181818181818177</v>
      </c>
      <c r="BA167">
        <f>(($AO$141-$AP$139)/($AP$140-$AP$139))</f>
        <v>0.54545454545454541</v>
      </c>
      <c r="BB167">
        <f>(($AQ$138-$AP$139)/($AP$140-$AP$139))</f>
        <v>0</v>
      </c>
      <c r="BC167">
        <f>(($AN$145-$AQ$138)/($AQ$139-$AQ$138))</f>
        <v>0.68181818181818177</v>
      </c>
      <c r="BD167">
        <f>(($AO$141-$AQ$138)/($AQ$139-$AQ$138))</f>
        <v>0.54545454545454541</v>
      </c>
      <c r="BE167">
        <f>(($AP$139-$AQ$138)/($AQ$139-$AQ$138))</f>
        <v>0</v>
      </c>
      <c r="BG167">
        <v>4</v>
      </c>
      <c r="BH167">
        <v>889</v>
      </c>
      <c r="BI167">
        <f>($BH$196-$BH$193)/200</f>
        <v>0.11</v>
      </c>
      <c r="BQ167">
        <f>1-(($AO$141-$AN$144)/($AN$145-$AN$144))</f>
        <v>0.15000000000000002</v>
      </c>
      <c r="BR167">
        <f>(($AP$139-$AN$144)/($AN$145-$AN$144))</f>
        <v>0.25</v>
      </c>
      <c r="BS167">
        <f>(($AQ$138-$AN$144)/($AN$145-$AN$144))</f>
        <v>0.25</v>
      </c>
      <c r="BT167">
        <f>(($AN$144-$AO$140)/($AO$141-$AO$140))</f>
        <v>0.15</v>
      </c>
      <c r="BU167">
        <f>(($AP$139-$AO$140)/($AO$141-$AO$140))</f>
        <v>0.4</v>
      </c>
      <c r="BV167">
        <f>(($AQ$138-$AO$140)/($AO$141-$AO$140))</f>
        <v>0.4</v>
      </c>
      <c r="BW167">
        <f>1-(($AN$145-$AP$139)/($AP$140-$AP$139))</f>
        <v>0.31818181818181823</v>
      </c>
      <c r="BX167">
        <f>1-(($AO$141-$AP$139)/($AP$140-$AP$139))</f>
        <v>0.45454545454545459</v>
      </c>
      <c r="BY167">
        <f>(($AQ$138-$AP$139)/($AP$140-$AP$139))</f>
        <v>0</v>
      </c>
      <c r="BZ167">
        <f>1-(($AN$145-$AQ$138)/($AQ$139-$AQ$138))</f>
        <v>0.31818181818181823</v>
      </c>
      <c r="CA167">
        <f>1-(($AO$141-$AQ$138)/($AQ$139-$AQ$138))</f>
        <v>0.45454545454545459</v>
      </c>
      <c r="CB167">
        <f>(($AP$139-$AQ$138)/($AQ$139-$AQ$138))</f>
        <v>0</v>
      </c>
    </row>
    <row r="168" spans="1:80" x14ac:dyDescent="0.25">
      <c r="A168">
        <v>167</v>
      </c>
      <c r="D168">
        <v>94.902388000000002</v>
      </c>
      <c r="E168" s="2">
        <v>2</v>
      </c>
      <c r="P168">
        <v>1</v>
      </c>
      <c r="Q168" t="str">
        <f t="shared" si="3"/>
        <v>2</v>
      </c>
      <c r="R168">
        <v>1</v>
      </c>
      <c r="X168" t="s">
        <v>300</v>
      </c>
      <c r="Y168" t="s">
        <v>264</v>
      </c>
      <c r="AN168">
        <v>3787</v>
      </c>
      <c r="AO168">
        <v>3831</v>
      </c>
      <c r="AP168">
        <v>3886</v>
      </c>
      <c r="AQ168">
        <v>3909</v>
      </c>
      <c r="AT168">
        <f>(($AO$142-$AN$145)/($AN$146-$AN$145))</f>
        <v>0.76190476190476186</v>
      </c>
      <c r="AU168">
        <f>(($AP$140-$AN$145)/($AN$146-$AN$145))</f>
        <v>0.33333333333333331</v>
      </c>
      <c r="AV168">
        <f>(($AQ$139-$AN$145)/($AN$146-$AN$145))</f>
        <v>0.33333333333333331</v>
      </c>
      <c r="AW168">
        <f>(($AN$145-$AO$141)/($AO$142-$AO$141))</f>
        <v>0.15789473684210525</v>
      </c>
      <c r="AX168">
        <f>(($AP$140-$AO$141)/($AO$142-$AO$141))</f>
        <v>0.52631578947368418</v>
      </c>
      <c r="AY168">
        <f>(($AQ$139-$AO$141)/($AO$142-$AO$141))</f>
        <v>0.52631578947368418</v>
      </c>
      <c r="AZ168">
        <f>(($AN$146-$AP$140)/($AP$141-$AP$140))</f>
        <v>0.66666666666666663</v>
      </c>
      <c r="BA168">
        <f>(($AO$142-$AP$140)/($AP$141-$AP$140))</f>
        <v>0.42857142857142855</v>
      </c>
      <c r="BB168">
        <f>(($AQ$139-$AP$140)/($AP$141-$AP$140))</f>
        <v>0</v>
      </c>
      <c r="BC168">
        <f>(($AN$146-$AQ$139)/($AQ$140-$AQ$139))</f>
        <v>0.66666666666666663</v>
      </c>
      <c r="BD168">
        <f>(($AO$142-$AQ$139)/($AQ$140-$AQ$139))</f>
        <v>0.42857142857142855</v>
      </c>
      <c r="BE168">
        <f>(($AP$140-$AQ$139)/($AQ$140-$AQ$139))</f>
        <v>0</v>
      </c>
      <c r="BG168">
        <v>1</v>
      </c>
      <c r="BH168">
        <v>899</v>
      </c>
      <c r="BI168">
        <f>($BH$197-$BH$194)/200</f>
        <v>0.06</v>
      </c>
      <c r="BQ168">
        <f>1-(($AO$142-$AN$145)/($AN$146-$AN$145))</f>
        <v>0.23809523809523814</v>
      </c>
      <c r="BR168">
        <f>(($AP$140-$AN$145)/($AN$146-$AN$145))</f>
        <v>0.33333333333333331</v>
      </c>
      <c r="BS168">
        <f>(($AQ$139-$AN$145)/($AN$146-$AN$145))</f>
        <v>0.33333333333333331</v>
      </c>
      <c r="BT168">
        <f>(($AN$145-$AO$141)/($AO$142-$AO$141))</f>
        <v>0.15789473684210525</v>
      </c>
      <c r="BU168">
        <f>1-(($AP$140-$AO$141)/($AO$142-$AO$141))</f>
        <v>0.47368421052631582</v>
      </c>
      <c r="BV168">
        <f>1-(($AQ$139-$AO$141)/($AO$142-$AO$141))</f>
        <v>0.47368421052631582</v>
      </c>
      <c r="BW168">
        <f>1-(($AN$146-$AP$140)/($AP$141-$AP$140))</f>
        <v>0.33333333333333337</v>
      </c>
      <c r="BX168">
        <f>(($AO$142-$AP$140)/($AP$141-$AP$140))</f>
        <v>0.42857142857142855</v>
      </c>
      <c r="BY168">
        <f>(($AQ$139-$AP$140)/($AP$141-$AP$140))</f>
        <v>0</v>
      </c>
      <c r="BZ168">
        <f>1-(($AN$146-$AQ$139)/($AQ$140-$AQ$139))</f>
        <v>0.33333333333333337</v>
      </c>
      <c r="CA168">
        <f>(($AO$142-$AQ$139)/($AQ$140-$AQ$139))</f>
        <v>0.42857142857142855</v>
      </c>
      <c r="CB168">
        <f>(($AP$140-$AQ$139)/($AQ$140-$AQ$139))</f>
        <v>0</v>
      </c>
    </row>
    <row r="169" spans="1:80" x14ac:dyDescent="0.25">
      <c r="A169">
        <v>168</v>
      </c>
      <c r="D169">
        <v>94.883715000000009</v>
      </c>
      <c r="E169" s="2">
        <v>2</v>
      </c>
      <c r="P169">
        <v>1</v>
      </c>
      <c r="Q169" t="str">
        <f t="shared" si="3"/>
        <v>2</v>
      </c>
      <c r="R169">
        <v>2</v>
      </c>
      <c r="X169" t="s">
        <v>300</v>
      </c>
      <c r="Y169" t="s">
        <v>261</v>
      </c>
      <c r="AN169">
        <v>3807</v>
      </c>
      <c r="AO169">
        <v>3854</v>
      </c>
      <c r="AP169">
        <v>3909</v>
      </c>
      <c r="AQ169">
        <v>3937</v>
      </c>
      <c r="AT169">
        <f>(($AO$143-$AN$146)/($AN$147-$AN$146))</f>
        <v>0.8</v>
      </c>
      <c r="AU169">
        <f>(($AP$141-$AN$146)/($AN$147-$AN$146))</f>
        <v>0.28000000000000003</v>
      </c>
      <c r="AV169">
        <f>(($AQ$140-$AN$146)/($AN$147-$AN$146))</f>
        <v>0.28000000000000003</v>
      </c>
      <c r="AW169">
        <f>(($AN$146-$AO$142)/($AO$143-$AO$142))</f>
        <v>0.2</v>
      </c>
      <c r="AX169">
        <f>(($AP$141-$AO$142)/($AO$143-$AO$142))</f>
        <v>0.48</v>
      </c>
      <c r="AY169">
        <f>(($AQ$140-$AO$142)/($AO$143-$AO$142))</f>
        <v>0.48</v>
      </c>
      <c r="AZ169">
        <f>(($AN$147-$AP$141)/($AP$142-$AP$141))</f>
        <v>0.75</v>
      </c>
      <c r="BA169">
        <f>(($AO$143-$AP$141)/($AP$142-$AP$141))</f>
        <v>0.54166666666666663</v>
      </c>
      <c r="BB169">
        <f>(($AQ$140-$AP$141)/($AP$142-$AP$141))</f>
        <v>0</v>
      </c>
      <c r="BC169">
        <f>(($AN$147-$AQ$140)/($AQ$141-$AQ$140))</f>
        <v>0.75</v>
      </c>
      <c r="BD169">
        <f>(($AO$143-$AQ$140)/($AQ$141-$AQ$140))</f>
        <v>0.54166666666666663</v>
      </c>
      <c r="BE169">
        <f>(($AP$141-$AQ$140)/($AQ$141-$AQ$140))</f>
        <v>0</v>
      </c>
      <c r="BG169">
        <v>2</v>
      </c>
      <c r="BH169">
        <v>906</v>
      </c>
      <c r="BI169">
        <f>($BH$198-$BH$195)/200</f>
        <v>8.5000000000000006E-2</v>
      </c>
      <c r="BQ169">
        <f>1-(($AO$143-$AN$146)/($AN$147-$AN$146))</f>
        <v>0.19999999999999996</v>
      </c>
      <c r="BR169">
        <f>(($AP$141-$AN$146)/($AN$147-$AN$146))</f>
        <v>0.28000000000000003</v>
      </c>
      <c r="BS169">
        <f>(($AQ$140-$AN$146)/($AN$147-$AN$146))</f>
        <v>0.28000000000000003</v>
      </c>
      <c r="BT169">
        <f>(($AN$146-$AO$142)/($AO$143-$AO$142))</f>
        <v>0.2</v>
      </c>
      <c r="BU169">
        <f>(($AP$141-$AO$142)/($AO$143-$AO$142))</f>
        <v>0.48</v>
      </c>
      <c r="BV169">
        <f>(($AQ$140-$AO$142)/($AO$143-$AO$142))</f>
        <v>0.48</v>
      </c>
      <c r="BW169">
        <f>1-(($AN$147-$AP$141)/($AP$142-$AP$141))</f>
        <v>0.25</v>
      </c>
      <c r="BX169">
        <f>1-(($AO$143-$AP$141)/($AP$142-$AP$141))</f>
        <v>0.45833333333333337</v>
      </c>
      <c r="BY169">
        <f>(($AQ$140-$AP$141)/($AP$142-$AP$141))</f>
        <v>0</v>
      </c>
      <c r="BZ169">
        <f>1-(($AN$147-$AQ$140)/($AQ$141-$AQ$140))</f>
        <v>0.25</v>
      </c>
      <c r="CA169">
        <f>1-(($AO$143-$AQ$140)/($AQ$141-$AQ$140))</f>
        <v>0.45833333333333337</v>
      </c>
      <c r="CB169">
        <f>(($AP$141-$AQ$140)/($AQ$141-$AQ$140))</f>
        <v>0</v>
      </c>
    </row>
    <row r="170" spans="1:80" x14ac:dyDescent="0.25">
      <c r="A170">
        <v>169</v>
      </c>
      <c r="D170">
        <v>94.864125000000001</v>
      </c>
      <c r="E170" s="2">
        <v>2</v>
      </c>
      <c r="P170">
        <v>1</v>
      </c>
      <c r="Q170" t="str">
        <f t="shared" si="3"/>
        <v>2</v>
      </c>
      <c r="R170">
        <v>3</v>
      </c>
      <c r="X170" t="s">
        <v>300</v>
      </c>
      <c r="Y170" t="s">
        <v>262</v>
      </c>
      <c r="AB170" t="s">
        <v>301</v>
      </c>
      <c r="AC170" t="str">
        <f>CONCATENATE($R170,$R171,$R172,$R173)</f>
        <v>3421</v>
      </c>
      <c r="AN170">
        <v>3828</v>
      </c>
      <c r="AO170">
        <v>3873</v>
      </c>
      <c r="AP170">
        <v>3937</v>
      </c>
      <c r="AQ170">
        <v>3960</v>
      </c>
      <c r="AT170">
        <f>(($AO$144-$AN$147)/($AN$148-$AN$147))</f>
        <v>0.8571428571428571</v>
      </c>
      <c r="AU170">
        <f>(($AP$142-$AN$147)/($AN$148-$AN$147))</f>
        <v>0.2857142857142857</v>
      </c>
      <c r="AV170">
        <f>(($AQ$141-$AN$147)/($AN$148-$AN$147))</f>
        <v>0.2857142857142857</v>
      </c>
      <c r="AW170">
        <f>(($AN$147-$AO$143)/($AO$144-$AO$143))</f>
        <v>0.21739130434782608</v>
      </c>
      <c r="AX170">
        <f>(($AP$142-$AO$143)/($AO$144-$AO$143))</f>
        <v>0.47826086956521741</v>
      </c>
      <c r="AY170">
        <f>(($AQ$141-$AO$143)/($AO$144-$AO$143))</f>
        <v>0.47826086956521741</v>
      </c>
      <c r="AZ170">
        <f>(($AN$148-$AP$142)/($AP$143-$AP$142))</f>
        <v>0.68181818181818177</v>
      </c>
      <c r="BA170">
        <f>(($AO$144-$AP$142)/($AP$143-$AP$142))</f>
        <v>0.54545454545454541</v>
      </c>
      <c r="BB170">
        <f>(($AQ$141-$AP$142)/($AP$143-$AP$142))</f>
        <v>0</v>
      </c>
      <c r="BC170">
        <f>(($AN$148-$AQ$141)/($AQ$142-$AQ$141))</f>
        <v>0.68181818181818177</v>
      </c>
      <c r="BD170">
        <f>(($AO$144-$AQ$141)/($AQ$142-$AQ$141))</f>
        <v>0.54545454545454541</v>
      </c>
      <c r="BE170">
        <f>(($AP$142-$AQ$141)/($AQ$142-$AQ$141))</f>
        <v>0</v>
      </c>
      <c r="BG170">
        <v>3</v>
      </c>
      <c r="BH170">
        <v>910</v>
      </c>
      <c r="BI170">
        <f>($BH$199-$BH$196)/200</f>
        <v>9.5000000000000001E-2</v>
      </c>
      <c r="BQ170">
        <f>1-(($AO$144-$AN$147)/($AN$148-$AN$147))</f>
        <v>0.1428571428571429</v>
      </c>
      <c r="BR170">
        <f>(($AP$142-$AN$147)/($AN$148-$AN$147))</f>
        <v>0.2857142857142857</v>
      </c>
      <c r="BS170">
        <f>(($AQ$141-$AN$147)/($AN$148-$AN$147))</f>
        <v>0.2857142857142857</v>
      </c>
      <c r="BT170">
        <f>(($AN$147-$AO$143)/($AO$144-$AO$143))</f>
        <v>0.21739130434782608</v>
      </c>
      <c r="BU170">
        <f>(($AP$142-$AO$143)/($AO$144-$AO$143))</f>
        <v>0.47826086956521741</v>
      </c>
      <c r="BV170">
        <f>(($AQ$141-$AO$143)/($AO$144-$AO$143))</f>
        <v>0.47826086956521741</v>
      </c>
      <c r="BW170">
        <f>1-(($AN$148-$AP$142)/($AP$143-$AP$142))</f>
        <v>0.31818181818181823</v>
      </c>
      <c r="BX170">
        <f>1-(($AO$144-$AP$142)/($AP$143-$AP$142))</f>
        <v>0.45454545454545459</v>
      </c>
      <c r="BY170">
        <f>(($AQ$141-$AP$142)/($AP$143-$AP$142))</f>
        <v>0</v>
      </c>
      <c r="BZ170">
        <f>1-(($AN$148-$AQ$141)/($AQ$142-$AQ$141))</f>
        <v>0.31818181818181823</v>
      </c>
      <c r="CA170">
        <f>1-(($AO$144-$AQ$141)/($AQ$142-$AQ$141))</f>
        <v>0.45454545454545459</v>
      </c>
      <c r="CB170">
        <f>(($AP$142-$AQ$141)/($AQ$142-$AQ$141))</f>
        <v>0</v>
      </c>
    </row>
    <row r="171" spans="1:80" x14ac:dyDescent="0.25">
      <c r="A171">
        <v>170</v>
      </c>
      <c r="D171">
        <v>94.867136000000002</v>
      </c>
      <c r="E171" s="2">
        <v>2</v>
      </c>
      <c r="P171">
        <v>1</v>
      </c>
      <c r="Q171" t="str">
        <f t="shared" si="3"/>
        <v>2</v>
      </c>
      <c r="R171">
        <v>4</v>
      </c>
      <c r="X171" t="s">
        <v>300</v>
      </c>
      <c r="Y171" t="s">
        <v>263</v>
      </c>
      <c r="AN171">
        <v>3851</v>
      </c>
      <c r="AO171">
        <v>3893</v>
      </c>
      <c r="AP171">
        <v>3960</v>
      </c>
      <c r="AQ171">
        <v>3981</v>
      </c>
      <c r="AT171">
        <f>(($AO$145-$AN$148)/($AN$149-$AN$148))</f>
        <v>0.73913043478260865</v>
      </c>
      <c r="AU171">
        <f>(($AP$143-$AN$148)/($AN$149-$AN$148))</f>
        <v>0.30434782608695654</v>
      </c>
      <c r="AV171">
        <f>(($AQ$142-$AN$148)/($AN$149-$AN$148))</f>
        <v>0.30434782608695654</v>
      </c>
      <c r="AW171">
        <f>(($AN$148-$AO$144)/($AO$145-$AO$144))</f>
        <v>0.15</v>
      </c>
      <c r="AX171">
        <f>(($AP$143-$AO$144)/($AO$145-$AO$144))</f>
        <v>0.5</v>
      </c>
      <c r="AY171">
        <f>(($AQ$142-$AO$144)/($AO$145-$AO$144))</f>
        <v>0.5</v>
      </c>
      <c r="AZ171">
        <f>(($AN$149-$AP$143)/($AP$144-$AP$143))</f>
        <v>0.72727272727272729</v>
      </c>
      <c r="BA171">
        <f>(($AO$145-$AP$143)/($AP$144-$AP$143))</f>
        <v>0.45454545454545453</v>
      </c>
      <c r="BB171">
        <f>(($AQ$142-$AP$143)/($AP$144-$AP$143))</f>
        <v>0</v>
      </c>
      <c r="BC171">
        <f>(($AN$149-$AQ$142)/($AQ$143-$AQ$142))</f>
        <v>0.76190476190476186</v>
      </c>
      <c r="BD171">
        <f>(($AO$145-$AQ$142)/($AQ$143-$AQ$142))</f>
        <v>0.47619047619047616</v>
      </c>
      <c r="BE171">
        <f>(($AP$143-$AQ$142)/($AQ$143-$AQ$142))</f>
        <v>0</v>
      </c>
      <c r="BG171">
        <v>4</v>
      </c>
      <c r="BH171">
        <v>912</v>
      </c>
      <c r="BI171">
        <f>($BH$200-$BH$197)/200</f>
        <v>0.105</v>
      </c>
      <c r="BQ171">
        <f>1-(($AO$145-$AN$148)/($AN$149-$AN$148))</f>
        <v>0.26086956521739135</v>
      </c>
      <c r="BR171">
        <f>(($AP$143-$AN$148)/($AN$149-$AN$148))</f>
        <v>0.30434782608695654</v>
      </c>
      <c r="BS171">
        <f>(($AQ$142-$AN$148)/($AN$149-$AN$148))</f>
        <v>0.30434782608695654</v>
      </c>
      <c r="BT171">
        <f>(($AN$148-$AO$144)/($AO$145-$AO$144))</f>
        <v>0.15</v>
      </c>
      <c r="BU171">
        <f>(($AP$143-$AO$144)/($AO$145-$AO$144))</f>
        <v>0.5</v>
      </c>
      <c r="BV171">
        <f>(($AQ$142-$AO$144)/($AO$145-$AO$144))</f>
        <v>0.5</v>
      </c>
      <c r="BW171">
        <f>1-(($AN$149-$AP$143)/($AP$144-$AP$143))</f>
        <v>0.27272727272727271</v>
      </c>
      <c r="BX171">
        <f>(($AO$145-$AP$143)/($AP$144-$AP$143))</f>
        <v>0.45454545454545453</v>
      </c>
      <c r="BY171">
        <f>(($AQ$142-$AP$143)/($AP$144-$AP$143))</f>
        <v>0</v>
      </c>
      <c r="BZ171">
        <f>1-(($AN$149-$AQ$142)/($AQ$143-$AQ$142))</f>
        <v>0.23809523809523814</v>
      </c>
      <c r="CA171">
        <f>(($AO$145-$AQ$142)/($AQ$143-$AQ$142))</f>
        <v>0.47619047619047616</v>
      </c>
      <c r="CB171">
        <f>(($AP$143-$AQ$142)/($AQ$143-$AQ$142))</f>
        <v>0</v>
      </c>
    </row>
    <row r="172" spans="1:80" x14ac:dyDescent="0.25">
      <c r="A172">
        <v>171</v>
      </c>
      <c r="B172">
        <v>86.743323000000004</v>
      </c>
      <c r="C172" s="4">
        <v>1</v>
      </c>
      <c r="D172">
        <v>94.833821</v>
      </c>
      <c r="E172" s="2">
        <v>2</v>
      </c>
      <c r="P172">
        <v>2</v>
      </c>
      <c r="Q172" t="str">
        <f t="shared" si="3"/>
        <v>12</v>
      </c>
      <c r="R172">
        <v>2</v>
      </c>
      <c r="X172" t="s">
        <v>300</v>
      </c>
      <c r="Y172" t="s">
        <v>264</v>
      </c>
      <c r="AN172">
        <v>3877</v>
      </c>
      <c r="AO172">
        <v>3915</v>
      </c>
      <c r="AP172">
        <v>3983</v>
      </c>
      <c r="AQ172">
        <v>4005</v>
      </c>
      <c r="AT172">
        <f>(($AO$146-$AN$149)/($AN$150-$AN$149))</f>
        <v>0.63636363636363635</v>
      </c>
      <c r="AU172">
        <f>(($AP$144-$AN$149)/($AN$150-$AN$149))</f>
        <v>0.27272727272727271</v>
      </c>
      <c r="AV172">
        <f>(($AQ$143-$AN$149)/($AN$150-$AN$149))</f>
        <v>0.22727272727272727</v>
      </c>
      <c r="AW172">
        <f>(($AN$149-$AO$145)/($AO$146-$AO$145))</f>
        <v>0.3</v>
      </c>
      <c r="AX172">
        <f>(($AP$144-$AO$145)/($AO$146-$AO$145))</f>
        <v>0.6</v>
      </c>
      <c r="AY172">
        <f>(($AQ$143-$AO$145)/($AO$146-$AO$145))</f>
        <v>0.55000000000000004</v>
      </c>
      <c r="AZ172">
        <f>(($AN$150-$AP$144)/($AP$145-$AP$144))</f>
        <v>0.64</v>
      </c>
      <c r="BA172">
        <f>(($AO$146-$AP$144)/($AP$145-$AP$144))</f>
        <v>0.32</v>
      </c>
      <c r="BB172">
        <f>(($AQ$143-$AP$143)/($AP$144-$AP$143))</f>
        <v>0.95454545454545459</v>
      </c>
      <c r="BC172">
        <f>(($AN$150-$AQ$143)/($AQ$144-$AQ$143))</f>
        <v>0.73913043478260865</v>
      </c>
      <c r="BD172">
        <f>(($AO$146-$AQ$143)/($AQ$144-$AQ$143))</f>
        <v>0.39130434782608697</v>
      </c>
      <c r="BE172">
        <f>(($AP$144-$AQ$143)/($AQ$144-$AQ$143))</f>
        <v>4.3478260869565216E-2</v>
      </c>
      <c r="BG172">
        <v>2</v>
      </c>
      <c r="BH172">
        <v>925</v>
      </c>
      <c r="BI172">
        <f>($BH$201-$BH$198)/200</f>
        <v>6.5000000000000002E-2</v>
      </c>
      <c r="BQ172">
        <f>1-(($AO$146-$AN$149)/($AN$150-$AN$149))</f>
        <v>0.36363636363636365</v>
      </c>
      <c r="BR172">
        <f>(($AP$144-$AN$149)/($AN$150-$AN$149))</f>
        <v>0.27272727272727271</v>
      </c>
      <c r="BS172">
        <f>(($AQ$143-$AN$149)/($AN$150-$AN$149))</f>
        <v>0.22727272727272727</v>
      </c>
      <c r="BT172">
        <f>(($AN$149-$AO$145)/($AO$146-$AO$145))</f>
        <v>0.3</v>
      </c>
      <c r="BU172">
        <f>1-(($AP$144-$AO$145)/($AO$146-$AO$145))</f>
        <v>0.4</v>
      </c>
      <c r="BV172">
        <f>1-(($AQ$143-$AO$145)/($AO$146-$AO$145))</f>
        <v>0.44999999999999996</v>
      </c>
      <c r="BW172">
        <f>1-(($AN$150-$AP$144)/($AP$145-$AP$144))</f>
        <v>0.36</v>
      </c>
      <c r="BX172">
        <f>(($AO$146-$AP$144)/($AP$145-$AP$144))</f>
        <v>0.32</v>
      </c>
      <c r="BY172">
        <f>1-(($AQ$143-$AP$143)/($AP$144-$AP$143))</f>
        <v>4.5454545454545414E-2</v>
      </c>
      <c r="BZ172">
        <f>1-(($AN$150-$AQ$143)/($AQ$144-$AQ$143))</f>
        <v>0.26086956521739135</v>
      </c>
      <c r="CA172">
        <f>(($AO$146-$AQ$143)/($AQ$144-$AQ$143))</f>
        <v>0.39130434782608697</v>
      </c>
      <c r="CB172">
        <f>(($AP$144-$AQ$143)/($AQ$144-$AQ$143))</f>
        <v>4.3478260869565216E-2</v>
      </c>
    </row>
    <row r="173" spans="1:80" x14ac:dyDescent="0.25">
      <c r="A173">
        <v>172</v>
      </c>
      <c r="B173">
        <v>86.727659000000003</v>
      </c>
      <c r="C173" s="4">
        <v>1</v>
      </c>
      <c r="D173">
        <v>94.844738000000007</v>
      </c>
      <c r="E173" s="2">
        <v>2</v>
      </c>
      <c r="P173">
        <v>2</v>
      </c>
      <c r="Q173" t="str">
        <f t="shared" si="3"/>
        <v>12</v>
      </c>
      <c r="R173">
        <v>1</v>
      </c>
      <c r="X173" t="s">
        <v>300</v>
      </c>
      <c r="Y173" t="s">
        <v>261</v>
      </c>
      <c r="AN173">
        <v>3901</v>
      </c>
      <c r="AO173">
        <v>3929</v>
      </c>
      <c r="AP173">
        <v>4006</v>
      </c>
      <c r="AQ173">
        <v>4027</v>
      </c>
      <c r="AT173">
        <f>(($AO$147-$AN$150)/($AN$151-$AN$150))</f>
        <v>0.5714285714285714</v>
      </c>
      <c r="AU173">
        <f>(($AP$145-$AN$150)/($AN$151-$AN$150))</f>
        <v>0.42857142857142855</v>
      </c>
      <c r="AV173">
        <f>(($AQ$144-$AN$150)/($AN$151-$AN$150))</f>
        <v>0.2857142857142857</v>
      </c>
      <c r="AW173">
        <f>(($AN$150-$AO$146)/($AO$147-$AO$146))</f>
        <v>0.4</v>
      </c>
      <c r="AX173">
        <f>(($AP$145-$AO$146)/($AO$147-$AO$146))</f>
        <v>0.85</v>
      </c>
      <c r="AY173">
        <f>(($AQ$144-$AO$146)/($AO$147-$AO$146))</f>
        <v>0.7</v>
      </c>
      <c r="BB173">
        <f>(($AQ$144-$AP$144)/($AP$145-$AP$144))</f>
        <v>0.88</v>
      </c>
      <c r="BG173">
        <v>1</v>
      </c>
      <c r="BH173">
        <v>930</v>
      </c>
      <c r="BI173">
        <f>($BH$202-$BH$199)/200</f>
        <v>6.5000000000000002E-2</v>
      </c>
      <c r="BQ173">
        <f>1-(($AO$147-$AN$150)/($AN$151-$AN$150))</f>
        <v>0.4285714285714286</v>
      </c>
      <c r="BR173">
        <f>(($AP$145-$AN$150)/($AN$151-$AN$150))</f>
        <v>0.42857142857142855</v>
      </c>
      <c r="BS173">
        <f>(($AQ$144-$AN$150)/($AN$151-$AN$150))</f>
        <v>0.2857142857142857</v>
      </c>
      <c r="BT173">
        <f>(($AN$150-$AO$146)/($AO$147-$AO$146))</f>
        <v>0.4</v>
      </c>
      <c r="BU173">
        <f>1-(($AP$145-$AO$146)/($AO$147-$AO$146))</f>
        <v>0.15000000000000002</v>
      </c>
      <c r="BV173">
        <f>1-(($AQ$144-$AO$146)/($AO$147-$AO$146))</f>
        <v>0.30000000000000004</v>
      </c>
      <c r="BY173">
        <f>1-(($AQ$144-$AP$144)/($AP$145-$AP$144))</f>
        <v>0.12</v>
      </c>
    </row>
    <row r="174" spans="1:80" x14ac:dyDescent="0.25">
      <c r="A174">
        <v>173</v>
      </c>
      <c r="B174">
        <v>86.731488000000013</v>
      </c>
      <c r="C174" s="4">
        <v>1</v>
      </c>
      <c r="P174">
        <v>1</v>
      </c>
      <c r="Q174" t="str">
        <f t="shared" si="3"/>
        <v>1</v>
      </c>
      <c r="R174">
        <v>4</v>
      </c>
      <c r="X174" t="s">
        <v>300</v>
      </c>
      <c r="Y174" t="s">
        <v>262</v>
      </c>
      <c r="AB174" t="s">
        <v>300</v>
      </c>
      <c r="AC174" t="str">
        <f>CONCATENATE($R174,$R175,$R176,$R177)</f>
        <v>4321</v>
      </c>
      <c r="AN174">
        <v>3922</v>
      </c>
      <c r="AO174">
        <v>3949</v>
      </c>
      <c r="AP174">
        <v>4029</v>
      </c>
      <c r="AQ174">
        <v>4048</v>
      </c>
      <c r="BG174">
        <v>4</v>
      </c>
      <c r="BH174">
        <v>934</v>
      </c>
      <c r="BI174">
        <f>($BH$203-$BH$200)/200</f>
        <v>0.08</v>
      </c>
    </row>
    <row r="175" spans="1:80" x14ac:dyDescent="0.25">
      <c r="A175">
        <v>174</v>
      </c>
      <c r="B175">
        <v>86.753372000000013</v>
      </c>
      <c r="C175" s="4">
        <v>1</v>
      </c>
      <c r="H175">
        <v>92.746735000000001</v>
      </c>
      <c r="I175" s="5">
        <v>4</v>
      </c>
      <c r="P175">
        <v>2</v>
      </c>
      <c r="Q175" t="str">
        <f t="shared" si="3"/>
        <v>14</v>
      </c>
      <c r="R175">
        <v>3</v>
      </c>
      <c r="X175" t="s">
        <v>300</v>
      </c>
      <c r="Y175" t="s">
        <v>263</v>
      </c>
      <c r="AN175">
        <v>3930</v>
      </c>
      <c r="AO175">
        <v>3970</v>
      </c>
      <c r="AP175">
        <v>4053</v>
      </c>
      <c r="AQ175">
        <v>4073</v>
      </c>
      <c r="BG175">
        <v>3</v>
      </c>
      <c r="BH175">
        <v>935</v>
      </c>
      <c r="BI175">
        <f>($BH$204-$BH$201)/200</f>
        <v>9.5000000000000001E-2</v>
      </c>
    </row>
    <row r="176" spans="1:80" x14ac:dyDescent="0.25">
      <c r="A176">
        <v>175</v>
      </c>
      <c r="B176">
        <v>86.756792000000004</v>
      </c>
      <c r="C176" s="4">
        <v>1</v>
      </c>
      <c r="H176">
        <v>92.744389000000012</v>
      </c>
      <c r="I176" s="5">
        <v>4</v>
      </c>
      <c r="P176">
        <v>2</v>
      </c>
      <c r="Q176" t="str">
        <f t="shared" si="3"/>
        <v>14</v>
      </c>
      <c r="R176">
        <v>2</v>
      </c>
      <c r="X176" t="s">
        <v>300</v>
      </c>
      <c r="Y176" t="s">
        <v>264</v>
      </c>
      <c r="AN176">
        <v>3954</v>
      </c>
      <c r="AO176">
        <v>3993</v>
      </c>
      <c r="AP176">
        <v>4078</v>
      </c>
      <c r="AQ176">
        <v>4098</v>
      </c>
      <c r="AT176">
        <f>(($AO$149-$AN$152)/($AN$153-$AN$152))</f>
        <v>0.13043478260869565</v>
      </c>
      <c r="AU176">
        <f>(($AP$147-$AN$152)/($AN$153-$AN$152))</f>
        <v>0.39130434782608697</v>
      </c>
      <c r="AV176">
        <f>(($AQ$146-$AN$152)/($AN$153-$AN$152))</f>
        <v>0.34782608695652173</v>
      </c>
      <c r="AW176">
        <f>(($AN$152-$AO$148)/($AO$149-$AO$148))</f>
        <v>0.86956521739130432</v>
      </c>
      <c r="AX176">
        <f>(($AP$146-$AO$148)/($AO$149-$AO$148))</f>
        <v>8.6956521739130432E-2</v>
      </c>
      <c r="AY176">
        <f>(($AQ$145-$AO$148)/($AO$149-$AO$148))</f>
        <v>0.2608695652173913</v>
      </c>
      <c r="AZ176">
        <f>(($AN$152-$AP$146)/($AP$147-$AP$146))</f>
        <v>0.66666666666666663</v>
      </c>
      <c r="BA176">
        <f>(($AO$149-$AP$146)/($AP$147-$AP$146))</f>
        <v>0.77777777777777779</v>
      </c>
      <c r="BB176">
        <f>(($AQ$145-$AP$146)/($AP$147-$AP$146))</f>
        <v>0.14814814814814814</v>
      </c>
      <c r="BC176">
        <f>(($AN$152-$AQ$145)/($AQ$146-$AQ$145))</f>
        <v>0.63636363636363635</v>
      </c>
      <c r="BD176">
        <f>(($AO$149-$AQ$145)/($AQ$146-$AQ$145))</f>
        <v>0.77272727272727271</v>
      </c>
      <c r="BE176">
        <f>(($AP$147-$AQ$146)/($AQ$147-$AQ$146))</f>
        <v>0.04</v>
      </c>
      <c r="BG176">
        <v>2</v>
      </c>
      <c r="BH176">
        <v>947</v>
      </c>
      <c r="BI176">
        <f>($BH$205-$BH$202)/200</f>
        <v>6.5000000000000002E-2</v>
      </c>
      <c r="BQ176">
        <f>(($AO$149-$AN$152)/($AN$153-$AN$152))</f>
        <v>0.13043478260869565</v>
      </c>
      <c r="BR176">
        <f>(($AP$147-$AN$152)/($AN$153-$AN$152))</f>
        <v>0.39130434782608697</v>
      </c>
      <c r="BS176">
        <f>(($AQ$146-$AN$152)/($AN$153-$AN$152))</f>
        <v>0.34782608695652173</v>
      </c>
      <c r="BT176">
        <f>1-(($AN$152-$AO$148)/($AO$149-$AO$148))</f>
        <v>0.13043478260869568</v>
      </c>
      <c r="BU176">
        <f>(($AP$146-$AO$148)/($AO$149-$AO$148))</f>
        <v>8.6956521739130432E-2</v>
      </c>
      <c r="BV176">
        <f>(($AQ$145-$AO$148)/($AO$149-$AO$148))</f>
        <v>0.2608695652173913</v>
      </c>
      <c r="BW176">
        <f>1-(($AN$152-$AP$146)/($AP$147-$AP$146))</f>
        <v>0.33333333333333337</v>
      </c>
      <c r="BX176">
        <f>1-(($AO$149-$AP$146)/($AP$147-$AP$146))</f>
        <v>0.22222222222222221</v>
      </c>
      <c r="BY176">
        <f>(($AQ$145-$AP$146)/($AP$147-$AP$146))</f>
        <v>0.14814814814814814</v>
      </c>
      <c r="BZ176">
        <f>1-(($AN$152-$AQ$145)/($AQ$146-$AQ$145))</f>
        <v>0.36363636363636365</v>
      </c>
      <c r="CA176">
        <f>1-(($AO$149-$AQ$145)/($AQ$146-$AQ$145))</f>
        <v>0.22727272727272729</v>
      </c>
      <c r="CB176">
        <f>(($AP$147-$AQ$146)/($AQ$147-$AQ$146))</f>
        <v>0.04</v>
      </c>
    </row>
    <row r="177" spans="1:80" x14ac:dyDescent="0.25">
      <c r="A177">
        <v>176</v>
      </c>
      <c r="B177">
        <v>86.744702000000004</v>
      </c>
      <c r="C177" s="4">
        <v>1</v>
      </c>
      <c r="H177">
        <v>92.743929000000009</v>
      </c>
      <c r="I177" s="5">
        <v>4</v>
      </c>
      <c r="P177">
        <v>2</v>
      </c>
      <c r="Q177" t="str">
        <f t="shared" si="3"/>
        <v>14</v>
      </c>
      <c r="R177">
        <v>1</v>
      </c>
      <c r="X177" t="s">
        <v>300</v>
      </c>
      <c r="Y177" t="s">
        <v>261</v>
      </c>
      <c r="AN177">
        <v>3976</v>
      </c>
      <c r="AO177">
        <v>4013</v>
      </c>
      <c r="AP177">
        <v>4099</v>
      </c>
      <c r="AQ177">
        <v>4124</v>
      </c>
      <c r="AT177">
        <f>(($AO$150-$AN$153)/($AN$154-$AN$153))</f>
        <v>0.2</v>
      </c>
      <c r="AU177">
        <f>(($AP$148-$AN$153)/($AN$154-$AN$153))</f>
        <v>0.45</v>
      </c>
      <c r="AV177">
        <f>(($AQ$147-$AN$153)/($AN$154-$AN$153))</f>
        <v>0.5</v>
      </c>
      <c r="AW177">
        <f>(($AN$153-$AO$149)/($AO$150-$AO$149))</f>
        <v>0.83333333333333337</v>
      </c>
      <c r="AX177">
        <f>(($AP$147-$AO$149)/($AO$150-$AO$149))</f>
        <v>0.25</v>
      </c>
      <c r="AY177">
        <f>(($AQ$146-$AO$149)/($AO$150-$AO$149))</f>
        <v>0.20833333333333334</v>
      </c>
      <c r="AZ177">
        <f>(($AN$153-$AP$147)/($AP$148-$AP$147))</f>
        <v>0.60869565217391308</v>
      </c>
      <c r="BA177">
        <f>(($AO$150-$AP$147)/($AP$148-$AP$147))</f>
        <v>0.78260869565217395</v>
      </c>
      <c r="BB177">
        <f>(($AQ$146-$AP$146)/($AP$147-$AP$146))</f>
        <v>0.96296296296296291</v>
      </c>
      <c r="BC177">
        <f>(($AN$153-$AQ$146)/($AQ$147-$AQ$146))</f>
        <v>0.6</v>
      </c>
      <c r="BD177">
        <f>(($AO$150-$AQ$146)/($AQ$147-$AQ$146))</f>
        <v>0.76</v>
      </c>
      <c r="BE177">
        <f>(($AP$148-$AQ$146)/($AQ$147-$AQ$146))</f>
        <v>0.96</v>
      </c>
      <c r="BG177">
        <v>1</v>
      </c>
      <c r="BH177">
        <v>953</v>
      </c>
      <c r="BI177">
        <f>($BH$206-$BH$203)/200</f>
        <v>0.09</v>
      </c>
      <c r="BQ177">
        <f>(($AO$150-$AN$153)/($AN$154-$AN$153))</f>
        <v>0.2</v>
      </c>
      <c r="BR177">
        <f>(($AP$148-$AN$153)/($AN$154-$AN$153))</f>
        <v>0.45</v>
      </c>
      <c r="BS177">
        <f>(($AQ$147-$AN$153)/($AN$154-$AN$153))</f>
        <v>0.5</v>
      </c>
      <c r="BT177">
        <f>1-(($AN$153-$AO$149)/($AO$150-$AO$149))</f>
        <v>0.16666666666666663</v>
      </c>
      <c r="BU177">
        <f>(($AP$147-$AO$149)/($AO$150-$AO$149))</f>
        <v>0.25</v>
      </c>
      <c r="BV177">
        <f>(($AQ$146-$AO$149)/($AO$150-$AO$149))</f>
        <v>0.20833333333333334</v>
      </c>
      <c r="BW177">
        <f>1-(($AN$153-$AP$147)/($AP$148-$AP$147))</f>
        <v>0.39130434782608692</v>
      </c>
      <c r="BX177">
        <f>1-(($AO$150-$AP$147)/($AP$148-$AP$147))</f>
        <v>0.21739130434782605</v>
      </c>
      <c r="BY177">
        <f>1-(($AQ$146-$AP$146)/($AP$147-$AP$146))</f>
        <v>3.703703703703709E-2</v>
      </c>
      <c r="BZ177">
        <f>1-(($AN$153-$AQ$146)/($AQ$147-$AQ$146))</f>
        <v>0.4</v>
      </c>
      <c r="CA177">
        <f>1-(($AO$150-$AQ$146)/($AQ$147-$AQ$146))</f>
        <v>0.24</v>
      </c>
      <c r="CB177">
        <f>1-(($AP$148-$AQ$146)/($AQ$147-$AQ$146))</f>
        <v>4.0000000000000036E-2</v>
      </c>
    </row>
    <row r="178" spans="1:80" x14ac:dyDescent="0.25">
      <c r="A178">
        <v>177</v>
      </c>
      <c r="B178">
        <v>86.696389000000011</v>
      </c>
      <c r="C178" s="4">
        <v>1</v>
      </c>
      <c r="F178">
        <v>89.209316999999999</v>
      </c>
      <c r="G178" s="3">
        <v>3</v>
      </c>
      <c r="H178">
        <v>92.734133000000014</v>
      </c>
      <c r="I178" s="5">
        <v>4</v>
      </c>
      <c r="P178">
        <v>3</v>
      </c>
      <c r="Q178" t="str">
        <f t="shared" si="3"/>
        <v>134</v>
      </c>
      <c r="R178">
        <v>4</v>
      </c>
      <c r="X178" t="s">
        <v>300</v>
      </c>
      <c r="Y178" t="s">
        <v>262</v>
      </c>
      <c r="AB178" t="s">
        <v>300</v>
      </c>
      <c r="AC178" t="str">
        <f>CONCATENATE($R178,$R179,$R180,$R181)</f>
        <v>4321</v>
      </c>
      <c r="AN178">
        <v>3999</v>
      </c>
      <c r="AO178">
        <v>4033</v>
      </c>
      <c r="AP178">
        <v>4124</v>
      </c>
      <c r="AQ178">
        <v>4149</v>
      </c>
      <c r="AT178">
        <f>(($AO$151-$AN$154)/($AN$155-$AN$154))</f>
        <v>0.23809523809523808</v>
      </c>
      <c r="AU178">
        <f>(($AP$149-$AN$154)/($AN$155-$AN$154))</f>
        <v>0.5714285714285714</v>
      </c>
      <c r="AV178">
        <f>(($AQ$148-$AN$154)/($AN$155-$AN$154))</f>
        <v>0.61904761904761907</v>
      </c>
      <c r="AW178">
        <f>(($AN$154-$AO$150)/($AO$151-$AO$150))</f>
        <v>0.76190476190476186</v>
      </c>
      <c r="AX178">
        <f>(($AP$148-$AO$150)/($AO$151-$AO$150))</f>
        <v>0.23809523809523808</v>
      </c>
      <c r="AY178">
        <f>(($AQ$147-$AO$150)/($AO$151-$AO$150))</f>
        <v>0.2857142857142857</v>
      </c>
      <c r="AZ178">
        <f>(($AN$154-$AP$148)/($AP$149-$AP$148))</f>
        <v>0.47826086956521741</v>
      </c>
      <c r="BA178">
        <f>(($AO$151-$AP$148)/($AP$149-$AP$148))</f>
        <v>0.69565217391304346</v>
      </c>
      <c r="BB178">
        <f>(($AQ$147-$AP$148)/($AP$149-$AP$148))</f>
        <v>4.3478260869565216E-2</v>
      </c>
      <c r="BC178">
        <f>(($AN$154-$AQ$147)/($AQ$148-$AQ$147))</f>
        <v>0.43478260869565216</v>
      </c>
      <c r="BD178">
        <f>(($AO$151-$AQ$147)/($AQ$148-$AQ$147))</f>
        <v>0.65217391304347827</v>
      </c>
      <c r="BE178">
        <f>(($AP$149-$AQ$147)/($AQ$148-$AQ$147))</f>
        <v>0.95652173913043481</v>
      </c>
      <c r="BG178">
        <v>4</v>
      </c>
      <c r="BH178">
        <v>957</v>
      </c>
      <c r="BI178">
        <f>($BH$207-$BH$204)/200</f>
        <v>8.5000000000000006E-2</v>
      </c>
      <c r="BQ178">
        <f>(($AO$151-$AN$154)/($AN$155-$AN$154))</f>
        <v>0.23809523809523808</v>
      </c>
      <c r="BR178">
        <f>1-(($AP$149-$AN$154)/($AN$155-$AN$154))</f>
        <v>0.4285714285714286</v>
      </c>
      <c r="BS178">
        <f>1-(($AQ$148-$AN$154)/($AN$155-$AN$154))</f>
        <v>0.38095238095238093</v>
      </c>
      <c r="BT178">
        <f>1-(($AN$154-$AO$150)/($AO$151-$AO$150))</f>
        <v>0.23809523809523814</v>
      </c>
      <c r="BU178">
        <f>(($AP$148-$AO$150)/($AO$151-$AO$150))</f>
        <v>0.23809523809523808</v>
      </c>
      <c r="BV178">
        <f>(($AQ$147-$AO$150)/($AO$151-$AO$150))</f>
        <v>0.2857142857142857</v>
      </c>
      <c r="BW178">
        <f>(($AN$154-$AP$148)/($AP$149-$AP$148))</f>
        <v>0.47826086956521741</v>
      </c>
      <c r="BX178">
        <f>1-(($AO$151-$AP$148)/($AP$149-$AP$148))</f>
        <v>0.30434782608695654</v>
      </c>
      <c r="BY178">
        <f>(($AQ$147-$AP$148)/($AP$149-$AP$148))</f>
        <v>4.3478260869565216E-2</v>
      </c>
      <c r="BZ178">
        <f>(($AN$154-$AQ$147)/($AQ$148-$AQ$147))</f>
        <v>0.43478260869565216</v>
      </c>
      <c r="CA178">
        <f>1-(($AO$151-$AQ$147)/($AQ$148-$AQ$147))</f>
        <v>0.34782608695652173</v>
      </c>
      <c r="CB178">
        <f>1-(($AP$149-$AQ$147)/($AQ$148-$AQ$147))</f>
        <v>4.3478260869565188E-2</v>
      </c>
    </row>
    <row r="179" spans="1:80" x14ac:dyDescent="0.25">
      <c r="A179">
        <v>178</v>
      </c>
      <c r="B179">
        <v>86.743323000000004</v>
      </c>
      <c r="C179" s="4">
        <v>1</v>
      </c>
      <c r="F179">
        <v>89.148556000000013</v>
      </c>
      <c r="G179" s="3">
        <v>3</v>
      </c>
      <c r="H179">
        <v>92.728163000000009</v>
      </c>
      <c r="I179" s="5">
        <v>4</v>
      </c>
      <c r="P179">
        <v>3</v>
      </c>
      <c r="Q179" t="str">
        <f t="shared" si="3"/>
        <v>134</v>
      </c>
      <c r="R179">
        <v>3</v>
      </c>
      <c r="X179" t="s">
        <v>300</v>
      </c>
      <c r="Y179" t="s">
        <v>263</v>
      </c>
      <c r="AN179">
        <v>4020</v>
      </c>
      <c r="AO179">
        <v>4060</v>
      </c>
      <c r="AP179">
        <v>4147</v>
      </c>
      <c r="AQ179">
        <v>4173</v>
      </c>
      <c r="AT179">
        <f>(($AO$152-$AN$155)/($AN$156-$AN$155))</f>
        <v>0.24</v>
      </c>
      <c r="AU179">
        <f>(($AP$150-$AN$155)/($AN$156-$AN$155))</f>
        <v>0.52</v>
      </c>
      <c r="AV179">
        <f>(($AQ$149-$AN$155)/($AN$156-$AN$155))</f>
        <v>0.52</v>
      </c>
      <c r="AW179">
        <f>(($AN$155-$AO$151)/($AO$152-$AO$151))</f>
        <v>0.72727272727272729</v>
      </c>
      <c r="AX179">
        <f>(($AP$149-$AO$151)/($AO$152-$AO$151))</f>
        <v>0.31818181818181818</v>
      </c>
      <c r="AY179">
        <f>(($AQ$148-$AO$151)/($AO$152-$AO$151))</f>
        <v>0.36363636363636365</v>
      </c>
      <c r="AZ179">
        <f>(($AN$155-$AP$149)/($AP$150-$AP$149))</f>
        <v>0.40909090909090912</v>
      </c>
      <c r="BA179">
        <f>(($AO$152-$AP$149)/($AP$150-$AP$149))</f>
        <v>0.68181818181818177</v>
      </c>
      <c r="BB179">
        <f>(($AQ$148-$AP$149)/($AP$150-$AP$149))</f>
        <v>4.5454545454545456E-2</v>
      </c>
      <c r="BC179">
        <f>(($AN$155-$AQ$148)/($AQ$149-$AQ$148))</f>
        <v>0.38095238095238093</v>
      </c>
      <c r="BD179">
        <f>(($AO$152-$AQ$148)/($AQ$149-$AQ$148))</f>
        <v>0.66666666666666663</v>
      </c>
      <c r="BE179">
        <f>(($AP$150-$AQ$149)/($AQ$150-$AQ$149))</f>
        <v>0</v>
      </c>
      <c r="BG179">
        <v>3</v>
      </c>
      <c r="BH179">
        <v>959</v>
      </c>
      <c r="BI179">
        <f>($BH$208-$BH$205)/200</f>
        <v>0.105</v>
      </c>
      <c r="BQ179">
        <f>(($AO$152-$AN$155)/($AN$156-$AN$155))</f>
        <v>0.24</v>
      </c>
      <c r="BR179">
        <f>1-(($AP$150-$AN$155)/($AN$156-$AN$155))</f>
        <v>0.48</v>
      </c>
      <c r="BS179">
        <f>1-(($AQ$149-$AN$155)/($AN$156-$AN$155))</f>
        <v>0.48</v>
      </c>
      <c r="BT179">
        <f>1-(($AN$155-$AO$151)/($AO$152-$AO$151))</f>
        <v>0.27272727272727271</v>
      </c>
      <c r="BU179">
        <f>(($AP$149-$AO$151)/($AO$152-$AO$151))</f>
        <v>0.31818181818181818</v>
      </c>
      <c r="BV179">
        <f>(($AQ$148-$AO$151)/($AO$152-$AO$151))</f>
        <v>0.36363636363636365</v>
      </c>
      <c r="BW179">
        <f>(($AN$155-$AP$149)/($AP$150-$AP$149))</f>
        <v>0.40909090909090912</v>
      </c>
      <c r="BX179">
        <f>1-(($AO$152-$AP$149)/($AP$150-$AP$149))</f>
        <v>0.31818181818181823</v>
      </c>
      <c r="BY179">
        <f>(($AQ$148-$AP$149)/($AP$150-$AP$149))</f>
        <v>4.5454545454545456E-2</v>
      </c>
      <c r="BZ179">
        <f>(($AN$155-$AQ$148)/($AQ$149-$AQ$148))</f>
        <v>0.38095238095238093</v>
      </c>
      <c r="CA179">
        <f>1-(($AO$152-$AQ$148)/($AQ$149-$AQ$148))</f>
        <v>0.33333333333333337</v>
      </c>
      <c r="CB179">
        <f>(($AP$150-$AQ$149)/($AQ$150-$AQ$149))</f>
        <v>0</v>
      </c>
    </row>
    <row r="180" spans="1:80" x14ac:dyDescent="0.25">
      <c r="A180">
        <v>179</v>
      </c>
      <c r="F180">
        <v>89.192074000000005</v>
      </c>
      <c r="G180" s="3">
        <v>3</v>
      </c>
      <c r="H180">
        <v>92.773520000000005</v>
      </c>
      <c r="I180" s="5">
        <v>4</v>
      </c>
      <c r="P180">
        <v>2</v>
      </c>
      <c r="Q180" t="str">
        <f t="shared" si="3"/>
        <v>34</v>
      </c>
      <c r="R180">
        <v>2</v>
      </c>
      <c r="X180" t="s">
        <v>300</v>
      </c>
      <c r="Y180" t="s">
        <v>264</v>
      </c>
      <c r="AN180">
        <v>4043</v>
      </c>
      <c r="AO180">
        <v>4085</v>
      </c>
      <c r="AP180">
        <v>4171</v>
      </c>
      <c r="AQ180">
        <v>4197</v>
      </c>
      <c r="AT180">
        <f>(($AO$153-$AN$156)/($AN$157-$AN$156))</f>
        <v>0.19047619047619047</v>
      </c>
      <c r="AU180">
        <f>(($AP$151-$AN$156)/($AN$157-$AN$156))</f>
        <v>0.47619047619047616</v>
      </c>
      <c r="AV180">
        <f>(($AQ$150-$AN$156)/($AN$157-$AN$156))</f>
        <v>0.5714285714285714</v>
      </c>
      <c r="AW180">
        <f>(($AN$156-$AO$152)/($AO$153-$AO$152))</f>
        <v>0.82608695652173914</v>
      </c>
      <c r="AX180">
        <f>(($AP$150-$AO$152)/($AO$153-$AO$152))</f>
        <v>0.30434782608695654</v>
      </c>
      <c r="AY180">
        <f>(($AQ$149-$AO$152)/($AO$153-$AO$152))</f>
        <v>0.30434782608695654</v>
      </c>
      <c r="AZ180">
        <f>(($AN$156-$AP$150)/($AP$151-$AP$150))</f>
        <v>0.54545454545454541</v>
      </c>
      <c r="BA180">
        <f>(($AO$153-$AP$150)/($AP$151-$AP$150))</f>
        <v>0.72727272727272729</v>
      </c>
      <c r="BB180">
        <f>(($AQ$149-$AP$150)/($AP$151-$AP$150))</f>
        <v>0</v>
      </c>
      <c r="BC180">
        <f>(($AN$156-$AQ$149)/($AQ$150-$AQ$149))</f>
        <v>0.5</v>
      </c>
      <c r="BD180">
        <f>(($AO$153-$AQ$149)/($AQ$150-$AQ$149))</f>
        <v>0.66666666666666663</v>
      </c>
      <c r="BE180">
        <f>(($AP$151-$AQ$149)/($AQ$150-$AQ$149))</f>
        <v>0.91666666666666663</v>
      </c>
      <c r="BG180">
        <v>2</v>
      </c>
      <c r="BH180">
        <v>967</v>
      </c>
      <c r="BI180">
        <f>($BH$209-$BH$206)/200</f>
        <v>0.06</v>
      </c>
      <c r="BQ180">
        <f>(($AO$153-$AN$156)/($AN$157-$AN$156))</f>
        <v>0.19047619047619047</v>
      </c>
      <c r="BR180">
        <f>(($AP$151-$AN$156)/($AN$157-$AN$156))</f>
        <v>0.47619047619047616</v>
      </c>
      <c r="BS180">
        <f>1-(($AQ$150-$AN$156)/($AN$157-$AN$156))</f>
        <v>0.4285714285714286</v>
      </c>
      <c r="BT180">
        <f>1-(($AN$156-$AO$152)/($AO$153-$AO$152))</f>
        <v>0.17391304347826086</v>
      </c>
      <c r="BU180">
        <f>(($AP$150-$AO$152)/($AO$153-$AO$152))</f>
        <v>0.30434782608695654</v>
      </c>
      <c r="BV180">
        <f>(($AQ$149-$AO$152)/($AO$153-$AO$152))</f>
        <v>0.30434782608695654</v>
      </c>
      <c r="BW180">
        <f>1-(($AN$156-$AP$150)/($AP$151-$AP$150))</f>
        <v>0.45454545454545459</v>
      </c>
      <c r="BX180">
        <f>1-(($AO$153-$AP$150)/($AP$151-$AP$150))</f>
        <v>0.27272727272727271</v>
      </c>
      <c r="BY180">
        <f>(($AQ$149-$AP$150)/($AP$151-$AP$150))</f>
        <v>0</v>
      </c>
      <c r="BZ180">
        <f>(($AN$156-$AQ$149)/($AQ$150-$AQ$149))</f>
        <v>0.5</v>
      </c>
      <c r="CA180">
        <f>1-(($AO$153-$AQ$149)/($AQ$150-$AQ$149))</f>
        <v>0.33333333333333337</v>
      </c>
      <c r="CB180">
        <f>1-(($AP$151-$AQ$149)/($AQ$150-$AQ$149))</f>
        <v>8.333333333333337E-2</v>
      </c>
    </row>
    <row r="181" spans="1:80" x14ac:dyDescent="0.25">
      <c r="A181">
        <v>180</v>
      </c>
      <c r="F181">
        <v>89.194317000000012</v>
      </c>
      <c r="G181" s="3">
        <v>3</v>
      </c>
      <c r="H181">
        <v>92.754950000000008</v>
      </c>
      <c r="I181" s="5">
        <v>4</v>
      </c>
      <c r="P181">
        <v>2</v>
      </c>
      <c r="Q181" t="str">
        <f t="shared" si="3"/>
        <v>34</v>
      </c>
      <c r="R181">
        <v>1</v>
      </c>
      <c r="X181" t="s">
        <v>300</v>
      </c>
      <c r="Y181" t="s">
        <v>261</v>
      </c>
      <c r="AN181">
        <v>4070</v>
      </c>
      <c r="AO181">
        <v>4116</v>
      </c>
      <c r="AP181">
        <v>4195</v>
      </c>
      <c r="AQ181">
        <v>4221</v>
      </c>
      <c r="AT181">
        <f>(($AO$154-$AN$157)/($AN$158-$AN$157))</f>
        <v>0.2857142857142857</v>
      </c>
      <c r="AU181">
        <f>(($AP$152-$AN$157)/($AN$158-$AN$157))</f>
        <v>0.52380952380952384</v>
      </c>
      <c r="AV181">
        <f>(($AQ$151-$AN$157)/($AN$158-$AN$157))</f>
        <v>0.61904761904761907</v>
      </c>
      <c r="AW181">
        <f>(($AN$157-$AO$153)/($AO$154-$AO$153))</f>
        <v>0.73913043478260865</v>
      </c>
      <c r="AX181">
        <f>(($AP$151-$AO$153)/($AO$154-$AO$153))</f>
        <v>0.2608695652173913</v>
      </c>
      <c r="AY181">
        <f>(($AQ$150-$AO$153)/($AO$154-$AO$153))</f>
        <v>0.34782608695652173</v>
      </c>
      <c r="AZ181">
        <f>(($AN$157-$AP$151)/($AP$152-$AP$151))</f>
        <v>0.5</v>
      </c>
      <c r="BA181">
        <f>(($AO$154-$AP$151)/($AP$152-$AP$151))</f>
        <v>0.77272727272727271</v>
      </c>
      <c r="BB181">
        <f>(($AQ$150-$AP$151)/($AP$152-$AP$151))</f>
        <v>9.0909090909090912E-2</v>
      </c>
      <c r="BC181">
        <f>(($AN$157-$AQ$150)/($AQ$151-$AQ$150))</f>
        <v>0.40909090909090912</v>
      </c>
      <c r="BD181">
        <f>(($AO$154-$AQ$150)/($AQ$151-$AQ$150))</f>
        <v>0.68181818181818177</v>
      </c>
      <c r="BE181">
        <f>(($AP$152-$AQ$150)/($AQ$151-$AQ$150))</f>
        <v>0.90909090909090906</v>
      </c>
      <c r="BG181">
        <v>1</v>
      </c>
      <c r="BH181">
        <v>975</v>
      </c>
      <c r="BI181">
        <f>($BH$210-$BH$207)/200</f>
        <v>0.09</v>
      </c>
      <c r="BQ181">
        <f>(($AO$154-$AN$157)/($AN$158-$AN$157))</f>
        <v>0.2857142857142857</v>
      </c>
      <c r="BR181">
        <f>1-(($AP$152-$AN$157)/($AN$158-$AN$157))</f>
        <v>0.47619047619047616</v>
      </c>
      <c r="BS181">
        <f>1-(($AQ$151-$AN$157)/($AN$158-$AN$157))</f>
        <v>0.38095238095238093</v>
      </c>
      <c r="BT181">
        <f>1-(($AN$157-$AO$153)/($AO$154-$AO$153))</f>
        <v>0.26086956521739135</v>
      </c>
      <c r="BU181">
        <f>(($AP$151-$AO$153)/($AO$154-$AO$153))</f>
        <v>0.2608695652173913</v>
      </c>
      <c r="BV181">
        <f>(($AQ$150-$AO$153)/($AO$154-$AO$153))</f>
        <v>0.34782608695652173</v>
      </c>
      <c r="BW181">
        <f>(($AN$157-$AP$151)/($AP$152-$AP$151))</f>
        <v>0.5</v>
      </c>
      <c r="BX181">
        <f>1-(($AO$154-$AP$151)/($AP$152-$AP$151))</f>
        <v>0.22727272727272729</v>
      </c>
      <c r="BY181">
        <f>(($AQ$150-$AP$151)/($AP$152-$AP$151))</f>
        <v>9.0909090909090912E-2</v>
      </c>
      <c r="BZ181">
        <f>(($AN$157-$AQ$150)/($AQ$151-$AQ$150))</f>
        <v>0.40909090909090912</v>
      </c>
      <c r="CA181">
        <f>1-(($AO$154-$AQ$150)/($AQ$151-$AQ$150))</f>
        <v>0.31818181818181823</v>
      </c>
      <c r="CB181">
        <f>1-(($AP$152-$AQ$150)/($AQ$151-$AQ$150))</f>
        <v>9.0909090909090939E-2</v>
      </c>
    </row>
    <row r="182" spans="1:80" x14ac:dyDescent="0.25">
      <c r="A182">
        <v>181</v>
      </c>
      <c r="F182">
        <v>89.174729000000013</v>
      </c>
      <c r="G182" s="3">
        <v>3</v>
      </c>
      <c r="H182">
        <v>92.746735000000001</v>
      </c>
      <c r="I182" s="5">
        <v>4</v>
      </c>
      <c r="P182">
        <v>2</v>
      </c>
      <c r="Q182" t="str">
        <f t="shared" si="3"/>
        <v>34</v>
      </c>
      <c r="R182">
        <v>4</v>
      </c>
      <c r="X182" t="s">
        <v>300</v>
      </c>
      <c r="Y182" t="s">
        <v>262</v>
      </c>
      <c r="AB182" t="s">
        <v>300</v>
      </c>
      <c r="AC182" t="str">
        <f>CONCATENATE($R182,$R183,$R184,$R185)</f>
        <v>4321</v>
      </c>
      <c r="AN182">
        <v>4091</v>
      </c>
      <c r="AO182">
        <v>4142</v>
      </c>
      <c r="AP182">
        <v>4220</v>
      </c>
      <c r="AQ182">
        <v>4247</v>
      </c>
      <c r="AT182">
        <f>(($AO$155-$AN$158)/($AN$159-$AN$158))</f>
        <v>0.33333333333333331</v>
      </c>
      <c r="AU182">
        <f>(($AP$153-$AN$158)/($AN$159-$AN$158))</f>
        <v>0.61904761904761907</v>
      </c>
      <c r="AV182">
        <f>(($AQ$152-$AN$158)/($AN$159-$AN$158))</f>
        <v>0.76190476190476186</v>
      </c>
      <c r="AW182">
        <f>(($AN$158-$AO$154)/($AO$155-$AO$154))</f>
        <v>0.68181818181818177</v>
      </c>
      <c r="AX182">
        <f>(($AP$152-$AO$154)/($AO$155-$AO$154))</f>
        <v>0.22727272727272727</v>
      </c>
      <c r="AY182">
        <f>(($AQ$151-$AO$154)/($AO$155-$AO$154))</f>
        <v>0.31818181818181818</v>
      </c>
      <c r="AZ182">
        <f>(($AN$158-$AP$152)/($AP$153-$AP$152))</f>
        <v>0.43478260869565216</v>
      </c>
      <c r="BA182">
        <f>(($AO$155-$AP$152)/($AP$153-$AP$152))</f>
        <v>0.73913043478260865</v>
      </c>
      <c r="BB182">
        <f>(($AQ$151-$AP$152)/($AP$153-$AP$152))</f>
        <v>8.6956521739130432E-2</v>
      </c>
      <c r="BC182">
        <f>(($AN$158-$AQ$151)/($AQ$152-$AQ$151))</f>
        <v>0.33333333333333331</v>
      </c>
      <c r="BD182">
        <f>(($AO$155-$AQ$151)/($AQ$152-$AQ$151))</f>
        <v>0.625</v>
      </c>
      <c r="BE182">
        <f>(($AP$153-$AQ$151)/($AQ$152-$AQ$151))</f>
        <v>0.875</v>
      </c>
      <c r="BG182">
        <v>4</v>
      </c>
      <c r="BH182">
        <v>980</v>
      </c>
      <c r="BI182">
        <f>($BH$211-$BH$208)/200</f>
        <v>8.5000000000000006E-2</v>
      </c>
      <c r="BQ182">
        <f>(($AO$155-$AN$158)/($AN$159-$AN$158))</f>
        <v>0.33333333333333331</v>
      </c>
      <c r="BR182">
        <f>1-(($AP$153-$AN$158)/($AN$159-$AN$158))</f>
        <v>0.38095238095238093</v>
      </c>
      <c r="BS182">
        <f>1-(($AQ$152-$AN$158)/($AN$159-$AN$158))</f>
        <v>0.23809523809523814</v>
      </c>
      <c r="BT182">
        <f>1-(($AN$158-$AO$154)/($AO$155-$AO$154))</f>
        <v>0.31818181818181823</v>
      </c>
      <c r="BU182">
        <f>(($AP$152-$AO$154)/($AO$155-$AO$154))</f>
        <v>0.22727272727272727</v>
      </c>
      <c r="BV182">
        <f>(($AQ$151-$AO$154)/($AO$155-$AO$154))</f>
        <v>0.31818181818181818</v>
      </c>
      <c r="BW182">
        <f>(($AN$158-$AP$152)/($AP$153-$AP$152))</f>
        <v>0.43478260869565216</v>
      </c>
      <c r="BX182">
        <f>1-(($AO$155-$AP$152)/($AP$153-$AP$152))</f>
        <v>0.26086956521739135</v>
      </c>
      <c r="BY182">
        <f>(($AQ$151-$AP$152)/($AP$153-$AP$152))</f>
        <v>8.6956521739130432E-2</v>
      </c>
      <c r="BZ182">
        <f>(($AN$158-$AQ$151)/($AQ$152-$AQ$151))</f>
        <v>0.33333333333333331</v>
      </c>
      <c r="CA182">
        <f>1-(($AO$155-$AQ$151)/($AQ$152-$AQ$151))</f>
        <v>0.375</v>
      </c>
      <c r="CB182">
        <f>1-(($AP$153-$AQ$151)/($AQ$152-$AQ$151))</f>
        <v>0.125</v>
      </c>
    </row>
    <row r="183" spans="1:80" x14ac:dyDescent="0.25">
      <c r="A183">
        <v>182</v>
      </c>
      <c r="F183">
        <v>89.10335400000001</v>
      </c>
      <c r="G183" s="3">
        <v>3</v>
      </c>
      <c r="P183">
        <v>1</v>
      </c>
      <c r="Q183" t="str">
        <f t="shared" si="3"/>
        <v>3</v>
      </c>
      <c r="R183">
        <v>3</v>
      </c>
      <c r="X183" t="s">
        <v>300</v>
      </c>
      <c r="Y183" t="s">
        <v>263</v>
      </c>
      <c r="AN183">
        <v>4116</v>
      </c>
      <c r="AO183">
        <v>4164</v>
      </c>
      <c r="AP183">
        <v>4244</v>
      </c>
      <c r="AQ183">
        <v>4272</v>
      </c>
      <c r="AW183">
        <f>(($AN$159-$AO$155)/($AO$156-$AO$155))</f>
        <v>0.66666666666666663</v>
      </c>
      <c r="AX183">
        <f>(($AP$153-$AO$155)/($AO$156-$AO$155))</f>
        <v>0.2857142857142857</v>
      </c>
      <c r="AY183">
        <f>(($AQ$152-$AO$155)/($AO$156-$AO$155))</f>
        <v>0.42857142857142855</v>
      </c>
      <c r="AZ183">
        <f>(($AN$159-$AP$153)/($AP$154-$AP$153))</f>
        <v>0.33333333333333331</v>
      </c>
      <c r="BA183">
        <f>(($AO$156-$AP$153)/($AP$154-$AP$153))</f>
        <v>0.625</v>
      </c>
      <c r="BB183">
        <f>(($AQ$152-$AP$153)/($AP$154-$AP$153))</f>
        <v>0.125</v>
      </c>
      <c r="BC183">
        <f>(($AN$159-$AQ$152)/($AQ$153-$AQ$152))</f>
        <v>0.20833333333333334</v>
      </c>
      <c r="BD183">
        <f>(($AO$156-$AQ$152)/($AQ$153-$AQ$152))</f>
        <v>0.5</v>
      </c>
      <c r="BE183">
        <f>(($AP$154-$AQ$152)/($AQ$153-$AQ$152))</f>
        <v>0.875</v>
      </c>
      <c r="BG183">
        <v>3</v>
      </c>
      <c r="BH183">
        <v>983</v>
      </c>
      <c r="BI183">
        <f>($BH$212-$BH$209)/200</f>
        <v>0.105</v>
      </c>
      <c r="BT183">
        <f>1-(($AN$159-$AO$155)/($AO$156-$AO$155))</f>
        <v>0.33333333333333337</v>
      </c>
      <c r="BU183">
        <f>(($AP$153-$AO$155)/($AO$156-$AO$155))</f>
        <v>0.2857142857142857</v>
      </c>
      <c r="BV183">
        <f>(($AQ$152-$AO$155)/($AO$156-$AO$155))</f>
        <v>0.42857142857142855</v>
      </c>
      <c r="BW183">
        <f>(($AN$159-$AP$153)/($AP$154-$AP$153))</f>
        <v>0.33333333333333331</v>
      </c>
      <c r="BX183">
        <f>1-(($AO$156-$AP$153)/($AP$154-$AP$153))</f>
        <v>0.375</v>
      </c>
      <c r="BY183">
        <f>(($AQ$152-$AP$153)/($AP$154-$AP$153))</f>
        <v>0.125</v>
      </c>
      <c r="BZ183">
        <f>(($AN$159-$AQ$152)/($AQ$153-$AQ$152))</f>
        <v>0.20833333333333334</v>
      </c>
      <c r="CA183">
        <f>(($AO$156-$AQ$152)/($AQ$153-$AQ$152))</f>
        <v>0.5</v>
      </c>
      <c r="CB183">
        <f>1-(($AP$154-$AQ$152)/($AQ$153-$AQ$152))</f>
        <v>0.125</v>
      </c>
    </row>
    <row r="184" spans="1:80" x14ac:dyDescent="0.25">
      <c r="A184">
        <v>183</v>
      </c>
      <c r="F184">
        <v>89.075703000000004</v>
      </c>
      <c r="G184" s="3">
        <v>3</v>
      </c>
      <c r="P184">
        <v>1</v>
      </c>
      <c r="Q184" t="str">
        <f t="shared" si="3"/>
        <v>3</v>
      </c>
      <c r="R184">
        <v>2</v>
      </c>
      <c r="X184" t="s">
        <v>300</v>
      </c>
      <c r="Y184" t="s">
        <v>264</v>
      </c>
      <c r="AN184">
        <v>4136</v>
      </c>
      <c r="AO184">
        <v>4188</v>
      </c>
      <c r="AP184">
        <v>4267</v>
      </c>
      <c r="AQ184">
        <v>4300</v>
      </c>
      <c r="BG184">
        <v>2</v>
      </c>
      <c r="BH184">
        <v>987</v>
      </c>
      <c r="BI184">
        <f>($BH$213-$BH$210)/200</f>
        <v>0.06</v>
      </c>
    </row>
    <row r="185" spans="1:80" x14ac:dyDescent="0.25">
      <c r="A185">
        <v>184</v>
      </c>
      <c r="F185">
        <v>89.209316999999999</v>
      </c>
      <c r="G185" s="3">
        <v>3</v>
      </c>
      <c r="P185">
        <v>1</v>
      </c>
      <c r="Q185" t="str">
        <f t="shared" si="3"/>
        <v>3</v>
      </c>
      <c r="R185">
        <v>1</v>
      </c>
      <c r="X185" t="s">
        <v>300</v>
      </c>
      <c r="Y185" t="s">
        <v>261</v>
      </c>
      <c r="AN185">
        <v>4158</v>
      </c>
      <c r="AO185">
        <v>4214</v>
      </c>
      <c r="AP185">
        <v>4291</v>
      </c>
      <c r="AQ185">
        <v>4316</v>
      </c>
      <c r="BG185">
        <v>1</v>
      </c>
      <c r="BH185">
        <v>997</v>
      </c>
      <c r="BI185">
        <f>($BH$214-$BH$211)/200</f>
        <v>7.4999999999999997E-2</v>
      </c>
    </row>
    <row r="186" spans="1:80" x14ac:dyDescent="0.25">
      <c r="A186">
        <v>185</v>
      </c>
      <c r="P186">
        <v>0</v>
      </c>
      <c r="Q186" t="str">
        <f t="shared" si="3"/>
        <v/>
      </c>
      <c r="R186">
        <v>4</v>
      </c>
      <c r="X186" t="s">
        <v>300</v>
      </c>
      <c r="Y186" t="s">
        <v>262</v>
      </c>
      <c r="AN186">
        <v>4181</v>
      </c>
      <c r="AO186">
        <v>4238</v>
      </c>
      <c r="AP186">
        <v>4316</v>
      </c>
      <c r="AQ186">
        <v>4344</v>
      </c>
      <c r="AT186">
        <f>(($AO$158-$AN$160)/($AN$161-$AN$160))</f>
        <v>0.21739130434782608</v>
      </c>
      <c r="AU186">
        <f>(($AP$156-$AN$160)/($AN$161-$AN$160))</f>
        <v>0.39130434782608697</v>
      </c>
      <c r="AV186">
        <f>(($AQ$155-$AN$160)/($AN$161-$AN$160))</f>
        <v>0.43478260869565216</v>
      </c>
      <c r="AW186">
        <f>(($AN$160-$AO$157)/($AO$158-$AO$157))</f>
        <v>0.8</v>
      </c>
      <c r="AX186">
        <f>(($AP$155-$AO$157)/($AO$158-$AO$157))</f>
        <v>0.12</v>
      </c>
      <c r="AY186">
        <f>(($AQ$154-$AO$157)/($AO$158-$AO$157))</f>
        <v>0.2</v>
      </c>
      <c r="AZ186">
        <f>(($AN$160-$AP$155)/($AP$156-$AP$155))</f>
        <v>0.65384615384615385</v>
      </c>
      <c r="BA186">
        <f>(($AO$158-$AP$155)/($AP$156-$AP$155))</f>
        <v>0.84615384615384615</v>
      </c>
      <c r="BB186">
        <f>(($AQ$154-$AP$155)/($AP$156-$AP$155))</f>
        <v>7.6923076923076927E-2</v>
      </c>
      <c r="BC186">
        <f>(($AN$160-$AQ$154)/($AQ$155-$AQ$154))</f>
        <v>0.6</v>
      </c>
      <c r="BD186">
        <f>(($AO$158-$AQ$154)/($AQ$155-$AQ$154))</f>
        <v>0.8</v>
      </c>
      <c r="BE186">
        <f>(($AP$156-$AQ$154)/($AQ$155-$AQ$154))</f>
        <v>0.96</v>
      </c>
      <c r="BG186">
        <v>4</v>
      </c>
      <c r="BH186">
        <v>1003</v>
      </c>
      <c r="BI186">
        <f>($BH$215-$BH$212)/200</f>
        <v>7.0000000000000007E-2</v>
      </c>
      <c r="BQ186">
        <f>(($AO$158-$AN$160)/($AN$161-$AN$160))</f>
        <v>0.21739130434782608</v>
      </c>
      <c r="BR186">
        <f>(($AP$156-$AN$160)/($AN$161-$AN$160))</f>
        <v>0.39130434782608697</v>
      </c>
      <c r="BS186">
        <f>(($AQ$155-$AN$160)/($AN$161-$AN$160))</f>
        <v>0.43478260869565216</v>
      </c>
      <c r="BT186">
        <f>1-(($AN$160-$AO$157)/($AO$158-$AO$157))</f>
        <v>0.19999999999999996</v>
      </c>
      <c r="BU186">
        <f>(($AP$155-$AO$157)/($AO$158-$AO$157))</f>
        <v>0.12</v>
      </c>
      <c r="BV186">
        <f>(($AQ$154-$AO$157)/($AO$158-$AO$157))</f>
        <v>0.2</v>
      </c>
      <c r="BW186">
        <f>1-(($AN$160-$AP$155)/($AP$156-$AP$155))</f>
        <v>0.34615384615384615</v>
      </c>
      <c r="BX186">
        <f>1-(($AO$158-$AP$155)/($AP$156-$AP$155))</f>
        <v>0.15384615384615385</v>
      </c>
      <c r="BY186">
        <f>(($AQ$154-$AP$155)/($AP$156-$AP$155))</f>
        <v>7.6923076923076927E-2</v>
      </c>
      <c r="BZ186">
        <f>1-(($AN$160-$AQ$154)/($AQ$155-$AQ$154))</f>
        <v>0.4</v>
      </c>
      <c r="CA186">
        <f>1-(($AO$158-$AQ$154)/($AQ$155-$AQ$154))</f>
        <v>0.19999999999999996</v>
      </c>
      <c r="CB186">
        <f>1-(($AP$156-$AQ$154)/($AQ$155-$AQ$154))</f>
        <v>4.0000000000000036E-2</v>
      </c>
    </row>
    <row r="187" spans="1:80" x14ac:dyDescent="0.25">
      <c r="A187">
        <v>186</v>
      </c>
      <c r="D187">
        <v>71.209082000000009</v>
      </c>
      <c r="E187" s="2">
        <v>2</v>
      </c>
      <c r="P187">
        <v>1</v>
      </c>
      <c r="Q187" t="str">
        <f t="shared" si="3"/>
        <v>2</v>
      </c>
      <c r="R187">
        <v>3</v>
      </c>
      <c r="X187" t="s">
        <v>300</v>
      </c>
      <c r="Y187" t="s">
        <v>263</v>
      </c>
      <c r="AN187">
        <v>4208</v>
      </c>
      <c r="AO187">
        <v>4261</v>
      </c>
      <c r="AP187">
        <v>4344</v>
      </c>
      <c r="AQ187">
        <v>4365</v>
      </c>
      <c r="AT187">
        <f>(($AO$159-$AN$161)/($AN$162-$AN$161))</f>
        <v>0.22727272727272727</v>
      </c>
      <c r="AU187">
        <f>(($AP$157-$AN$161)/($AN$162-$AN$161))</f>
        <v>0.45454545454545453</v>
      </c>
      <c r="AV187">
        <f>(($AQ$156-$AN$161)/($AN$162-$AN$161))</f>
        <v>0.54545454545454541</v>
      </c>
      <c r="AW187">
        <f>(($AN$161-$AO$158)/($AO$159-$AO$158))</f>
        <v>0.78260869565217395</v>
      </c>
      <c r="AX187">
        <f>(($AP$156-$AO$158)/($AO$159-$AO$158))</f>
        <v>0.17391304347826086</v>
      </c>
      <c r="AY187">
        <f>(($AQ$155-$AO$158)/($AO$159-$AO$158))</f>
        <v>0.21739130434782608</v>
      </c>
      <c r="AZ187">
        <f>(($AN$161-$AP$156)/($AP$157-$AP$156))</f>
        <v>0.58333333333333337</v>
      </c>
      <c r="BA187">
        <f>(($AO$159-$AP$156)/($AP$157-$AP$156))</f>
        <v>0.79166666666666663</v>
      </c>
      <c r="BB187">
        <f>(($AQ$155-$AP$156)/($AP$157-$AP$156))</f>
        <v>4.1666666666666664E-2</v>
      </c>
      <c r="BC187">
        <f>(($AN$161-$AQ$155)/($AQ$156-$AQ$155))</f>
        <v>0.52</v>
      </c>
      <c r="BD187">
        <f>(($AO$159-$AQ$155)/($AQ$156-$AQ$155))</f>
        <v>0.72</v>
      </c>
      <c r="BE187">
        <f>(($AP$157-$AQ$155)/($AQ$156-$AQ$155))</f>
        <v>0.92</v>
      </c>
      <c r="BG187">
        <v>3</v>
      </c>
      <c r="BH187">
        <v>1008</v>
      </c>
      <c r="BI187">
        <f>($BH$216-$BH$213)/200</f>
        <v>9.5000000000000001E-2</v>
      </c>
      <c r="BQ187">
        <f>(($AO$159-$AN$161)/($AN$162-$AN$161))</f>
        <v>0.22727272727272727</v>
      </c>
      <c r="BR187">
        <f>(($AP$157-$AN$161)/($AN$162-$AN$161))</f>
        <v>0.45454545454545453</v>
      </c>
      <c r="BS187">
        <f>1-(($AQ$156-$AN$161)/($AN$162-$AN$161))</f>
        <v>0.45454545454545459</v>
      </c>
      <c r="BT187">
        <f>1-(($AN$161-$AO$158)/($AO$159-$AO$158))</f>
        <v>0.21739130434782605</v>
      </c>
      <c r="BU187">
        <f>(($AP$156-$AO$158)/($AO$159-$AO$158))</f>
        <v>0.17391304347826086</v>
      </c>
      <c r="BV187">
        <f>(($AQ$155-$AO$158)/($AO$159-$AO$158))</f>
        <v>0.21739130434782608</v>
      </c>
      <c r="BW187">
        <f>1-(($AN$161-$AP$156)/($AP$157-$AP$156))</f>
        <v>0.41666666666666663</v>
      </c>
      <c r="BX187">
        <f>1-(($AO$159-$AP$156)/($AP$157-$AP$156))</f>
        <v>0.20833333333333337</v>
      </c>
      <c r="BY187">
        <f>(($AQ$155-$AP$156)/($AP$157-$AP$156))</f>
        <v>4.1666666666666664E-2</v>
      </c>
      <c r="BZ187">
        <f>1-(($AN$161-$AQ$155)/($AQ$156-$AQ$155))</f>
        <v>0.48</v>
      </c>
      <c r="CA187">
        <f>1-(($AO$159-$AQ$155)/($AQ$156-$AQ$155))</f>
        <v>0.28000000000000003</v>
      </c>
      <c r="CB187">
        <f>1-(($AP$157-$AQ$155)/($AQ$156-$AQ$155))</f>
        <v>7.999999999999996E-2</v>
      </c>
    </row>
    <row r="188" spans="1:80" x14ac:dyDescent="0.25">
      <c r="A188">
        <v>187</v>
      </c>
      <c r="D188">
        <v>71.180614000000006</v>
      </c>
      <c r="E188" s="2">
        <v>2</v>
      </c>
      <c r="P188">
        <v>1</v>
      </c>
      <c r="Q188" t="str">
        <f t="shared" si="3"/>
        <v>2</v>
      </c>
      <c r="R188" t="s">
        <v>22</v>
      </c>
      <c r="X188" t="s">
        <v>300</v>
      </c>
      <c r="Y188" t="s">
        <v>264</v>
      </c>
      <c r="AN188">
        <v>4232</v>
      </c>
      <c r="AO188">
        <v>4287</v>
      </c>
      <c r="AP188">
        <v>4367</v>
      </c>
      <c r="AQ188">
        <v>4390</v>
      </c>
      <c r="AT188">
        <f>(($AO$160-$AN$162)/($AN$163-$AN$162))</f>
        <v>0.18518518518518517</v>
      </c>
      <c r="AU188">
        <f>(($AP$158-$AN$162)/($AN$163-$AN$162))</f>
        <v>0.40740740740740738</v>
      </c>
      <c r="AV188">
        <f>(($AQ$157-$AN$162)/($AN$163-$AN$162))</f>
        <v>0.44444444444444442</v>
      </c>
      <c r="AW188">
        <f>(($AN$162-$AO$159)/($AO$160-$AO$159))</f>
        <v>0.77272727272727271</v>
      </c>
      <c r="AX188">
        <f>(($AP$157-$AO$159)/($AO$160-$AO$159))</f>
        <v>0.22727272727272727</v>
      </c>
      <c r="AY188">
        <f>(($AQ$156-$AO$159)/($AO$160-$AO$159))</f>
        <v>0.31818181818181818</v>
      </c>
      <c r="AZ188">
        <f>(($AN$162-$AP$157)/($AP$158-$AP$157))</f>
        <v>0.52173913043478259</v>
      </c>
      <c r="BA188">
        <f>(($AO$160-$AP$157)/($AP$158-$AP$157))</f>
        <v>0.73913043478260865</v>
      </c>
      <c r="BB188">
        <f>(($AQ$156-$AP$157)/($AP$158-$AP$157))</f>
        <v>8.6956521739130432E-2</v>
      </c>
      <c r="BC188">
        <f>(($AN$162-$AQ$156)/($AQ$157-$AQ$156))</f>
        <v>0.45454545454545453</v>
      </c>
      <c r="BD188">
        <f>(($AO$160-$AQ$156)/($AQ$157-$AQ$156))</f>
        <v>0.68181818181818177</v>
      </c>
      <c r="BE188">
        <f>(($AP$158-$AQ$156)/($AQ$157-$AQ$156))</f>
        <v>0.95454545454545459</v>
      </c>
      <c r="BG188" t="s">
        <v>22</v>
      </c>
      <c r="BH188">
        <v>1009</v>
      </c>
      <c r="BI188">
        <f>($BH$217-$BH$214)/200</f>
        <v>6.5000000000000002E-2</v>
      </c>
      <c r="BQ188">
        <f>(($AO$160-$AN$162)/($AN$163-$AN$162))</f>
        <v>0.18518518518518517</v>
      </c>
      <c r="BR188">
        <f>(($AP$158-$AN$162)/($AN$163-$AN$162))</f>
        <v>0.40740740740740738</v>
      </c>
      <c r="BS188">
        <f>(($AQ$157-$AN$162)/($AN$163-$AN$162))</f>
        <v>0.44444444444444442</v>
      </c>
      <c r="BT188">
        <f>1-(($AN$162-$AO$159)/($AO$160-$AO$159))</f>
        <v>0.22727272727272729</v>
      </c>
      <c r="BU188">
        <f>(($AP$157-$AO$159)/($AO$160-$AO$159))</f>
        <v>0.22727272727272727</v>
      </c>
      <c r="BV188">
        <f>(($AQ$156-$AO$159)/($AO$160-$AO$159))</f>
        <v>0.31818181818181818</v>
      </c>
      <c r="BW188">
        <f>1-(($AN$162-$AP$157)/($AP$158-$AP$157))</f>
        <v>0.47826086956521741</v>
      </c>
      <c r="BX188">
        <f>1-(($AO$160-$AP$157)/($AP$158-$AP$157))</f>
        <v>0.26086956521739135</v>
      </c>
      <c r="BY188">
        <f>(($AQ$156-$AP$157)/($AP$158-$AP$157))</f>
        <v>8.6956521739130432E-2</v>
      </c>
      <c r="BZ188">
        <f>(($AN$162-$AQ$156)/($AQ$157-$AQ$156))</f>
        <v>0.45454545454545453</v>
      </c>
      <c r="CA188">
        <f>1-(($AO$160-$AQ$156)/($AQ$157-$AQ$156))</f>
        <v>0.31818181818181823</v>
      </c>
      <c r="CB188">
        <f>1-(($AP$158-$AQ$156)/($AQ$157-$AQ$156))</f>
        <v>4.5454545454545414E-2</v>
      </c>
    </row>
    <row r="189" spans="1:80" x14ac:dyDescent="0.25">
      <c r="A189">
        <v>188</v>
      </c>
      <c r="D189">
        <v>71.208266000000009</v>
      </c>
      <c r="E189" s="2">
        <v>2</v>
      </c>
      <c r="P189">
        <v>1</v>
      </c>
      <c r="Q189" t="str">
        <f t="shared" si="3"/>
        <v>2</v>
      </c>
      <c r="R189" t="s">
        <v>22</v>
      </c>
      <c r="X189" t="s">
        <v>300</v>
      </c>
      <c r="Y189" t="s">
        <v>261</v>
      </c>
      <c r="AN189">
        <v>4253</v>
      </c>
      <c r="AO189">
        <v>4308</v>
      </c>
      <c r="AP189">
        <v>4392</v>
      </c>
      <c r="AQ189">
        <v>4413</v>
      </c>
      <c r="AT189">
        <f>(($AO$161-$AN$162)/($AN$163-$AN$162))</f>
        <v>0.92592592592592593</v>
      </c>
      <c r="AU189">
        <f>(($AP$159-$AN$163)/($AN$164-$AN$163))</f>
        <v>0.375</v>
      </c>
      <c r="AV189">
        <f>(($AQ$158-$AN$163)/($AN$164-$AN$163))</f>
        <v>0.375</v>
      </c>
      <c r="AW189">
        <f>(($AN$163-$AO$161)/($AO$162-$AO$161))</f>
        <v>9.5238095238095233E-2</v>
      </c>
      <c r="AX189">
        <f>(($AP$158-$AO$160)/($AO$161-$AO$160))</f>
        <v>0.3</v>
      </c>
      <c r="AY189">
        <f>(($AQ$157-$AO$160)/($AO$161-$AO$160))</f>
        <v>0.35</v>
      </c>
      <c r="AZ189">
        <f>(($AN$163-$AP$158)/($AP$159-$AP$158))</f>
        <v>0.64</v>
      </c>
      <c r="BA189">
        <f>(($AO$161-$AP$158)/($AP$159-$AP$158))</f>
        <v>0.56000000000000005</v>
      </c>
      <c r="BB189">
        <f>(($AQ$157-$AP$158)/($AP$159-$AP$158))</f>
        <v>0.04</v>
      </c>
      <c r="BC189">
        <f>(($AN$163-$AQ$157)/($AQ$158-$AQ$157))</f>
        <v>0.625</v>
      </c>
      <c r="BD189">
        <f>(($AO$161-$AQ$157)/($AQ$158-$AQ$157))</f>
        <v>0.54166666666666663</v>
      </c>
      <c r="BE189">
        <f>(($AP$159-$AQ$158)/($AQ$159-$AQ$158))</f>
        <v>0</v>
      </c>
      <c r="BG189" t="s">
        <v>22</v>
      </c>
      <c r="BH189">
        <v>1011</v>
      </c>
      <c r="BI189">
        <f>($BH$218-$BH$215)/200</f>
        <v>7.4999999999999997E-2</v>
      </c>
      <c r="BQ189">
        <f>1-(($AO$161-$AN$162)/($AN$163-$AN$162))</f>
        <v>7.407407407407407E-2</v>
      </c>
      <c r="BR189">
        <f>(($AP$159-$AN$163)/($AN$164-$AN$163))</f>
        <v>0.375</v>
      </c>
      <c r="BS189">
        <f>(($AQ$158-$AN$163)/($AN$164-$AN$163))</f>
        <v>0.375</v>
      </c>
      <c r="BT189">
        <f>(($AN$163-$AO$161)/($AO$162-$AO$161))</f>
        <v>9.5238095238095233E-2</v>
      </c>
      <c r="BU189">
        <f>(($AP$158-$AO$160)/($AO$161-$AO$160))</f>
        <v>0.3</v>
      </c>
      <c r="BV189">
        <f>(($AQ$157-$AO$160)/($AO$161-$AO$160))</f>
        <v>0.35</v>
      </c>
      <c r="BW189">
        <f>1-(($AN$163-$AP$158)/($AP$159-$AP$158))</f>
        <v>0.36</v>
      </c>
      <c r="BX189">
        <f>1-(($AO$161-$AP$158)/($AP$159-$AP$158))</f>
        <v>0.43999999999999995</v>
      </c>
      <c r="BY189">
        <f>(($AQ$157-$AP$158)/($AP$159-$AP$158))</f>
        <v>0.04</v>
      </c>
      <c r="BZ189">
        <f>1-(($AN$163-$AQ$157)/($AQ$158-$AQ$157))</f>
        <v>0.375</v>
      </c>
      <c r="CA189">
        <f>1-(($AO$161-$AQ$157)/($AQ$158-$AQ$157))</f>
        <v>0.45833333333333337</v>
      </c>
      <c r="CB189">
        <f>(($AP$159-$AQ$158)/($AQ$159-$AQ$158))</f>
        <v>0</v>
      </c>
    </row>
    <row r="190" spans="1:80" x14ac:dyDescent="0.25">
      <c r="A190">
        <v>189</v>
      </c>
      <c r="D190">
        <v>71.217959000000008</v>
      </c>
      <c r="E190" s="2">
        <v>2</v>
      </c>
      <c r="P190">
        <v>1</v>
      </c>
      <c r="Q190" t="str">
        <f t="shared" si="3"/>
        <v>2</v>
      </c>
      <c r="R190">
        <v>2</v>
      </c>
      <c r="X190" t="s">
        <v>300</v>
      </c>
      <c r="Y190" t="s">
        <v>262</v>
      </c>
      <c r="AB190" t="s">
        <v>300</v>
      </c>
      <c r="AC190" t="str">
        <f>CONCATENATE($R190,$R191,$R192,$R193)</f>
        <v>2143</v>
      </c>
      <c r="AN190">
        <v>4276</v>
      </c>
      <c r="AO190">
        <v>4334</v>
      </c>
      <c r="AP190">
        <v>4417</v>
      </c>
      <c r="AQ190">
        <v>4437</v>
      </c>
      <c r="AT190">
        <f>(($AO$162-$AN$163)/($AN$164-$AN$163))</f>
        <v>0.79166666666666663</v>
      </c>
      <c r="AU190">
        <f>(($AP$160-$AN$164)/($AN$165-$AN$164))</f>
        <v>0.33333333333333331</v>
      </c>
      <c r="AV190">
        <f>(($AQ$159-$AN$164)/($AN$165-$AN$164))</f>
        <v>0.33333333333333331</v>
      </c>
      <c r="AW190">
        <f>(($AN$164-$AO$162)/($AO$163-$AO$162))</f>
        <v>0.25</v>
      </c>
      <c r="AX190">
        <f>(($AP$159-$AO$161)/($AO$162-$AO$161))</f>
        <v>0.52380952380952384</v>
      </c>
      <c r="AY190">
        <f>(($AQ$158-$AO$161)/($AO$162-$AO$161))</f>
        <v>0.52380952380952384</v>
      </c>
      <c r="AZ190">
        <f>(($AN$164-$AP$159)/($AP$160-$AP$159))</f>
        <v>0.65217391304347827</v>
      </c>
      <c r="BA190">
        <f>(($AO$162-$AP$159)/($AP$160-$AP$159))</f>
        <v>0.43478260869565216</v>
      </c>
      <c r="BB190">
        <f>(($AQ$158-$AP$159)/($AP$160-$AP$159))</f>
        <v>0</v>
      </c>
      <c r="BC190">
        <f>(($AN$164-$AQ$158)/($AQ$159-$AQ$158))</f>
        <v>0.65217391304347827</v>
      </c>
      <c r="BD190">
        <f>(($AO$162-$AQ$158)/($AQ$159-$AQ$158))</f>
        <v>0.43478260869565216</v>
      </c>
      <c r="BE190">
        <f>(($AP$160-$AQ$159)/($AQ$160-$AQ$159))</f>
        <v>0</v>
      </c>
      <c r="BG190">
        <v>2</v>
      </c>
      <c r="BH190">
        <v>1012</v>
      </c>
      <c r="BI190">
        <f>($BH$219-$BH$216)/200</f>
        <v>7.4999999999999997E-2</v>
      </c>
      <c r="BQ190">
        <f>1-(($AO$162-$AN$163)/($AN$164-$AN$163))</f>
        <v>0.20833333333333337</v>
      </c>
      <c r="BR190">
        <f>(($AP$160-$AN$164)/($AN$165-$AN$164))</f>
        <v>0.33333333333333331</v>
      </c>
      <c r="BS190">
        <f>(($AQ$159-$AN$164)/($AN$165-$AN$164))</f>
        <v>0.33333333333333331</v>
      </c>
      <c r="BT190">
        <f>(($AN$164-$AO$162)/($AO$163-$AO$162))</f>
        <v>0.25</v>
      </c>
      <c r="BU190">
        <f>1-(($AP$159-$AO$161)/($AO$162-$AO$161))</f>
        <v>0.47619047619047616</v>
      </c>
      <c r="BV190">
        <f>1-(($AQ$158-$AO$161)/($AO$162-$AO$161))</f>
        <v>0.47619047619047616</v>
      </c>
      <c r="BW190">
        <f>1-(($AN$164-$AP$159)/($AP$160-$AP$159))</f>
        <v>0.34782608695652173</v>
      </c>
      <c r="BX190">
        <f>(($AO$162-$AP$159)/($AP$160-$AP$159))</f>
        <v>0.43478260869565216</v>
      </c>
      <c r="BY190">
        <f>(($AQ$158-$AP$159)/($AP$160-$AP$159))</f>
        <v>0</v>
      </c>
      <c r="BZ190">
        <f>1-(($AN$164-$AQ$158)/($AQ$159-$AQ$158))</f>
        <v>0.34782608695652173</v>
      </c>
      <c r="CA190">
        <f>(($AO$162-$AQ$158)/($AQ$159-$AQ$158))</f>
        <v>0.43478260869565216</v>
      </c>
      <c r="CB190">
        <f>(($AP$160-$AQ$159)/($AQ$160-$AQ$159))</f>
        <v>0</v>
      </c>
    </row>
    <row r="191" spans="1:80" x14ac:dyDescent="0.25">
      <c r="A191">
        <v>190</v>
      </c>
      <c r="D191">
        <v>71.206429</v>
      </c>
      <c r="E191" s="2">
        <v>2</v>
      </c>
      <c r="P191">
        <v>1</v>
      </c>
      <c r="Q191" t="str">
        <f t="shared" si="3"/>
        <v>2</v>
      </c>
      <c r="R191">
        <v>1</v>
      </c>
      <c r="X191" t="s">
        <v>299</v>
      </c>
      <c r="Y191" t="s">
        <v>265</v>
      </c>
      <c r="AN191">
        <v>4305</v>
      </c>
      <c r="AO191">
        <v>4352</v>
      </c>
      <c r="AP191">
        <v>4440</v>
      </c>
      <c r="AQ191">
        <v>4462</v>
      </c>
      <c r="AT191">
        <f>(($AO$163-$AN$164)/($AN$165-$AN$164))</f>
        <v>0.625</v>
      </c>
      <c r="AU191">
        <f>(($AP$161-$AN$165)/($AN$166-$AN$165))</f>
        <v>0.375</v>
      </c>
      <c r="AV191">
        <f>(($AQ$160-$AN$165)/($AN$166-$AN$165))</f>
        <v>0.25</v>
      </c>
      <c r="AW191">
        <f>(($AN$165-$AO$163)/($AO$164-$AO$163))</f>
        <v>0.39130434782608697</v>
      </c>
      <c r="AX191">
        <f>(($AP$160-$AO$162)/($AO$163-$AO$162))</f>
        <v>0.65</v>
      </c>
      <c r="AY191">
        <f>(($AQ$159-$AO$162)/($AO$163-$AO$162))</f>
        <v>0.65</v>
      </c>
      <c r="AZ191">
        <f>(($AN$165-$AP$160)/($AP$161-$AP$160))</f>
        <v>0.64</v>
      </c>
      <c r="BA191">
        <f>(($AO$163-$AP$160)/($AP$161-$AP$160))</f>
        <v>0.28000000000000003</v>
      </c>
      <c r="BB191">
        <f>(($AQ$159-$AP$160)/($AP$161-$AP$160))</f>
        <v>0</v>
      </c>
      <c r="BC191">
        <f>(($AN$165-$AQ$159)/($AQ$160-$AQ$159))</f>
        <v>0.72727272727272729</v>
      </c>
      <c r="BD191">
        <f>(($AO$163-$AQ$159)/($AQ$160-$AQ$159))</f>
        <v>0.31818181818181818</v>
      </c>
      <c r="BE191">
        <f>(($AP$161-$AQ$160)/($AQ$161-$AQ$160))</f>
        <v>0.13043478260869565</v>
      </c>
      <c r="BG191">
        <v>1</v>
      </c>
      <c r="BH191">
        <v>1021</v>
      </c>
      <c r="BI191">
        <f>($BH$220-$BH$217)/200</f>
        <v>0.115</v>
      </c>
      <c r="BQ191">
        <f>1-(($AO$163-$AN$164)/($AN$165-$AN$164))</f>
        <v>0.375</v>
      </c>
      <c r="BR191">
        <f>(($AP$161-$AN$165)/($AN$166-$AN$165))</f>
        <v>0.375</v>
      </c>
      <c r="BS191">
        <f>(($AQ$160-$AN$165)/($AN$166-$AN$165))</f>
        <v>0.25</v>
      </c>
      <c r="BT191">
        <f>(($AN$165-$AO$163)/($AO$164-$AO$163))</f>
        <v>0.39130434782608697</v>
      </c>
      <c r="BU191">
        <f>1-(($AP$160-$AO$162)/($AO$163-$AO$162))</f>
        <v>0.35</v>
      </c>
      <c r="BV191">
        <f>1-(($AQ$159-$AO$162)/($AO$163-$AO$162))</f>
        <v>0.35</v>
      </c>
      <c r="BW191">
        <f>1-(($AN$165-$AP$160)/($AP$161-$AP$160))</f>
        <v>0.36</v>
      </c>
      <c r="BX191">
        <f>(($AO$163-$AP$160)/($AP$161-$AP$160))</f>
        <v>0.28000000000000003</v>
      </c>
      <c r="BY191">
        <f>(($AQ$159-$AP$160)/($AP$161-$AP$160))</f>
        <v>0</v>
      </c>
      <c r="BZ191">
        <f>1-(($AN$165-$AQ$159)/($AQ$160-$AQ$159))</f>
        <v>0.27272727272727271</v>
      </c>
      <c r="CA191">
        <f>(($AO$163-$AQ$159)/($AQ$160-$AQ$159))</f>
        <v>0.31818181818181818</v>
      </c>
      <c r="CB191">
        <f>(($AP$161-$AQ$160)/($AQ$161-$AQ$160))</f>
        <v>0.13043478260869565</v>
      </c>
    </row>
    <row r="192" spans="1:80" x14ac:dyDescent="0.25">
      <c r="A192">
        <v>191</v>
      </c>
      <c r="D192">
        <v>71.211174</v>
      </c>
      <c r="E192" s="2">
        <v>2</v>
      </c>
      <c r="P192">
        <v>1</v>
      </c>
      <c r="Q192" t="str">
        <f t="shared" si="3"/>
        <v>2</v>
      </c>
      <c r="R192">
        <v>4</v>
      </c>
      <c r="X192" t="s">
        <v>301</v>
      </c>
      <c r="Y192" t="s">
        <v>266</v>
      </c>
      <c r="AN192">
        <v>4336</v>
      </c>
      <c r="AO192">
        <v>4378</v>
      </c>
      <c r="AP192">
        <v>4465</v>
      </c>
      <c r="AQ192">
        <v>4484</v>
      </c>
      <c r="AT192">
        <f>(($AO$164-$AN$165)/($AN$166-$AN$165))</f>
        <v>0.58333333333333337</v>
      </c>
      <c r="AX192">
        <f>(($AP$161-$AO$163)/($AO$164-$AO$163))</f>
        <v>0.78260869565217395</v>
      </c>
      <c r="AY192">
        <f>(($AQ$160-$AO$163)/($AO$164-$AO$163))</f>
        <v>0.65217391304347827</v>
      </c>
      <c r="AZ192">
        <f>(($AN$166-$AP$161)/($AP$162-$AP$161))</f>
        <v>0.6</v>
      </c>
      <c r="BA192">
        <f>(($AO$164-$AP$161)/($AP$162-$AP$161))</f>
        <v>0.2</v>
      </c>
      <c r="BB192">
        <f>(($AQ$160-$AP$160)/($AP$161-$AP$160))</f>
        <v>0.88</v>
      </c>
      <c r="BC192">
        <f>(($AN$166-$AQ$160)/($AQ$161-$AQ$160))</f>
        <v>0.78260869565217395</v>
      </c>
      <c r="BD192">
        <f>(($AO$164-$AQ$160)/($AQ$161-$AQ$160))</f>
        <v>0.34782608695652173</v>
      </c>
      <c r="BG192">
        <v>4</v>
      </c>
      <c r="BH192">
        <v>1024</v>
      </c>
      <c r="BI192">
        <f>($BH$221-$BH$218)/200</f>
        <v>0.08</v>
      </c>
      <c r="BQ192">
        <f>1-(($AO$164-$AN$165)/($AN$166-$AN$165))</f>
        <v>0.41666666666666663</v>
      </c>
      <c r="BU192">
        <f>1-(($AP$161-$AO$163)/($AO$164-$AO$163))</f>
        <v>0.21739130434782605</v>
      </c>
      <c r="BV192">
        <f>1-(($AQ$160-$AO$163)/($AO$164-$AO$163))</f>
        <v>0.34782608695652173</v>
      </c>
      <c r="BW192">
        <f>1-(($AN$166-$AP$161)/($AP$162-$AP$161))</f>
        <v>0.4</v>
      </c>
      <c r="BX192">
        <f>(($AO$164-$AP$161)/($AP$162-$AP$161))</f>
        <v>0.2</v>
      </c>
      <c r="BY192">
        <f>1-(($AQ$160-$AP$160)/($AP$161-$AP$160))</f>
        <v>0.12</v>
      </c>
      <c r="BZ192">
        <f>1-(($AN$166-$AQ$160)/($AQ$161-$AQ$160))</f>
        <v>0.21739130434782605</v>
      </c>
      <c r="CA192">
        <f>(($AO$164-$AQ$160)/($AQ$161-$AQ$160))</f>
        <v>0.34782608695652173</v>
      </c>
    </row>
    <row r="193" spans="1:80" x14ac:dyDescent="0.25">
      <c r="A193">
        <v>192</v>
      </c>
      <c r="D193">
        <v>71.223469000000009</v>
      </c>
      <c r="E193" s="2">
        <v>2</v>
      </c>
      <c r="P193">
        <v>1</v>
      </c>
      <c r="Q193" t="str">
        <f t="shared" si="3"/>
        <v>2</v>
      </c>
      <c r="R193">
        <v>3</v>
      </c>
      <c r="X193" t="s">
        <v>301</v>
      </c>
      <c r="Y193" t="s">
        <v>267</v>
      </c>
      <c r="AN193">
        <v>4360</v>
      </c>
      <c r="AO193">
        <v>4400</v>
      </c>
      <c r="AP193">
        <v>4489</v>
      </c>
      <c r="AQ193">
        <v>4509</v>
      </c>
      <c r="BB193">
        <f>(($AQ$161-$AP$161)/($AP$162-$AP$161))</f>
        <v>0.8</v>
      </c>
      <c r="BG193">
        <v>3</v>
      </c>
      <c r="BH193">
        <v>1029</v>
      </c>
      <c r="BI193">
        <f>($BH$222-$BH$219)/200</f>
        <v>7.0000000000000007E-2</v>
      </c>
      <c r="BY193">
        <f>1-(($AQ$161-$AP$161)/($AP$162-$AP$161))</f>
        <v>0.19999999999999996</v>
      </c>
    </row>
    <row r="194" spans="1:80" x14ac:dyDescent="0.25">
      <c r="A194">
        <v>193</v>
      </c>
      <c r="D194">
        <v>71.209082000000009</v>
      </c>
      <c r="E194" s="2">
        <v>2</v>
      </c>
      <c r="P194">
        <v>1</v>
      </c>
      <c r="Q194" t="str">
        <f t="shared" ref="Q194:Q257" si="4">CONCATENATE(C194,E194,G194,I194)</f>
        <v>2</v>
      </c>
      <c r="R194">
        <v>2</v>
      </c>
      <c r="X194" t="s">
        <v>301</v>
      </c>
      <c r="Y194" t="s">
        <v>268</v>
      </c>
      <c r="AB194" t="s">
        <v>300</v>
      </c>
      <c r="AC194" t="str">
        <f>CONCATENATE($R194,$R195,$R196,$R197)</f>
        <v>2143</v>
      </c>
      <c r="AN194">
        <v>4385</v>
      </c>
      <c r="AO194">
        <v>4425</v>
      </c>
      <c r="AP194">
        <v>4515</v>
      </c>
      <c r="AQ194">
        <v>4534</v>
      </c>
      <c r="BG194">
        <v>2</v>
      </c>
      <c r="BH194">
        <v>1040</v>
      </c>
      <c r="BI194">
        <f>($BH$223-$BH$220)/200</f>
        <v>6.5000000000000002E-2</v>
      </c>
    </row>
    <row r="195" spans="1:80" x14ac:dyDescent="0.25">
      <c r="A195">
        <v>194</v>
      </c>
      <c r="B195">
        <v>60.912269000000002</v>
      </c>
      <c r="C195" s="4">
        <v>1</v>
      </c>
      <c r="P195">
        <v>1</v>
      </c>
      <c r="Q195" t="str">
        <f t="shared" si="4"/>
        <v>1</v>
      </c>
      <c r="R195">
        <v>1</v>
      </c>
      <c r="X195" t="s">
        <v>302</v>
      </c>
      <c r="Y195" t="s">
        <v>273</v>
      </c>
      <c r="AN195">
        <v>4408</v>
      </c>
      <c r="AO195">
        <v>4449</v>
      </c>
      <c r="AP195">
        <v>4551</v>
      </c>
      <c r="AQ195">
        <v>4553</v>
      </c>
      <c r="BG195">
        <v>1</v>
      </c>
      <c r="BH195">
        <v>1046</v>
      </c>
      <c r="BI195">
        <f>($BH$229-$BH$226)/200</f>
        <v>0.06</v>
      </c>
    </row>
    <row r="196" spans="1:80" x14ac:dyDescent="0.25">
      <c r="A196">
        <v>195</v>
      </c>
      <c r="B196">
        <v>60.900318000000006</v>
      </c>
      <c r="C196" s="4">
        <v>1</v>
      </c>
      <c r="P196">
        <v>1</v>
      </c>
      <c r="Q196" t="str">
        <f t="shared" si="4"/>
        <v>1</v>
      </c>
      <c r="R196">
        <v>4</v>
      </c>
      <c r="X196" t="s">
        <v>302</v>
      </c>
      <c r="Y196" t="s">
        <v>270</v>
      </c>
      <c r="AN196">
        <v>4433</v>
      </c>
      <c r="AO196">
        <v>4471</v>
      </c>
      <c r="AP196">
        <v>4578</v>
      </c>
      <c r="AQ196">
        <v>4579</v>
      </c>
      <c r="AT196">
        <f>(($AO$166-$AN$168)/($AN$169-$AN$168))</f>
        <v>0.05</v>
      </c>
      <c r="AU196">
        <f>(($AP$163-$AN$167)/($AN$168-$AN$167))</f>
        <v>0.29166666666666669</v>
      </c>
      <c r="AV196">
        <f>(($AQ$162-$AN$167)/($AN$168-$AN$167))</f>
        <v>0.29166666666666669</v>
      </c>
      <c r="AW196">
        <f>(($AN$167-$AO$165)/($AO$166-$AO$165))</f>
        <v>0.16666666666666666</v>
      </c>
      <c r="AX196">
        <f>(($AP$163-$AO$165)/($AO$166-$AO$165))</f>
        <v>0.4</v>
      </c>
      <c r="AY196">
        <f>(($AQ$162-$AO$165)/($AO$166-$AO$165))</f>
        <v>0.4</v>
      </c>
      <c r="AZ196">
        <f>(($AN$168-$AP$163)/($AP$164-$AP$163))</f>
        <v>0.70833333333333337</v>
      </c>
      <c r="BA196">
        <f>(($AO$166-$AP$163)/($AP$164-$AP$163))</f>
        <v>0.75</v>
      </c>
      <c r="BB196">
        <f>(($AQ$162-$AP$163)/($AP$164-$AP$163))</f>
        <v>0</v>
      </c>
      <c r="BC196">
        <f>(($AN$168-$AQ$162)/($AQ$163-$AQ$162))</f>
        <v>0.70833333333333337</v>
      </c>
      <c r="BD196">
        <f>(($AO$166-$AQ$162)/($AQ$163-$AQ$162))</f>
        <v>0.75</v>
      </c>
      <c r="BE196">
        <f>(($AP$163-$AQ$162)/($AQ$163-$AQ$162))</f>
        <v>0</v>
      </c>
      <c r="BG196">
        <v>4</v>
      </c>
      <c r="BH196">
        <v>1051</v>
      </c>
      <c r="BI196">
        <f>($BH$230-$BH$227)/200</f>
        <v>0.1</v>
      </c>
      <c r="BQ196">
        <f>(($AO$166-$AN$168)/($AN$169-$AN$168))</f>
        <v>0.05</v>
      </c>
      <c r="BR196">
        <f>(($AP$163-$AN$167)/($AN$168-$AN$167))</f>
        <v>0.29166666666666669</v>
      </c>
      <c r="BS196">
        <f>(($AQ$162-$AN$167)/($AN$168-$AN$167))</f>
        <v>0.29166666666666669</v>
      </c>
      <c r="BT196">
        <f>(($AN$167-$AO$165)/($AO$166-$AO$165))</f>
        <v>0.16666666666666666</v>
      </c>
      <c r="BU196">
        <f>(($AP$163-$AO$165)/($AO$166-$AO$165))</f>
        <v>0.4</v>
      </c>
      <c r="BV196">
        <f>(($AQ$162-$AO$165)/($AO$166-$AO$165))</f>
        <v>0.4</v>
      </c>
      <c r="BW196">
        <f>1-(($AN$168-$AP$163)/($AP$164-$AP$163))</f>
        <v>0.29166666666666663</v>
      </c>
      <c r="BX196">
        <f>1-(($AO$166-$AP$163)/($AP$164-$AP$163))</f>
        <v>0.25</v>
      </c>
      <c r="BY196">
        <f>(($AQ$162-$AP$163)/($AP$164-$AP$163))</f>
        <v>0</v>
      </c>
      <c r="BZ196">
        <f>1-(($AN$168-$AQ$162)/($AQ$163-$AQ$162))</f>
        <v>0.29166666666666663</v>
      </c>
      <c r="CA196">
        <f>1-(($AO$166-$AQ$162)/($AQ$163-$AQ$162))</f>
        <v>0.25</v>
      </c>
      <c r="CB196">
        <f>(($AP$163-$AQ$162)/($AQ$163-$AQ$162))</f>
        <v>0</v>
      </c>
    </row>
    <row r="197" spans="1:80" x14ac:dyDescent="0.25">
      <c r="A197">
        <v>196</v>
      </c>
      <c r="B197">
        <v>60.887317000000003</v>
      </c>
      <c r="C197" s="4">
        <v>1</v>
      </c>
      <c r="H197">
        <v>67.386370999999997</v>
      </c>
      <c r="I197" s="5">
        <v>4</v>
      </c>
      <c r="P197">
        <v>2</v>
      </c>
      <c r="Q197" t="str">
        <f t="shared" si="4"/>
        <v>14</v>
      </c>
      <c r="R197">
        <v>3</v>
      </c>
      <c r="X197" t="s">
        <v>302</v>
      </c>
      <c r="Y197" t="s">
        <v>271</v>
      </c>
      <c r="AN197">
        <v>4457</v>
      </c>
      <c r="AO197">
        <v>4494</v>
      </c>
      <c r="AP197">
        <v>4602</v>
      </c>
      <c r="AQ197">
        <v>4605</v>
      </c>
      <c r="AT197">
        <f>(($AO$167-$AN$169)/($AN$170-$AN$169))</f>
        <v>0.14285714285714285</v>
      </c>
      <c r="AU197">
        <f>(($AP$164-$AN$168)/($AN$169-$AN$168))</f>
        <v>0.35</v>
      </c>
      <c r="AV197">
        <f>(($AQ$163-$AN$168)/($AN$169-$AN$168))</f>
        <v>0.35</v>
      </c>
      <c r="AW197">
        <f>(($AN$168-$AO$165)/($AO$166-$AO$165))</f>
        <v>0.96666666666666667</v>
      </c>
      <c r="AX197">
        <f>(($AP$164-$AO$166)/($AO$167-$AO$166))</f>
        <v>0.27272727272727271</v>
      </c>
      <c r="AY197">
        <f>(($AQ$163-$AO$166)/($AO$167-$AO$166))</f>
        <v>0.27272727272727271</v>
      </c>
      <c r="AZ197">
        <f>(($AN$169-$AP$164)/($AP$165-$AP$164))</f>
        <v>0.56521739130434778</v>
      </c>
      <c r="BA197">
        <f>(($AO$167-$AP$164)/($AP$165-$AP$164))</f>
        <v>0.69565217391304346</v>
      </c>
      <c r="BB197">
        <f>(($AQ$163-$AP$164)/($AP$165-$AP$164))</f>
        <v>0</v>
      </c>
      <c r="BC197">
        <f>(($AN$169-$AQ$163)/($AQ$164-$AQ$163))</f>
        <v>0.54166666666666663</v>
      </c>
      <c r="BD197">
        <f>(($AO$167-$AQ$163)/($AQ$164-$AQ$163))</f>
        <v>0.66666666666666663</v>
      </c>
      <c r="BE197">
        <f>(($AP$164-$AQ$163)/($AQ$164-$AQ$163))</f>
        <v>0</v>
      </c>
      <c r="BG197">
        <v>3</v>
      </c>
      <c r="BH197">
        <v>1052</v>
      </c>
      <c r="BI197">
        <f>($BH$231-$BH$228)/200</f>
        <v>9.5000000000000001E-2</v>
      </c>
      <c r="BQ197">
        <f>(($AO$167-$AN$169)/($AN$170-$AN$169))</f>
        <v>0.14285714285714285</v>
      </c>
      <c r="BR197">
        <f>(($AP$164-$AN$168)/($AN$169-$AN$168))</f>
        <v>0.35</v>
      </c>
      <c r="BS197">
        <f>(($AQ$163-$AN$168)/($AN$169-$AN$168))</f>
        <v>0.35</v>
      </c>
      <c r="BT197">
        <f>1-(($AN$168-$AO$165)/($AO$166-$AO$165))</f>
        <v>3.3333333333333326E-2</v>
      </c>
      <c r="BU197">
        <f>(($AP$164-$AO$166)/($AO$167-$AO$166))</f>
        <v>0.27272727272727271</v>
      </c>
      <c r="BV197">
        <f>(($AQ$163-$AO$166)/($AO$167-$AO$166))</f>
        <v>0.27272727272727271</v>
      </c>
      <c r="BW197">
        <f>1-(($AN$169-$AP$164)/($AP$165-$AP$164))</f>
        <v>0.43478260869565222</v>
      </c>
      <c r="BX197">
        <f>1-(($AO$167-$AP$164)/($AP$165-$AP$164))</f>
        <v>0.30434782608695654</v>
      </c>
      <c r="BY197">
        <f>(($AQ$163-$AP$164)/($AP$165-$AP$164))</f>
        <v>0</v>
      </c>
      <c r="BZ197">
        <f>1-(($AN$169-$AQ$163)/($AQ$164-$AQ$163))</f>
        <v>0.45833333333333337</v>
      </c>
      <c r="CA197">
        <f>1-(($AO$167-$AQ$163)/($AQ$164-$AQ$163))</f>
        <v>0.33333333333333337</v>
      </c>
      <c r="CB197">
        <f>(($AP$164-$AQ$163)/($AQ$164-$AQ$163))</f>
        <v>0</v>
      </c>
    </row>
    <row r="198" spans="1:80" x14ac:dyDescent="0.25">
      <c r="A198">
        <v>197</v>
      </c>
      <c r="B198">
        <v>60.957687</v>
      </c>
      <c r="C198" s="4">
        <v>1</v>
      </c>
      <c r="H198">
        <v>67.239265000000003</v>
      </c>
      <c r="I198" s="5">
        <v>4</v>
      </c>
      <c r="P198">
        <v>2</v>
      </c>
      <c r="Q198" t="str">
        <f t="shared" si="4"/>
        <v>14</v>
      </c>
      <c r="R198">
        <v>2</v>
      </c>
      <c r="X198" t="s">
        <v>302</v>
      </c>
      <c r="Y198" t="s">
        <v>272</v>
      </c>
      <c r="AB198" t="s">
        <v>300</v>
      </c>
      <c r="AC198" t="str">
        <f>CONCATENATE($R198,$R199,$R200,$R201)</f>
        <v>2143</v>
      </c>
      <c r="AN198">
        <v>4481</v>
      </c>
      <c r="AO198">
        <v>4519</v>
      </c>
      <c r="AP198">
        <v>4627</v>
      </c>
      <c r="AQ198">
        <v>4630</v>
      </c>
      <c r="AT198">
        <f>(($AO$168-$AN$170)/($AN$171-$AN$170))</f>
        <v>0.13043478260869565</v>
      </c>
      <c r="AU198">
        <f>(($AP$165-$AN$169)/($AN$170-$AN$169))</f>
        <v>0.47619047619047616</v>
      </c>
      <c r="AV198">
        <f>(($AQ$164-$AN$169)/($AN$170-$AN$169))</f>
        <v>0.52380952380952384</v>
      </c>
      <c r="AW198">
        <f>(($AN$169-$AO$166)/($AO$167-$AO$166))</f>
        <v>0.86363636363636365</v>
      </c>
      <c r="AX198">
        <f>(($AP$165-$AO$167)/($AO$168-$AO$167))</f>
        <v>0.33333333333333331</v>
      </c>
      <c r="AY198">
        <f>(($AQ$164-$AO$167)/($AO$168-$AO$167))</f>
        <v>0.38095238095238093</v>
      </c>
      <c r="AZ198">
        <f>(($AN$170-$AP$165)/($AP$166-$AP$165))</f>
        <v>0.5</v>
      </c>
      <c r="BA198">
        <f>(($AO$168-$AP$165)/($AP$166-$AP$165))</f>
        <v>0.63636363636363635</v>
      </c>
      <c r="BB198">
        <f>(($AQ$164-$AP$165)/($AP$166-$AP$165))</f>
        <v>4.5454545454545456E-2</v>
      </c>
      <c r="BC198">
        <f>(($AN$170-$AQ$164)/($AQ$165-$AQ$164))</f>
        <v>0.47619047619047616</v>
      </c>
      <c r="BD198">
        <f>(($AO$168-$AQ$164)/($AQ$165-$AQ$164))</f>
        <v>0.61904761904761907</v>
      </c>
      <c r="BE198">
        <f>(($AP$165-$AQ$163)/($AQ$164-$AQ$163))</f>
        <v>0.95833333333333337</v>
      </c>
      <c r="BG198">
        <v>2</v>
      </c>
      <c r="BH198">
        <v>1063</v>
      </c>
      <c r="BI198">
        <f>($BH$232-$BH$229)/200</f>
        <v>0.12</v>
      </c>
      <c r="BQ198">
        <f>(($AO$168-$AN$170)/($AN$171-$AN$170))</f>
        <v>0.13043478260869565</v>
      </c>
      <c r="BR198">
        <f>(($AP$165-$AN$169)/($AN$170-$AN$169))</f>
        <v>0.47619047619047616</v>
      </c>
      <c r="BS198">
        <f>1-(($AQ$164-$AN$169)/($AN$170-$AN$169))</f>
        <v>0.47619047619047616</v>
      </c>
      <c r="BT198">
        <f>1-(($AN$169-$AO$166)/($AO$167-$AO$166))</f>
        <v>0.13636363636363635</v>
      </c>
      <c r="BU198">
        <f>(($AP$165-$AO$167)/($AO$168-$AO$167))</f>
        <v>0.33333333333333331</v>
      </c>
      <c r="BV198">
        <f>(($AQ$164-$AO$167)/($AO$168-$AO$167))</f>
        <v>0.38095238095238093</v>
      </c>
      <c r="BW198">
        <f>(($AN$170-$AP$165)/($AP$166-$AP$165))</f>
        <v>0.5</v>
      </c>
      <c r="BX198">
        <f>1-(($AO$168-$AP$165)/($AP$166-$AP$165))</f>
        <v>0.36363636363636365</v>
      </c>
      <c r="BY198">
        <f>(($AQ$164-$AP$165)/($AP$166-$AP$165))</f>
        <v>4.5454545454545456E-2</v>
      </c>
      <c r="BZ198">
        <f>(($AN$170-$AQ$164)/($AQ$165-$AQ$164))</f>
        <v>0.47619047619047616</v>
      </c>
      <c r="CA198">
        <f>1-(($AO$168-$AQ$164)/($AQ$165-$AQ$164))</f>
        <v>0.38095238095238093</v>
      </c>
      <c r="CB198">
        <f>1-(($AP$165-$AQ$163)/($AQ$164-$AQ$163))</f>
        <v>4.166666666666663E-2</v>
      </c>
    </row>
    <row r="199" spans="1:80" x14ac:dyDescent="0.25">
      <c r="A199">
        <v>198</v>
      </c>
      <c r="B199">
        <v>60.943530000000003</v>
      </c>
      <c r="C199" s="4">
        <v>1</v>
      </c>
      <c r="H199">
        <v>67.310057999999998</v>
      </c>
      <c r="I199" s="5">
        <v>4</v>
      </c>
      <c r="P199">
        <v>2</v>
      </c>
      <c r="Q199" t="str">
        <f t="shared" si="4"/>
        <v>14</v>
      </c>
      <c r="R199">
        <v>1</v>
      </c>
      <c r="X199" t="s">
        <v>302</v>
      </c>
      <c r="Y199" t="s">
        <v>273</v>
      </c>
      <c r="AN199">
        <v>4506</v>
      </c>
      <c r="AO199">
        <v>4545</v>
      </c>
      <c r="AP199">
        <v>4650</v>
      </c>
      <c r="AQ199">
        <v>4654</v>
      </c>
      <c r="AT199">
        <f>(($AO$169-$AN$171)/($AN$172-$AN$171))</f>
        <v>0.11538461538461539</v>
      </c>
      <c r="AU199">
        <f>(($AP$166-$AN$170)/($AN$171-$AN$170))</f>
        <v>0.47826086956521741</v>
      </c>
      <c r="AV199">
        <f>(($AQ$165-$AN$170)/($AN$171-$AN$170))</f>
        <v>0.47826086956521741</v>
      </c>
      <c r="AW199">
        <f>(($AN$170-$AO$167)/($AO$168-$AO$167))</f>
        <v>0.8571428571428571</v>
      </c>
      <c r="AX199">
        <f>(($AP$166-$AO$168)/($AO$169-$AO$168))</f>
        <v>0.34782608695652173</v>
      </c>
      <c r="AY199">
        <f>(($AQ$165-$AO$168)/($AO$169-$AO$168))</f>
        <v>0.34782608695652173</v>
      </c>
      <c r="AZ199">
        <f>(($AN$171-$AP$166)/($AP$167-$AP$166))</f>
        <v>0.52173913043478259</v>
      </c>
      <c r="BA199">
        <f>(($AO$169-$AP$166)/($AP$167-$AP$166))</f>
        <v>0.65217391304347827</v>
      </c>
      <c r="BB199">
        <f>(($AQ$165-$AP$166)/($AP$167-$AP$166))</f>
        <v>0</v>
      </c>
      <c r="BC199">
        <f>(($AN$171-$AQ$165)/($AQ$166-$AQ$165))</f>
        <v>0.5</v>
      </c>
      <c r="BD199">
        <f>(($AO$169-$AQ$165)/($AQ$166-$AQ$165))</f>
        <v>0.625</v>
      </c>
      <c r="BE199">
        <f>(($AP$166-$AQ$165)/($AQ$166-$AQ$165))</f>
        <v>0</v>
      </c>
      <c r="BG199">
        <v>1</v>
      </c>
      <c r="BH199">
        <v>1070</v>
      </c>
      <c r="BI199">
        <f>($BH$233-$BH$230)/200</f>
        <v>0.05</v>
      </c>
      <c r="BQ199">
        <f>(($AO$169-$AN$171)/($AN$172-$AN$171))</f>
        <v>0.11538461538461539</v>
      </c>
      <c r="BR199">
        <f>(($AP$166-$AN$170)/($AN$171-$AN$170))</f>
        <v>0.47826086956521741</v>
      </c>
      <c r="BS199">
        <f>(($AQ$165-$AN$170)/($AN$171-$AN$170))</f>
        <v>0.47826086956521741</v>
      </c>
      <c r="BT199">
        <f>1-(($AN$170-$AO$167)/($AO$168-$AO$167))</f>
        <v>0.1428571428571429</v>
      </c>
      <c r="BU199">
        <f>(($AP$166-$AO$168)/($AO$169-$AO$168))</f>
        <v>0.34782608695652173</v>
      </c>
      <c r="BV199">
        <f>(($AQ$165-$AO$168)/($AO$169-$AO$168))</f>
        <v>0.34782608695652173</v>
      </c>
      <c r="BW199">
        <f>1-(($AN$171-$AP$166)/($AP$167-$AP$166))</f>
        <v>0.47826086956521741</v>
      </c>
      <c r="BX199">
        <f>1-(($AO$169-$AP$166)/($AP$167-$AP$166))</f>
        <v>0.34782608695652173</v>
      </c>
      <c r="BY199">
        <f>(($AQ$165-$AP$166)/($AP$167-$AP$166))</f>
        <v>0</v>
      </c>
      <c r="BZ199">
        <f>(($AN$171-$AQ$165)/($AQ$166-$AQ$165))</f>
        <v>0.5</v>
      </c>
      <c r="CA199">
        <f>1-(($AO$169-$AQ$165)/($AQ$166-$AQ$165))</f>
        <v>0.375</v>
      </c>
      <c r="CB199">
        <f>(($AP$166-$AQ$165)/($AQ$166-$AQ$165))</f>
        <v>0</v>
      </c>
    </row>
    <row r="200" spans="1:80" x14ac:dyDescent="0.25">
      <c r="A200">
        <v>199</v>
      </c>
      <c r="B200">
        <v>60.920635000000004</v>
      </c>
      <c r="C200" s="4">
        <v>1</v>
      </c>
      <c r="H200">
        <v>67.380897000000004</v>
      </c>
      <c r="I200" s="5">
        <v>4</v>
      </c>
      <c r="P200">
        <v>2</v>
      </c>
      <c r="Q200" t="str">
        <f t="shared" si="4"/>
        <v>14</v>
      </c>
      <c r="R200">
        <v>4</v>
      </c>
      <c r="X200" t="s">
        <v>302</v>
      </c>
      <c r="Y200" t="s">
        <v>270</v>
      </c>
      <c r="AN200">
        <v>4532</v>
      </c>
      <c r="AO200">
        <v>4571</v>
      </c>
      <c r="AP200">
        <v>4676</v>
      </c>
      <c r="AQ200">
        <v>4679</v>
      </c>
      <c r="AT200">
        <f>(($AO$170-$AN$171)/($AN$172-$AN$171))</f>
        <v>0.84615384615384615</v>
      </c>
      <c r="AU200">
        <f>(($AP$167-$AN$171)/($AN$172-$AN$171))</f>
        <v>0.42307692307692307</v>
      </c>
      <c r="AV200">
        <f>(($AQ$166-$AN$171)/($AN$172-$AN$171))</f>
        <v>0.46153846153846156</v>
      </c>
      <c r="AW200">
        <f>(($AN$171-$AO$168)/($AO$169-$AO$168))</f>
        <v>0.86956521739130432</v>
      </c>
      <c r="AX200">
        <f>(($AP$167-$AO$169)/($AO$170-$AO$169))</f>
        <v>0.42105263157894735</v>
      </c>
      <c r="AY200">
        <f>(($AQ$166-$AO$169)/($AO$170-$AO$169))</f>
        <v>0.47368421052631576</v>
      </c>
      <c r="AZ200">
        <f>(($AN$172-$AP$167)/($AP$168-$AP$167))</f>
        <v>0.625</v>
      </c>
      <c r="BA200">
        <f>(($AO$170-$AP$167)/($AP$168-$AP$167))</f>
        <v>0.45833333333333331</v>
      </c>
      <c r="BB200">
        <f>(($AQ$166-$AP$167)/($AP$168-$AP$167))</f>
        <v>4.1666666666666664E-2</v>
      </c>
      <c r="BC200">
        <f>(($AN$172-$AQ$166)/($AQ$167-$AQ$166))</f>
        <v>0.63636363636363635</v>
      </c>
      <c r="BD200">
        <f>(($AO$170-$AQ$166)/($AQ$167-$AQ$166))</f>
        <v>0.45454545454545453</v>
      </c>
      <c r="BE200">
        <f>(($AP$167-$AQ$165)/($AQ$166-$AQ$165))</f>
        <v>0.95833333333333337</v>
      </c>
      <c r="BG200">
        <v>4</v>
      </c>
      <c r="BH200">
        <v>1073</v>
      </c>
      <c r="BI200">
        <f>($BH$234-$BH$231)/200</f>
        <v>9.5000000000000001E-2</v>
      </c>
      <c r="BQ200">
        <f>1-(($AO$170-$AN$171)/($AN$172-$AN$171))</f>
        <v>0.15384615384615385</v>
      </c>
      <c r="BR200">
        <f>(($AP$167-$AN$171)/($AN$172-$AN$171))</f>
        <v>0.42307692307692307</v>
      </c>
      <c r="BS200">
        <f>(($AQ$166-$AN$171)/($AN$172-$AN$171))</f>
        <v>0.46153846153846156</v>
      </c>
      <c r="BT200">
        <f>1-(($AN$171-$AO$168)/($AO$169-$AO$168))</f>
        <v>0.13043478260869568</v>
      </c>
      <c r="BU200">
        <f>(($AP$167-$AO$169)/($AO$170-$AO$169))</f>
        <v>0.42105263157894735</v>
      </c>
      <c r="BV200">
        <f>(($AQ$166-$AO$169)/($AO$170-$AO$169))</f>
        <v>0.47368421052631576</v>
      </c>
      <c r="BW200">
        <f>1-(($AN$172-$AP$167)/($AP$168-$AP$167))</f>
        <v>0.375</v>
      </c>
      <c r="BX200">
        <f>(($AO$170-$AP$167)/($AP$168-$AP$167))</f>
        <v>0.45833333333333331</v>
      </c>
      <c r="BY200">
        <f>(($AQ$166-$AP$167)/($AP$168-$AP$167))</f>
        <v>4.1666666666666664E-2</v>
      </c>
      <c r="BZ200">
        <f>1-(($AN$172-$AQ$166)/($AQ$167-$AQ$166))</f>
        <v>0.36363636363636365</v>
      </c>
      <c r="CA200">
        <f>(($AO$170-$AQ$166)/($AQ$167-$AQ$166))</f>
        <v>0.45454545454545453</v>
      </c>
      <c r="CB200">
        <f>1-(($AP$167-$AQ$165)/($AQ$166-$AQ$165))</f>
        <v>4.166666666666663E-2</v>
      </c>
    </row>
    <row r="201" spans="1:80" x14ac:dyDescent="0.25">
      <c r="A201">
        <v>200</v>
      </c>
      <c r="B201">
        <v>60.912269000000002</v>
      </c>
      <c r="C201" s="4">
        <v>1</v>
      </c>
      <c r="F201">
        <v>62.140689000000002</v>
      </c>
      <c r="G201" s="3">
        <v>3</v>
      </c>
      <c r="H201">
        <v>67.317317000000003</v>
      </c>
      <c r="I201" s="5">
        <v>4</v>
      </c>
      <c r="P201">
        <v>3</v>
      </c>
      <c r="Q201" t="str">
        <f t="shared" si="4"/>
        <v>134</v>
      </c>
      <c r="R201">
        <v>3</v>
      </c>
      <c r="X201" t="s">
        <v>302</v>
      </c>
      <c r="Y201" t="s">
        <v>271</v>
      </c>
      <c r="AN201">
        <v>4538</v>
      </c>
      <c r="AO201">
        <v>4596</v>
      </c>
      <c r="AP201">
        <v>4701</v>
      </c>
      <c r="AQ201">
        <v>4705</v>
      </c>
      <c r="AT201">
        <f>(($AO$171-$AN$172)/($AN$173-$AN$172))</f>
        <v>0.66666666666666663</v>
      </c>
      <c r="AU201">
        <f>(($AP$168-$AN$172)/($AN$173-$AN$172))</f>
        <v>0.375</v>
      </c>
      <c r="AV201">
        <f>(($AQ$167-$AN$172)/($AN$173-$AN$172))</f>
        <v>0.33333333333333331</v>
      </c>
      <c r="AW201">
        <f>(($AN$172-$AO$170)/($AO$171-$AO$170))</f>
        <v>0.2</v>
      </c>
      <c r="AX201">
        <f>(($AP$168-$AO$170)/($AO$171-$AO$170))</f>
        <v>0.65</v>
      </c>
      <c r="AY201">
        <f>(($AQ$167-$AO$170)/($AO$171-$AO$170))</f>
        <v>0.6</v>
      </c>
      <c r="AZ201">
        <f>(($AN$173-$AP$168)/($AP$169-$AP$168))</f>
        <v>0.65217391304347827</v>
      </c>
      <c r="BA201">
        <f>(($AO$171-$AP$168)/($AP$169-$AP$168))</f>
        <v>0.30434782608695654</v>
      </c>
      <c r="BB201">
        <f>(($AQ$167-$AP$167)/($AP$168-$AP$167))</f>
        <v>0.95833333333333337</v>
      </c>
      <c r="BC201">
        <f>(($AN$173-$AQ$167)/($AQ$168-$AQ$167))</f>
        <v>0.66666666666666663</v>
      </c>
      <c r="BD201">
        <f>(($AO$171-$AQ$167)/($AQ$168-$AQ$167))</f>
        <v>0.33333333333333331</v>
      </c>
      <c r="BE201">
        <f>(($AP$168-$AQ$167)/($AQ$168-$AQ$167))</f>
        <v>4.1666666666666664E-2</v>
      </c>
      <c r="BG201">
        <v>3</v>
      </c>
      <c r="BH201">
        <v>1076</v>
      </c>
      <c r="BI201">
        <f>($BH$235-$BH$232)/200</f>
        <v>0.08</v>
      </c>
      <c r="BQ201">
        <f>1-(($AO$171-$AN$172)/($AN$173-$AN$172))</f>
        <v>0.33333333333333337</v>
      </c>
      <c r="BR201">
        <f>(($AP$168-$AN$172)/($AN$173-$AN$172))</f>
        <v>0.375</v>
      </c>
      <c r="BS201">
        <f>(($AQ$167-$AN$172)/($AN$173-$AN$172))</f>
        <v>0.33333333333333331</v>
      </c>
      <c r="BT201">
        <f>(($AN$172-$AO$170)/($AO$171-$AO$170))</f>
        <v>0.2</v>
      </c>
      <c r="BU201">
        <f>1-(($AP$168-$AO$170)/($AO$171-$AO$170))</f>
        <v>0.35</v>
      </c>
      <c r="BV201">
        <f>1-(($AQ$167-$AO$170)/($AO$171-$AO$170))</f>
        <v>0.4</v>
      </c>
      <c r="BW201">
        <f>1-(($AN$173-$AP$168)/($AP$169-$AP$168))</f>
        <v>0.34782608695652173</v>
      </c>
      <c r="BX201">
        <f>(($AO$171-$AP$168)/($AP$169-$AP$168))</f>
        <v>0.30434782608695654</v>
      </c>
      <c r="BY201">
        <f>1-(($AQ$167-$AP$167)/($AP$168-$AP$167))</f>
        <v>4.166666666666663E-2</v>
      </c>
      <c r="BZ201">
        <f>1-(($AN$173-$AQ$167)/($AQ$168-$AQ$167))</f>
        <v>0.33333333333333337</v>
      </c>
      <c r="CA201">
        <f>(($AO$171-$AQ$167)/($AQ$168-$AQ$167))</f>
        <v>0.33333333333333331</v>
      </c>
      <c r="CB201">
        <f>(($AP$168-$AQ$167)/($AQ$168-$AQ$167))</f>
        <v>4.1666666666666664E-2</v>
      </c>
    </row>
    <row r="202" spans="1:80" x14ac:dyDescent="0.25">
      <c r="A202">
        <v>201</v>
      </c>
      <c r="F202">
        <v>62.251636000000005</v>
      </c>
      <c r="G202" s="3">
        <v>3</v>
      </c>
      <c r="H202">
        <v>67.365215000000006</v>
      </c>
      <c r="I202" s="5">
        <v>4</v>
      </c>
      <c r="P202">
        <v>2</v>
      </c>
      <c r="Q202" t="str">
        <f t="shared" si="4"/>
        <v>34</v>
      </c>
      <c r="R202">
        <v>2</v>
      </c>
      <c r="X202" t="s">
        <v>302</v>
      </c>
      <c r="Y202" t="s">
        <v>272</v>
      </c>
      <c r="AB202" t="s">
        <v>300</v>
      </c>
      <c r="AC202" t="str">
        <f>CONCATENATE($R202,$R203,$R204,$R205)</f>
        <v>2143</v>
      </c>
      <c r="AN202">
        <v>4568</v>
      </c>
      <c r="AO202">
        <v>4620</v>
      </c>
      <c r="AP202">
        <v>4724</v>
      </c>
      <c r="AQ202">
        <v>4730</v>
      </c>
      <c r="AT202">
        <f>(($AO$172-$AN$173)/($AN$174-$AN$173))</f>
        <v>0.66666666666666663</v>
      </c>
      <c r="AU202">
        <f>(($AP$169-$AN$173)/($AN$174-$AN$173))</f>
        <v>0.38095238095238093</v>
      </c>
      <c r="AV202">
        <f>(($AQ$168-$AN$173)/($AN$174-$AN$173))</f>
        <v>0.38095238095238093</v>
      </c>
      <c r="AW202">
        <f>(($AN$173-$AO$171)/($AO$172-$AO$171))</f>
        <v>0.36363636363636365</v>
      </c>
      <c r="AX202">
        <f>(($AP$169-$AO$171)/($AO$172-$AO$171))</f>
        <v>0.72727272727272729</v>
      </c>
      <c r="AY202">
        <f>(($AQ$168-$AO$171)/($AO$172-$AO$171))</f>
        <v>0.72727272727272729</v>
      </c>
      <c r="BG202">
        <v>2</v>
      </c>
      <c r="BH202">
        <v>1083</v>
      </c>
      <c r="BI202">
        <f>($BH$236-$BH$233)/200</f>
        <v>0.11</v>
      </c>
      <c r="BQ202">
        <f>1-(($AO$172-$AN$173)/($AN$174-$AN$173))</f>
        <v>0.33333333333333337</v>
      </c>
      <c r="BR202">
        <f>(($AP$169-$AN$173)/($AN$174-$AN$173))</f>
        <v>0.38095238095238093</v>
      </c>
      <c r="BS202">
        <f>(($AQ$168-$AN$173)/($AN$174-$AN$173))</f>
        <v>0.38095238095238093</v>
      </c>
      <c r="BT202">
        <f>(($AN$173-$AO$171)/($AO$172-$AO$171))</f>
        <v>0.36363636363636365</v>
      </c>
      <c r="BU202">
        <f>1-(($AP$169-$AO$171)/($AO$172-$AO$171))</f>
        <v>0.27272727272727271</v>
      </c>
      <c r="BV202">
        <f>1-(($AQ$168-$AO$171)/($AO$172-$AO$171))</f>
        <v>0.27272727272727271</v>
      </c>
    </row>
    <row r="203" spans="1:80" x14ac:dyDescent="0.25">
      <c r="A203">
        <v>202</v>
      </c>
      <c r="F203">
        <v>62.206794000000002</v>
      </c>
      <c r="G203" s="3">
        <v>3</v>
      </c>
      <c r="H203">
        <v>67.31253000000001</v>
      </c>
      <c r="I203" s="5">
        <v>4</v>
      </c>
      <c r="P203">
        <v>2</v>
      </c>
      <c r="Q203" t="str">
        <f t="shared" si="4"/>
        <v>34</v>
      </c>
      <c r="R203">
        <v>1</v>
      </c>
      <c r="X203" t="s">
        <v>302</v>
      </c>
      <c r="Y203" t="s">
        <v>273</v>
      </c>
      <c r="AN203">
        <v>4589</v>
      </c>
      <c r="AO203">
        <v>4645</v>
      </c>
      <c r="AP203">
        <v>4749</v>
      </c>
      <c r="AQ203">
        <v>4760</v>
      </c>
      <c r="BG203">
        <v>1</v>
      </c>
      <c r="BH203">
        <v>1089</v>
      </c>
      <c r="BI203">
        <f>($BH$237-$BH$234)/200</f>
        <v>0.05</v>
      </c>
    </row>
    <row r="204" spans="1:80" x14ac:dyDescent="0.25">
      <c r="A204">
        <v>203</v>
      </c>
      <c r="F204">
        <v>62.130214000000002</v>
      </c>
      <c r="G204" s="3">
        <v>3</v>
      </c>
      <c r="H204">
        <v>67.386370999999997</v>
      </c>
      <c r="I204" s="5">
        <v>4</v>
      </c>
      <c r="P204">
        <v>2</v>
      </c>
      <c r="Q204" t="str">
        <f t="shared" si="4"/>
        <v>34</v>
      </c>
      <c r="R204">
        <v>4</v>
      </c>
      <c r="X204" t="s">
        <v>302</v>
      </c>
      <c r="Y204" t="s">
        <v>270</v>
      </c>
      <c r="AN204">
        <v>4613</v>
      </c>
      <c r="AO204">
        <v>4671</v>
      </c>
      <c r="AP204">
        <v>4778</v>
      </c>
      <c r="AQ204">
        <v>4795</v>
      </c>
      <c r="BG204">
        <v>4</v>
      </c>
      <c r="BH204">
        <v>1095</v>
      </c>
      <c r="BI204">
        <f>($BH$238-$BH$235)/200</f>
        <v>9.5000000000000001E-2</v>
      </c>
    </row>
    <row r="205" spans="1:80" x14ac:dyDescent="0.25">
      <c r="A205">
        <v>204</v>
      </c>
      <c r="F205">
        <v>62.148586000000002</v>
      </c>
      <c r="G205" s="3">
        <v>3</v>
      </c>
      <c r="P205">
        <v>1</v>
      </c>
      <c r="Q205" t="str">
        <f t="shared" si="4"/>
        <v>3</v>
      </c>
      <c r="R205">
        <v>3</v>
      </c>
      <c r="X205" t="s">
        <v>302</v>
      </c>
      <c r="Y205" t="s">
        <v>271</v>
      </c>
      <c r="AN205">
        <v>4636</v>
      </c>
      <c r="AO205">
        <v>4696</v>
      </c>
      <c r="AP205">
        <v>4794</v>
      </c>
      <c r="AQ205">
        <v>4822</v>
      </c>
      <c r="AT205">
        <f>(($AO$174-$AN$175)/($AN$176-$AN$175))</f>
        <v>0.79166666666666663</v>
      </c>
      <c r="AU205">
        <f>(($AP$170-$AN$175)/($AN$176-$AN$175))</f>
        <v>0.29166666666666669</v>
      </c>
      <c r="AV205">
        <f>(($AQ$169-$AN$175)/($AN$176-$AN$175))</f>
        <v>0.29166666666666669</v>
      </c>
      <c r="AW205">
        <f>(($AN$175-$AO$173)/($AO$174-$AO$173))</f>
        <v>0.05</v>
      </c>
      <c r="AX205">
        <f>(($AP$170-$AO$173)/($AO$174-$AO$173))</f>
        <v>0.4</v>
      </c>
      <c r="AY205">
        <f>(($AQ$169-$AO$173)/($AO$174-$AO$173))</f>
        <v>0.4</v>
      </c>
      <c r="AZ205">
        <f>(($AN$176-$AP$170)/($AP$171-$AP$170))</f>
        <v>0.73913043478260865</v>
      </c>
      <c r="BA205">
        <f>(($AO$174-$AP$170)/($AP$171-$AP$170))</f>
        <v>0.52173913043478259</v>
      </c>
      <c r="BB205">
        <f>(($AQ$169-$AP$170)/($AP$171-$AP$170))</f>
        <v>0</v>
      </c>
      <c r="BC205">
        <f>(($AN$176-$AQ$169)/($AQ$170-$AQ$169))</f>
        <v>0.73913043478260865</v>
      </c>
      <c r="BD205">
        <f>(($AO$174-$AQ$169)/($AQ$170-$AQ$169))</f>
        <v>0.52173913043478259</v>
      </c>
      <c r="BE205">
        <f>(($AP$170-$AQ$169)/($AQ$170-$AQ$169))</f>
        <v>0</v>
      </c>
      <c r="BG205">
        <v>3</v>
      </c>
      <c r="BH205">
        <v>1096</v>
      </c>
      <c r="BI205">
        <f>($BH$239-$BH$236)/200</f>
        <v>0.08</v>
      </c>
      <c r="BQ205">
        <f>1-(($AO$174-$AN$175)/($AN$176-$AN$175))</f>
        <v>0.20833333333333337</v>
      </c>
      <c r="BR205">
        <f>(($AP$170-$AN$175)/($AN$176-$AN$175))</f>
        <v>0.29166666666666669</v>
      </c>
      <c r="BS205">
        <f>(($AQ$169-$AN$175)/($AN$176-$AN$175))</f>
        <v>0.29166666666666669</v>
      </c>
      <c r="BT205">
        <f>(($AN$175-$AO$173)/($AO$174-$AO$173))</f>
        <v>0.05</v>
      </c>
      <c r="BU205">
        <f>(($AP$170-$AO$173)/($AO$174-$AO$173))</f>
        <v>0.4</v>
      </c>
      <c r="BV205">
        <f>(($AQ$169-$AO$173)/($AO$174-$AO$173))</f>
        <v>0.4</v>
      </c>
      <c r="BW205">
        <f>1-(($AN$176-$AP$170)/($AP$171-$AP$170))</f>
        <v>0.26086956521739135</v>
      </c>
      <c r="BX205">
        <f>1-(($AO$174-$AP$170)/($AP$171-$AP$170))</f>
        <v>0.47826086956521741</v>
      </c>
      <c r="BY205">
        <f>(($AQ$169-$AP$170)/($AP$171-$AP$170))</f>
        <v>0</v>
      </c>
      <c r="BZ205">
        <f>1-(($AN$176-$AQ$169)/($AQ$170-$AQ$169))</f>
        <v>0.26086956521739135</v>
      </c>
      <c r="CA205">
        <f>1-(($AO$174-$AQ$169)/($AQ$170-$AQ$169))</f>
        <v>0.47826086956521741</v>
      </c>
      <c r="CB205">
        <f>(($AP$170-$AQ$169)/($AQ$170-$AQ$169))</f>
        <v>0</v>
      </c>
    </row>
    <row r="206" spans="1:80" x14ac:dyDescent="0.25">
      <c r="A206">
        <v>205</v>
      </c>
      <c r="D206">
        <v>44.508212</v>
      </c>
      <c r="E206" s="2">
        <v>2</v>
      </c>
      <c r="F206">
        <v>62.151424000000006</v>
      </c>
      <c r="G206" s="3">
        <v>3</v>
      </c>
      <c r="P206">
        <v>2</v>
      </c>
      <c r="Q206" t="str">
        <f t="shared" si="4"/>
        <v>23</v>
      </c>
      <c r="R206">
        <v>2</v>
      </c>
      <c r="X206" t="s">
        <v>302</v>
      </c>
      <c r="Y206" t="s">
        <v>272</v>
      </c>
      <c r="AB206" t="s">
        <v>300</v>
      </c>
      <c r="AC206" t="str">
        <f>CONCATENATE($R206,$R207,$R208,$R209)</f>
        <v>2143</v>
      </c>
      <c r="AN206">
        <v>4663</v>
      </c>
      <c r="AO206">
        <v>4720</v>
      </c>
      <c r="AP206">
        <v>4819</v>
      </c>
      <c r="AQ206">
        <v>4850</v>
      </c>
      <c r="AT206">
        <f>(($AO$175-$AN$176)/($AN$177-$AN$176))</f>
        <v>0.72727272727272729</v>
      </c>
      <c r="AU206">
        <f>(($AP$171-$AN$176)/($AN$177-$AN$176))</f>
        <v>0.27272727272727271</v>
      </c>
      <c r="AV206">
        <f>(($AQ$170-$AN$176)/($AN$177-$AN$176))</f>
        <v>0.27272727272727271</v>
      </c>
      <c r="AW206">
        <f>(($AN$176-$AO$174)/($AO$175-$AO$174))</f>
        <v>0.23809523809523808</v>
      </c>
      <c r="AX206">
        <f>(($AP$171-$AO$174)/($AO$175-$AO$174))</f>
        <v>0.52380952380952384</v>
      </c>
      <c r="AY206">
        <f>(($AQ$170-$AO$174)/($AO$175-$AO$174))</f>
        <v>0.52380952380952384</v>
      </c>
      <c r="AZ206">
        <f>(($AN$177-$AP$171)/($AP$172-$AP$171))</f>
        <v>0.69565217391304346</v>
      </c>
      <c r="BA206">
        <f>(($AO$175-$AP$171)/($AP$172-$AP$171))</f>
        <v>0.43478260869565216</v>
      </c>
      <c r="BB206">
        <f>(($AQ$170-$AP$171)/($AP$172-$AP$171))</f>
        <v>0</v>
      </c>
      <c r="BC206">
        <f>(($AN$177-$AQ$170)/($AQ$171-$AQ$170))</f>
        <v>0.76190476190476186</v>
      </c>
      <c r="BD206">
        <f>(($AO$175-$AQ$170)/($AQ$171-$AQ$170))</f>
        <v>0.47619047619047616</v>
      </c>
      <c r="BE206">
        <f>(($AP$171-$AQ$170)/($AQ$171-$AQ$170))</f>
        <v>0</v>
      </c>
      <c r="BG206">
        <v>2</v>
      </c>
      <c r="BH206">
        <v>1107</v>
      </c>
      <c r="BI206">
        <f>($BH$240-$BH$237)/200</f>
        <v>0.11</v>
      </c>
      <c r="BQ206">
        <f>1-(($AO$175-$AN$176)/($AN$177-$AN$176))</f>
        <v>0.27272727272727271</v>
      </c>
      <c r="BR206">
        <f>(($AP$171-$AN$176)/($AN$177-$AN$176))</f>
        <v>0.27272727272727271</v>
      </c>
      <c r="BS206">
        <f>(($AQ$170-$AN$176)/($AN$177-$AN$176))</f>
        <v>0.27272727272727271</v>
      </c>
      <c r="BT206">
        <f>(($AN$176-$AO$174)/($AO$175-$AO$174))</f>
        <v>0.23809523809523808</v>
      </c>
      <c r="BU206">
        <f>1-(($AP$171-$AO$174)/($AO$175-$AO$174))</f>
        <v>0.47619047619047616</v>
      </c>
      <c r="BV206">
        <f>1-(($AQ$170-$AO$174)/($AO$175-$AO$174))</f>
        <v>0.47619047619047616</v>
      </c>
      <c r="BW206">
        <f>1-(($AN$177-$AP$171)/($AP$172-$AP$171))</f>
        <v>0.30434782608695654</v>
      </c>
      <c r="BX206">
        <f>(($AO$175-$AP$171)/($AP$172-$AP$171))</f>
        <v>0.43478260869565216</v>
      </c>
      <c r="BY206">
        <f>(($AQ$170-$AP$171)/($AP$172-$AP$171))</f>
        <v>0</v>
      </c>
      <c r="BZ206">
        <f>1-(($AN$177-$AQ$170)/($AQ$171-$AQ$170))</f>
        <v>0.23809523809523814</v>
      </c>
      <c r="CA206">
        <f>(($AO$175-$AQ$170)/($AQ$171-$AQ$170))</f>
        <v>0.47619047619047616</v>
      </c>
      <c r="CB206">
        <f>(($AP$171-$AQ$170)/($AQ$171-$AQ$170))</f>
        <v>0</v>
      </c>
    </row>
    <row r="207" spans="1:80" x14ac:dyDescent="0.25">
      <c r="A207">
        <v>206</v>
      </c>
      <c r="D207">
        <v>44.500057000000005</v>
      </c>
      <c r="E207" s="2">
        <v>2</v>
      </c>
      <c r="F207">
        <v>62.145057000000001</v>
      </c>
      <c r="G207" s="3">
        <v>3</v>
      </c>
      <c r="P207">
        <v>2</v>
      </c>
      <c r="Q207" t="str">
        <f t="shared" si="4"/>
        <v>23</v>
      </c>
      <c r="R207">
        <v>1</v>
      </c>
      <c r="X207" t="s">
        <v>302</v>
      </c>
      <c r="Y207" t="s">
        <v>273</v>
      </c>
      <c r="AN207">
        <v>4688</v>
      </c>
      <c r="AO207">
        <v>4748</v>
      </c>
      <c r="AP207">
        <v>4851</v>
      </c>
      <c r="AQ207">
        <v>4874</v>
      </c>
      <c r="AT207">
        <f>(($AO$176-$AN$177)/($AN$178-$AN$177))</f>
        <v>0.73913043478260865</v>
      </c>
      <c r="AU207">
        <f>(($AP$172-$AN$177)/($AN$178-$AN$177))</f>
        <v>0.30434782608695654</v>
      </c>
      <c r="AV207">
        <f>(($AQ$171-$AN$177)/($AN$178-$AN$177))</f>
        <v>0.21739130434782608</v>
      </c>
      <c r="AW207">
        <f>(($AN$177-$AO$175)/($AO$176-$AO$175))</f>
        <v>0.2608695652173913</v>
      </c>
      <c r="AX207">
        <f>(($AP$172-$AO$175)/($AO$176-$AO$175))</f>
        <v>0.56521739130434778</v>
      </c>
      <c r="AY207">
        <f>(($AQ$171-$AO$175)/($AO$176-$AO$175))</f>
        <v>0.47826086956521741</v>
      </c>
      <c r="AZ207">
        <f>(($AN$178-$AP$172)/($AP$173-$AP$172))</f>
        <v>0.69565217391304346</v>
      </c>
      <c r="BA207">
        <f>(($AO$176-$AP$172)/($AP$173-$AP$172))</f>
        <v>0.43478260869565216</v>
      </c>
      <c r="BB207">
        <f>(($AQ$171-$AP$171)/($AP$172-$AP$171))</f>
        <v>0.91304347826086951</v>
      </c>
      <c r="BC207">
        <f>(($AN$178-$AQ$171)/($AQ$172-$AQ$171))</f>
        <v>0.75</v>
      </c>
      <c r="BD207">
        <f>(($AO$176-$AQ$171)/($AQ$172-$AQ$171))</f>
        <v>0.5</v>
      </c>
      <c r="BE207">
        <f>(($AP$172-$AQ$171)/($AQ$172-$AQ$171))</f>
        <v>8.3333333333333329E-2</v>
      </c>
      <c r="BG207">
        <v>1</v>
      </c>
      <c r="BH207">
        <v>1112</v>
      </c>
      <c r="BI207">
        <f>($BH$241-$BH$238)/200</f>
        <v>0.06</v>
      </c>
      <c r="BQ207">
        <f>1-(($AO$176-$AN$177)/($AN$178-$AN$177))</f>
        <v>0.26086956521739135</v>
      </c>
      <c r="BR207">
        <f>(($AP$172-$AN$177)/($AN$178-$AN$177))</f>
        <v>0.30434782608695654</v>
      </c>
      <c r="BS207">
        <f>(($AQ$171-$AN$177)/($AN$178-$AN$177))</f>
        <v>0.21739130434782608</v>
      </c>
      <c r="BT207">
        <f>(($AN$177-$AO$175)/($AO$176-$AO$175))</f>
        <v>0.2608695652173913</v>
      </c>
      <c r="BU207">
        <f>1-(($AP$172-$AO$175)/($AO$176-$AO$175))</f>
        <v>0.43478260869565222</v>
      </c>
      <c r="BV207">
        <f>(($AQ$171-$AO$175)/($AO$176-$AO$175))</f>
        <v>0.47826086956521741</v>
      </c>
      <c r="BW207">
        <f>1-(($AN$178-$AP$172)/($AP$173-$AP$172))</f>
        <v>0.30434782608695654</v>
      </c>
      <c r="BX207">
        <f>(($AO$176-$AP$172)/($AP$173-$AP$172))</f>
        <v>0.43478260869565216</v>
      </c>
      <c r="BY207">
        <f>1-(($AQ$171-$AP$171)/($AP$172-$AP$171))</f>
        <v>8.6956521739130488E-2</v>
      </c>
      <c r="BZ207">
        <f>1-(($AN$178-$AQ$171)/($AQ$172-$AQ$171))</f>
        <v>0.25</v>
      </c>
      <c r="CA207">
        <f>(($AO$176-$AQ$171)/($AQ$172-$AQ$171))</f>
        <v>0.5</v>
      </c>
      <c r="CB207">
        <f>(($AP$172-$AQ$171)/($AQ$172-$AQ$171))</f>
        <v>8.3333333333333329E-2</v>
      </c>
    </row>
    <row r="208" spans="1:80" x14ac:dyDescent="0.25">
      <c r="A208">
        <v>207</v>
      </c>
      <c r="D208">
        <v>44.488635000000002</v>
      </c>
      <c r="E208" s="2">
        <v>2</v>
      </c>
      <c r="F208">
        <v>62.140689000000002</v>
      </c>
      <c r="G208" s="3">
        <v>3</v>
      </c>
      <c r="P208">
        <v>2</v>
      </c>
      <c r="Q208" t="str">
        <f t="shared" si="4"/>
        <v>23</v>
      </c>
      <c r="R208">
        <v>4</v>
      </c>
      <c r="X208" t="s">
        <v>302</v>
      </c>
      <c r="Y208" t="s">
        <v>270</v>
      </c>
      <c r="AN208">
        <v>4710</v>
      </c>
      <c r="AO208">
        <v>4778</v>
      </c>
      <c r="AP208">
        <v>4878</v>
      </c>
      <c r="AQ208">
        <v>4898</v>
      </c>
      <c r="AT208">
        <f>(($AO$177-$AN$178)/($AN$179-$AN$178))</f>
        <v>0.66666666666666663</v>
      </c>
      <c r="AU208">
        <f>(($AP$173-$AN$178)/($AN$179-$AN$178))</f>
        <v>0.33333333333333331</v>
      </c>
      <c r="AV208">
        <f>(($AQ$172-$AN$178)/($AN$179-$AN$178))</f>
        <v>0.2857142857142857</v>
      </c>
      <c r="AW208">
        <f>(($AN$178-$AO$176)/($AO$177-$AO$176))</f>
        <v>0.3</v>
      </c>
      <c r="AX208">
        <f>(($AP$173-$AO$176)/($AO$177-$AO$176))</f>
        <v>0.65</v>
      </c>
      <c r="AY208">
        <f>(($AQ$172-$AO$176)/($AO$177-$AO$176))</f>
        <v>0.6</v>
      </c>
      <c r="AZ208">
        <f>(($AN$179-$AP$173)/($AP$174-$AP$173))</f>
        <v>0.60869565217391308</v>
      </c>
      <c r="BA208">
        <f>(($AO$177-$AP$173)/($AP$174-$AP$173))</f>
        <v>0.30434782608695654</v>
      </c>
      <c r="BB208">
        <f>(($AQ$172-$AP$172)/($AP$173-$AP$172))</f>
        <v>0.95652173913043481</v>
      </c>
      <c r="BC208">
        <f>(($AN$179-$AQ$172)/($AQ$173-$AQ$172))</f>
        <v>0.68181818181818177</v>
      </c>
      <c r="BD208">
        <f>(($AO$177-$AQ$172)/($AQ$173-$AQ$172))</f>
        <v>0.36363636363636365</v>
      </c>
      <c r="BE208">
        <f>(($AP$173-$AQ$172)/($AQ$173-$AQ$172))</f>
        <v>4.5454545454545456E-2</v>
      </c>
      <c r="BG208">
        <v>4</v>
      </c>
      <c r="BH208">
        <v>1117</v>
      </c>
      <c r="BI208">
        <f>($BH$242-$BH$239)/200</f>
        <v>0.08</v>
      </c>
      <c r="BQ208">
        <f>1-(($AO$177-$AN$178)/($AN$179-$AN$178))</f>
        <v>0.33333333333333337</v>
      </c>
      <c r="BR208">
        <f>(($AP$173-$AN$178)/($AN$179-$AN$178))</f>
        <v>0.33333333333333331</v>
      </c>
      <c r="BS208">
        <f>(($AQ$172-$AN$178)/($AN$179-$AN$178))</f>
        <v>0.2857142857142857</v>
      </c>
      <c r="BT208">
        <f>(($AN$178-$AO$176)/($AO$177-$AO$176))</f>
        <v>0.3</v>
      </c>
      <c r="BU208">
        <f>1-(($AP$173-$AO$176)/($AO$177-$AO$176))</f>
        <v>0.35</v>
      </c>
      <c r="BV208">
        <f>1-(($AQ$172-$AO$176)/($AO$177-$AO$176))</f>
        <v>0.4</v>
      </c>
      <c r="BW208">
        <f>1-(($AN$179-$AP$173)/($AP$174-$AP$173))</f>
        <v>0.39130434782608692</v>
      </c>
      <c r="BX208">
        <f>(($AO$177-$AP$173)/($AP$174-$AP$173))</f>
        <v>0.30434782608695654</v>
      </c>
      <c r="BY208">
        <f>1-(($AQ$172-$AP$172)/($AP$173-$AP$172))</f>
        <v>4.3478260869565188E-2</v>
      </c>
      <c r="BZ208">
        <f>1-(($AN$179-$AQ$172)/($AQ$173-$AQ$172))</f>
        <v>0.31818181818181823</v>
      </c>
      <c r="CA208">
        <f>(($AO$177-$AQ$172)/($AQ$173-$AQ$172))</f>
        <v>0.36363636363636365</v>
      </c>
      <c r="CB208">
        <f>(($AP$173-$AQ$172)/($AQ$173-$AQ$172))</f>
        <v>4.5454545454545456E-2</v>
      </c>
    </row>
    <row r="209" spans="1:80" x14ac:dyDescent="0.25">
      <c r="A209">
        <v>208</v>
      </c>
      <c r="D209">
        <v>44.486053000000005</v>
      </c>
      <c r="E209" s="2">
        <v>2</v>
      </c>
      <c r="P209">
        <v>1</v>
      </c>
      <c r="Q209" t="str">
        <f t="shared" si="4"/>
        <v>2</v>
      </c>
      <c r="R209">
        <v>3</v>
      </c>
      <c r="X209" t="s">
        <v>302</v>
      </c>
      <c r="Y209" t="s">
        <v>271</v>
      </c>
      <c r="AN209">
        <v>4735</v>
      </c>
      <c r="AO209">
        <v>4786</v>
      </c>
      <c r="AP209">
        <v>4902</v>
      </c>
      <c r="AQ209">
        <v>4923</v>
      </c>
      <c r="AT209">
        <f>(($AO$178-$AN$179)/($AN$180-$AN$179))</f>
        <v>0.56521739130434778</v>
      </c>
      <c r="AU209">
        <f>(($AP$174-$AN$179)/($AN$180-$AN$179))</f>
        <v>0.39130434782608697</v>
      </c>
      <c r="AV209">
        <f>(($AQ$173-$AN$179)/($AN$180-$AN$179))</f>
        <v>0.30434782608695654</v>
      </c>
      <c r="AW209">
        <f>(($AN$179-$AO$177)/($AO$178-$AO$177))</f>
        <v>0.35</v>
      </c>
      <c r="AX209">
        <f>(($AP$174-$AO$177)/($AO$178-$AO$177))</f>
        <v>0.8</v>
      </c>
      <c r="AY209">
        <f>(($AQ$173-$AO$177)/($AO$178-$AO$177))</f>
        <v>0.7</v>
      </c>
      <c r="AZ209">
        <f>(($AN$180-$AP$174)/($AP$175-$AP$174))</f>
        <v>0.58333333333333337</v>
      </c>
      <c r="BA209">
        <f>(($AO$178-$AP$174)/($AP$175-$AP$174))</f>
        <v>0.16666666666666666</v>
      </c>
      <c r="BB209">
        <f>(($AQ$173-$AP$173)/($AP$174-$AP$173))</f>
        <v>0.91304347826086951</v>
      </c>
      <c r="BC209">
        <f>(($AN$180-$AQ$173)/($AQ$174-$AQ$173))</f>
        <v>0.76190476190476186</v>
      </c>
      <c r="BD209">
        <f>(($AO$178-$AQ$173)/($AQ$174-$AQ$173))</f>
        <v>0.2857142857142857</v>
      </c>
      <c r="BE209">
        <f>(($AP$174-$AQ$173)/($AQ$174-$AQ$173))</f>
        <v>9.5238095238095233E-2</v>
      </c>
      <c r="BG209">
        <v>3</v>
      </c>
      <c r="BH209">
        <v>1119</v>
      </c>
      <c r="BI209">
        <f>($BH$243-$BH$240)/200</f>
        <v>0.08</v>
      </c>
      <c r="BQ209">
        <f>1-(($AO$178-$AN$179)/($AN$180-$AN$179))</f>
        <v>0.43478260869565222</v>
      </c>
      <c r="BR209">
        <f>(($AP$174-$AN$179)/($AN$180-$AN$179))</f>
        <v>0.39130434782608697</v>
      </c>
      <c r="BS209">
        <f>(($AQ$173-$AN$179)/($AN$180-$AN$179))</f>
        <v>0.30434782608695654</v>
      </c>
      <c r="BT209">
        <f>(($AN$179-$AO$177)/($AO$178-$AO$177))</f>
        <v>0.35</v>
      </c>
      <c r="BU209">
        <f>1-(($AP$174-$AO$177)/($AO$178-$AO$177))</f>
        <v>0.19999999999999996</v>
      </c>
      <c r="BV209">
        <f>1-(($AQ$173-$AO$177)/($AO$178-$AO$177))</f>
        <v>0.30000000000000004</v>
      </c>
      <c r="BW209">
        <f>1-(($AN$180-$AP$174)/($AP$175-$AP$174))</f>
        <v>0.41666666666666663</v>
      </c>
      <c r="BX209">
        <f>(($AO$178-$AP$174)/($AP$175-$AP$174))</f>
        <v>0.16666666666666666</v>
      </c>
      <c r="BY209">
        <f>1-(($AQ$173-$AP$173)/($AP$174-$AP$173))</f>
        <v>8.6956521739130488E-2</v>
      </c>
      <c r="BZ209">
        <f>1-(($AN$180-$AQ$173)/($AQ$174-$AQ$173))</f>
        <v>0.23809523809523814</v>
      </c>
      <c r="CA209">
        <f>(($AO$178-$AQ$173)/($AQ$174-$AQ$173))</f>
        <v>0.2857142857142857</v>
      </c>
      <c r="CB209">
        <f>(($AP$174-$AQ$173)/($AQ$174-$AQ$173))</f>
        <v>9.5238095238095233E-2</v>
      </c>
    </row>
    <row r="210" spans="1:80" x14ac:dyDescent="0.25">
      <c r="A210">
        <v>209</v>
      </c>
      <c r="D210">
        <v>44.465793000000005</v>
      </c>
      <c r="E210" s="2">
        <v>2</v>
      </c>
      <c r="P210">
        <v>1</v>
      </c>
      <c r="Q210" t="str">
        <f t="shared" si="4"/>
        <v>2</v>
      </c>
      <c r="R210">
        <v>2</v>
      </c>
      <c r="X210" t="s">
        <v>302</v>
      </c>
      <c r="Y210" t="s">
        <v>272</v>
      </c>
      <c r="AB210" t="s">
        <v>300</v>
      </c>
      <c r="AC210" t="str">
        <f>CONCATENATE($R210,$R211,$R212,$R213)</f>
        <v>2143</v>
      </c>
      <c r="AN210">
        <v>4763</v>
      </c>
      <c r="AO210">
        <v>4815</v>
      </c>
      <c r="AP210">
        <v>4927</v>
      </c>
      <c r="AQ210">
        <v>4946</v>
      </c>
      <c r="AT210">
        <f>(($AO$179-$AN$180)/($AN$181-$AN$180))</f>
        <v>0.62962962962962965</v>
      </c>
      <c r="AU210">
        <f>(($AP$175-$AN$180)/($AN$181-$AN$180))</f>
        <v>0.37037037037037035</v>
      </c>
      <c r="AV210">
        <f>(($AQ$174-$AN$180)/($AN$181-$AN$180))</f>
        <v>0.18518518518518517</v>
      </c>
      <c r="AW210">
        <f>(($AN$180-$AO$178)/($AO$179-$AO$178))</f>
        <v>0.37037037037037035</v>
      </c>
      <c r="AX210">
        <f>(($AP$175-$AO$178)/($AO$179-$AO$178))</f>
        <v>0.7407407407407407</v>
      </c>
      <c r="AY210">
        <f>(($AQ$174-$AO$178)/($AO$179-$AO$178))</f>
        <v>0.55555555555555558</v>
      </c>
      <c r="AZ210">
        <f>(($AN$181-$AP$175)/($AP$176-$AP$175))</f>
        <v>0.68</v>
      </c>
      <c r="BA210">
        <f>(($AO$179-$AP$175)/($AP$176-$AP$175))</f>
        <v>0.28000000000000003</v>
      </c>
      <c r="BB210">
        <f>(($AQ$174-$AP$174)/($AP$175-$AP$174))</f>
        <v>0.79166666666666663</v>
      </c>
      <c r="BC210">
        <f>(($AN$181-$AQ$174)/($AQ$175-$AQ$174))</f>
        <v>0.88</v>
      </c>
      <c r="BD210">
        <f>(($AO$179-$AQ$174)/($AQ$175-$AQ$174))</f>
        <v>0.48</v>
      </c>
      <c r="BE210">
        <f>(($AP$175-$AQ$174)/($AQ$175-$AQ$174))</f>
        <v>0.2</v>
      </c>
      <c r="BG210">
        <v>2</v>
      </c>
      <c r="BH210">
        <v>1130</v>
      </c>
      <c r="BI210">
        <f>($BH$244-$BH$241)/200</f>
        <v>0.105</v>
      </c>
      <c r="BQ210">
        <f>1-(($AO$179-$AN$180)/($AN$181-$AN$180))</f>
        <v>0.37037037037037035</v>
      </c>
      <c r="BR210">
        <f>(($AP$175-$AN$180)/($AN$181-$AN$180))</f>
        <v>0.37037037037037035</v>
      </c>
      <c r="BS210">
        <f>(($AQ$174-$AN$180)/($AN$181-$AN$180))</f>
        <v>0.18518518518518517</v>
      </c>
      <c r="BT210">
        <f>(($AN$180-$AO$178)/($AO$179-$AO$178))</f>
        <v>0.37037037037037035</v>
      </c>
      <c r="BU210">
        <f>1-(($AP$175-$AO$178)/($AO$179-$AO$178))</f>
        <v>0.2592592592592593</v>
      </c>
      <c r="BV210">
        <f>1-(($AQ$174-$AO$178)/($AO$179-$AO$178))</f>
        <v>0.44444444444444442</v>
      </c>
      <c r="BW210">
        <f>1-(($AN$181-$AP$175)/($AP$176-$AP$175))</f>
        <v>0.31999999999999995</v>
      </c>
      <c r="BX210">
        <f>(($AO$179-$AP$175)/($AP$176-$AP$175))</f>
        <v>0.28000000000000003</v>
      </c>
      <c r="BY210">
        <f>1-(($AQ$174-$AP$174)/($AP$175-$AP$174))</f>
        <v>0.20833333333333337</v>
      </c>
      <c r="BZ210">
        <f>1-(($AN$181-$AQ$174)/($AQ$175-$AQ$174))</f>
        <v>0.12</v>
      </c>
      <c r="CA210">
        <f>(($AO$179-$AQ$174)/($AQ$175-$AQ$174))</f>
        <v>0.48</v>
      </c>
      <c r="CB210">
        <f>(($AP$175-$AQ$174)/($AQ$175-$AQ$174))</f>
        <v>0.2</v>
      </c>
    </row>
    <row r="211" spans="1:80" x14ac:dyDescent="0.25">
      <c r="A211">
        <v>210</v>
      </c>
      <c r="D211">
        <v>44.467109000000001</v>
      </c>
      <c r="E211" s="2">
        <v>2</v>
      </c>
      <c r="P211">
        <v>1</v>
      </c>
      <c r="Q211" t="str">
        <f t="shared" si="4"/>
        <v>2</v>
      </c>
      <c r="R211">
        <v>1</v>
      </c>
      <c r="X211" t="s">
        <v>302</v>
      </c>
      <c r="Y211" t="s">
        <v>273</v>
      </c>
      <c r="AN211">
        <v>4783</v>
      </c>
      <c r="AO211">
        <v>4839</v>
      </c>
      <c r="AP211">
        <v>4951</v>
      </c>
      <c r="AQ211">
        <v>4969</v>
      </c>
      <c r="BB211">
        <f>(($AQ$175-$AP$175)/($AP$176-$AP$175))</f>
        <v>0.8</v>
      </c>
      <c r="BG211">
        <v>1</v>
      </c>
      <c r="BH211">
        <v>1134</v>
      </c>
      <c r="BI211">
        <f>($BH$245-$BH$242)/200</f>
        <v>7.0000000000000007E-2</v>
      </c>
      <c r="BY211">
        <f>1-(($AQ$175-$AP$175)/($AP$176-$AP$175))</f>
        <v>0.19999999999999996</v>
      </c>
    </row>
    <row r="212" spans="1:80" x14ac:dyDescent="0.25">
      <c r="A212">
        <v>211</v>
      </c>
      <c r="D212">
        <v>44.477687000000003</v>
      </c>
      <c r="E212" s="2">
        <v>2</v>
      </c>
      <c r="P212">
        <v>1</v>
      </c>
      <c r="Q212" t="str">
        <f t="shared" si="4"/>
        <v>2</v>
      </c>
      <c r="R212">
        <v>4</v>
      </c>
      <c r="X212" t="s">
        <v>302</v>
      </c>
      <c r="Y212" t="s">
        <v>270</v>
      </c>
      <c r="AN212">
        <v>4809</v>
      </c>
      <c r="AO212">
        <v>4861</v>
      </c>
      <c r="AP212">
        <v>4979</v>
      </c>
      <c r="AQ212">
        <v>4997</v>
      </c>
      <c r="BG212">
        <v>4</v>
      </c>
      <c r="BH212">
        <v>1140</v>
      </c>
      <c r="BI212">
        <f>($BH$246-$BH$243)/200</f>
        <v>0.105</v>
      </c>
    </row>
    <row r="213" spans="1:80" x14ac:dyDescent="0.25">
      <c r="A213">
        <v>212</v>
      </c>
      <c r="D213">
        <v>44.486637000000002</v>
      </c>
      <c r="E213" s="2">
        <v>2</v>
      </c>
      <c r="P213">
        <v>1</v>
      </c>
      <c r="Q213" t="str">
        <f t="shared" si="4"/>
        <v>2</v>
      </c>
      <c r="R213">
        <v>3</v>
      </c>
      <c r="X213" t="s">
        <v>302</v>
      </c>
      <c r="Y213" t="s">
        <v>271</v>
      </c>
      <c r="AN213">
        <v>4842</v>
      </c>
      <c r="AO213">
        <v>4886</v>
      </c>
      <c r="AP213">
        <v>5013</v>
      </c>
      <c r="AQ213">
        <v>5030</v>
      </c>
      <c r="BG213">
        <v>3</v>
      </c>
      <c r="BH213">
        <v>1142</v>
      </c>
      <c r="BI213">
        <f>($BH$247-$BH$244)/200</f>
        <v>0.08</v>
      </c>
    </row>
    <row r="214" spans="1:80" x14ac:dyDescent="0.25">
      <c r="A214">
        <v>213</v>
      </c>
      <c r="D214">
        <v>44.508212</v>
      </c>
      <c r="E214" s="2">
        <v>2</v>
      </c>
      <c r="P214">
        <v>1</v>
      </c>
      <c r="Q214" t="str">
        <f t="shared" si="4"/>
        <v>2</v>
      </c>
      <c r="R214">
        <v>2</v>
      </c>
      <c r="X214" t="s">
        <v>302</v>
      </c>
      <c r="Y214" t="s">
        <v>272</v>
      </c>
      <c r="AB214" t="s">
        <v>300</v>
      </c>
      <c r="AC214" t="str">
        <f>CONCATENATE($R214,$R215,$R216,$R217)</f>
        <v>2143</v>
      </c>
      <c r="AN214">
        <v>4871</v>
      </c>
      <c r="AO214">
        <v>4912</v>
      </c>
      <c r="AP214">
        <v>5034</v>
      </c>
      <c r="AQ214">
        <v>5049</v>
      </c>
      <c r="AT214">
        <f>(($AO$181-$AN$183)/($AN$184-$AN$183))</f>
        <v>0</v>
      </c>
      <c r="AU214">
        <f>(($AP$177-$AN$182)/($AN$183-$AN$182))</f>
        <v>0.32</v>
      </c>
      <c r="AV214">
        <f>(($AQ$176-$AN$182)/($AN$183-$AN$182))</f>
        <v>0.28000000000000003</v>
      </c>
      <c r="AW214">
        <f>(($AN$182-$AO$180)/($AO$181-$AO$180))</f>
        <v>0.19354838709677419</v>
      </c>
      <c r="AX214">
        <f>(($AP$177-$AO$180)/($AO$181-$AO$180))</f>
        <v>0.45161290322580644</v>
      </c>
      <c r="AY214">
        <f>(($AQ$176-$AO$180)/($AO$181-$AO$180))</f>
        <v>0.41935483870967744</v>
      </c>
      <c r="AZ214">
        <f>(($AN$183-$AP$177)/($AP$178-$AP$177))</f>
        <v>0.68</v>
      </c>
      <c r="BA214">
        <f>(($AO$181-$AP$177)/($AP$178-$AP$177))</f>
        <v>0.68</v>
      </c>
      <c r="BB214">
        <f>(($AQ$177-$AP$178)/($AP$179-$AP$178))</f>
        <v>0</v>
      </c>
      <c r="BC214">
        <f>(($AN$183-$AQ$176)/($AQ$177-$AQ$176))</f>
        <v>0.69230769230769229</v>
      </c>
      <c r="BD214">
        <f>(($AO$181-$AQ$176)/($AQ$177-$AQ$176))</f>
        <v>0.69230769230769229</v>
      </c>
      <c r="BE214">
        <f>(($AP$177-$AQ$176)/($AQ$177-$AQ$176))</f>
        <v>3.8461538461538464E-2</v>
      </c>
      <c r="BG214">
        <v>2</v>
      </c>
      <c r="BH214">
        <v>1149</v>
      </c>
      <c r="BI214">
        <f>($BH$248-$BH$245)/200</f>
        <v>0.115</v>
      </c>
      <c r="BQ214">
        <f>(($AO$181-$AN$183)/($AN$184-$AN$183))</f>
        <v>0</v>
      </c>
      <c r="BR214">
        <f>(($AP$177-$AN$182)/($AN$183-$AN$182))</f>
        <v>0.32</v>
      </c>
      <c r="BS214">
        <f>(($AQ$176-$AN$182)/($AN$183-$AN$182))</f>
        <v>0.28000000000000003</v>
      </c>
      <c r="BT214">
        <f>(($AN$182-$AO$180)/($AO$181-$AO$180))</f>
        <v>0.19354838709677419</v>
      </c>
      <c r="BU214">
        <f>(($AP$177-$AO$180)/($AO$181-$AO$180))</f>
        <v>0.45161290322580644</v>
      </c>
      <c r="BV214">
        <f>(($AQ$176-$AO$180)/($AO$181-$AO$180))</f>
        <v>0.41935483870967744</v>
      </c>
      <c r="BW214">
        <f>1-(($AN$183-$AP$177)/($AP$178-$AP$177))</f>
        <v>0.31999999999999995</v>
      </c>
      <c r="BX214">
        <f>1-(($AO$181-$AP$177)/($AP$178-$AP$177))</f>
        <v>0.31999999999999995</v>
      </c>
      <c r="BY214">
        <f>(($AQ$177-$AP$178)/($AP$179-$AP$178))</f>
        <v>0</v>
      </c>
      <c r="BZ214">
        <f>1-(($AN$183-$AQ$176)/($AQ$177-$AQ$176))</f>
        <v>0.30769230769230771</v>
      </c>
      <c r="CA214">
        <f>1-(($AO$181-$AQ$176)/($AQ$177-$AQ$176))</f>
        <v>0.30769230769230771</v>
      </c>
      <c r="CB214">
        <f>(($AP$177-$AQ$176)/($AQ$177-$AQ$176))</f>
        <v>3.8461538461538464E-2</v>
      </c>
    </row>
    <row r="215" spans="1:80" x14ac:dyDescent="0.25">
      <c r="A215">
        <v>214</v>
      </c>
      <c r="P215">
        <v>0</v>
      </c>
      <c r="Q215" t="str">
        <f t="shared" si="4"/>
        <v/>
      </c>
      <c r="R215">
        <v>1</v>
      </c>
      <c r="X215" t="s">
        <v>302</v>
      </c>
      <c r="Y215" t="s">
        <v>273</v>
      </c>
      <c r="AN215">
        <v>4895</v>
      </c>
      <c r="AO215">
        <v>4933</v>
      </c>
      <c r="AP215">
        <v>5065</v>
      </c>
      <c r="AQ215">
        <v>5083</v>
      </c>
      <c r="AT215">
        <f>(($AO$182-$AN$184)/($AN$185-$AN$184))</f>
        <v>0.27272727272727271</v>
      </c>
      <c r="AU215">
        <f>(($AP$178-$AN$183)/($AN$184-$AN$183))</f>
        <v>0.4</v>
      </c>
      <c r="AV215">
        <f>(($AQ$177-$AN$183)/($AN$184-$AN$183))</f>
        <v>0.4</v>
      </c>
      <c r="AW215">
        <f>(($AN$183-$AO$181)/($AO$182-$AO$181))</f>
        <v>0</v>
      </c>
      <c r="AX215">
        <f>(($AP$178-$AO$181)/($AO$182-$AO$181))</f>
        <v>0.30769230769230771</v>
      </c>
      <c r="AY215">
        <f>(($AQ$177-$AO$181)/($AO$182-$AO$181))</f>
        <v>0.30769230769230771</v>
      </c>
      <c r="AZ215">
        <f>(($AN$184-$AP$178)/($AP$179-$AP$178))</f>
        <v>0.52173913043478259</v>
      </c>
      <c r="BA215">
        <f>(($AO$182-$AP$178)/($AP$179-$AP$178))</f>
        <v>0.78260869565217395</v>
      </c>
      <c r="BB215">
        <f>(($AQ$178-$AP$179)/($AP$180-$AP$179))</f>
        <v>8.3333333333333329E-2</v>
      </c>
      <c r="BC215">
        <f>(($AN$184-$AQ$177)/($AQ$178-$AQ$177))</f>
        <v>0.48</v>
      </c>
      <c r="BD215">
        <f>(($AO$182-$AQ$177)/($AQ$178-$AQ$177))</f>
        <v>0.72</v>
      </c>
      <c r="BE215">
        <f>(($AP$178-$AQ$177)/($AQ$178-$AQ$177))</f>
        <v>0</v>
      </c>
      <c r="BG215">
        <v>1</v>
      </c>
      <c r="BH215">
        <v>1154</v>
      </c>
      <c r="BI215">
        <f>($BH$249-$BH$246)/200</f>
        <v>0.05</v>
      </c>
      <c r="BQ215">
        <f>(($AO$182-$AN$184)/($AN$185-$AN$184))</f>
        <v>0.27272727272727271</v>
      </c>
      <c r="BR215">
        <f>(($AP$178-$AN$183)/($AN$184-$AN$183))</f>
        <v>0.4</v>
      </c>
      <c r="BS215">
        <f>(($AQ$177-$AN$183)/($AN$184-$AN$183))</f>
        <v>0.4</v>
      </c>
      <c r="BT215">
        <f>(($AN$183-$AO$181)/($AO$182-$AO$181))</f>
        <v>0</v>
      </c>
      <c r="BU215">
        <f>(($AP$178-$AO$181)/($AO$182-$AO$181))</f>
        <v>0.30769230769230771</v>
      </c>
      <c r="BV215">
        <f>(($AQ$177-$AO$181)/($AO$182-$AO$181))</f>
        <v>0.30769230769230771</v>
      </c>
      <c r="BW215">
        <f>1-(($AN$184-$AP$178)/($AP$179-$AP$178))</f>
        <v>0.47826086956521741</v>
      </c>
      <c r="BX215">
        <f>1-(($AO$182-$AP$178)/($AP$179-$AP$178))</f>
        <v>0.21739130434782605</v>
      </c>
      <c r="BY215">
        <f>(($AQ$178-$AP$179)/($AP$180-$AP$179))</f>
        <v>8.3333333333333329E-2</v>
      </c>
      <c r="BZ215">
        <f>(($AN$184-$AQ$177)/($AQ$178-$AQ$177))</f>
        <v>0.48</v>
      </c>
      <c r="CA215">
        <f>1-(($AO$182-$AQ$177)/($AQ$178-$AQ$177))</f>
        <v>0.28000000000000003</v>
      </c>
      <c r="CB215">
        <f>(($AP$178-$AQ$177)/($AQ$178-$AQ$177))</f>
        <v>0</v>
      </c>
    </row>
    <row r="216" spans="1:80" x14ac:dyDescent="0.25">
      <c r="A216">
        <v>215</v>
      </c>
      <c r="B216">
        <v>31.549529000000007</v>
      </c>
      <c r="C216" s="4">
        <v>1</v>
      </c>
      <c r="P216">
        <v>1</v>
      </c>
      <c r="Q216" t="str">
        <f t="shared" si="4"/>
        <v>1</v>
      </c>
      <c r="R216">
        <v>4</v>
      </c>
      <c r="X216" t="s">
        <v>302</v>
      </c>
      <c r="Y216" t="s">
        <v>270</v>
      </c>
      <c r="AN216">
        <v>4920</v>
      </c>
      <c r="AO216">
        <v>4955</v>
      </c>
      <c r="AP216">
        <v>5097</v>
      </c>
      <c r="AQ216">
        <v>5113</v>
      </c>
      <c r="AT216">
        <f>(($AO$183-$AN$185)/($AN$186-$AN$185))</f>
        <v>0.2608695652173913</v>
      </c>
      <c r="AU216">
        <f>(($AP$179-$AN$184)/($AN$185-$AN$184))</f>
        <v>0.5</v>
      </c>
      <c r="AV216">
        <f>(($AQ$178-$AN$184)/($AN$185-$AN$184))</f>
        <v>0.59090909090909094</v>
      </c>
      <c r="AW216">
        <f>(($AN$184-$AO$181)/($AO$182-$AO$181))</f>
        <v>0.76923076923076927</v>
      </c>
      <c r="AX216">
        <f>(($AP$179-$AO$182)/($AO$183-$AO$182))</f>
        <v>0.22727272727272727</v>
      </c>
      <c r="AY216">
        <f>(($AQ$178-$AO$182)/($AO$183-$AO$182))</f>
        <v>0.31818181818181818</v>
      </c>
      <c r="AZ216">
        <f>(($AN$185-$AP$179)/($AP$180-$AP$179))</f>
        <v>0.45833333333333331</v>
      </c>
      <c r="BA216">
        <f>(($AO$183-$AP$179)/($AP$180-$AP$179))</f>
        <v>0.70833333333333337</v>
      </c>
      <c r="BB216">
        <f>(($AQ$179-$AP$180)/($AP$181-$AP$180))</f>
        <v>8.3333333333333329E-2</v>
      </c>
      <c r="BC216">
        <f>(($AN$185-$AQ$178)/($AQ$179-$AQ$178))</f>
        <v>0.375</v>
      </c>
      <c r="BD216">
        <f>(($AO$183-$AQ$178)/($AQ$179-$AQ$178))</f>
        <v>0.625</v>
      </c>
      <c r="BE216">
        <f>(($AP$179-$AQ$177)/($AQ$178-$AQ$177))</f>
        <v>0.92</v>
      </c>
      <c r="BG216">
        <v>4</v>
      </c>
      <c r="BH216">
        <v>1161</v>
      </c>
      <c r="BI216">
        <f>($BH$250-$BH$247)/200</f>
        <v>0.1</v>
      </c>
      <c r="BQ216">
        <f>(($AO$183-$AN$185)/($AN$186-$AN$185))</f>
        <v>0.2608695652173913</v>
      </c>
      <c r="BR216">
        <f>(($AP$179-$AN$184)/($AN$185-$AN$184))</f>
        <v>0.5</v>
      </c>
      <c r="BS216">
        <f>1-(($AQ$178-$AN$184)/($AN$185-$AN$184))</f>
        <v>0.40909090909090906</v>
      </c>
      <c r="BT216">
        <f>1-(($AN$184-$AO$181)/($AO$182-$AO$181))</f>
        <v>0.23076923076923073</v>
      </c>
      <c r="BU216">
        <f>(($AP$179-$AO$182)/($AO$183-$AO$182))</f>
        <v>0.22727272727272727</v>
      </c>
      <c r="BV216">
        <f>(($AQ$178-$AO$182)/($AO$183-$AO$182))</f>
        <v>0.31818181818181818</v>
      </c>
      <c r="BW216">
        <f>(($AN$185-$AP$179)/($AP$180-$AP$179))</f>
        <v>0.45833333333333331</v>
      </c>
      <c r="BX216">
        <f>1-(($AO$183-$AP$179)/($AP$180-$AP$179))</f>
        <v>0.29166666666666663</v>
      </c>
      <c r="BY216">
        <f>(($AQ$179-$AP$180)/($AP$181-$AP$180))</f>
        <v>8.3333333333333329E-2</v>
      </c>
      <c r="BZ216">
        <f>(($AN$185-$AQ$178)/($AQ$179-$AQ$178))</f>
        <v>0.375</v>
      </c>
      <c r="CA216">
        <f>1-(($AO$183-$AQ$178)/($AQ$179-$AQ$178))</f>
        <v>0.375</v>
      </c>
      <c r="CB216">
        <f>1-(($AP$179-$AQ$177)/($AQ$178-$AQ$177))</f>
        <v>7.999999999999996E-2</v>
      </c>
    </row>
    <row r="217" spans="1:80" x14ac:dyDescent="0.25">
      <c r="A217">
        <v>216</v>
      </c>
      <c r="B217">
        <v>31.594161</v>
      </c>
      <c r="C217" s="4">
        <v>1</v>
      </c>
      <c r="P217">
        <v>1</v>
      </c>
      <c r="Q217" t="str">
        <f t="shared" si="4"/>
        <v>1</v>
      </c>
      <c r="R217">
        <v>3</v>
      </c>
      <c r="X217" t="s">
        <v>302</v>
      </c>
      <c r="Y217" t="s">
        <v>271</v>
      </c>
      <c r="AN217">
        <v>4943</v>
      </c>
      <c r="AO217">
        <v>4981</v>
      </c>
      <c r="AP217">
        <v>5125</v>
      </c>
      <c r="AQ217">
        <v>5140</v>
      </c>
      <c r="AT217">
        <f>(($AO$184-$AN$186)/($AN$187-$AN$186))</f>
        <v>0.25925925925925924</v>
      </c>
      <c r="AU217">
        <f>(($AP$180-$AN$185)/($AN$186-$AN$185))</f>
        <v>0.56521739130434778</v>
      </c>
      <c r="AV217">
        <f>(($AQ$179-$AN$185)/($AN$186-$AN$185))</f>
        <v>0.65217391304347827</v>
      </c>
      <c r="AW217">
        <f>(($AN$185-$AO$182)/($AO$183-$AO$182))</f>
        <v>0.72727272727272729</v>
      </c>
      <c r="AX217">
        <f>(($AP$180-$AO$183)/($AO$184-$AO$183))</f>
        <v>0.29166666666666669</v>
      </c>
      <c r="AY217">
        <f>(($AQ$179-$AO$183)/($AO$184-$AO$183))</f>
        <v>0.375</v>
      </c>
      <c r="AZ217">
        <f>(($AN$186-$AP$180)/($AP$181-$AP$180))</f>
        <v>0.41666666666666669</v>
      </c>
      <c r="BA217">
        <f>(($AO$184-$AP$180)/($AP$181-$AP$180))</f>
        <v>0.70833333333333337</v>
      </c>
      <c r="BB217">
        <f>(($AQ$180-$AP$181)/($AP$182-$AP$181))</f>
        <v>0.08</v>
      </c>
      <c r="BC217">
        <f>(($AN$186-$AQ$179)/($AQ$180-$AQ$179))</f>
        <v>0.33333333333333331</v>
      </c>
      <c r="BD217">
        <f>(($AO$184-$AQ$179)/($AQ$180-$AQ$179))</f>
        <v>0.625</v>
      </c>
      <c r="BE217">
        <f>(($AP$180-$AQ$178)/($AQ$179-$AQ$178))</f>
        <v>0.91666666666666663</v>
      </c>
      <c r="BG217">
        <v>3</v>
      </c>
      <c r="BH217">
        <v>1162</v>
      </c>
      <c r="BI217">
        <f>($BH$251-$BH$248)/200</f>
        <v>0.08</v>
      </c>
      <c r="BQ217">
        <f>(($AO$184-$AN$186)/($AN$187-$AN$186))</f>
        <v>0.25925925925925924</v>
      </c>
      <c r="BR217">
        <f>1-(($AP$180-$AN$185)/($AN$186-$AN$185))</f>
        <v>0.43478260869565222</v>
      </c>
      <c r="BS217">
        <f>1-(($AQ$179-$AN$185)/($AN$186-$AN$185))</f>
        <v>0.34782608695652173</v>
      </c>
      <c r="BT217">
        <f>1-(($AN$185-$AO$182)/($AO$183-$AO$182))</f>
        <v>0.27272727272727271</v>
      </c>
      <c r="BU217">
        <f>(($AP$180-$AO$183)/($AO$184-$AO$183))</f>
        <v>0.29166666666666669</v>
      </c>
      <c r="BV217">
        <f>(($AQ$179-$AO$183)/($AO$184-$AO$183))</f>
        <v>0.375</v>
      </c>
      <c r="BW217">
        <f>(($AN$186-$AP$180)/($AP$181-$AP$180))</f>
        <v>0.41666666666666669</v>
      </c>
      <c r="BX217">
        <f>1-(($AO$184-$AP$180)/($AP$181-$AP$180))</f>
        <v>0.29166666666666663</v>
      </c>
      <c r="BY217">
        <f>(($AQ$180-$AP$181)/($AP$182-$AP$181))</f>
        <v>0.08</v>
      </c>
      <c r="BZ217">
        <f>(($AN$186-$AQ$179)/($AQ$180-$AQ$179))</f>
        <v>0.33333333333333331</v>
      </c>
      <c r="CA217">
        <f>1-(($AO$184-$AQ$179)/($AQ$180-$AQ$179))</f>
        <v>0.375</v>
      </c>
      <c r="CB217">
        <f>1-(($AP$180-$AQ$178)/($AQ$179-$AQ$178))</f>
        <v>8.333333333333337E-2</v>
      </c>
    </row>
    <row r="218" spans="1:80" x14ac:dyDescent="0.25">
      <c r="A218">
        <v>217</v>
      </c>
      <c r="B218">
        <v>31.569057000000001</v>
      </c>
      <c r="C218" s="4">
        <v>1</v>
      </c>
      <c r="P218">
        <v>1</v>
      </c>
      <c r="Q218" t="str">
        <f t="shared" si="4"/>
        <v>1</v>
      </c>
      <c r="R218">
        <v>2</v>
      </c>
      <c r="X218" t="s">
        <v>302</v>
      </c>
      <c r="Y218" t="s">
        <v>272</v>
      </c>
      <c r="AB218" t="s">
        <v>301</v>
      </c>
      <c r="AC218" t="str">
        <f>CONCATENATE($R218,$R219,$R220,$R221)</f>
        <v>2134</v>
      </c>
      <c r="AN218">
        <v>4969</v>
      </c>
      <c r="AO218">
        <v>5012</v>
      </c>
      <c r="AP218">
        <v>5151</v>
      </c>
      <c r="AQ218">
        <v>5167</v>
      </c>
      <c r="AT218">
        <f>(($AO$185-$AN$187)/($AN$188-$AN$187))</f>
        <v>0.25</v>
      </c>
      <c r="AU218">
        <f>(($AP$181-$AN$186)/($AN$187-$AN$186))</f>
        <v>0.51851851851851849</v>
      </c>
      <c r="AV218">
        <f>(($AQ$180-$AN$186)/($AN$187-$AN$186))</f>
        <v>0.59259259259259256</v>
      </c>
      <c r="AW218">
        <f>(($AN$186-$AO$183)/($AO$184-$AO$183))</f>
        <v>0.70833333333333337</v>
      </c>
      <c r="AX218">
        <f>(($AP$181-$AO$184)/($AO$185-$AO$184))</f>
        <v>0.26923076923076922</v>
      </c>
      <c r="AY218">
        <f>(($AQ$180-$AO$184)/($AO$185-$AO$184))</f>
        <v>0.34615384615384615</v>
      </c>
      <c r="AZ218">
        <f>(($AN$187-$AP$181)/($AP$182-$AP$181))</f>
        <v>0.52</v>
      </c>
      <c r="BA218">
        <f>(($AO$185-$AP$181)/($AP$182-$AP$181))</f>
        <v>0.76</v>
      </c>
      <c r="BB218">
        <f>(($AQ$181-$AP$182)/($AP$183-$AP$182))</f>
        <v>4.1666666666666664E-2</v>
      </c>
      <c r="BC218">
        <f>(($AN$187-$AQ$180)/($AQ$181-$AQ$180))</f>
        <v>0.45833333333333331</v>
      </c>
      <c r="BD218">
        <f>(($AO$185-$AQ$180)/($AQ$181-$AQ$180))</f>
        <v>0.70833333333333337</v>
      </c>
      <c r="BE218">
        <f>(($AP$181-$AQ$179)/($AQ$180-$AQ$179))</f>
        <v>0.91666666666666663</v>
      </c>
      <c r="BG218">
        <v>2</v>
      </c>
      <c r="BH218">
        <v>1169</v>
      </c>
      <c r="BI218">
        <f>($BH$252-$BH$249)/200</f>
        <v>0.12</v>
      </c>
      <c r="BQ218">
        <f>(($AO$185-$AN$187)/($AN$188-$AN$187))</f>
        <v>0.25</v>
      </c>
      <c r="BR218">
        <f>1-(($AP$181-$AN$186)/($AN$187-$AN$186))</f>
        <v>0.48148148148148151</v>
      </c>
      <c r="BS218">
        <f>1-(($AQ$180-$AN$186)/($AN$187-$AN$186))</f>
        <v>0.40740740740740744</v>
      </c>
      <c r="BT218">
        <f>1-(($AN$186-$AO$183)/($AO$184-$AO$183))</f>
        <v>0.29166666666666663</v>
      </c>
      <c r="BU218">
        <f>(($AP$181-$AO$184)/($AO$185-$AO$184))</f>
        <v>0.26923076923076922</v>
      </c>
      <c r="BV218">
        <f>(($AQ$180-$AO$184)/($AO$185-$AO$184))</f>
        <v>0.34615384615384615</v>
      </c>
      <c r="BW218">
        <f>1-(($AN$187-$AP$181)/($AP$182-$AP$181))</f>
        <v>0.48</v>
      </c>
      <c r="BX218">
        <f>1-(($AO$185-$AP$181)/($AP$182-$AP$181))</f>
        <v>0.24</v>
      </c>
      <c r="BY218">
        <f>(($AQ$181-$AP$182)/($AP$183-$AP$182))</f>
        <v>4.1666666666666664E-2</v>
      </c>
      <c r="BZ218">
        <f>(($AN$187-$AQ$180)/($AQ$181-$AQ$180))</f>
        <v>0.45833333333333331</v>
      </c>
      <c r="CA218">
        <f>1-(($AO$185-$AQ$180)/($AQ$181-$AQ$180))</f>
        <v>0.29166666666666663</v>
      </c>
      <c r="CB218">
        <f>1-(($AP$181-$AQ$179)/($AQ$180-$AQ$179))</f>
        <v>8.333333333333337E-2</v>
      </c>
    </row>
    <row r="219" spans="1:80" x14ac:dyDescent="0.25">
      <c r="A219">
        <v>218</v>
      </c>
      <c r="B219">
        <v>31.595004000000003</v>
      </c>
      <c r="C219" s="4">
        <v>1</v>
      </c>
      <c r="P219">
        <v>1</v>
      </c>
      <c r="Q219" t="str">
        <f t="shared" si="4"/>
        <v>1</v>
      </c>
      <c r="R219">
        <v>1</v>
      </c>
      <c r="X219" t="s">
        <v>302</v>
      </c>
      <c r="Y219" t="s">
        <v>273</v>
      </c>
      <c r="AN219">
        <v>4997</v>
      </c>
      <c r="AO219">
        <v>5034</v>
      </c>
      <c r="AP219">
        <v>5178</v>
      </c>
      <c r="AQ219">
        <v>5190</v>
      </c>
      <c r="AT219">
        <f>(($AO$186-$AN$188)/($AN$189-$AN$188))</f>
        <v>0.2857142857142857</v>
      </c>
      <c r="AU219">
        <f>(($AP$182-$AN$187)/($AN$188-$AN$187))</f>
        <v>0.5</v>
      </c>
      <c r="AV219">
        <f>(($AQ$181-$AN$187)/($AN$188-$AN$187))</f>
        <v>0.54166666666666663</v>
      </c>
      <c r="AW219">
        <f>(($AN$187-$AO$184)/($AO$185-$AO$184))</f>
        <v>0.76923076923076927</v>
      </c>
      <c r="AX219">
        <f>(($AP$182-$AO$185)/($AO$186-$AO$185))</f>
        <v>0.25</v>
      </c>
      <c r="AY219">
        <f>(($AQ$181-$AO$185)/($AO$186-$AO$185))</f>
        <v>0.29166666666666669</v>
      </c>
      <c r="AZ219">
        <f>(($AN$188-$AP$182)/($AP$183-$AP$182))</f>
        <v>0.5</v>
      </c>
      <c r="BA219">
        <f>(($AO$186-$AP$182)/($AP$183-$AP$182))</f>
        <v>0.75</v>
      </c>
      <c r="BB219">
        <f>(($AQ$182-$AP$183)/($AP$184-$AP$183))</f>
        <v>0.13043478260869565</v>
      </c>
      <c r="BC219">
        <f>(($AN$188-$AQ$181)/($AQ$182-$AQ$181))</f>
        <v>0.42307692307692307</v>
      </c>
      <c r="BD219">
        <f>(($AO$186-$AQ$181)/($AQ$182-$AQ$181))</f>
        <v>0.65384615384615385</v>
      </c>
      <c r="BE219">
        <f>(($AP$182-$AQ$180)/($AQ$181-$AQ$180))</f>
        <v>0.95833333333333337</v>
      </c>
      <c r="BG219">
        <v>1</v>
      </c>
      <c r="BH219">
        <v>1176</v>
      </c>
      <c r="BI219">
        <f>($BH$253-$BH$250)/200</f>
        <v>6.5000000000000002E-2</v>
      </c>
      <c r="BQ219">
        <f>(($AO$186-$AN$188)/($AN$189-$AN$188))</f>
        <v>0.2857142857142857</v>
      </c>
      <c r="BR219">
        <f>(($AP$182-$AN$187)/($AN$188-$AN$187))</f>
        <v>0.5</v>
      </c>
      <c r="BS219">
        <f>1-(($AQ$181-$AN$187)/($AN$188-$AN$187))</f>
        <v>0.45833333333333337</v>
      </c>
      <c r="BT219">
        <f>1-(($AN$187-$AO$184)/($AO$185-$AO$184))</f>
        <v>0.23076923076923073</v>
      </c>
      <c r="BU219">
        <f>(($AP$182-$AO$185)/($AO$186-$AO$185))</f>
        <v>0.25</v>
      </c>
      <c r="BV219">
        <f>(($AQ$181-$AO$185)/($AO$186-$AO$185))</f>
        <v>0.29166666666666669</v>
      </c>
      <c r="BW219">
        <f>(($AN$188-$AP$182)/($AP$183-$AP$182))</f>
        <v>0.5</v>
      </c>
      <c r="BX219">
        <f>1-(($AO$186-$AP$182)/($AP$183-$AP$182))</f>
        <v>0.25</v>
      </c>
      <c r="BY219">
        <f>(($AQ$182-$AP$183)/($AP$184-$AP$183))</f>
        <v>0.13043478260869565</v>
      </c>
      <c r="BZ219">
        <f>(($AN$188-$AQ$181)/($AQ$182-$AQ$181))</f>
        <v>0.42307692307692307</v>
      </c>
      <c r="CA219">
        <f>1-(($AO$186-$AQ$181)/($AQ$182-$AQ$181))</f>
        <v>0.34615384615384615</v>
      </c>
      <c r="CB219">
        <f>1-(($AP$182-$AQ$180)/($AQ$181-$AQ$180))</f>
        <v>4.166666666666663E-2</v>
      </c>
    </row>
    <row r="220" spans="1:80" x14ac:dyDescent="0.25">
      <c r="A220">
        <v>219</v>
      </c>
      <c r="B220">
        <v>31.606424000000004</v>
      </c>
      <c r="C220" s="4">
        <v>1</v>
      </c>
      <c r="H220">
        <v>39.369739000000003</v>
      </c>
      <c r="I220" s="5">
        <v>4</v>
      </c>
      <c r="P220">
        <v>2</v>
      </c>
      <c r="Q220" t="str">
        <f t="shared" si="4"/>
        <v>14</v>
      </c>
      <c r="R220">
        <v>3</v>
      </c>
      <c r="X220" t="s">
        <v>302</v>
      </c>
      <c r="Y220" t="s">
        <v>270</v>
      </c>
      <c r="AN220">
        <v>5029</v>
      </c>
      <c r="AO220">
        <v>5069</v>
      </c>
      <c r="AP220">
        <v>5205</v>
      </c>
      <c r="AQ220">
        <v>5217</v>
      </c>
      <c r="AT220">
        <f>(($AO$187-$AN$189)/($AN$190-$AN$189))</f>
        <v>0.34782608695652173</v>
      </c>
      <c r="AU220">
        <f>(($AP$183-$AN$188)/($AN$189-$AN$188))</f>
        <v>0.5714285714285714</v>
      </c>
      <c r="AV220">
        <f>(($AQ$182-$AN$188)/($AN$189-$AN$188))</f>
        <v>0.7142857142857143</v>
      </c>
      <c r="AW220">
        <f>(($AN$188-$AO$185)/($AO$186-$AO$185))</f>
        <v>0.75</v>
      </c>
      <c r="AX220">
        <f>(($AP$183-$AO$186)/($AO$187-$AO$186))</f>
        <v>0.2608695652173913</v>
      </c>
      <c r="AY220">
        <f>(($AQ$182-$AO$186)/($AO$187-$AO$186))</f>
        <v>0.39130434782608697</v>
      </c>
      <c r="AZ220">
        <f>(($AN$189-$AP$183)/($AP$184-$AP$183))</f>
        <v>0.39130434782608697</v>
      </c>
      <c r="BA220">
        <f>(($AO$187-$AP$183)/($AP$184-$AP$183))</f>
        <v>0.73913043478260865</v>
      </c>
      <c r="BB220">
        <f>(($AQ$183-$AP$184)/($AP$185-$AP$184))</f>
        <v>0.20833333333333334</v>
      </c>
      <c r="BC220">
        <f>(($AN$189-$AQ$182)/($AQ$183-$AQ$182))</f>
        <v>0.24</v>
      </c>
      <c r="BD220">
        <f>(($AO$187-$AQ$182)/($AQ$183-$AQ$182))</f>
        <v>0.56000000000000005</v>
      </c>
      <c r="BE220">
        <f>(($AP$183-$AQ$181)/($AQ$182-$AQ$181))</f>
        <v>0.88461538461538458</v>
      </c>
      <c r="BG220">
        <v>3</v>
      </c>
      <c r="BH220">
        <v>1185</v>
      </c>
      <c r="BI220">
        <f>($BH$254-$BH$251)/200</f>
        <v>8.5000000000000006E-2</v>
      </c>
      <c r="BQ220">
        <f>(($AO$187-$AN$189)/($AN$190-$AN$189))</f>
        <v>0.34782608695652173</v>
      </c>
      <c r="BR220">
        <f>1-(($AP$183-$AN$188)/($AN$189-$AN$188))</f>
        <v>0.4285714285714286</v>
      </c>
      <c r="BS220">
        <f>1-(($AQ$182-$AN$188)/($AN$189-$AN$188))</f>
        <v>0.2857142857142857</v>
      </c>
      <c r="BT220">
        <f>1-(($AN$188-$AO$185)/($AO$186-$AO$185))</f>
        <v>0.25</v>
      </c>
      <c r="BU220">
        <f>(($AP$183-$AO$186)/($AO$187-$AO$186))</f>
        <v>0.2608695652173913</v>
      </c>
      <c r="BV220">
        <f>(($AQ$182-$AO$186)/($AO$187-$AO$186))</f>
        <v>0.39130434782608697</v>
      </c>
      <c r="BW220">
        <f>(($AN$189-$AP$183)/($AP$184-$AP$183))</f>
        <v>0.39130434782608697</v>
      </c>
      <c r="BX220">
        <f>1-(($AO$187-$AP$183)/($AP$184-$AP$183))</f>
        <v>0.26086956521739135</v>
      </c>
      <c r="BY220">
        <f>(($AQ$183-$AP$184)/($AP$185-$AP$184))</f>
        <v>0.20833333333333334</v>
      </c>
      <c r="BZ220">
        <f>(($AN$189-$AQ$182)/($AQ$183-$AQ$182))</f>
        <v>0.24</v>
      </c>
      <c r="CA220">
        <f>1-(($AO$187-$AQ$182)/($AQ$183-$AQ$182))</f>
        <v>0.43999999999999995</v>
      </c>
      <c r="CB220">
        <f>1-(($AP$183-$AQ$181)/($AQ$182-$AQ$181))</f>
        <v>0.11538461538461542</v>
      </c>
    </row>
    <row r="221" spans="1:80" x14ac:dyDescent="0.25">
      <c r="A221">
        <v>220</v>
      </c>
      <c r="B221">
        <v>31.609949999999998</v>
      </c>
      <c r="C221" s="4">
        <v>1</v>
      </c>
      <c r="H221">
        <v>39.328742000000005</v>
      </c>
      <c r="I221" s="5">
        <v>4</v>
      </c>
      <c r="P221">
        <v>2</v>
      </c>
      <c r="Q221" t="str">
        <f t="shared" si="4"/>
        <v>14</v>
      </c>
      <c r="R221">
        <v>4</v>
      </c>
      <c r="X221" t="s">
        <v>302</v>
      </c>
      <c r="Y221" t="s">
        <v>271</v>
      </c>
      <c r="AN221">
        <v>5050</v>
      </c>
      <c r="AO221">
        <v>5100</v>
      </c>
      <c r="AP221">
        <v>5233</v>
      </c>
      <c r="AQ221">
        <v>5242</v>
      </c>
      <c r="AU221">
        <f>(($AP$184-$AN$189)/($AN$190-$AN$189))</f>
        <v>0.60869565217391308</v>
      </c>
      <c r="AV221">
        <f>(($AQ$183-$AN$189)/($AN$190-$AN$189))</f>
        <v>0.82608695652173914</v>
      </c>
      <c r="AW221">
        <f>(($AN$189-$AO$186)/($AO$187-$AO$186))</f>
        <v>0.65217391304347827</v>
      </c>
      <c r="AX221">
        <f>(($AP$184-$AO$187)/($AO$188-$AO$187))</f>
        <v>0.23076923076923078</v>
      </c>
      <c r="AY221">
        <f>(($AQ$183-$AO$187)/($AO$188-$AO$187))</f>
        <v>0.42307692307692307</v>
      </c>
      <c r="AZ221">
        <f>(($AN$190-$AP$184)/($AP$185-$AP$184))</f>
        <v>0.375</v>
      </c>
      <c r="BA221">
        <f>(($AO$188-$AP$184)/($AP$185-$AP$184))</f>
        <v>0.83333333333333337</v>
      </c>
      <c r="BC221">
        <f>(($AN$190-$AQ$183)/($AQ$184-$AQ$183))</f>
        <v>0.14285714285714285</v>
      </c>
      <c r="BD221">
        <f>(($AO$188-$AQ$183)/($AQ$184-$AQ$183))</f>
        <v>0.5357142857142857</v>
      </c>
      <c r="BE221">
        <f>(($AP$184-$AQ$182)/($AQ$183-$AQ$182))</f>
        <v>0.8</v>
      </c>
      <c r="BG221">
        <v>4</v>
      </c>
      <c r="BH221">
        <v>1185</v>
      </c>
      <c r="BI221">
        <f>($BH$255-$BH$252)/200</f>
        <v>0.08</v>
      </c>
      <c r="BR221">
        <f>1-(($AP$184-$AN$189)/($AN$190-$AN$189))</f>
        <v>0.39130434782608692</v>
      </c>
      <c r="BS221">
        <f>1-(($AQ$183-$AN$189)/($AN$190-$AN$189))</f>
        <v>0.17391304347826086</v>
      </c>
      <c r="BT221">
        <f>1-(($AN$189-$AO$186)/($AO$187-$AO$186))</f>
        <v>0.34782608695652173</v>
      </c>
      <c r="BU221">
        <f>(($AP$184-$AO$187)/($AO$188-$AO$187))</f>
        <v>0.23076923076923078</v>
      </c>
      <c r="BV221">
        <f>(($AQ$183-$AO$187)/($AO$188-$AO$187))</f>
        <v>0.42307692307692307</v>
      </c>
      <c r="BW221">
        <f>(($AN$190-$AP$184)/($AP$185-$AP$184))</f>
        <v>0.375</v>
      </c>
      <c r="BX221">
        <f>1-(($AO$188-$AP$184)/($AP$185-$AP$184))</f>
        <v>0.16666666666666663</v>
      </c>
      <c r="BZ221">
        <f>(($AN$190-$AQ$183)/($AQ$184-$AQ$183))</f>
        <v>0.14285714285714285</v>
      </c>
      <c r="CA221">
        <f>1-(($AO$188-$AQ$183)/($AQ$184-$AQ$183))</f>
        <v>0.4642857142857143</v>
      </c>
      <c r="CB221">
        <f>1-(($AP$184-$AQ$182)/($AQ$183-$AQ$182))</f>
        <v>0.19999999999999996</v>
      </c>
    </row>
    <row r="222" spans="1:80" x14ac:dyDescent="0.25">
      <c r="A222">
        <v>221</v>
      </c>
      <c r="B222">
        <v>31.577055999999999</v>
      </c>
      <c r="C222" s="4">
        <v>1</v>
      </c>
      <c r="H222">
        <v>39.346321000000003</v>
      </c>
      <c r="I222" s="5">
        <v>4</v>
      </c>
      <c r="P222">
        <v>2</v>
      </c>
      <c r="Q222" t="str">
        <f t="shared" si="4"/>
        <v>14</v>
      </c>
      <c r="R222">
        <v>2</v>
      </c>
      <c r="X222" t="s">
        <v>302</v>
      </c>
      <c r="Y222" t="s">
        <v>272</v>
      </c>
      <c r="AN222">
        <v>5085</v>
      </c>
      <c r="AO222">
        <v>5127</v>
      </c>
      <c r="AP222">
        <v>5259</v>
      </c>
      <c r="AQ222">
        <v>5272</v>
      </c>
      <c r="AW222">
        <f>(($AN$190-$AO$187)/($AO$188-$AO$187))</f>
        <v>0.57692307692307687</v>
      </c>
      <c r="BE222">
        <f>(($AP$185-$AQ$183)/($AQ$184-$AQ$183))</f>
        <v>0.6785714285714286</v>
      </c>
      <c r="BG222">
        <v>2</v>
      </c>
      <c r="BH222">
        <v>1190</v>
      </c>
      <c r="BI222">
        <f>($BH$256-$BH$253)/200</f>
        <v>0.105</v>
      </c>
      <c r="BT222">
        <f>1-(($AN$190-$AO$187)/($AO$188-$AO$187))</f>
        <v>0.42307692307692313</v>
      </c>
      <c r="CB222">
        <f>1-(($AP$185-$AQ$183)/($AQ$184-$AQ$183))</f>
        <v>0.3214285714285714</v>
      </c>
    </row>
    <row r="223" spans="1:80" x14ac:dyDescent="0.25">
      <c r="A223">
        <v>222</v>
      </c>
      <c r="B223">
        <v>31.611162000000007</v>
      </c>
      <c r="C223" s="4">
        <v>1</v>
      </c>
      <c r="F223">
        <v>33.752633000000003</v>
      </c>
      <c r="G223" s="3">
        <v>3</v>
      </c>
      <c r="H223">
        <v>39.355846</v>
      </c>
      <c r="I223" s="5">
        <v>4</v>
      </c>
      <c r="P223">
        <v>3</v>
      </c>
      <c r="Q223" t="str">
        <f t="shared" si="4"/>
        <v>134</v>
      </c>
      <c r="R223">
        <v>1</v>
      </c>
      <c r="X223" t="s">
        <v>302</v>
      </c>
      <c r="Y223" t="s">
        <v>273</v>
      </c>
      <c r="AN223">
        <v>5114</v>
      </c>
      <c r="AO223">
        <v>5154</v>
      </c>
      <c r="AP223">
        <v>5285</v>
      </c>
      <c r="AQ223">
        <v>5302</v>
      </c>
      <c r="BG223">
        <v>1</v>
      </c>
      <c r="BH223">
        <v>1198</v>
      </c>
      <c r="BI223">
        <f>($BH$257-$BH$254)/200</f>
        <v>7.4999999999999997E-2</v>
      </c>
    </row>
    <row r="224" spans="1:80" x14ac:dyDescent="0.25">
      <c r="A224">
        <v>223</v>
      </c>
      <c r="B224">
        <v>31.549529000000007</v>
      </c>
      <c r="C224" s="4">
        <v>1</v>
      </c>
      <c r="F224">
        <v>33.716478000000002</v>
      </c>
      <c r="G224" s="3">
        <v>3</v>
      </c>
      <c r="H224">
        <v>39.357425000000006</v>
      </c>
      <c r="I224" s="5">
        <v>4</v>
      </c>
      <c r="P224">
        <v>3</v>
      </c>
      <c r="Q224" t="str">
        <f t="shared" si="4"/>
        <v>134</v>
      </c>
      <c r="R224" t="s">
        <v>22</v>
      </c>
      <c r="X224" t="s">
        <v>302</v>
      </c>
      <c r="Y224" t="s">
        <v>270</v>
      </c>
      <c r="AN224">
        <v>5141</v>
      </c>
      <c r="AO224">
        <v>5179</v>
      </c>
      <c r="BG224" t="s">
        <v>22</v>
      </c>
      <c r="BH224">
        <v>1202</v>
      </c>
      <c r="BI224">
        <f>($BH$258-$BH$255)/200</f>
        <v>7.0000000000000007E-2</v>
      </c>
    </row>
    <row r="225" spans="1:80" x14ac:dyDescent="0.25">
      <c r="A225">
        <v>224</v>
      </c>
      <c r="F225">
        <v>33.715425000000003</v>
      </c>
      <c r="G225" s="3">
        <v>3</v>
      </c>
      <c r="H225">
        <v>39.323688000000004</v>
      </c>
      <c r="I225" s="5">
        <v>4</v>
      </c>
      <c r="P225">
        <v>2</v>
      </c>
      <c r="Q225" t="str">
        <f t="shared" si="4"/>
        <v>34</v>
      </c>
      <c r="R225" t="s">
        <v>22</v>
      </c>
      <c r="X225" t="s">
        <v>302</v>
      </c>
      <c r="Y225" t="s">
        <v>271</v>
      </c>
      <c r="AN225">
        <v>5167</v>
      </c>
      <c r="AO225">
        <v>5205</v>
      </c>
      <c r="AT225">
        <f>(($AO$189-$AN$191)/($AN$192-$AN$191))</f>
        <v>9.6774193548387094E-2</v>
      </c>
      <c r="AU225">
        <f>(($AP$186-$AN$191)/($AN$192-$AN$191))</f>
        <v>0.35483870967741937</v>
      </c>
      <c r="AV225">
        <f>(($AQ$185-$AN$191)/($AN$192-$AN$191))</f>
        <v>0.35483870967741937</v>
      </c>
      <c r="AW225">
        <f>(($AN$192-$AO$190)/($AO$191-$AO$190))</f>
        <v>0.1111111111111111</v>
      </c>
      <c r="AX225">
        <f>(($AP$186-$AO$189)/($AO$190-$AO$189))</f>
        <v>0.30769230769230771</v>
      </c>
      <c r="AY225">
        <f>(($AQ$185-$AO$189)/($AO$190-$AO$189))</f>
        <v>0.30769230769230771</v>
      </c>
      <c r="AZ225">
        <f>(($AN$192-$AP$186)/($AP$187-$AP$186))</f>
        <v>0.7142857142857143</v>
      </c>
      <c r="BA225">
        <f>(($AO$190-$AP$186)/($AP$187-$AP$186))</f>
        <v>0.6428571428571429</v>
      </c>
      <c r="BB225">
        <f>(($AQ$185-$AP$186)/($AP$187-$AP$186))</f>
        <v>0</v>
      </c>
      <c r="BC225">
        <f>(($AN$192-$AQ$185)/($AQ$186-$AQ$185))</f>
        <v>0.7142857142857143</v>
      </c>
      <c r="BD225">
        <f>(($AO$190-$AQ$185)/($AQ$186-$AQ$185))</f>
        <v>0.6428571428571429</v>
      </c>
      <c r="BE225">
        <f>(($AP$186-$AQ$185)/($AQ$186-$AQ$185))</f>
        <v>0</v>
      </c>
      <c r="BG225" t="s">
        <v>22</v>
      </c>
      <c r="BH225">
        <v>1204</v>
      </c>
      <c r="BI225">
        <f>($BH$259-$BH$256)/200</f>
        <v>0.08</v>
      </c>
      <c r="BQ225">
        <f>(($AO$189-$AN$191)/($AN$192-$AN$191))</f>
        <v>9.6774193548387094E-2</v>
      </c>
      <c r="BR225">
        <f>(($AP$186-$AN$191)/($AN$192-$AN$191))</f>
        <v>0.35483870967741937</v>
      </c>
      <c r="BS225">
        <f>(($AQ$185-$AN$191)/($AN$192-$AN$191))</f>
        <v>0.35483870967741937</v>
      </c>
      <c r="BT225">
        <f>(($AN$192-$AO$190)/($AO$191-$AO$190))</f>
        <v>0.1111111111111111</v>
      </c>
      <c r="BU225">
        <f>(($AP$186-$AO$189)/($AO$190-$AO$189))</f>
        <v>0.30769230769230771</v>
      </c>
      <c r="BV225">
        <f>(($AQ$185-$AO$189)/($AO$190-$AO$189))</f>
        <v>0.30769230769230771</v>
      </c>
      <c r="BW225">
        <f>1-(($AN$192-$AP$186)/($AP$187-$AP$186))</f>
        <v>0.2857142857142857</v>
      </c>
      <c r="BX225">
        <f>1-(($AO$190-$AP$186)/($AP$187-$AP$186))</f>
        <v>0.3571428571428571</v>
      </c>
      <c r="BY225">
        <f>(($AQ$185-$AP$186)/($AP$187-$AP$186))</f>
        <v>0</v>
      </c>
      <c r="BZ225">
        <f>1-(($AN$192-$AQ$185)/($AQ$186-$AQ$185))</f>
        <v>0.2857142857142857</v>
      </c>
      <c r="CA225">
        <f>1-(($AO$190-$AQ$185)/($AQ$186-$AQ$185))</f>
        <v>0.3571428571428571</v>
      </c>
      <c r="CB225">
        <f>(($AP$186-$AQ$185)/($AQ$186-$AQ$185))</f>
        <v>0</v>
      </c>
    </row>
    <row r="226" spans="1:80" x14ac:dyDescent="0.25">
      <c r="A226">
        <v>225</v>
      </c>
      <c r="F226">
        <v>33.734056000000002</v>
      </c>
      <c r="G226" s="3">
        <v>3</v>
      </c>
      <c r="H226">
        <v>39.369739000000003</v>
      </c>
      <c r="I226" s="5">
        <v>4</v>
      </c>
      <c r="P226">
        <v>2</v>
      </c>
      <c r="Q226" t="str">
        <f t="shared" si="4"/>
        <v>34</v>
      </c>
      <c r="R226">
        <v>1</v>
      </c>
      <c r="X226" t="s">
        <v>302</v>
      </c>
      <c r="Y226" t="s">
        <v>272</v>
      </c>
      <c r="AB226" t="s">
        <v>302</v>
      </c>
      <c r="AC226" t="str">
        <f>CONCATENATE($R226,$R227,$R228,$R229)</f>
        <v>1234</v>
      </c>
      <c r="AN226">
        <v>5194</v>
      </c>
      <c r="AO226">
        <v>5231</v>
      </c>
      <c r="AT226">
        <f>(($AO$190-$AN$191)/($AN$192-$AN$191))</f>
        <v>0.93548387096774188</v>
      </c>
      <c r="AU226">
        <f>(($AP$187-$AN$192)/($AN$193-$AN$192))</f>
        <v>0.33333333333333331</v>
      </c>
      <c r="AV226">
        <f>(($AQ$186-$AN$192)/($AN$193-$AN$192))</f>
        <v>0.33333333333333331</v>
      </c>
      <c r="AW226">
        <f>(($AN$193-$AO$191)/($AO$192-$AO$191))</f>
        <v>0.30769230769230771</v>
      </c>
      <c r="AX226">
        <f>(($AP$187-$AO$190)/($AO$191-$AO$190))</f>
        <v>0.55555555555555558</v>
      </c>
      <c r="AY226">
        <f>(($AQ$186-$AO$190)/($AO$191-$AO$190))</f>
        <v>0.55555555555555558</v>
      </c>
      <c r="AZ226">
        <f>(($AN$193-$AP$187)/($AP$188-$AP$187))</f>
        <v>0.69565217391304346</v>
      </c>
      <c r="BA226">
        <f>(($AO$191-$AP$187)/($AP$188-$AP$187))</f>
        <v>0.34782608695652173</v>
      </c>
      <c r="BB226">
        <f>(($AQ$186-$AP$187)/($AP$188-$AP$187))</f>
        <v>0</v>
      </c>
      <c r="BC226">
        <f>(($AN$193-$AQ$186)/($AQ$187-$AQ$186))</f>
        <v>0.76190476190476186</v>
      </c>
      <c r="BD226">
        <f>(($AO$191-$AQ$186)/($AQ$187-$AQ$186))</f>
        <v>0.38095238095238093</v>
      </c>
      <c r="BE226">
        <f>(($AP$187-$AQ$186)/($AQ$187-$AQ$186))</f>
        <v>0</v>
      </c>
      <c r="BG226">
        <v>1</v>
      </c>
      <c r="BH226">
        <v>1205</v>
      </c>
      <c r="BI226">
        <f>($BH$260-$BH$257)/200</f>
        <v>0.105</v>
      </c>
      <c r="BQ226">
        <f>1-(($AO$190-$AN$191)/($AN$192-$AN$191))</f>
        <v>6.4516129032258118E-2</v>
      </c>
      <c r="BR226">
        <f>(($AP$187-$AN$192)/($AN$193-$AN$192))</f>
        <v>0.33333333333333331</v>
      </c>
      <c r="BS226">
        <f>(($AQ$186-$AN$192)/($AN$193-$AN$192))</f>
        <v>0.33333333333333331</v>
      </c>
      <c r="BT226">
        <f>(($AN$193-$AO$191)/($AO$192-$AO$191))</f>
        <v>0.30769230769230771</v>
      </c>
      <c r="BU226">
        <f>1-(($AP$187-$AO$190)/($AO$191-$AO$190))</f>
        <v>0.44444444444444442</v>
      </c>
      <c r="BV226">
        <f>1-(($AQ$186-$AO$190)/($AO$191-$AO$190))</f>
        <v>0.44444444444444442</v>
      </c>
      <c r="BW226">
        <f>1-(($AN$193-$AP$187)/($AP$188-$AP$187))</f>
        <v>0.30434782608695654</v>
      </c>
      <c r="BX226">
        <f>(($AO$191-$AP$187)/($AP$188-$AP$187))</f>
        <v>0.34782608695652173</v>
      </c>
      <c r="BY226">
        <f>(($AQ$186-$AP$187)/($AP$188-$AP$187))</f>
        <v>0</v>
      </c>
      <c r="BZ226">
        <f>1-(($AN$193-$AQ$186)/($AQ$187-$AQ$186))</f>
        <v>0.23809523809523814</v>
      </c>
      <c r="CA226">
        <f>(($AO$191-$AQ$186)/($AQ$187-$AQ$186))</f>
        <v>0.38095238095238093</v>
      </c>
      <c r="CB226">
        <f>(($AP$187-$AQ$186)/($AQ$187-$AQ$186))</f>
        <v>0</v>
      </c>
    </row>
    <row r="227" spans="1:80" x14ac:dyDescent="0.25">
      <c r="A227">
        <v>226</v>
      </c>
      <c r="F227">
        <v>33.685476000000001</v>
      </c>
      <c r="G227" s="3">
        <v>3</v>
      </c>
      <c r="H227">
        <v>39.349899000000001</v>
      </c>
      <c r="I227" s="5">
        <v>4</v>
      </c>
      <c r="P227">
        <v>2</v>
      </c>
      <c r="Q227" t="str">
        <f t="shared" si="4"/>
        <v>34</v>
      </c>
      <c r="R227">
        <v>2</v>
      </c>
      <c r="X227" t="s">
        <v>302</v>
      </c>
      <c r="Y227" t="s">
        <v>273</v>
      </c>
      <c r="AN227">
        <v>5220</v>
      </c>
      <c r="AO227">
        <v>5258</v>
      </c>
      <c r="AT227">
        <f>(($AO$191-$AN$192)/($AN$193-$AN$192))</f>
        <v>0.66666666666666663</v>
      </c>
      <c r="AU227">
        <f>(($AP$188-$AN$193)/($AN$194-$AN$193))</f>
        <v>0.28000000000000003</v>
      </c>
      <c r="AV227">
        <f>(($AQ$187-$AN$193)/($AN$194-$AN$193))</f>
        <v>0.2</v>
      </c>
      <c r="AW227">
        <f>(($AN$194-$AO$192)/($AO$193-$AO$192))</f>
        <v>0.31818181818181818</v>
      </c>
      <c r="AX227">
        <f>(($AP$188-$AO$191)/($AO$192-$AO$191))</f>
        <v>0.57692307692307687</v>
      </c>
      <c r="AY227">
        <f>(($AQ$187-$AO$191)/($AO$192-$AO$191))</f>
        <v>0.5</v>
      </c>
      <c r="AZ227">
        <f>(($AN$194-$AP$188)/($AP$189-$AP$188))</f>
        <v>0.72</v>
      </c>
      <c r="BA227">
        <f>(($AO$192-$AP$188)/($AP$189-$AP$188))</f>
        <v>0.44</v>
      </c>
      <c r="BB227">
        <f>(($AQ$187-$AP$187)/($AP$188-$AP$187))</f>
        <v>0.91304347826086951</v>
      </c>
      <c r="BC227">
        <f>(($AN$194-$AQ$187)/($AQ$188-$AQ$187))</f>
        <v>0.8</v>
      </c>
      <c r="BD227">
        <f>(($AO$192-$AQ$187)/($AQ$188-$AQ$187))</f>
        <v>0.52</v>
      </c>
      <c r="BE227">
        <f>(($AP$188-$AQ$187)/($AQ$188-$AQ$187))</f>
        <v>0.08</v>
      </c>
      <c r="BG227">
        <v>2</v>
      </c>
      <c r="BH227">
        <v>1212</v>
      </c>
      <c r="BI227">
        <f>($BH$261-$BH$258)/200</f>
        <v>0.1</v>
      </c>
      <c r="BQ227">
        <f>1-(($AO$191-$AN$192)/($AN$193-$AN$192))</f>
        <v>0.33333333333333337</v>
      </c>
      <c r="BR227">
        <f>(($AP$188-$AN$193)/($AN$194-$AN$193))</f>
        <v>0.28000000000000003</v>
      </c>
      <c r="BS227">
        <f>(($AQ$187-$AN$193)/($AN$194-$AN$193))</f>
        <v>0.2</v>
      </c>
      <c r="BT227">
        <f>(($AN$194-$AO$192)/($AO$193-$AO$192))</f>
        <v>0.31818181818181818</v>
      </c>
      <c r="BU227">
        <f>1-(($AP$188-$AO$191)/($AO$192-$AO$191))</f>
        <v>0.42307692307692313</v>
      </c>
      <c r="BV227">
        <f>(($AQ$187-$AO$191)/($AO$192-$AO$191))</f>
        <v>0.5</v>
      </c>
      <c r="BW227">
        <f>1-(($AN$194-$AP$188)/($AP$189-$AP$188))</f>
        <v>0.28000000000000003</v>
      </c>
      <c r="BX227">
        <f>(($AO$192-$AP$188)/($AP$189-$AP$188))</f>
        <v>0.44</v>
      </c>
      <c r="BY227">
        <f>1-(($AQ$187-$AP$187)/($AP$188-$AP$187))</f>
        <v>8.6956521739130488E-2</v>
      </c>
      <c r="BZ227">
        <f>1-(($AN$194-$AQ$187)/($AQ$188-$AQ$187))</f>
        <v>0.19999999999999996</v>
      </c>
      <c r="CA227">
        <f>1-(($AO$192-$AQ$187)/($AQ$188-$AQ$187))</f>
        <v>0.48</v>
      </c>
      <c r="CB227">
        <f>(($AP$188-$AQ$187)/($AQ$188-$AQ$187))</f>
        <v>0.08</v>
      </c>
    </row>
    <row r="228" spans="1:80" x14ac:dyDescent="0.25">
      <c r="A228">
        <v>227</v>
      </c>
      <c r="F228">
        <v>33.706899000000007</v>
      </c>
      <c r="G228" s="3">
        <v>3</v>
      </c>
      <c r="P228">
        <v>1</v>
      </c>
      <c r="Q228" t="str">
        <f t="shared" si="4"/>
        <v>3</v>
      </c>
      <c r="R228">
        <v>3</v>
      </c>
      <c r="X228" t="s">
        <v>302</v>
      </c>
      <c r="Y228" t="s">
        <v>270</v>
      </c>
      <c r="AN228">
        <v>5245</v>
      </c>
      <c r="AO228">
        <v>5285</v>
      </c>
      <c r="AT228">
        <f>(($AO$192-$AN$193)/($AN$194-$AN$193))</f>
        <v>0.72</v>
      </c>
      <c r="AU228">
        <f>(($AP$189-$AN$194)/($AN$195-$AN$194))</f>
        <v>0.30434782608695654</v>
      </c>
      <c r="AV228">
        <f>(($AQ$188-$AN$194)/($AN$195-$AN$194))</f>
        <v>0.21739130434782608</v>
      </c>
      <c r="AW228">
        <f>(($AN$195-$AO$193)/($AO$194-$AO$193))</f>
        <v>0.32</v>
      </c>
      <c r="AX228">
        <f>(($AP$189-$AO$192)/($AO$193-$AO$192))</f>
        <v>0.63636363636363635</v>
      </c>
      <c r="AY228">
        <f>(($AQ$188-$AO$192)/($AO$193-$AO$192))</f>
        <v>0.54545454545454541</v>
      </c>
      <c r="AZ228">
        <f>(($AN$195-$AP$189)/($AP$190-$AP$189))</f>
        <v>0.64</v>
      </c>
      <c r="BA228">
        <f>(($AO$193-$AP$189)/($AP$190-$AP$189))</f>
        <v>0.32</v>
      </c>
      <c r="BB228">
        <f>(($AQ$188-$AP$188)/($AP$189-$AP$188))</f>
        <v>0.92</v>
      </c>
      <c r="BC228">
        <f>(($AN$195-$AQ$188)/($AQ$189-$AQ$188))</f>
        <v>0.78260869565217395</v>
      </c>
      <c r="BD228">
        <f>(($AO$193-$AQ$188)/($AQ$189-$AQ$188))</f>
        <v>0.43478260869565216</v>
      </c>
      <c r="BE228">
        <f>(($AP$189-$AQ$188)/($AQ$189-$AQ$188))</f>
        <v>8.6956521739130432E-2</v>
      </c>
      <c r="BG228">
        <v>3</v>
      </c>
      <c r="BH228">
        <v>1216</v>
      </c>
      <c r="BI228">
        <f>($BH$262-$BH$259)/200</f>
        <v>0.08</v>
      </c>
      <c r="BQ228">
        <f>1-(($AO$192-$AN$193)/($AN$194-$AN$193))</f>
        <v>0.28000000000000003</v>
      </c>
      <c r="BR228">
        <f>(($AP$189-$AN$194)/($AN$195-$AN$194))</f>
        <v>0.30434782608695654</v>
      </c>
      <c r="BS228">
        <f>(($AQ$188-$AN$194)/($AN$195-$AN$194))</f>
        <v>0.21739130434782608</v>
      </c>
      <c r="BT228">
        <f>(($AN$195-$AO$193)/($AO$194-$AO$193))</f>
        <v>0.32</v>
      </c>
      <c r="BU228">
        <f>1-(($AP$189-$AO$192)/($AO$193-$AO$192))</f>
        <v>0.36363636363636365</v>
      </c>
      <c r="BV228">
        <f>1-(($AQ$188-$AO$192)/($AO$193-$AO$192))</f>
        <v>0.45454545454545459</v>
      </c>
      <c r="BW228">
        <f>1-(($AN$195-$AP$189)/($AP$190-$AP$189))</f>
        <v>0.36</v>
      </c>
      <c r="BX228">
        <f>(($AO$193-$AP$189)/($AP$190-$AP$189))</f>
        <v>0.32</v>
      </c>
      <c r="BY228">
        <f>1-(($AQ$188-$AP$188)/($AP$189-$AP$188))</f>
        <v>7.999999999999996E-2</v>
      </c>
      <c r="BZ228">
        <f>1-(($AN$195-$AQ$188)/($AQ$189-$AQ$188))</f>
        <v>0.21739130434782605</v>
      </c>
      <c r="CA228">
        <f>(($AO$193-$AQ$188)/($AQ$189-$AQ$188))</f>
        <v>0.43478260869565216</v>
      </c>
      <c r="CB228">
        <f>(($AP$189-$AQ$188)/($AQ$189-$AQ$188))</f>
        <v>8.6956521739130432E-2</v>
      </c>
    </row>
    <row r="229" spans="1:80" x14ac:dyDescent="0.25">
      <c r="A229">
        <v>228</v>
      </c>
      <c r="D229">
        <v>17.929477000000006</v>
      </c>
      <c r="E229" s="2">
        <v>2</v>
      </c>
      <c r="F229">
        <v>33.696317000000008</v>
      </c>
      <c r="G229" s="3">
        <v>3</v>
      </c>
      <c r="P229">
        <v>2</v>
      </c>
      <c r="Q229" t="str">
        <f t="shared" si="4"/>
        <v>23</v>
      </c>
      <c r="R229">
        <v>4</v>
      </c>
      <c r="X229" t="s">
        <v>302</v>
      </c>
      <c r="Y229" t="s">
        <v>271</v>
      </c>
      <c r="AN229">
        <v>5271</v>
      </c>
      <c r="AT229">
        <f>(($AO$193-$AN$194)/($AN$195-$AN$194))</f>
        <v>0.65217391304347827</v>
      </c>
      <c r="AU229">
        <f>(($AP$190-$AN$195)/($AN$196-$AN$195))</f>
        <v>0.36</v>
      </c>
      <c r="AV229">
        <f>(($AQ$189-$AN$195)/($AN$196-$AN$195))</f>
        <v>0.2</v>
      </c>
      <c r="AW229">
        <f>(($AN$196-$AO$194)/($AO$195-$AO$194))</f>
        <v>0.33333333333333331</v>
      </c>
      <c r="AX229">
        <f>(($AP$190-$AO$193)/($AO$194-$AO$193))</f>
        <v>0.68</v>
      </c>
      <c r="AY229">
        <f>(($AQ$189-$AO$193)/($AO$194-$AO$193))</f>
        <v>0.52</v>
      </c>
      <c r="AZ229">
        <f>(($AN$196-$AP$190)/($AP$191-$AP$190))</f>
        <v>0.69565217391304346</v>
      </c>
      <c r="BA229">
        <f>(($AO$194-$AP$190)/($AP$191-$AP$190))</f>
        <v>0.34782608695652173</v>
      </c>
      <c r="BB229">
        <f>(($AQ$189-$AP$189)/($AP$190-$AP$189))</f>
        <v>0.84</v>
      </c>
      <c r="BC229">
        <f>(($AN$196-$AQ$189)/($AQ$190-$AQ$189))</f>
        <v>0.83333333333333337</v>
      </c>
      <c r="BD229">
        <f>(($AO$194-$AQ$189)/($AQ$190-$AQ$189))</f>
        <v>0.5</v>
      </c>
      <c r="BE229">
        <f>(($AP$190-$AQ$189)/($AQ$190-$AQ$189))</f>
        <v>0.16666666666666666</v>
      </c>
      <c r="BG229">
        <v>4</v>
      </c>
      <c r="BH229">
        <v>1217</v>
      </c>
      <c r="BI229">
        <f>($BH$263-$BH$260)/200</f>
        <v>0.1</v>
      </c>
      <c r="BQ229">
        <f>1-(($AO$193-$AN$194)/($AN$195-$AN$194))</f>
        <v>0.34782608695652173</v>
      </c>
      <c r="BR229">
        <f>(($AP$190-$AN$195)/($AN$196-$AN$195))</f>
        <v>0.36</v>
      </c>
      <c r="BS229">
        <f>(($AQ$189-$AN$195)/($AN$196-$AN$195))</f>
        <v>0.2</v>
      </c>
      <c r="BT229">
        <f>(($AN$196-$AO$194)/($AO$195-$AO$194))</f>
        <v>0.33333333333333331</v>
      </c>
      <c r="BU229">
        <f>1-(($AP$190-$AO$193)/($AO$194-$AO$193))</f>
        <v>0.31999999999999995</v>
      </c>
      <c r="BV229">
        <f>1-(($AQ$189-$AO$193)/($AO$194-$AO$193))</f>
        <v>0.48</v>
      </c>
      <c r="BW229">
        <f>1-(($AN$196-$AP$190)/($AP$191-$AP$190))</f>
        <v>0.30434782608695654</v>
      </c>
      <c r="BX229">
        <f>(($AO$194-$AP$190)/($AP$191-$AP$190))</f>
        <v>0.34782608695652173</v>
      </c>
      <c r="BY229">
        <f>1-(($AQ$189-$AP$189)/($AP$190-$AP$189))</f>
        <v>0.16000000000000003</v>
      </c>
      <c r="BZ229">
        <f>1-(($AN$196-$AQ$189)/($AQ$190-$AQ$189))</f>
        <v>0.16666666666666663</v>
      </c>
      <c r="CA229">
        <f>(($AO$194-$AQ$189)/($AQ$190-$AQ$189))</f>
        <v>0.5</v>
      </c>
      <c r="CB229">
        <f>(($AP$190-$AQ$189)/($AQ$190-$AQ$189))</f>
        <v>0.16666666666666666</v>
      </c>
    </row>
    <row r="230" spans="1:80" x14ac:dyDescent="0.25">
      <c r="A230">
        <v>229</v>
      </c>
      <c r="D230">
        <v>17.904793000000005</v>
      </c>
      <c r="E230" s="2">
        <v>2</v>
      </c>
      <c r="F230">
        <v>33.668056000000007</v>
      </c>
      <c r="G230" s="3">
        <v>3</v>
      </c>
      <c r="P230">
        <v>2</v>
      </c>
      <c r="Q230" t="str">
        <f t="shared" si="4"/>
        <v>23</v>
      </c>
      <c r="R230">
        <v>1</v>
      </c>
      <c r="X230" t="s">
        <v>302</v>
      </c>
      <c r="Y230" t="s">
        <v>272</v>
      </c>
      <c r="AB230" t="s">
        <v>302</v>
      </c>
      <c r="AC230" t="str">
        <f>CONCATENATE($R230,$R231,$R232,$R233)</f>
        <v>1234</v>
      </c>
      <c r="AN230">
        <v>5301</v>
      </c>
      <c r="AT230">
        <f>(($AO$194-$AN$195)/($AN$196-$AN$195))</f>
        <v>0.68</v>
      </c>
      <c r="AU230">
        <f>(($AP$191-$AN$196)/($AN$197-$AN$196))</f>
        <v>0.29166666666666669</v>
      </c>
      <c r="AV230">
        <f>(($AQ$190-$AN$196)/($AN$197-$AN$196))</f>
        <v>0.16666666666666666</v>
      </c>
      <c r="AW230">
        <f>(($AN$197-$AO$195)/($AO$196-$AO$195))</f>
        <v>0.36363636363636365</v>
      </c>
      <c r="AX230">
        <f>(($AP$191-$AO$194)/($AO$195-$AO$194))</f>
        <v>0.625</v>
      </c>
      <c r="AY230">
        <f>(($AQ$190-$AO$194)/($AO$195-$AO$194))</f>
        <v>0.5</v>
      </c>
      <c r="AZ230">
        <f>(($AN$197-$AP$191)/($AP$192-$AP$191))</f>
        <v>0.68</v>
      </c>
      <c r="BA230">
        <f>(($AO$195-$AP$191)/($AP$192-$AP$191))</f>
        <v>0.36</v>
      </c>
      <c r="BB230">
        <f>(($AQ$190-$AP$190)/($AP$191-$AP$190))</f>
        <v>0.86956521739130432</v>
      </c>
      <c r="BC230">
        <f>(($AN$197-$AQ$190)/($AQ$191-$AQ$190))</f>
        <v>0.8</v>
      </c>
      <c r="BD230">
        <f>(($AO$195-$AQ$190)/($AQ$191-$AQ$190))</f>
        <v>0.48</v>
      </c>
      <c r="BE230">
        <f>(($AP$191-$AQ$190)/($AQ$191-$AQ$190))</f>
        <v>0.12</v>
      </c>
      <c r="BG230">
        <v>1</v>
      </c>
      <c r="BH230">
        <v>1232</v>
      </c>
      <c r="BI230">
        <f>($BH$264-$BH$261)/200</f>
        <v>0.1</v>
      </c>
      <c r="BQ230">
        <f>1-(($AO$194-$AN$195)/($AN$196-$AN$195))</f>
        <v>0.31999999999999995</v>
      </c>
      <c r="BR230">
        <f>(($AP$191-$AN$196)/($AN$197-$AN$196))</f>
        <v>0.29166666666666669</v>
      </c>
      <c r="BS230">
        <f>(($AQ$190-$AN$196)/($AN$197-$AN$196))</f>
        <v>0.16666666666666666</v>
      </c>
      <c r="BT230">
        <f>(($AN$197-$AO$195)/($AO$196-$AO$195))</f>
        <v>0.36363636363636365</v>
      </c>
      <c r="BU230">
        <f>1-(($AP$191-$AO$194)/($AO$195-$AO$194))</f>
        <v>0.375</v>
      </c>
      <c r="BV230">
        <f>(($AQ$190-$AO$194)/($AO$195-$AO$194))</f>
        <v>0.5</v>
      </c>
      <c r="BW230">
        <f>1-(($AN$197-$AP$191)/($AP$192-$AP$191))</f>
        <v>0.31999999999999995</v>
      </c>
      <c r="BX230">
        <f>(($AO$195-$AP$191)/($AP$192-$AP$191))</f>
        <v>0.36</v>
      </c>
      <c r="BY230">
        <f>1-(($AQ$190-$AP$190)/($AP$191-$AP$190))</f>
        <v>0.13043478260869568</v>
      </c>
      <c r="BZ230">
        <f>1-(($AN$197-$AQ$190)/($AQ$191-$AQ$190))</f>
        <v>0.19999999999999996</v>
      </c>
      <c r="CA230">
        <f>(($AO$195-$AQ$190)/($AQ$191-$AQ$190))</f>
        <v>0.48</v>
      </c>
      <c r="CB230">
        <f>(($AP$191-$AQ$190)/($AQ$191-$AQ$190))</f>
        <v>0.12</v>
      </c>
    </row>
    <row r="231" spans="1:80" x14ac:dyDescent="0.25">
      <c r="A231">
        <v>230</v>
      </c>
      <c r="D231">
        <v>17.908425000000001</v>
      </c>
      <c r="E231" s="2">
        <v>2</v>
      </c>
      <c r="F231">
        <v>33.752633000000003</v>
      </c>
      <c r="G231" s="3">
        <v>3</v>
      </c>
      <c r="P231">
        <v>2</v>
      </c>
      <c r="Q231" t="str">
        <f t="shared" si="4"/>
        <v>23</v>
      </c>
      <c r="R231">
        <v>2</v>
      </c>
      <c r="X231" t="s">
        <v>298</v>
      </c>
      <c r="Y231" t="s">
        <v>275</v>
      </c>
      <c r="AT231">
        <f>(($AO$195-$AN$196)/($AN$197-$AN$196))</f>
        <v>0.66666666666666663</v>
      </c>
      <c r="AU231">
        <f>(($AP$192-$AN$197)/($AN$198-$AN$197))</f>
        <v>0.33333333333333331</v>
      </c>
      <c r="AV231">
        <f>(($AQ$191-$AN$197)/($AN$198-$AN$197))</f>
        <v>0.20833333333333334</v>
      </c>
      <c r="AW231">
        <f>(($AN$198-$AO$196)/($AO$197-$AO$196))</f>
        <v>0.43478260869565216</v>
      </c>
      <c r="AX231">
        <f>(($AP$192-$AO$195)/($AO$196-$AO$195))</f>
        <v>0.72727272727272729</v>
      </c>
      <c r="AY231">
        <f>(($AQ$191-$AO$195)/($AO$196-$AO$195))</f>
        <v>0.59090909090909094</v>
      </c>
      <c r="AZ231">
        <f>(($AN$198-$AP$192)/($AP$193-$AP$192))</f>
        <v>0.66666666666666663</v>
      </c>
      <c r="BA231">
        <f>(($AO$196-$AP$192)/($AP$193-$AP$192))</f>
        <v>0.25</v>
      </c>
      <c r="BB231">
        <f>(($AQ$191-$AP$191)/($AP$192-$AP$191))</f>
        <v>0.88</v>
      </c>
      <c r="BC231">
        <f>(($AN$198-$AQ$191)/($AQ$192-$AQ$191))</f>
        <v>0.86363636363636365</v>
      </c>
      <c r="BD231">
        <f>(($AO$196-$AQ$191)/($AQ$192-$AQ$191))</f>
        <v>0.40909090909090912</v>
      </c>
      <c r="BE231">
        <f>(($AP$192-$AQ$191)/($AQ$192-$AQ$191))</f>
        <v>0.13636363636363635</v>
      </c>
      <c r="BG231">
        <v>2</v>
      </c>
      <c r="BH231">
        <v>1235</v>
      </c>
      <c r="BI231">
        <f>($BH$270-$BH$267)/200</f>
        <v>7.0000000000000007E-2</v>
      </c>
      <c r="BQ231">
        <f>1-(($AO$195-$AN$196)/($AN$197-$AN$196))</f>
        <v>0.33333333333333337</v>
      </c>
      <c r="BR231">
        <f>(($AP$192-$AN$197)/($AN$198-$AN$197))</f>
        <v>0.33333333333333331</v>
      </c>
      <c r="BS231">
        <f>(($AQ$191-$AN$197)/($AN$198-$AN$197))</f>
        <v>0.20833333333333334</v>
      </c>
      <c r="BT231">
        <f>(($AN$198-$AO$196)/($AO$197-$AO$196))</f>
        <v>0.43478260869565216</v>
      </c>
      <c r="BU231">
        <f>1-(($AP$192-$AO$195)/($AO$196-$AO$195))</f>
        <v>0.27272727272727271</v>
      </c>
      <c r="BV231">
        <f>1-(($AQ$191-$AO$195)/($AO$196-$AO$195))</f>
        <v>0.40909090909090906</v>
      </c>
      <c r="BW231">
        <f>1-(($AN$198-$AP$192)/($AP$193-$AP$192))</f>
        <v>0.33333333333333337</v>
      </c>
      <c r="BX231">
        <f>(($AO$196-$AP$192)/($AP$193-$AP$192))</f>
        <v>0.25</v>
      </c>
      <c r="BY231">
        <f>1-(($AQ$191-$AP$191)/($AP$192-$AP$191))</f>
        <v>0.12</v>
      </c>
      <c r="BZ231">
        <f>1-(($AN$198-$AQ$191)/($AQ$192-$AQ$191))</f>
        <v>0.13636363636363635</v>
      </c>
      <c r="CA231">
        <f>(($AO$196-$AQ$191)/($AQ$192-$AQ$191))</f>
        <v>0.40909090909090912</v>
      </c>
      <c r="CB231">
        <f>(($AP$192-$AQ$191)/($AQ$192-$AQ$191))</f>
        <v>0.13636363636363635</v>
      </c>
    </row>
    <row r="232" spans="1:80" x14ac:dyDescent="0.25">
      <c r="A232">
        <v>231</v>
      </c>
      <c r="D232">
        <v>17.971951000000004</v>
      </c>
      <c r="E232" s="2">
        <v>2</v>
      </c>
      <c r="P232">
        <v>1</v>
      </c>
      <c r="Q232" t="str">
        <f t="shared" si="4"/>
        <v>2</v>
      </c>
      <c r="R232">
        <v>3</v>
      </c>
      <c r="X232" t="s">
        <v>299</v>
      </c>
      <c r="Y232" t="s">
        <v>276</v>
      </c>
      <c r="AT232">
        <f>(($AO$196-$AN$197)/($AN$198-$AN$197))</f>
        <v>0.58333333333333337</v>
      </c>
      <c r="AU232">
        <f>(($AP$193-$AN$198)/($AN$199-$AN$198))</f>
        <v>0.32</v>
      </c>
      <c r="AV232">
        <f>(($AQ$192-$AN$198)/($AN$199-$AN$198))</f>
        <v>0.12</v>
      </c>
      <c r="AW232">
        <f>(($AN$199-$AO$197)/($AO$198-$AO$197))</f>
        <v>0.48</v>
      </c>
      <c r="AX232">
        <f>(($AP$193-$AO$196)/($AO$197-$AO$196))</f>
        <v>0.78260869565217395</v>
      </c>
      <c r="AY232">
        <f>(($AQ$192-$AO$196)/($AO$197-$AO$196))</f>
        <v>0.56521739130434778</v>
      </c>
      <c r="AZ232">
        <f>(($AN$199-$AP$193)/($AP$194-$AP$193))</f>
        <v>0.65384615384615385</v>
      </c>
      <c r="BA232">
        <f>(($AO$197-$AP$193)/($AP$194-$AP$193))</f>
        <v>0.19230769230769232</v>
      </c>
      <c r="BB232">
        <f>(($AQ$192-$AP$192)/($AP$193-$AP$192))</f>
        <v>0.79166666666666663</v>
      </c>
      <c r="BC232">
        <f>(($AN$199-$AQ$192)/($AQ$193-$AQ$192))</f>
        <v>0.88</v>
      </c>
      <c r="BD232">
        <f>(($AO$197-$AQ$192)/($AQ$193-$AQ$192))</f>
        <v>0.4</v>
      </c>
      <c r="BE232">
        <f>(($AP$193-$AQ$192)/($AQ$193-$AQ$192))</f>
        <v>0.2</v>
      </c>
      <c r="BG232">
        <v>3</v>
      </c>
      <c r="BH232">
        <v>1241</v>
      </c>
      <c r="BI232">
        <f>($BH$271-$BH$268)/200</f>
        <v>8.5000000000000006E-2</v>
      </c>
      <c r="BQ232">
        <f>1-(($AO$196-$AN$197)/($AN$198-$AN$197))</f>
        <v>0.41666666666666663</v>
      </c>
      <c r="BR232">
        <f>(($AP$193-$AN$198)/($AN$199-$AN$198))</f>
        <v>0.32</v>
      </c>
      <c r="BS232">
        <f>(($AQ$192-$AN$198)/($AN$199-$AN$198))</f>
        <v>0.12</v>
      </c>
      <c r="BT232">
        <f>(($AN$199-$AO$197)/($AO$198-$AO$197))</f>
        <v>0.48</v>
      </c>
      <c r="BU232">
        <f>1-(($AP$193-$AO$196)/($AO$197-$AO$196))</f>
        <v>0.21739130434782605</v>
      </c>
      <c r="BV232">
        <f>1-(($AQ$192-$AO$196)/($AO$197-$AO$196))</f>
        <v>0.43478260869565222</v>
      </c>
      <c r="BW232">
        <f>1-(($AN$199-$AP$193)/($AP$194-$AP$193))</f>
        <v>0.34615384615384615</v>
      </c>
      <c r="BX232">
        <f>(($AO$197-$AP$193)/($AP$194-$AP$193))</f>
        <v>0.19230769230769232</v>
      </c>
      <c r="BY232">
        <f>1-(($AQ$192-$AP$192)/($AP$193-$AP$192))</f>
        <v>0.20833333333333337</v>
      </c>
      <c r="BZ232">
        <f>1-(($AN$199-$AQ$192)/($AQ$193-$AQ$192))</f>
        <v>0.12</v>
      </c>
      <c r="CA232">
        <f>(($AO$197-$AQ$192)/($AQ$193-$AQ$192))</f>
        <v>0.4</v>
      </c>
      <c r="CB232">
        <f>(($AP$193-$AQ$192)/($AQ$193-$AQ$192))</f>
        <v>0.2</v>
      </c>
    </row>
    <row r="233" spans="1:80" x14ac:dyDescent="0.25">
      <c r="A233">
        <v>232</v>
      </c>
      <c r="D233">
        <v>17.954162000000004</v>
      </c>
      <c r="E233" s="2">
        <v>2</v>
      </c>
      <c r="P233">
        <v>1</v>
      </c>
      <c r="Q233" t="str">
        <f t="shared" si="4"/>
        <v>2</v>
      </c>
      <c r="R233">
        <v>4</v>
      </c>
      <c r="X233" t="s">
        <v>302</v>
      </c>
      <c r="Y233" t="s">
        <v>270</v>
      </c>
      <c r="AT233">
        <f>(($AO$197-$AN$198)/($AN$199-$AN$198))</f>
        <v>0.52</v>
      </c>
      <c r="AU233">
        <f>(($AP$194-$AN$199)/($AN$200-$AN$199))</f>
        <v>0.34615384615384615</v>
      </c>
      <c r="AV233">
        <f>(($AQ$193-$AN$199)/($AN$200-$AN$199))</f>
        <v>0.11538461538461539</v>
      </c>
      <c r="AX233">
        <f>(($AP$194-$AO$197)/($AO$198-$AO$197))</f>
        <v>0.84</v>
      </c>
      <c r="AY233">
        <f>(($AQ$193-$AO$197)/($AO$198-$AO$197))</f>
        <v>0.6</v>
      </c>
      <c r="BB233">
        <f>(($AQ$193-$AP$193)/($AP$194-$AP$193))</f>
        <v>0.76923076923076927</v>
      </c>
      <c r="BC233">
        <f>(($AN$200-$AQ$193)/($AQ$194-$AQ$193))</f>
        <v>0.92</v>
      </c>
      <c r="BD233">
        <f>(($AO$198-$AQ$193)/($AQ$194-$AQ$193))</f>
        <v>0.4</v>
      </c>
      <c r="BE233">
        <f>(($AP$194-$AQ$193)/($AQ$194-$AQ$193))</f>
        <v>0.24</v>
      </c>
      <c r="BG233">
        <v>4</v>
      </c>
      <c r="BH233">
        <v>1242</v>
      </c>
      <c r="BI233">
        <f>($BH$272-$BH$269)/200</f>
        <v>0.09</v>
      </c>
      <c r="BQ233">
        <f>1-(($AO$197-$AN$198)/($AN$199-$AN$198))</f>
        <v>0.48</v>
      </c>
      <c r="BR233">
        <f>(($AP$194-$AN$199)/($AN$200-$AN$199))</f>
        <v>0.34615384615384615</v>
      </c>
      <c r="BS233">
        <f>(($AQ$193-$AN$199)/($AN$200-$AN$199))</f>
        <v>0.11538461538461539</v>
      </c>
      <c r="BU233">
        <f>1-(($AP$194-$AO$197)/($AO$198-$AO$197))</f>
        <v>0.16000000000000003</v>
      </c>
      <c r="BV233">
        <f>1-(($AQ$193-$AO$197)/($AO$198-$AO$197))</f>
        <v>0.4</v>
      </c>
      <c r="BY233">
        <f>1-(($AQ$193-$AP$193)/($AP$194-$AP$193))</f>
        <v>0.23076923076923073</v>
      </c>
      <c r="BZ233">
        <f>1-(($AN$200-$AQ$193)/($AQ$194-$AQ$193))</f>
        <v>7.999999999999996E-2</v>
      </c>
      <c r="CA233">
        <f>(($AO$198-$AQ$193)/($AQ$194-$AQ$193))</f>
        <v>0.4</v>
      </c>
      <c r="CB233">
        <f>(($AP$194-$AQ$193)/($AQ$194-$AQ$193))</f>
        <v>0.24</v>
      </c>
    </row>
    <row r="234" spans="1:80" x14ac:dyDescent="0.25">
      <c r="A234">
        <v>233</v>
      </c>
      <c r="D234">
        <v>17.936478000000001</v>
      </c>
      <c r="E234" s="2">
        <v>2</v>
      </c>
      <c r="P234">
        <v>1</v>
      </c>
      <c r="Q234" t="str">
        <f t="shared" si="4"/>
        <v>2</v>
      </c>
      <c r="R234">
        <v>1</v>
      </c>
      <c r="X234" t="s">
        <v>302</v>
      </c>
      <c r="Y234" t="s">
        <v>271</v>
      </c>
      <c r="AB234" t="s">
        <v>302</v>
      </c>
      <c r="AC234" t="str">
        <f>CONCATENATE($R234,$R235,$R236,$R237)</f>
        <v>1234</v>
      </c>
      <c r="AT234">
        <f>(($AO$198-$AN$199)/($AN$200-$AN$199))</f>
        <v>0.5</v>
      </c>
      <c r="BG234">
        <v>1</v>
      </c>
      <c r="BH234">
        <v>1254</v>
      </c>
      <c r="BI234">
        <f>($BH$273-$BH$270)/200</f>
        <v>8.5000000000000006E-2</v>
      </c>
      <c r="BQ234">
        <f>(($AO$198-$AN$199)/($AN$200-$AN$199))</f>
        <v>0.5</v>
      </c>
    </row>
    <row r="235" spans="1:80" x14ac:dyDescent="0.25">
      <c r="A235">
        <v>234</v>
      </c>
      <c r="D235">
        <v>17.963056000000002</v>
      </c>
      <c r="E235" s="2">
        <v>2</v>
      </c>
      <c r="P235">
        <v>1</v>
      </c>
      <c r="Q235" t="str">
        <f t="shared" si="4"/>
        <v>2</v>
      </c>
      <c r="R235">
        <v>2</v>
      </c>
      <c r="X235" t="s">
        <v>299</v>
      </c>
      <c r="Y235" t="s">
        <v>277</v>
      </c>
      <c r="BG235">
        <v>2</v>
      </c>
      <c r="BH235">
        <v>1257</v>
      </c>
      <c r="BI235">
        <f>($BH$274-$BH$271)/200</f>
        <v>9.5000000000000001E-2</v>
      </c>
    </row>
    <row r="236" spans="1:80" x14ac:dyDescent="0.25">
      <c r="A236">
        <v>235</v>
      </c>
      <c r="D236">
        <v>17.892899</v>
      </c>
      <c r="E236" s="2">
        <v>2</v>
      </c>
      <c r="P236">
        <v>1</v>
      </c>
      <c r="Q236" t="str">
        <f t="shared" si="4"/>
        <v>2</v>
      </c>
      <c r="R236">
        <v>3</v>
      </c>
      <c r="X236" t="s">
        <v>303</v>
      </c>
      <c r="Y236" t="s">
        <v>278</v>
      </c>
      <c r="AT236">
        <f>(($AO$199-$AN$201)/($AN$202-$AN$201))</f>
        <v>0.23333333333333334</v>
      </c>
      <c r="AU236">
        <f>(($AP$195-$AN$201)/($AN$202-$AN$201))</f>
        <v>0.43333333333333335</v>
      </c>
      <c r="AV236">
        <f>(($AQ$195-$AN$201)/($AN$202-$AN$201))</f>
        <v>0.5</v>
      </c>
      <c r="AW236">
        <f>(($AN$202-$AO$199)/($AO$200-$AO$199))</f>
        <v>0.88461538461538458</v>
      </c>
      <c r="AX236">
        <f>(($AP$195-$AO$199)/($AO$200-$AO$199))</f>
        <v>0.23076923076923078</v>
      </c>
      <c r="AY236">
        <f>(($AQ$195-$AO$199)/($AO$200-$AO$199))</f>
        <v>0.30769230769230771</v>
      </c>
      <c r="AZ236">
        <f>(($AN$202-$AP$195)/($AP$196-$AP$195))</f>
        <v>0.62962962962962965</v>
      </c>
      <c r="BA236">
        <f>(($AO$200-$AP$195)/($AP$196-$AP$195))</f>
        <v>0.7407407407407407</v>
      </c>
      <c r="BB236">
        <f>(($AQ$195-$AP$195)/($AP$196-$AP$195))</f>
        <v>7.407407407407407E-2</v>
      </c>
      <c r="BC236">
        <f>(($AN$202-$AQ$195)/($AQ$196-$AQ$195))</f>
        <v>0.57692307692307687</v>
      </c>
      <c r="BD236">
        <f>(($AO$200-$AQ$195)/($AQ$196-$AQ$195))</f>
        <v>0.69230769230769229</v>
      </c>
      <c r="BE236">
        <f>(($AP$196-$AQ$195)/($AQ$196-$AQ$195))</f>
        <v>0.96153846153846156</v>
      </c>
      <c r="BG236">
        <v>3</v>
      </c>
      <c r="BH236">
        <v>1264</v>
      </c>
      <c r="BI236">
        <f>($BH$275-$BH$272)/200</f>
        <v>4.4999999999999998E-2</v>
      </c>
      <c r="BQ236">
        <f>(($AO$199-$AN$201)/($AN$202-$AN$201))</f>
        <v>0.23333333333333334</v>
      </c>
      <c r="BR236">
        <f>(($AP$195-$AN$201)/($AN$202-$AN$201))</f>
        <v>0.43333333333333335</v>
      </c>
      <c r="BS236">
        <f>(($AQ$195-$AN$201)/($AN$202-$AN$201))</f>
        <v>0.5</v>
      </c>
      <c r="BT236">
        <f>1-(($AN$202-$AO$199)/($AO$200-$AO$199))</f>
        <v>0.11538461538461542</v>
      </c>
      <c r="BU236">
        <f>(($AP$195-$AO$199)/($AO$200-$AO$199))</f>
        <v>0.23076923076923078</v>
      </c>
      <c r="BV236">
        <f>(($AQ$195-$AO$199)/($AO$200-$AO$199))</f>
        <v>0.30769230769230771</v>
      </c>
      <c r="BW236">
        <f>1-(($AN$202-$AP$195)/($AP$196-$AP$195))</f>
        <v>0.37037037037037035</v>
      </c>
      <c r="BX236">
        <f>1-(($AO$200-$AP$195)/($AP$196-$AP$195))</f>
        <v>0.2592592592592593</v>
      </c>
      <c r="BY236">
        <f>(($AQ$195-$AP$195)/($AP$196-$AP$195))</f>
        <v>7.407407407407407E-2</v>
      </c>
      <c r="BZ236">
        <f>1-(($AN$202-$AQ$195)/($AQ$196-$AQ$195))</f>
        <v>0.42307692307692313</v>
      </c>
      <c r="CA236">
        <f>1-(($AO$200-$AQ$195)/($AQ$196-$AQ$195))</f>
        <v>0.30769230769230771</v>
      </c>
      <c r="CB236">
        <f>1-(($AP$196-$AQ$195)/($AQ$196-$AQ$195))</f>
        <v>3.8461538461538436E-2</v>
      </c>
    </row>
    <row r="237" spans="1:80" x14ac:dyDescent="0.25">
      <c r="A237">
        <v>236</v>
      </c>
      <c r="B237">
        <v>10.607109000000001</v>
      </c>
      <c r="C237" s="4">
        <v>1</v>
      </c>
      <c r="D237">
        <v>17.873636000000005</v>
      </c>
      <c r="E237" s="2">
        <v>2</v>
      </c>
      <c r="P237">
        <v>2</v>
      </c>
      <c r="Q237" t="str">
        <f t="shared" si="4"/>
        <v>12</v>
      </c>
      <c r="R237">
        <v>4</v>
      </c>
      <c r="X237" t="s">
        <v>299</v>
      </c>
      <c r="Y237" t="s">
        <v>279</v>
      </c>
      <c r="AT237">
        <f>(($AO$200-$AN$202)/($AN$203-$AN$202))</f>
        <v>0.14285714285714285</v>
      </c>
      <c r="AU237">
        <f>(($AP$196-$AN$202)/($AN$203-$AN$202))</f>
        <v>0.47619047619047616</v>
      </c>
      <c r="AV237">
        <f>(($AQ$196-$AN$202)/($AN$203-$AN$202))</f>
        <v>0.52380952380952384</v>
      </c>
      <c r="AW237">
        <f>(($AN$203-$AO$200)/($AO$201-$AO$200))</f>
        <v>0.72</v>
      </c>
      <c r="AX237">
        <f>(($AP$196-$AO$200)/($AO$201-$AO$200))</f>
        <v>0.28000000000000003</v>
      </c>
      <c r="AY237">
        <f>(($AQ$196-$AO$200)/($AO$201-$AO$200))</f>
        <v>0.32</v>
      </c>
      <c r="AZ237">
        <f>(($AN$203-$AP$196)/($AP$197-$AP$196))</f>
        <v>0.45833333333333331</v>
      </c>
      <c r="BA237">
        <f>(($AO$201-$AP$196)/($AP$197-$AP$196))</f>
        <v>0.75</v>
      </c>
      <c r="BB237">
        <f>(($AQ$196-$AP$196)/($AP$197-$AP$196))</f>
        <v>4.1666666666666664E-2</v>
      </c>
      <c r="BC237">
        <f>(($AN$203-$AQ$196)/($AQ$197-$AQ$196))</f>
        <v>0.38461538461538464</v>
      </c>
      <c r="BD237">
        <f>(($AO$201-$AQ$196)/($AQ$197-$AQ$196))</f>
        <v>0.65384615384615385</v>
      </c>
      <c r="BE237">
        <f>(($AP$197-$AQ$196)/($AQ$197-$AQ$196))</f>
        <v>0.88461538461538458</v>
      </c>
      <c r="BG237">
        <v>4</v>
      </c>
      <c r="BH237">
        <v>1264</v>
      </c>
      <c r="BI237">
        <f>($BH$276-$BH$273)/200</f>
        <v>0.09</v>
      </c>
      <c r="BQ237">
        <f>(($AO$200-$AN$202)/($AN$203-$AN$202))</f>
        <v>0.14285714285714285</v>
      </c>
      <c r="BR237">
        <f>(($AP$196-$AN$202)/($AN$203-$AN$202))</f>
        <v>0.47619047619047616</v>
      </c>
      <c r="BS237">
        <f>1-(($AQ$196-$AN$202)/($AN$203-$AN$202))</f>
        <v>0.47619047619047616</v>
      </c>
      <c r="BT237">
        <f>1-(($AN$203-$AO$200)/($AO$201-$AO$200))</f>
        <v>0.28000000000000003</v>
      </c>
      <c r="BU237">
        <f>(($AP$196-$AO$200)/($AO$201-$AO$200))</f>
        <v>0.28000000000000003</v>
      </c>
      <c r="BV237">
        <f>(($AQ$196-$AO$200)/($AO$201-$AO$200))</f>
        <v>0.32</v>
      </c>
      <c r="BW237">
        <f>(($AN$203-$AP$196)/($AP$197-$AP$196))</f>
        <v>0.45833333333333331</v>
      </c>
      <c r="BX237">
        <f>1-(($AO$201-$AP$196)/($AP$197-$AP$196))</f>
        <v>0.25</v>
      </c>
      <c r="BY237">
        <f>(($AQ$196-$AP$196)/($AP$197-$AP$196))</f>
        <v>4.1666666666666664E-2</v>
      </c>
      <c r="BZ237">
        <f>(($AN$203-$AQ$196)/($AQ$197-$AQ$196))</f>
        <v>0.38461538461538464</v>
      </c>
      <c r="CA237">
        <f>1-(($AO$201-$AQ$196)/($AQ$197-$AQ$196))</f>
        <v>0.34615384615384615</v>
      </c>
      <c r="CB237">
        <f>1-(($AP$197-$AQ$196)/($AQ$197-$AQ$196))</f>
        <v>0.11538461538461542</v>
      </c>
    </row>
    <row r="238" spans="1:80" x14ac:dyDescent="0.25">
      <c r="A238">
        <v>237</v>
      </c>
      <c r="B238">
        <v>10.607109000000001</v>
      </c>
      <c r="C238" s="4">
        <v>1</v>
      </c>
      <c r="P238">
        <v>1</v>
      </c>
      <c r="Q238" t="str">
        <f t="shared" si="4"/>
        <v>1</v>
      </c>
      <c r="R238">
        <v>1</v>
      </c>
      <c r="X238" t="s">
        <v>300</v>
      </c>
      <c r="Y238" t="s">
        <v>262</v>
      </c>
      <c r="AB238" t="s">
        <v>302</v>
      </c>
      <c r="AC238" t="str">
        <f>CONCATENATE($R238,$R239,$R240,$R241)</f>
        <v>1234</v>
      </c>
      <c r="AT238">
        <f>(($AO$201-$AN$203)/($AN$204-$AN$203))</f>
        <v>0.29166666666666669</v>
      </c>
      <c r="AU238">
        <f>(($AP$197-$AN$203)/($AN$204-$AN$203))</f>
        <v>0.54166666666666663</v>
      </c>
      <c r="AV238">
        <f>(($AQ$197-$AN$203)/($AN$204-$AN$203))</f>
        <v>0.66666666666666663</v>
      </c>
      <c r="AW238">
        <f>(($AN$204-$AO$201)/($AO$202-$AO$201))</f>
        <v>0.70833333333333337</v>
      </c>
      <c r="AX238">
        <f>(($AP$197-$AO$201)/($AO$202-$AO$201))</f>
        <v>0.25</v>
      </c>
      <c r="AY238">
        <f>(($AQ$197-$AO$201)/($AO$202-$AO$201))</f>
        <v>0.375</v>
      </c>
      <c r="AZ238">
        <f>(($AN$204-$AP$197)/($AP$198-$AP$197))</f>
        <v>0.44</v>
      </c>
      <c r="BA238">
        <f>(($AO$202-$AP$197)/($AP$198-$AP$197))</f>
        <v>0.72</v>
      </c>
      <c r="BB238">
        <f>(($AQ$197-$AP$197)/($AP$198-$AP$197))</f>
        <v>0.12</v>
      </c>
      <c r="BC238">
        <f>(($AN$204-$AQ$197)/($AQ$198-$AQ$197))</f>
        <v>0.32</v>
      </c>
      <c r="BD238">
        <f>(($AO$202-$AQ$197)/($AQ$198-$AQ$197))</f>
        <v>0.6</v>
      </c>
      <c r="BE238">
        <f>(($AP$198-$AQ$197)/($AQ$198-$AQ$197))</f>
        <v>0.88</v>
      </c>
      <c r="BG238">
        <v>1</v>
      </c>
      <c r="BH238">
        <v>1276</v>
      </c>
      <c r="BI238">
        <f>($BH$277-$BH$274)/200</f>
        <v>0.08</v>
      </c>
      <c r="BQ238">
        <f>(($AO$201-$AN$203)/($AN$204-$AN$203))</f>
        <v>0.29166666666666669</v>
      </c>
      <c r="BR238">
        <f>1-(($AP$197-$AN$203)/($AN$204-$AN$203))</f>
        <v>0.45833333333333337</v>
      </c>
      <c r="BS238">
        <f>1-(($AQ$197-$AN$203)/($AN$204-$AN$203))</f>
        <v>0.33333333333333337</v>
      </c>
      <c r="BT238">
        <f>1-(($AN$204-$AO$201)/($AO$202-$AO$201))</f>
        <v>0.29166666666666663</v>
      </c>
      <c r="BU238">
        <f>(($AP$197-$AO$201)/($AO$202-$AO$201))</f>
        <v>0.25</v>
      </c>
      <c r="BV238">
        <f>(($AQ$197-$AO$201)/($AO$202-$AO$201))</f>
        <v>0.375</v>
      </c>
      <c r="BW238">
        <f>(($AN$204-$AP$197)/($AP$198-$AP$197))</f>
        <v>0.44</v>
      </c>
      <c r="BX238">
        <f>1-(($AO$202-$AP$197)/($AP$198-$AP$197))</f>
        <v>0.28000000000000003</v>
      </c>
      <c r="BY238">
        <f>(($AQ$197-$AP$197)/($AP$198-$AP$197))</f>
        <v>0.12</v>
      </c>
      <c r="BZ238">
        <f>(($AN$204-$AQ$197)/($AQ$198-$AQ$197))</f>
        <v>0.32</v>
      </c>
      <c r="CA238">
        <f>1-(($AO$202-$AQ$197)/($AQ$198-$AQ$197))</f>
        <v>0.4</v>
      </c>
      <c r="CB238">
        <f>1-(($AP$198-$AQ$197)/($AQ$198-$AQ$197))</f>
        <v>0.12</v>
      </c>
    </row>
    <row r="239" spans="1:80" x14ac:dyDescent="0.25">
      <c r="A239">
        <v>238</v>
      </c>
      <c r="B239">
        <v>10.607109000000001</v>
      </c>
      <c r="C239" s="4">
        <v>1</v>
      </c>
      <c r="J239">
        <v>39.158267000000002</v>
      </c>
      <c r="K239" t="s">
        <v>22</v>
      </c>
      <c r="Q239" t="str">
        <f t="shared" si="4"/>
        <v>1</v>
      </c>
      <c r="R239">
        <v>2</v>
      </c>
      <c r="X239" t="s">
        <v>299</v>
      </c>
      <c r="Y239" t="s">
        <v>265</v>
      </c>
      <c r="AT239">
        <f>(($AO$202-$AN$204)/($AN$205-$AN$204))</f>
        <v>0.30434782608695654</v>
      </c>
      <c r="AU239">
        <f>(($AP$198-$AN$204)/($AN$205-$AN$204))</f>
        <v>0.60869565217391308</v>
      </c>
      <c r="AV239">
        <f>(($AQ$198-$AN$204)/($AN$205-$AN$204))</f>
        <v>0.73913043478260865</v>
      </c>
      <c r="AW239">
        <f>(($AN$205-$AO$202)/($AO$203-$AO$202))</f>
        <v>0.64</v>
      </c>
      <c r="AX239">
        <f>(($AP$198-$AO$202)/($AO$203-$AO$202))</f>
        <v>0.28000000000000003</v>
      </c>
      <c r="AY239">
        <f>(($AQ$198-$AO$202)/($AO$203-$AO$202))</f>
        <v>0.4</v>
      </c>
      <c r="AZ239">
        <f>(($AN$205-$AP$198)/($AP$199-$AP$198))</f>
        <v>0.39130434782608697</v>
      </c>
      <c r="BA239">
        <f>(($AO$203-$AP$198)/($AP$199-$AP$198))</f>
        <v>0.78260869565217395</v>
      </c>
      <c r="BB239">
        <f>(($AQ$198-$AP$198)/($AP$199-$AP$198))</f>
        <v>0.13043478260869565</v>
      </c>
      <c r="BC239">
        <f>(($AN$205-$AQ$198)/($AQ$199-$AQ$198))</f>
        <v>0.25</v>
      </c>
      <c r="BD239">
        <f>(($AO$203-$AQ$198)/($AQ$199-$AQ$198))</f>
        <v>0.625</v>
      </c>
      <c r="BE239">
        <f>(($AP$199-$AQ$198)/($AQ$199-$AQ$198))</f>
        <v>0.83333333333333337</v>
      </c>
      <c r="BG239">
        <v>2</v>
      </c>
      <c r="BH239">
        <v>1280</v>
      </c>
      <c r="BI239">
        <f>($BH$278-$BH$275)/200</f>
        <v>0.1</v>
      </c>
      <c r="BQ239">
        <f>(($AO$202-$AN$204)/($AN$205-$AN$204))</f>
        <v>0.30434782608695654</v>
      </c>
      <c r="BR239">
        <f>1-(($AP$198-$AN$204)/($AN$205-$AN$204))</f>
        <v>0.39130434782608692</v>
      </c>
      <c r="BS239">
        <f>1-(($AQ$198-$AN$204)/($AN$205-$AN$204))</f>
        <v>0.26086956521739135</v>
      </c>
      <c r="BT239">
        <f>1-(($AN$205-$AO$202)/($AO$203-$AO$202))</f>
        <v>0.36</v>
      </c>
      <c r="BU239">
        <f>(($AP$198-$AO$202)/($AO$203-$AO$202))</f>
        <v>0.28000000000000003</v>
      </c>
      <c r="BV239">
        <f>(($AQ$198-$AO$202)/($AO$203-$AO$202))</f>
        <v>0.4</v>
      </c>
      <c r="BW239">
        <f>(($AN$205-$AP$198)/($AP$199-$AP$198))</f>
        <v>0.39130434782608697</v>
      </c>
      <c r="BX239">
        <f>1-(($AO$203-$AP$198)/($AP$199-$AP$198))</f>
        <v>0.21739130434782605</v>
      </c>
      <c r="BY239">
        <f>(($AQ$198-$AP$198)/($AP$199-$AP$198))</f>
        <v>0.13043478260869565</v>
      </c>
      <c r="BZ239">
        <f>(($AN$205-$AQ$198)/($AQ$199-$AQ$198))</f>
        <v>0.25</v>
      </c>
      <c r="CA239">
        <f>1-(($AO$203-$AQ$198)/($AQ$199-$AQ$198))</f>
        <v>0.375</v>
      </c>
      <c r="CB239">
        <f>1-(($AP$199-$AQ$198)/($AQ$199-$AQ$198))</f>
        <v>0.16666666666666663</v>
      </c>
    </row>
    <row r="240" spans="1:80" x14ac:dyDescent="0.25">
      <c r="A240">
        <v>239</v>
      </c>
      <c r="Q240" t="str">
        <f t="shared" si="4"/>
        <v/>
      </c>
      <c r="R240">
        <v>3</v>
      </c>
      <c r="X240" t="s">
        <v>301</v>
      </c>
      <c r="Y240" t="s">
        <v>266</v>
      </c>
      <c r="AT240">
        <f>(($AO$203-$AN$205)/($AN$206-$AN$205))</f>
        <v>0.33333333333333331</v>
      </c>
      <c r="AU240">
        <f>(($AP$199-$AN$205)/($AN$206-$AN$205))</f>
        <v>0.51851851851851849</v>
      </c>
      <c r="AV240">
        <f>(($AQ$199-$AN$205)/($AN$206-$AN$205))</f>
        <v>0.66666666666666663</v>
      </c>
      <c r="AW240">
        <f>(($AN$206-$AO$203)/($AO$204-$AO$203))</f>
        <v>0.69230769230769229</v>
      </c>
      <c r="AX240">
        <f>(($AP$199-$AO$203)/($AO$204-$AO$203))</f>
        <v>0.19230769230769232</v>
      </c>
      <c r="AY240">
        <f>(($AQ$199-$AO$203)/($AO$204-$AO$203))</f>
        <v>0.34615384615384615</v>
      </c>
      <c r="AZ240">
        <f>(($AN$206-$AP$199)/($AP$200-$AP$199))</f>
        <v>0.5</v>
      </c>
      <c r="BA240">
        <f>(($AO$204-$AP$199)/($AP$200-$AP$199))</f>
        <v>0.80769230769230771</v>
      </c>
      <c r="BB240">
        <f>(($AQ$199-$AP$199)/($AP$200-$AP$199))</f>
        <v>0.15384615384615385</v>
      </c>
      <c r="BC240">
        <f>(($AN$206-$AQ$199)/($AQ$200-$AQ$199))</f>
        <v>0.36</v>
      </c>
      <c r="BD240">
        <f>(($AO$204-$AQ$199)/($AQ$200-$AQ$199))</f>
        <v>0.68</v>
      </c>
      <c r="BE240">
        <f>(($AP$200-$AQ$199)/($AQ$200-$AQ$199))</f>
        <v>0.88</v>
      </c>
      <c r="BG240">
        <v>3</v>
      </c>
      <c r="BH240">
        <v>1286</v>
      </c>
      <c r="BI240">
        <f>($BH$279-$BH$276)/200</f>
        <v>4.4999999999999998E-2</v>
      </c>
      <c r="BQ240">
        <f>(($AO$203-$AN$205)/($AN$206-$AN$205))</f>
        <v>0.33333333333333331</v>
      </c>
      <c r="BR240">
        <f>1-(($AP$199-$AN$205)/($AN$206-$AN$205))</f>
        <v>0.48148148148148151</v>
      </c>
      <c r="BS240">
        <f>1-(($AQ$199-$AN$205)/($AN$206-$AN$205))</f>
        <v>0.33333333333333337</v>
      </c>
      <c r="BT240">
        <f>1-(($AN$206-$AO$203)/($AO$204-$AO$203))</f>
        <v>0.30769230769230771</v>
      </c>
      <c r="BU240">
        <f>(($AP$199-$AO$203)/($AO$204-$AO$203))</f>
        <v>0.19230769230769232</v>
      </c>
      <c r="BV240">
        <f>(($AQ$199-$AO$203)/($AO$204-$AO$203))</f>
        <v>0.34615384615384615</v>
      </c>
      <c r="BW240">
        <f>(($AN$206-$AP$199)/($AP$200-$AP$199))</f>
        <v>0.5</v>
      </c>
      <c r="BX240">
        <f>1-(($AO$204-$AP$199)/($AP$200-$AP$199))</f>
        <v>0.19230769230769229</v>
      </c>
      <c r="BY240">
        <f>(($AQ$199-$AP$199)/($AP$200-$AP$199))</f>
        <v>0.15384615384615385</v>
      </c>
      <c r="BZ240">
        <f>(($AN$206-$AQ$199)/($AQ$200-$AQ$199))</f>
        <v>0.36</v>
      </c>
      <c r="CA240">
        <f>1-(($AO$204-$AQ$199)/($AQ$200-$AQ$199))</f>
        <v>0.31999999999999995</v>
      </c>
      <c r="CB240">
        <f>1-(($AP$200-$AQ$199)/($AQ$200-$AQ$199))</f>
        <v>0.12</v>
      </c>
    </row>
    <row r="241" spans="1:80" x14ac:dyDescent="0.25">
      <c r="A241">
        <v>240</v>
      </c>
      <c r="J241">
        <v>39.277316000000006</v>
      </c>
      <c r="K241" t="s">
        <v>22</v>
      </c>
      <c r="Q241" t="str">
        <f t="shared" si="4"/>
        <v/>
      </c>
      <c r="R241">
        <v>4</v>
      </c>
      <c r="X241" t="s">
        <v>301</v>
      </c>
      <c r="Y241" t="s">
        <v>267</v>
      </c>
      <c r="AT241">
        <f>(($AO$204-$AN$206)/($AN$207-$AN$206))</f>
        <v>0.32</v>
      </c>
      <c r="AU241">
        <f>(($AP$200-$AN$206)/($AN$207-$AN$206))</f>
        <v>0.52</v>
      </c>
      <c r="AV241">
        <f>(($AQ$200-$AN$206)/($AN$207-$AN$206))</f>
        <v>0.64</v>
      </c>
      <c r="AW241">
        <f>(($AN$207-$AO$204)/($AO$205-$AO$204))</f>
        <v>0.68</v>
      </c>
      <c r="AX241">
        <f>(($AP$200-$AO$204)/($AO$205-$AO$204))</f>
        <v>0.2</v>
      </c>
      <c r="AY241">
        <f>(($AQ$200-$AO$204)/($AO$205-$AO$204))</f>
        <v>0.32</v>
      </c>
      <c r="AZ241">
        <f>(($AN$207-$AP$200)/($AP$201-$AP$200))</f>
        <v>0.48</v>
      </c>
      <c r="BA241">
        <f>(($AO$205-$AP$200)/($AP$201-$AP$200))</f>
        <v>0.8</v>
      </c>
      <c r="BB241">
        <f>(($AQ$200-$AP$200)/($AP$201-$AP$200))</f>
        <v>0.12</v>
      </c>
      <c r="BC241">
        <f>(($AN$207-$AQ$200)/($AQ$201-$AQ$200))</f>
        <v>0.34615384615384615</v>
      </c>
      <c r="BD241">
        <f>(($AO$205-$AQ$200)/($AQ$201-$AQ$200))</f>
        <v>0.65384615384615385</v>
      </c>
      <c r="BE241">
        <f>(($AP$201-$AQ$200)/($AQ$201-$AQ$200))</f>
        <v>0.84615384615384615</v>
      </c>
      <c r="BG241">
        <v>4</v>
      </c>
      <c r="BH241">
        <v>1288</v>
      </c>
      <c r="BI241">
        <f>($BH$280-$BH$277)/200</f>
        <v>0.08</v>
      </c>
      <c r="BQ241">
        <f>(($AO$204-$AN$206)/($AN$207-$AN$206))</f>
        <v>0.32</v>
      </c>
      <c r="BR241">
        <f>1-(($AP$200-$AN$206)/($AN$207-$AN$206))</f>
        <v>0.48</v>
      </c>
      <c r="BS241">
        <f>1-(($AQ$200-$AN$206)/($AN$207-$AN$206))</f>
        <v>0.36</v>
      </c>
      <c r="BT241">
        <f>1-(($AN$207-$AO$204)/($AO$205-$AO$204))</f>
        <v>0.31999999999999995</v>
      </c>
      <c r="BU241">
        <f>(($AP$200-$AO$204)/($AO$205-$AO$204))</f>
        <v>0.2</v>
      </c>
      <c r="BV241">
        <f>(($AQ$200-$AO$204)/($AO$205-$AO$204))</f>
        <v>0.32</v>
      </c>
      <c r="BW241">
        <f>(($AN$207-$AP$200)/($AP$201-$AP$200))</f>
        <v>0.48</v>
      </c>
      <c r="BX241">
        <f>1-(($AO$205-$AP$200)/($AP$201-$AP$200))</f>
        <v>0.19999999999999996</v>
      </c>
      <c r="BY241">
        <f>(($AQ$200-$AP$200)/($AP$201-$AP$200))</f>
        <v>0.12</v>
      </c>
      <c r="BZ241">
        <f>(($AN$207-$AQ$200)/($AQ$201-$AQ$200))</f>
        <v>0.34615384615384615</v>
      </c>
      <c r="CA241">
        <f>1-(($AO$205-$AQ$200)/($AQ$201-$AQ$200))</f>
        <v>0.34615384615384615</v>
      </c>
      <c r="CB241">
        <f>1-(($AP$201-$AQ$200)/($AQ$201-$AQ$200))</f>
        <v>0.15384615384615385</v>
      </c>
    </row>
    <row r="242" spans="1:80" x14ac:dyDescent="0.25">
      <c r="A242">
        <v>241</v>
      </c>
      <c r="B242">
        <v>52.318057000000003</v>
      </c>
      <c r="C242" s="4">
        <v>1</v>
      </c>
      <c r="P242">
        <v>1</v>
      </c>
      <c r="Q242" t="str">
        <f t="shared" si="4"/>
        <v>1</v>
      </c>
      <c r="R242">
        <v>1</v>
      </c>
      <c r="X242" t="s">
        <v>301</v>
      </c>
      <c r="Y242" t="s">
        <v>268</v>
      </c>
      <c r="AB242" t="s">
        <v>302</v>
      </c>
      <c r="AC242" t="str">
        <f>CONCATENATE($R242,$R243,$R244,$R245)</f>
        <v>1234</v>
      </c>
      <c r="AT242">
        <f>(($AO$205-$AN$207)/($AN$208-$AN$207))</f>
        <v>0.36363636363636365</v>
      </c>
      <c r="AU242">
        <f>(($AP$201-$AN$207)/($AN$208-$AN$207))</f>
        <v>0.59090909090909094</v>
      </c>
      <c r="AV242">
        <f>(($AQ$201-$AN$207)/($AN$208-$AN$207))</f>
        <v>0.77272727272727271</v>
      </c>
      <c r="AW242">
        <f>(($AN$208-$AO$205)/($AO$206-$AO$205))</f>
        <v>0.58333333333333337</v>
      </c>
      <c r="AX242">
        <f>(($AP$201-$AO$205)/($AO$206-$AO$205))</f>
        <v>0.20833333333333334</v>
      </c>
      <c r="AY242">
        <f>(($AQ$201-$AO$205)/($AO$206-$AO$205))</f>
        <v>0.375</v>
      </c>
      <c r="AZ242">
        <f>(($AN$208-$AP$201)/($AP$202-$AP$201))</f>
        <v>0.39130434782608697</v>
      </c>
      <c r="BA242">
        <f>(($AO$206-$AP$201)/($AP$202-$AP$201))</f>
        <v>0.82608695652173914</v>
      </c>
      <c r="BB242">
        <f>(($AQ$201-$AP$201)/($AP$202-$AP$201))</f>
        <v>0.17391304347826086</v>
      </c>
      <c r="BC242">
        <f>(($AN$208-$AQ$201)/($AQ$202-$AQ$201))</f>
        <v>0.2</v>
      </c>
      <c r="BD242">
        <f>(($AO$206-$AQ$201)/($AQ$202-$AQ$201))</f>
        <v>0.6</v>
      </c>
      <c r="BE242">
        <f>(($AP$202-$AQ$201)/($AQ$202-$AQ$201))</f>
        <v>0.76</v>
      </c>
      <c r="BG242">
        <v>1</v>
      </c>
      <c r="BH242">
        <v>1296</v>
      </c>
      <c r="BI242">
        <f>($BH$281-$BH$278)/200</f>
        <v>0.08</v>
      </c>
      <c r="BQ242">
        <f>(($AO$205-$AN$207)/($AN$208-$AN$207))</f>
        <v>0.36363636363636365</v>
      </c>
      <c r="BR242">
        <f>1-(($AP$201-$AN$207)/($AN$208-$AN$207))</f>
        <v>0.40909090909090906</v>
      </c>
      <c r="BS242">
        <f>1-(($AQ$201-$AN$207)/($AN$208-$AN$207))</f>
        <v>0.22727272727272729</v>
      </c>
      <c r="BT242">
        <f>1-(($AN$208-$AO$205)/($AO$206-$AO$205))</f>
        <v>0.41666666666666663</v>
      </c>
      <c r="BU242">
        <f>(($AP$201-$AO$205)/($AO$206-$AO$205))</f>
        <v>0.20833333333333334</v>
      </c>
      <c r="BV242">
        <f>(($AQ$201-$AO$205)/($AO$206-$AO$205))</f>
        <v>0.375</v>
      </c>
      <c r="BW242">
        <f>(($AN$208-$AP$201)/($AP$202-$AP$201))</f>
        <v>0.39130434782608697</v>
      </c>
      <c r="BX242">
        <f>1-(($AO$206-$AP$201)/($AP$202-$AP$201))</f>
        <v>0.17391304347826086</v>
      </c>
      <c r="BY242">
        <f>(($AQ$201-$AP$201)/($AP$202-$AP$201))</f>
        <v>0.17391304347826086</v>
      </c>
      <c r="BZ242">
        <f>(($AN$208-$AQ$201)/($AQ$202-$AQ$201))</f>
        <v>0.2</v>
      </c>
      <c r="CA242">
        <f>1-(($AO$206-$AQ$201)/($AQ$202-$AQ$201))</f>
        <v>0.4</v>
      </c>
      <c r="CB242">
        <f>1-(($AP$202-$AQ$201)/($AQ$202-$AQ$201))</f>
        <v>0.24</v>
      </c>
    </row>
    <row r="243" spans="1:80" x14ac:dyDescent="0.25">
      <c r="A243">
        <v>242</v>
      </c>
      <c r="B243">
        <v>52.305633</v>
      </c>
      <c r="C243" s="4">
        <v>1</v>
      </c>
      <c r="P243">
        <v>1</v>
      </c>
      <c r="Q243" t="str">
        <f t="shared" si="4"/>
        <v>1</v>
      </c>
      <c r="R243">
        <v>2</v>
      </c>
      <c r="X243" t="s">
        <v>299</v>
      </c>
      <c r="Y243" t="s">
        <v>269</v>
      </c>
      <c r="AT243">
        <f>(($AO$206-$AN$208)/($AN$209-$AN$208))</f>
        <v>0.4</v>
      </c>
      <c r="AU243">
        <f>(($AP$202-$AN$208)/($AN$209-$AN$208))</f>
        <v>0.56000000000000005</v>
      </c>
      <c r="AV243">
        <f>(($AQ$202-$AN$208)/($AN$209-$AN$208))</f>
        <v>0.8</v>
      </c>
      <c r="AW243">
        <f>(($AN$209-$AO$206)/($AO$207-$AO$206))</f>
        <v>0.5357142857142857</v>
      </c>
      <c r="AX243">
        <f>(($AP$202-$AO$206)/($AO$207-$AO$206))</f>
        <v>0.14285714285714285</v>
      </c>
      <c r="AY243">
        <f>(($AQ$202-$AO$206)/($AO$207-$AO$206))</f>
        <v>0.35714285714285715</v>
      </c>
      <c r="AZ243">
        <f>(($AN$209-$AP$202)/($AP$203-$AP$202))</f>
        <v>0.44</v>
      </c>
      <c r="BA243">
        <f>(($AO$207-$AP$202)/($AP$203-$AP$202))</f>
        <v>0.96</v>
      </c>
      <c r="BB243">
        <f>(($AQ$202-$AP$202)/($AP$203-$AP$202))</f>
        <v>0.24</v>
      </c>
      <c r="BC243">
        <f>(($AN$209-$AQ$202)/($AQ$203-$AQ$202))</f>
        <v>0.16666666666666666</v>
      </c>
      <c r="BD243">
        <f>(($AO$207-$AQ$202)/($AQ$203-$AQ$202))</f>
        <v>0.6</v>
      </c>
      <c r="BE243">
        <f>(($AP$203-$AQ$202)/($AQ$203-$AQ$202))</f>
        <v>0.6333333333333333</v>
      </c>
      <c r="BG243">
        <v>2</v>
      </c>
      <c r="BH243">
        <v>1302</v>
      </c>
      <c r="BI243">
        <f>($BH$282-$BH$279)/200</f>
        <v>9.5000000000000001E-2</v>
      </c>
      <c r="BQ243">
        <f>(($AO$206-$AN$208)/($AN$209-$AN$208))</f>
        <v>0.4</v>
      </c>
      <c r="BR243">
        <f>1-(($AP$202-$AN$208)/($AN$209-$AN$208))</f>
        <v>0.43999999999999995</v>
      </c>
      <c r="BS243">
        <f>1-(($AQ$202-$AN$208)/($AN$209-$AN$208))</f>
        <v>0.19999999999999996</v>
      </c>
      <c r="BT243">
        <f>1-(($AN$209-$AO$206)/($AO$207-$AO$206))</f>
        <v>0.4642857142857143</v>
      </c>
      <c r="BU243">
        <f>(($AP$202-$AO$206)/($AO$207-$AO$206))</f>
        <v>0.14285714285714285</v>
      </c>
      <c r="BV243">
        <f>(($AQ$202-$AO$206)/($AO$207-$AO$206))</f>
        <v>0.35714285714285715</v>
      </c>
      <c r="BW243">
        <f>(($AN$209-$AP$202)/($AP$203-$AP$202))</f>
        <v>0.44</v>
      </c>
      <c r="BX243">
        <f>1-(($AO$207-$AP$202)/($AP$203-$AP$202))</f>
        <v>4.0000000000000036E-2</v>
      </c>
      <c r="BY243">
        <f>(($AQ$202-$AP$202)/($AP$203-$AP$202))</f>
        <v>0.24</v>
      </c>
      <c r="BZ243">
        <f>(($AN$209-$AQ$202)/($AQ$203-$AQ$202))</f>
        <v>0.16666666666666666</v>
      </c>
      <c r="CA243">
        <f>1-(($AO$207-$AQ$202)/($AQ$203-$AQ$202))</f>
        <v>0.4</v>
      </c>
      <c r="CB243">
        <f>1-(($AP$203-$AQ$202)/($AQ$203-$AQ$202))</f>
        <v>0.3666666666666667</v>
      </c>
    </row>
    <row r="244" spans="1:80" x14ac:dyDescent="0.25">
      <c r="A244">
        <v>243</v>
      </c>
      <c r="B244">
        <v>52.304843000000005</v>
      </c>
      <c r="C244" s="4">
        <v>1</v>
      </c>
      <c r="H244">
        <v>42.338108000000005</v>
      </c>
      <c r="I244" s="5">
        <v>4</v>
      </c>
      <c r="P244">
        <v>2</v>
      </c>
      <c r="Q244" t="str">
        <f t="shared" si="4"/>
        <v>14</v>
      </c>
      <c r="R244">
        <v>3</v>
      </c>
      <c r="X244" t="s">
        <v>300</v>
      </c>
      <c r="Y244" t="s">
        <v>264</v>
      </c>
      <c r="AT244">
        <f>(($AO$207-$AN$209)/($AN$210-$AN$209))</f>
        <v>0.4642857142857143</v>
      </c>
      <c r="AU244">
        <f>(($AP$203-$AN$209)/($AN$210-$AN$209))</f>
        <v>0.5</v>
      </c>
      <c r="AV244">
        <f>(($AQ$203-$AN$209)/($AN$210-$AN$209))</f>
        <v>0.8928571428571429</v>
      </c>
      <c r="AW244">
        <f>(($AN$210-$AO$207)/($AO$208-$AO$207))</f>
        <v>0.5</v>
      </c>
      <c r="AX244">
        <f>(($AP$203-$AO$207)/($AO$208-$AO$207))</f>
        <v>3.3333333333333333E-2</v>
      </c>
      <c r="AY244">
        <f>(($AQ$203-$AO$207)/($AO$208-$AO$207))</f>
        <v>0.4</v>
      </c>
      <c r="AZ244">
        <f>(($AN$210-$AP$203)/($AP$204-$AP$203))</f>
        <v>0.48275862068965519</v>
      </c>
      <c r="BB244">
        <f>(($AQ$203-$AP$203)/($AP$204-$AP$203))</f>
        <v>0.37931034482758619</v>
      </c>
      <c r="BG244">
        <v>3</v>
      </c>
      <c r="BH244">
        <v>1309</v>
      </c>
      <c r="BI244">
        <f>($BH$283-$BH$280)/200</f>
        <v>0.05</v>
      </c>
      <c r="BQ244">
        <f>(($AO$207-$AN$209)/($AN$210-$AN$209))</f>
        <v>0.4642857142857143</v>
      </c>
      <c r="BR244">
        <f>(($AP$203-$AN$209)/($AN$210-$AN$209))</f>
        <v>0.5</v>
      </c>
      <c r="BS244">
        <f>1-(($AQ$203-$AN$209)/($AN$210-$AN$209))</f>
        <v>0.1071428571428571</v>
      </c>
      <c r="BT244">
        <f>(($AN$210-$AO$207)/($AO$208-$AO$207))</f>
        <v>0.5</v>
      </c>
      <c r="BU244">
        <f>(($AP$203-$AO$207)/($AO$208-$AO$207))</f>
        <v>3.3333333333333333E-2</v>
      </c>
      <c r="BV244">
        <f>(($AQ$203-$AO$207)/($AO$208-$AO$207))</f>
        <v>0.4</v>
      </c>
      <c r="BW244">
        <f>(($AN$210-$AP$203)/($AP$204-$AP$203))</f>
        <v>0.48275862068965519</v>
      </c>
      <c r="BY244">
        <f>(($AQ$203-$AP$203)/($AP$204-$AP$203))</f>
        <v>0.37931034482758619</v>
      </c>
    </row>
    <row r="245" spans="1:80" x14ac:dyDescent="0.25">
      <c r="A245">
        <v>244</v>
      </c>
      <c r="B245">
        <v>52.337581</v>
      </c>
      <c r="C245" s="4">
        <v>1</v>
      </c>
      <c r="H245">
        <v>42.321742</v>
      </c>
      <c r="I245" s="5">
        <v>4</v>
      </c>
      <c r="P245">
        <v>2</v>
      </c>
      <c r="Q245" t="str">
        <f t="shared" si="4"/>
        <v>14</v>
      </c>
      <c r="R245">
        <v>4</v>
      </c>
      <c r="X245" t="s">
        <v>300</v>
      </c>
      <c r="Y245" t="s">
        <v>261</v>
      </c>
      <c r="BG245">
        <v>4</v>
      </c>
      <c r="BH245">
        <v>1310</v>
      </c>
      <c r="BI245">
        <f>($BH$284-$BH$281)/200</f>
        <v>8.5000000000000006E-2</v>
      </c>
    </row>
    <row r="246" spans="1:80" x14ac:dyDescent="0.25">
      <c r="A246">
        <v>245</v>
      </c>
      <c r="B246">
        <v>52.32011</v>
      </c>
      <c r="C246" s="4">
        <v>1</v>
      </c>
      <c r="H246">
        <v>42.318740000000005</v>
      </c>
      <c r="I246" s="5">
        <v>4</v>
      </c>
      <c r="P246">
        <v>2</v>
      </c>
      <c r="Q246" t="str">
        <f t="shared" si="4"/>
        <v>14</v>
      </c>
      <c r="R246">
        <v>1</v>
      </c>
      <c r="X246" t="s">
        <v>300</v>
      </c>
      <c r="Y246" t="s">
        <v>262</v>
      </c>
      <c r="AB246" t="s">
        <v>302</v>
      </c>
      <c r="AC246" t="str">
        <f>CONCATENATE($R246,$R247,$R248,$R249)</f>
        <v>1234</v>
      </c>
      <c r="BG246">
        <v>1</v>
      </c>
      <c r="BH246">
        <v>1323</v>
      </c>
      <c r="BI246">
        <f>($BH$285-$BH$282)/200</f>
        <v>8.5000000000000006E-2</v>
      </c>
      <c r="BQ246">
        <f>(($AO$209-$AN$211)/($AN$212-$AN$211))</f>
        <v>0.11538461538461539</v>
      </c>
      <c r="BR246">
        <f>(($AP$205-$AN$211)/($AN$212-$AN$211))</f>
        <v>0.42307692307692307</v>
      </c>
      <c r="BS246">
        <f>(($AQ$204-$AN$211)/($AN$212-$AN$211))</f>
        <v>0.46153846153846156</v>
      </c>
      <c r="BT246">
        <f>1-(($AN$212-$AO$209)/($AO$210-$AO$209))</f>
        <v>0.2068965517241379</v>
      </c>
      <c r="BU246">
        <f>(($AP$205-$AO$209)/($AO$210-$AO$209))</f>
        <v>0.27586206896551724</v>
      </c>
      <c r="BV246">
        <f>(($AQ$204-$AO$209)/($AO$210-$AO$209))</f>
        <v>0.31034482758620691</v>
      </c>
      <c r="BW246">
        <f>1-(($AN$212-$AP$205)/($AP$206-$AP$205))</f>
        <v>0.4</v>
      </c>
      <c r="BX246">
        <f>1-(($AO$210-$AP$205)/($AP$206-$AP$205))</f>
        <v>0.16000000000000003</v>
      </c>
      <c r="BY246">
        <f>(($AQ$204-$AP$205)/($AP$206-$AP$205))</f>
        <v>0.04</v>
      </c>
      <c r="BZ246">
        <f>1-(($AN$212-$AQ$204)/($AQ$205-$AQ$204))</f>
        <v>0.48148148148148151</v>
      </c>
      <c r="CA246">
        <f>1-(($AO$210-$AQ$204)/($AQ$205-$AQ$204))</f>
        <v>0.2592592592592593</v>
      </c>
      <c r="CB246">
        <f>1-(($AP$206-$AQ$204)/($AQ$205-$AQ$204))</f>
        <v>0.11111111111111116</v>
      </c>
    </row>
    <row r="247" spans="1:80" x14ac:dyDescent="0.25">
      <c r="A247">
        <v>246</v>
      </c>
      <c r="B247">
        <v>52.319477000000006</v>
      </c>
      <c r="C247" s="4">
        <v>1</v>
      </c>
      <c r="H247">
        <v>42.349582000000005</v>
      </c>
      <c r="I247" s="5">
        <v>4</v>
      </c>
      <c r="P247">
        <v>2</v>
      </c>
      <c r="Q247" t="str">
        <f t="shared" si="4"/>
        <v>14</v>
      </c>
      <c r="R247">
        <v>2</v>
      </c>
      <c r="X247" t="s">
        <v>300</v>
      </c>
      <c r="Y247" t="s">
        <v>263</v>
      </c>
      <c r="AT247">
        <f>(($AO$209-$AN$211)/($AN$212-$AN$211))</f>
        <v>0.11538461538461539</v>
      </c>
      <c r="AU247">
        <f>(($AP$205-$AN$211)/($AN$212-$AN$211))</f>
        <v>0.42307692307692307</v>
      </c>
      <c r="AV247">
        <f>(($AQ$204-$AN$211)/($AN$212-$AN$211))</f>
        <v>0.46153846153846156</v>
      </c>
      <c r="AW247">
        <f>(($AN$212-$AO$209)/($AO$210-$AO$209))</f>
        <v>0.7931034482758621</v>
      </c>
      <c r="AX247">
        <f>(($AP$205-$AO$209)/($AO$210-$AO$209))</f>
        <v>0.27586206896551724</v>
      </c>
      <c r="AY247">
        <f>(($AQ$204-$AO$209)/($AO$210-$AO$209))</f>
        <v>0.31034482758620691</v>
      </c>
      <c r="AZ247">
        <f>(($AN$212-$AP$205)/($AP$206-$AP$205))</f>
        <v>0.6</v>
      </c>
      <c r="BA247">
        <f>(($AO$210-$AP$205)/($AP$206-$AP$205))</f>
        <v>0.84</v>
      </c>
      <c r="BB247">
        <f>(($AQ$204-$AP$205)/($AP$206-$AP$205))</f>
        <v>0.04</v>
      </c>
      <c r="BC247">
        <f>(($AN$212-$AQ$204)/($AQ$205-$AQ$204))</f>
        <v>0.51851851851851849</v>
      </c>
      <c r="BD247">
        <f>(($AO$210-$AQ$204)/($AQ$205-$AQ$204))</f>
        <v>0.7407407407407407</v>
      </c>
      <c r="BE247">
        <f>(($AP$206-$AQ$204)/($AQ$205-$AQ$204))</f>
        <v>0.88888888888888884</v>
      </c>
      <c r="BG247">
        <v>2</v>
      </c>
      <c r="BH247">
        <v>1325</v>
      </c>
      <c r="BI247">
        <f>($BH$286-$BH$283)/200</f>
        <v>0.115</v>
      </c>
      <c r="BQ247">
        <f>(($AO$210-$AN$212)/($AN$213-$AN$212))</f>
        <v>0.18181818181818182</v>
      </c>
      <c r="BR247">
        <f>(($AP$206-$AN$212)/($AN$213-$AN$212))</f>
        <v>0.30303030303030304</v>
      </c>
      <c r="BS247">
        <f>(($AQ$205-$AN$212)/($AN$213-$AN$212))</f>
        <v>0.39393939393939392</v>
      </c>
      <c r="BT247">
        <f>(($AN$213-$AO$211)/($AO$212-$AO$211))</f>
        <v>0.13636363636363635</v>
      </c>
      <c r="BU247">
        <f>(($AP$206-$AO$210)/($AO$211-$AO$210))</f>
        <v>0.16666666666666666</v>
      </c>
      <c r="BV247">
        <f>(($AQ$205-$AO$210)/($AO$211-$AO$210))</f>
        <v>0.29166666666666669</v>
      </c>
      <c r="BW247">
        <f>1-(($AN$213-$AP$206)/($AP$207-$AP$206))</f>
        <v>0.28125</v>
      </c>
      <c r="BX247">
        <f>1-(($AO$211-$AP$206)/($AP$207-$AP$206))</f>
        <v>0.375</v>
      </c>
      <c r="BY247">
        <f>(($AQ$205-$AP$206)/($AP$207-$AP$206))</f>
        <v>9.375E-2</v>
      </c>
      <c r="BZ247">
        <f>1-(($AN$213-$AQ$205)/($AQ$206-$AQ$205))</f>
        <v>0.2857142857142857</v>
      </c>
      <c r="CA247">
        <f>1-(($AO$211-$AQ$205)/($AQ$206-$AQ$205))</f>
        <v>0.3928571428571429</v>
      </c>
      <c r="CB247">
        <f>(($AP$207-$AQ$206)/($AQ$207-$AQ$206))</f>
        <v>4.1666666666666664E-2</v>
      </c>
    </row>
    <row r="248" spans="1:80" x14ac:dyDescent="0.25">
      <c r="A248">
        <v>247</v>
      </c>
      <c r="B248">
        <v>52.329898</v>
      </c>
      <c r="C248" s="4">
        <v>1</v>
      </c>
      <c r="H248">
        <v>42.315422000000005</v>
      </c>
      <c r="I248" s="5">
        <v>4</v>
      </c>
      <c r="P248">
        <v>2</v>
      </c>
      <c r="Q248" t="str">
        <f t="shared" si="4"/>
        <v>14</v>
      </c>
      <c r="R248">
        <v>3</v>
      </c>
      <c r="X248" t="s">
        <v>300</v>
      </c>
      <c r="Y248" t="s">
        <v>264</v>
      </c>
      <c r="AT248">
        <f>(($AO$210-$AN$212)/($AN$213-$AN$212))</f>
        <v>0.18181818181818182</v>
      </c>
      <c r="AU248">
        <f>(($AP$206-$AN$212)/($AN$213-$AN$212))</f>
        <v>0.30303030303030304</v>
      </c>
      <c r="AV248">
        <f>(($AQ$205-$AN$212)/($AN$213-$AN$212))</f>
        <v>0.39393939393939392</v>
      </c>
      <c r="AW248">
        <f>(($AN$213-$AO$211)/($AO$212-$AO$211))</f>
        <v>0.13636363636363635</v>
      </c>
      <c r="AX248">
        <f>(($AP$206-$AO$210)/($AO$211-$AO$210))</f>
        <v>0.16666666666666666</v>
      </c>
      <c r="AY248">
        <f>(($AQ$205-$AO$210)/($AO$211-$AO$210))</f>
        <v>0.29166666666666669</v>
      </c>
      <c r="AZ248">
        <f>(($AN$213-$AP$206)/($AP$207-$AP$206))</f>
        <v>0.71875</v>
      </c>
      <c r="BA248">
        <f>(($AO$211-$AP$206)/($AP$207-$AP$206))</f>
        <v>0.625</v>
      </c>
      <c r="BB248">
        <f>(($AQ$205-$AP$206)/($AP$207-$AP$206))</f>
        <v>9.375E-2</v>
      </c>
      <c r="BC248">
        <f>(($AN$213-$AQ$205)/($AQ$206-$AQ$205))</f>
        <v>0.7142857142857143</v>
      </c>
      <c r="BD248">
        <f>(($AO$211-$AQ$205)/($AQ$206-$AQ$205))</f>
        <v>0.6071428571428571</v>
      </c>
      <c r="BE248">
        <f>(($AP$207-$AQ$206)/($AQ$207-$AQ$206))</f>
        <v>4.1666666666666664E-2</v>
      </c>
      <c r="BG248">
        <v>3</v>
      </c>
      <c r="BH248">
        <v>1333</v>
      </c>
      <c r="BI248">
        <f>($BH$287-$BH$284)/200</f>
        <v>0.06</v>
      </c>
      <c r="BQ248">
        <f>1-(($AO$211-$AN$212)/($AN$213-$AN$212))</f>
        <v>9.0909090909090939E-2</v>
      </c>
      <c r="BR248">
        <f>(($AP$207-$AN$213)/($AN$214-$AN$213))</f>
        <v>0.31034482758620691</v>
      </c>
      <c r="BS248">
        <f>(($AQ$206-$AN$213)/($AN$214-$AN$213))</f>
        <v>0.27586206896551724</v>
      </c>
      <c r="BT248">
        <f>(($AN$214-$AO$212)/($AO$213-$AO$212))</f>
        <v>0.4</v>
      </c>
      <c r="BU248">
        <f>1-(($AP$207-$AO$211)/($AO$212-$AO$211))</f>
        <v>0.45454545454545459</v>
      </c>
      <c r="BV248">
        <f>(($AQ$206-$AO$211)/($AO$212-$AO$211))</f>
        <v>0.5</v>
      </c>
      <c r="BW248">
        <f>1-(($AN$214-$AP$207)/($AP$208-$AP$207))</f>
        <v>0.2592592592592593</v>
      </c>
      <c r="BX248">
        <f>(($AO$212-$AP$207)/($AP$208-$AP$207))</f>
        <v>0.37037037037037035</v>
      </c>
      <c r="BY248">
        <f>1-(($AQ$206-$AP$206)/($AP$207-$AP$206))</f>
        <v>3.125E-2</v>
      </c>
      <c r="BZ248">
        <f>1-(($AN$214-$AQ$206)/($AQ$207-$AQ$206))</f>
        <v>0.125</v>
      </c>
      <c r="CA248">
        <f>(($AO$212-$AQ$206)/($AQ$207-$AQ$206))</f>
        <v>0.45833333333333331</v>
      </c>
      <c r="CB248">
        <f>(($AP$208-$AQ$207)/($AQ$208-$AQ$207))</f>
        <v>0.16666666666666666</v>
      </c>
    </row>
    <row r="249" spans="1:80" x14ac:dyDescent="0.25">
      <c r="A249">
        <v>248</v>
      </c>
      <c r="B249">
        <v>52.329898</v>
      </c>
      <c r="C249" s="4">
        <v>1</v>
      </c>
      <c r="H249">
        <v>42.323318</v>
      </c>
      <c r="I249" s="5">
        <v>4</v>
      </c>
      <c r="P249">
        <v>2</v>
      </c>
      <c r="Q249" t="str">
        <f t="shared" si="4"/>
        <v>14</v>
      </c>
      <c r="R249">
        <v>4</v>
      </c>
      <c r="X249" t="s">
        <v>300</v>
      </c>
      <c r="Y249" t="s">
        <v>261</v>
      </c>
      <c r="AT249">
        <f>(($AO$211-$AN$212)/($AN$213-$AN$212))</f>
        <v>0.90909090909090906</v>
      </c>
      <c r="AU249">
        <f>(($AP$207-$AN$213)/($AN$214-$AN$213))</f>
        <v>0.31034482758620691</v>
      </c>
      <c r="AV249">
        <f>(($AQ$206-$AN$213)/($AN$214-$AN$213))</f>
        <v>0.27586206896551724</v>
      </c>
      <c r="AW249">
        <f>(($AN$214-$AO$212)/($AO$213-$AO$212))</f>
        <v>0.4</v>
      </c>
      <c r="AX249">
        <f>(($AP$207-$AO$211)/($AO$212-$AO$211))</f>
        <v>0.54545454545454541</v>
      </c>
      <c r="AY249">
        <f>(($AQ$206-$AO$211)/($AO$212-$AO$211))</f>
        <v>0.5</v>
      </c>
      <c r="AZ249">
        <f>(($AN$214-$AP$207)/($AP$208-$AP$207))</f>
        <v>0.7407407407407407</v>
      </c>
      <c r="BA249">
        <f>(($AO$212-$AP$207)/($AP$208-$AP$207))</f>
        <v>0.37037037037037035</v>
      </c>
      <c r="BB249">
        <f>(($AQ$206-$AP$206)/($AP$207-$AP$206))</f>
        <v>0.96875</v>
      </c>
      <c r="BC249">
        <f>(($AN$214-$AQ$206)/($AQ$207-$AQ$206))</f>
        <v>0.875</v>
      </c>
      <c r="BD249">
        <f>(($AO$212-$AQ$206)/($AQ$207-$AQ$206))</f>
        <v>0.45833333333333331</v>
      </c>
      <c r="BE249">
        <f>(($AP$208-$AQ$207)/($AQ$208-$AQ$207))</f>
        <v>0.16666666666666666</v>
      </c>
      <c r="BG249">
        <v>4</v>
      </c>
      <c r="BH249">
        <v>1333</v>
      </c>
      <c r="BI249">
        <f>($BH$288-$BH$285)/200</f>
        <v>7.0000000000000007E-2</v>
      </c>
      <c r="BQ249">
        <f>1-(($AO$212-$AN$213)/($AN$214-$AN$213))</f>
        <v>0.34482758620689657</v>
      </c>
      <c r="BR249">
        <f>(($AP$208-$AN$214)/($AN$215-$AN$214))</f>
        <v>0.29166666666666669</v>
      </c>
      <c r="BS249">
        <f>(($AQ$207-$AN$214)/($AN$215-$AN$214))</f>
        <v>0.125</v>
      </c>
      <c r="BT249">
        <f>(($AN$215-$AO$213)/($AO$214-$AO$213))</f>
        <v>0.34615384615384615</v>
      </c>
      <c r="BU249">
        <f>1-(($AP$208-$AO$212)/($AO$213-$AO$212))</f>
        <v>0.31999999999999995</v>
      </c>
      <c r="BV249">
        <f>1-(($AQ$207-$AO$212)/($AO$213-$AO$212))</f>
        <v>0.48</v>
      </c>
      <c r="BW249">
        <f>1-(($AN$215-$AP$208)/($AP$209-$AP$208))</f>
        <v>0.29166666666666663</v>
      </c>
      <c r="BX249">
        <f>(($AO$213-$AP$208)/($AP$209-$AP$208))</f>
        <v>0.33333333333333331</v>
      </c>
      <c r="BY249">
        <f>1-(($AQ$207-$AP$207)/($AP$208-$AP$207))</f>
        <v>0.14814814814814814</v>
      </c>
      <c r="BZ249">
        <f>1-(($AN$215-$AQ$207)/($AQ$208-$AQ$207))</f>
        <v>0.125</v>
      </c>
      <c r="CA249">
        <f>(($AO$213-$AQ$207)/($AQ$208-$AQ$207))</f>
        <v>0.5</v>
      </c>
      <c r="CB249">
        <f>(($AP$209-$AQ$208)/($AQ$209-$AQ$208))</f>
        <v>0.16</v>
      </c>
    </row>
    <row r="250" spans="1:80" x14ac:dyDescent="0.25">
      <c r="A250">
        <v>249</v>
      </c>
      <c r="B250">
        <v>52.262107</v>
      </c>
      <c r="C250" s="4">
        <v>1</v>
      </c>
      <c r="H250">
        <v>42.291370000000001</v>
      </c>
      <c r="I250" s="5">
        <v>4</v>
      </c>
      <c r="P250">
        <v>2</v>
      </c>
      <c r="Q250" t="str">
        <f t="shared" si="4"/>
        <v>14</v>
      </c>
      <c r="R250">
        <v>1</v>
      </c>
      <c r="X250" t="s">
        <v>300</v>
      </c>
      <c r="Y250" t="s">
        <v>262</v>
      </c>
      <c r="AB250" t="s">
        <v>302</v>
      </c>
      <c r="AC250" t="str">
        <f>CONCATENATE($R250,$R251,$R252,$R253)</f>
        <v>1234</v>
      </c>
      <c r="AT250">
        <f>(($AO$212-$AN$213)/($AN$214-$AN$213))</f>
        <v>0.65517241379310343</v>
      </c>
      <c r="AU250">
        <f>(($AP$208-$AN$214)/($AN$215-$AN$214))</f>
        <v>0.29166666666666669</v>
      </c>
      <c r="AV250">
        <f>(($AQ$207-$AN$214)/($AN$215-$AN$214))</f>
        <v>0.125</v>
      </c>
      <c r="AW250">
        <f>(($AN$215-$AO$213)/($AO$214-$AO$213))</f>
        <v>0.34615384615384615</v>
      </c>
      <c r="AX250">
        <f>(($AP$208-$AO$212)/($AO$213-$AO$212))</f>
        <v>0.68</v>
      </c>
      <c r="AY250">
        <f>(($AQ$207-$AO$212)/($AO$213-$AO$212))</f>
        <v>0.52</v>
      </c>
      <c r="AZ250">
        <f>(($AN$215-$AP$208)/($AP$209-$AP$208))</f>
        <v>0.70833333333333337</v>
      </c>
      <c r="BA250">
        <f>(($AO$213-$AP$208)/($AP$209-$AP$208))</f>
        <v>0.33333333333333331</v>
      </c>
      <c r="BB250">
        <f>(($AQ$207-$AP$207)/($AP$208-$AP$207))</f>
        <v>0.85185185185185186</v>
      </c>
      <c r="BC250">
        <f>(($AN$215-$AQ$207)/($AQ$208-$AQ$207))</f>
        <v>0.875</v>
      </c>
      <c r="BD250">
        <f>(($AO$213-$AQ$207)/($AQ$208-$AQ$207))</f>
        <v>0.5</v>
      </c>
      <c r="BE250">
        <f>(($AP$209-$AQ$208)/($AQ$209-$AQ$208))</f>
        <v>0.16</v>
      </c>
      <c r="BG250">
        <v>1</v>
      </c>
      <c r="BH250">
        <v>1345</v>
      </c>
      <c r="BI250">
        <f>($BH$289-$BH$286)/200</f>
        <v>6.5000000000000002E-2</v>
      </c>
      <c r="BQ250">
        <f>1-(($AO$213-$AN$214)/($AN$215-$AN$214))</f>
        <v>0.375</v>
      </c>
      <c r="BR250">
        <f>(($AP$209-$AN$215)/($AN$216-$AN$215))</f>
        <v>0.28000000000000003</v>
      </c>
      <c r="BS250">
        <f>(($AQ$208-$AN$215)/($AN$216-$AN$215))</f>
        <v>0.12</v>
      </c>
      <c r="BT250">
        <f>(($AN$216-$AO$214)/($AO$215-$AO$214))</f>
        <v>0.38095238095238093</v>
      </c>
      <c r="BU250">
        <f>1-(($AP$209-$AO$213)/($AO$214-$AO$213))</f>
        <v>0.38461538461538458</v>
      </c>
      <c r="BV250">
        <f>(($AQ$208-$AO$213)/($AO$214-$AO$213))</f>
        <v>0.46153846153846156</v>
      </c>
      <c r="BW250">
        <f>1-(($AN$216-$AP$209)/($AP$210-$AP$209))</f>
        <v>0.28000000000000003</v>
      </c>
      <c r="BX250">
        <f>(($AO$214-$AP$209)/($AP$210-$AP$209))</f>
        <v>0.4</v>
      </c>
      <c r="BY250">
        <f>1-(($AQ$208-$AP$208)/($AP$209-$AP$208))</f>
        <v>0.16666666666666663</v>
      </c>
      <c r="BZ250">
        <f>1-(($AN$216-$AQ$208)/($AQ$209-$AQ$208))</f>
        <v>0.12</v>
      </c>
      <c r="CA250">
        <f>1-(($AO$214-$AQ$208)/($AQ$209-$AQ$208))</f>
        <v>0.43999999999999995</v>
      </c>
      <c r="CB250">
        <f>(($AP$210-$AQ$209)/($AQ$210-$AQ$209))</f>
        <v>0.17391304347826086</v>
      </c>
    </row>
    <row r="251" spans="1:80" x14ac:dyDescent="0.25">
      <c r="A251">
        <v>250</v>
      </c>
      <c r="B251">
        <v>52.318057000000003</v>
      </c>
      <c r="C251" s="4">
        <v>1</v>
      </c>
      <c r="H251">
        <v>42.281108000000003</v>
      </c>
      <c r="I251" s="5">
        <v>4</v>
      </c>
      <c r="P251">
        <v>2</v>
      </c>
      <c r="Q251" t="str">
        <f t="shared" si="4"/>
        <v>14</v>
      </c>
      <c r="R251">
        <v>2</v>
      </c>
      <c r="X251" t="s">
        <v>300</v>
      </c>
      <c r="Y251" t="s">
        <v>263</v>
      </c>
      <c r="AT251">
        <f>(($AO$213-$AN$214)/($AN$215-$AN$214))</f>
        <v>0.625</v>
      </c>
      <c r="AU251">
        <f>(($AP$209-$AN$215)/($AN$216-$AN$215))</f>
        <v>0.28000000000000003</v>
      </c>
      <c r="AV251">
        <f>(($AQ$208-$AN$215)/($AN$216-$AN$215))</f>
        <v>0.12</v>
      </c>
      <c r="AW251">
        <f>(($AN$216-$AO$214)/($AO$215-$AO$214))</f>
        <v>0.38095238095238093</v>
      </c>
      <c r="AX251">
        <f>(($AP$209-$AO$213)/($AO$214-$AO$213))</f>
        <v>0.61538461538461542</v>
      </c>
      <c r="AY251">
        <f>(($AQ$208-$AO$213)/($AO$214-$AO$213))</f>
        <v>0.46153846153846156</v>
      </c>
      <c r="AZ251">
        <f>(($AN$216-$AP$209)/($AP$210-$AP$209))</f>
        <v>0.72</v>
      </c>
      <c r="BA251">
        <f>(($AO$214-$AP$209)/($AP$210-$AP$209))</f>
        <v>0.4</v>
      </c>
      <c r="BB251">
        <f>(($AQ$208-$AP$208)/($AP$209-$AP$208))</f>
        <v>0.83333333333333337</v>
      </c>
      <c r="BC251">
        <f>(($AN$216-$AQ$208)/($AQ$209-$AQ$208))</f>
        <v>0.88</v>
      </c>
      <c r="BD251">
        <f>(($AO$214-$AQ$208)/($AQ$209-$AQ$208))</f>
        <v>0.56000000000000005</v>
      </c>
      <c r="BE251">
        <f>(($AP$210-$AQ$209)/($AQ$210-$AQ$209))</f>
        <v>0.17391304347826086</v>
      </c>
      <c r="BG251">
        <v>2</v>
      </c>
      <c r="BH251">
        <v>1349</v>
      </c>
      <c r="BI251">
        <f>($BH$290-$BH$287)/200</f>
        <v>9.5000000000000001E-2</v>
      </c>
      <c r="BQ251">
        <f>1-(($AO$214-$AN$215)/($AN$216-$AN$215))</f>
        <v>0.31999999999999995</v>
      </c>
      <c r="BR251">
        <f>(($AP$210-$AN$216)/($AN$217-$AN$216))</f>
        <v>0.30434782608695654</v>
      </c>
      <c r="BS251">
        <f>(($AQ$209-$AN$216)/($AN$217-$AN$216))</f>
        <v>0.13043478260869565</v>
      </c>
      <c r="BT251">
        <f>(($AN$217-$AO$215)/($AO$216-$AO$215))</f>
        <v>0.45454545454545453</v>
      </c>
      <c r="BU251">
        <f>1-(($AP$210-$AO$214)/($AO$215-$AO$214))</f>
        <v>0.2857142857142857</v>
      </c>
      <c r="BV251">
        <f>1-(($AQ$209-$AO$214)/($AO$215-$AO$214))</f>
        <v>0.47619047619047616</v>
      </c>
      <c r="BW251">
        <f>1-(($AN$217-$AP$210)/($AP$211-$AP$210))</f>
        <v>0.33333333333333337</v>
      </c>
      <c r="BX251">
        <f>(($AO$215-$AP$210)/($AP$211-$AP$210))</f>
        <v>0.25</v>
      </c>
      <c r="BY251">
        <f>1-(($AQ$209-$AP$209)/($AP$210-$AP$209))</f>
        <v>0.16000000000000003</v>
      </c>
      <c r="BZ251">
        <f>1-(($AN$217-$AQ$209)/($AQ$210-$AQ$209))</f>
        <v>0.13043478260869568</v>
      </c>
      <c r="CA251">
        <f>(($AO$215-$AQ$209)/($AQ$210-$AQ$209))</f>
        <v>0.43478260869565216</v>
      </c>
      <c r="CB251">
        <f>(($AP$211-$AQ$210)/($AQ$211-$AQ$210))</f>
        <v>0.21739130434782608</v>
      </c>
    </row>
    <row r="252" spans="1:80" x14ac:dyDescent="0.25">
      <c r="A252">
        <v>251</v>
      </c>
      <c r="F252">
        <v>50.287738000000004</v>
      </c>
      <c r="G252" s="3">
        <v>3</v>
      </c>
      <c r="H252">
        <v>42.338108000000005</v>
      </c>
      <c r="I252" s="5">
        <v>4</v>
      </c>
      <c r="P252">
        <v>2</v>
      </c>
      <c r="Q252" t="str">
        <f t="shared" si="4"/>
        <v>34</v>
      </c>
      <c r="R252">
        <v>3</v>
      </c>
      <c r="X252" t="s">
        <v>300</v>
      </c>
      <c r="Y252" t="s">
        <v>264</v>
      </c>
      <c r="AT252">
        <f>(($AO$214-$AN$215)/($AN$216-$AN$215))</f>
        <v>0.68</v>
      </c>
      <c r="AU252">
        <f>(($AP$210-$AN$216)/($AN$217-$AN$216))</f>
        <v>0.30434782608695654</v>
      </c>
      <c r="AV252">
        <f>(($AQ$209-$AN$216)/($AN$217-$AN$216))</f>
        <v>0.13043478260869565</v>
      </c>
      <c r="AW252">
        <f>(($AN$217-$AO$215)/($AO$216-$AO$215))</f>
        <v>0.45454545454545453</v>
      </c>
      <c r="AX252">
        <f>(($AP$210-$AO$214)/($AO$215-$AO$214))</f>
        <v>0.7142857142857143</v>
      </c>
      <c r="AY252">
        <f>(($AQ$209-$AO$214)/($AO$215-$AO$214))</f>
        <v>0.52380952380952384</v>
      </c>
      <c r="AZ252">
        <f>(($AN$217-$AP$210)/($AP$211-$AP$210))</f>
        <v>0.66666666666666663</v>
      </c>
      <c r="BA252">
        <f>(($AO$215-$AP$210)/($AP$211-$AP$210))</f>
        <v>0.25</v>
      </c>
      <c r="BB252">
        <f>(($AQ$209-$AP$209)/($AP$210-$AP$209))</f>
        <v>0.84</v>
      </c>
      <c r="BC252">
        <f>(($AN$217-$AQ$209)/($AQ$210-$AQ$209))</f>
        <v>0.86956521739130432</v>
      </c>
      <c r="BD252">
        <f>(($AO$215-$AQ$209)/($AQ$210-$AQ$209))</f>
        <v>0.43478260869565216</v>
      </c>
      <c r="BE252">
        <f>(($AP$211-$AQ$210)/($AQ$211-$AQ$210))</f>
        <v>0.21739130434782608</v>
      </c>
      <c r="BG252">
        <v>3</v>
      </c>
      <c r="BH252">
        <v>1357</v>
      </c>
      <c r="BI252">
        <f>($BH$291-$BH$288)/200</f>
        <v>7.0000000000000007E-2</v>
      </c>
      <c r="BQ252">
        <f>1-(($AO$215-$AN$216)/($AN$217-$AN$216))</f>
        <v>0.43478260869565222</v>
      </c>
      <c r="BR252">
        <f>(($AP$211-$AN$217)/($AN$218-$AN$217))</f>
        <v>0.30769230769230771</v>
      </c>
      <c r="BS252">
        <f>(($AQ$210-$AN$217)/($AN$218-$AN$217))</f>
        <v>0.11538461538461539</v>
      </c>
      <c r="BT252">
        <f>1-(($AN$218-$AO$216)/($AO$217-$AO$216))</f>
        <v>0.46153846153846156</v>
      </c>
      <c r="BU252">
        <f>1-(($AP$211-$AO$215)/($AO$216-$AO$215))</f>
        <v>0.18181818181818177</v>
      </c>
      <c r="BV252">
        <f>1-(($AQ$210-$AO$215)/($AO$216-$AO$215))</f>
        <v>0.40909090909090906</v>
      </c>
      <c r="BW252">
        <f>1-(($AN$218-$AP$211)/($AP$212-$AP$211))</f>
        <v>0.3571428571428571</v>
      </c>
      <c r="BX252">
        <f>(($AO$216-$AP$211)/($AP$212-$AP$211))</f>
        <v>0.14285714285714285</v>
      </c>
      <c r="BY252">
        <f>1-(($AQ$210-$AP$210)/($AP$211-$AP$210))</f>
        <v>0.20833333333333337</v>
      </c>
      <c r="BZ252">
        <f>(($AN$218-$AQ$211)/($AQ$212-$AQ$211))</f>
        <v>0</v>
      </c>
      <c r="CA252">
        <f>(($AO$216-$AQ$210)/($AQ$211-$AQ$210))</f>
        <v>0.39130434782608697</v>
      </c>
      <c r="CB252">
        <f>(($AP$212-$AQ$211)/($AQ$212-$AQ$211))</f>
        <v>0.35714285714285715</v>
      </c>
    </row>
    <row r="253" spans="1:80" x14ac:dyDescent="0.25">
      <c r="A253">
        <v>252</v>
      </c>
      <c r="F253">
        <v>50.281684000000006</v>
      </c>
      <c r="G253" s="3">
        <v>3</v>
      </c>
      <c r="H253">
        <v>42.338108000000005</v>
      </c>
      <c r="I253" s="5">
        <v>4</v>
      </c>
      <c r="P253">
        <v>2</v>
      </c>
      <c r="Q253" t="str">
        <f t="shared" si="4"/>
        <v>34</v>
      </c>
      <c r="R253">
        <v>4</v>
      </c>
      <c r="X253" t="s">
        <v>300</v>
      </c>
      <c r="Y253" t="s">
        <v>261</v>
      </c>
      <c r="AT253">
        <f>(($AO$215-$AN$216)/($AN$217-$AN$216))</f>
        <v>0.56521739130434778</v>
      </c>
      <c r="AU253">
        <f>(($AP$211-$AN$217)/($AN$218-$AN$217))</f>
        <v>0.30769230769230771</v>
      </c>
      <c r="AV253">
        <f>(($AQ$210-$AN$217)/($AN$218-$AN$217))</f>
        <v>0.11538461538461539</v>
      </c>
      <c r="AW253">
        <f>(($AN$218-$AO$216)/($AO$217-$AO$216))</f>
        <v>0.53846153846153844</v>
      </c>
      <c r="AX253">
        <f>(($AP$211-$AO$215)/($AO$216-$AO$215))</f>
        <v>0.81818181818181823</v>
      </c>
      <c r="AY253">
        <f>(($AQ$210-$AO$215)/($AO$216-$AO$215))</f>
        <v>0.59090909090909094</v>
      </c>
      <c r="AZ253">
        <f>(($AN$218-$AP$211)/($AP$212-$AP$211))</f>
        <v>0.6428571428571429</v>
      </c>
      <c r="BA253">
        <f>(($AO$216-$AP$211)/($AP$212-$AP$211))</f>
        <v>0.14285714285714285</v>
      </c>
      <c r="BB253">
        <f>(($AQ$210-$AP$210)/($AP$211-$AP$210))</f>
        <v>0.79166666666666663</v>
      </c>
      <c r="BC253">
        <f>(($AN$218-$AQ$211)/($AQ$212-$AQ$211))</f>
        <v>0</v>
      </c>
      <c r="BD253">
        <f>(($AO$216-$AQ$210)/($AQ$211-$AQ$210))</f>
        <v>0.39130434782608697</v>
      </c>
      <c r="BE253">
        <f>(($AP$212-$AQ$211)/($AQ$212-$AQ$211))</f>
        <v>0.35714285714285715</v>
      </c>
      <c r="BG253">
        <v>4</v>
      </c>
      <c r="BH253">
        <v>1358</v>
      </c>
      <c r="BI253">
        <f>($BH$292-$BH$289)/200</f>
        <v>7.4999999999999997E-2</v>
      </c>
      <c r="BQ253">
        <f>(($AO$216-$AN$217)/($AN$218-$AN$217))</f>
        <v>0.46153846153846156</v>
      </c>
      <c r="BR253">
        <f>(($AP$212-$AN$218)/($AN$219-$AN$218))</f>
        <v>0.35714285714285715</v>
      </c>
      <c r="BS253">
        <f>(($AQ$211-$AN$218)/($AN$219-$AN$218))</f>
        <v>0</v>
      </c>
      <c r="BT253">
        <f>1-(($AN$219-$AO$217)/($AO$218-$AO$217))</f>
        <v>0.4838709677419355</v>
      </c>
      <c r="BU253">
        <f>1-(($AP$212-$AO$216)/($AO$217-$AO$216))</f>
        <v>7.6923076923076872E-2</v>
      </c>
      <c r="BV253">
        <f>1-(($AQ$211-$AO$216)/($AO$217-$AO$216))</f>
        <v>0.46153846153846156</v>
      </c>
      <c r="BW253">
        <f>1-(($AN$219-$AP$212)/($AP$213-$AP$212))</f>
        <v>0.47058823529411764</v>
      </c>
      <c r="BX253">
        <f>(($AO$217-$AP$212)/($AP$213-$AP$212))</f>
        <v>5.8823529411764705E-2</v>
      </c>
      <c r="BY253">
        <f>1-(($AQ$211-$AP$211)/($AP$212-$AP$211))</f>
        <v>0.3571428571428571</v>
      </c>
      <c r="BZ253">
        <f>(($AN$219-$AQ$212)/($AQ$213-$AQ$212))</f>
        <v>0</v>
      </c>
      <c r="CA253">
        <f>(($AO$217-$AQ$211)/($AQ$212-$AQ$211))</f>
        <v>0.42857142857142855</v>
      </c>
      <c r="CB253">
        <f>(($AP$213-$AQ$212)/($AQ$213-$AQ$212))</f>
        <v>0.48484848484848486</v>
      </c>
    </row>
    <row r="254" spans="1:80" x14ac:dyDescent="0.25">
      <c r="A254">
        <v>253</v>
      </c>
      <c r="F254">
        <v>50.285686000000005</v>
      </c>
      <c r="G254" s="3">
        <v>3</v>
      </c>
      <c r="P254">
        <v>1</v>
      </c>
      <c r="Q254" t="str">
        <f t="shared" si="4"/>
        <v>3</v>
      </c>
      <c r="R254">
        <v>1</v>
      </c>
      <c r="X254" t="s">
        <v>300</v>
      </c>
      <c r="Y254" t="s">
        <v>262</v>
      </c>
      <c r="AB254" t="s">
        <v>302</v>
      </c>
      <c r="AC254" t="str">
        <f>CONCATENATE($R254,$R255,$R256,$R257)</f>
        <v>1234</v>
      </c>
      <c r="AT254">
        <f>(($AO$216-$AN$217)/($AN$218-$AN$217))</f>
        <v>0.46153846153846156</v>
      </c>
      <c r="AU254">
        <f>(($AP$212-$AN$218)/($AN$219-$AN$218))</f>
        <v>0.35714285714285715</v>
      </c>
      <c r="AV254">
        <f>(($AQ$211-$AN$218)/($AN$219-$AN$218))</f>
        <v>0</v>
      </c>
      <c r="AW254">
        <f>(($AN$219-$AO$217)/($AO$218-$AO$217))</f>
        <v>0.5161290322580645</v>
      </c>
      <c r="AX254">
        <f>(($AP$212-$AO$216)/($AO$217-$AO$216))</f>
        <v>0.92307692307692313</v>
      </c>
      <c r="AY254">
        <f>(($AQ$211-$AO$216)/($AO$217-$AO$216))</f>
        <v>0.53846153846153844</v>
      </c>
      <c r="AZ254">
        <f>(($AN$219-$AP$212)/($AP$213-$AP$212))</f>
        <v>0.52941176470588236</v>
      </c>
      <c r="BA254">
        <f>(($AO$217-$AP$212)/($AP$213-$AP$212))</f>
        <v>5.8823529411764705E-2</v>
      </c>
      <c r="BB254">
        <f>(($AQ$211-$AP$211)/($AP$212-$AP$211))</f>
        <v>0.6428571428571429</v>
      </c>
      <c r="BC254">
        <f>(($AN$219-$AQ$212)/($AQ$213-$AQ$212))</f>
        <v>0</v>
      </c>
      <c r="BD254">
        <f>(($AO$217-$AQ$211)/($AQ$212-$AQ$211))</f>
        <v>0.42857142857142855</v>
      </c>
      <c r="BE254">
        <f>(($AP$213-$AQ$212)/($AQ$213-$AQ$212))</f>
        <v>0.48484848484848486</v>
      </c>
      <c r="BG254">
        <v>1</v>
      </c>
      <c r="BH254">
        <v>1366</v>
      </c>
      <c r="BI254">
        <f>($BH$293-$BH$290)/200</f>
        <v>0.08</v>
      </c>
      <c r="BQ254">
        <f>(($AO$217-$AN$218)/($AN$219-$AN$218))</f>
        <v>0.42857142857142855</v>
      </c>
      <c r="BR254">
        <f>(($AP$213-$AN$219)/($AN$220-$AN$219))</f>
        <v>0.5</v>
      </c>
      <c r="BS254">
        <f>(($AQ$212-$AN$219)/($AN$220-$AN$219))</f>
        <v>0</v>
      </c>
      <c r="BV254">
        <f>1-(($AQ$212-$AO$217)/($AO$218-$AO$217))</f>
        <v>0.4838709677419355</v>
      </c>
      <c r="BX254">
        <f>1-(($AO$218-$AP$212)/($AP$213-$AP$212))</f>
        <v>2.9411764705882359E-2</v>
      </c>
      <c r="BY254">
        <f>1-(($AQ$212-$AP$212)/($AP$213-$AP$212))</f>
        <v>0.47058823529411764</v>
      </c>
      <c r="BZ254">
        <f>1-(($AN$220-$AQ$212)/($AQ$213-$AQ$212))</f>
        <v>3.0303030303030276E-2</v>
      </c>
      <c r="CA254">
        <f>(($AO$218-$AQ$212)/($AQ$213-$AQ$212))</f>
        <v>0.45454545454545453</v>
      </c>
    </row>
    <row r="255" spans="1:80" x14ac:dyDescent="0.25">
      <c r="A255">
        <v>254</v>
      </c>
      <c r="F255">
        <v>50.265106000000003</v>
      </c>
      <c r="G255" s="3">
        <v>3</v>
      </c>
      <c r="P255">
        <v>1</v>
      </c>
      <c r="Q255" t="str">
        <f t="shared" si="4"/>
        <v>3</v>
      </c>
      <c r="R255">
        <v>2</v>
      </c>
      <c r="X255" t="s">
        <v>300</v>
      </c>
      <c r="Y255" t="s">
        <v>263</v>
      </c>
      <c r="AT255">
        <f>(($AO$217-$AN$218)/($AN$219-$AN$218))</f>
        <v>0.42857142857142855</v>
      </c>
      <c r="AU255">
        <f>(($AP$213-$AN$219)/($AN$220-$AN$219))</f>
        <v>0.5</v>
      </c>
      <c r="AV255">
        <f>(($AQ$212-$AN$219)/($AN$220-$AN$219))</f>
        <v>0</v>
      </c>
      <c r="AY255">
        <f>(($AQ$212-$AO$217)/($AO$218-$AO$217))</f>
        <v>0.5161290322580645</v>
      </c>
      <c r="BA255">
        <f>(($AO$218-$AP$212)/($AP$213-$AP$212))</f>
        <v>0.97058823529411764</v>
      </c>
      <c r="BB255">
        <f>(($AQ$212-$AP$212)/($AP$213-$AP$212))</f>
        <v>0.52941176470588236</v>
      </c>
      <c r="BC255">
        <f>(($AN$220-$AQ$212)/($AQ$213-$AQ$212))</f>
        <v>0.96969696969696972</v>
      </c>
      <c r="BD255">
        <f>(($AO$218-$AQ$212)/($AQ$213-$AQ$212))</f>
        <v>0.45454545454545453</v>
      </c>
      <c r="BG255">
        <v>2</v>
      </c>
      <c r="BH255">
        <v>1373</v>
      </c>
      <c r="BI255">
        <f>($BH$294-$BH$291)/200</f>
        <v>0.115</v>
      </c>
      <c r="BQ255">
        <f>(($AO$218-$AN$219)/($AN$220-$AN$219))</f>
        <v>0.46875</v>
      </c>
    </row>
    <row r="256" spans="1:80" x14ac:dyDescent="0.25">
      <c r="A256">
        <v>255</v>
      </c>
      <c r="F256">
        <v>50.278057000000004</v>
      </c>
      <c r="G256" s="3">
        <v>3</v>
      </c>
      <c r="P256">
        <v>1</v>
      </c>
      <c r="Q256" t="str">
        <f t="shared" si="4"/>
        <v>3</v>
      </c>
      <c r="R256">
        <v>3</v>
      </c>
      <c r="X256" t="s">
        <v>300</v>
      </c>
      <c r="Y256" t="s">
        <v>264</v>
      </c>
      <c r="AT256">
        <f>(($AO$218-$AN$219)/($AN$220-$AN$219))</f>
        <v>0.46875</v>
      </c>
      <c r="BG256">
        <v>3</v>
      </c>
      <c r="BH256">
        <v>1379</v>
      </c>
      <c r="BI256">
        <f>($BH$295-$BH$292)/200</f>
        <v>9.5000000000000001E-2</v>
      </c>
    </row>
    <row r="257" spans="1:80" x14ac:dyDescent="0.25">
      <c r="A257">
        <v>256</v>
      </c>
      <c r="D257">
        <v>66.661319000000006</v>
      </c>
      <c r="E257" s="2">
        <v>2</v>
      </c>
      <c r="F257">
        <v>50.290317000000002</v>
      </c>
      <c r="G257" s="3">
        <v>3</v>
      </c>
      <c r="P257">
        <v>2</v>
      </c>
      <c r="Q257" t="str">
        <f t="shared" si="4"/>
        <v>23</v>
      </c>
      <c r="R257">
        <v>4</v>
      </c>
      <c r="X257" t="s">
        <v>300</v>
      </c>
      <c r="Y257" t="s">
        <v>261</v>
      </c>
      <c r="BG257">
        <v>4</v>
      </c>
      <c r="BH257">
        <v>1381</v>
      </c>
      <c r="BI257">
        <f>($BH$296-$BH$293)/200</f>
        <v>6.5000000000000002E-2</v>
      </c>
      <c r="BQ257">
        <f>1-(($AO$220-$AN$221)/($AN$222-$AN$221))</f>
        <v>0.45714285714285718</v>
      </c>
      <c r="BR257">
        <f>(($AP$215-$AN$221)/($AN$222-$AN$221))</f>
        <v>0.42857142857142855</v>
      </c>
      <c r="BS257">
        <f>1-(($AQ$215-$AN$221)/($AN$222-$AN$221))</f>
        <v>5.7142857142857162E-2</v>
      </c>
      <c r="BT257">
        <f>(($AN$221-$AO$219)/($AO$220-$AO$219))</f>
        <v>0.45714285714285713</v>
      </c>
      <c r="BU257">
        <f>(($AP$214-$AO$219)/($AO$220-$AO$219))</f>
        <v>0</v>
      </c>
      <c r="BV257">
        <f>(($AQ$214-$AO$219)/($AO$220-$AO$219))</f>
        <v>0.42857142857142855</v>
      </c>
      <c r="BW257">
        <f>1-(($AN$221-$AP$214)/($AP$215-$AP$214))</f>
        <v>0.4838709677419355</v>
      </c>
      <c r="BX257">
        <f>(($AO$219-$AP$214)/($AP$215-$AP$214))</f>
        <v>0</v>
      </c>
      <c r="BY257">
        <f>(($AQ$214-$AP$214)/($AP$215-$AP$214))</f>
        <v>0.4838709677419355</v>
      </c>
      <c r="BZ257">
        <f>(($AN$221-$AQ$214)/($AQ$215-$AQ$214))</f>
        <v>2.9411764705882353E-2</v>
      </c>
      <c r="CA257">
        <f>1-(($AO$220-$AQ$214)/($AQ$215-$AQ$214))</f>
        <v>0.41176470588235292</v>
      </c>
      <c r="CB257">
        <f>(($AP$215-$AQ$214)/($AQ$215-$AQ$214))</f>
        <v>0.47058823529411764</v>
      </c>
    </row>
    <row r="258" spans="1:80" x14ac:dyDescent="0.25">
      <c r="A258">
        <v>257</v>
      </c>
      <c r="D258">
        <v>66.704685000000012</v>
      </c>
      <c r="E258" s="2">
        <v>2</v>
      </c>
      <c r="F258">
        <v>50.264949000000001</v>
      </c>
      <c r="G258" s="3">
        <v>3</v>
      </c>
      <c r="P258">
        <v>2</v>
      </c>
      <c r="Q258" t="str">
        <f t="shared" ref="Q258:Q321" si="5">CONCATENATE(C258,E258,G258,I258)</f>
        <v>23</v>
      </c>
      <c r="R258">
        <v>1</v>
      </c>
      <c r="X258" t="s">
        <v>300</v>
      </c>
      <c r="Y258" t="s">
        <v>262</v>
      </c>
      <c r="AB258" t="s">
        <v>302</v>
      </c>
      <c r="AC258" t="str">
        <f>CONCATENATE($R258,$R259,$R260,$R261)</f>
        <v>1234</v>
      </c>
      <c r="AT258">
        <f>(($AO$220-$AN$221)/($AN$222-$AN$221))</f>
        <v>0.54285714285714282</v>
      </c>
      <c r="AU258">
        <f>(($AP$215-$AN$221)/($AN$222-$AN$221))</f>
        <v>0.42857142857142855</v>
      </c>
      <c r="AV258">
        <f>(($AQ$215-$AN$221)/($AN$222-$AN$221))</f>
        <v>0.94285714285714284</v>
      </c>
      <c r="AW258">
        <f>(($AN$221-$AO$219)/($AO$220-$AO$219))</f>
        <v>0.45714285714285713</v>
      </c>
      <c r="AX258">
        <f>(($AP$214-$AO$219)/($AO$220-$AO$219))</f>
        <v>0</v>
      </c>
      <c r="AY258">
        <f>(($AQ$214-$AO$219)/($AO$220-$AO$219))</f>
        <v>0.42857142857142855</v>
      </c>
      <c r="AZ258">
        <f>(($AN$221-$AP$214)/($AP$215-$AP$214))</f>
        <v>0.5161290322580645</v>
      </c>
      <c r="BA258">
        <f>(($AO$219-$AP$214)/($AP$215-$AP$214))</f>
        <v>0</v>
      </c>
      <c r="BB258">
        <f>(($AQ$214-$AP$214)/($AP$215-$AP$214))</f>
        <v>0.4838709677419355</v>
      </c>
      <c r="BC258">
        <f>(($AN$221-$AQ$214)/($AQ$215-$AQ$214))</f>
        <v>2.9411764705882353E-2</v>
      </c>
      <c r="BD258">
        <f>(($AO$220-$AQ$214)/($AQ$215-$AQ$214))</f>
        <v>0.58823529411764708</v>
      </c>
      <c r="BE258">
        <f>(($AP$215-$AQ$214)/($AQ$215-$AQ$214))</f>
        <v>0.47058823529411764</v>
      </c>
      <c r="BG258">
        <v>1</v>
      </c>
      <c r="BH258">
        <v>1387</v>
      </c>
      <c r="BI258">
        <f>($BH$297-$BH$294)/200</f>
        <v>0.08</v>
      </c>
      <c r="BQ258">
        <f>1-(($AO$221-$AN$222)/($AN$223-$AN$222))</f>
        <v>0.48275862068965514</v>
      </c>
      <c r="BR258">
        <f>(($AP$216-$AN$222)/($AN$223-$AN$222))</f>
        <v>0.41379310344827586</v>
      </c>
      <c r="BS258">
        <f>1-(($AQ$216-$AN$222)/($AN$223-$AN$222))</f>
        <v>3.4482758620689613E-2</v>
      </c>
      <c r="BT258">
        <f>1-(($AN$222-$AO$220)/($AO$221-$AO$220))</f>
        <v>0.4838709677419355</v>
      </c>
      <c r="BU258">
        <f>1-(($AP$215-$AO$219)/($AO$220-$AO$219))</f>
        <v>0.11428571428571432</v>
      </c>
      <c r="BV258">
        <f>(($AQ$215-$AO$220)/($AO$221-$AO$220))</f>
        <v>0.45161290322580644</v>
      </c>
      <c r="BW258">
        <f>1-(($AN$222-$AP$215)/($AP$216-$AP$215))</f>
        <v>0.375</v>
      </c>
      <c r="BX258">
        <f>(($AO$220-$AP$215)/($AP$216-$AP$215))</f>
        <v>0.125</v>
      </c>
      <c r="BY258">
        <f>1-(($AQ$215-$AP$215)/($AP$216-$AP$215))</f>
        <v>0.4375</v>
      </c>
      <c r="BZ258">
        <f>(($AN$222-$AQ$215)/($AQ$216-$AQ$215))</f>
        <v>6.6666666666666666E-2</v>
      </c>
      <c r="CA258">
        <f>1-(($AO$221-$AQ$215)/($AQ$216-$AQ$215))</f>
        <v>0.43333333333333335</v>
      </c>
      <c r="CB258">
        <f>(($AP$216-$AQ$215)/($AQ$216-$AQ$215))</f>
        <v>0.46666666666666667</v>
      </c>
    </row>
    <row r="259" spans="1:80" x14ac:dyDescent="0.25">
      <c r="A259">
        <v>258</v>
      </c>
      <c r="D259">
        <v>66.695368999999999</v>
      </c>
      <c r="E259" s="2">
        <v>2</v>
      </c>
      <c r="F259">
        <v>50.287738000000004</v>
      </c>
      <c r="G259" s="3">
        <v>3</v>
      </c>
      <c r="P259">
        <v>2</v>
      </c>
      <c r="Q259" t="str">
        <f t="shared" si="5"/>
        <v>23</v>
      </c>
      <c r="R259">
        <v>2</v>
      </c>
      <c r="X259" t="s">
        <v>300</v>
      </c>
      <c r="Y259" t="s">
        <v>264</v>
      </c>
      <c r="AT259">
        <f>(($AO$221-$AN$222)/($AN$223-$AN$222))</f>
        <v>0.51724137931034486</v>
      </c>
      <c r="AU259">
        <f>(($AP$216-$AN$222)/($AN$223-$AN$222))</f>
        <v>0.41379310344827586</v>
      </c>
      <c r="AV259">
        <f>(($AQ$216-$AN$222)/($AN$223-$AN$222))</f>
        <v>0.96551724137931039</v>
      </c>
      <c r="AW259">
        <f>(($AN$222-$AO$220)/($AO$221-$AO$220))</f>
        <v>0.5161290322580645</v>
      </c>
      <c r="AX259">
        <f>(($AP$215-$AO$219)/($AO$220-$AO$219))</f>
        <v>0.88571428571428568</v>
      </c>
      <c r="AY259">
        <f>(($AQ$215-$AO$220)/($AO$221-$AO$220))</f>
        <v>0.45161290322580644</v>
      </c>
      <c r="AZ259">
        <f>(($AN$222-$AP$215)/($AP$216-$AP$215))</f>
        <v>0.625</v>
      </c>
      <c r="BA259">
        <f>(($AO$220-$AP$215)/($AP$216-$AP$215))</f>
        <v>0.125</v>
      </c>
      <c r="BB259">
        <f>(($AQ$215-$AP$215)/($AP$216-$AP$215))</f>
        <v>0.5625</v>
      </c>
      <c r="BC259">
        <f>(($AN$222-$AQ$215)/($AQ$216-$AQ$215))</f>
        <v>6.6666666666666666E-2</v>
      </c>
      <c r="BD259">
        <f>(($AO$221-$AQ$215)/($AQ$216-$AQ$215))</f>
        <v>0.56666666666666665</v>
      </c>
      <c r="BE259">
        <f>(($AP$216-$AQ$215)/($AQ$216-$AQ$215))</f>
        <v>0.46666666666666667</v>
      </c>
      <c r="BG259">
        <v>2</v>
      </c>
      <c r="BH259">
        <v>1395</v>
      </c>
      <c r="BI259">
        <f>($BH$303-$BH$300)/200</f>
        <v>4.4999999999999998E-2</v>
      </c>
      <c r="BQ259">
        <f>(($AO$222-$AN$223)/($AN$224-$AN$223))</f>
        <v>0.48148148148148145</v>
      </c>
      <c r="BR259">
        <f>(($AP$217-$AN$223)/($AN$224-$AN$223))</f>
        <v>0.40740740740740738</v>
      </c>
      <c r="BS259">
        <f>1-(($AQ$217-$AN$223)/($AN$224-$AN$223))</f>
        <v>3.703703703703709E-2</v>
      </c>
      <c r="BT259">
        <f>1-(($AN$223-$AO$221)/($AO$222-$AO$221))</f>
        <v>0.48148148148148151</v>
      </c>
      <c r="BU259">
        <f>1-(($AP$216-$AO$220)/($AO$221-$AO$220))</f>
        <v>9.6774193548387122E-2</v>
      </c>
      <c r="BV259">
        <f>(($AQ$216-$AO$221)/($AO$222-$AO$221))</f>
        <v>0.48148148148148145</v>
      </c>
      <c r="BW259">
        <f>1-(($AN$223-$AP$216)/($AP$217-$AP$216))</f>
        <v>0.3928571428571429</v>
      </c>
      <c r="BX259">
        <f>(($AO$221-$AP$216)/($AP$217-$AP$216))</f>
        <v>0.10714285714285714</v>
      </c>
      <c r="BY259">
        <f>1-(($AQ$216-$AP$216)/($AP$217-$AP$216))</f>
        <v>0.4285714285714286</v>
      </c>
      <c r="BZ259">
        <f>(($AN$223-$AQ$216)/($AQ$217-$AQ$216))</f>
        <v>3.7037037037037035E-2</v>
      </c>
      <c r="CA259">
        <f>1-(($AO$222-$AQ$216)/($AQ$217-$AQ$216))</f>
        <v>0.48148148148148151</v>
      </c>
      <c r="CB259">
        <f>(($AP$217-$AQ$216)/($AQ$217-$AQ$216))</f>
        <v>0.44444444444444442</v>
      </c>
    </row>
    <row r="260" spans="1:80" x14ac:dyDescent="0.25">
      <c r="A260">
        <v>259</v>
      </c>
      <c r="D260">
        <v>66.653896000000003</v>
      </c>
      <c r="E260" s="2">
        <v>2</v>
      </c>
      <c r="P260">
        <v>1</v>
      </c>
      <c r="Q260" t="str">
        <f t="shared" si="5"/>
        <v>2</v>
      </c>
      <c r="R260">
        <v>3</v>
      </c>
      <c r="X260" t="s">
        <v>300</v>
      </c>
      <c r="Y260" t="s">
        <v>261</v>
      </c>
      <c r="AT260">
        <f>(($AO$222-$AN$223)/($AN$224-$AN$223))</f>
        <v>0.48148148148148145</v>
      </c>
      <c r="AU260">
        <f>(($AP$217-$AN$223)/($AN$224-$AN$223))</f>
        <v>0.40740740740740738</v>
      </c>
      <c r="AV260">
        <f>(($AQ$217-$AN$223)/($AN$224-$AN$223))</f>
        <v>0.96296296296296291</v>
      </c>
      <c r="AW260">
        <f>(($AN$223-$AO$221)/($AO$222-$AO$221))</f>
        <v>0.51851851851851849</v>
      </c>
      <c r="AX260">
        <f>(($AP$216-$AO$220)/($AO$221-$AO$220))</f>
        <v>0.90322580645161288</v>
      </c>
      <c r="AY260">
        <f>(($AQ$216-$AO$221)/($AO$222-$AO$221))</f>
        <v>0.48148148148148145</v>
      </c>
      <c r="AZ260">
        <f>(($AN$223-$AP$216)/($AP$217-$AP$216))</f>
        <v>0.6071428571428571</v>
      </c>
      <c r="BA260">
        <f>(($AO$221-$AP$216)/($AP$217-$AP$216))</f>
        <v>0.10714285714285714</v>
      </c>
      <c r="BB260">
        <f>(($AQ$216-$AP$216)/($AP$217-$AP$216))</f>
        <v>0.5714285714285714</v>
      </c>
      <c r="BC260">
        <f>(($AN$223-$AQ$216)/($AQ$217-$AQ$216))</f>
        <v>3.7037037037037035E-2</v>
      </c>
      <c r="BD260">
        <f>(($AO$222-$AQ$216)/($AQ$217-$AQ$216))</f>
        <v>0.51851851851851849</v>
      </c>
      <c r="BE260">
        <f>(($AP$217-$AQ$216)/($AQ$217-$AQ$216))</f>
        <v>0.44444444444444442</v>
      </c>
      <c r="BG260">
        <v>3</v>
      </c>
      <c r="BH260">
        <v>1402</v>
      </c>
      <c r="BI260">
        <f>($BH$304-$BH$301)/200</f>
        <v>0.08</v>
      </c>
      <c r="BQ260">
        <f>(($AO$223-$AN$224)/($AN$225-$AN$224))</f>
        <v>0.5</v>
      </c>
      <c r="BR260">
        <f>(($AP$218-$AN$224)/($AN$225-$AN$224))</f>
        <v>0.38461538461538464</v>
      </c>
      <c r="BS260">
        <f>(($AQ$218-$AN$225)/($AN$226-$AN$225))</f>
        <v>0</v>
      </c>
      <c r="BT260">
        <f>1-(($AN$224-$AO$222)/($AO$223-$AO$222))</f>
        <v>0.48148148148148151</v>
      </c>
      <c r="BU260">
        <f>1-(($AP$217-$AO$221)/($AO$222-$AO$221))</f>
        <v>7.407407407407407E-2</v>
      </c>
      <c r="BV260">
        <f>(($AQ$217-$AO$222)/($AO$223-$AO$222))</f>
        <v>0.48148148148148145</v>
      </c>
      <c r="BW260">
        <f>1-(($AN$224-$AP$217)/($AP$218-$AP$217))</f>
        <v>0.38461538461538458</v>
      </c>
      <c r="BX260">
        <f>(($AO$222-$AP$217)/($AP$218-$AP$217))</f>
        <v>7.6923076923076927E-2</v>
      </c>
      <c r="BY260">
        <f>1-(($AQ$217-$AP$217)/($AP$218-$AP$217))</f>
        <v>0.42307692307692313</v>
      </c>
      <c r="BZ260">
        <f>(($AN$224-$AQ$217)/($AQ$218-$AQ$217))</f>
        <v>3.7037037037037035E-2</v>
      </c>
      <c r="CA260">
        <f>1-(($AO$223-$AQ$217)/($AQ$218-$AQ$217))</f>
        <v>0.48148148148148151</v>
      </c>
      <c r="CB260">
        <f>(($AP$218-$AQ$217)/($AQ$218-$AQ$217))</f>
        <v>0.40740740740740738</v>
      </c>
    </row>
    <row r="261" spans="1:80" x14ac:dyDescent="0.25">
      <c r="A261">
        <v>260</v>
      </c>
      <c r="D261">
        <v>66.659582999999998</v>
      </c>
      <c r="E261" s="2">
        <v>2</v>
      </c>
      <c r="P261">
        <v>1</v>
      </c>
      <c r="Q261" t="str">
        <f t="shared" si="5"/>
        <v>2</v>
      </c>
      <c r="R261">
        <v>4</v>
      </c>
      <c r="X261" t="s">
        <v>300</v>
      </c>
      <c r="Y261" t="s">
        <v>262</v>
      </c>
      <c r="AT261">
        <f>(($AO$223-$AN$224)/($AN$225-$AN$224))</f>
        <v>0.5</v>
      </c>
      <c r="AU261">
        <f>(($AP$218-$AN$224)/($AN$225-$AN$224))</f>
        <v>0.38461538461538464</v>
      </c>
      <c r="AV261">
        <f>(($AQ$218-$AN$225)/($AN$226-$AN$225))</f>
        <v>0</v>
      </c>
      <c r="AW261">
        <f>(($AN$224-$AO$222)/($AO$223-$AO$222))</f>
        <v>0.51851851851851849</v>
      </c>
      <c r="AX261">
        <f>(($AP$217-$AO$221)/($AO$222-$AO$221))</f>
        <v>0.92592592592592593</v>
      </c>
      <c r="AY261">
        <f>(($AQ$217-$AO$222)/($AO$223-$AO$222))</f>
        <v>0.48148148148148145</v>
      </c>
      <c r="AZ261">
        <f>(($AN$224-$AP$217)/($AP$218-$AP$217))</f>
        <v>0.61538461538461542</v>
      </c>
      <c r="BA261">
        <f>(($AO$222-$AP$217)/($AP$218-$AP$217))</f>
        <v>7.6923076923076927E-2</v>
      </c>
      <c r="BB261">
        <f>(($AQ$217-$AP$217)/($AP$218-$AP$217))</f>
        <v>0.57692307692307687</v>
      </c>
      <c r="BC261">
        <f>(($AN$224-$AQ$217)/($AQ$218-$AQ$217))</f>
        <v>3.7037037037037035E-2</v>
      </c>
      <c r="BD261">
        <f>(($AO$223-$AQ$217)/($AQ$218-$AQ$217))</f>
        <v>0.51851851851851849</v>
      </c>
      <c r="BE261">
        <f>(($AP$218-$AQ$217)/($AQ$218-$AQ$217))</f>
        <v>0.40740740740740738</v>
      </c>
      <c r="BG261">
        <v>4</v>
      </c>
      <c r="BH261">
        <v>1407</v>
      </c>
      <c r="BI261">
        <f>($BH$305-$BH$302)/200</f>
        <v>9.5000000000000001E-2</v>
      </c>
      <c r="BQ261">
        <f>(($AO$224-$AN$225)/($AN$226-$AN$225))</f>
        <v>0.44444444444444442</v>
      </c>
      <c r="BR261">
        <f>(($AP$219-$AN$225)/($AN$226-$AN$225))</f>
        <v>0.40740740740740738</v>
      </c>
      <c r="BS261">
        <f>1-(($AQ$219-$AN$225)/($AN$226-$AN$225))</f>
        <v>0.14814814814814814</v>
      </c>
      <c r="BT261">
        <f>1-(($AN$225-$AO$223)/($AO$224-$AO$223))</f>
        <v>0.48</v>
      </c>
      <c r="BU261">
        <f>1-(($AP$218-$AO$222)/($AO$223-$AO$222))</f>
        <v>0.11111111111111116</v>
      </c>
      <c r="BV261">
        <f>1-(($AQ$218-$AO$223)/($AO$224-$AO$223))</f>
        <v>0.48</v>
      </c>
      <c r="BW261">
        <f>1-(($AN$225-$AP$218)/($AP$219-$AP$218))</f>
        <v>0.40740740740740744</v>
      </c>
      <c r="BX261">
        <f>(($AO$223-$AP$218)/($AP$219-$AP$218))</f>
        <v>0.1111111111111111</v>
      </c>
      <c r="BY261">
        <f>1-(($AQ$218-$AP$218)/($AP$219-$AP$218))</f>
        <v>0.40740740740740744</v>
      </c>
      <c r="BZ261">
        <f>(($AN$225-$AQ$218)/($AQ$219-$AQ$218))</f>
        <v>0</v>
      </c>
      <c r="CA261">
        <f>1-(($AO$224-$AQ$218)/($AQ$219-$AQ$218))</f>
        <v>0.47826086956521741</v>
      </c>
      <c r="CB261">
        <f>(($AP$219-$AQ$218)/($AQ$219-$AQ$218))</f>
        <v>0.47826086956521741</v>
      </c>
    </row>
    <row r="262" spans="1:80" x14ac:dyDescent="0.25">
      <c r="A262">
        <v>261</v>
      </c>
      <c r="D262">
        <v>66.665999999999997</v>
      </c>
      <c r="E262" s="2">
        <v>2</v>
      </c>
      <c r="P262">
        <v>1</v>
      </c>
      <c r="Q262" t="str">
        <f t="shared" si="5"/>
        <v>2</v>
      </c>
      <c r="R262">
        <v>1</v>
      </c>
      <c r="X262" t="s">
        <v>300</v>
      </c>
      <c r="Y262" t="s">
        <v>263</v>
      </c>
      <c r="AT262">
        <f>(($AO$224-$AN$225)/($AN$226-$AN$225))</f>
        <v>0.44444444444444442</v>
      </c>
      <c r="AU262">
        <f>(($AP$219-$AN$225)/($AN$226-$AN$225))</f>
        <v>0.40740740740740738</v>
      </c>
      <c r="AV262">
        <f>(($AQ$219-$AN$225)/($AN$226-$AN$225))</f>
        <v>0.85185185185185186</v>
      </c>
      <c r="AW262">
        <f>(($AN$225-$AO$223)/($AO$224-$AO$223))</f>
        <v>0.52</v>
      </c>
      <c r="AX262">
        <f>(($AP$218-$AO$222)/($AO$223-$AO$222))</f>
        <v>0.88888888888888884</v>
      </c>
      <c r="AY262">
        <f>(($AQ$218-$AO$223)/($AO$224-$AO$223))</f>
        <v>0.52</v>
      </c>
      <c r="AZ262">
        <f>(($AN$225-$AP$218)/($AP$219-$AP$218))</f>
        <v>0.59259259259259256</v>
      </c>
      <c r="BA262">
        <f>(($AO$223-$AP$218)/($AP$219-$AP$218))</f>
        <v>0.1111111111111111</v>
      </c>
      <c r="BB262">
        <f>(($AQ$218-$AP$218)/($AP$219-$AP$218))</f>
        <v>0.59259259259259256</v>
      </c>
      <c r="BC262">
        <f>(($AN$225-$AQ$218)/($AQ$219-$AQ$218))</f>
        <v>0</v>
      </c>
      <c r="BD262">
        <f>(($AO$224-$AQ$218)/($AQ$219-$AQ$218))</f>
        <v>0.52173913043478259</v>
      </c>
      <c r="BE262">
        <f>(($AP$219-$AQ$218)/($AQ$219-$AQ$218))</f>
        <v>0.47826086956521741</v>
      </c>
      <c r="BG262">
        <v>1</v>
      </c>
      <c r="BH262">
        <v>1411</v>
      </c>
      <c r="BI262">
        <f>($BH$306-$BH$303)/200</f>
        <v>0.11</v>
      </c>
      <c r="BQ262">
        <f>(($AO$225-$AN$226)/($AN$227-$AN$226))</f>
        <v>0.42307692307692307</v>
      </c>
      <c r="BR262">
        <f>(($AP$220-$AN$226)/($AN$227-$AN$226))</f>
        <v>0.42307692307692307</v>
      </c>
      <c r="BS262">
        <f>1-(($AQ$220-$AN$226)/($AN$227-$AN$226))</f>
        <v>0.11538461538461542</v>
      </c>
      <c r="BT262">
        <f>1-(($AN$226-$AO$224)/($AO$225-$AO$224))</f>
        <v>0.42307692307692313</v>
      </c>
      <c r="BU262">
        <f>1-(($AP$219-$AO$223)/($AO$224-$AO$223))</f>
        <v>4.0000000000000036E-2</v>
      </c>
      <c r="BV262">
        <f>(($AQ$219-$AO$224)/($AO$225-$AO$224))</f>
        <v>0.42307692307692307</v>
      </c>
      <c r="BW262">
        <f>1-(($AN$226-$AP$219)/($AP$220-$AP$219))</f>
        <v>0.40740740740740744</v>
      </c>
      <c r="BX262">
        <f>(($AO$224-$AP$219)/($AP$220-$AP$219))</f>
        <v>3.7037037037037035E-2</v>
      </c>
      <c r="BY262">
        <f>(($AQ$219-$AP$219)/($AP$220-$AP$219))</f>
        <v>0.44444444444444442</v>
      </c>
      <c r="BZ262">
        <f>(($AN$226-$AQ$219)/($AQ$220-$AQ$219))</f>
        <v>0.14814814814814814</v>
      </c>
      <c r="CA262">
        <f>1-(($AO$225-$AQ$219)/($AQ$220-$AQ$219))</f>
        <v>0.44444444444444442</v>
      </c>
      <c r="CB262">
        <f>1-(($AP$220-$AQ$219)/($AQ$220-$AQ$219))</f>
        <v>0.44444444444444442</v>
      </c>
    </row>
    <row r="263" spans="1:80" x14ac:dyDescent="0.25">
      <c r="A263">
        <v>262</v>
      </c>
      <c r="D263">
        <v>66.659369999999996</v>
      </c>
      <c r="E263" s="2">
        <v>2</v>
      </c>
      <c r="P263">
        <v>1</v>
      </c>
      <c r="Q263" t="str">
        <f t="shared" si="5"/>
        <v>2</v>
      </c>
      <c r="R263">
        <v>2</v>
      </c>
      <c r="X263" t="s">
        <v>300</v>
      </c>
      <c r="Y263" t="s">
        <v>264</v>
      </c>
      <c r="AT263">
        <f>(($AO$225-$AN$226)/($AN$227-$AN$226))</f>
        <v>0.42307692307692307</v>
      </c>
      <c r="AU263">
        <f>(($AP$220-$AN$226)/($AN$227-$AN$226))</f>
        <v>0.42307692307692307</v>
      </c>
      <c r="AV263">
        <f>(($AQ$220-$AN$226)/($AN$227-$AN$226))</f>
        <v>0.88461538461538458</v>
      </c>
      <c r="AW263">
        <f>(($AN$226-$AO$224)/($AO$225-$AO$224))</f>
        <v>0.57692307692307687</v>
      </c>
      <c r="AX263">
        <f>(($AP$219-$AO$223)/($AO$224-$AO$223))</f>
        <v>0.96</v>
      </c>
      <c r="AY263">
        <f>(($AQ$219-$AO$224)/($AO$225-$AO$224))</f>
        <v>0.42307692307692307</v>
      </c>
      <c r="AZ263">
        <f>(($AN$226-$AP$219)/($AP$220-$AP$219))</f>
        <v>0.59259259259259256</v>
      </c>
      <c r="BA263">
        <f>(($AO$224-$AP$219)/($AP$220-$AP$219))</f>
        <v>3.7037037037037035E-2</v>
      </c>
      <c r="BB263">
        <f>(($AQ$219-$AP$219)/($AP$220-$AP$219))</f>
        <v>0.44444444444444442</v>
      </c>
      <c r="BC263">
        <f>(($AN$226-$AQ$219)/($AQ$220-$AQ$219))</f>
        <v>0.14814814814814814</v>
      </c>
      <c r="BD263">
        <f>(($AO$225-$AQ$219)/($AQ$220-$AQ$219))</f>
        <v>0.55555555555555558</v>
      </c>
      <c r="BE263">
        <f>(($AP$220-$AQ$219)/($AQ$220-$AQ$219))</f>
        <v>0.55555555555555558</v>
      </c>
      <c r="BG263">
        <v>2</v>
      </c>
      <c r="BH263">
        <v>1422</v>
      </c>
      <c r="BI263">
        <f>($BH$307-$BH$304)/200</f>
        <v>6.5000000000000002E-2</v>
      </c>
      <c r="BQ263">
        <f>(($AO$226-$AN$227)/($AN$228-$AN$227))</f>
        <v>0.44</v>
      </c>
      <c r="BR263">
        <f>1-(($AP$221-$AN$227)/($AN$228-$AN$227))</f>
        <v>0.48</v>
      </c>
      <c r="BS263">
        <f>1-(($AQ$221-$AN$227)/($AN$228-$AN$227))</f>
        <v>0.12</v>
      </c>
      <c r="BT263">
        <f>1-(($AN$227-$AO$225)/($AO$226-$AO$225))</f>
        <v>0.42307692307692313</v>
      </c>
      <c r="BU263">
        <f>(($AP$220-$AO$225)/($AO$226-$AO$225))</f>
        <v>0</v>
      </c>
      <c r="BV263">
        <f>(($AQ$220-$AO$225)/($AO$226-$AO$225))</f>
        <v>0.46153846153846156</v>
      </c>
      <c r="BW263">
        <f>1-(($AN$227-$AP$220)/($AP$221-$AP$220))</f>
        <v>0.4642857142857143</v>
      </c>
      <c r="BX263">
        <f>(($AO$225-$AP$220)/($AP$221-$AP$220))</f>
        <v>0</v>
      </c>
      <c r="BY263">
        <f>(($AQ$220-$AP$220)/($AP$221-$AP$220))</f>
        <v>0.42857142857142855</v>
      </c>
      <c r="BZ263">
        <f>(($AN$227-$AQ$220)/($AQ$221-$AQ$220))</f>
        <v>0.12</v>
      </c>
      <c r="CA263">
        <f>1-(($AO$226-$AQ$220)/($AQ$221-$AQ$220))</f>
        <v>0.43999999999999995</v>
      </c>
      <c r="CB263">
        <f>1-(($AP$221-$AQ$220)/($AQ$221-$AQ$220))</f>
        <v>0.36</v>
      </c>
    </row>
    <row r="264" spans="1:80" x14ac:dyDescent="0.25">
      <c r="A264">
        <v>263</v>
      </c>
      <c r="D264">
        <v>66.640163000000001</v>
      </c>
      <c r="E264" s="2">
        <v>2</v>
      </c>
      <c r="P264">
        <v>1</v>
      </c>
      <c r="Q264" t="str">
        <f t="shared" si="5"/>
        <v>2</v>
      </c>
      <c r="R264">
        <v>3</v>
      </c>
      <c r="X264" t="s">
        <v>300</v>
      </c>
      <c r="Y264" t="s">
        <v>261</v>
      </c>
      <c r="AT264">
        <f>(($AO$226-$AN$227)/($AN$228-$AN$227))</f>
        <v>0.44</v>
      </c>
      <c r="AU264">
        <f>(($AP$221-$AN$227)/($AN$228-$AN$227))</f>
        <v>0.52</v>
      </c>
      <c r="AV264">
        <f>(($AQ$221-$AN$227)/($AN$228-$AN$227))</f>
        <v>0.88</v>
      </c>
      <c r="AW264">
        <f>(($AN$227-$AO$225)/($AO$226-$AO$225))</f>
        <v>0.57692307692307687</v>
      </c>
      <c r="AX264">
        <f>(($AP$220-$AO$225)/($AO$226-$AO$225))</f>
        <v>0</v>
      </c>
      <c r="AY264">
        <f>(($AQ$220-$AO$225)/($AO$226-$AO$225))</f>
        <v>0.46153846153846156</v>
      </c>
      <c r="AZ264">
        <f>(($AN$227-$AP$220)/($AP$221-$AP$220))</f>
        <v>0.5357142857142857</v>
      </c>
      <c r="BA264">
        <f>(($AO$225-$AP$220)/($AP$221-$AP$220))</f>
        <v>0</v>
      </c>
      <c r="BB264">
        <f>(($AQ$220-$AP$220)/($AP$221-$AP$220))</f>
        <v>0.42857142857142855</v>
      </c>
      <c r="BC264">
        <f>(($AN$227-$AQ$220)/($AQ$221-$AQ$220))</f>
        <v>0.12</v>
      </c>
      <c r="BD264">
        <f>(($AO$226-$AQ$220)/($AQ$221-$AQ$220))</f>
        <v>0.56000000000000005</v>
      </c>
      <c r="BE264">
        <f>(($AP$221-$AQ$220)/($AQ$221-$AQ$220))</f>
        <v>0.64</v>
      </c>
      <c r="BG264">
        <v>3</v>
      </c>
      <c r="BH264">
        <v>1427</v>
      </c>
      <c r="BI264">
        <f>($BH$308-$BH$305)/200</f>
        <v>0.08</v>
      </c>
      <c r="BQ264">
        <f>(($AO$227-$AN$228)/($AN$229-$AN$228))</f>
        <v>0.5</v>
      </c>
      <c r="BR264">
        <f>1-(($AP$222-$AN$228)/($AN$229-$AN$228))</f>
        <v>0.46153846153846156</v>
      </c>
      <c r="BS264">
        <f>(($AQ$222-$AN$229)/($AN$230-$AN$229))</f>
        <v>3.3333333333333333E-2</v>
      </c>
      <c r="BT264">
        <f>1-(($AN$228-$AO$226)/($AO$227-$AO$226))</f>
        <v>0.48148148148148151</v>
      </c>
      <c r="BU264">
        <f>(($AP$221-$AO$226)/($AO$227-$AO$226))</f>
        <v>7.407407407407407E-2</v>
      </c>
      <c r="BV264">
        <f>(($AQ$221-$AO$226)/($AO$227-$AO$226))</f>
        <v>0.40740740740740738</v>
      </c>
      <c r="BW264">
        <f>(($AN$228-$AP$221)/($AP$222-$AP$221))</f>
        <v>0.46153846153846156</v>
      </c>
      <c r="BX264">
        <f>1-(($AO$226-$AP$220)/($AP$221-$AP$220))</f>
        <v>7.1428571428571397E-2</v>
      </c>
      <c r="BY264">
        <f>(($AQ$221-$AP$221)/($AP$222-$AP$221))</f>
        <v>0.34615384615384615</v>
      </c>
      <c r="BZ264">
        <f>(($AN$228-$AQ$221)/($AQ$222-$AQ$221))</f>
        <v>0.1</v>
      </c>
      <c r="CA264">
        <f>1-(($AO$227-$AQ$221)/($AQ$222-$AQ$221))</f>
        <v>0.46666666666666667</v>
      </c>
      <c r="CB264">
        <f>1-(($AP$222-$AQ$221)/($AQ$222-$AQ$221))</f>
        <v>0.43333333333333335</v>
      </c>
    </row>
    <row r="265" spans="1:80" x14ac:dyDescent="0.25">
      <c r="A265">
        <v>264</v>
      </c>
      <c r="D265">
        <v>66.719791000000001</v>
      </c>
      <c r="E265" s="2">
        <v>2</v>
      </c>
      <c r="P265">
        <v>1</v>
      </c>
      <c r="Q265" t="str">
        <f t="shared" si="5"/>
        <v>2</v>
      </c>
      <c r="R265" t="s">
        <v>22</v>
      </c>
      <c r="X265" t="s">
        <v>300</v>
      </c>
      <c r="Y265" t="s">
        <v>262</v>
      </c>
      <c r="AT265">
        <f>(($AO$227-$AN$228)/($AN$229-$AN$228))</f>
        <v>0.5</v>
      </c>
      <c r="AU265">
        <f>(($AP$222-$AN$228)/($AN$229-$AN$228))</f>
        <v>0.53846153846153844</v>
      </c>
      <c r="AV265">
        <f>(($AQ$222-$AN$229)/($AN$230-$AN$229))</f>
        <v>3.3333333333333333E-2</v>
      </c>
      <c r="AW265">
        <f>(($AN$228-$AO$226)/($AO$227-$AO$226))</f>
        <v>0.51851851851851849</v>
      </c>
      <c r="AX265">
        <f>(($AP$221-$AO$226)/($AO$227-$AO$226))</f>
        <v>7.407407407407407E-2</v>
      </c>
      <c r="AY265">
        <f>(($AQ$221-$AO$226)/($AO$227-$AO$226))</f>
        <v>0.40740740740740738</v>
      </c>
      <c r="AZ265">
        <f>(($AN$228-$AP$221)/($AP$222-$AP$221))</f>
        <v>0.46153846153846156</v>
      </c>
      <c r="BA265">
        <f>(($AO$226-$AP$220)/($AP$221-$AP$220))</f>
        <v>0.9285714285714286</v>
      </c>
      <c r="BB265">
        <f>(($AQ$221-$AP$221)/($AP$222-$AP$221))</f>
        <v>0.34615384615384615</v>
      </c>
      <c r="BC265">
        <f>(($AN$228-$AQ$221)/($AQ$222-$AQ$221))</f>
        <v>0.1</v>
      </c>
      <c r="BD265">
        <f>(($AO$227-$AQ$221)/($AQ$222-$AQ$221))</f>
        <v>0.53333333333333333</v>
      </c>
      <c r="BE265">
        <f>(($AP$222-$AQ$221)/($AQ$222-$AQ$221))</f>
        <v>0.56666666666666665</v>
      </c>
      <c r="BG265" t="s">
        <v>22</v>
      </c>
      <c r="BH265">
        <v>1428</v>
      </c>
      <c r="BI265">
        <f>($BH$309-$BH$306)/200</f>
        <v>9.5000000000000001E-2</v>
      </c>
      <c r="BQ265">
        <f>(($AO$228-$AN$229)/($AN$230-$AN$229))</f>
        <v>0.46666666666666667</v>
      </c>
      <c r="BR265">
        <f>(($AP$223-$AN$229)/($AN$230-$AN$229))</f>
        <v>0.46666666666666667</v>
      </c>
      <c r="BT265">
        <f>(($AN$229-$AO$227)/($AO$228-$AO$227))</f>
        <v>0.48148148148148145</v>
      </c>
      <c r="BU265">
        <f>(($AP$222-$AO$227)/($AO$228-$AO$227))</f>
        <v>3.7037037037037035E-2</v>
      </c>
      <c r="BV265">
        <f>1-(($AQ$222-$AO$227)/($AO$228-$AO$227))</f>
        <v>0.48148148148148151</v>
      </c>
      <c r="BW265">
        <f>(($AN$229-$AP$222)/($AP$223-$AP$222))</f>
        <v>0.46153846153846156</v>
      </c>
      <c r="BX265">
        <f>1-(($AO$227-$AP$221)/($AP$222-$AP$221))</f>
        <v>3.8461538461538436E-2</v>
      </c>
      <c r="BY265">
        <f>(($AQ$222-$AP$222)/($AP$223-$AP$222))</f>
        <v>0.5</v>
      </c>
      <c r="BZ265">
        <f>1-(($AN$229-$AQ$221)/($AQ$222-$AQ$221))</f>
        <v>3.3333333333333326E-2</v>
      </c>
      <c r="CA265">
        <f>(($AO$228-$AQ$222)/($AQ$223-$AQ$222))</f>
        <v>0.43333333333333335</v>
      </c>
      <c r="CB265">
        <f>(($AP$223-$AQ$222)/($AQ$223-$AQ$222))</f>
        <v>0.43333333333333335</v>
      </c>
    </row>
    <row r="266" spans="1:80" x14ac:dyDescent="0.25">
      <c r="A266">
        <v>265</v>
      </c>
      <c r="B266">
        <v>75.65747300000001</v>
      </c>
      <c r="C266" s="4">
        <v>1</v>
      </c>
      <c r="D266">
        <v>66.661319000000006</v>
      </c>
      <c r="E266" s="2">
        <v>2</v>
      </c>
      <c r="P266">
        <v>2</v>
      </c>
      <c r="Q266" t="str">
        <f t="shared" si="5"/>
        <v>12</v>
      </c>
      <c r="R266" t="s">
        <v>22</v>
      </c>
      <c r="X266" t="s">
        <v>300</v>
      </c>
      <c r="Y266" t="s">
        <v>263</v>
      </c>
      <c r="AT266">
        <f>(($AO$228-$AN$229)/($AN$230-$AN$229))</f>
        <v>0.46666666666666667</v>
      </c>
      <c r="AU266">
        <f>(($AP$223-$AN$229)/($AN$230-$AN$229))</f>
        <v>0.46666666666666667</v>
      </c>
      <c r="AW266">
        <f>(($AN$229-$AO$227)/($AO$228-$AO$227))</f>
        <v>0.48148148148148145</v>
      </c>
      <c r="AX266">
        <f>(($AP$222-$AO$227)/($AO$228-$AO$227))</f>
        <v>3.7037037037037035E-2</v>
      </c>
      <c r="AY266">
        <f>(($AQ$222-$AO$227)/($AO$228-$AO$227))</f>
        <v>0.51851851851851849</v>
      </c>
      <c r="AZ266">
        <f>(($AN$229-$AP$222)/($AP$223-$AP$222))</f>
        <v>0.46153846153846156</v>
      </c>
      <c r="BA266">
        <f>(($AO$227-$AP$221)/($AP$222-$AP$221))</f>
        <v>0.96153846153846156</v>
      </c>
      <c r="BB266">
        <f>(($AQ$222-$AP$222)/($AP$223-$AP$222))</f>
        <v>0.5</v>
      </c>
      <c r="BC266">
        <f>(($AN$229-$AQ$221)/($AQ$222-$AQ$221))</f>
        <v>0.96666666666666667</v>
      </c>
      <c r="BD266">
        <f>(($AO$228-$AQ$222)/($AQ$223-$AQ$222))</f>
        <v>0.43333333333333335</v>
      </c>
      <c r="BE266">
        <f>(($AP$223-$AQ$222)/($AQ$223-$AQ$222))</f>
        <v>0.43333333333333335</v>
      </c>
      <c r="BG266" t="s">
        <v>22</v>
      </c>
      <c r="BH266">
        <v>1430</v>
      </c>
      <c r="BI266">
        <f>($BH$310-$BH$307)/200</f>
        <v>0.1</v>
      </c>
      <c r="BZ266">
        <f>1-(($AN$230-$AQ$222)/($AQ$223-$AQ$222))</f>
        <v>3.3333333333333326E-2</v>
      </c>
    </row>
    <row r="267" spans="1:80" x14ac:dyDescent="0.25">
      <c r="A267">
        <v>266</v>
      </c>
      <c r="B267">
        <v>75.625280000000004</v>
      </c>
      <c r="C267" s="4">
        <v>1</v>
      </c>
      <c r="P267">
        <v>1</v>
      </c>
      <c r="Q267" t="str">
        <f t="shared" si="5"/>
        <v>1</v>
      </c>
      <c r="R267">
        <v>1</v>
      </c>
      <c r="X267" t="s">
        <v>300</v>
      </c>
      <c r="Y267" t="s">
        <v>264</v>
      </c>
      <c r="AB267" t="s">
        <v>298</v>
      </c>
      <c r="AC267" t="str">
        <f>CONCATENATE($R267,$R268,$R269,$R270)</f>
        <v>1423</v>
      </c>
      <c r="BC267">
        <f>(($AN$230-$AQ$222)/($AQ$223-$AQ$222))</f>
        <v>0.96666666666666667</v>
      </c>
      <c r="BG267">
        <v>1</v>
      </c>
      <c r="BH267">
        <v>1431</v>
      </c>
      <c r="BI267">
        <f>($BH$311-$BH$308)/200</f>
        <v>6.5000000000000002E-2</v>
      </c>
    </row>
    <row r="268" spans="1:80" x14ac:dyDescent="0.25">
      <c r="A268">
        <v>267</v>
      </c>
      <c r="B268">
        <v>75.606914000000003</v>
      </c>
      <c r="C268" s="4">
        <v>1</v>
      </c>
      <c r="H268">
        <v>67.816058999999996</v>
      </c>
      <c r="I268" s="5">
        <v>4</v>
      </c>
      <c r="P268">
        <v>2</v>
      </c>
      <c r="Q268" t="str">
        <f t="shared" si="5"/>
        <v>14</v>
      </c>
      <c r="R268">
        <v>4</v>
      </c>
      <c r="X268" t="s">
        <v>300</v>
      </c>
      <c r="Y268" t="s">
        <v>261</v>
      </c>
      <c r="BG268">
        <v>4</v>
      </c>
      <c r="BH268">
        <v>1431</v>
      </c>
      <c r="BI268">
        <f>($BH$312-$BH$309)/200</f>
        <v>0.08</v>
      </c>
    </row>
    <row r="269" spans="1:80" x14ac:dyDescent="0.25">
      <c r="A269">
        <v>268</v>
      </c>
      <c r="B269">
        <v>75.612169000000009</v>
      </c>
      <c r="C269" s="4">
        <v>1</v>
      </c>
      <c r="H269">
        <v>67.81174</v>
      </c>
      <c r="I269" s="5">
        <v>4</v>
      </c>
      <c r="P269">
        <v>2</v>
      </c>
      <c r="Q269" t="str">
        <f t="shared" si="5"/>
        <v>14</v>
      </c>
      <c r="R269">
        <v>2</v>
      </c>
      <c r="X269" t="s">
        <v>300</v>
      </c>
      <c r="Y269" t="s">
        <v>262</v>
      </c>
      <c r="BG269">
        <v>2</v>
      </c>
      <c r="BH269">
        <v>1441</v>
      </c>
      <c r="BI269">
        <f>($BH$313-$BH$310)/200</f>
        <v>8.5000000000000006E-2</v>
      </c>
    </row>
    <row r="270" spans="1:80" x14ac:dyDescent="0.25">
      <c r="A270">
        <v>269</v>
      </c>
      <c r="B270">
        <v>75.573396000000002</v>
      </c>
      <c r="C270" s="4">
        <v>1</v>
      </c>
      <c r="H270">
        <v>67.818896999999993</v>
      </c>
      <c r="I270" s="5">
        <v>4</v>
      </c>
      <c r="P270">
        <v>2</v>
      </c>
      <c r="Q270" t="str">
        <f t="shared" si="5"/>
        <v>14</v>
      </c>
      <c r="R270">
        <v>3</v>
      </c>
      <c r="X270" t="s">
        <v>300</v>
      </c>
      <c r="Y270" t="s">
        <v>263</v>
      </c>
      <c r="BG270">
        <v>3</v>
      </c>
      <c r="BH270">
        <v>1445</v>
      </c>
      <c r="BI270">
        <f>($BH$314-$BH$311)/200</f>
        <v>0.1</v>
      </c>
    </row>
    <row r="271" spans="1:80" x14ac:dyDescent="0.25">
      <c r="A271">
        <v>270</v>
      </c>
      <c r="B271">
        <v>75.58814000000001</v>
      </c>
      <c r="C271" s="4">
        <v>1</v>
      </c>
      <c r="H271">
        <v>67.808314999999993</v>
      </c>
      <c r="I271" s="5">
        <v>4</v>
      </c>
      <c r="P271">
        <v>2</v>
      </c>
      <c r="Q271" t="str">
        <f t="shared" si="5"/>
        <v>14</v>
      </c>
      <c r="R271">
        <v>4</v>
      </c>
      <c r="X271" t="s">
        <v>300</v>
      </c>
      <c r="Y271" t="s">
        <v>264</v>
      </c>
      <c r="BG271">
        <v>4</v>
      </c>
      <c r="BH271">
        <v>1448</v>
      </c>
      <c r="BI271">
        <f>($BH$315-$BH$312)/200</f>
        <v>5.5E-2</v>
      </c>
    </row>
    <row r="272" spans="1:80" x14ac:dyDescent="0.25">
      <c r="A272">
        <v>271</v>
      </c>
      <c r="B272">
        <v>75.563294000000013</v>
      </c>
      <c r="C272" s="4">
        <v>1</v>
      </c>
      <c r="H272">
        <v>67.804321000000002</v>
      </c>
      <c r="I272" s="5">
        <v>4</v>
      </c>
      <c r="P272">
        <v>2</v>
      </c>
      <c r="Q272" t="str">
        <f t="shared" si="5"/>
        <v>14</v>
      </c>
      <c r="R272">
        <v>1</v>
      </c>
      <c r="X272" t="s">
        <v>300</v>
      </c>
      <c r="Y272" t="s">
        <v>261</v>
      </c>
      <c r="AB272" t="s">
        <v>303</v>
      </c>
      <c r="AC272" t="str">
        <f>CONCATENATE($R272,$R273,$R274,$R275)</f>
        <v>1243</v>
      </c>
      <c r="BG272">
        <v>1</v>
      </c>
      <c r="BH272">
        <v>1459</v>
      </c>
      <c r="BI272">
        <f>($BH$316-$BH$313)/200</f>
        <v>0.1</v>
      </c>
    </row>
    <row r="273" spans="1:61" x14ac:dyDescent="0.25">
      <c r="A273">
        <v>272</v>
      </c>
      <c r="B273">
        <v>75.65747300000001</v>
      </c>
      <c r="C273" s="4">
        <v>1</v>
      </c>
      <c r="F273">
        <v>73.544930000000008</v>
      </c>
      <c r="G273" s="3">
        <v>3</v>
      </c>
      <c r="H273">
        <v>67.811214000000007</v>
      </c>
      <c r="I273" s="5">
        <v>4</v>
      </c>
      <c r="P273">
        <v>3</v>
      </c>
      <c r="Q273" t="str">
        <f t="shared" si="5"/>
        <v>134</v>
      </c>
      <c r="R273">
        <v>2</v>
      </c>
      <c r="X273" t="s">
        <v>300</v>
      </c>
      <c r="Y273" t="s">
        <v>262</v>
      </c>
      <c r="BG273">
        <v>2</v>
      </c>
      <c r="BH273">
        <v>1462</v>
      </c>
      <c r="BI273">
        <f>($BH$317-$BH$314)/200</f>
        <v>9.5000000000000001E-2</v>
      </c>
    </row>
    <row r="274" spans="1:61" x14ac:dyDescent="0.25">
      <c r="A274">
        <v>273</v>
      </c>
      <c r="B274">
        <v>75.65747300000001</v>
      </c>
      <c r="C274" s="4">
        <v>1</v>
      </c>
      <c r="F274">
        <v>73.517482000000001</v>
      </c>
      <c r="G274" s="3">
        <v>3</v>
      </c>
      <c r="H274">
        <v>67.800846000000007</v>
      </c>
      <c r="I274" s="5">
        <v>4</v>
      </c>
      <c r="P274">
        <v>3</v>
      </c>
      <c r="Q274" t="str">
        <f t="shared" si="5"/>
        <v>134</v>
      </c>
      <c r="R274">
        <v>4</v>
      </c>
      <c r="X274" t="s">
        <v>299</v>
      </c>
      <c r="Y274" t="s">
        <v>265</v>
      </c>
      <c r="BG274">
        <v>4</v>
      </c>
      <c r="BH274">
        <v>1467</v>
      </c>
      <c r="BI274">
        <f>($BH$318-$BH$315)/200</f>
        <v>0.12</v>
      </c>
    </row>
    <row r="275" spans="1:61" x14ac:dyDescent="0.25">
      <c r="A275">
        <v>274</v>
      </c>
      <c r="F275">
        <v>73.459169000000003</v>
      </c>
      <c r="G275" s="3">
        <v>3</v>
      </c>
      <c r="H275">
        <v>67.816058999999996</v>
      </c>
      <c r="I275" s="5">
        <v>4</v>
      </c>
      <c r="P275">
        <v>2</v>
      </c>
      <c r="Q275" t="str">
        <f t="shared" si="5"/>
        <v>34</v>
      </c>
      <c r="R275">
        <v>3</v>
      </c>
      <c r="X275" t="s">
        <v>301</v>
      </c>
      <c r="Y275" t="s">
        <v>266</v>
      </c>
      <c r="BG275">
        <v>3</v>
      </c>
      <c r="BH275">
        <v>1468</v>
      </c>
      <c r="BI275">
        <f>($BH$319-$BH$316)/200</f>
        <v>0.05</v>
      </c>
    </row>
    <row r="276" spans="1:61" x14ac:dyDescent="0.25">
      <c r="A276">
        <v>275</v>
      </c>
      <c r="F276">
        <v>73.488096000000013</v>
      </c>
      <c r="G276" s="3">
        <v>3</v>
      </c>
      <c r="H276">
        <v>67.816058999999996</v>
      </c>
      <c r="I276" s="5">
        <v>4</v>
      </c>
      <c r="P276">
        <v>2</v>
      </c>
      <c r="Q276" t="str">
        <f t="shared" si="5"/>
        <v>34</v>
      </c>
      <c r="R276">
        <v>2</v>
      </c>
      <c r="X276" t="s">
        <v>301</v>
      </c>
      <c r="Y276" t="s">
        <v>267</v>
      </c>
      <c r="AB276" t="s">
        <v>301</v>
      </c>
      <c r="AC276" t="str">
        <f>CONCATENATE($R276,$R277,$R278,$R279)</f>
        <v>2134</v>
      </c>
      <c r="BG276">
        <v>2</v>
      </c>
      <c r="BH276">
        <v>1480</v>
      </c>
      <c r="BI276">
        <f>($BH$320-$BH$317)/200</f>
        <v>0.08</v>
      </c>
    </row>
    <row r="277" spans="1:61" x14ac:dyDescent="0.25">
      <c r="A277">
        <v>276</v>
      </c>
      <c r="F277">
        <v>73.464679000000004</v>
      </c>
      <c r="G277" s="3">
        <v>3</v>
      </c>
      <c r="P277">
        <v>1</v>
      </c>
      <c r="Q277" t="str">
        <f t="shared" si="5"/>
        <v>3</v>
      </c>
      <c r="R277">
        <v>1</v>
      </c>
      <c r="X277" t="s">
        <v>301</v>
      </c>
      <c r="Y277" t="s">
        <v>268</v>
      </c>
      <c r="BG277">
        <v>1</v>
      </c>
      <c r="BH277">
        <v>1483</v>
      </c>
      <c r="BI277">
        <f>($BH$321-$BH$318)/200</f>
        <v>7.4999999999999997E-2</v>
      </c>
    </row>
    <row r="278" spans="1:61" x14ac:dyDescent="0.25">
      <c r="A278">
        <v>277</v>
      </c>
      <c r="F278">
        <v>73.46279100000001</v>
      </c>
      <c r="G278" s="3">
        <v>3</v>
      </c>
      <c r="P278">
        <v>1</v>
      </c>
      <c r="Q278" t="str">
        <f t="shared" si="5"/>
        <v>3</v>
      </c>
      <c r="R278">
        <v>3</v>
      </c>
      <c r="X278" t="s">
        <v>301</v>
      </c>
      <c r="Y278" t="s">
        <v>280</v>
      </c>
      <c r="BG278">
        <v>3</v>
      </c>
      <c r="BH278">
        <v>1488</v>
      </c>
      <c r="BI278">
        <f>($BH$322-$BH$319)/200</f>
        <v>0.105</v>
      </c>
    </row>
    <row r="279" spans="1:61" x14ac:dyDescent="0.25">
      <c r="A279">
        <v>278</v>
      </c>
      <c r="F279">
        <v>73.544930000000008</v>
      </c>
      <c r="G279" s="3">
        <v>3</v>
      </c>
      <c r="P279">
        <v>1</v>
      </c>
      <c r="Q279" t="str">
        <f t="shared" si="5"/>
        <v>3</v>
      </c>
      <c r="R279">
        <v>4</v>
      </c>
      <c r="X279" t="s">
        <v>301</v>
      </c>
      <c r="Y279" t="s">
        <v>266</v>
      </c>
      <c r="BG279">
        <v>4</v>
      </c>
      <c r="BH279">
        <v>1489</v>
      </c>
      <c r="BI279">
        <f>($BH$323-$BH$320)/200</f>
        <v>5.5E-2</v>
      </c>
    </row>
    <row r="280" spans="1:61" x14ac:dyDescent="0.25">
      <c r="A280">
        <v>279</v>
      </c>
      <c r="D280">
        <v>89.699240000000003</v>
      </c>
      <c r="E280" s="2">
        <v>2</v>
      </c>
      <c r="P280">
        <v>1</v>
      </c>
      <c r="Q280" t="str">
        <f t="shared" si="5"/>
        <v>2</v>
      </c>
      <c r="R280">
        <v>2</v>
      </c>
      <c r="X280" t="s">
        <v>301</v>
      </c>
      <c r="Y280" t="s">
        <v>267</v>
      </c>
      <c r="AB280" t="s">
        <v>300</v>
      </c>
      <c r="AC280" t="str">
        <f>CONCATENATE($R280,$R281,$R282,$R283)</f>
        <v>2143</v>
      </c>
      <c r="BG280">
        <v>2</v>
      </c>
      <c r="BH280">
        <v>1499</v>
      </c>
      <c r="BI280">
        <f>($BH$324-$BH$321)/200</f>
        <v>7.0000000000000007E-2</v>
      </c>
    </row>
    <row r="281" spans="1:61" x14ac:dyDescent="0.25">
      <c r="A281">
        <v>280</v>
      </c>
      <c r="D281">
        <v>89.692914999999999</v>
      </c>
      <c r="E281" s="2">
        <v>2</v>
      </c>
      <c r="P281">
        <v>1</v>
      </c>
      <c r="Q281" t="str">
        <f t="shared" si="5"/>
        <v>2</v>
      </c>
      <c r="R281">
        <v>1</v>
      </c>
      <c r="X281" t="s">
        <v>301</v>
      </c>
      <c r="Y281" t="s">
        <v>268</v>
      </c>
      <c r="BG281">
        <v>1</v>
      </c>
      <c r="BH281">
        <v>1504</v>
      </c>
      <c r="BI281">
        <f>($BH$325-$BH$322)/200</f>
        <v>7.4999999999999997E-2</v>
      </c>
    </row>
    <row r="282" spans="1:61" x14ac:dyDescent="0.25">
      <c r="A282">
        <v>281</v>
      </c>
      <c r="D282">
        <v>89.695822000000007</v>
      </c>
      <c r="E282" s="2">
        <v>2</v>
      </c>
      <c r="P282">
        <v>1</v>
      </c>
      <c r="Q282" t="str">
        <f t="shared" si="5"/>
        <v>2</v>
      </c>
      <c r="R282">
        <v>4</v>
      </c>
      <c r="X282" t="s">
        <v>299</v>
      </c>
      <c r="Y282" t="s">
        <v>269</v>
      </c>
      <c r="BG282">
        <v>4</v>
      </c>
      <c r="BH282">
        <v>1508</v>
      </c>
      <c r="BI282">
        <f>($BH$326-$BH$323)/200</f>
        <v>0.11</v>
      </c>
    </row>
    <row r="283" spans="1:61" x14ac:dyDescent="0.25">
      <c r="A283">
        <v>282</v>
      </c>
      <c r="D283">
        <v>89.690314000000001</v>
      </c>
      <c r="E283" s="2">
        <v>2</v>
      </c>
      <c r="P283">
        <v>1</v>
      </c>
      <c r="Q283" t="str">
        <f t="shared" si="5"/>
        <v>2</v>
      </c>
      <c r="R283">
        <v>3</v>
      </c>
      <c r="X283" t="s">
        <v>300</v>
      </c>
      <c r="Y283" t="s">
        <v>264</v>
      </c>
      <c r="BG283">
        <v>3</v>
      </c>
      <c r="BH283">
        <v>1509</v>
      </c>
      <c r="BI283">
        <f>($BH$327-$BH$324)/200</f>
        <v>7.4999999999999997E-2</v>
      </c>
    </row>
    <row r="284" spans="1:61" x14ac:dyDescent="0.25">
      <c r="A284">
        <v>283</v>
      </c>
      <c r="D284">
        <v>89.691231000000002</v>
      </c>
      <c r="E284" s="2">
        <v>2</v>
      </c>
      <c r="P284">
        <v>1</v>
      </c>
      <c r="Q284" t="str">
        <f t="shared" si="5"/>
        <v>2</v>
      </c>
      <c r="R284">
        <v>2</v>
      </c>
      <c r="X284" t="s">
        <v>300</v>
      </c>
      <c r="Y284" t="s">
        <v>261</v>
      </c>
      <c r="AB284" t="s">
        <v>300</v>
      </c>
      <c r="AC284" t="str">
        <f>CONCATENATE($R284,$R285,$R286,$R287)</f>
        <v>2143</v>
      </c>
      <c r="BG284">
        <v>2</v>
      </c>
      <c r="BH284">
        <v>1521</v>
      </c>
      <c r="BI284">
        <f>($BH$328-$BH$325)/200</f>
        <v>7.0000000000000007E-2</v>
      </c>
    </row>
    <row r="285" spans="1:61" x14ac:dyDescent="0.25">
      <c r="A285">
        <v>284</v>
      </c>
      <c r="D285">
        <v>89.692047000000002</v>
      </c>
      <c r="E285" s="2">
        <v>2</v>
      </c>
      <c r="P285">
        <v>1</v>
      </c>
      <c r="Q285" t="str">
        <f t="shared" si="5"/>
        <v>2</v>
      </c>
      <c r="R285">
        <v>1</v>
      </c>
      <c r="X285" t="s">
        <v>300</v>
      </c>
      <c r="Y285" t="s">
        <v>262</v>
      </c>
      <c r="BG285">
        <v>1</v>
      </c>
      <c r="BH285">
        <v>1525</v>
      </c>
      <c r="BI285">
        <f>($BH$329-$BH$326)/200</f>
        <v>0.08</v>
      </c>
    </row>
    <row r="286" spans="1:61" x14ac:dyDescent="0.25">
      <c r="A286">
        <v>285</v>
      </c>
      <c r="D286">
        <v>89.792042000000009</v>
      </c>
      <c r="E286" s="2">
        <v>2</v>
      </c>
      <c r="P286">
        <v>1</v>
      </c>
      <c r="Q286" t="str">
        <f t="shared" si="5"/>
        <v>2</v>
      </c>
      <c r="R286">
        <v>4</v>
      </c>
      <c r="X286" t="s">
        <v>301</v>
      </c>
      <c r="Y286" t="s">
        <v>266</v>
      </c>
      <c r="BG286">
        <v>4</v>
      </c>
      <c r="BH286">
        <v>1532</v>
      </c>
      <c r="BI286">
        <f>($BH$335-$BH$332)/200</f>
        <v>0.05</v>
      </c>
    </row>
    <row r="287" spans="1:61" x14ac:dyDescent="0.25">
      <c r="A287">
        <v>286</v>
      </c>
      <c r="D287">
        <v>89.699240000000003</v>
      </c>
      <c r="E287" s="2">
        <v>2</v>
      </c>
      <c r="P287">
        <v>1</v>
      </c>
      <c r="Q287" t="str">
        <f t="shared" si="5"/>
        <v>2</v>
      </c>
      <c r="R287">
        <v>3</v>
      </c>
      <c r="X287" t="s">
        <v>301</v>
      </c>
      <c r="Y287" t="s">
        <v>267</v>
      </c>
      <c r="BG287">
        <v>3</v>
      </c>
      <c r="BH287">
        <v>1533</v>
      </c>
      <c r="BI287">
        <f>($BH$336-$BH$333)/200</f>
        <v>9.5000000000000001E-2</v>
      </c>
    </row>
    <row r="288" spans="1:61" x14ac:dyDescent="0.25">
      <c r="A288">
        <v>287</v>
      </c>
      <c r="B288">
        <v>99.412304000000006</v>
      </c>
      <c r="C288" s="4">
        <v>1</v>
      </c>
      <c r="P288">
        <v>1</v>
      </c>
      <c r="Q288" t="str">
        <f t="shared" si="5"/>
        <v>1</v>
      </c>
      <c r="R288">
        <v>2</v>
      </c>
      <c r="X288" t="s">
        <v>301</v>
      </c>
      <c r="Y288" t="s">
        <v>268</v>
      </c>
      <c r="AB288" t="s">
        <v>300</v>
      </c>
      <c r="AC288" t="str">
        <f>CONCATENATE($R288,$R289,$R290,$R291)</f>
        <v>2143</v>
      </c>
      <c r="BG288">
        <v>2</v>
      </c>
      <c r="BH288">
        <v>1539</v>
      </c>
      <c r="BI288">
        <f>($BH$337-$BH$334)/200</f>
        <v>8.5000000000000006E-2</v>
      </c>
    </row>
    <row r="289" spans="1:61" x14ac:dyDescent="0.25">
      <c r="A289">
        <v>288</v>
      </c>
      <c r="B289">
        <v>99.433426000000011</v>
      </c>
      <c r="C289" s="4">
        <v>1</v>
      </c>
      <c r="P289">
        <v>1</v>
      </c>
      <c r="Q289" t="str">
        <f t="shared" si="5"/>
        <v>1</v>
      </c>
      <c r="R289">
        <v>1</v>
      </c>
      <c r="X289" t="s">
        <v>299</v>
      </c>
      <c r="Y289" t="s">
        <v>269</v>
      </c>
      <c r="BG289">
        <v>1</v>
      </c>
      <c r="BH289">
        <v>1545</v>
      </c>
      <c r="BI289">
        <f>($BH$338-$BH$335)/200</f>
        <v>0.115</v>
      </c>
    </row>
    <row r="290" spans="1:61" x14ac:dyDescent="0.25">
      <c r="A290">
        <v>289</v>
      </c>
      <c r="B290">
        <v>99.424652000000009</v>
      </c>
      <c r="C290" s="4">
        <v>1</v>
      </c>
      <c r="P290">
        <v>1</v>
      </c>
      <c r="Q290" t="str">
        <f t="shared" si="5"/>
        <v>1</v>
      </c>
      <c r="R290">
        <v>4</v>
      </c>
      <c r="X290" t="s">
        <v>300</v>
      </c>
      <c r="Y290" t="s">
        <v>264</v>
      </c>
      <c r="BG290">
        <v>4</v>
      </c>
      <c r="BH290">
        <v>1552</v>
      </c>
      <c r="BI290">
        <f>($BH$339-$BH$336)/200</f>
        <v>5.5E-2</v>
      </c>
    </row>
    <row r="291" spans="1:61" x14ac:dyDescent="0.25">
      <c r="A291">
        <v>290</v>
      </c>
      <c r="B291">
        <v>99.416437000000002</v>
      </c>
      <c r="C291" s="4">
        <v>1</v>
      </c>
      <c r="H291">
        <v>93.220486000000008</v>
      </c>
      <c r="I291" s="5">
        <v>4</v>
      </c>
      <c r="P291">
        <v>2</v>
      </c>
      <c r="Q291" t="str">
        <f t="shared" si="5"/>
        <v>14</v>
      </c>
      <c r="R291">
        <v>3</v>
      </c>
      <c r="X291" t="s">
        <v>300</v>
      </c>
      <c r="Y291" t="s">
        <v>261</v>
      </c>
      <c r="BG291">
        <v>3</v>
      </c>
      <c r="BH291">
        <v>1553</v>
      </c>
      <c r="BI291">
        <f>($BH$340-$BH$337)/200</f>
        <v>8.5000000000000006E-2</v>
      </c>
    </row>
    <row r="292" spans="1:61" x14ac:dyDescent="0.25">
      <c r="A292">
        <v>291</v>
      </c>
      <c r="B292">
        <v>99.379705999999999</v>
      </c>
      <c r="C292" s="4">
        <v>1</v>
      </c>
      <c r="H292">
        <v>93.178345000000007</v>
      </c>
      <c r="I292" s="5">
        <v>4</v>
      </c>
      <c r="P292">
        <v>2</v>
      </c>
      <c r="Q292" t="str">
        <f t="shared" si="5"/>
        <v>14</v>
      </c>
      <c r="R292">
        <v>2</v>
      </c>
      <c r="X292" t="s">
        <v>300</v>
      </c>
      <c r="Y292" t="s">
        <v>262</v>
      </c>
      <c r="AB292" t="s">
        <v>300</v>
      </c>
      <c r="AC292" t="str">
        <f>CONCATENATE($R292,$R293,$R294,$R295)</f>
        <v>2143</v>
      </c>
      <c r="BG292">
        <v>2</v>
      </c>
      <c r="BH292">
        <v>1560</v>
      </c>
      <c r="BI292">
        <f>($BH$341-$BH$338)/200</f>
        <v>8.5000000000000006E-2</v>
      </c>
    </row>
    <row r="293" spans="1:61" x14ac:dyDescent="0.25">
      <c r="A293">
        <v>292</v>
      </c>
      <c r="B293">
        <v>99.342209000000011</v>
      </c>
      <c r="C293" s="4">
        <v>1</v>
      </c>
      <c r="H293">
        <v>93.212628000000009</v>
      </c>
      <c r="I293" s="5">
        <v>4</v>
      </c>
      <c r="P293">
        <v>2</v>
      </c>
      <c r="Q293" t="str">
        <f t="shared" si="5"/>
        <v>14</v>
      </c>
      <c r="R293">
        <v>1</v>
      </c>
      <c r="X293" t="s">
        <v>300</v>
      </c>
      <c r="Y293" t="s">
        <v>263</v>
      </c>
      <c r="BG293">
        <v>1</v>
      </c>
      <c r="BH293">
        <v>1568</v>
      </c>
      <c r="BI293">
        <f>($BH$342-$BH$339)/200</f>
        <v>0.105</v>
      </c>
    </row>
    <row r="294" spans="1:61" x14ac:dyDescent="0.25">
      <c r="A294">
        <v>293</v>
      </c>
      <c r="B294">
        <v>99.412304000000006</v>
      </c>
      <c r="C294" s="4">
        <v>1</v>
      </c>
      <c r="F294">
        <v>97.680304000000007</v>
      </c>
      <c r="G294" s="3">
        <v>3</v>
      </c>
      <c r="H294">
        <v>93.208752000000004</v>
      </c>
      <c r="I294" s="5">
        <v>4</v>
      </c>
      <c r="P294">
        <v>3</v>
      </c>
      <c r="Q294" t="str">
        <f t="shared" si="5"/>
        <v>134</v>
      </c>
      <c r="R294">
        <v>4</v>
      </c>
      <c r="X294" t="s">
        <v>300</v>
      </c>
      <c r="Y294" t="s">
        <v>264</v>
      </c>
      <c r="BG294">
        <v>4</v>
      </c>
      <c r="BH294">
        <v>1576</v>
      </c>
      <c r="BI294">
        <f>($BH$343-$BH$340)/200</f>
        <v>6.5000000000000002E-2</v>
      </c>
    </row>
    <row r="295" spans="1:61" x14ac:dyDescent="0.25">
      <c r="A295">
        <v>294</v>
      </c>
      <c r="F295">
        <v>97.781781000000009</v>
      </c>
      <c r="G295" s="3">
        <v>3</v>
      </c>
      <c r="H295">
        <v>93.17681300000001</v>
      </c>
      <c r="I295" s="5">
        <v>4</v>
      </c>
      <c r="P295">
        <v>2</v>
      </c>
      <c r="Q295" t="str">
        <f t="shared" si="5"/>
        <v>34</v>
      </c>
      <c r="R295">
        <v>3</v>
      </c>
      <c r="X295" t="s">
        <v>300</v>
      </c>
      <c r="Y295" t="s">
        <v>261</v>
      </c>
      <c r="BG295">
        <v>3</v>
      </c>
      <c r="BH295">
        <v>1579</v>
      </c>
      <c r="BI295">
        <f>($BH$344-$BH$341)/200</f>
        <v>7.4999999999999997E-2</v>
      </c>
    </row>
    <row r="296" spans="1:61" x14ac:dyDescent="0.25">
      <c r="A296">
        <v>295</v>
      </c>
      <c r="F296">
        <v>97.804636000000002</v>
      </c>
      <c r="G296" s="3">
        <v>3</v>
      </c>
      <c r="H296">
        <v>93.220486000000008</v>
      </c>
      <c r="I296" s="5">
        <v>4</v>
      </c>
      <c r="P296">
        <v>2</v>
      </c>
      <c r="Q296" t="str">
        <f t="shared" si="5"/>
        <v>34</v>
      </c>
      <c r="R296">
        <v>2</v>
      </c>
      <c r="X296" t="s">
        <v>300</v>
      </c>
      <c r="Y296" t="s">
        <v>262</v>
      </c>
      <c r="BG296">
        <v>2</v>
      </c>
      <c r="BH296">
        <v>1581</v>
      </c>
      <c r="BI296">
        <f>($BH$345-$BH$342)/200</f>
        <v>8.5000000000000006E-2</v>
      </c>
    </row>
    <row r="297" spans="1:61" x14ac:dyDescent="0.25">
      <c r="A297">
        <v>296</v>
      </c>
      <c r="F297">
        <v>97.820603000000006</v>
      </c>
      <c r="G297" s="3">
        <v>3</v>
      </c>
      <c r="H297">
        <v>93.220486000000008</v>
      </c>
      <c r="I297" s="5">
        <v>4</v>
      </c>
      <c r="P297">
        <v>2</v>
      </c>
      <c r="Q297" t="str">
        <f t="shared" si="5"/>
        <v>34</v>
      </c>
      <c r="R297">
        <v>1</v>
      </c>
      <c r="X297" t="s">
        <v>300</v>
      </c>
      <c r="Y297" t="s">
        <v>263</v>
      </c>
      <c r="BG297">
        <v>1</v>
      </c>
      <c r="BH297">
        <v>1592</v>
      </c>
      <c r="BI297">
        <f>($BH$346-$BH$343)/200</f>
        <v>0.1</v>
      </c>
    </row>
    <row r="298" spans="1:61" x14ac:dyDescent="0.25">
      <c r="A298">
        <v>297</v>
      </c>
      <c r="F298">
        <v>97.738772000000012</v>
      </c>
      <c r="G298" s="3">
        <v>3</v>
      </c>
      <c r="H298">
        <v>93.220486000000008</v>
      </c>
      <c r="I298" s="5">
        <v>4</v>
      </c>
      <c r="P298">
        <v>2</v>
      </c>
      <c r="Q298" t="str">
        <f t="shared" si="5"/>
        <v>34</v>
      </c>
      <c r="R298" t="s">
        <v>22</v>
      </c>
      <c r="X298" t="s">
        <v>300</v>
      </c>
      <c r="Y298" t="s">
        <v>264</v>
      </c>
      <c r="BG298" t="s">
        <v>22</v>
      </c>
      <c r="BH298">
        <v>1595</v>
      </c>
      <c r="BI298">
        <f>($BH$347-$BH$344)/200</f>
        <v>7.0000000000000007E-2</v>
      </c>
    </row>
    <row r="299" spans="1:61" x14ac:dyDescent="0.25">
      <c r="A299">
        <v>298</v>
      </c>
      <c r="F299">
        <v>97.713822000000008</v>
      </c>
      <c r="G299" s="3">
        <v>3</v>
      </c>
      <c r="P299">
        <v>1</v>
      </c>
      <c r="Q299" t="str">
        <f t="shared" si="5"/>
        <v>3</v>
      </c>
      <c r="R299" t="s">
        <v>22</v>
      </c>
      <c r="X299" t="s">
        <v>300</v>
      </c>
      <c r="Y299" t="s">
        <v>261</v>
      </c>
      <c r="BG299" t="s">
        <v>22</v>
      </c>
      <c r="BH299">
        <v>1597</v>
      </c>
      <c r="BI299">
        <f>($BH$348-$BH$345)/200</f>
        <v>8.5000000000000006E-2</v>
      </c>
    </row>
    <row r="300" spans="1:61" x14ac:dyDescent="0.25">
      <c r="A300">
        <v>299</v>
      </c>
      <c r="F300">
        <v>97.680304000000007</v>
      </c>
      <c r="G300" s="3">
        <v>3</v>
      </c>
      <c r="P300">
        <v>1</v>
      </c>
      <c r="Q300" t="str">
        <f t="shared" si="5"/>
        <v>3</v>
      </c>
      <c r="R300">
        <v>2</v>
      </c>
      <c r="X300" t="s">
        <v>300</v>
      </c>
      <c r="Y300" t="s">
        <v>262</v>
      </c>
      <c r="AB300" t="s">
        <v>300</v>
      </c>
      <c r="AC300" t="str">
        <f>CONCATENATE($R300,$R301,$R302,$R303)</f>
        <v>2143</v>
      </c>
      <c r="BG300">
        <v>2</v>
      </c>
      <c r="BH300">
        <v>1598</v>
      </c>
      <c r="BI300">
        <f>($BH$349-$BH$346)/200</f>
        <v>0.09</v>
      </c>
    </row>
    <row r="301" spans="1:61" x14ac:dyDescent="0.25">
      <c r="A301">
        <v>300</v>
      </c>
      <c r="P301">
        <v>0</v>
      </c>
      <c r="Q301" t="str">
        <f t="shared" si="5"/>
        <v/>
      </c>
      <c r="R301">
        <v>1</v>
      </c>
      <c r="X301" t="s">
        <v>300</v>
      </c>
      <c r="Y301" t="s">
        <v>263</v>
      </c>
      <c r="BG301">
        <v>1</v>
      </c>
      <c r="BH301">
        <v>1603</v>
      </c>
      <c r="BI301">
        <f>($BH$350-$BH$347)/200</f>
        <v>0.105</v>
      </c>
    </row>
    <row r="302" spans="1:61" x14ac:dyDescent="0.25">
      <c r="A302">
        <v>301</v>
      </c>
      <c r="D302">
        <v>118.88011800000001</v>
      </c>
      <c r="E302" s="2">
        <v>2</v>
      </c>
      <c r="P302">
        <v>1</v>
      </c>
      <c r="Q302" t="str">
        <f t="shared" si="5"/>
        <v>2</v>
      </c>
      <c r="R302">
        <v>4</v>
      </c>
      <c r="X302" t="s">
        <v>300</v>
      </c>
      <c r="Y302" t="s">
        <v>264</v>
      </c>
      <c r="BG302">
        <v>4</v>
      </c>
      <c r="BH302">
        <v>1606</v>
      </c>
      <c r="BI302">
        <f>($BH$351-$BH$348)/200</f>
        <v>6.5000000000000002E-2</v>
      </c>
    </row>
    <row r="303" spans="1:61" x14ac:dyDescent="0.25">
      <c r="A303">
        <v>302</v>
      </c>
      <c r="D303">
        <v>118.88328000000001</v>
      </c>
      <c r="E303" s="2">
        <v>2</v>
      </c>
      <c r="P303">
        <v>1</v>
      </c>
      <c r="Q303" t="str">
        <f t="shared" si="5"/>
        <v>2</v>
      </c>
      <c r="R303">
        <v>3</v>
      </c>
      <c r="X303" t="s">
        <v>300</v>
      </c>
      <c r="Y303" t="s">
        <v>261</v>
      </c>
      <c r="BG303">
        <v>3</v>
      </c>
      <c r="BH303">
        <v>1607</v>
      </c>
      <c r="BI303">
        <f>($BH$352-$BH$349)/200</f>
        <v>7.4999999999999997E-2</v>
      </c>
    </row>
    <row r="304" spans="1:61" x14ac:dyDescent="0.25">
      <c r="A304">
        <v>303</v>
      </c>
      <c r="D304">
        <v>118.89016900000001</v>
      </c>
      <c r="E304" s="2">
        <v>2</v>
      </c>
      <c r="P304">
        <v>1</v>
      </c>
      <c r="Q304" t="str">
        <f t="shared" si="5"/>
        <v>2</v>
      </c>
      <c r="R304">
        <v>2</v>
      </c>
      <c r="X304" t="s">
        <v>300</v>
      </c>
      <c r="Y304" t="s">
        <v>262</v>
      </c>
      <c r="AB304" t="s">
        <v>300</v>
      </c>
      <c r="AC304" t="str">
        <f>CONCATENATE($R304,$R305,$R306,$R307)</f>
        <v>2143</v>
      </c>
      <c r="BG304">
        <v>2</v>
      </c>
      <c r="BH304">
        <v>1619</v>
      </c>
      <c r="BI304">
        <f>($BH$353-$BH$350)/200</f>
        <v>8.5000000000000006E-2</v>
      </c>
    </row>
    <row r="305" spans="1:61" x14ac:dyDescent="0.25">
      <c r="A305">
        <v>304</v>
      </c>
      <c r="D305">
        <v>118.85787400000001</v>
      </c>
      <c r="E305" s="2">
        <v>2</v>
      </c>
      <c r="P305">
        <v>1</v>
      </c>
      <c r="Q305" t="str">
        <f t="shared" si="5"/>
        <v>2</v>
      </c>
      <c r="R305">
        <v>1</v>
      </c>
      <c r="X305" t="s">
        <v>300</v>
      </c>
      <c r="Y305" t="s">
        <v>263</v>
      </c>
      <c r="BG305">
        <v>1</v>
      </c>
      <c r="BH305">
        <v>1625</v>
      </c>
      <c r="BI305">
        <f>($BH$354-$BH$351)/200</f>
        <v>0.105</v>
      </c>
    </row>
    <row r="306" spans="1:61" x14ac:dyDescent="0.25">
      <c r="A306">
        <v>305</v>
      </c>
      <c r="D306">
        <v>118.89506700000001</v>
      </c>
      <c r="E306" s="2">
        <v>2</v>
      </c>
      <c r="P306">
        <v>1</v>
      </c>
      <c r="Q306" t="str">
        <f t="shared" si="5"/>
        <v>2</v>
      </c>
      <c r="R306">
        <v>4</v>
      </c>
      <c r="X306" t="s">
        <v>300</v>
      </c>
      <c r="Y306" t="s">
        <v>264</v>
      </c>
      <c r="BG306">
        <v>4</v>
      </c>
      <c r="BH306">
        <v>1629</v>
      </c>
      <c r="BI306">
        <f>($BH$355-$BH$352)/200</f>
        <v>0.08</v>
      </c>
    </row>
    <row r="307" spans="1:61" x14ac:dyDescent="0.25">
      <c r="A307">
        <v>306</v>
      </c>
      <c r="D307">
        <v>118.88062900000001</v>
      </c>
      <c r="E307" s="2">
        <v>2</v>
      </c>
      <c r="P307">
        <v>1</v>
      </c>
      <c r="Q307" t="str">
        <f t="shared" si="5"/>
        <v>2</v>
      </c>
      <c r="R307">
        <v>3</v>
      </c>
      <c r="X307" t="s">
        <v>300</v>
      </c>
      <c r="Y307" t="s">
        <v>261</v>
      </c>
      <c r="BG307">
        <v>3</v>
      </c>
      <c r="BH307">
        <v>1632</v>
      </c>
      <c r="BI307">
        <f>($BH$356-$BH$353)/200</f>
        <v>7.0000000000000007E-2</v>
      </c>
    </row>
    <row r="308" spans="1:61" x14ac:dyDescent="0.25">
      <c r="A308">
        <v>307</v>
      </c>
      <c r="D308">
        <v>118.88011800000001</v>
      </c>
      <c r="E308" s="2">
        <v>2</v>
      </c>
      <c r="P308">
        <v>1</v>
      </c>
      <c r="Q308" t="str">
        <f t="shared" si="5"/>
        <v>2</v>
      </c>
      <c r="R308">
        <v>2</v>
      </c>
      <c r="X308" t="s">
        <v>300</v>
      </c>
      <c r="Y308" t="s">
        <v>262</v>
      </c>
      <c r="AB308" t="s">
        <v>300</v>
      </c>
      <c r="AC308" t="str">
        <f>CONCATENATE($R308,$R309,$R310,$R311)</f>
        <v>2143</v>
      </c>
      <c r="BG308">
        <v>2</v>
      </c>
      <c r="BH308">
        <v>1641</v>
      </c>
      <c r="BI308">
        <f>($BH$357-$BH$354)/200</f>
        <v>8.5000000000000006E-2</v>
      </c>
    </row>
    <row r="309" spans="1:61" x14ac:dyDescent="0.25">
      <c r="A309">
        <v>308</v>
      </c>
      <c r="D309">
        <v>118.88011800000001</v>
      </c>
      <c r="E309" s="2">
        <v>2</v>
      </c>
      <c r="P309">
        <v>1</v>
      </c>
      <c r="Q309" t="str">
        <f t="shared" si="5"/>
        <v>2</v>
      </c>
      <c r="R309">
        <v>1</v>
      </c>
      <c r="X309" t="s">
        <v>300</v>
      </c>
      <c r="Y309" t="s">
        <v>263</v>
      </c>
      <c r="BG309">
        <v>1</v>
      </c>
      <c r="BH309">
        <v>1648</v>
      </c>
      <c r="BI309">
        <f>($BH$358-$BH$355)/200</f>
        <v>0.09</v>
      </c>
    </row>
    <row r="310" spans="1:61" x14ac:dyDescent="0.25">
      <c r="A310">
        <v>309</v>
      </c>
      <c r="B310">
        <v>129.06484399999999</v>
      </c>
      <c r="C310" s="4">
        <v>1</v>
      </c>
      <c r="P310">
        <v>1</v>
      </c>
      <c r="Q310" t="str">
        <f t="shared" si="5"/>
        <v>1</v>
      </c>
      <c r="R310">
        <v>4</v>
      </c>
      <c r="X310" t="s">
        <v>300</v>
      </c>
      <c r="Y310" t="s">
        <v>264</v>
      </c>
      <c r="BG310">
        <v>4</v>
      </c>
      <c r="BH310">
        <v>1652</v>
      </c>
      <c r="BI310">
        <f>($BH$359-$BH$356)/200</f>
        <v>8.5000000000000006E-2</v>
      </c>
    </row>
    <row r="311" spans="1:61" x14ac:dyDescent="0.25">
      <c r="A311">
        <v>310</v>
      </c>
      <c r="B311">
        <v>129.058211</v>
      </c>
      <c r="C311" s="4">
        <v>1</v>
      </c>
      <c r="P311">
        <v>1</v>
      </c>
      <c r="Q311" t="str">
        <f t="shared" si="5"/>
        <v>1</v>
      </c>
      <c r="R311">
        <v>3</v>
      </c>
      <c r="X311" t="s">
        <v>300</v>
      </c>
      <c r="Y311" t="s">
        <v>261</v>
      </c>
      <c r="BG311">
        <v>3</v>
      </c>
      <c r="BH311">
        <v>1654</v>
      </c>
      <c r="BI311">
        <f>($BH$360-$BH$357)/200</f>
        <v>7.0000000000000007E-2</v>
      </c>
    </row>
    <row r="312" spans="1:61" x14ac:dyDescent="0.25">
      <c r="A312">
        <v>311</v>
      </c>
      <c r="B312">
        <v>129.08627200000001</v>
      </c>
      <c r="C312" s="4">
        <v>1</v>
      </c>
      <c r="P312">
        <v>1</v>
      </c>
      <c r="Q312" t="str">
        <f t="shared" si="5"/>
        <v>1</v>
      </c>
      <c r="R312">
        <v>2</v>
      </c>
      <c r="X312" t="s">
        <v>300</v>
      </c>
      <c r="Y312" t="s">
        <v>262</v>
      </c>
      <c r="AB312" t="s">
        <v>300</v>
      </c>
      <c r="AC312" t="str">
        <f>CONCATENATE($R312,$R313,$R314,$R315)</f>
        <v>2143</v>
      </c>
      <c r="BG312">
        <v>2</v>
      </c>
      <c r="BH312">
        <v>1664</v>
      </c>
      <c r="BI312">
        <f>($BH$361-$BH$358)/200</f>
        <v>0.1</v>
      </c>
    </row>
    <row r="313" spans="1:61" x14ac:dyDescent="0.25">
      <c r="A313">
        <v>312</v>
      </c>
      <c r="B313">
        <v>129.047755</v>
      </c>
      <c r="C313" s="4">
        <v>1</v>
      </c>
      <c r="P313">
        <v>1</v>
      </c>
      <c r="Q313" t="str">
        <f t="shared" si="5"/>
        <v>1</v>
      </c>
      <c r="R313">
        <v>1</v>
      </c>
      <c r="X313" t="s">
        <v>300</v>
      </c>
      <c r="Y313" t="s">
        <v>263</v>
      </c>
      <c r="BG313">
        <v>1</v>
      </c>
      <c r="BH313">
        <v>1669</v>
      </c>
      <c r="BI313">
        <f>($BH$362-$BH$359)/200</f>
        <v>0.1</v>
      </c>
    </row>
    <row r="314" spans="1:61" x14ac:dyDescent="0.25">
      <c r="A314">
        <v>313</v>
      </c>
      <c r="B314">
        <v>129.006426</v>
      </c>
      <c r="C314" s="4">
        <v>1</v>
      </c>
      <c r="H314">
        <v>123.25147100000001</v>
      </c>
      <c r="I314" s="5">
        <v>4</v>
      </c>
      <c r="P314">
        <v>2</v>
      </c>
      <c r="Q314" t="str">
        <f t="shared" si="5"/>
        <v>14</v>
      </c>
      <c r="R314">
        <v>4</v>
      </c>
      <c r="X314" t="s">
        <v>300</v>
      </c>
      <c r="Y314" t="s">
        <v>264</v>
      </c>
      <c r="BG314">
        <v>4</v>
      </c>
      <c r="BH314">
        <v>1674</v>
      </c>
      <c r="BI314">
        <f>($BH$363-$BH$360)/200</f>
        <v>9.5000000000000001E-2</v>
      </c>
    </row>
    <row r="315" spans="1:61" x14ac:dyDescent="0.25">
      <c r="A315">
        <v>314</v>
      </c>
      <c r="B315">
        <v>129.04571000000001</v>
      </c>
      <c r="C315" s="4">
        <v>1</v>
      </c>
      <c r="H315">
        <v>123.13943700000002</v>
      </c>
      <c r="I315" s="5">
        <v>4</v>
      </c>
      <c r="P315">
        <v>2</v>
      </c>
      <c r="Q315" t="str">
        <f t="shared" si="5"/>
        <v>14</v>
      </c>
      <c r="R315">
        <v>3</v>
      </c>
      <c r="X315" t="s">
        <v>304</v>
      </c>
      <c r="Y315" t="s">
        <v>281</v>
      </c>
      <c r="BG315">
        <v>3</v>
      </c>
      <c r="BH315">
        <v>1675</v>
      </c>
      <c r="BI315">
        <f>($BH$369-$BH$366)/200</f>
        <v>0.16500000000000001</v>
      </c>
    </row>
    <row r="316" spans="1:61" x14ac:dyDescent="0.25">
      <c r="A316">
        <v>315</v>
      </c>
      <c r="B316">
        <v>129.07045600000001</v>
      </c>
      <c r="C316" s="4">
        <v>1</v>
      </c>
      <c r="H316">
        <v>123.13127700000001</v>
      </c>
      <c r="I316" s="5">
        <v>4</v>
      </c>
      <c r="P316">
        <v>2</v>
      </c>
      <c r="Q316" t="str">
        <f t="shared" si="5"/>
        <v>14</v>
      </c>
      <c r="R316">
        <v>2</v>
      </c>
      <c r="X316" t="s">
        <v>304</v>
      </c>
      <c r="Y316" t="s">
        <v>282</v>
      </c>
      <c r="AB316" t="s">
        <v>301</v>
      </c>
      <c r="AC316" t="str">
        <f>CONCATENATE($R316,$R317,$R318,$R319)</f>
        <v>2134</v>
      </c>
      <c r="BG316">
        <v>2</v>
      </c>
      <c r="BH316">
        <v>1689</v>
      </c>
      <c r="BI316">
        <f>($BH$370-$BH$367)/200</f>
        <v>9.5000000000000001E-2</v>
      </c>
    </row>
    <row r="317" spans="1:61" x14ac:dyDescent="0.25">
      <c r="A317">
        <v>316</v>
      </c>
      <c r="B317">
        <v>129.06484399999999</v>
      </c>
      <c r="C317" s="4">
        <v>1</v>
      </c>
      <c r="F317">
        <v>128.18820400000001</v>
      </c>
      <c r="G317" s="3">
        <v>3</v>
      </c>
      <c r="H317">
        <v>123.16173000000001</v>
      </c>
      <c r="I317" s="5">
        <v>4</v>
      </c>
      <c r="P317">
        <v>3</v>
      </c>
      <c r="Q317" t="str">
        <f t="shared" si="5"/>
        <v>134</v>
      </c>
      <c r="R317">
        <v>1</v>
      </c>
      <c r="X317" t="s">
        <v>304</v>
      </c>
      <c r="Y317" t="s">
        <v>283</v>
      </c>
      <c r="BG317">
        <v>1</v>
      </c>
      <c r="BH317">
        <v>1693</v>
      </c>
      <c r="BI317">
        <f>($BH$371-$BH$368)/200</f>
        <v>0.13</v>
      </c>
    </row>
    <row r="318" spans="1:61" x14ac:dyDescent="0.25">
      <c r="A318">
        <v>317</v>
      </c>
      <c r="F318">
        <v>128.21095500000001</v>
      </c>
      <c r="G318" s="3">
        <v>3</v>
      </c>
      <c r="H318">
        <v>123.11403100000001</v>
      </c>
      <c r="I318" s="5">
        <v>4</v>
      </c>
      <c r="P318">
        <v>2</v>
      </c>
      <c r="Q318" t="str">
        <f t="shared" si="5"/>
        <v>34</v>
      </c>
      <c r="R318">
        <v>3</v>
      </c>
      <c r="X318" t="s">
        <v>304</v>
      </c>
      <c r="Y318" t="s">
        <v>284</v>
      </c>
      <c r="BG318">
        <v>3</v>
      </c>
      <c r="BH318">
        <v>1699</v>
      </c>
      <c r="BI318">
        <f>($BH$372-$BH$369)/200</f>
        <v>9.5000000000000001E-2</v>
      </c>
    </row>
    <row r="319" spans="1:61" x14ac:dyDescent="0.25">
      <c r="A319">
        <v>318</v>
      </c>
      <c r="F319">
        <v>128.21906900000002</v>
      </c>
      <c r="G319" s="3">
        <v>3</v>
      </c>
      <c r="H319">
        <v>123.14566300000001</v>
      </c>
      <c r="I319" s="5">
        <v>4</v>
      </c>
      <c r="P319">
        <v>2</v>
      </c>
      <c r="Q319" t="str">
        <f t="shared" si="5"/>
        <v>34</v>
      </c>
      <c r="R319">
        <v>4</v>
      </c>
      <c r="X319" t="s">
        <v>299</v>
      </c>
      <c r="Y319" t="s">
        <v>285</v>
      </c>
      <c r="BG319">
        <v>4</v>
      </c>
      <c r="BH319">
        <v>1699</v>
      </c>
      <c r="BI319">
        <f>($BH$373-$BH$370)/200</f>
        <v>0.13500000000000001</v>
      </c>
    </row>
    <row r="320" spans="1:61" x14ac:dyDescent="0.25">
      <c r="A320">
        <v>319</v>
      </c>
      <c r="F320">
        <v>128.21728400000001</v>
      </c>
      <c r="G320" s="3">
        <v>3</v>
      </c>
      <c r="H320">
        <v>123.25147100000001</v>
      </c>
      <c r="I320" s="5">
        <v>4</v>
      </c>
      <c r="P320">
        <v>2</v>
      </c>
      <c r="Q320" t="str">
        <f t="shared" si="5"/>
        <v>34</v>
      </c>
      <c r="R320">
        <v>2</v>
      </c>
      <c r="X320" t="s">
        <v>300</v>
      </c>
      <c r="Y320" t="s">
        <v>263</v>
      </c>
      <c r="AB320" t="s">
        <v>301</v>
      </c>
      <c r="AC320" t="str">
        <f>CONCATENATE($R320,$R321,$R322,$R323)</f>
        <v>2134</v>
      </c>
      <c r="BG320">
        <v>2</v>
      </c>
      <c r="BH320">
        <v>1709</v>
      </c>
      <c r="BI320">
        <f>($BH$374-$BH$371)/200</f>
        <v>8.5000000000000006E-2</v>
      </c>
    </row>
    <row r="321" spans="1:61" x14ac:dyDescent="0.25">
      <c r="A321">
        <v>320</v>
      </c>
      <c r="F321">
        <v>128.25728400000003</v>
      </c>
      <c r="G321" s="3">
        <v>3</v>
      </c>
      <c r="P321">
        <v>1</v>
      </c>
      <c r="Q321" t="str">
        <f t="shared" si="5"/>
        <v>3</v>
      </c>
      <c r="R321">
        <v>1</v>
      </c>
      <c r="X321" t="s">
        <v>300</v>
      </c>
      <c r="Y321" t="s">
        <v>264</v>
      </c>
      <c r="BG321">
        <v>1</v>
      </c>
      <c r="BH321">
        <v>1714</v>
      </c>
      <c r="BI321">
        <f>($BH$375-$BH$372)/200</f>
        <v>8.5000000000000006E-2</v>
      </c>
    </row>
    <row r="322" spans="1:61" x14ac:dyDescent="0.25">
      <c r="A322">
        <v>321</v>
      </c>
      <c r="D322">
        <v>154.31268</v>
      </c>
      <c r="E322" s="2">
        <v>2</v>
      </c>
      <c r="F322">
        <v>128.304373</v>
      </c>
      <c r="G322" s="3">
        <v>3</v>
      </c>
      <c r="P322">
        <v>2</v>
      </c>
      <c r="Q322" t="str">
        <f t="shared" ref="Q322:Q385" si="6">CONCATENATE(C322,E322,G322,I322)</f>
        <v>23</v>
      </c>
      <c r="R322">
        <v>3</v>
      </c>
      <c r="X322" t="s">
        <v>300</v>
      </c>
      <c r="Y322" t="s">
        <v>261</v>
      </c>
      <c r="BG322">
        <v>3</v>
      </c>
      <c r="BH322">
        <v>1720</v>
      </c>
      <c r="BI322">
        <f>($BH$376-$BH$373)/200</f>
        <v>0.1</v>
      </c>
    </row>
    <row r="323" spans="1:61" x14ac:dyDescent="0.25">
      <c r="A323">
        <v>322</v>
      </c>
      <c r="D323">
        <v>154.36874800000001</v>
      </c>
      <c r="E323" s="2">
        <v>2</v>
      </c>
      <c r="F323">
        <v>128.18820400000001</v>
      </c>
      <c r="G323" s="3">
        <v>3</v>
      </c>
      <c r="P323">
        <v>2</v>
      </c>
      <c r="Q323" t="str">
        <f t="shared" si="6"/>
        <v>23</v>
      </c>
      <c r="R323">
        <v>4</v>
      </c>
      <c r="X323" t="s">
        <v>300</v>
      </c>
      <c r="Y323" t="s">
        <v>262</v>
      </c>
      <c r="BG323">
        <v>4</v>
      </c>
      <c r="BH323">
        <v>1720</v>
      </c>
      <c r="BI323">
        <f>($BH$377-$BH$374)/200</f>
        <v>0.12</v>
      </c>
    </row>
    <row r="324" spans="1:61" x14ac:dyDescent="0.25">
      <c r="A324">
        <v>323</v>
      </c>
      <c r="D324">
        <v>154.299925</v>
      </c>
      <c r="E324" s="2">
        <v>2</v>
      </c>
      <c r="F324">
        <v>128.14550200000002</v>
      </c>
      <c r="G324" s="3">
        <v>3</v>
      </c>
      <c r="P324">
        <v>2</v>
      </c>
      <c r="Q324" t="str">
        <f t="shared" si="6"/>
        <v>23</v>
      </c>
      <c r="R324">
        <v>2</v>
      </c>
      <c r="X324" t="s">
        <v>300</v>
      </c>
      <c r="Y324" t="s">
        <v>263</v>
      </c>
      <c r="AB324" t="s">
        <v>300</v>
      </c>
      <c r="AC324" t="str">
        <f>CONCATENATE($R324,$R325,$R326,$R327)</f>
        <v>2143</v>
      </c>
      <c r="BG324">
        <v>2</v>
      </c>
      <c r="BH324">
        <v>1728</v>
      </c>
      <c r="BI324">
        <f>($BH$378-$BH$375)/200</f>
        <v>0.11</v>
      </c>
    </row>
    <row r="325" spans="1:61" x14ac:dyDescent="0.25">
      <c r="A325">
        <v>324</v>
      </c>
      <c r="D325">
        <v>154.34109599999999</v>
      </c>
      <c r="E325" s="2">
        <v>2</v>
      </c>
      <c r="P325">
        <v>1</v>
      </c>
      <c r="Q325" t="str">
        <f t="shared" si="6"/>
        <v>2</v>
      </c>
      <c r="R325">
        <v>1</v>
      </c>
      <c r="X325" t="s">
        <v>300</v>
      </c>
      <c r="Y325" t="s">
        <v>264</v>
      </c>
      <c r="BG325">
        <v>1</v>
      </c>
      <c r="BH325">
        <v>1735</v>
      </c>
      <c r="BI325">
        <f>($BH$379-$BH$376)/200</f>
        <v>0.06</v>
      </c>
    </row>
    <row r="326" spans="1:61" x14ac:dyDescent="0.25">
      <c r="A326">
        <v>325</v>
      </c>
      <c r="D326">
        <v>154.31829200000001</v>
      </c>
      <c r="E326" s="2">
        <v>2</v>
      </c>
      <c r="P326">
        <v>1</v>
      </c>
      <c r="Q326" t="str">
        <f t="shared" si="6"/>
        <v>2</v>
      </c>
      <c r="R326">
        <v>4</v>
      </c>
      <c r="X326" t="s">
        <v>300</v>
      </c>
      <c r="Y326" t="s">
        <v>261</v>
      </c>
      <c r="BG326">
        <v>4</v>
      </c>
      <c r="BH326">
        <v>1742</v>
      </c>
      <c r="BI326">
        <f>($BH$380-$BH$377)/200</f>
        <v>8.5000000000000006E-2</v>
      </c>
    </row>
    <row r="327" spans="1:61" x14ac:dyDescent="0.25">
      <c r="A327">
        <v>326</v>
      </c>
      <c r="D327">
        <v>154.329362</v>
      </c>
      <c r="E327" s="2">
        <v>2</v>
      </c>
      <c r="P327">
        <v>1</v>
      </c>
      <c r="Q327" t="str">
        <f t="shared" si="6"/>
        <v>2</v>
      </c>
      <c r="R327">
        <v>3</v>
      </c>
      <c r="X327" t="s">
        <v>300</v>
      </c>
      <c r="Y327" t="s">
        <v>262</v>
      </c>
      <c r="BG327">
        <v>3</v>
      </c>
      <c r="BH327">
        <v>1743</v>
      </c>
      <c r="BI327">
        <f>($BH$381-$BH$378)/200</f>
        <v>0.105</v>
      </c>
    </row>
    <row r="328" spans="1:61" x14ac:dyDescent="0.25">
      <c r="A328">
        <v>327</v>
      </c>
      <c r="D328">
        <v>154.44124500000001</v>
      </c>
      <c r="E328" s="2">
        <v>2</v>
      </c>
      <c r="P328">
        <v>1</v>
      </c>
      <c r="Q328" t="str">
        <f t="shared" si="6"/>
        <v>2</v>
      </c>
      <c r="R328">
        <v>2</v>
      </c>
      <c r="X328" t="s">
        <v>300</v>
      </c>
      <c r="Y328" t="s">
        <v>263</v>
      </c>
      <c r="BG328">
        <v>2</v>
      </c>
      <c r="BH328">
        <v>1749</v>
      </c>
      <c r="BI328">
        <f>($BH$382-$BH$379)/200</f>
        <v>0.11</v>
      </c>
    </row>
    <row r="329" spans="1:61" x14ac:dyDescent="0.25">
      <c r="A329">
        <v>328</v>
      </c>
      <c r="D329">
        <v>154.31268</v>
      </c>
      <c r="E329" s="2">
        <v>2</v>
      </c>
      <c r="P329">
        <v>1</v>
      </c>
      <c r="Q329" t="str">
        <f t="shared" si="6"/>
        <v>2</v>
      </c>
      <c r="R329">
        <v>1</v>
      </c>
      <c r="X329" t="s">
        <v>300</v>
      </c>
      <c r="Y329" t="s">
        <v>264</v>
      </c>
      <c r="BG329">
        <v>1</v>
      </c>
      <c r="BH329">
        <v>1758</v>
      </c>
      <c r="BI329">
        <f>($BH$383-$BH$380)/200</f>
        <v>6.5000000000000002E-2</v>
      </c>
    </row>
    <row r="330" spans="1:61" x14ac:dyDescent="0.25">
      <c r="A330">
        <v>329</v>
      </c>
      <c r="B330">
        <v>160.937028</v>
      </c>
      <c r="C330" s="4">
        <v>1</v>
      </c>
      <c r="D330">
        <v>154.31268</v>
      </c>
      <c r="E330" s="2">
        <v>2</v>
      </c>
      <c r="P330">
        <v>2</v>
      </c>
      <c r="Q330" t="str">
        <f t="shared" si="6"/>
        <v>12</v>
      </c>
      <c r="R330" t="s">
        <v>22</v>
      </c>
      <c r="X330" t="s">
        <v>300</v>
      </c>
      <c r="Y330" t="s">
        <v>261</v>
      </c>
      <c r="BG330" t="s">
        <v>22</v>
      </c>
      <c r="BH330">
        <v>1761</v>
      </c>
      <c r="BI330">
        <f>($BH$384-$BH$381)/200</f>
        <v>0.09</v>
      </c>
    </row>
    <row r="331" spans="1:61" x14ac:dyDescent="0.25">
      <c r="A331">
        <v>330</v>
      </c>
      <c r="B331">
        <v>160.937028</v>
      </c>
      <c r="C331" s="4">
        <v>1</v>
      </c>
      <c r="P331">
        <v>1</v>
      </c>
      <c r="Q331" t="str">
        <f t="shared" si="6"/>
        <v>1</v>
      </c>
      <c r="R331" t="s">
        <v>22</v>
      </c>
      <c r="X331" t="s">
        <v>300</v>
      </c>
      <c r="Y331" t="s">
        <v>262</v>
      </c>
      <c r="BG331" t="s">
        <v>22</v>
      </c>
      <c r="BH331">
        <v>1763</v>
      </c>
      <c r="BI331">
        <f>($BH$385-$BH$382)/200</f>
        <v>0.1</v>
      </c>
    </row>
    <row r="332" spans="1:61" x14ac:dyDescent="0.25">
      <c r="A332">
        <v>331</v>
      </c>
      <c r="B332">
        <v>161.037789</v>
      </c>
      <c r="C332" s="4">
        <v>1</v>
      </c>
      <c r="P332">
        <v>1</v>
      </c>
      <c r="Q332" t="str">
        <f t="shared" si="6"/>
        <v>1</v>
      </c>
      <c r="R332">
        <v>2</v>
      </c>
      <c r="X332" t="s">
        <v>300</v>
      </c>
      <c r="Y332" t="s">
        <v>263</v>
      </c>
      <c r="AB332" t="s">
        <v>301</v>
      </c>
      <c r="AC332" t="str">
        <f>CONCATENATE($R332,$R333,$R334,$R335)</f>
        <v>2134</v>
      </c>
      <c r="BG332">
        <v>2</v>
      </c>
      <c r="BH332">
        <v>1764</v>
      </c>
      <c r="BI332">
        <f>($BH$386-$BH$383)/200</f>
        <v>0.115</v>
      </c>
    </row>
    <row r="333" spans="1:61" x14ac:dyDescent="0.25">
      <c r="A333">
        <v>332</v>
      </c>
      <c r="B333">
        <v>160.993199</v>
      </c>
      <c r="C333" s="4">
        <v>1</v>
      </c>
      <c r="P333">
        <v>1</v>
      </c>
      <c r="Q333" t="str">
        <f t="shared" si="6"/>
        <v>1</v>
      </c>
      <c r="R333">
        <v>1</v>
      </c>
      <c r="X333" t="s">
        <v>300</v>
      </c>
      <c r="Y333" t="s">
        <v>264</v>
      </c>
      <c r="BG333">
        <v>1</v>
      </c>
      <c r="BH333">
        <v>1768</v>
      </c>
      <c r="BI333">
        <f>($BH$387-$BH$384)/200</f>
        <v>5.5E-2</v>
      </c>
    </row>
    <row r="334" spans="1:61" x14ac:dyDescent="0.25">
      <c r="A334">
        <v>333</v>
      </c>
      <c r="B334">
        <v>160.99549400000001</v>
      </c>
      <c r="C334" s="4">
        <v>1</v>
      </c>
      <c r="H334">
        <v>156.34849200000002</v>
      </c>
      <c r="I334" s="5">
        <v>4</v>
      </c>
      <c r="P334">
        <v>2</v>
      </c>
      <c r="Q334" t="str">
        <f t="shared" si="6"/>
        <v>14</v>
      </c>
      <c r="R334">
        <v>3</v>
      </c>
      <c r="X334" t="s">
        <v>300</v>
      </c>
      <c r="Y334" t="s">
        <v>261</v>
      </c>
      <c r="BG334">
        <v>3</v>
      </c>
      <c r="BH334">
        <v>1774</v>
      </c>
      <c r="BI334">
        <f>($BH$388-$BH$385)/200</f>
        <v>0.09</v>
      </c>
    </row>
    <row r="335" spans="1:61" x14ac:dyDescent="0.25">
      <c r="A335">
        <v>334</v>
      </c>
      <c r="B335">
        <v>160.94355899999999</v>
      </c>
      <c r="C335" s="4">
        <v>1</v>
      </c>
      <c r="H335">
        <v>156.34849200000002</v>
      </c>
      <c r="I335" s="5">
        <v>4</v>
      </c>
      <c r="P335">
        <v>2</v>
      </c>
      <c r="Q335" t="str">
        <f t="shared" si="6"/>
        <v>14</v>
      </c>
      <c r="R335">
        <v>4</v>
      </c>
      <c r="X335" t="s">
        <v>300</v>
      </c>
      <c r="Y335" t="s">
        <v>262</v>
      </c>
      <c r="BG335">
        <v>4</v>
      </c>
      <c r="BH335">
        <v>1774</v>
      </c>
      <c r="BI335">
        <f>($BH$389-$BH$386)/200</f>
        <v>0.09</v>
      </c>
    </row>
    <row r="336" spans="1:61" x14ac:dyDescent="0.25">
      <c r="A336">
        <v>335</v>
      </c>
      <c r="B336">
        <v>160.69979599999999</v>
      </c>
      <c r="C336" s="4">
        <v>1</v>
      </c>
      <c r="H336">
        <v>156.09457600000002</v>
      </c>
      <c r="I336" s="5">
        <v>4</v>
      </c>
      <c r="P336">
        <v>2</v>
      </c>
      <c r="Q336" t="str">
        <f t="shared" si="6"/>
        <v>14</v>
      </c>
      <c r="R336">
        <v>2</v>
      </c>
      <c r="X336" t="s">
        <v>300</v>
      </c>
      <c r="Y336" t="s">
        <v>263</v>
      </c>
      <c r="AB336" t="s">
        <v>300</v>
      </c>
      <c r="AC336" t="str">
        <f>CONCATENATE($R336,$R337,$R338,$R339)</f>
        <v>2143</v>
      </c>
      <c r="BG336">
        <v>2</v>
      </c>
      <c r="BH336">
        <v>1787</v>
      </c>
      <c r="BI336">
        <f>($BH$390-$BH$387)/200</f>
        <v>0.115</v>
      </c>
    </row>
    <row r="337" spans="1:61" x14ac:dyDescent="0.25">
      <c r="A337">
        <v>336</v>
      </c>
      <c r="B337">
        <v>160.937028</v>
      </c>
      <c r="C337" s="4">
        <v>1</v>
      </c>
      <c r="F337">
        <v>159.83810700000001</v>
      </c>
      <c r="G337" s="3">
        <v>3</v>
      </c>
      <c r="H337">
        <v>156.185439</v>
      </c>
      <c r="I337" s="5">
        <v>4</v>
      </c>
      <c r="P337">
        <v>3</v>
      </c>
      <c r="Q337" t="str">
        <f t="shared" si="6"/>
        <v>134</v>
      </c>
      <c r="R337">
        <v>1</v>
      </c>
      <c r="X337" t="s">
        <v>300</v>
      </c>
      <c r="Y337" t="s">
        <v>264</v>
      </c>
      <c r="BG337">
        <v>1</v>
      </c>
      <c r="BH337">
        <v>1791</v>
      </c>
      <c r="BI337">
        <f>($BH$391-$BH$388)/200</f>
        <v>0.06</v>
      </c>
    </row>
    <row r="338" spans="1:61" x14ac:dyDescent="0.25">
      <c r="A338">
        <v>337</v>
      </c>
      <c r="F338">
        <v>159.81274999999999</v>
      </c>
      <c r="G338" s="3">
        <v>3</v>
      </c>
      <c r="H338">
        <v>156.134421</v>
      </c>
      <c r="I338" s="5">
        <v>4</v>
      </c>
      <c r="P338">
        <v>2</v>
      </c>
      <c r="Q338" t="str">
        <f t="shared" si="6"/>
        <v>34</v>
      </c>
      <c r="R338">
        <v>4</v>
      </c>
      <c r="X338" t="s">
        <v>300</v>
      </c>
      <c r="Y338" t="s">
        <v>261</v>
      </c>
      <c r="BG338">
        <v>4</v>
      </c>
      <c r="BH338">
        <v>1797</v>
      </c>
      <c r="BI338">
        <f>($BH$392-$BH$389)/200</f>
        <v>7.0000000000000007E-2</v>
      </c>
    </row>
    <row r="339" spans="1:61" x14ac:dyDescent="0.25">
      <c r="A339">
        <v>338</v>
      </c>
      <c r="F339">
        <v>159.858462</v>
      </c>
      <c r="G339" s="3">
        <v>3</v>
      </c>
      <c r="H339">
        <v>156.17819400000002</v>
      </c>
      <c r="I339" s="5">
        <v>4</v>
      </c>
      <c r="P339">
        <v>2</v>
      </c>
      <c r="Q339" t="str">
        <f t="shared" si="6"/>
        <v>34</v>
      </c>
      <c r="R339">
        <v>3</v>
      </c>
      <c r="X339" t="s">
        <v>300</v>
      </c>
      <c r="Y339" t="s">
        <v>262</v>
      </c>
      <c r="BG339">
        <v>3</v>
      </c>
      <c r="BH339">
        <v>1798</v>
      </c>
      <c r="BI339">
        <f>($BH$393-$BH$390)/200</f>
        <v>7.4999999999999997E-2</v>
      </c>
    </row>
    <row r="340" spans="1:61" x14ac:dyDescent="0.25">
      <c r="A340">
        <v>339</v>
      </c>
      <c r="F340">
        <v>159.813771</v>
      </c>
      <c r="G340" s="3">
        <v>3</v>
      </c>
      <c r="H340">
        <v>156.34849200000002</v>
      </c>
      <c r="I340" s="5">
        <v>4</v>
      </c>
      <c r="P340">
        <v>2</v>
      </c>
      <c r="Q340" t="str">
        <f t="shared" si="6"/>
        <v>34</v>
      </c>
      <c r="R340">
        <v>2</v>
      </c>
      <c r="X340" t="s">
        <v>300</v>
      </c>
      <c r="Y340" t="s">
        <v>263</v>
      </c>
      <c r="AB340" t="s">
        <v>300</v>
      </c>
      <c r="AC340" t="str">
        <f>CONCATENATE($R340,$R341,$R342,$R343)</f>
        <v>2143</v>
      </c>
      <c r="BG340">
        <v>2</v>
      </c>
      <c r="BH340">
        <v>1808</v>
      </c>
      <c r="BI340">
        <f>($BH$394-$BH$391)/200</f>
        <v>0.1</v>
      </c>
    </row>
    <row r="341" spans="1:61" x14ac:dyDescent="0.25">
      <c r="A341">
        <v>340</v>
      </c>
      <c r="F341">
        <v>159.75693699999999</v>
      </c>
      <c r="G341" s="3">
        <v>3</v>
      </c>
      <c r="H341">
        <v>156.34849200000002</v>
      </c>
      <c r="I341" s="5">
        <v>4</v>
      </c>
      <c r="P341">
        <v>2</v>
      </c>
      <c r="Q341" t="str">
        <f t="shared" si="6"/>
        <v>34</v>
      </c>
      <c r="R341">
        <v>1</v>
      </c>
      <c r="X341" t="s">
        <v>300</v>
      </c>
      <c r="Y341" t="s">
        <v>264</v>
      </c>
      <c r="BG341">
        <v>1</v>
      </c>
      <c r="BH341">
        <v>1814</v>
      </c>
      <c r="BI341">
        <f>($BH$395-$BH$392)/200</f>
        <v>7.4999999999999997E-2</v>
      </c>
    </row>
    <row r="342" spans="1:61" x14ac:dyDescent="0.25">
      <c r="A342">
        <v>341</v>
      </c>
      <c r="F342">
        <v>159.72107199999999</v>
      </c>
      <c r="G342" s="3">
        <v>3</v>
      </c>
      <c r="P342">
        <v>1</v>
      </c>
      <c r="Q342" t="str">
        <f t="shared" si="6"/>
        <v>3</v>
      </c>
      <c r="R342">
        <v>4</v>
      </c>
      <c r="X342" t="s">
        <v>300</v>
      </c>
      <c r="Y342" t="s">
        <v>261</v>
      </c>
      <c r="BG342">
        <v>4</v>
      </c>
      <c r="BH342">
        <v>1819</v>
      </c>
      <c r="BI342">
        <f>($BH$396-$BH$393)/200</f>
        <v>7.0000000000000007E-2</v>
      </c>
    </row>
    <row r="343" spans="1:61" x14ac:dyDescent="0.25">
      <c r="A343">
        <v>342</v>
      </c>
      <c r="F343">
        <v>159.83810700000001</v>
      </c>
      <c r="G343" s="3">
        <v>3</v>
      </c>
      <c r="P343">
        <v>1</v>
      </c>
      <c r="Q343" t="str">
        <f t="shared" si="6"/>
        <v>3</v>
      </c>
      <c r="R343">
        <v>3</v>
      </c>
      <c r="X343" t="s">
        <v>300</v>
      </c>
      <c r="Y343" t="s">
        <v>262</v>
      </c>
      <c r="BG343">
        <v>3</v>
      </c>
      <c r="BH343">
        <v>1821</v>
      </c>
      <c r="BI343">
        <f>($BH$397-$BH$394)/200</f>
        <v>0.08</v>
      </c>
    </row>
    <row r="344" spans="1:61" x14ac:dyDescent="0.25">
      <c r="A344">
        <v>343</v>
      </c>
      <c r="P344">
        <v>0</v>
      </c>
      <c r="Q344" t="str">
        <f t="shared" si="6"/>
        <v/>
      </c>
      <c r="R344">
        <v>2</v>
      </c>
      <c r="X344" t="s">
        <v>300</v>
      </c>
      <c r="Y344" t="s">
        <v>263</v>
      </c>
      <c r="AB344" t="s">
        <v>300</v>
      </c>
      <c r="AC344" t="str">
        <f>CONCATENATE($R344,$R345,$R346,$R347)</f>
        <v>2143</v>
      </c>
      <c r="BG344">
        <v>2</v>
      </c>
      <c r="BH344">
        <v>1829</v>
      </c>
      <c r="BI344">
        <f>($BH$398-$BH$395)/200</f>
        <v>0.115</v>
      </c>
    </row>
    <row r="345" spans="1:61" x14ac:dyDescent="0.25">
      <c r="A345">
        <v>344</v>
      </c>
      <c r="P345">
        <v>0</v>
      </c>
      <c r="Q345" t="str">
        <f t="shared" si="6"/>
        <v/>
      </c>
      <c r="R345">
        <v>1</v>
      </c>
      <c r="X345" t="s">
        <v>300</v>
      </c>
      <c r="Y345" t="s">
        <v>264</v>
      </c>
      <c r="BG345">
        <v>1</v>
      </c>
      <c r="BH345">
        <v>1836</v>
      </c>
      <c r="BI345">
        <f>($BH$399-$BH$396)/200</f>
        <v>0.09</v>
      </c>
    </row>
    <row r="346" spans="1:61" x14ac:dyDescent="0.25">
      <c r="A346">
        <v>345</v>
      </c>
      <c r="P346">
        <v>0</v>
      </c>
      <c r="Q346" t="str">
        <f t="shared" si="6"/>
        <v/>
      </c>
      <c r="R346">
        <v>4</v>
      </c>
      <c r="X346" t="s">
        <v>300</v>
      </c>
      <c r="Y346" t="s">
        <v>264</v>
      </c>
      <c r="BG346">
        <v>4</v>
      </c>
      <c r="BH346">
        <v>1841</v>
      </c>
      <c r="BI346">
        <f>($BH$405-$BH$402)/200</f>
        <v>5.5E-2</v>
      </c>
    </row>
    <row r="347" spans="1:61" x14ac:dyDescent="0.25">
      <c r="A347">
        <v>346</v>
      </c>
      <c r="P347">
        <v>0</v>
      </c>
      <c r="Q347" t="str">
        <f t="shared" si="6"/>
        <v/>
      </c>
      <c r="R347">
        <v>3</v>
      </c>
      <c r="X347" t="s">
        <v>300</v>
      </c>
      <c r="Y347" t="s">
        <v>261</v>
      </c>
      <c r="BG347">
        <v>3</v>
      </c>
      <c r="BH347">
        <v>1843</v>
      </c>
      <c r="BI347">
        <f>($BH$406-$BH$403)/200</f>
        <v>8.5000000000000006E-2</v>
      </c>
    </row>
    <row r="348" spans="1:61" x14ac:dyDescent="0.25">
      <c r="A348">
        <v>347</v>
      </c>
      <c r="D348">
        <v>182.64237400000002</v>
      </c>
      <c r="E348" s="2">
        <v>2</v>
      </c>
      <c r="P348">
        <v>1</v>
      </c>
      <c r="Q348" t="str">
        <f t="shared" si="6"/>
        <v>2</v>
      </c>
      <c r="R348">
        <v>2</v>
      </c>
      <c r="X348" t="s">
        <v>300</v>
      </c>
      <c r="Y348" t="s">
        <v>262</v>
      </c>
      <c r="AB348" t="s">
        <v>300</v>
      </c>
      <c r="AC348" t="str">
        <f>CONCATENATE($R348,$R349,$R350,$R351)</f>
        <v>2143</v>
      </c>
      <c r="BG348">
        <v>2</v>
      </c>
      <c r="BH348">
        <v>1853</v>
      </c>
      <c r="BI348">
        <f>($BH$407-$BH$404)/200</f>
        <v>0.12</v>
      </c>
    </row>
    <row r="349" spans="1:61" x14ac:dyDescent="0.25">
      <c r="A349">
        <v>348</v>
      </c>
      <c r="D349">
        <v>182.58492899999999</v>
      </c>
      <c r="E349" s="2">
        <v>2</v>
      </c>
      <c r="P349">
        <v>1</v>
      </c>
      <c r="Q349" t="str">
        <f t="shared" si="6"/>
        <v>2</v>
      </c>
      <c r="R349">
        <v>1</v>
      </c>
      <c r="X349" t="s">
        <v>300</v>
      </c>
      <c r="Y349" t="s">
        <v>263</v>
      </c>
      <c r="BG349">
        <v>1</v>
      </c>
      <c r="BH349">
        <v>1859</v>
      </c>
      <c r="BI349">
        <f>($BH$408-$BH$405)/200</f>
        <v>0.11</v>
      </c>
    </row>
    <row r="350" spans="1:61" x14ac:dyDescent="0.25">
      <c r="A350">
        <v>349</v>
      </c>
      <c r="D350">
        <v>182.63150999999999</v>
      </c>
      <c r="E350" s="2">
        <v>2</v>
      </c>
      <c r="P350">
        <v>1</v>
      </c>
      <c r="Q350" t="str">
        <f t="shared" si="6"/>
        <v>2</v>
      </c>
      <c r="R350">
        <v>4</v>
      </c>
      <c r="X350" t="s">
        <v>300</v>
      </c>
      <c r="Y350" t="s">
        <v>264</v>
      </c>
      <c r="BG350">
        <v>4</v>
      </c>
      <c r="BH350">
        <v>1864</v>
      </c>
      <c r="BI350">
        <f>($BH$409-$BH$406)/200</f>
        <v>7.0000000000000007E-2</v>
      </c>
    </row>
    <row r="351" spans="1:61" x14ac:dyDescent="0.25">
      <c r="A351">
        <v>350</v>
      </c>
      <c r="D351">
        <v>182.62528800000001</v>
      </c>
      <c r="E351" s="2">
        <v>2</v>
      </c>
      <c r="P351">
        <v>1</v>
      </c>
      <c r="Q351" t="str">
        <f t="shared" si="6"/>
        <v>2</v>
      </c>
      <c r="R351">
        <v>3</v>
      </c>
      <c r="X351" t="s">
        <v>300</v>
      </c>
      <c r="Y351" t="s">
        <v>261</v>
      </c>
      <c r="BG351">
        <v>3</v>
      </c>
      <c r="BH351">
        <v>1866</v>
      </c>
      <c r="BI351">
        <f>($BH$410-$BH$407)/200</f>
        <v>0.09</v>
      </c>
    </row>
    <row r="352" spans="1:61" x14ac:dyDescent="0.25">
      <c r="A352">
        <v>351</v>
      </c>
      <c r="D352">
        <v>182.64559</v>
      </c>
      <c r="E352" s="2">
        <v>2</v>
      </c>
      <c r="P352">
        <v>1</v>
      </c>
      <c r="Q352" t="str">
        <f t="shared" si="6"/>
        <v>2</v>
      </c>
      <c r="R352">
        <v>2</v>
      </c>
      <c r="X352" t="s">
        <v>300</v>
      </c>
      <c r="Y352" t="s">
        <v>262</v>
      </c>
      <c r="AB352" t="s">
        <v>300</v>
      </c>
      <c r="AC352" t="str">
        <f>CONCATENATE($R352,$R353,$R354,$R355)</f>
        <v>2143</v>
      </c>
      <c r="BG352">
        <v>2</v>
      </c>
      <c r="BH352">
        <v>1874</v>
      </c>
      <c r="BI352">
        <f>($BH$411-$BH$408)/200</f>
        <v>0.12</v>
      </c>
    </row>
    <row r="353" spans="1:61" x14ac:dyDescent="0.25">
      <c r="A353">
        <v>352</v>
      </c>
      <c r="D353">
        <v>182.71364800000001</v>
      </c>
      <c r="E353" s="2">
        <v>2</v>
      </c>
      <c r="P353">
        <v>1</v>
      </c>
      <c r="Q353" t="str">
        <f t="shared" si="6"/>
        <v>2</v>
      </c>
      <c r="R353">
        <v>1</v>
      </c>
      <c r="X353" t="s">
        <v>300</v>
      </c>
      <c r="Y353" t="s">
        <v>263</v>
      </c>
      <c r="BG353">
        <v>1</v>
      </c>
      <c r="BH353">
        <v>1881</v>
      </c>
      <c r="BI353">
        <f>($BH$412-$BH$409)/200</f>
        <v>0.12</v>
      </c>
    </row>
    <row r="354" spans="1:61" x14ac:dyDescent="0.25">
      <c r="A354">
        <v>353</v>
      </c>
      <c r="B354">
        <v>190.636347</v>
      </c>
      <c r="C354" s="4">
        <v>1</v>
      </c>
      <c r="D354">
        <v>182.829306</v>
      </c>
      <c r="E354" s="2">
        <v>2</v>
      </c>
      <c r="P354">
        <v>2</v>
      </c>
      <c r="Q354" t="str">
        <f t="shared" si="6"/>
        <v>12</v>
      </c>
      <c r="R354">
        <v>4</v>
      </c>
      <c r="X354" t="s">
        <v>300</v>
      </c>
      <c r="Y354" t="s">
        <v>264</v>
      </c>
      <c r="BG354">
        <v>4</v>
      </c>
      <c r="BH354">
        <v>1887</v>
      </c>
      <c r="BI354">
        <f>($BH$413-$BH$410)/200</f>
        <v>5.5E-2</v>
      </c>
    </row>
    <row r="355" spans="1:61" x14ac:dyDescent="0.25">
      <c r="A355">
        <v>354</v>
      </c>
      <c r="B355">
        <v>190.67578400000002</v>
      </c>
      <c r="C355" s="4">
        <v>1</v>
      </c>
      <c r="D355">
        <v>182.64237400000002</v>
      </c>
      <c r="E355" s="2">
        <v>2</v>
      </c>
      <c r="P355">
        <v>2</v>
      </c>
      <c r="Q355" t="str">
        <f t="shared" si="6"/>
        <v>12</v>
      </c>
      <c r="R355">
        <v>3</v>
      </c>
      <c r="X355" t="s">
        <v>300</v>
      </c>
      <c r="Y355" t="s">
        <v>261</v>
      </c>
      <c r="BG355">
        <v>3</v>
      </c>
      <c r="BH355">
        <v>1890</v>
      </c>
      <c r="BI355">
        <f>($BH$414-$BH$411)/200</f>
        <v>9.5000000000000001E-2</v>
      </c>
    </row>
    <row r="356" spans="1:61" x14ac:dyDescent="0.25">
      <c r="A356">
        <v>355</v>
      </c>
      <c r="B356">
        <v>190.650938</v>
      </c>
      <c r="C356" s="4">
        <v>1</v>
      </c>
      <c r="P356">
        <v>1</v>
      </c>
      <c r="Q356" t="str">
        <f t="shared" si="6"/>
        <v>1</v>
      </c>
      <c r="R356">
        <v>2</v>
      </c>
      <c r="X356" t="s">
        <v>300</v>
      </c>
      <c r="Y356" t="s">
        <v>262</v>
      </c>
      <c r="AB356" t="s">
        <v>300</v>
      </c>
      <c r="AC356" t="str">
        <f>CONCATENATE($R356,$R357,$R358,$R359)</f>
        <v>2143</v>
      </c>
      <c r="BG356">
        <v>2</v>
      </c>
      <c r="BH356">
        <v>1895</v>
      </c>
      <c r="BI356">
        <f>($BH$415-$BH$412)/200</f>
        <v>0.11</v>
      </c>
    </row>
    <row r="357" spans="1:61" x14ac:dyDescent="0.25">
      <c r="A357">
        <v>356</v>
      </c>
      <c r="B357">
        <v>190.66191000000001</v>
      </c>
      <c r="C357" s="4">
        <v>1</v>
      </c>
      <c r="P357">
        <v>1</v>
      </c>
      <c r="Q357" t="str">
        <f t="shared" si="6"/>
        <v>1</v>
      </c>
      <c r="R357">
        <v>1</v>
      </c>
      <c r="X357" t="s">
        <v>300</v>
      </c>
      <c r="Y357" t="s">
        <v>263</v>
      </c>
      <c r="BG357">
        <v>1</v>
      </c>
      <c r="BH357">
        <v>1904</v>
      </c>
      <c r="BI357">
        <f>($BH$416-$BH$413)/200</f>
        <v>0.12</v>
      </c>
    </row>
    <row r="358" spans="1:61" x14ac:dyDescent="0.25">
      <c r="A358">
        <v>357</v>
      </c>
      <c r="B358">
        <v>190.651602</v>
      </c>
      <c r="C358" s="4">
        <v>1</v>
      </c>
      <c r="H358">
        <v>187.50202000000002</v>
      </c>
      <c r="I358" s="5">
        <v>4</v>
      </c>
      <c r="P358">
        <v>2</v>
      </c>
      <c r="Q358" t="str">
        <f t="shared" si="6"/>
        <v>14</v>
      </c>
      <c r="R358">
        <v>4</v>
      </c>
      <c r="X358" t="s">
        <v>300</v>
      </c>
      <c r="Y358" t="s">
        <v>264</v>
      </c>
      <c r="BG358">
        <v>4</v>
      </c>
      <c r="BH358">
        <v>1908</v>
      </c>
      <c r="BI358">
        <f>($BH$417-$BH$414)/200</f>
        <v>0.06</v>
      </c>
    </row>
    <row r="359" spans="1:61" x14ac:dyDescent="0.25">
      <c r="A359">
        <v>358</v>
      </c>
      <c r="B359">
        <v>190.640276</v>
      </c>
      <c r="C359" s="4">
        <v>1</v>
      </c>
      <c r="H359">
        <v>187.61507700000001</v>
      </c>
      <c r="I359" s="5">
        <v>4</v>
      </c>
      <c r="P359">
        <v>2</v>
      </c>
      <c r="Q359" t="str">
        <f t="shared" si="6"/>
        <v>14</v>
      </c>
      <c r="R359">
        <v>3</v>
      </c>
      <c r="X359" t="s">
        <v>300</v>
      </c>
      <c r="Y359" t="s">
        <v>261</v>
      </c>
      <c r="BG359">
        <v>3</v>
      </c>
      <c r="BH359">
        <v>1912</v>
      </c>
      <c r="BI359">
        <f>($BH$418-$BH$415)/200</f>
        <v>9.5000000000000001E-2</v>
      </c>
    </row>
    <row r="360" spans="1:61" x14ac:dyDescent="0.25">
      <c r="A360">
        <v>359</v>
      </c>
      <c r="B360">
        <v>190.636347</v>
      </c>
      <c r="C360" s="4">
        <v>1</v>
      </c>
      <c r="H360">
        <v>187.58987300000001</v>
      </c>
      <c r="I360" s="5">
        <v>4</v>
      </c>
      <c r="P360">
        <v>2</v>
      </c>
      <c r="Q360" t="str">
        <f t="shared" si="6"/>
        <v>14</v>
      </c>
      <c r="R360">
        <v>2</v>
      </c>
      <c r="X360" t="s">
        <v>300</v>
      </c>
      <c r="Y360" t="s">
        <v>262</v>
      </c>
      <c r="AB360" t="s">
        <v>300</v>
      </c>
      <c r="AC360" t="str">
        <f>CONCATENATE($R360,$R361,$R362,$R363)</f>
        <v>2143</v>
      </c>
      <c r="BG360">
        <v>2</v>
      </c>
      <c r="BH360">
        <v>1918</v>
      </c>
      <c r="BI360">
        <f>($BH$419-$BH$416)/200</f>
        <v>0.105</v>
      </c>
    </row>
    <row r="361" spans="1:61" x14ac:dyDescent="0.25">
      <c r="A361">
        <v>360</v>
      </c>
      <c r="F361">
        <v>190.70236399999999</v>
      </c>
      <c r="G361" s="3">
        <v>3</v>
      </c>
      <c r="H361">
        <v>187.560641</v>
      </c>
      <c r="I361" s="5">
        <v>4</v>
      </c>
      <c r="P361">
        <v>2</v>
      </c>
      <c r="Q361" t="str">
        <f t="shared" si="6"/>
        <v>34</v>
      </c>
      <c r="R361">
        <v>1</v>
      </c>
      <c r="X361" t="s">
        <v>300</v>
      </c>
      <c r="Y361" t="s">
        <v>263</v>
      </c>
      <c r="BG361">
        <v>1</v>
      </c>
      <c r="BH361">
        <v>1928</v>
      </c>
      <c r="BI361">
        <f>($BH$420-$BH$417)/200</f>
        <v>0.11</v>
      </c>
    </row>
    <row r="362" spans="1:61" x14ac:dyDescent="0.25">
      <c r="A362">
        <v>361</v>
      </c>
      <c r="F362">
        <v>190.718794</v>
      </c>
      <c r="G362" s="3">
        <v>3</v>
      </c>
      <c r="H362">
        <v>187.52987899999999</v>
      </c>
      <c r="I362" s="5">
        <v>4</v>
      </c>
      <c r="P362">
        <v>2</v>
      </c>
      <c r="Q362" t="str">
        <f t="shared" si="6"/>
        <v>34</v>
      </c>
      <c r="R362">
        <v>4</v>
      </c>
      <c r="X362" t="s">
        <v>300</v>
      </c>
      <c r="Y362" t="s">
        <v>264</v>
      </c>
      <c r="BG362">
        <v>4</v>
      </c>
      <c r="BH362">
        <v>1932</v>
      </c>
      <c r="BI362">
        <f>($BH$421-$BH$418)/200</f>
        <v>5.5E-2</v>
      </c>
    </row>
    <row r="363" spans="1:61" x14ac:dyDescent="0.25">
      <c r="A363">
        <v>362</v>
      </c>
      <c r="F363">
        <v>190.701956</v>
      </c>
      <c r="G363" s="3">
        <v>3</v>
      </c>
      <c r="H363">
        <v>187.50028800000001</v>
      </c>
      <c r="I363" s="5">
        <v>4</v>
      </c>
      <c r="P363">
        <v>2</v>
      </c>
      <c r="Q363" t="str">
        <f t="shared" si="6"/>
        <v>34</v>
      </c>
      <c r="R363">
        <v>3</v>
      </c>
      <c r="X363" t="s">
        <v>300</v>
      </c>
      <c r="Y363" t="s">
        <v>261</v>
      </c>
      <c r="BG363">
        <v>3</v>
      </c>
      <c r="BH363">
        <v>1937</v>
      </c>
      <c r="BI363">
        <f>($BH$422-$BH$419)/200</f>
        <v>0.08</v>
      </c>
    </row>
    <row r="364" spans="1:61" x14ac:dyDescent="0.25">
      <c r="A364">
        <v>363</v>
      </c>
      <c r="F364">
        <v>190.728182</v>
      </c>
      <c r="G364" s="3">
        <v>3</v>
      </c>
      <c r="H364">
        <v>187.511256</v>
      </c>
      <c r="I364" s="5">
        <v>4</v>
      </c>
      <c r="P364">
        <v>2</v>
      </c>
      <c r="Q364" t="str">
        <f t="shared" si="6"/>
        <v>34</v>
      </c>
      <c r="R364" t="s">
        <v>22</v>
      </c>
      <c r="X364" t="s">
        <v>300</v>
      </c>
      <c r="Y364" t="s">
        <v>262</v>
      </c>
      <c r="BG364" t="s">
        <v>22</v>
      </c>
      <c r="BH364">
        <v>1940</v>
      </c>
      <c r="BI364">
        <f>($BH$423-$BH$420)/200</f>
        <v>9.5000000000000001E-2</v>
      </c>
    </row>
    <row r="365" spans="1:61" x14ac:dyDescent="0.25">
      <c r="A365">
        <v>364</v>
      </c>
      <c r="F365">
        <v>190.743178</v>
      </c>
      <c r="G365" s="3">
        <v>3</v>
      </c>
      <c r="H365">
        <v>187.50202000000002</v>
      </c>
      <c r="I365" s="5">
        <v>4</v>
      </c>
      <c r="P365">
        <v>2</v>
      </c>
      <c r="Q365" t="str">
        <f t="shared" si="6"/>
        <v>34</v>
      </c>
      <c r="R365" t="s">
        <v>22</v>
      </c>
      <c r="X365" t="s">
        <v>300</v>
      </c>
      <c r="Y365" t="s">
        <v>263</v>
      </c>
      <c r="BG365" t="s">
        <v>22</v>
      </c>
      <c r="BH365">
        <v>1942</v>
      </c>
      <c r="BI365">
        <f>($BH$424-$BH$421)/200</f>
        <v>0.1</v>
      </c>
    </row>
    <row r="366" spans="1:61" x14ac:dyDescent="0.25">
      <c r="A366">
        <v>365</v>
      </c>
      <c r="F366">
        <v>190.70262</v>
      </c>
      <c r="G366" s="3">
        <v>3</v>
      </c>
      <c r="P366">
        <v>1</v>
      </c>
      <c r="Q366" t="str">
        <f t="shared" si="6"/>
        <v>3</v>
      </c>
      <c r="R366">
        <v>1</v>
      </c>
      <c r="X366" t="s">
        <v>300</v>
      </c>
      <c r="Y366" t="s">
        <v>264</v>
      </c>
      <c r="AB366" t="s">
        <v>304</v>
      </c>
      <c r="AC366" t="str">
        <f>CONCATENATE($R366,$R367,$R368,$R369)</f>
        <v>1324</v>
      </c>
      <c r="BG366">
        <v>1</v>
      </c>
      <c r="BH366">
        <v>1943</v>
      </c>
      <c r="BI366">
        <f>($BH$425-$BH$422)/200</f>
        <v>0.06</v>
      </c>
    </row>
    <row r="367" spans="1:61" x14ac:dyDescent="0.25">
      <c r="A367">
        <v>366</v>
      </c>
      <c r="F367">
        <v>190.70236399999999</v>
      </c>
      <c r="G367" s="3">
        <v>3</v>
      </c>
      <c r="P367">
        <v>1</v>
      </c>
      <c r="Q367" t="str">
        <f t="shared" si="6"/>
        <v>3</v>
      </c>
      <c r="R367">
        <v>3</v>
      </c>
      <c r="X367" t="s">
        <v>300</v>
      </c>
      <c r="Y367" t="s">
        <v>261</v>
      </c>
      <c r="BG367">
        <v>3</v>
      </c>
      <c r="BH367">
        <v>1958</v>
      </c>
      <c r="BI367">
        <f>($BH$426-$BH$423)/200</f>
        <v>7.0000000000000007E-2</v>
      </c>
    </row>
    <row r="368" spans="1:61" x14ac:dyDescent="0.25">
      <c r="A368">
        <v>367</v>
      </c>
      <c r="P368">
        <v>0</v>
      </c>
      <c r="Q368" t="str">
        <f t="shared" si="6"/>
        <v/>
      </c>
      <c r="R368">
        <v>2</v>
      </c>
      <c r="X368" t="s">
        <v>300</v>
      </c>
      <c r="Y368" t="s">
        <v>262</v>
      </c>
      <c r="BG368">
        <v>2</v>
      </c>
      <c r="BH368">
        <v>1963</v>
      </c>
      <c r="BI368">
        <f>($BH$427-$BH$424)/200</f>
        <v>9.5000000000000001E-2</v>
      </c>
    </row>
    <row r="369" spans="1:61" x14ac:dyDescent="0.25">
      <c r="A369">
        <v>368</v>
      </c>
      <c r="D369">
        <v>212.31248500000001</v>
      </c>
      <c r="E369" s="2">
        <v>2</v>
      </c>
      <c r="P369">
        <v>1</v>
      </c>
      <c r="Q369" t="str">
        <f t="shared" si="6"/>
        <v>2</v>
      </c>
      <c r="R369">
        <v>4</v>
      </c>
      <c r="X369" t="s">
        <v>300</v>
      </c>
      <c r="Y369" t="s">
        <v>263</v>
      </c>
      <c r="BG369">
        <v>4</v>
      </c>
      <c r="BH369">
        <v>1976</v>
      </c>
      <c r="BI369">
        <f>($BH$428-$BH$425)/200</f>
        <v>0.105</v>
      </c>
    </row>
    <row r="370" spans="1:61" x14ac:dyDescent="0.25">
      <c r="A370">
        <v>369</v>
      </c>
      <c r="D370">
        <v>212.34603999999999</v>
      </c>
      <c r="E370" s="2">
        <v>2</v>
      </c>
      <c r="P370">
        <v>1</v>
      </c>
      <c r="Q370" t="str">
        <f t="shared" si="6"/>
        <v>2</v>
      </c>
      <c r="R370">
        <v>1</v>
      </c>
      <c r="X370" t="s">
        <v>300</v>
      </c>
      <c r="Y370" t="s">
        <v>264</v>
      </c>
      <c r="BG370">
        <v>1</v>
      </c>
      <c r="BH370">
        <v>1977</v>
      </c>
      <c r="BI370">
        <f>($BH$429-$BH$426)/200</f>
        <v>7.4999999999999997E-2</v>
      </c>
    </row>
    <row r="371" spans="1:61" x14ac:dyDescent="0.25">
      <c r="A371">
        <v>370</v>
      </c>
      <c r="D371">
        <v>212.32526799999999</v>
      </c>
      <c r="E371" s="2">
        <v>2</v>
      </c>
      <c r="P371">
        <v>1</v>
      </c>
      <c r="Q371" t="str">
        <f t="shared" si="6"/>
        <v>2</v>
      </c>
      <c r="R371">
        <v>3</v>
      </c>
      <c r="X371" t="s">
        <v>300</v>
      </c>
      <c r="Y371" t="s">
        <v>261</v>
      </c>
      <c r="AB371" t="s">
        <v>300</v>
      </c>
      <c r="AC371" t="str">
        <f>CONCATENATE($R371,$R372,$R373,$R374)</f>
        <v>3214</v>
      </c>
      <c r="BG371">
        <v>3</v>
      </c>
      <c r="BH371">
        <v>1989</v>
      </c>
      <c r="BI371">
        <f>($BH$430-$BH$427)/200</f>
        <v>6.5000000000000002E-2</v>
      </c>
    </row>
    <row r="372" spans="1:61" x14ac:dyDescent="0.25">
      <c r="A372">
        <v>371</v>
      </c>
      <c r="D372">
        <v>212.34222600000001</v>
      </c>
      <c r="E372" s="2">
        <v>2</v>
      </c>
      <c r="P372">
        <v>1</v>
      </c>
      <c r="Q372" t="str">
        <f t="shared" si="6"/>
        <v>2</v>
      </c>
      <c r="R372">
        <v>2</v>
      </c>
      <c r="X372" t="s">
        <v>300</v>
      </c>
      <c r="Y372" t="s">
        <v>262</v>
      </c>
      <c r="BG372">
        <v>2</v>
      </c>
      <c r="BH372">
        <v>1995</v>
      </c>
      <c r="BI372">
        <f>($BH$431-$BH$428)/200</f>
        <v>8.5000000000000006E-2</v>
      </c>
    </row>
    <row r="373" spans="1:61" x14ac:dyDescent="0.25">
      <c r="A373">
        <v>372</v>
      </c>
      <c r="D373">
        <v>212.351968</v>
      </c>
      <c r="E373" s="2">
        <v>2</v>
      </c>
      <c r="P373">
        <v>1</v>
      </c>
      <c r="Q373" t="str">
        <f t="shared" si="6"/>
        <v>2</v>
      </c>
      <c r="R373">
        <v>1</v>
      </c>
      <c r="X373" t="s">
        <v>300</v>
      </c>
      <c r="Y373" t="s">
        <v>263</v>
      </c>
      <c r="BG373">
        <v>1</v>
      </c>
      <c r="BH373">
        <v>2004</v>
      </c>
      <c r="BI373">
        <f>($BH$432-$BH$429)/200</f>
        <v>0.105</v>
      </c>
    </row>
    <row r="374" spans="1:61" x14ac:dyDescent="0.25">
      <c r="A374">
        <v>373</v>
      </c>
      <c r="D374">
        <v>212.36155500000001</v>
      </c>
      <c r="E374" s="2">
        <v>2</v>
      </c>
      <c r="P374">
        <v>1</v>
      </c>
      <c r="Q374" t="str">
        <f t="shared" si="6"/>
        <v>2</v>
      </c>
      <c r="R374">
        <v>4</v>
      </c>
      <c r="X374" t="s">
        <v>300</v>
      </c>
      <c r="Y374" t="s">
        <v>264</v>
      </c>
      <c r="BG374">
        <v>4</v>
      </c>
      <c r="BH374">
        <v>2006</v>
      </c>
      <c r="BI374">
        <f>($BH$433-$BH$430)/200</f>
        <v>0.09</v>
      </c>
    </row>
    <row r="375" spans="1:61" x14ac:dyDescent="0.25">
      <c r="A375">
        <v>374</v>
      </c>
      <c r="D375">
        <v>212.46067299999999</v>
      </c>
      <c r="E375" s="2">
        <v>2</v>
      </c>
      <c r="P375">
        <v>1</v>
      </c>
      <c r="Q375" t="str">
        <f t="shared" si="6"/>
        <v>2</v>
      </c>
      <c r="R375">
        <v>3</v>
      </c>
      <c r="X375" t="s">
        <v>300</v>
      </c>
      <c r="Y375" t="s">
        <v>261</v>
      </c>
      <c r="AB375" t="s">
        <v>300</v>
      </c>
      <c r="AC375" t="str">
        <f>CONCATENATE($R375,$R376,$R377,$R378)</f>
        <v>3214</v>
      </c>
      <c r="BG375">
        <v>3</v>
      </c>
      <c r="BH375">
        <v>2012</v>
      </c>
      <c r="BI375">
        <f>($BH$434-$BH$431)/200</f>
        <v>7.0000000000000007E-2</v>
      </c>
    </row>
    <row r="376" spans="1:61" x14ac:dyDescent="0.25">
      <c r="A376">
        <v>375</v>
      </c>
      <c r="B376">
        <v>220.235364</v>
      </c>
      <c r="C376" s="4">
        <v>1</v>
      </c>
      <c r="D376">
        <v>212.46067299999999</v>
      </c>
      <c r="E376" s="2">
        <v>2</v>
      </c>
      <c r="P376">
        <v>2</v>
      </c>
      <c r="Q376" t="str">
        <f t="shared" si="6"/>
        <v>12</v>
      </c>
      <c r="R376">
        <v>2</v>
      </c>
      <c r="X376" t="s">
        <v>300</v>
      </c>
      <c r="Y376" t="s">
        <v>262</v>
      </c>
      <c r="BG376">
        <v>2</v>
      </c>
      <c r="BH376">
        <v>2024</v>
      </c>
      <c r="BI376">
        <f>($BH$435-$BH$432)/200</f>
        <v>8.5000000000000006E-2</v>
      </c>
    </row>
    <row r="377" spans="1:61" x14ac:dyDescent="0.25">
      <c r="A377">
        <v>376</v>
      </c>
      <c r="B377">
        <v>220.22670500000001</v>
      </c>
      <c r="C377" s="4">
        <v>1</v>
      </c>
      <c r="P377">
        <v>1</v>
      </c>
      <c r="Q377" t="str">
        <f t="shared" si="6"/>
        <v>1</v>
      </c>
      <c r="R377">
        <v>1</v>
      </c>
      <c r="X377" t="s">
        <v>304</v>
      </c>
      <c r="Y377" t="s">
        <v>283</v>
      </c>
      <c r="BG377">
        <v>1</v>
      </c>
      <c r="BH377">
        <v>2030</v>
      </c>
      <c r="BI377">
        <f>($BH$441-$BH$438)/200</f>
        <v>0.125</v>
      </c>
    </row>
    <row r="378" spans="1:61" x14ac:dyDescent="0.25">
      <c r="A378">
        <v>377</v>
      </c>
      <c r="B378">
        <v>220.232889</v>
      </c>
      <c r="C378" s="4">
        <v>1</v>
      </c>
      <c r="P378">
        <v>1</v>
      </c>
      <c r="Q378" t="str">
        <f t="shared" si="6"/>
        <v>1</v>
      </c>
      <c r="R378">
        <v>4</v>
      </c>
      <c r="X378" t="s">
        <v>304</v>
      </c>
      <c r="Y378" t="s">
        <v>284</v>
      </c>
      <c r="BG378">
        <v>4</v>
      </c>
      <c r="BH378">
        <v>2034</v>
      </c>
      <c r="BI378">
        <f>($BH$442-$BH$439)/200</f>
        <v>0.08</v>
      </c>
    </row>
    <row r="379" spans="1:61" x14ac:dyDescent="0.25">
      <c r="A379">
        <v>378</v>
      </c>
      <c r="B379">
        <v>220.22036499999999</v>
      </c>
      <c r="C379" s="4">
        <v>1</v>
      </c>
      <c r="P379">
        <v>1</v>
      </c>
      <c r="Q379" t="str">
        <f t="shared" si="6"/>
        <v>1</v>
      </c>
      <c r="R379">
        <v>3</v>
      </c>
      <c r="X379" t="s">
        <v>299</v>
      </c>
      <c r="Y379" t="s">
        <v>285</v>
      </c>
      <c r="AB379" t="s">
        <v>300</v>
      </c>
      <c r="AC379" t="str">
        <f>CONCATENATE($R379,$R380,$R381,$R382)</f>
        <v>3214</v>
      </c>
      <c r="BG379">
        <v>3</v>
      </c>
      <c r="BH379">
        <v>2036</v>
      </c>
      <c r="BI379">
        <f>($BH$443-$BH$440)/200</f>
        <v>0.13500000000000001</v>
      </c>
    </row>
    <row r="380" spans="1:61" x14ac:dyDescent="0.25">
      <c r="A380">
        <v>379</v>
      </c>
      <c r="B380">
        <v>220.167171</v>
      </c>
      <c r="C380" s="4">
        <v>1</v>
      </c>
      <c r="H380">
        <v>216.83085299999999</v>
      </c>
      <c r="I380" s="5">
        <v>4</v>
      </c>
      <c r="P380">
        <v>2</v>
      </c>
      <c r="Q380" t="str">
        <f t="shared" si="6"/>
        <v>14</v>
      </c>
      <c r="R380">
        <v>2</v>
      </c>
      <c r="X380" t="s">
        <v>300</v>
      </c>
      <c r="Y380" t="s">
        <v>263</v>
      </c>
      <c r="BG380">
        <v>2</v>
      </c>
      <c r="BH380">
        <v>2047</v>
      </c>
      <c r="BI380">
        <f>($BH$444-$BH$441)/200</f>
        <v>8.5000000000000006E-2</v>
      </c>
    </row>
    <row r="381" spans="1:61" x14ac:dyDescent="0.25">
      <c r="A381">
        <v>380</v>
      </c>
      <c r="B381">
        <v>220.148616</v>
      </c>
      <c r="C381" s="4">
        <v>1</v>
      </c>
      <c r="H381">
        <v>216.78565</v>
      </c>
      <c r="I381" s="5">
        <v>4</v>
      </c>
      <c r="P381">
        <v>2</v>
      </c>
      <c r="Q381" t="str">
        <f t="shared" si="6"/>
        <v>14</v>
      </c>
      <c r="R381">
        <v>1</v>
      </c>
      <c r="X381" t="s">
        <v>300</v>
      </c>
      <c r="Y381" t="s">
        <v>264</v>
      </c>
      <c r="BG381">
        <v>1</v>
      </c>
      <c r="BH381">
        <v>2055</v>
      </c>
      <c r="BI381">
        <f>($BH$445-$BH$442)/200</f>
        <v>0.115</v>
      </c>
    </row>
    <row r="382" spans="1:61" x14ac:dyDescent="0.25">
      <c r="A382">
        <v>381</v>
      </c>
      <c r="B382">
        <v>220.235364</v>
      </c>
      <c r="C382" s="4">
        <v>1</v>
      </c>
      <c r="H382">
        <v>216.74910499999999</v>
      </c>
      <c r="I382" s="5">
        <v>4</v>
      </c>
      <c r="P382">
        <v>2</v>
      </c>
      <c r="Q382" t="str">
        <f t="shared" si="6"/>
        <v>14</v>
      </c>
      <c r="R382">
        <v>4</v>
      </c>
      <c r="X382" t="s">
        <v>300</v>
      </c>
      <c r="Y382" t="s">
        <v>261</v>
      </c>
      <c r="BG382">
        <v>4</v>
      </c>
      <c r="BH382">
        <v>2058</v>
      </c>
      <c r="BI382">
        <f>($BH$446-$BH$443)/200</f>
        <v>0.08</v>
      </c>
    </row>
    <row r="383" spans="1:61" x14ac:dyDescent="0.25">
      <c r="A383">
        <v>382</v>
      </c>
      <c r="F383">
        <v>220.066971</v>
      </c>
      <c r="G383" s="3">
        <v>3</v>
      </c>
      <c r="H383">
        <v>216.72823</v>
      </c>
      <c r="I383" s="5">
        <v>4</v>
      </c>
      <c r="P383">
        <v>2</v>
      </c>
      <c r="Q383" t="str">
        <f t="shared" si="6"/>
        <v>34</v>
      </c>
      <c r="R383">
        <v>3</v>
      </c>
      <c r="X383" t="s">
        <v>300</v>
      </c>
      <c r="Y383" t="s">
        <v>262</v>
      </c>
      <c r="AB383" t="s">
        <v>300</v>
      </c>
      <c r="AC383" t="str">
        <f>CONCATENATE($R383,$R384,$R385,$R386)</f>
        <v>3214</v>
      </c>
      <c r="BG383">
        <v>3</v>
      </c>
      <c r="BH383">
        <v>2060</v>
      </c>
      <c r="BI383">
        <f>($BH$447-$BH$444)/200</f>
        <v>0.13</v>
      </c>
    </row>
    <row r="384" spans="1:61" x14ac:dyDescent="0.25">
      <c r="A384">
        <v>383</v>
      </c>
      <c r="F384">
        <v>220.13186400000001</v>
      </c>
      <c r="G384" s="3">
        <v>3</v>
      </c>
      <c r="H384">
        <v>216.79204100000001</v>
      </c>
      <c r="I384" s="5">
        <v>4</v>
      </c>
      <c r="P384">
        <v>2</v>
      </c>
      <c r="Q384" t="str">
        <f t="shared" si="6"/>
        <v>34</v>
      </c>
      <c r="R384">
        <v>2</v>
      </c>
      <c r="X384" t="s">
        <v>300</v>
      </c>
      <c r="Y384" t="s">
        <v>263</v>
      </c>
      <c r="BG384">
        <v>2</v>
      </c>
      <c r="BH384">
        <v>2073</v>
      </c>
      <c r="BI384">
        <f>($BH$448-$BH$445)/200</f>
        <v>8.5000000000000006E-2</v>
      </c>
    </row>
    <row r="385" spans="1:61" x14ac:dyDescent="0.25">
      <c r="A385">
        <v>384</v>
      </c>
      <c r="F385">
        <v>220.09985499999999</v>
      </c>
      <c r="G385" s="3">
        <v>3</v>
      </c>
      <c r="H385">
        <v>216.802299</v>
      </c>
      <c r="I385" s="5">
        <v>4</v>
      </c>
      <c r="P385">
        <v>2</v>
      </c>
      <c r="Q385" t="str">
        <f t="shared" si="6"/>
        <v>34</v>
      </c>
      <c r="R385">
        <v>1</v>
      </c>
      <c r="X385" t="s">
        <v>300</v>
      </c>
      <c r="Y385" t="s">
        <v>264</v>
      </c>
      <c r="BG385">
        <v>1</v>
      </c>
      <c r="BH385">
        <v>2078</v>
      </c>
      <c r="BI385">
        <f>($BH$449-$BH$446)/200</f>
        <v>0.09</v>
      </c>
    </row>
    <row r="386" spans="1:61" x14ac:dyDescent="0.25">
      <c r="A386">
        <v>385</v>
      </c>
      <c r="F386">
        <v>220.09861899999999</v>
      </c>
      <c r="G386" s="3">
        <v>3</v>
      </c>
      <c r="H386">
        <v>216.824668</v>
      </c>
      <c r="I386" s="5">
        <v>4</v>
      </c>
      <c r="P386">
        <v>2</v>
      </c>
      <c r="Q386" t="str">
        <f t="shared" ref="Q386:Q449" si="7">CONCATENATE(C386,E386,G386,I386)</f>
        <v>34</v>
      </c>
      <c r="R386">
        <v>4</v>
      </c>
      <c r="X386" t="s">
        <v>300</v>
      </c>
      <c r="Y386" t="s">
        <v>261</v>
      </c>
      <c r="BG386">
        <v>4</v>
      </c>
      <c r="BH386">
        <v>2083</v>
      </c>
      <c r="BI386">
        <f>($BH$450-$BH$447)/200</f>
        <v>7.4999999999999997E-2</v>
      </c>
    </row>
    <row r="387" spans="1:61" x14ac:dyDescent="0.25">
      <c r="A387">
        <v>386</v>
      </c>
      <c r="F387">
        <v>220.06434200000001</v>
      </c>
      <c r="G387" s="3">
        <v>3</v>
      </c>
      <c r="H387">
        <v>216.83085299999999</v>
      </c>
      <c r="I387" s="5">
        <v>4</v>
      </c>
      <c r="P387">
        <v>2</v>
      </c>
      <c r="Q387" t="str">
        <f t="shared" si="7"/>
        <v>34</v>
      </c>
      <c r="R387">
        <v>3</v>
      </c>
      <c r="X387" t="s">
        <v>300</v>
      </c>
      <c r="Y387" t="s">
        <v>262</v>
      </c>
      <c r="AB387" t="s">
        <v>300</v>
      </c>
      <c r="AC387" t="str">
        <f>CONCATENATE($R387,$R388,$R389,$R390)</f>
        <v>3214</v>
      </c>
      <c r="BG387">
        <v>3</v>
      </c>
      <c r="BH387">
        <v>2084</v>
      </c>
      <c r="BI387">
        <f>($BH$451-$BH$448)/200</f>
        <v>0.12</v>
      </c>
    </row>
    <row r="388" spans="1:61" x14ac:dyDescent="0.25">
      <c r="A388">
        <v>387</v>
      </c>
      <c r="F388">
        <v>220.06542400000001</v>
      </c>
      <c r="G388" s="3">
        <v>3</v>
      </c>
      <c r="P388">
        <v>1</v>
      </c>
      <c r="Q388" t="str">
        <f t="shared" si="7"/>
        <v>3</v>
      </c>
      <c r="R388">
        <v>2</v>
      </c>
      <c r="X388" t="s">
        <v>300</v>
      </c>
      <c r="Y388" t="s">
        <v>263</v>
      </c>
      <c r="BG388">
        <v>2</v>
      </c>
      <c r="BH388">
        <v>2096</v>
      </c>
      <c r="BI388">
        <f>($BH$452-$BH$449)/200</f>
        <v>0.1</v>
      </c>
    </row>
    <row r="389" spans="1:61" x14ac:dyDescent="0.25">
      <c r="A389">
        <v>388</v>
      </c>
      <c r="D389">
        <v>238.06292200000001</v>
      </c>
      <c r="E389" s="2">
        <v>2</v>
      </c>
      <c r="F389">
        <v>220.066971</v>
      </c>
      <c r="G389" s="3">
        <v>3</v>
      </c>
      <c r="P389">
        <v>2</v>
      </c>
      <c r="Q389" t="str">
        <f t="shared" si="7"/>
        <v>23</v>
      </c>
      <c r="R389">
        <v>1</v>
      </c>
      <c r="X389" t="s">
        <v>300</v>
      </c>
      <c r="Y389" t="s">
        <v>264</v>
      </c>
      <c r="BG389">
        <v>1</v>
      </c>
      <c r="BH389">
        <v>2101</v>
      </c>
      <c r="BI389">
        <f>($BH$453-$BH$450)/200</f>
        <v>8.5000000000000006E-2</v>
      </c>
    </row>
    <row r="390" spans="1:61" x14ac:dyDescent="0.25">
      <c r="A390">
        <v>389</v>
      </c>
      <c r="D390">
        <v>238.06678700000001</v>
      </c>
      <c r="E390" s="2">
        <v>2</v>
      </c>
      <c r="P390">
        <v>1</v>
      </c>
      <c r="Q390" t="str">
        <f t="shared" si="7"/>
        <v>2</v>
      </c>
      <c r="R390">
        <v>4</v>
      </c>
      <c r="X390" t="s">
        <v>300</v>
      </c>
      <c r="Y390" t="s">
        <v>261</v>
      </c>
      <c r="BG390">
        <v>4</v>
      </c>
      <c r="BH390">
        <v>2107</v>
      </c>
      <c r="BI390">
        <f>($BH$454-$BH$451)/200</f>
        <v>7.0000000000000007E-2</v>
      </c>
    </row>
    <row r="391" spans="1:61" x14ac:dyDescent="0.25">
      <c r="A391">
        <v>390</v>
      </c>
      <c r="D391">
        <v>238.04725200000001</v>
      </c>
      <c r="E391" s="2">
        <v>2</v>
      </c>
      <c r="P391">
        <v>1</v>
      </c>
      <c r="Q391" t="str">
        <f t="shared" si="7"/>
        <v>2</v>
      </c>
      <c r="R391">
        <v>3</v>
      </c>
      <c r="X391" t="s">
        <v>300</v>
      </c>
      <c r="Y391" t="s">
        <v>262</v>
      </c>
      <c r="AB391" t="s">
        <v>300</v>
      </c>
      <c r="AC391" t="str">
        <f>CONCATENATE($R391,$R392,$R393,$R394)</f>
        <v>3214</v>
      </c>
      <c r="BG391">
        <v>3</v>
      </c>
      <c r="BH391">
        <v>2108</v>
      </c>
      <c r="BI391">
        <f>($BH$455-$BH$452)/200</f>
        <v>0.1</v>
      </c>
    </row>
    <row r="392" spans="1:61" x14ac:dyDescent="0.25">
      <c r="A392">
        <v>391</v>
      </c>
      <c r="D392">
        <v>238.05008799999999</v>
      </c>
      <c r="E392" s="2">
        <v>2</v>
      </c>
      <c r="P392">
        <v>1</v>
      </c>
      <c r="Q392" t="str">
        <f t="shared" si="7"/>
        <v>2</v>
      </c>
      <c r="R392">
        <v>2</v>
      </c>
      <c r="X392" t="s">
        <v>300</v>
      </c>
      <c r="Y392" t="s">
        <v>263</v>
      </c>
      <c r="BG392">
        <v>2</v>
      </c>
      <c r="BH392">
        <v>2115</v>
      </c>
      <c r="BI392">
        <f>($BH$456-$BH$453)/200</f>
        <v>0.1</v>
      </c>
    </row>
    <row r="393" spans="1:61" x14ac:dyDescent="0.25">
      <c r="A393">
        <v>392</v>
      </c>
      <c r="D393">
        <v>238.06013799999999</v>
      </c>
      <c r="E393" s="2">
        <v>2</v>
      </c>
      <c r="P393">
        <v>1</v>
      </c>
      <c r="Q393" t="str">
        <f t="shared" si="7"/>
        <v>2</v>
      </c>
      <c r="R393">
        <v>1</v>
      </c>
      <c r="X393" t="s">
        <v>300</v>
      </c>
      <c r="Y393" t="s">
        <v>264</v>
      </c>
      <c r="BG393">
        <v>1</v>
      </c>
      <c r="BH393">
        <v>2122</v>
      </c>
      <c r="BI393">
        <f>($BH$457-$BH$454)/200</f>
        <v>0.08</v>
      </c>
    </row>
    <row r="394" spans="1:61" x14ac:dyDescent="0.25">
      <c r="A394">
        <v>393</v>
      </c>
      <c r="D394">
        <v>238.02380099999999</v>
      </c>
      <c r="E394" s="2">
        <v>2</v>
      </c>
      <c r="P394">
        <v>1</v>
      </c>
      <c r="Q394" t="str">
        <f t="shared" si="7"/>
        <v>2</v>
      </c>
      <c r="R394">
        <v>4</v>
      </c>
      <c r="X394" t="s">
        <v>300</v>
      </c>
      <c r="Y394" t="s">
        <v>261</v>
      </c>
      <c r="BG394">
        <v>4</v>
      </c>
      <c r="BH394">
        <v>2128</v>
      </c>
      <c r="BI394">
        <f>($BH$458-$BH$455)/200</f>
        <v>0.09</v>
      </c>
    </row>
    <row r="395" spans="1:61" x14ac:dyDescent="0.25">
      <c r="A395">
        <v>394</v>
      </c>
      <c r="D395">
        <v>238.08957000000001</v>
      </c>
      <c r="E395" s="2">
        <v>2</v>
      </c>
      <c r="P395">
        <v>1</v>
      </c>
      <c r="Q395" t="str">
        <f t="shared" si="7"/>
        <v>2</v>
      </c>
      <c r="R395">
        <v>3</v>
      </c>
      <c r="X395" t="s">
        <v>300</v>
      </c>
      <c r="Y395" t="s">
        <v>262</v>
      </c>
      <c r="AB395" t="s">
        <v>300</v>
      </c>
      <c r="AC395" t="str">
        <f>CONCATENATE($R395,$R396,$R397,$R398)</f>
        <v>3214</v>
      </c>
      <c r="BG395">
        <v>3</v>
      </c>
      <c r="BH395">
        <v>2130</v>
      </c>
      <c r="BI395">
        <f>($BH$459-$BH$456)/200</f>
        <v>0.1</v>
      </c>
    </row>
    <row r="396" spans="1:61" x14ac:dyDescent="0.25">
      <c r="A396">
        <v>395</v>
      </c>
      <c r="D396">
        <v>238.09240399999999</v>
      </c>
      <c r="E396" s="2">
        <v>2</v>
      </c>
      <c r="P396">
        <v>1</v>
      </c>
      <c r="Q396" t="str">
        <f t="shared" si="7"/>
        <v>2</v>
      </c>
      <c r="R396">
        <v>2</v>
      </c>
      <c r="X396" t="s">
        <v>300</v>
      </c>
      <c r="Y396" t="s">
        <v>263</v>
      </c>
      <c r="BG396">
        <v>2</v>
      </c>
      <c r="BH396">
        <v>2136</v>
      </c>
      <c r="BI396">
        <f>($BH$460-$BH$457)/200</f>
        <v>0.105</v>
      </c>
    </row>
    <row r="397" spans="1:61" x14ac:dyDescent="0.25">
      <c r="A397">
        <v>396</v>
      </c>
      <c r="B397">
        <v>249.395003</v>
      </c>
      <c r="C397" s="4">
        <v>1</v>
      </c>
      <c r="D397">
        <v>238.06292200000001</v>
      </c>
      <c r="E397" s="2">
        <v>2</v>
      </c>
      <c r="P397">
        <v>2</v>
      </c>
      <c r="Q397" t="str">
        <f t="shared" si="7"/>
        <v>12</v>
      </c>
      <c r="R397">
        <v>1</v>
      </c>
      <c r="X397" t="s">
        <v>300</v>
      </c>
      <c r="Y397" t="s">
        <v>264</v>
      </c>
      <c r="BG397">
        <v>1</v>
      </c>
      <c r="BH397">
        <v>2144</v>
      </c>
      <c r="BI397">
        <f>($BH$461-$BH$458)/200</f>
        <v>7.0000000000000007E-2</v>
      </c>
    </row>
    <row r="398" spans="1:61" x14ac:dyDescent="0.25">
      <c r="A398">
        <v>397</v>
      </c>
      <c r="B398">
        <v>249.34268500000002</v>
      </c>
      <c r="C398" s="4">
        <v>1</v>
      </c>
      <c r="P398">
        <v>1</v>
      </c>
      <c r="Q398" t="str">
        <f t="shared" si="7"/>
        <v>1</v>
      </c>
      <c r="R398">
        <v>4</v>
      </c>
      <c r="X398" t="s">
        <v>300</v>
      </c>
      <c r="Y398" t="s">
        <v>261</v>
      </c>
      <c r="BG398">
        <v>4</v>
      </c>
      <c r="BH398">
        <v>2153</v>
      </c>
      <c r="BI398">
        <f>($BH$462-$BH$459)/200</f>
        <v>7.4999999999999997E-2</v>
      </c>
    </row>
    <row r="399" spans="1:61" x14ac:dyDescent="0.25">
      <c r="A399">
        <v>398</v>
      </c>
      <c r="B399">
        <v>249.41876099999999</v>
      </c>
      <c r="C399" s="4">
        <v>1</v>
      </c>
      <c r="P399">
        <v>1</v>
      </c>
      <c r="Q399" t="str">
        <f t="shared" si="7"/>
        <v>1</v>
      </c>
      <c r="R399">
        <v>3</v>
      </c>
      <c r="X399" t="s">
        <v>300</v>
      </c>
      <c r="Y399" t="s">
        <v>262</v>
      </c>
      <c r="BG399">
        <v>3</v>
      </c>
      <c r="BH399">
        <v>2154</v>
      </c>
      <c r="BI399">
        <f>($BH$463-$BH$460)/200</f>
        <v>9.5000000000000001E-2</v>
      </c>
    </row>
    <row r="400" spans="1:61" x14ac:dyDescent="0.25">
      <c r="A400">
        <v>399</v>
      </c>
      <c r="B400">
        <v>249.39623900000001</v>
      </c>
      <c r="C400" s="4">
        <v>1</v>
      </c>
      <c r="P400">
        <v>1</v>
      </c>
      <c r="Q400" t="str">
        <f t="shared" si="7"/>
        <v>1</v>
      </c>
      <c r="R400" t="s">
        <v>22</v>
      </c>
      <c r="X400" t="s">
        <v>300</v>
      </c>
      <c r="Y400" t="s">
        <v>263</v>
      </c>
      <c r="BG400" t="s">
        <v>22</v>
      </c>
      <c r="BH400">
        <v>2156</v>
      </c>
      <c r="BI400">
        <f>($BH$464-$BH$461)/200</f>
        <v>0.11</v>
      </c>
    </row>
    <row r="401" spans="1:61" x14ac:dyDescent="0.25">
      <c r="A401">
        <v>400</v>
      </c>
      <c r="B401">
        <v>249.393764</v>
      </c>
      <c r="C401" s="4">
        <v>1</v>
      </c>
      <c r="P401">
        <v>1</v>
      </c>
      <c r="Q401" t="str">
        <f t="shared" si="7"/>
        <v>1</v>
      </c>
      <c r="R401" t="s">
        <v>22</v>
      </c>
      <c r="X401" t="s">
        <v>300</v>
      </c>
      <c r="Y401" t="s">
        <v>264</v>
      </c>
      <c r="BG401" t="s">
        <v>22</v>
      </c>
      <c r="BH401">
        <v>2158</v>
      </c>
      <c r="BI401">
        <f>($BH$465-$BH$462)/200</f>
        <v>8.5000000000000006E-2</v>
      </c>
    </row>
    <row r="402" spans="1:61" x14ac:dyDescent="0.25">
      <c r="A402">
        <v>401</v>
      </c>
      <c r="B402">
        <v>249.40670299999999</v>
      </c>
      <c r="C402" s="4">
        <v>1</v>
      </c>
      <c r="P402">
        <v>1</v>
      </c>
      <c r="Q402" t="str">
        <f t="shared" si="7"/>
        <v>1</v>
      </c>
      <c r="R402">
        <v>2</v>
      </c>
      <c r="X402" t="s">
        <v>300</v>
      </c>
      <c r="Y402" t="s">
        <v>261</v>
      </c>
      <c r="AB402" t="s">
        <v>300</v>
      </c>
      <c r="AC402" t="str">
        <f>CONCATENATE($R402,$R403,$R404,$R405)</f>
        <v>2143</v>
      </c>
      <c r="BG402">
        <v>2</v>
      </c>
      <c r="BH402">
        <v>2159</v>
      </c>
      <c r="BI402">
        <f>($BH$466-$BH$463)/200</f>
        <v>7.0000000000000007E-2</v>
      </c>
    </row>
    <row r="403" spans="1:61" x14ac:dyDescent="0.25">
      <c r="A403">
        <v>402</v>
      </c>
      <c r="B403">
        <v>249.38696199999998</v>
      </c>
      <c r="C403" s="4">
        <v>1</v>
      </c>
      <c r="H403">
        <v>244.72911400000001</v>
      </c>
      <c r="I403" s="5">
        <v>4</v>
      </c>
      <c r="P403">
        <v>2</v>
      </c>
      <c r="Q403" t="str">
        <f t="shared" si="7"/>
        <v>14</v>
      </c>
      <c r="R403">
        <v>1</v>
      </c>
      <c r="X403" t="s">
        <v>300</v>
      </c>
      <c r="Y403" t="s">
        <v>262</v>
      </c>
      <c r="BG403">
        <v>1</v>
      </c>
      <c r="BH403">
        <v>2165</v>
      </c>
      <c r="BI403">
        <f>($BH$467-$BH$464)/200</f>
        <v>8.5000000000000006E-2</v>
      </c>
    </row>
    <row r="404" spans="1:61" x14ac:dyDescent="0.25">
      <c r="A404">
        <v>403</v>
      </c>
      <c r="B404">
        <v>249.40247600000001</v>
      </c>
      <c r="C404" s="4">
        <v>1</v>
      </c>
      <c r="H404">
        <v>244.74097</v>
      </c>
      <c r="I404" s="5">
        <v>4</v>
      </c>
      <c r="P404">
        <v>2</v>
      </c>
      <c r="Q404" t="str">
        <f t="shared" si="7"/>
        <v>14</v>
      </c>
      <c r="R404">
        <v>4</v>
      </c>
      <c r="X404" t="s">
        <v>300</v>
      </c>
      <c r="Y404" t="s">
        <v>263</v>
      </c>
      <c r="BG404">
        <v>4</v>
      </c>
      <c r="BH404">
        <v>2168</v>
      </c>
      <c r="BI404">
        <f>($BH$468-$BH$465)/200</f>
        <v>0.1</v>
      </c>
    </row>
    <row r="405" spans="1:61" x14ac:dyDescent="0.25">
      <c r="A405">
        <v>404</v>
      </c>
      <c r="B405">
        <v>249.43783500000001</v>
      </c>
      <c r="C405" s="4">
        <v>1</v>
      </c>
      <c r="H405">
        <v>244.74911399999999</v>
      </c>
      <c r="I405" s="5">
        <v>4</v>
      </c>
      <c r="P405">
        <v>2</v>
      </c>
      <c r="Q405" t="str">
        <f t="shared" si="7"/>
        <v>14</v>
      </c>
      <c r="R405">
        <v>3</v>
      </c>
      <c r="X405" t="s">
        <v>300</v>
      </c>
      <c r="Y405" t="s">
        <v>264</v>
      </c>
      <c r="BG405">
        <v>3</v>
      </c>
      <c r="BH405">
        <v>2170</v>
      </c>
      <c r="BI405">
        <f>($BH$469-$BH$466)/200</f>
        <v>0.09</v>
      </c>
    </row>
    <row r="406" spans="1:61" x14ac:dyDescent="0.25">
      <c r="A406">
        <v>405</v>
      </c>
      <c r="B406">
        <v>249.395003</v>
      </c>
      <c r="C406" s="4">
        <v>1</v>
      </c>
      <c r="H406">
        <v>244.73576600000001</v>
      </c>
      <c r="I406" s="5">
        <v>4</v>
      </c>
      <c r="P406">
        <v>2</v>
      </c>
      <c r="Q406" t="str">
        <f t="shared" si="7"/>
        <v>14</v>
      </c>
      <c r="R406">
        <v>2</v>
      </c>
      <c r="X406" t="s">
        <v>300</v>
      </c>
      <c r="Y406" t="s">
        <v>261</v>
      </c>
      <c r="AB406" t="s">
        <v>300</v>
      </c>
      <c r="AC406" t="str">
        <f>CONCATENATE($R406,$R407,$R408,$R409)</f>
        <v>2143</v>
      </c>
      <c r="BG406">
        <v>2</v>
      </c>
      <c r="BH406">
        <v>2182</v>
      </c>
      <c r="BI406">
        <f>($BH$470-$BH$467)/200</f>
        <v>7.0000000000000007E-2</v>
      </c>
    </row>
    <row r="407" spans="1:61" x14ac:dyDescent="0.25">
      <c r="A407">
        <v>406</v>
      </c>
      <c r="F407">
        <v>249.83982399999999</v>
      </c>
      <c r="G407" s="3">
        <v>3</v>
      </c>
      <c r="H407">
        <v>244.74092000000002</v>
      </c>
      <c r="I407" s="5">
        <v>4</v>
      </c>
      <c r="P407">
        <v>2</v>
      </c>
      <c r="Q407" t="str">
        <f t="shared" si="7"/>
        <v>34</v>
      </c>
      <c r="R407">
        <v>1</v>
      </c>
      <c r="X407" t="s">
        <v>300</v>
      </c>
      <c r="Y407" t="s">
        <v>262</v>
      </c>
      <c r="BG407">
        <v>1</v>
      </c>
      <c r="BH407">
        <v>2192</v>
      </c>
      <c r="BI407">
        <f>($BH$471-$BH$468)/200</f>
        <v>9.5000000000000001E-2</v>
      </c>
    </row>
    <row r="408" spans="1:61" x14ac:dyDescent="0.25">
      <c r="A408">
        <v>407</v>
      </c>
      <c r="F408">
        <v>249.900901</v>
      </c>
      <c r="G408" s="3">
        <v>3</v>
      </c>
      <c r="H408">
        <v>244.718547</v>
      </c>
      <c r="I408" s="5">
        <v>4</v>
      </c>
      <c r="P408">
        <v>2</v>
      </c>
      <c r="Q408" t="str">
        <f t="shared" si="7"/>
        <v>34</v>
      </c>
      <c r="R408">
        <v>4</v>
      </c>
      <c r="X408" t="s">
        <v>300</v>
      </c>
      <c r="Y408" t="s">
        <v>263</v>
      </c>
      <c r="BG408">
        <v>4</v>
      </c>
      <c r="BH408">
        <v>2192</v>
      </c>
      <c r="BI408">
        <f>($BH$472-$BH$469)/200</f>
        <v>0.1</v>
      </c>
    </row>
    <row r="409" spans="1:61" x14ac:dyDescent="0.25">
      <c r="A409">
        <v>408</v>
      </c>
      <c r="F409">
        <v>249.919715</v>
      </c>
      <c r="G409" s="3">
        <v>3</v>
      </c>
      <c r="H409">
        <v>244.73313400000001</v>
      </c>
      <c r="I409" s="5">
        <v>4</v>
      </c>
      <c r="P409">
        <v>2</v>
      </c>
      <c r="Q409" t="str">
        <f t="shared" si="7"/>
        <v>34</v>
      </c>
      <c r="R409">
        <v>3</v>
      </c>
      <c r="X409" t="s">
        <v>300</v>
      </c>
      <c r="Y409" t="s">
        <v>264</v>
      </c>
      <c r="BG409">
        <v>3</v>
      </c>
      <c r="BH409">
        <v>2196</v>
      </c>
      <c r="BI409">
        <f>($BH$473-$BH$470)/200</f>
        <v>0.11</v>
      </c>
    </row>
    <row r="410" spans="1:61" x14ac:dyDescent="0.25">
      <c r="A410">
        <v>409</v>
      </c>
      <c r="D410">
        <v>264.68145700000002</v>
      </c>
      <c r="E410" s="2">
        <v>2</v>
      </c>
      <c r="F410">
        <v>249.929149</v>
      </c>
      <c r="G410" s="3">
        <v>3</v>
      </c>
      <c r="H410">
        <v>244.72911400000001</v>
      </c>
      <c r="I410" s="5">
        <v>4</v>
      </c>
      <c r="P410">
        <v>3</v>
      </c>
      <c r="Q410" t="str">
        <f t="shared" si="7"/>
        <v>234</v>
      </c>
      <c r="R410">
        <v>2</v>
      </c>
      <c r="X410" t="s">
        <v>300</v>
      </c>
      <c r="Y410" t="s">
        <v>261</v>
      </c>
      <c r="AB410" t="s">
        <v>300</v>
      </c>
      <c r="AC410" t="str">
        <f>CONCATENATE($R410,$R411,$R412,$R413)</f>
        <v>2143</v>
      </c>
      <c r="BG410">
        <v>2</v>
      </c>
      <c r="BH410">
        <v>2210</v>
      </c>
      <c r="BI410">
        <f>($BH$474-$BH$471)/200</f>
        <v>7.0000000000000007E-2</v>
      </c>
    </row>
    <row r="411" spans="1:61" x14ac:dyDescent="0.25">
      <c r="A411">
        <v>410</v>
      </c>
      <c r="D411">
        <v>264.68563399999999</v>
      </c>
      <c r="E411" s="2">
        <v>2</v>
      </c>
      <c r="F411">
        <v>249.929767</v>
      </c>
      <c r="G411" s="3">
        <v>3</v>
      </c>
      <c r="H411">
        <v>244.72911400000001</v>
      </c>
      <c r="I411" s="5">
        <v>4</v>
      </c>
      <c r="P411">
        <v>3</v>
      </c>
      <c r="Q411" t="str">
        <f t="shared" si="7"/>
        <v>234</v>
      </c>
      <c r="R411">
        <v>1</v>
      </c>
      <c r="X411" t="s">
        <v>300</v>
      </c>
      <c r="Y411" t="s">
        <v>262</v>
      </c>
      <c r="BG411">
        <v>1</v>
      </c>
      <c r="BH411">
        <v>2216</v>
      </c>
      <c r="BI411">
        <f>($BH$475-$BH$472)/200</f>
        <v>0.115</v>
      </c>
    </row>
    <row r="412" spans="1:61" x14ac:dyDescent="0.25">
      <c r="A412">
        <v>411</v>
      </c>
      <c r="D412">
        <v>264.70470299999999</v>
      </c>
      <c r="E412" s="2">
        <v>2</v>
      </c>
      <c r="F412">
        <v>249.93090000000001</v>
      </c>
      <c r="G412" s="3">
        <v>3</v>
      </c>
      <c r="P412">
        <v>2</v>
      </c>
      <c r="Q412" t="str">
        <f t="shared" si="7"/>
        <v>23</v>
      </c>
      <c r="R412">
        <v>4</v>
      </c>
      <c r="X412" t="s">
        <v>300</v>
      </c>
      <c r="Y412" t="s">
        <v>263</v>
      </c>
      <c r="BG412">
        <v>4</v>
      </c>
      <c r="BH412">
        <v>2220</v>
      </c>
      <c r="BI412">
        <f>($BH$476-$BH$473)/200</f>
        <v>9.5000000000000001E-2</v>
      </c>
    </row>
    <row r="413" spans="1:61" x14ac:dyDescent="0.25">
      <c r="A413">
        <v>412</v>
      </c>
      <c r="D413">
        <v>264.68161299999997</v>
      </c>
      <c r="E413" s="2">
        <v>2</v>
      </c>
      <c r="F413">
        <v>249.90451000000002</v>
      </c>
      <c r="G413" s="3">
        <v>3</v>
      </c>
      <c r="P413">
        <v>2</v>
      </c>
      <c r="Q413" t="str">
        <f t="shared" si="7"/>
        <v>23</v>
      </c>
      <c r="R413">
        <v>3</v>
      </c>
      <c r="X413" t="s">
        <v>300</v>
      </c>
      <c r="Y413" t="s">
        <v>261</v>
      </c>
      <c r="BG413">
        <v>3</v>
      </c>
      <c r="BH413">
        <v>2221</v>
      </c>
      <c r="BI413">
        <f>($BH$482-$BH$479)/200</f>
        <v>0.105</v>
      </c>
    </row>
    <row r="414" spans="1:61" x14ac:dyDescent="0.25">
      <c r="A414">
        <v>413</v>
      </c>
      <c r="D414">
        <v>264.65388000000002</v>
      </c>
      <c r="E414" s="2">
        <v>2</v>
      </c>
      <c r="F414">
        <v>249.83982399999999</v>
      </c>
      <c r="G414" s="3">
        <v>3</v>
      </c>
      <c r="P414">
        <v>2</v>
      </c>
      <c r="Q414" t="str">
        <f t="shared" si="7"/>
        <v>23</v>
      </c>
      <c r="R414">
        <v>2</v>
      </c>
      <c r="X414" t="s">
        <v>300</v>
      </c>
      <c r="Y414" t="s">
        <v>262</v>
      </c>
      <c r="AB414" t="s">
        <v>300</v>
      </c>
      <c r="AC414" t="str">
        <f>CONCATENATE($R414,$R415,$R416,$R417)</f>
        <v>2143</v>
      </c>
      <c r="BG414">
        <v>2</v>
      </c>
      <c r="BH414">
        <v>2235</v>
      </c>
      <c r="BI414">
        <f>($BH$483-$BH$480)/200</f>
        <v>0.13</v>
      </c>
    </row>
    <row r="415" spans="1:61" x14ac:dyDescent="0.25">
      <c r="A415">
        <v>414</v>
      </c>
      <c r="D415">
        <v>264.679034</v>
      </c>
      <c r="E415" s="2">
        <v>2</v>
      </c>
      <c r="F415">
        <v>249.83982399999999</v>
      </c>
      <c r="G415" s="3">
        <v>3</v>
      </c>
      <c r="P415">
        <v>2</v>
      </c>
      <c r="Q415" t="str">
        <f t="shared" si="7"/>
        <v>23</v>
      </c>
      <c r="R415">
        <v>1</v>
      </c>
      <c r="X415" t="s">
        <v>300</v>
      </c>
      <c r="Y415" t="s">
        <v>263</v>
      </c>
      <c r="BG415">
        <v>1</v>
      </c>
      <c r="BH415">
        <v>2242</v>
      </c>
      <c r="BI415">
        <f>($BH$484-$BH$481)/200</f>
        <v>0.11</v>
      </c>
    </row>
    <row r="416" spans="1:61" x14ac:dyDescent="0.25">
      <c r="A416">
        <v>415</v>
      </c>
      <c r="D416">
        <v>264.69949600000001</v>
      </c>
      <c r="E416" s="2">
        <v>2</v>
      </c>
      <c r="F416">
        <v>249.83982399999999</v>
      </c>
      <c r="G416" s="3">
        <v>3</v>
      </c>
      <c r="P416">
        <v>2</v>
      </c>
      <c r="Q416" t="str">
        <f t="shared" si="7"/>
        <v>23</v>
      </c>
      <c r="R416">
        <v>4</v>
      </c>
      <c r="X416" t="s">
        <v>300</v>
      </c>
      <c r="Y416" t="s">
        <v>264</v>
      </c>
      <c r="BG416">
        <v>4</v>
      </c>
      <c r="BH416">
        <v>2245</v>
      </c>
      <c r="BI416">
        <f>($BH$485-$BH$482)/200</f>
        <v>7.4999999999999997E-2</v>
      </c>
    </row>
    <row r="417" spans="1:61" x14ac:dyDescent="0.25">
      <c r="A417">
        <v>416</v>
      </c>
      <c r="D417">
        <v>264.69733300000001</v>
      </c>
      <c r="E417" s="2">
        <v>2</v>
      </c>
      <c r="P417">
        <v>1</v>
      </c>
      <c r="Q417" t="str">
        <f t="shared" si="7"/>
        <v>2</v>
      </c>
      <c r="R417">
        <v>3</v>
      </c>
      <c r="X417" t="s">
        <v>300</v>
      </c>
      <c r="Y417" t="s">
        <v>261</v>
      </c>
      <c r="BG417">
        <v>3</v>
      </c>
      <c r="BH417">
        <v>2247</v>
      </c>
      <c r="BI417">
        <f>($BH$486-$BH$483)/200</f>
        <v>0.11</v>
      </c>
    </row>
    <row r="418" spans="1:61" x14ac:dyDescent="0.25">
      <c r="A418">
        <v>417</v>
      </c>
      <c r="D418">
        <v>264.70774699999998</v>
      </c>
      <c r="E418" s="2">
        <v>2</v>
      </c>
      <c r="P418">
        <v>1</v>
      </c>
      <c r="Q418" t="str">
        <f t="shared" si="7"/>
        <v>2</v>
      </c>
      <c r="R418">
        <v>2</v>
      </c>
      <c r="X418" t="s">
        <v>300</v>
      </c>
      <c r="Y418" t="s">
        <v>262</v>
      </c>
      <c r="AB418" t="s">
        <v>300</v>
      </c>
      <c r="AC418" t="str">
        <f>CONCATENATE($R418,$R419,$R420,$R421)</f>
        <v>2143</v>
      </c>
      <c r="BG418">
        <v>2</v>
      </c>
      <c r="BH418">
        <v>2261</v>
      </c>
      <c r="BI418">
        <f>($BH$487-$BH$484)/200</f>
        <v>0.1</v>
      </c>
    </row>
    <row r="419" spans="1:61" x14ac:dyDescent="0.25">
      <c r="A419">
        <v>418</v>
      </c>
      <c r="D419">
        <v>264.73866900000002</v>
      </c>
      <c r="E419" s="2">
        <v>2</v>
      </c>
      <c r="P419">
        <v>1</v>
      </c>
      <c r="Q419" t="str">
        <f t="shared" si="7"/>
        <v>2</v>
      </c>
      <c r="R419">
        <v>1</v>
      </c>
      <c r="X419" t="s">
        <v>300</v>
      </c>
      <c r="Y419" t="s">
        <v>263</v>
      </c>
      <c r="BG419">
        <v>1</v>
      </c>
      <c r="BH419">
        <v>2266</v>
      </c>
      <c r="BI419">
        <f>($BH$488-$BH$485)/200</f>
        <v>0.125</v>
      </c>
    </row>
    <row r="420" spans="1:61" x14ac:dyDescent="0.25">
      <c r="A420">
        <v>419</v>
      </c>
      <c r="B420">
        <v>273.291877</v>
      </c>
      <c r="C420" s="4">
        <v>1</v>
      </c>
      <c r="D420">
        <v>264.68145700000002</v>
      </c>
      <c r="E420" s="2">
        <v>2</v>
      </c>
      <c r="P420">
        <v>2</v>
      </c>
      <c r="Q420" t="str">
        <f t="shared" si="7"/>
        <v>12</v>
      </c>
      <c r="R420">
        <v>4</v>
      </c>
      <c r="X420" t="s">
        <v>300</v>
      </c>
      <c r="Y420" t="s">
        <v>264</v>
      </c>
      <c r="BG420">
        <v>4</v>
      </c>
      <c r="BH420">
        <v>2269</v>
      </c>
      <c r="BI420">
        <f>($BH$489-$BH$486)/200</f>
        <v>0.06</v>
      </c>
    </row>
    <row r="421" spans="1:61" x14ac:dyDescent="0.25">
      <c r="A421">
        <v>420</v>
      </c>
      <c r="B421">
        <v>273.291877</v>
      </c>
      <c r="C421" s="4">
        <v>1</v>
      </c>
      <c r="D421">
        <v>264.68145700000002</v>
      </c>
      <c r="E421" s="2">
        <v>2</v>
      </c>
      <c r="P421">
        <v>2</v>
      </c>
      <c r="Q421" t="str">
        <f t="shared" si="7"/>
        <v>12</v>
      </c>
      <c r="R421">
        <v>3</v>
      </c>
      <c r="X421" t="s">
        <v>300</v>
      </c>
      <c r="Y421" t="s">
        <v>261</v>
      </c>
      <c r="BG421">
        <v>3</v>
      </c>
      <c r="BH421">
        <v>2272</v>
      </c>
      <c r="BI421">
        <f>($BH$490-$BH$487)/200</f>
        <v>0.08</v>
      </c>
    </row>
    <row r="422" spans="1:61" x14ac:dyDescent="0.25">
      <c r="A422">
        <v>421</v>
      </c>
      <c r="B422">
        <v>273.291877</v>
      </c>
      <c r="C422" s="4">
        <v>1</v>
      </c>
      <c r="P422">
        <v>1</v>
      </c>
      <c r="Q422" t="str">
        <f t="shared" si="7"/>
        <v>1</v>
      </c>
      <c r="R422">
        <v>2</v>
      </c>
      <c r="X422" t="s">
        <v>300</v>
      </c>
      <c r="Y422" t="s">
        <v>262</v>
      </c>
      <c r="AB422" t="s">
        <v>300</v>
      </c>
      <c r="AC422" t="str">
        <f>CONCATENATE($R422,$R423,$R424,$R425)</f>
        <v>2143</v>
      </c>
      <c r="BG422">
        <v>2</v>
      </c>
      <c r="BH422">
        <v>2282</v>
      </c>
      <c r="BI422">
        <f>($BH$491-$BH$488)/200</f>
        <v>0.09</v>
      </c>
    </row>
    <row r="423" spans="1:61" x14ac:dyDescent="0.25">
      <c r="A423">
        <v>422</v>
      </c>
      <c r="B423">
        <v>273.291877</v>
      </c>
      <c r="C423" s="4">
        <v>1</v>
      </c>
      <c r="J423">
        <v>236.46929599999999</v>
      </c>
      <c r="K423" t="s">
        <v>22</v>
      </c>
      <c r="Q423" t="str">
        <f t="shared" si="7"/>
        <v>1</v>
      </c>
      <c r="R423">
        <v>1</v>
      </c>
      <c r="X423" t="s">
        <v>300</v>
      </c>
      <c r="Y423" t="s">
        <v>263</v>
      </c>
      <c r="BG423">
        <v>1</v>
      </c>
      <c r="BH423">
        <v>2288</v>
      </c>
      <c r="BI423">
        <f>($BH$492-$BH$489)/200</f>
        <v>0.105</v>
      </c>
    </row>
    <row r="424" spans="1:61" x14ac:dyDescent="0.25">
      <c r="A424">
        <v>423</v>
      </c>
      <c r="Q424" t="str">
        <f t="shared" si="7"/>
        <v/>
      </c>
      <c r="R424">
        <v>4</v>
      </c>
      <c r="X424" t="s">
        <v>300</v>
      </c>
      <c r="Y424" t="s">
        <v>264</v>
      </c>
      <c r="BG424">
        <v>4</v>
      </c>
      <c r="BH424">
        <v>2292</v>
      </c>
      <c r="BI424">
        <f>($BH$493-$BH$490)/200</f>
        <v>7.0000000000000007E-2</v>
      </c>
    </row>
    <row r="425" spans="1:61" x14ac:dyDescent="0.25">
      <c r="A425">
        <v>424</v>
      </c>
      <c r="J425">
        <v>236.04251400000001</v>
      </c>
      <c r="K425" t="s">
        <v>22</v>
      </c>
      <c r="Q425" t="str">
        <f t="shared" si="7"/>
        <v/>
      </c>
      <c r="R425">
        <v>3</v>
      </c>
      <c r="X425" t="s">
        <v>300</v>
      </c>
      <c r="Y425" t="s">
        <v>261</v>
      </c>
      <c r="BG425">
        <v>3</v>
      </c>
      <c r="BH425">
        <v>2294</v>
      </c>
      <c r="BI425">
        <f>($BH$494-$BH$491)/200</f>
        <v>0.09</v>
      </c>
    </row>
    <row r="426" spans="1:61" x14ac:dyDescent="0.25">
      <c r="A426">
        <v>425</v>
      </c>
      <c r="B426">
        <v>239.371205</v>
      </c>
      <c r="C426" s="4">
        <v>1</v>
      </c>
      <c r="P426">
        <v>1</v>
      </c>
      <c r="Q426" t="str">
        <f t="shared" si="7"/>
        <v>1</v>
      </c>
      <c r="R426">
        <v>2</v>
      </c>
      <c r="X426" t="s">
        <v>300</v>
      </c>
      <c r="Y426" t="s">
        <v>262</v>
      </c>
      <c r="AB426" t="s">
        <v>300</v>
      </c>
      <c r="AC426" t="str">
        <f>CONCATENATE($R426,$R427,$R428,$R429)</f>
        <v>2143</v>
      </c>
      <c r="BG426">
        <v>2</v>
      </c>
      <c r="BH426">
        <v>2302</v>
      </c>
      <c r="BI426">
        <f>($BH$495-$BH$492)/200</f>
        <v>9.5000000000000001E-2</v>
      </c>
    </row>
    <row r="427" spans="1:61" x14ac:dyDescent="0.25">
      <c r="A427">
        <v>426</v>
      </c>
      <c r="B427">
        <v>239.34301099999999</v>
      </c>
      <c r="C427" s="4">
        <v>1</v>
      </c>
      <c r="P427">
        <v>1</v>
      </c>
      <c r="Q427" t="str">
        <f t="shared" si="7"/>
        <v>1</v>
      </c>
      <c r="R427">
        <v>1</v>
      </c>
      <c r="X427" t="s">
        <v>300</v>
      </c>
      <c r="Y427" t="s">
        <v>263</v>
      </c>
      <c r="BG427">
        <v>1</v>
      </c>
      <c r="BH427">
        <v>2311</v>
      </c>
      <c r="BI427">
        <f>($BH$496-$BH$493)/200</f>
        <v>0.12</v>
      </c>
    </row>
    <row r="428" spans="1:61" x14ac:dyDescent="0.25">
      <c r="A428">
        <v>427</v>
      </c>
      <c r="B428">
        <v>239.29172199999999</v>
      </c>
      <c r="C428" s="4">
        <v>1</v>
      </c>
      <c r="P428">
        <v>1</v>
      </c>
      <c r="Q428" t="str">
        <f t="shared" si="7"/>
        <v>1</v>
      </c>
      <c r="R428">
        <v>4</v>
      </c>
      <c r="X428" t="s">
        <v>300</v>
      </c>
      <c r="Y428" t="s">
        <v>264</v>
      </c>
      <c r="BG428">
        <v>4</v>
      </c>
      <c r="BH428">
        <v>2315</v>
      </c>
      <c r="BI428">
        <f>($BH$497-$BH$494)/200</f>
        <v>7.0000000000000007E-2</v>
      </c>
    </row>
    <row r="429" spans="1:61" x14ac:dyDescent="0.25">
      <c r="A429">
        <v>428</v>
      </c>
      <c r="B429">
        <v>239.28105299999999</v>
      </c>
      <c r="C429" s="4">
        <v>1</v>
      </c>
      <c r="H429">
        <v>247.918273</v>
      </c>
      <c r="I429" s="5">
        <v>4</v>
      </c>
      <c r="P429">
        <v>2</v>
      </c>
      <c r="Q429" t="str">
        <f t="shared" si="7"/>
        <v>14</v>
      </c>
      <c r="R429">
        <v>3</v>
      </c>
      <c r="X429" t="s">
        <v>300</v>
      </c>
      <c r="Y429" t="s">
        <v>261</v>
      </c>
      <c r="BG429">
        <v>3</v>
      </c>
      <c r="BH429">
        <v>2317</v>
      </c>
      <c r="BI429">
        <f>($BH$498-$BH$495)/200</f>
        <v>0.11</v>
      </c>
    </row>
    <row r="430" spans="1:61" x14ac:dyDescent="0.25">
      <c r="A430">
        <v>429</v>
      </c>
      <c r="B430">
        <v>239.280383</v>
      </c>
      <c r="C430" s="4">
        <v>1</v>
      </c>
      <c r="H430">
        <v>247.98708600000001</v>
      </c>
      <c r="I430" s="5">
        <v>4</v>
      </c>
      <c r="P430">
        <v>2</v>
      </c>
      <c r="Q430" t="str">
        <f t="shared" si="7"/>
        <v>14</v>
      </c>
      <c r="R430">
        <v>2</v>
      </c>
      <c r="X430" t="s">
        <v>300</v>
      </c>
      <c r="Y430" t="s">
        <v>262</v>
      </c>
      <c r="AB430" t="s">
        <v>300</v>
      </c>
      <c r="AC430" t="str">
        <f>CONCATENATE($R430,$R431,$R432,$R433)</f>
        <v>2143</v>
      </c>
      <c r="BG430">
        <v>2</v>
      </c>
      <c r="BH430">
        <v>2324</v>
      </c>
      <c r="BI430">
        <f>($BH$499-$BH$496)/200</f>
        <v>0.105</v>
      </c>
    </row>
    <row r="431" spans="1:61" x14ac:dyDescent="0.25">
      <c r="A431">
        <v>430</v>
      </c>
      <c r="B431">
        <v>239.26249799999999</v>
      </c>
      <c r="C431" s="4">
        <v>1</v>
      </c>
      <c r="H431">
        <v>247.98981800000001</v>
      </c>
      <c r="I431" s="5">
        <v>4</v>
      </c>
      <c r="P431">
        <v>2</v>
      </c>
      <c r="Q431" t="str">
        <f t="shared" si="7"/>
        <v>14</v>
      </c>
      <c r="R431">
        <v>1</v>
      </c>
      <c r="X431" t="s">
        <v>300</v>
      </c>
      <c r="Y431" t="s">
        <v>263</v>
      </c>
      <c r="BG431">
        <v>1</v>
      </c>
      <c r="BH431">
        <v>2332</v>
      </c>
      <c r="BI431">
        <f>($BH$500-$BH$497)/200</f>
        <v>0.115</v>
      </c>
    </row>
    <row r="432" spans="1:61" x14ac:dyDescent="0.25">
      <c r="A432">
        <v>431</v>
      </c>
      <c r="B432">
        <v>239.242604</v>
      </c>
      <c r="C432" s="4">
        <v>1</v>
      </c>
      <c r="H432">
        <v>247.994563</v>
      </c>
      <c r="I432" s="5">
        <v>4</v>
      </c>
      <c r="P432">
        <v>2</v>
      </c>
      <c r="Q432" t="str">
        <f t="shared" si="7"/>
        <v>14</v>
      </c>
      <c r="R432">
        <v>4</v>
      </c>
      <c r="X432" t="s">
        <v>300</v>
      </c>
      <c r="Y432" t="s">
        <v>264</v>
      </c>
      <c r="BG432">
        <v>4</v>
      </c>
      <c r="BH432">
        <v>2338</v>
      </c>
      <c r="BI432">
        <f>($BH$501-$BH$498)/200</f>
        <v>5.5E-2</v>
      </c>
    </row>
    <row r="433" spans="1:61" x14ac:dyDescent="0.25">
      <c r="A433">
        <v>432</v>
      </c>
      <c r="B433">
        <v>239.23497499999999</v>
      </c>
      <c r="C433" s="4">
        <v>1</v>
      </c>
      <c r="H433">
        <v>248.006415</v>
      </c>
      <c r="I433" s="5">
        <v>4</v>
      </c>
      <c r="P433">
        <v>2</v>
      </c>
      <c r="Q433" t="str">
        <f t="shared" si="7"/>
        <v>14</v>
      </c>
      <c r="R433">
        <v>3</v>
      </c>
      <c r="X433" t="s">
        <v>300</v>
      </c>
      <c r="Y433" t="s">
        <v>261</v>
      </c>
      <c r="BG433">
        <v>3</v>
      </c>
      <c r="BH433">
        <v>2342</v>
      </c>
      <c r="BI433">
        <f>($BH$502-$BH$499)/200</f>
        <v>8.5000000000000006E-2</v>
      </c>
    </row>
    <row r="434" spans="1:61" x14ac:dyDescent="0.25">
      <c r="A434">
        <v>433</v>
      </c>
      <c r="B434">
        <v>239.22059300000001</v>
      </c>
      <c r="C434" s="4">
        <v>1</v>
      </c>
      <c r="F434">
        <v>242.874213</v>
      </c>
      <c r="G434" s="3">
        <v>3</v>
      </c>
      <c r="H434">
        <v>247.94575</v>
      </c>
      <c r="I434" s="5">
        <v>4</v>
      </c>
      <c r="P434">
        <v>3</v>
      </c>
      <c r="Q434" t="str">
        <f t="shared" si="7"/>
        <v>134</v>
      </c>
      <c r="R434">
        <v>2</v>
      </c>
      <c r="X434" t="s">
        <v>300</v>
      </c>
      <c r="Y434" t="s">
        <v>262</v>
      </c>
      <c r="BG434">
        <v>2</v>
      </c>
      <c r="BH434">
        <v>2346</v>
      </c>
      <c r="BI434">
        <f>($BH$503-$BH$500)/200</f>
        <v>9.5000000000000001E-2</v>
      </c>
    </row>
    <row r="435" spans="1:61" x14ac:dyDescent="0.25">
      <c r="A435">
        <v>434</v>
      </c>
      <c r="B435">
        <v>239.371205</v>
      </c>
      <c r="C435" s="4">
        <v>1</v>
      </c>
      <c r="F435">
        <v>242.92374699999999</v>
      </c>
      <c r="G435" s="3">
        <v>3</v>
      </c>
      <c r="H435">
        <v>247.95744999999999</v>
      </c>
      <c r="I435" s="5">
        <v>4</v>
      </c>
      <c r="P435">
        <v>3</v>
      </c>
      <c r="Q435" t="str">
        <f t="shared" si="7"/>
        <v>134</v>
      </c>
      <c r="R435">
        <v>1</v>
      </c>
      <c r="X435" t="s">
        <v>300</v>
      </c>
      <c r="Y435" t="s">
        <v>263</v>
      </c>
      <c r="BG435">
        <v>1</v>
      </c>
      <c r="BH435">
        <v>2355</v>
      </c>
      <c r="BI435">
        <f>($BH$504-$BH$501)/200</f>
        <v>0.115</v>
      </c>
    </row>
    <row r="436" spans="1:61" x14ac:dyDescent="0.25">
      <c r="A436">
        <v>435</v>
      </c>
      <c r="F436">
        <v>242.80148399999999</v>
      </c>
      <c r="G436" s="3">
        <v>3</v>
      </c>
      <c r="H436">
        <v>247.92018000000002</v>
      </c>
      <c r="I436" s="5">
        <v>4</v>
      </c>
      <c r="P436">
        <v>2</v>
      </c>
      <c r="Q436" t="str">
        <f t="shared" si="7"/>
        <v>34</v>
      </c>
      <c r="R436" t="s">
        <v>22</v>
      </c>
      <c r="X436" t="s">
        <v>300</v>
      </c>
      <c r="Y436" t="s">
        <v>264</v>
      </c>
      <c r="BG436" t="s">
        <v>22</v>
      </c>
      <c r="BH436">
        <v>2359</v>
      </c>
      <c r="BI436">
        <f>($BH$505-$BH$502)/200</f>
        <v>0.06</v>
      </c>
    </row>
    <row r="437" spans="1:61" x14ac:dyDescent="0.25">
      <c r="A437">
        <v>436</v>
      </c>
      <c r="F437">
        <v>242.828338</v>
      </c>
      <c r="G437" s="3">
        <v>3</v>
      </c>
      <c r="H437">
        <v>247.890288</v>
      </c>
      <c r="I437" s="5">
        <v>4</v>
      </c>
      <c r="P437">
        <v>2</v>
      </c>
      <c r="Q437" t="str">
        <f t="shared" si="7"/>
        <v>34</v>
      </c>
      <c r="R437" t="s">
        <v>22</v>
      </c>
      <c r="X437" t="s">
        <v>300</v>
      </c>
      <c r="Y437" t="s">
        <v>261</v>
      </c>
      <c r="BG437" t="s">
        <v>22</v>
      </c>
      <c r="BH437">
        <v>2361</v>
      </c>
      <c r="BI437">
        <f>($BH$506-$BH$503)/200</f>
        <v>7.4999999999999997E-2</v>
      </c>
    </row>
    <row r="438" spans="1:61" x14ac:dyDescent="0.25">
      <c r="A438">
        <v>437</v>
      </c>
      <c r="F438">
        <v>242.852925</v>
      </c>
      <c r="G438" s="3">
        <v>3</v>
      </c>
      <c r="H438">
        <v>247.918273</v>
      </c>
      <c r="I438" s="5">
        <v>4</v>
      </c>
      <c r="P438">
        <v>2</v>
      </c>
      <c r="Q438" t="str">
        <f t="shared" si="7"/>
        <v>34</v>
      </c>
      <c r="R438">
        <v>2</v>
      </c>
      <c r="X438" t="s">
        <v>300</v>
      </c>
      <c r="Y438" t="s">
        <v>262</v>
      </c>
      <c r="AB438" t="s">
        <v>304</v>
      </c>
      <c r="AC438" t="str">
        <f>CONCATENATE($R438,$R439,$R440,$R441)</f>
        <v>2413</v>
      </c>
      <c r="BG438">
        <v>2</v>
      </c>
      <c r="BH438">
        <v>2362</v>
      </c>
      <c r="BI438">
        <f>($BH$507-$BH$504)/200</f>
        <v>0.09</v>
      </c>
    </row>
    <row r="439" spans="1:61" x14ac:dyDescent="0.25">
      <c r="A439">
        <v>438</v>
      </c>
      <c r="F439">
        <v>242.83622600000001</v>
      </c>
      <c r="G439" s="3">
        <v>3</v>
      </c>
      <c r="P439">
        <v>1</v>
      </c>
      <c r="Q439" t="str">
        <f t="shared" si="7"/>
        <v>3</v>
      </c>
      <c r="R439">
        <v>4</v>
      </c>
      <c r="X439" t="s">
        <v>300</v>
      </c>
      <c r="Y439" t="s">
        <v>263</v>
      </c>
      <c r="BG439">
        <v>4</v>
      </c>
      <c r="BH439">
        <v>2375</v>
      </c>
      <c r="BI439">
        <f>($BH$508-$BH$505)/200</f>
        <v>0.105</v>
      </c>
    </row>
    <row r="440" spans="1:61" x14ac:dyDescent="0.25">
      <c r="A440">
        <v>439</v>
      </c>
      <c r="F440">
        <v>242.84308099999998</v>
      </c>
      <c r="G440" s="3">
        <v>3</v>
      </c>
      <c r="P440">
        <v>1</v>
      </c>
      <c r="Q440" t="str">
        <f t="shared" si="7"/>
        <v>3</v>
      </c>
      <c r="R440">
        <v>1</v>
      </c>
      <c r="X440" t="s">
        <v>300</v>
      </c>
      <c r="Y440" t="s">
        <v>264</v>
      </c>
      <c r="BG440">
        <v>1</v>
      </c>
      <c r="BH440">
        <v>2376</v>
      </c>
      <c r="BI440">
        <f>($BH$509-$BH$506)/200</f>
        <v>7.0000000000000007E-2</v>
      </c>
    </row>
    <row r="441" spans="1:61" x14ac:dyDescent="0.25">
      <c r="A441">
        <v>440</v>
      </c>
      <c r="D441">
        <v>223.73806400000001</v>
      </c>
      <c r="E441" s="2">
        <v>2</v>
      </c>
      <c r="F441">
        <v>242.85983400000001</v>
      </c>
      <c r="G441" s="3">
        <v>3</v>
      </c>
      <c r="P441">
        <v>2</v>
      </c>
      <c r="Q441" t="str">
        <f t="shared" si="7"/>
        <v>23</v>
      </c>
      <c r="R441">
        <v>3</v>
      </c>
      <c r="X441" t="s">
        <v>300</v>
      </c>
      <c r="Y441" t="s">
        <v>261</v>
      </c>
      <c r="BG441">
        <v>3</v>
      </c>
      <c r="BH441">
        <v>2387</v>
      </c>
      <c r="BI441">
        <f>($BH$510-$BH$507)/200</f>
        <v>0.06</v>
      </c>
    </row>
    <row r="442" spans="1:61" x14ac:dyDescent="0.25">
      <c r="A442">
        <v>441</v>
      </c>
      <c r="D442">
        <v>223.691056</v>
      </c>
      <c r="E442" s="2">
        <v>2</v>
      </c>
      <c r="F442">
        <v>242.874213</v>
      </c>
      <c r="G442" s="3">
        <v>3</v>
      </c>
      <c r="P442">
        <v>2</v>
      </c>
      <c r="Q442" t="str">
        <f t="shared" si="7"/>
        <v>23</v>
      </c>
      <c r="R442">
        <v>2</v>
      </c>
      <c r="X442" t="s">
        <v>300</v>
      </c>
      <c r="Y442" t="s">
        <v>262</v>
      </c>
      <c r="AB442" t="s">
        <v>300</v>
      </c>
      <c r="AC442" t="str">
        <f>CONCATENATE($R442,$R443,$R444,$R445)</f>
        <v>2143</v>
      </c>
      <c r="BG442">
        <v>2</v>
      </c>
      <c r="BH442">
        <v>2391</v>
      </c>
      <c r="BI442">
        <f>($BH$511-$BH$508)/200</f>
        <v>7.4999999999999997E-2</v>
      </c>
    </row>
    <row r="443" spans="1:61" x14ac:dyDescent="0.25">
      <c r="A443">
        <v>442</v>
      </c>
      <c r="D443">
        <v>223.696314</v>
      </c>
      <c r="E443" s="2">
        <v>2</v>
      </c>
      <c r="P443">
        <v>1</v>
      </c>
      <c r="Q443" t="str">
        <f t="shared" si="7"/>
        <v>2</v>
      </c>
      <c r="R443">
        <v>1</v>
      </c>
      <c r="X443" t="s">
        <v>300</v>
      </c>
      <c r="Y443" t="s">
        <v>263</v>
      </c>
      <c r="BG443">
        <v>1</v>
      </c>
      <c r="BH443">
        <v>2403</v>
      </c>
      <c r="BI443">
        <f>($BH$512-$BH$509)/200</f>
        <v>9.5000000000000001E-2</v>
      </c>
    </row>
    <row r="444" spans="1:61" x14ac:dyDescent="0.25">
      <c r="A444">
        <v>443</v>
      </c>
      <c r="D444">
        <v>223.69193300000001</v>
      </c>
      <c r="E444" s="2">
        <v>2</v>
      </c>
      <c r="P444">
        <v>1</v>
      </c>
      <c r="Q444" t="str">
        <f t="shared" si="7"/>
        <v>2</v>
      </c>
      <c r="R444">
        <v>4</v>
      </c>
      <c r="X444" t="s">
        <v>300</v>
      </c>
      <c r="Y444" t="s">
        <v>264</v>
      </c>
      <c r="BG444">
        <v>4</v>
      </c>
      <c r="BH444">
        <v>2404</v>
      </c>
      <c r="BI444">
        <f>($BH$513-$BH$510)/200</f>
        <v>8.5000000000000006E-2</v>
      </c>
    </row>
    <row r="445" spans="1:61" x14ac:dyDescent="0.25">
      <c r="A445">
        <v>444</v>
      </c>
      <c r="D445">
        <v>223.686159</v>
      </c>
      <c r="E445" s="2">
        <v>2</v>
      </c>
      <c r="P445">
        <v>1</v>
      </c>
      <c r="Q445" t="str">
        <f t="shared" si="7"/>
        <v>2</v>
      </c>
      <c r="R445">
        <v>3</v>
      </c>
      <c r="X445" t="s">
        <v>302</v>
      </c>
      <c r="Y445" t="s">
        <v>273</v>
      </c>
      <c r="BG445">
        <v>3</v>
      </c>
      <c r="BH445">
        <v>2414</v>
      </c>
      <c r="BI445">
        <f>($BH$519-$BH$516)/200</f>
        <v>7.0000000000000007E-2</v>
      </c>
    </row>
    <row r="446" spans="1:61" x14ac:dyDescent="0.25">
      <c r="A446">
        <v>445</v>
      </c>
      <c r="D446">
        <v>223.67471699999999</v>
      </c>
      <c r="E446" s="2">
        <v>2</v>
      </c>
      <c r="P446">
        <v>1</v>
      </c>
      <c r="Q446" t="str">
        <f t="shared" si="7"/>
        <v>2</v>
      </c>
      <c r="R446">
        <v>2</v>
      </c>
      <c r="X446" t="s">
        <v>299</v>
      </c>
      <c r="Y446" t="s">
        <v>274</v>
      </c>
      <c r="AB446" t="s">
        <v>300</v>
      </c>
      <c r="AC446" t="str">
        <f>CONCATENATE($R446,$R447,$R448,$R449)</f>
        <v>2143</v>
      </c>
      <c r="BG446">
        <v>2</v>
      </c>
      <c r="BH446">
        <v>2419</v>
      </c>
      <c r="BI446">
        <f>($BH$520-$BH$517)/200</f>
        <v>0.11</v>
      </c>
    </row>
    <row r="447" spans="1:61" x14ac:dyDescent="0.25">
      <c r="A447">
        <v>446</v>
      </c>
      <c r="D447">
        <v>223.68265400000001</v>
      </c>
      <c r="E447" s="2">
        <v>2</v>
      </c>
      <c r="P447">
        <v>1</v>
      </c>
      <c r="Q447" t="str">
        <f t="shared" si="7"/>
        <v>2</v>
      </c>
      <c r="R447">
        <v>1</v>
      </c>
      <c r="X447" t="s">
        <v>301</v>
      </c>
      <c r="Y447" t="s">
        <v>268</v>
      </c>
      <c r="BG447">
        <v>1</v>
      </c>
      <c r="BH447">
        <v>2430</v>
      </c>
      <c r="BI447">
        <f>($BH$521-$BH$518)/200</f>
        <v>0.105</v>
      </c>
    </row>
    <row r="448" spans="1:61" x14ac:dyDescent="0.25">
      <c r="A448">
        <v>447</v>
      </c>
      <c r="D448">
        <v>223.70368500000001</v>
      </c>
      <c r="E448" s="2">
        <v>2</v>
      </c>
      <c r="P448">
        <v>1</v>
      </c>
      <c r="Q448" t="str">
        <f t="shared" si="7"/>
        <v>2</v>
      </c>
      <c r="R448">
        <v>4</v>
      </c>
      <c r="X448" t="s">
        <v>301</v>
      </c>
      <c r="Y448" t="s">
        <v>280</v>
      </c>
      <c r="BG448">
        <v>4</v>
      </c>
      <c r="BH448">
        <v>2431</v>
      </c>
      <c r="BI448">
        <f>($BH$522-$BH$519)/200</f>
        <v>0.125</v>
      </c>
    </row>
    <row r="449" spans="1:61" x14ac:dyDescent="0.25">
      <c r="A449">
        <v>448</v>
      </c>
      <c r="B449">
        <v>216.64967799999999</v>
      </c>
      <c r="C449" s="4">
        <v>1</v>
      </c>
      <c r="D449">
        <v>223.674665</v>
      </c>
      <c r="E449" s="2">
        <v>2</v>
      </c>
      <c r="P449">
        <v>2</v>
      </c>
      <c r="Q449" t="str">
        <f t="shared" si="7"/>
        <v>12</v>
      </c>
      <c r="R449">
        <v>3</v>
      </c>
      <c r="X449" t="s">
        <v>301</v>
      </c>
      <c r="Y449" t="s">
        <v>266</v>
      </c>
      <c r="BG449">
        <v>3</v>
      </c>
      <c r="BH449">
        <v>2437</v>
      </c>
      <c r="BI449">
        <f>($BH$523-$BH$520)/200</f>
        <v>0.05</v>
      </c>
    </row>
    <row r="450" spans="1:61" x14ac:dyDescent="0.25">
      <c r="A450">
        <v>449</v>
      </c>
      <c r="B450">
        <v>216.60622599999999</v>
      </c>
      <c r="C450" s="4">
        <v>1</v>
      </c>
      <c r="D450">
        <v>223.73806400000001</v>
      </c>
      <c r="E450" s="2">
        <v>2</v>
      </c>
      <c r="P450">
        <v>2</v>
      </c>
      <c r="Q450" t="str">
        <f t="shared" ref="Q450:Q513" si="8">CONCATENATE(C450,E450,G450,I450)</f>
        <v>12</v>
      </c>
      <c r="R450">
        <v>2</v>
      </c>
      <c r="X450" t="s">
        <v>301</v>
      </c>
      <c r="Y450" t="s">
        <v>267</v>
      </c>
      <c r="AB450" t="s">
        <v>300</v>
      </c>
      <c r="AC450" t="str">
        <f>CONCATENATE($R450,$R451,$R452,$R453)</f>
        <v>2143</v>
      </c>
      <c r="BG450">
        <v>2</v>
      </c>
      <c r="BH450">
        <v>2445</v>
      </c>
      <c r="BI450">
        <f>($BH$524-$BH$521)/200</f>
        <v>0.08</v>
      </c>
    </row>
    <row r="451" spans="1:61" x14ac:dyDescent="0.25">
      <c r="A451">
        <v>450</v>
      </c>
      <c r="B451">
        <v>216.634266</v>
      </c>
      <c r="C451" s="4">
        <v>1</v>
      </c>
      <c r="P451">
        <v>1</v>
      </c>
      <c r="Q451" t="str">
        <f t="shared" si="8"/>
        <v>1</v>
      </c>
      <c r="R451">
        <v>1</v>
      </c>
      <c r="X451" t="s">
        <v>301</v>
      </c>
      <c r="Y451" t="s">
        <v>268</v>
      </c>
      <c r="BG451">
        <v>1</v>
      </c>
      <c r="BH451">
        <v>2455</v>
      </c>
      <c r="BI451">
        <f>($BH$525-$BH$522)/200</f>
        <v>7.4999999999999997E-2</v>
      </c>
    </row>
    <row r="452" spans="1:61" x14ac:dyDescent="0.25">
      <c r="A452">
        <v>451</v>
      </c>
      <c r="B452">
        <v>216.610917</v>
      </c>
      <c r="C452" s="4">
        <v>1</v>
      </c>
      <c r="P452">
        <v>1</v>
      </c>
      <c r="Q452" t="str">
        <f t="shared" si="8"/>
        <v>1</v>
      </c>
      <c r="R452">
        <v>4</v>
      </c>
      <c r="X452" t="s">
        <v>299</v>
      </c>
      <c r="Y452" t="s">
        <v>269</v>
      </c>
      <c r="BG452">
        <v>4</v>
      </c>
      <c r="BH452">
        <v>2457</v>
      </c>
      <c r="BI452">
        <f>($BH$526-$BH$523)/200</f>
        <v>0.11</v>
      </c>
    </row>
    <row r="453" spans="1:61" x14ac:dyDescent="0.25">
      <c r="A453">
        <v>452</v>
      </c>
      <c r="B453">
        <v>216.62385499999999</v>
      </c>
      <c r="C453" s="4">
        <v>1</v>
      </c>
      <c r="H453">
        <v>221.549263</v>
      </c>
      <c r="I453" s="5">
        <v>4</v>
      </c>
      <c r="P453">
        <v>2</v>
      </c>
      <c r="Q453" t="str">
        <f t="shared" si="8"/>
        <v>14</v>
      </c>
      <c r="R453">
        <v>3</v>
      </c>
      <c r="X453" t="s">
        <v>300</v>
      </c>
      <c r="Y453" t="s">
        <v>264</v>
      </c>
      <c r="BG453">
        <v>3</v>
      </c>
      <c r="BH453">
        <v>2462</v>
      </c>
      <c r="BI453">
        <f>($BH$527-$BH$524)/200</f>
        <v>6.5000000000000002E-2</v>
      </c>
    </row>
    <row r="454" spans="1:61" x14ac:dyDescent="0.25">
      <c r="A454">
        <v>453</v>
      </c>
      <c r="B454">
        <v>216.65782200000001</v>
      </c>
      <c r="C454" s="4">
        <v>1</v>
      </c>
      <c r="H454">
        <v>221.53792300000001</v>
      </c>
      <c r="I454" s="5">
        <v>4</v>
      </c>
      <c r="P454">
        <v>2</v>
      </c>
      <c r="Q454" t="str">
        <f t="shared" si="8"/>
        <v>14</v>
      </c>
      <c r="R454">
        <v>2</v>
      </c>
      <c r="X454" t="s">
        <v>300</v>
      </c>
      <c r="Y454" t="s">
        <v>261</v>
      </c>
      <c r="AB454" t="s">
        <v>300</v>
      </c>
      <c r="AC454" t="str">
        <f>CONCATENATE($R454,$R455,$R456,$R457)</f>
        <v>2143</v>
      </c>
      <c r="BG454">
        <v>2</v>
      </c>
      <c r="BH454">
        <v>2469</v>
      </c>
      <c r="BI454">
        <f>($BH$528-$BH$525)/200</f>
        <v>7.4999999999999997E-2</v>
      </c>
    </row>
    <row r="455" spans="1:61" x14ac:dyDescent="0.25">
      <c r="A455">
        <v>454</v>
      </c>
      <c r="B455">
        <v>216.63962699999999</v>
      </c>
      <c r="C455" s="4">
        <v>1</v>
      </c>
      <c r="H455">
        <v>221.52132599999999</v>
      </c>
      <c r="I455" s="5">
        <v>4</v>
      </c>
      <c r="P455">
        <v>2</v>
      </c>
      <c r="Q455" t="str">
        <f t="shared" si="8"/>
        <v>14</v>
      </c>
      <c r="R455">
        <v>1</v>
      </c>
      <c r="X455" t="s">
        <v>300</v>
      </c>
      <c r="Y455" t="s">
        <v>262</v>
      </c>
      <c r="BG455">
        <v>1</v>
      </c>
      <c r="BH455">
        <v>2477</v>
      </c>
      <c r="BI455">
        <f>($BH$529-$BH$526)/200</f>
        <v>7.0000000000000007E-2</v>
      </c>
    </row>
    <row r="456" spans="1:61" x14ac:dyDescent="0.25">
      <c r="A456">
        <v>455</v>
      </c>
      <c r="B456">
        <v>216.63467800000001</v>
      </c>
      <c r="C456" s="4">
        <v>1</v>
      </c>
      <c r="F456">
        <v>218.663127</v>
      </c>
      <c r="G456" s="3">
        <v>3</v>
      </c>
      <c r="H456">
        <v>221.523079</v>
      </c>
      <c r="I456" s="5">
        <v>4</v>
      </c>
      <c r="P456">
        <v>3</v>
      </c>
      <c r="Q456" t="str">
        <f t="shared" si="8"/>
        <v>134</v>
      </c>
      <c r="R456">
        <v>4</v>
      </c>
      <c r="X456" t="s">
        <v>299</v>
      </c>
      <c r="Y456" t="s">
        <v>265</v>
      </c>
      <c r="BG456">
        <v>4</v>
      </c>
      <c r="BH456">
        <v>2482</v>
      </c>
      <c r="BI456">
        <f>($BH$530-$BH$527)/200</f>
        <v>0.105</v>
      </c>
    </row>
    <row r="457" spans="1:61" x14ac:dyDescent="0.25">
      <c r="A457">
        <v>456</v>
      </c>
      <c r="B457">
        <v>216.64967799999999</v>
      </c>
      <c r="C457" s="4">
        <v>1</v>
      </c>
      <c r="F457">
        <v>218.65560199999999</v>
      </c>
      <c r="G457" s="3">
        <v>3</v>
      </c>
      <c r="H457">
        <v>221.54740699999999</v>
      </c>
      <c r="I457" s="5">
        <v>4</v>
      </c>
      <c r="P457">
        <v>3</v>
      </c>
      <c r="Q457" t="str">
        <f t="shared" si="8"/>
        <v>134</v>
      </c>
      <c r="R457">
        <v>3</v>
      </c>
      <c r="X457" t="s">
        <v>301</v>
      </c>
      <c r="Y457" t="s">
        <v>266</v>
      </c>
      <c r="BG457">
        <v>3</v>
      </c>
      <c r="BH457">
        <v>2485</v>
      </c>
      <c r="BI457">
        <f>($BH$531-$BH$528)/200</f>
        <v>7.0000000000000007E-2</v>
      </c>
    </row>
    <row r="458" spans="1:61" x14ac:dyDescent="0.25">
      <c r="A458">
        <v>457</v>
      </c>
      <c r="F458">
        <v>218.60869700000001</v>
      </c>
      <c r="G458" s="3">
        <v>3</v>
      </c>
      <c r="H458">
        <v>221.59328199999999</v>
      </c>
      <c r="I458" s="5">
        <v>4</v>
      </c>
      <c r="P458">
        <v>2</v>
      </c>
      <c r="Q458" t="str">
        <f t="shared" si="8"/>
        <v>34</v>
      </c>
      <c r="R458">
        <v>2</v>
      </c>
      <c r="X458" t="s">
        <v>301</v>
      </c>
      <c r="Y458" t="s">
        <v>267</v>
      </c>
      <c r="AB458" t="s">
        <v>300</v>
      </c>
      <c r="AC458" t="str">
        <f>CONCATENATE($R458,$R459,$R460,$R461)</f>
        <v>2143</v>
      </c>
      <c r="BG458">
        <v>2</v>
      </c>
      <c r="BH458">
        <v>2495</v>
      </c>
      <c r="BI458">
        <f>($BH$532-$BH$529)/200</f>
        <v>0.1</v>
      </c>
    </row>
    <row r="459" spans="1:61" x14ac:dyDescent="0.25">
      <c r="A459">
        <v>458</v>
      </c>
      <c r="F459">
        <v>218.64240699999999</v>
      </c>
      <c r="G459" s="3">
        <v>3</v>
      </c>
      <c r="H459">
        <v>221.543181</v>
      </c>
      <c r="I459" s="5">
        <v>4</v>
      </c>
      <c r="P459">
        <v>2</v>
      </c>
      <c r="Q459" t="str">
        <f t="shared" si="8"/>
        <v>34</v>
      </c>
      <c r="R459">
        <v>1</v>
      </c>
      <c r="X459" t="s">
        <v>301</v>
      </c>
      <c r="Y459" t="s">
        <v>268</v>
      </c>
      <c r="BG459">
        <v>1</v>
      </c>
      <c r="BH459">
        <v>2502</v>
      </c>
      <c r="BI459">
        <f>($BH$533-$BH$530)/200</f>
        <v>9.5000000000000001E-2</v>
      </c>
    </row>
    <row r="460" spans="1:61" x14ac:dyDescent="0.25">
      <c r="A460">
        <v>459</v>
      </c>
      <c r="F460">
        <v>218.68554900000001</v>
      </c>
      <c r="G460" s="3">
        <v>3</v>
      </c>
      <c r="H460">
        <v>221.54642799999999</v>
      </c>
      <c r="I460" s="5">
        <v>4</v>
      </c>
      <c r="P460">
        <v>2</v>
      </c>
      <c r="Q460" t="str">
        <f t="shared" si="8"/>
        <v>34</v>
      </c>
      <c r="R460">
        <v>4</v>
      </c>
      <c r="X460" t="s">
        <v>299</v>
      </c>
      <c r="Y460" t="s">
        <v>269</v>
      </c>
      <c r="BG460">
        <v>4</v>
      </c>
      <c r="BH460">
        <v>2506</v>
      </c>
      <c r="BI460">
        <f>($BH$534-$BH$531)/200</f>
        <v>0.125</v>
      </c>
    </row>
    <row r="461" spans="1:61" x14ac:dyDescent="0.25">
      <c r="A461">
        <v>460</v>
      </c>
      <c r="F461">
        <v>218.7123</v>
      </c>
      <c r="G461" s="3">
        <v>3</v>
      </c>
      <c r="H461">
        <v>221.549263</v>
      </c>
      <c r="I461" s="5">
        <v>4</v>
      </c>
      <c r="P461">
        <v>2</v>
      </c>
      <c r="Q461" t="str">
        <f t="shared" si="8"/>
        <v>34</v>
      </c>
      <c r="R461">
        <v>3</v>
      </c>
      <c r="X461" t="s">
        <v>300</v>
      </c>
      <c r="Y461" t="s">
        <v>264</v>
      </c>
      <c r="BG461">
        <v>3</v>
      </c>
      <c r="BH461">
        <v>2509</v>
      </c>
      <c r="BI461">
        <f>($BH$535-$BH$532)/200</f>
        <v>7.0000000000000007E-2</v>
      </c>
    </row>
    <row r="462" spans="1:61" x14ac:dyDescent="0.25">
      <c r="A462">
        <v>461</v>
      </c>
      <c r="F462">
        <v>218.62513999999999</v>
      </c>
      <c r="G462" s="3">
        <v>3</v>
      </c>
      <c r="P462">
        <v>1</v>
      </c>
      <c r="Q462" t="str">
        <f t="shared" si="8"/>
        <v>3</v>
      </c>
      <c r="R462">
        <v>2</v>
      </c>
      <c r="X462" t="s">
        <v>300</v>
      </c>
      <c r="Y462" t="s">
        <v>261</v>
      </c>
      <c r="AB462" t="s">
        <v>300</v>
      </c>
      <c r="AC462" t="str">
        <f>CONCATENATE($R462,$R463,$R464,$R465)</f>
        <v>2143</v>
      </c>
      <c r="BG462">
        <v>2</v>
      </c>
      <c r="BH462">
        <v>2517</v>
      </c>
      <c r="BI462">
        <f>($BH$536-$BH$533)/200</f>
        <v>7.4999999999999997E-2</v>
      </c>
    </row>
    <row r="463" spans="1:61" x14ac:dyDescent="0.25">
      <c r="A463">
        <v>462</v>
      </c>
      <c r="F463">
        <v>218.663127</v>
      </c>
      <c r="G463" s="3">
        <v>3</v>
      </c>
      <c r="P463">
        <v>1</v>
      </c>
      <c r="Q463" t="str">
        <f t="shared" si="8"/>
        <v>3</v>
      </c>
      <c r="R463">
        <v>1</v>
      </c>
      <c r="X463" t="s">
        <v>300</v>
      </c>
      <c r="Y463" t="s">
        <v>262</v>
      </c>
      <c r="BG463">
        <v>1</v>
      </c>
      <c r="BH463">
        <v>2525</v>
      </c>
      <c r="BI463">
        <f>($BH$537-$BH$534)/200</f>
        <v>8.5000000000000006E-2</v>
      </c>
    </row>
    <row r="464" spans="1:61" x14ac:dyDescent="0.25">
      <c r="A464">
        <v>463</v>
      </c>
      <c r="D464">
        <v>200.576086</v>
      </c>
      <c r="E464" s="2">
        <v>2</v>
      </c>
      <c r="P464">
        <v>1</v>
      </c>
      <c r="Q464" t="str">
        <f t="shared" si="8"/>
        <v>2</v>
      </c>
      <c r="R464">
        <v>4</v>
      </c>
      <c r="X464" t="s">
        <v>300</v>
      </c>
      <c r="Y464" t="s">
        <v>263</v>
      </c>
      <c r="BG464">
        <v>4</v>
      </c>
      <c r="BH464">
        <v>2531</v>
      </c>
      <c r="BI464">
        <f>($BH$538-$BH$535)/200</f>
        <v>0.105</v>
      </c>
    </row>
    <row r="465" spans="1:61" x14ac:dyDescent="0.25">
      <c r="A465">
        <v>464</v>
      </c>
      <c r="D465">
        <v>200.55032199999999</v>
      </c>
      <c r="E465" s="2">
        <v>2</v>
      </c>
      <c r="P465">
        <v>1</v>
      </c>
      <c r="Q465" t="str">
        <f t="shared" si="8"/>
        <v>2</v>
      </c>
      <c r="R465">
        <v>3</v>
      </c>
      <c r="X465" t="s">
        <v>300</v>
      </c>
      <c r="Y465" t="s">
        <v>264</v>
      </c>
      <c r="BG465">
        <v>3</v>
      </c>
      <c r="BH465">
        <v>2534</v>
      </c>
      <c r="BI465">
        <f>($BH$539-$BH$536)/200</f>
        <v>7.4999999999999997E-2</v>
      </c>
    </row>
    <row r="466" spans="1:61" x14ac:dyDescent="0.25">
      <c r="A466">
        <v>465</v>
      </c>
      <c r="D466">
        <v>200.55016900000001</v>
      </c>
      <c r="E466" s="2">
        <v>2</v>
      </c>
      <c r="P466">
        <v>1</v>
      </c>
      <c r="Q466" t="str">
        <f t="shared" si="8"/>
        <v>2</v>
      </c>
      <c r="R466">
        <v>2</v>
      </c>
      <c r="X466" t="s">
        <v>300</v>
      </c>
      <c r="Y466" t="s">
        <v>261</v>
      </c>
      <c r="AB466" t="s">
        <v>300</v>
      </c>
      <c r="AC466" t="str">
        <f>CONCATENATE($R466,$R467,$R468,$R469)</f>
        <v>2143</v>
      </c>
      <c r="BG466">
        <v>2</v>
      </c>
      <c r="BH466">
        <v>2539</v>
      </c>
      <c r="BI466">
        <f>($BH$540-$BH$537)/200</f>
        <v>7.0000000000000007E-2</v>
      </c>
    </row>
    <row r="467" spans="1:61" x14ac:dyDescent="0.25">
      <c r="A467">
        <v>466</v>
      </c>
      <c r="D467">
        <v>200.539095</v>
      </c>
      <c r="E467" s="2">
        <v>2</v>
      </c>
      <c r="P467">
        <v>1</v>
      </c>
      <c r="Q467" t="str">
        <f t="shared" si="8"/>
        <v>2</v>
      </c>
      <c r="R467">
        <v>1</v>
      </c>
      <c r="X467" t="s">
        <v>300</v>
      </c>
      <c r="Y467" t="s">
        <v>262</v>
      </c>
      <c r="BG467">
        <v>1</v>
      </c>
      <c r="BH467">
        <v>2548</v>
      </c>
      <c r="BI467">
        <f>($BH$541-$BH$538)/200</f>
        <v>0.09</v>
      </c>
    </row>
    <row r="468" spans="1:61" x14ac:dyDescent="0.25">
      <c r="A468">
        <v>467</v>
      </c>
      <c r="D468">
        <v>200.493334</v>
      </c>
      <c r="E468" s="2">
        <v>2</v>
      </c>
      <c r="P468">
        <v>1</v>
      </c>
      <c r="Q468" t="str">
        <f t="shared" si="8"/>
        <v>2</v>
      </c>
      <c r="R468">
        <v>4</v>
      </c>
      <c r="X468" t="s">
        <v>300</v>
      </c>
      <c r="Y468" t="s">
        <v>263</v>
      </c>
      <c r="BG468">
        <v>4</v>
      </c>
      <c r="BH468">
        <v>2554</v>
      </c>
      <c r="BI468">
        <f>($BH$542-$BH$539)/200</f>
        <v>0.11</v>
      </c>
    </row>
    <row r="469" spans="1:61" x14ac:dyDescent="0.25">
      <c r="A469">
        <v>468</v>
      </c>
      <c r="D469">
        <v>200.54568</v>
      </c>
      <c r="E469" s="2">
        <v>2</v>
      </c>
      <c r="P469">
        <v>1</v>
      </c>
      <c r="Q469" t="str">
        <f t="shared" si="8"/>
        <v>2</v>
      </c>
      <c r="R469">
        <v>3</v>
      </c>
      <c r="X469" t="s">
        <v>300</v>
      </c>
      <c r="Y469" t="s">
        <v>264</v>
      </c>
      <c r="BG469">
        <v>3</v>
      </c>
      <c r="BH469">
        <v>2557</v>
      </c>
      <c r="BI469">
        <f>($BH$543-$BH$540)/200</f>
        <v>0.09</v>
      </c>
    </row>
    <row r="470" spans="1:61" x14ac:dyDescent="0.25">
      <c r="A470">
        <v>469</v>
      </c>
      <c r="D470">
        <v>200.555983</v>
      </c>
      <c r="E470" s="2">
        <v>2</v>
      </c>
      <c r="P470">
        <v>1</v>
      </c>
      <c r="Q470" t="str">
        <f t="shared" si="8"/>
        <v>2</v>
      </c>
      <c r="R470">
        <v>2</v>
      </c>
      <c r="X470" t="s">
        <v>300</v>
      </c>
      <c r="Y470" t="s">
        <v>261</v>
      </c>
      <c r="AB470" t="s">
        <v>300</v>
      </c>
      <c r="AC470" t="str">
        <f>CONCATENATE($R470,$R471,$R472,$R473)</f>
        <v>2143</v>
      </c>
      <c r="BG470">
        <v>2</v>
      </c>
      <c r="BH470">
        <v>2562</v>
      </c>
      <c r="BI470">
        <f>($BH$544-$BH$541)/200</f>
        <v>7.0000000000000007E-2</v>
      </c>
    </row>
    <row r="471" spans="1:61" x14ac:dyDescent="0.25">
      <c r="A471">
        <v>470</v>
      </c>
      <c r="B471">
        <v>193.062342</v>
      </c>
      <c r="C471" s="4">
        <v>1</v>
      </c>
      <c r="D471">
        <v>200.56792300000001</v>
      </c>
      <c r="E471" s="2">
        <v>2</v>
      </c>
      <c r="P471">
        <v>2</v>
      </c>
      <c r="Q471" t="str">
        <f t="shared" si="8"/>
        <v>12</v>
      </c>
      <c r="R471">
        <v>1</v>
      </c>
      <c r="X471" t="s">
        <v>300</v>
      </c>
      <c r="Y471" t="s">
        <v>262</v>
      </c>
      <c r="BG471">
        <v>1</v>
      </c>
      <c r="BH471">
        <v>2573</v>
      </c>
      <c r="BI471">
        <f>($BH$545-$BH$542)/200</f>
        <v>9.5000000000000001E-2</v>
      </c>
    </row>
    <row r="472" spans="1:61" x14ac:dyDescent="0.25">
      <c r="A472">
        <v>471</v>
      </c>
      <c r="B472">
        <v>193.045252</v>
      </c>
      <c r="C472" s="4">
        <v>1</v>
      </c>
      <c r="D472">
        <v>200.576086</v>
      </c>
      <c r="E472" s="2">
        <v>2</v>
      </c>
      <c r="P472">
        <v>2</v>
      </c>
      <c r="Q472" t="str">
        <f t="shared" si="8"/>
        <v>12</v>
      </c>
      <c r="R472">
        <v>4</v>
      </c>
      <c r="X472" t="s">
        <v>300</v>
      </c>
      <c r="Y472" t="s">
        <v>263</v>
      </c>
      <c r="BG472">
        <v>4</v>
      </c>
      <c r="BH472">
        <v>2577</v>
      </c>
      <c r="BI472">
        <f>($BH$546-$BH$543)/200</f>
        <v>0.105</v>
      </c>
    </row>
    <row r="473" spans="1:61" x14ac:dyDescent="0.25">
      <c r="A473">
        <v>472</v>
      </c>
      <c r="B473">
        <v>193.08193399999999</v>
      </c>
      <c r="C473" s="4">
        <v>1</v>
      </c>
      <c r="D473">
        <v>200.576086</v>
      </c>
      <c r="E473" s="2">
        <v>2</v>
      </c>
      <c r="P473">
        <v>2</v>
      </c>
      <c r="Q473" t="str">
        <f t="shared" si="8"/>
        <v>12</v>
      </c>
      <c r="R473">
        <v>3</v>
      </c>
      <c r="X473" t="s">
        <v>300</v>
      </c>
      <c r="Y473" t="s">
        <v>264</v>
      </c>
      <c r="BG473">
        <v>3</v>
      </c>
      <c r="BH473">
        <v>2584</v>
      </c>
      <c r="BI473">
        <f>($BH$547-$BH$544)/200</f>
        <v>0.11</v>
      </c>
    </row>
    <row r="474" spans="1:61" x14ac:dyDescent="0.25">
      <c r="A474">
        <v>473</v>
      </c>
      <c r="B474">
        <v>193.066935</v>
      </c>
      <c r="C474" s="4">
        <v>1</v>
      </c>
      <c r="P474">
        <v>1</v>
      </c>
      <c r="Q474" t="str">
        <f t="shared" si="8"/>
        <v>1</v>
      </c>
      <c r="R474">
        <v>2</v>
      </c>
      <c r="X474" t="s">
        <v>300</v>
      </c>
      <c r="Y474" t="s">
        <v>264</v>
      </c>
      <c r="BG474">
        <v>2</v>
      </c>
      <c r="BH474">
        <v>2587</v>
      </c>
      <c r="BI474">
        <f>($BH$553-$BH$550)/200</f>
        <v>5.5E-2</v>
      </c>
    </row>
    <row r="475" spans="1:61" x14ac:dyDescent="0.25">
      <c r="A475">
        <v>474</v>
      </c>
      <c r="B475">
        <v>193.04321100000001</v>
      </c>
      <c r="C475" s="4">
        <v>1</v>
      </c>
      <c r="P475">
        <v>1</v>
      </c>
      <c r="Q475" t="str">
        <f t="shared" si="8"/>
        <v>1</v>
      </c>
      <c r="R475">
        <v>1</v>
      </c>
      <c r="X475" t="s">
        <v>300</v>
      </c>
      <c r="Y475" t="s">
        <v>261</v>
      </c>
      <c r="BG475">
        <v>1</v>
      </c>
      <c r="BH475">
        <v>2600</v>
      </c>
      <c r="BI475">
        <f>($BH$554-$BH$551)/200</f>
        <v>0.105</v>
      </c>
    </row>
    <row r="476" spans="1:61" x14ac:dyDescent="0.25">
      <c r="A476">
        <v>475</v>
      </c>
      <c r="B476">
        <v>193.04658000000001</v>
      </c>
      <c r="C476" s="4">
        <v>1</v>
      </c>
      <c r="H476">
        <v>197.715521</v>
      </c>
      <c r="I476" s="5">
        <v>4</v>
      </c>
      <c r="P476">
        <v>2</v>
      </c>
      <c r="Q476" t="str">
        <f t="shared" si="8"/>
        <v>14</v>
      </c>
      <c r="R476">
        <v>4</v>
      </c>
      <c r="X476" t="s">
        <v>300</v>
      </c>
      <c r="Y476" t="s">
        <v>262</v>
      </c>
      <c r="BG476">
        <v>4</v>
      </c>
      <c r="BH476">
        <v>2603</v>
      </c>
      <c r="BI476">
        <f>($BH$555-$BH$552)/200</f>
        <v>0.1</v>
      </c>
    </row>
    <row r="477" spans="1:61" x14ac:dyDescent="0.25">
      <c r="A477">
        <v>476</v>
      </c>
      <c r="B477">
        <v>193.03933599999999</v>
      </c>
      <c r="C477" s="4">
        <v>1</v>
      </c>
      <c r="H477">
        <v>197.71480400000002</v>
      </c>
      <c r="I477" s="5">
        <v>4</v>
      </c>
      <c r="P477">
        <v>2</v>
      </c>
      <c r="Q477" t="str">
        <f t="shared" si="8"/>
        <v>14</v>
      </c>
      <c r="R477" t="s">
        <v>22</v>
      </c>
      <c r="X477" t="s">
        <v>300</v>
      </c>
      <c r="Y477" t="s">
        <v>263</v>
      </c>
      <c r="BG477" t="s">
        <v>22</v>
      </c>
      <c r="BH477">
        <v>2604</v>
      </c>
      <c r="BI477">
        <f>($BH$556-$BH$553)/200</f>
        <v>0.13</v>
      </c>
    </row>
    <row r="478" spans="1:61" x14ac:dyDescent="0.25">
      <c r="A478">
        <v>477</v>
      </c>
      <c r="B478">
        <v>193.062342</v>
      </c>
      <c r="C478" s="4">
        <v>1</v>
      </c>
      <c r="F478">
        <v>195.39885600000002</v>
      </c>
      <c r="G478" s="3">
        <v>3</v>
      </c>
      <c r="H478">
        <v>197.726798</v>
      </c>
      <c r="I478" s="5">
        <v>4</v>
      </c>
      <c r="P478">
        <v>3</v>
      </c>
      <c r="Q478" t="str">
        <f t="shared" si="8"/>
        <v>134</v>
      </c>
      <c r="R478" t="s">
        <v>22</v>
      </c>
      <c r="X478" t="s">
        <v>300</v>
      </c>
      <c r="Y478" t="s">
        <v>264</v>
      </c>
      <c r="BG478" t="s">
        <v>22</v>
      </c>
      <c r="BH478">
        <v>2606</v>
      </c>
      <c r="BI478">
        <f>($BH$557-$BH$554)/200</f>
        <v>0.06</v>
      </c>
    </row>
    <row r="479" spans="1:61" x14ac:dyDescent="0.25">
      <c r="A479">
        <v>478</v>
      </c>
      <c r="B479">
        <v>193.062342</v>
      </c>
      <c r="C479" s="4">
        <v>1</v>
      </c>
      <c r="F479">
        <v>195.443343</v>
      </c>
      <c r="G479" s="3">
        <v>3</v>
      </c>
      <c r="H479">
        <v>197.72251</v>
      </c>
      <c r="I479" s="5">
        <v>4</v>
      </c>
      <c r="P479">
        <v>3</v>
      </c>
      <c r="Q479" t="str">
        <f t="shared" si="8"/>
        <v>134</v>
      </c>
      <c r="R479">
        <v>1</v>
      </c>
      <c r="X479" t="s">
        <v>300</v>
      </c>
      <c r="Y479" t="s">
        <v>261</v>
      </c>
      <c r="AB479" t="s">
        <v>300</v>
      </c>
      <c r="AC479" t="str">
        <f>CONCATENATE($R479,$R480,$R481,$R482)</f>
        <v>1432</v>
      </c>
      <c r="BG479">
        <v>1</v>
      </c>
      <c r="BH479">
        <v>2607</v>
      </c>
      <c r="BI479">
        <f>($BH$558-$BH$555)/200</f>
        <v>0.09</v>
      </c>
    </row>
    <row r="480" spans="1:61" x14ac:dyDescent="0.25">
      <c r="A480">
        <v>479</v>
      </c>
      <c r="F480">
        <v>195.47420700000001</v>
      </c>
      <c r="G480" s="3">
        <v>3</v>
      </c>
      <c r="H480">
        <v>197.720316</v>
      </c>
      <c r="I480" s="5">
        <v>4</v>
      </c>
      <c r="P480">
        <v>2</v>
      </c>
      <c r="Q480" t="str">
        <f t="shared" si="8"/>
        <v>34</v>
      </c>
      <c r="R480">
        <v>4</v>
      </c>
      <c r="X480" t="s">
        <v>300</v>
      </c>
      <c r="Y480" t="s">
        <v>262</v>
      </c>
      <c r="BG480">
        <v>4</v>
      </c>
      <c r="BH480">
        <v>2609</v>
      </c>
      <c r="BI480">
        <f>($BH$559-$BH$556)/200</f>
        <v>8.5000000000000006E-2</v>
      </c>
    </row>
    <row r="481" spans="1:61" x14ac:dyDescent="0.25">
      <c r="A481">
        <v>480</v>
      </c>
      <c r="F481">
        <v>195.402323</v>
      </c>
      <c r="G481" s="3">
        <v>3</v>
      </c>
      <c r="H481">
        <v>197.726744</v>
      </c>
      <c r="I481" s="5">
        <v>4</v>
      </c>
      <c r="P481">
        <v>2</v>
      </c>
      <c r="Q481" t="str">
        <f t="shared" si="8"/>
        <v>34</v>
      </c>
      <c r="R481">
        <v>3</v>
      </c>
      <c r="X481" t="s">
        <v>300</v>
      </c>
      <c r="Y481" t="s">
        <v>263</v>
      </c>
      <c r="BG481">
        <v>3</v>
      </c>
      <c r="BH481">
        <v>2620</v>
      </c>
      <c r="BI481">
        <f>($BH$560-$BH$557)/200</f>
        <v>0.105</v>
      </c>
    </row>
    <row r="482" spans="1:61" x14ac:dyDescent="0.25">
      <c r="A482">
        <v>481</v>
      </c>
      <c r="F482">
        <v>195.418395</v>
      </c>
      <c r="G482" s="3">
        <v>3</v>
      </c>
      <c r="H482">
        <v>197.760107</v>
      </c>
      <c r="I482" s="5">
        <v>4</v>
      </c>
      <c r="P482">
        <v>2</v>
      </c>
      <c r="Q482" t="str">
        <f t="shared" si="8"/>
        <v>34</v>
      </c>
      <c r="R482">
        <v>2</v>
      </c>
      <c r="X482" t="s">
        <v>300</v>
      </c>
      <c r="Y482" t="s">
        <v>264</v>
      </c>
      <c r="BG482">
        <v>2</v>
      </c>
      <c r="BH482">
        <v>2628</v>
      </c>
      <c r="BI482">
        <f>($BH$561-$BH$558)/200</f>
        <v>7.0000000000000007E-2</v>
      </c>
    </row>
    <row r="483" spans="1:61" x14ac:dyDescent="0.25">
      <c r="A483">
        <v>482</v>
      </c>
      <c r="F483">
        <v>195.43926100000002</v>
      </c>
      <c r="G483" s="3">
        <v>3</v>
      </c>
      <c r="H483">
        <v>197.70255900000001</v>
      </c>
      <c r="I483" s="5">
        <v>4</v>
      </c>
      <c r="P483">
        <v>2</v>
      </c>
      <c r="Q483" t="str">
        <f t="shared" si="8"/>
        <v>34</v>
      </c>
      <c r="R483">
        <v>1</v>
      </c>
      <c r="X483" t="s">
        <v>300</v>
      </c>
      <c r="Y483" t="s">
        <v>261</v>
      </c>
      <c r="AB483" t="s">
        <v>300</v>
      </c>
      <c r="AC483" t="str">
        <f>CONCATENATE($R483,$R484,$R485,$R486)</f>
        <v>1432</v>
      </c>
      <c r="BG483">
        <v>1</v>
      </c>
      <c r="BH483">
        <v>2635</v>
      </c>
      <c r="BI483">
        <f>($BH$562-$BH$559)/200</f>
        <v>0.09</v>
      </c>
    </row>
    <row r="484" spans="1:61" x14ac:dyDescent="0.25">
      <c r="A484">
        <v>483</v>
      </c>
      <c r="F484">
        <v>195.42727100000002</v>
      </c>
      <c r="G484" s="3">
        <v>3</v>
      </c>
      <c r="H484">
        <v>197.715521</v>
      </c>
      <c r="I484" s="5">
        <v>4</v>
      </c>
      <c r="P484">
        <v>2</v>
      </c>
      <c r="Q484" t="str">
        <f t="shared" si="8"/>
        <v>34</v>
      </c>
      <c r="R484">
        <v>4</v>
      </c>
      <c r="X484" t="s">
        <v>300</v>
      </c>
      <c r="Y484" t="s">
        <v>262</v>
      </c>
      <c r="BG484">
        <v>4</v>
      </c>
      <c r="BH484">
        <v>2642</v>
      </c>
      <c r="BI484">
        <f>($BH$563-$BH$560)/200</f>
        <v>0.11</v>
      </c>
    </row>
    <row r="485" spans="1:61" x14ac:dyDescent="0.25">
      <c r="A485">
        <v>484</v>
      </c>
      <c r="F485">
        <v>195.39885600000002</v>
      </c>
      <c r="G485" s="3">
        <v>3</v>
      </c>
      <c r="P485">
        <v>1</v>
      </c>
      <c r="Q485" t="str">
        <f t="shared" si="8"/>
        <v>3</v>
      </c>
      <c r="R485">
        <v>3</v>
      </c>
      <c r="X485" t="s">
        <v>300</v>
      </c>
      <c r="Y485" t="s">
        <v>263</v>
      </c>
      <c r="BG485">
        <v>3</v>
      </c>
      <c r="BH485">
        <v>2643</v>
      </c>
      <c r="BI485">
        <f>($BH$564-$BH$561)/200</f>
        <v>0.11</v>
      </c>
    </row>
    <row r="486" spans="1:61" x14ac:dyDescent="0.25">
      <c r="A486">
        <v>485</v>
      </c>
      <c r="F486">
        <v>195.39885600000002</v>
      </c>
      <c r="G486" s="3">
        <v>3</v>
      </c>
      <c r="P486">
        <v>1</v>
      </c>
      <c r="Q486" t="str">
        <f t="shared" si="8"/>
        <v>3</v>
      </c>
      <c r="R486">
        <v>2</v>
      </c>
      <c r="X486" t="s">
        <v>300</v>
      </c>
      <c r="Y486" t="s">
        <v>264</v>
      </c>
      <c r="BG486">
        <v>2</v>
      </c>
      <c r="BH486">
        <v>2657</v>
      </c>
      <c r="BI486">
        <f>($BH$565-$BH$562)/200</f>
        <v>0.08</v>
      </c>
    </row>
    <row r="487" spans="1:61" x14ac:dyDescent="0.25">
      <c r="A487">
        <v>486</v>
      </c>
      <c r="D487">
        <v>174.52473900000001</v>
      </c>
      <c r="E487" s="2">
        <v>2</v>
      </c>
      <c r="P487">
        <v>1</v>
      </c>
      <c r="Q487" t="str">
        <f t="shared" si="8"/>
        <v>2</v>
      </c>
      <c r="R487">
        <v>1</v>
      </c>
      <c r="X487" t="s">
        <v>300</v>
      </c>
      <c r="Y487" t="s">
        <v>261</v>
      </c>
      <c r="AB487" t="s">
        <v>300</v>
      </c>
      <c r="AC487" t="str">
        <f>CONCATENATE($R487,$R488,$R489,$R490)</f>
        <v>1432</v>
      </c>
      <c r="BG487">
        <v>1</v>
      </c>
      <c r="BH487">
        <v>2662</v>
      </c>
      <c r="BI487">
        <f>($BH$566-$BH$563)/200</f>
        <v>0.09</v>
      </c>
    </row>
    <row r="488" spans="1:61" x14ac:dyDescent="0.25">
      <c r="A488">
        <v>487</v>
      </c>
      <c r="D488">
        <v>174.51224000000002</v>
      </c>
      <c r="E488" s="2">
        <v>2</v>
      </c>
      <c r="P488">
        <v>1</v>
      </c>
      <c r="Q488" t="str">
        <f t="shared" si="8"/>
        <v>2</v>
      </c>
      <c r="R488">
        <v>4</v>
      </c>
      <c r="X488" t="s">
        <v>300</v>
      </c>
      <c r="Y488" t="s">
        <v>262</v>
      </c>
      <c r="BG488">
        <v>4</v>
      </c>
      <c r="BH488">
        <v>2668</v>
      </c>
      <c r="BI488">
        <f>($BH$567-$BH$564)/200</f>
        <v>0.11</v>
      </c>
    </row>
    <row r="489" spans="1:61" x14ac:dyDescent="0.25">
      <c r="A489">
        <v>488</v>
      </c>
      <c r="D489">
        <v>174.505965</v>
      </c>
      <c r="E489" s="2">
        <v>2</v>
      </c>
      <c r="P489">
        <v>1</v>
      </c>
      <c r="Q489" t="str">
        <f t="shared" si="8"/>
        <v>2</v>
      </c>
      <c r="R489">
        <v>3</v>
      </c>
      <c r="X489" t="s">
        <v>300</v>
      </c>
      <c r="Y489" t="s">
        <v>263</v>
      </c>
      <c r="BG489">
        <v>3</v>
      </c>
      <c r="BH489">
        <v>2669</v>
      </c>
      <c r="BI489">
        <f>($BH$568-$BH$565)/200</f>
        <v>0.105</v>
      </c>
    </row>
    <row r="490" spans="1:61" x14ac:dyDescent="0.25">
      <c r="A490">
        <v>489</v>
      </c>
      <c r="D490">
        <v>174.481324</v>
      </c>
      <c r="E490" s="2">
        <v>2</v>
      </c>
      <c r="P490">
        <v>1</v>
      </c>
      <c r="Q490" t="str">
        <f t="shared" si="8"/>
        <v>2</v>
      </c>
      <c r="R490">
        <v>2</v>
      </c>
      <c r="X490" t="s">
        <v>300</v>
      </c>
      <c r="Y490" t="s">
        <v>264</v>
      </c>
      <c r="BG490">
        <v>2</v>
      </c>
      <c r="BH490">
        <v>2678</v>
      </c>
      <c r="BI490">
        <f>($BH$569-$BH$566)/200</f>
        <v>6.5000000000000002E-2</v>
      </c>
    </row>
    <row r="491" spans="1:61" x14ac:dyDescent="0.25">
      <c r="A491">
        <v>490</v>
      </c>
      <c r="D491">
        <v>174.48367000000002</v>
      </c>
      <c r="E491" s="2">
        <v>2</v>
      </c>
      <c r="P491">
        <v>1</v>
      </c>
      <c r="Q491" t="str">
        <f t="shared" si="8"/>
        <v>2</v>
      </c>
      <c r="R491">
        <v>1</v>
      </c>
      <c r="X491" t="s">
        <v>300</v>
      </c>
      <c r="Y491" t="s">
        <v>261</v>
      </c>
      <c r="AB491" t="s">
        <v>300</v>
      </c>
      <c r="AC491" t="str">
        <f>CONCATENATE($R491,$R492,$R493,$R494)</f>
        <v>1432</v>
      </c>
      <c r="BG491">
        <v>1</v>
      </c>
      <c r="BH491">
        <v>2686</v>
      </c>
      <c r="BI491">
        <f>($BH$570-$BH$567)/200</f>
        <v>8.5000000000000006E-2</v>
      </c>
    </row>
    <row r="492" spans="1:61" x14ac:dyDescent="0.25">
      <c r="A492">
        <v>491</v>
      </c>
      <c r="D492">
        <v>174.49683200000001</v>
      </c>
      <c r="E492" s="2">
        <v>2</v>
      </c>
      <c r="P492">
        <v>1</v>
      </c>
      <c r="Q492" t="str">
        <f t="shared" si="8"/>
        <v>2</v>
      </c>
      <c r="R492">
        <v>4</v>
      </c>
      <c r="X492" t="s">
        <v>300</v>
      </c>
      <c r="Y492" t="s">
        <v>262</v>
      </c>
      <c r="BG492">
        <v>4</v>
      </c>
      <c r="BH492">
        <v>2690</v>
      </c>
      <c r="BI492">
        <f>($BH$571-$BH$568)/200</f>
        <v>0.11</v>
      </c>
    </row>
    <row r="493" spans="1:61" x14ac:dyDescent="0.25">
      <c r="A493">
        <v>492</v>
      </c>
      <c r="D493">
        <v>174.53484</v>
      </c>
      <c r="E493" s="2">
        <v>2</v>
      </c>
      <c r="P493">
        <v>1</v>
      </c>
      <c r="Q493" t="str">
        <f t="shared" si="8"/>
        <v>2</v>
      </c>
      <c r="R493">
        <v>3</v>
      </c>
      <c r="X493" t="s">
        <v>300</v>
      </c>
      <c r="Y493" t="s">
        <v>263</v>
      </c>
      <c r="BG493">
        <v>3</v>
      </c>
      <c r="BH493">
        <v>2692</v>
      </c>
      <c r="BI493">
        <f>($BH$572-$BH$569)/200</f>
        <v>0.11</v>
      </c>
    </row>
    <row r="494" spans="1:61" x14ac:dyDescent="0.25">
      <c r="A494">
        <v>493</v>
      </c>
      <c r="D494">
        <v>174.522086</v>
      </c>
      <c r="E494" s="2">
        <v>2</v>
      </c>
      <c r="P494">
        <v>1</v>
      </c>
      <c r="Q494" t="str">
        <f t="shared" si="8"/>
        <v>2</v>
      </c>
      <c r="R494">
        <v>2</v>
      </c>
      <c r="X494" t="s">
        <v>300</v>
      </c>
      <c r="Y494" t="s">
        <v>264</v>
      </c>
      <c r="BG494">
        <v>2</v>
      </c>
      <c r="BH494">
        <v>2704</v>
      </c>
      <c r="BI494">
        <f>($BH$573-$BH$570)/200</f>
        <v>7.0000000000000007E-2</v>
      </c>
    </row>
    <row r="495" spans="1:61" x14ac:dyDescent="0.25">
      <c r="A495">
        <v>494</v>
      </c>
      <c r="B495">
        <v>165.46245400000001</v>
      </c>
      <c r="C495" s="4">
        <v>1</v>
      </c>
      <c r="D495">
        <v>174.52473900000001</v>
      </c>
      <c r="E495" s="2">
        <v>2</v>
      </c>
      <c r="P495">
        <v>2</v>
      </c>
      <c r="Q495" t="str">
        <f t="shared" si="8"/>
        <v>12</v>
      </c>
      <c r="R495">
        <v>1</v>
      </c>
      <c r="X495" t="s">
        <v>300</v>
      </c>
      <c r="Y495" t="s">
        <v>261</v>
      </c>
      <c r="AB495" t="s">
        <v>300</v>
      </c>
      <c r="AC495" t="str">
        <f>CONCATENATE($R495,$R496,$R497,$R498)</f>
        <v>1432</v>
      </c>
      <c r="BG495">
        <v>1</v>
      </c>
      <c r="BH495">
        <v>2709</v>
      </c>
      <c r="BI495">
        <f>($BH$574-$BH$571)/200</f>
        <v>7.4999999999999997E-2</v>
      </c>
    </row>
    <row r="496" spans="1:61" x14ac:dyDescent="0.25">
      <c r="A496">
        <v>495</v>
      </c>
      <c r="B496">
        <v>165.46245400000001</v>
      </c>
      <c r="C496" s="4">
        <v>1</v>
      </c>
      <c r="P496">
        <v>1</v>
      </c>
      <c r="Q496" t="str">
        <f t="shared" si="8"/>
        <v>1</v>
      </c>
      <c r="R496">
        <v>4</v>
      </c>
      <c r="X496" t="s">
        <v>300</v>
      </c>
      <c r="Y496" t="s">
        <v>262</v>
      </c>
      <c r="BG496">
        <v>4</v>
      </c>
      <c r="BH496">
        <v>2716</v>
      </c>
      <c r="BI496">
        <f>($BH$575-$BH$572)/200</f>
        <v>0.1</v>
      </c>
    </row>
    <row r="497" spans="1:61" x14ac:dyDescent="0.25">
      <c r="A497">
        <v>496</v>
      </c>
      <c r="B497">
        <v>165.46245400000001</v>
      </c>
      <c r="C497" s="4">
        <v>1</v>
      </c>
      <c r="P497">
        <v>1</v>
      </c>
      <c r="Q497" t="str">
        <f t="shared" si="8"/>
        <v>1</v>
      </c>
      <c r="R497">
        <v>3</v>
      </c>
      <c r="X497" t="s">
        <v>300</v>
      </c>
      <c r="Y497" t="s">
        <v>263</v>
      </c>
      <c r="BG497">
        <v>3</v>
      </c>
      <c r="BH497">
        <v>2718</v>
      </c>
      <c r="BI497">
        <f>($BH$576-$BH$573)/200</f>
        <v>0.105</v>
      </c>
    </row>
    <row r="498" spans="1:61" x14ac:dyDescent="0.25">
      <c r="A498">
        <v>497</v>
      </c>
      <c r="B498">
        <v>165.46245400000001</v>
      </c>
      <c r="C498" s="4">
        <v>1</v>
      </c>
      <c r="H498">
        <v>170.58693400000001</v>
      </c>
      <c r="I498" s="5">
        <v>4</v>
      </c>
      <c r="P498">
        <v>2</v>
      </c>
      <c r="Q498" t="str">
        <f t="shared" si="8"/>
        <v>14</v>
      </c>
      <c r="R498">
        <v>2</v>
      </c>
      <c r="X498" t="s">
        <v>300</v>
      </c>
      <c r="Y498" t="s">
        <v>264</v>
      </c>
      <c r="BG498">
        <v>2</v>
      </c>
      <c r="BH498">
        <v>2731</v>
      </c>
      <c r="BI498">
        <f>($BH$577-$BH$574)/200</f>
        <v>0.08</v>
      </c>
    </row>
    <row r="499" spans="1:61" x14ac:dyDescent="0.25">
      <c r="A499">
        <v>498</v>
      </c>
      <c r="B499">
        <v>165.46245400000001</v>
      </c>
      <c r="C499" s="4">
        <v>1</v>
      </c>
      <c r="H499">
        <v>170.56305700000001</v>
      </c>
      <c r="I499" s="5">
        <v>4</v>
      </c>
      <c r="P499">
        <v>2</v>
      </c>
      <c r="Q499" t="str">
        <f t="shared" si="8"/>
        <v>14</v>
      </c>
      <c r="R499">
        <v>1</v>
      </c>
      <c r="X499" t="s">
        <v>300</v>
      </c>
      <c r="Y499" t="s">
        <v>261</v>
      </c>
      <c r="AB499" t="s">
        <v>300</v>
      </c>
      <c r="AC499" t="str">
        <f>CONCATENATE($R499,$R500,$R501,$R502)</f>
        <v>1432</v>
      </c>
      <c r="BG499">
        <v>1</v>
      </c>
      <c r="BH499">
        <v>2737</v>
      </c>
      <c r="BI499">
        <f>($BH$578-$BH$575)/200</f>
        <v>6.5000000000000002E-2</v>
      </c>
    </row>
    <row r="500" spans="1:61" x14ac:dyDescent="0.25">
      <c r="A500">
        <v>499</v>
      </c>
      <c r="B500">
        <v>165.46245400000001</v>
      </c>
      <c r="C500" s="4">
        <v>1</v>
      </c>
      <c r="H500">
        <v>170.586117</v>
      </c>
      <c r="I500" s="5">
        <v>4</v>
      </c>
      <c r="P500">
        <v>2</v>
      </c>
      <c r="Q500" t="str">
        <f t="shared" si="8"/>
        <v>14</v>
      </c>
      <c r="R500">
        <v>4</v>
      </c>
      <c r="X500" t="s">
        <v>300</v>
      </c>
      <c r="Y500" t="s">
        <v>262</v>
      </c>
      <c r="BG500">
        <v>4</v>
      </c>
      <c r="BH500">
        <v>2741</v>
      </c>
      <c r="BI500">
        <f>($BH$579-$BH$576)/200</f>
        <v>9.5000000000000001E-2</v>
      </c>
    </row>
    <row r="501" spans="1:61" x14ac:dyDescent="0.25">
      <c r="A501">
        <v>500</v>
      </c>
      <c r="B501">
        <v>165.46245400000001</v>
      </c>
      <c r="C501" s="4">
        <v>1</v>
      </c>
      <c r="F501">
        <v>168.18858800000001</v>
      </c>
      <c r="G501" s="3">
        <v>3</v>
      </c>
      <c r="H501">
        <v>170.562802</v>
      </c>
      <c r="I501" s="5">
        <v>4</v>
      </c>
      <c r="P501">
        <v>3</v>
      </c>
      <c r="Q501" t="str">
        <f t="shared" si="8"/>
        <v>134</v>
      </c>
      <c r="R501">
        <v>3</v>
      </c>
      <c r="X501" t="s">
        <v>300</v>
      </c>
      <c r="Y501" t="s">
        <v>263</v>
      </c>
      <c r="BG501">
        <v>3</v>
      </c>
      <c r="BH501">
        <v>2742</v>
      </c>
      <c r="BI501">
        <f>($BH$580-$BH$577)/200</f>
        <v>9.5000000000000001E-2</v>
      </c>
    </row>
    <row r="502" spans="1:61" x14ac:dyDescent="0.25">
      <c r="A502">
        <v>501</v>
      </c>
      <c r="F502">
        <v>168.254097</v>
      </c>
      <c r="G502" s="3">
        <v>3</v>
      </c>
      <c r="H502">
        <v>170.558108</v>
      </c>
      <c r="I502" s="5">
        <v>4</v>
      </c>
      <c r="P502">
        <v>2</v>
      </c>
      <c r="Q502" t="str">
        <f t="shared" si="8"/>
        <v>34</v>
      </c>
      <c r="R502">
        <v>2</v>
      </c>
      <c r="X502" t="s">
        <v>300</v>
      </c>
      <c r="Y502" t="s">
        <v>264</v>
      </c>
      <c r="BG502">
        <v>2</v>
      </c>
      <c r="BH502">
        <v>2754</v>
      </c>
      <c r="BI502">
        <f>($BH$581-$BH$578)/200</f>
        <v>0.09</v>
      </c>
    </row>
    <row r="503" spans="1:61" x14ac:dyDescent="0.25">
      <c r="A503">
        <v>502</v>
      </c>
      <c r="F503">
        <v>168.20868899999999</v>
      </c>
      <c r="G503" s="3">
        <v>3</v>
      </c>
      <c r="H503">
        <v>170.58219</v>
      </c>
      <c r="I503" s="5">
        <v>4</v>
      </c>
      <c r="P503">
        <v>2</v>
      </c>
      <c r="Q503" t="str">
        <f t="shared" si="8"/>
        <v>34</v>
      </c>
      <c r="R503">
        <v>1</v>
      </c>
      <c r="X503" t="s">
        <v>300</v>
      </c>
      <c r="Y503" t="s">
        <v>261</v>
      </c>
      <c r="AB503" t="s">
        <v>300</v>
      </c>
      <c r="AC503" t="str">
        <f>CONCATENATE($R503,$R504,$R505,$R506)</f>
        <v>1432</v>
      </c>
      <c r="BG503">
        <v>1</v>
      </c>
      <c r="BH503">
        <v>2760</v>
      </c>
      <c r="BI503">
        <f>($BH$582-$BH$579)/200</f>
        <v>7.0000000000000007E-2</v>
      </c>
    </row>
    <row r="504" spans="1:61" x14ac:dyDescent="0.25">
      <c r="A504">
        <v>503</v>
      </c>
      <c r="F504">
        <v>168.23037199999999</v>
      </c>
      <c r="G504" s="3">
        <v>3</v>
      </c>
      <c r="H504">
        <v>170.56729200000001</v>
      </c>
      <c r="I504" s="5">
        <v>4</v>
      </c>
      <c r="P504">
        <v>2</v>
      </c>
      <c r="Q504" t="str">
        <f t="shared" si="8"/>
        <v>34</v>
      </c>
      <c r="R504">
        <v>4</v>
      </c>
      <c r="X504" t="s">
        <v>300</v>
      </c>
      <c r="Y504" t="s">
        <v>262</v>
      </c>
      <c r="BG504">
        <v>4</v>
      </c>
      <c r="BH504">
        <v>2765</v>
      </c>
      <c r="BI504">
        <f>($BH$583-$BH$580)/200</f>
        <v>0.1</v>
      </c>
    </row>
    <row r="505" spans="1:61" x14ac:dyDescent="0.25">
      <c r="A505">
        <v>504</v>
      </c>
      <c r="F505">
        <v>168.280114</v>
      </c>
      <c r="G505" s="3">
        <v>3</v>
      </c>
      <c r="H505">
        <v>170.58693400000001</v>
      </c>
      <c r="I505" s="5">
        <v>4</v>
      </c>
      <c r="P505">
        <v>2</v>
      </c>
      <c r="Q505" t="str">
        <f t="shared" si="8"/>
        <v>34</v>
      </c>
      <c r="R505">
        <v>3</v>
      </c>
      <c r="X505" t="s">
        <v>300</v>
      </c>
      <c r="Y505" t="s">
        <v>263</v>
      </c>
      <c r="BG505">
        <v>3</v>
      </c>
      <c r="BH505">
        <v>2766</v>
      </c>
      <c r="BI505">
        <f>($BH$584-$BH$581)/200</f>
        <v>0.1</v>
      </c>
    </row>
    <row r="506" spans="1:61" x14ac:dyDescent="0.25">
      <c r="A506">
        <v>505</v>
      </c>
      <c r="F506">
        <v>168.24419800000001</v>
      </c>
      <c r="G506" s="3">
        <v>3</v>
      </c>
      <c r="P506">
        <v>1</v>
      </c>
      <c r="Q506" t="str">
        <f t="shared" si="8"/>
        <v>3</v>
      </c>
      <c r="R506">
        <v>2</v>
      </c>
      <c r="X506" t="s">
        <v>300</v>
      </c>
      <c r="Y506" t="s">
        <v>264</v>
      </c>
      <c r="BG506">
        <v>2</v>
      </c>
      <c r="BH506">
        <v>2775</v>
      </c>
      <c r="BI506">
        <f>($BH$585-$BH$582)/200</f>
        <v>0.1</v>
      </c>
    </row>
    <row r="507" spans="1:61" x14ac:dyDescent="0.25">
      <c r="A507">
        <v>506</v>
      </c>
      <c r="F507">
        <v>168.18858800000001</v>
      </c>
      <c r="G507" s="3">
        <v>3</v>
      </c>
      <c r="P507">
        <v>1</v>
      </c>
      <c r="Q507" t="str">
        <f t="shared" si="8"/>
        <v>3</v>
      </c>
      <c r="R507">
        <v>1</v>
      </c>
      <c r="X507" t="s">
        <v>301</v>
      </c>
      <c r="Y507" t="s">
        <v>266</v>
      </c>
      <c r="AB507" t="s">
        <v>300</v>
      </c>
      <c r="AC507" t="str">
        <f>CONCATENATE($R507,$R508,$R509,$R510)</f>
        <v>1432</v>
      </c>
      <c r="BG507">
        <v>1</v>
      </c>
      <c r="BH507">
        <v>2783</v>
      </c>
      <c r="BI507">
        <f>($BH$591-$BH$588)/200</f>
        <v>0.04</v>
      </c>
    </row>
    <row r="508" spans="1:61" x14ac:dyDescent="0.25">
      <c r="A508">
        <v>507</v>
      </c>
      <c r="P508">
        <v>0</v>
      </c>
      <c r="Q508" t="str">
        <f t="shared" si="8"/>
        <v/>
      </c>
      <c r="R508">
        <v>4</v>
      </c>
      <c r="X508" t="s">
        <v>301</v>
      </c>
      <c r="Y508" t="s">
        <v>267</v>
      </c>
      <c r="BG508">
        <v>4</v>
      </c>
      <c r="BH508">
        <v>2787</v>
      </c>
      <c r="BI508">
        <f>($BH$592-$BH$589)/200</f>
        <v>8.5000000000000006E-2</v>
      </c>
    </row>
    <row r="509" spans="1:61" x14ac:dyDescent="0.25">
      <c r="A509">
        <v>508</v>
      </c>
      <c r="D509">
        <v>151.14366100000001</v>
      </c>
      <c r="E509" s="2">
        <v>2</v>
      </c>
      <c r="P509">
        <v>1</v>
      </c>
      <c r="Q509" t="str">
        <f t="shared" si="8"/>
        <v>2</v>
      </c>
      <c r="R509">
        <v>3</v>
      </c>
      <c r="X509" t="s">
        <v>301</v>
      </c>
      <c r="Y509" t="s">
        <v>268</v>
      </c>
      <c r="BG509">
        <v>3</v>
      </c>
      <c r="BH509">
        <v>2789</v>
      </c>
      <c r="BI509">
        <f>($BH$593-$BH$590)/200</f>
        <v>7.4999999999999997E-2</v>
      </c>
    </row>
    <row r="510" spans="1:61" x14ac:dyDescent="0.25">
      <c r="A510">
        <v>509</v>
      </c>
      <c r="D510">
        <v>151.14366100000001</v>
      </c>
      <c r="E510" s="2">
        <v>2</v>
      </c>
      <c r="P510">
        <v>1</v>
      </c>
      <c r="Q510" t="str">
        <f t="shared" si="8"/>
        <v>2</v>
      </c>
      <c r="R510">
        <v>2</v>
      </c>
      <c r="X510" t="s">
        <v>301</v>
      </c>
      <c r="Y510" t="s">
        <v>280</v>
      </c>
      <c r="BG510">
        <v>2</v>
      </c>
      <c r="BH510">
        <v>2795</v>
      </c>
      <c r="BI510">
        <f>($BH$594-$BH$591)/200</f>
        <v>0.11</v>
      </c>
    </row>
    <row r="511" spans="1:61" x14ac:dyDescent="0.25">
      <c r="A511">
        <v>510</v>
      </c>
      <c r="D511">
        <v>151.14366100000001</v>
      </c>
      <c r="E511" s="2">
        <v>2</v>
      </c>
      <c r="P511">
        <v>1</v>
      </c>
      <c r="Q511" t="str">
        <f t="shared" si="8"/>
        <v>2</v>
      </c>
      <c r="R511">
        <v>1</v>
      </c>
      <c r="X511" t="s">
        <v>301</v>
      </c>
      <c r="Y511" t="s">
        <v>266</v>
      </c>
      <c r="BG511">
        <v>1</v>
      </c>
      <c r="BH511">
        <v>2802</v>
      </c>
      <c r="BI511">
        <f>($BH$595-$BH$592)/200</f>
        <v>0.05</v>
      </c>
    </row>
    <row r="512" spans="1:61" x14ac:dyDescent="0.25">
      <c r="A512">
        <v>511</v>
      </c>
      <c r="D512">
        <v>151.14366100000001</v>
      </c>
      <c r="E512" s="2">
        <v>2</v>
      </c>
      <c r="P512">
        <v>1</v>
      </c>
      <c r="Q512" t="str">
        <f t="shared" si="8"/>
        <v>2</v>
      </c>
      <c r="R512">
        <v>4</v>
      </c>
      <c r="X512" t="s">
        <v>301</v>
      </c>
      <c r="Y512" t="s">
        <v>267</v>
      </c>
      <c r="BG512">
        <v>4</v>
      </c>
      <c r="BH512">
        <v>2808</v>
      </c>
      <c r="BI512">
        <f>($BH$596-$BH$593)/200</f>
        <v>0.08</v>
      </c>
    </row>
    <row r="513" spans="1:61" x14ac:dyDescent="0.25">
      <c r="A513">
        <v>512</v>
      </c>
      <c r="D513">
        <v>151.14366100000001</v>
      </c>
      <c r="E513" s="2">
        <v>2</v>
      </c>
      <c r="P513">
        <v>1</v>
      </c>
      <c r="Q513" t="str">
        <f t="shared" si="8"/>
        <v>2</v>
      </c>
      <c r="R513">
        <v>3</v>
      </c>
      <c r="X513" t="s">
        <v>301</v>
      </c>
      <c r="Y513" t="s">
        <v>268</v>
      </c>
      <c r="BG513">
        <v>3</v>
      </c>
      <c r="BH513">
        <v>2812</v>
      </c>
      <c r="BI513">
        <f>($BH$597-$BH$594)/200</f>
        <v>7.0000000000000007E-2</v>
      </c>
    </row>
    <row r="514" spans="1:61" x14ac:dyDescent="0.25">
      <c r="A514">
        <v>513</v>
      </c>
      <c r="D514">
        <v>151.14366100000001</v>
      </c>
      <c r="E514" s="2">
        <v>2</v>
      </c>
      <c r="P514">
        <v>1</v>
      </c>
      <c r="Q514" t="str">
        <f t="shared" ref="Q514:Q577" si="9">CONCATENATE(C514,E514,G514,I514)</f>
        <v>2</v>
      </c>
      <c r="R514" t="s">
        <v>22</v>
      </c>
      <c r="X514" t="s">
        <v>301</v>
      </c>
      <c r="Y514" t="s">
        <v>280</v>
      </c>
      <c r="BG514" t="s">
        <v>22</v>
      </c>
      <c r="BH514">
        <v>2814</v>
      </c>
      <c r="BI514">
        <f>($BH$598-$BH$595)/200</f>
        <v>0.105</v>
      </c>
    </row>
    <row r="515" spans="1:61" x14ac:dyDescent="0.25">
      <c r="A515">
        <v>514</v>
      </c>
      <c r="B515">
        <v>132.47624400000001</v>
      </c>
      <c r="C515" s="4">
        <v>1</v>
      </c>
      <c r="D515">
        <v>151.14366100000001</v>
      </c>
      <c r="E515" s="2">
        <v>2</v>
      </c>
      <c r="P515">
        <v>2</v>
      </c>
      <c r="Q515" t="str">
        <f t="shared" si="9"/>
        <v>12</v>
      </c>
      <c r="R515" t="s">
        <v>22</v>
      </c>
      <c r="X515" t="s">
        <v>301</v>
      </c>
      <c r="Y515" t="s">
        <v>266</v>
      </c>
      <c r="BG515" t="s">
        <v>22</v>
      </c>
      <c r="BH515">
        <v>2816</v>
      </c>
      <c r="BI515">
        <f>($BH$599-$BH$596)/200</f>
        <v>0.06</v>
      </c>
    </row>
    <row r="516" spans="1:61" x14ac:dyDescent="0.25">
      <c r="A516">
        <v>515</v>
      </c>
      <c r="B516">
        <v>132.46058100000002</v>
      </c>
      <c r="C516" s="4">
        <v>1</v>
      </c>
      <c r="D516">
        <v>151.14366100000001</v>
      </c>
      <c r="E516" s="2">
        <v>2</v>
      </c>
      <c r="P516">
        <v>2</v>
      </c>
      <c r="Q516" t="str">
        <f t="shared" si="9"/>
        <v>12</v>
      </c>
      <c r="R516">
        <v>1</v>
      </c>
      <c r="X516" t="s">
        <v>301</v>
      </c>
      <c r="Y516" t="s">
        <v>267</v>
      </c>
      <c r="AB516" t="s">
        <v>302</v>
      </c>
      <c r="AC516" t="str">
        <f>CONCATENATE($R516,$R517,$R518,$R519)</f>
        <v>1234</v>
      </c>
      <c r="BG516">
        <v>1</v>
      </c>
      <c r="BH516">
        <v>2817</v>
      </c>
      <c r="BI516">
        <f>($BH$600-$BH$597)/200</f>
        <v>0.1</v>
      </c>
    </row>
    <row r="517" spans="1:61" x14ac:dyDescent="0.25">
      <c r="A517">
        <v>516</v>
      </c>
      <c r="B517">
        <v>132.43527800000001</v>
      </c>
      <c r="C517" s="4">
        <v>1</v>
      </c>
      <c r="P517">
        <v>1</v>
      </c>
      <c r="Q517" t="str">
        <f t="shared" si="9"/>
        <v>1</v>
      </c>
      <c r="R517">
        <v>2</v>
      </c>
      <c r="X517" t="s">
        <v>301</v>
      </c>
      <c r="Y517" t="s">
        <v>268</v>
      </c>
      <c r="BG517">
        <v>2</v>
      </c>
      <c r="BH517">
        <v>2824</v>
      </c>
      <c r="BI517">
        <f>($BH$601-$BH$598)/200</f>
        <v>0.09</v>
      </c>
    </row>
    <row r="518" spans="1:61" x14ac:dyDescent="0.25">
      <c r="A518">
        <v>517</v>
      </c>
      <c r="B518">
        <v>132.44435700000002</v>
      </c>
      <c r="C518" s="4">
        <v>1</v>
      </c>
      <c r="P518">
        <v>1</v>
      </c>
      <c r="Q518" t="str">
        <f t="shared" si="9"/>
        <v>1</v>
      </c>
      <c r="R518">
        <v>3</v>
      </c>
      <c r="X518" t="s">
        <v>301</v>
      </c>
      <c r="Y518" t="s">
        <v>280</v>
      </c>
      <c r="BG518">
        <v>3</v>
      </c>
      <c r="BH518">
        <v>2829</v>
      </c>
      <c r="BI518">
        <f>($BH$602-$BH$599)/200</f>
        <v>0.12</v>
      </c>
    </row>
    <row r="519" spans="1:61" x14ac:dyDescent="0.25">
      <c r="A519">
        <v>518</v>
      </c>
      <c r="B519">
        <v>132.41247000000001</v>
      </c>
      <c r="C519" s="4">
        <v>1</v>
      </c>
      <c r="P519">
        <v>1</v>
      </c>
      <c r="Q519" t="str">
        <f t="shared" si="9"/>
        <v>1</v>
      </c>
      <c r="R519">
        <v>4</v>
      </c>
      <c r="X519" t="s">
        <v>301</v>
      </c>
      <c r="Y519" t="s">
        <v>266</v>
      </c>
      <c r="BG519">
        <v>4</v>
      </c>
      <c r="BH519">
        <v>2831</v>
      </c>
      <c r="BI519">
        <f>($BH$603-$BH$600)/200</f>
        <v>5.5E-2</v>
      </c>
    </row>
    <row r="520" spans="1:61" x14ac:dyDescent="0.25">
      <c r="A520">
        <v>519</v>
      </c>
      <c r="B520">
        <v>132.40885400000002</v>
      </c>
      <c r="C520" s="4">
        <v>1</v>
      </c>
      <c r="P520">
        <v>1</v>
      </c>
      <c r="Q520" t="str">
        <f t="shared" si="9"/>
        <v>1</v>
      </c>
      <c r="R520">
        <v>2</v>
      </c>
      <c r="X520" t="s">
        <v>301</v>
      </c>
      <c r="Y520" t="s">
        <v>267</v>
      </c>
      <c r="AB520" t="s">
        <v>301</v>
      </c>
      <c r="AC520" t="str">
        <f>CONCATENATE($R520,$R521,$R522,$R523)</f>
        <v>2134</v>
      </c>
      <c r="BG520">
        <v>2</v>
      </c>
      <c r="BH520">
        <v>2846</v>
      </c>
      <c r="BI520">
        <f>($BH$604-$BH$601)/200</f>
        <v>0.09</v>
      </c>
    </row>
    <row r="521" spans="1:61" x14ac:dyDescent="0.25">
      <c r="A521">
        <v>520</v>
      </c>
      <c r="B521">
        <v>132.47624400000001</v>
      </c>
      <c r="C521" s="4">
        <v>1</v>
      </c>
      <c r="F521">
        <v>133.39660500000002</v>
      </c>
      <c r="G521" s="3">
        <v>3</v>
      </c>
      <c r="H521">
        <v>133.55175200000002</v>
      </c>
      <c r="I521" s="5">
        <v>4</v>
      </c>
      <c r="P521">
        <v>3</v>
      </c>
      <c r="Q521" t="str">
        <f t="shared" si="9"/>
        <v>134</v>
      </c>
      <c r="R521">
        <v>1</v>
      </c>
      <c r="X521" t="s">
        <v>301</v>
      </c>
      <c r="Y521" t="s">
        <v>268</v>
      </c>
      <c r="BG521">
        <v>1</v>
      </c>
      <c r="BH521">
        <v>2850</v>
      </c>
      <c r="BI521">
        <f>($BH$605-$BH$602)/200</f>
        <v>7.4999999999999997E-2</v>
      </c>
    </row>
    <row r="522" spans="1:61" x14ac:dyDescent="0.25">
      <c r="A522">
        <v>521</v>
      </c>
      <c r="F522">
        <v>133.31788900000001</v>
      </c>
      <c r="G522" s="3">
        <v>3</v>
      </c>
      <c r="H522">
        <v>133.580828</v>
      </c>
      <c r="I522" s="5">
        <v>4</v>
      </c>
      <c r="P522">
        <v>2</v>
      </c>
      <c r="Q522" t="str">
        <f t="shared" si="9"/>
        <v>34</v>
      </c>
      <c r="R522">
        <v>3</v>
      </c>
      <c r="X522" t="s">
        <v>301</v>
      </c>
      <c r="Y522" t="s">
        <v>280</v>
      </c>
      <c r="BG522">
        <v>3</v>
      </c>
      <c r="BH522">
        <v>2856</v>
      </c>
      <c r="BI522">
        <f>($BH$606-$BH$603)/200</f>
        <v>0.11</v>
      </c>
    </row>
    <row r="523" spans="1:61" x14ac:dyDescent="0.25">
      <c r="A523">
        <v>522</v>
      </c>
      <c r="F523">
        <v>133.39094400000002</v>
      </c>
      <c r="G523" s="3">
        <v>3</v>
      </c>
      <c r="H523">
        <v>133.63246400000003</v>
      </c>
      <c r="I523" s="5">
        <v>4</v>
      </c>
      <c r="P523">
        <v>2</v>
      </c>
      <c r="Q523" t="str">
        <f t="shared" si="9"/>
        <v>34</v>
      </c>
      <c r="R523">
        <v>4</v>
      </c>
      <c r="X523" t="s">
        <v>301</v>
      </c>
      <c r="Y523" t="s">
        <v>266</v>
      </c>
      <c r="BG523">
        <v>4</v>
      </c>
      <c r="BH523">
        <v>2856</v>
      </c>
      <c r="BI523">
        <f>($BH$607-$BH$604)/200</f>
        <v>0.05</v>
      </c>
    </row>
    <row r="524" spans="1:61" x14ac:dyDescent="0.25">
      <c r="A524">
        <v>523</v>
      </c>
      <c r="F524">
        <v>133.39237</v>
      </c>
      <c r="G524" s="3">
        <v>3</v>
      </c>
      <c r="H524">
        <v>133.661845</v>
      </c>
      <c r="I524" s="5">
        <v>4</v>
      </c>
      <c r="P524">
        <v>2</v>
      </c>
      <c r="Q524" t="str">
        <f t="shared" si="9"/>
        <v>34</v>
      </c>
      <c r="R524">
        <v>2</v>
      </c>
      <c r="X524" t="s">
        <v>301</v>
      </c>
      <c r="Y524" t="s">
        <v>267</v>
      </c>
      <c r="AB524" t="s">
        <v>300</v>
      </c>
      <c r="AC524" t="str">
        <f>CONCATENATE($R524,$R525,$R526,$R527)</f>
        <v>2143</v>
      </c>
      <c r="BG524">
        <v>2</v>
      </c>
      <c r="BH524">
        <v>2866</v>
      </c>
      <c r="BI524">
        <f>($BH$608-$BH$605)/200</f>
        <v>8.5000000000000006E-2</v>
      </c>
    </row>
    <row r="525" spans="1:61" x14ac:dyDescent="0.25">
      <c r="A525">
        <v>524</v>
      </c>
      <c r="F525">
        <v>133.49252200000001</v>
      </c>
      <c r="G525" s="3">
        <v>3</v>
      </c>
      <c r="H525">
        <v>133.74041600000001</v>
      </c>
      <c r="I525" s="5">
        <v>4</v>
      </c>
      <c r="P525">
        <v>2</v>
      </c>
      <c r="Q525" t="str">
        <f t="shared" si="9"/>
        <v>34</v>
      </c>
      <c r="R525">
        <v>1</v>
      </c>
      <c r="X525" t="s">
        <v>301</v>
      </c>
      <c r="Y525" t="s">
        <v>268</v>
      </c>
      <c r="BG525">
        <v>1</v>
      </c>
      <c r="BH525">
        <v>2871</v>
      </c>
      <c r="BI525">
        <f>($BH$609-$BH$606)/200</f>
        <v>0.08</v>
      </c>
    </row>
    <row r="526" spans="1:61" x14ac:dyDescent="0.25">
      <c r="A526">
        <v>525</v>
      </c>
      <c r="F526">
        <v>133.44757300000001</v>
      </c>
      <c r="G526" s="3">
        <v>3</v>
      </c>
      <c r="H526">
        <v>133.66985500000001</v>
      </c>
      <c r="I526" s="5">
        <v>4</v>
      </c>
      <c r="P526">
        <v>2</v>
      </c>
      <c r="Q526" t="str">
        <f t="shared" si="9"/>
        <v>34</v>
      </c>
      <c r="R526">
        <v>4</v>
      </c>
      <c r="X526" t="s">
        <v>299</v>
      </c>
      <c r="Y526" t="s">
        <v>269</v>
      </c>
      <c r="BG526">
        <v>4</v>
      </c>
      <c r="BH526">
        <v>2878</v>
      </c>
      <c r="BI526">
        <f>($BH$610-$BH$607)/200</f>
        <v>0.105</v>
      </c>
    </row>
    <row r="527" spans="1:61" x14ac:dyDescent="0.25">
      <c r="A527">
        <v>526</v>
      </c>
      <c r="F527">
        <v>133.39660500000002</v>
      </c>
      <c r="G527" s="3">
        <v>3</v>
      </c>
      <c r="H527">
        <v>133.55175200000002</v>
      </c>
      <c r="I527" s="5">
        <v>4</v>
      </c>
      <c r="P527">
        <v>2</v>
      </c>
      <c r="Q527" t="str">
        <f t="shared" si="9"/>
        <v>34</v>
      </c>
      <c r="R527">
        <v>3</v>
      </c>
      <c r="X527" t="s">
        <v>300</v>
      </c>
      <c r="Y527" t="s">
        <v>264</v>
      </c>
      <c r="BG527">
        <v>3</v>
      </c>
      <c r="BH527">
        <v>2879</v>
      </c>
      <c r="BI527">
        <f>($BH$611-$BH$608)/200</f>
        <v>0.06</v>
      </c>
    </row>
    <row r="528" spans="1:61" x14ac:dyDescent="0.25">
      <c r="A528">
        <v>527</v>
      </c>
      <c r="F528">
        <v>133.39660500000002</v>
      </c>
      <c r="G528" s="3">
        <v>3</v>
      </c>
      <c r="H528">
        <v>133.55175200000002</v>
      </c>
      <c r="I528" s="5">
        <v>4</v>
      </c>
      <c r="P528">
        <v>2</v>
      </c>
      <c r="Q528" t="str">
        <f t="shared" si="9"/>
        <v>34</v>
      </c>
      <c r="R528">
        <v>2</v>
      </c>
      <c r="X528" t="s">
        <v>300</v>
      </c>
      <c r="Y528" t="s">
        <v>261</v>
      </c>
      <c r="AB528" t="s">
        <v>301</v>
      </c>
      <c r="AC528" t="str">
        <f>CONCATENATE($R528,$R529,$R530,$R531)</f>
        <v>2134</v>
      </c>
      <c r="BG528">
        <v>2</v>
      </c>
      <c r="BH528">
        <v>2886</v>
      </c>
      <c r="BI528">
        <f>($BH$612-$BH$609)/200</f>
        <v>7.0000000000000007E-2</v>
      </c>
    </row>
    <row r="529" spans="1:61" x14ac:dyDescent="0.25">
      <c r="A529">
        <v>528</v>
      </c>
      <c r="P529">
        <v>0</v>
      </c>
      <c r="Q529" t="str">
        <f t="shared" si="9"/>
        <v/>
      </c>
      <c r="R529">
        <v>1</v>
      </c>
      <c r="X529" t="s">
        <v>300</v>
      </c>
      <c r="Y529" t="s">
        <v>262</v>
      </c>
      <c r="BG529">
        <v>1</v>
      </c>
      <c r="BH529">
        <v>2892</v>
      </c>
      <c r="BI529">
        <f>($BH$613-$BH$610)/200</f>
        <v>8.5000000000000006E-2</v>
      </c>
    </row>
    <row r="530" spans="1:61" x14ac:dyDescent="0.25">
      <c r="A530">
        <v>529</v>
      </c>
      <c r="P530">
        <v>0</v>
      </c>
      <c r="Q530" t="str">
        <f t="shared" si="9"/>
        <v/>
      </c>
      <c r="R530">
        <v>3</v>
      </c>
      <c r="X530" t="s">
        <v>300</v>
      </c>
      <c r="Y530" t="s">
        <v>263</v>
      </c>
      <c r="BG530">
        <v>3</v>
      </c>
      <c r="BH530">
        <v>2900</v>
      </c>
      <c r="BI530">
        <f>($BH$614-$BH$611)/200</f>
        <v>0.11</v>
      </c>
    </row>
    <row r="531" spans="1:61" x14ac:dyDescent="0.25">
      <c r="A531">
        <v>530</v>
      </c>
      <c r="P531">
        <v>0</v>
      </c>
      <c r="Q531" t="str">
        <f t="shared" si="9"/>
        <v/>
      </c>
      <c r="R531">
        <v>4</v>
      </c>
      <c r="X531" t="s">
        <v>300</v>
      </c>
      <c r="Y531" t="s">
        <v>264</v>
      </c>
      <c r="BG531">
        <v>4</v>
      </c>
      <c r="BH531">
        <v>2900</v>
      </c>
      <c r="BI531">
        <f>($BH$615-$BH$612)/200</f>
        <v>8.5000000000000006E-2</v>
      </c>
    </row>
    <row r="532" spans="1:61" x14ac:dyDescent="0.25">
      <c r="A532">
        <v>531</v>
      </c>
      <c r="P532">
        <v>0</v>
      </c>
      <c r="Q532" t="str">
        <f t="shared" si="9"/>
        <v/>
      </c>
      <c r="R532">
        <v>2</v>
      </c>
      <c r="X532" t="s">
        <v>300</v>
      </c>
      <c r="Y532" t="s">
        <v>261</v>
      </c>
      <c r="AB532" t="s">
        <v>300</v>
      </c>
      <c r="AC532" t="str">
        <f>CONCATENATE($R532,$R533,$R534,$R535)</f>
        <v>2143</v>
      </c>
      <c r="BG532">
        <v>2</v>
      </c>
      <c r="BH532">
        <v>2912</v>
      </c>
      <c r="BI532">
        <f>($BH$616-$BH$613)/200</f>
        <v>0.06</v>
      </c>
    </row>
    <row r="533" spans="1:61" x14ac:dyDescent="0.25">
      <c r="A533">
        <v>532</v>
      </c>
      <c r="D533">
        <v>107.491782</v>
      </c>
      <c r="E533" s="2">
        <v>2</v>
      </c>
      <c r="P533">
        <v>1</v>
      </c>
      <c r="Q533" t="str">
        <f t="shared" si="9"/>
        <v>2</v>
      </c>
      <c r="R533">
        <v>1</v>
      </c>
      <c r="X533" t="s">
        <v>300</v>
      </c>
      <c r="Y533" t="s">
        <v>262</v>
      </c>
      <c r="BG533">
        <v>1</v>
      </c>
      <c r="BH533">
        <v>2919</v>
      </c>
      <c r="BI533">
        <f>($BH$617-$BH$614)/200</f>
        <v>7.4999999999999997E-2</v>
      </c>
    </row>
    <row r="534" spans="1:61" x14ac:dyDescent="0.25">
      <c r="A534">
        <v>533</v>
      </c>
      <c r="D534">
        <v>107.46494900000002</v>
      </c>
      <c r="E534" s="2">
        <v>2</v>
      </c>
      <c r="P534">
        <v>1</v>
      </c>
      <c r="Q534" t="str">
        <f t="shared" si="9"/>
        <v>2</v>
      </c>
      <c r="R534">
        <v>4</v>
      </c>
      <c r="X534" t="s">
        <v>302</v>
      </c>
      <c r="Y534" t="s">
        <v>270</v>
      </c>
      <c r="BG534">
        <v>4</v>
      </c>
      <c r="BH534">
        <v>2925</v>
      </c>
      <c r="BI534">
        <f>($BH$623-$BH$620)/200</f>
        <v>0.1</v>
      </c>
    </row>
    <row r="535" spans="1:61" x14ac:dyDescent="0.25">
      <c r="A535">
        <v>534</v>
      </c>
      <c r="D535">
        <v>107.45795700000001</v>
      </c>
      <c r="E535" s="2">
        <v>2</v>
      </c>
      <c r="P535">
        <v>1</v>
      </c>
      <c r="Q535" t="str">
        <f t="shared" si="9"/>
        <v>2</v>
      </c>
      <c r="R535">
        <v>3</v>
      </c>
      <c r="X535" t="s">
        <v>302</v>
      </c>
      <c r="Y535" t="s">
        <v>271</v>
      </c>
      <c r="BG535">
        <v>3</v>
      </c>
      <c r="BH535">
        <v>2926</v>
      </c>
      <c r="BI535">
        <f>($BH$624-$BH$621)/200</f>
        <v>0.105</v>
      </c>
    </row>
    <row r="536" spans="1:61" x14ac:dyDescent="0.25">
      <c r="A536">
        <v>535</v>
      </c>
      <c r="D536">
        <v>107.42153000000002</v>
      </c>
      <c r="E536" s="2">
        <v>2</v>
      </c>
      <c r="P536">
        <v>1</v>
      </c>
      <c r="Q536" t="str">
        <f t="shared" si="9"/>
        <v>2</v>
      </c>
      <c r="R536">
        <v>2</v>
      </c>
      <c r="X536" t="s">
        <v>299</v>
      </c>
      <c r="Y536" t="s">
        <v>277</v>
      </c>
      <c r="AB536" t="s">
        <v>300</v>
      </c>
      <c r="AC536" t="str">
        <f>CONCATENATE($R536,$R537,$R538,$R539)</f>
        <v>2143</v>
      </c>
      <c r="BG536">
        <v>2</v>
      </c>
      <c r="BH536">
        <v>2934</v>
      </c>
      <c r="BI536">
        <f>($BH$625-$BH$622)/200</f>
        <v>0.11</v>
      </c>
    </row>
    <row r="537" spans="1:61" x14ac:dyDescent="0.25">
      <c r="A537">
        <v>536</v>
      </c>
      <c r="B537">
        <v>100.696577</v>
      </c>
      <c r="C537" s="4">
        <v>1</v>
      </c>
      <c r="D537">
        <v>107.47096900000001</v>
      </c>
      <c r="E537" s="2">
        <v>2</v>
      </c>
      <c r="P537">
        <v>2</v>
      </c>
      <c r="Q537" t="str">
        <f t="shared" si="9"/>
        <v>12</v>
      </c>
      <c r="R537">
        <v>1</v>
      </c>
      <c r="X537" t="s">
        <v>303</v>
      </c>
      <c r="Y537" t="s">
        <v>278</v>
      </c>
      <c r="BG537">
        <v>1</v>
      </c>
      <c r="BH537">
        <v>2942</v>
      </c>
      <c r="BI537">
        <f>($BH$626-$BH$623)/200</f>
        <v>4.4999999999999998E-2</v>
      </c>
    </row>
    <row r="538" spans="1:61" x14ac:dyDescent="0.25">
      <c r="A538">
        <v>537</v>
      </c>
      <c r="B538">
        <v>100.722645</v>
      </c>
      <c r="C538" s="4">
        <v>1</v>
      </c>
      <c r="D538">
        <v>107.42219400000002</v>
      </c>
      <c r="E538" s="2">
        <v>2</v>
      </c>
      <c r="P538">
        <v>2</v>
      </c>
      <c r="Q538" t="str">
        <f t="shared" si="9"/>
        <v>12</v>
      </c>
      <c r="R538">
        <v>4</v>
      </c>
      <c r="X538" t="s">
        <v>303</v>
      </c>
      <c r="Y538" t="s">
        <v>286</v>
      </c>
      <c r="BG538">
        <v>4</v>
      </c>
      <c r="BH538">
        <v>2947</v>
      </c>
      <c r="BI538">
        <f>($BH$627-$BH$624)/200</f>
        <v>0.1</v>
      </c>
    </row>
    <row r="539" spans="1:61" x14ac:dyDescent="0.25">
      <c r="A539">
        <v>538</v>
      </c>
      <c r="B539">
        <v>100.69081</v>
      </c>
      <c r="C539" s="4">
        <v>1</v>
      </c>
      <c r="D539">
        <v>107.491782</v>
      </c>
      <c r="E539" s="2">
        <v>2</v>
      </c>
      <c r="P539">
        <v>2</v>
      </c>
      <c r="Q539" t="str">
        <f t="shared" si="9"/>
        <v>12</v>
      </c>
      <c r="R539">
        <v>3</v>
      </c>
      <c r="X539" t="s">
        <v>303</v>
      </c>
      <c r="Y539" t="s">
        <v>287</v>
      </c>
      <c r="BG539">
        <v>3</v>
      </c>
      <c r="BH539">
        <v>2949</v>
      </c>
      <c r="BI539">
        <f>($BH$628-$BH$625)/200</f>
        <v>9.5000000000000001E-2</v>
      </c>
    </row>
    <row r="540" spans="1:61" x14ac:dyDescent="0.25">
      <c r="A540">
        <v>539</v>
      </c>
      <c r="B540">
        <v>100.68035300000001</v>
      </c>
      <c r="C540" s="4">
        <v>1</v>
      </c>
      <c r="P540">
        <v>1</v>
      </c>
      <c r="Q540" t="str">
        <f t="shared" si="9"/>
        <v>1</v>
      </c>
      <c r="R540">
        <v>2</v>
      </c>
      <c r="X540" t="s">
        <v>299</v>
      </c>
      <c r="Y540" t="s">
        <v>288</v>
      </c>
      <c r="AB540" t="s">
        <v>300</v>
      </c>
      <c r="AC540" t="str">
        <f>CONCATENATE($R540,$R541,$R542,$R543)</f>
        <v>2143</v>
      </c>
      <c r="BG540">
        <v>2</v>
      </c>
      <c r="BH540">
        <v>2956</v>
      </c>
      <c r="BI540">
        <f>($BH$629-$BH$626)/200</f>
        <v>0.115</v>
      </c>
    </row>
    <row r="541" spans="1:61" x14ac:dyDescent="0.25">
      <c r="A541">
        <v>540</v>
      </c>
      <c r="B541">
        <v>100.637192</v>
      </c>
      <c r="C541" s="4">
        <v>1</v>
      </c>
      <c r="P541">
        <v>1</v>
      </c>
      <c r="Q541" t="str">
        <f t="shared" si="9"/>
        <v>1</v>
      </c>
      <c r="R541">
        <v>1</v>
      </c>
      <c r="X541" t="s">
        <v>302</v>
      </c>
      <c r="Y541" t="s">
        <v>273</v>
      </c>
      <c r="BG541">
        <v>1</v>
      </c>
      <c r="BH541">
        <v>2965</v>
      </c>
      <c r="BI541">
        <f>($BH$630-$BH$627)/200</f>
        <v>0.05</v>
      </c>
    </row>
    <row r="542" spans="1:61" x14ac:dyDescent="0.25">
      <c r="A542">
        <v>541</v>
      </c>
      <c r="B542">
        <v>100.696577</v>
      </c>
      <c r="C542" s="4">
        <v>1</v>
      </c>
      <c r="H542">
        <v>102.31353200000001</v>
      </c>
      <c r="I542" s="5">
        <v>4</v>
      </c>
      <c r="P542">
        <v>2</v>
      </c>
      <c r="Q542" t="str">
        <f t="shared" si="9"/>
        <v>14</v>
      </c>
      <c r="R542">
        <v>4</v>
      </c>
      <c r="X542" t="s">
        <v>302</v>
      </c>
      <c r="Y542" t="s">
        <v>270</v>
      </c>
      <c r="BG542">
        <v>4</v>
      </c>
      <c r="BH542">
        <v>2971</v>
      </c>
      <c r="BI542">
        <f>($BH$631-$BH$628)/200</f>
        <v>0.08</v>
      </c>
    </row>
    <row r="543" spans="1:61" x14ac:dyDescent="0.25">
      <c r="A543">
        <v>542</v>
      </c>
      <c r="B543">
        <v>100.696577</v>
      </c>
      <c r="C543" s="4">
        <v>1</v>
      </c>
      <c r="F543">
        <v>101.70963500000001</v>
      </c>
      <c r="G543" s="3">
        <v>3</v>
      </c>
      <c r="H543">
        <v>102.31108300000001</v>
      </c>
      <c r="I543" s="5">
        <v>4</v>
      </c>
      <c r="P543">
        <v>3</v>
      </c>
      <c r="Q543" t="str">
        <f t="shared" si="9"/>
        <v>134</v>
      </c>
      <c r="R543">
        <v>3</v>
      </c>
      <c r="X543" t="s">
        <v>302</v>
      </c>
      <c r="Y543" t="s">
        <v>271</v>
      </c>
      <c r="BG543">
        <v>3</v>
      </c>
      <c r="BH543">
        <v>2974</v>
      </c>
      <c r="BI543">
        <f>($BH$632-$BH$629)/200</f>
        <v>0.08</v>
      </c>
    </row>
    <row r="544" spans="1:61" x14ac:dyDescent="0.25">
      <c r="A544">
        <v>543</v>
      </c>
      <c r="F544">
        <v>101.78208000000001</v>
      </c>
      <c r="G544" s="3">
        <v>3</v>
      </c>
      <c r="H544">
        <v>102.337202</v>
      </c>
      <c r="I544" s="5">
        <v>4</v>
      </c>
      <c r="P544">
        <v>2</v>
      </c>
      <c r="Q544" t="str">
        <f t="shared" si="9"/>
        <v>34</v>
      </c>
      <c r="R544">
        <v>2</v>
      </c>
      <c r="X544" t="s">
        <v>302</v>
      </c>
      <c r="Y544" t="s">
        <v>272</v>
      </c>
      <c r="AB544" t="s">
        <v>300</v>
      </c>
      <c r="AC544" t="str">
        <f>CONCATENATE($R544,$R545,$R546,$R547)</f>
        <v>2143</v>
      </c>
      <c r="BG544">
        <v>2</v>
      </c>
      <c r="BH544">
        <v>2979</v>
      </c>
      <c r="BI544">
        <f>($BH$633-$BH$630)/200</f>
        <v>0.11</v>
      </c>
    </row>
    <row r="545" spans="1:61" x14ac:dyDescent="0.25">
      <c r="A545">
        <v>544</v>
      </c>
      <c r="F545">
        <v>101.76345900000001</v>
      </c>
      <c r="G545" s="3">
        <v>3</v>
      </c>
      <c r="H545">
        <v>102.32383800000001</v>
      </c>
      <c r="I545" s="5">
        <v>4</v>
      </c>
      <c r="P545">
        <v>2</v>
      </c>
      <c r="Q545" t="str">
        <f t="shared" si="9"/>
        <v>34</v>
      </c>
      <c r="R545">
        <v>1</v>
      </c>
      <c r="X545" t="s">
        <v>302</v>
      </c>
      <c r="Y545" t="s">
        <v>273</v>
      </c>
      <c r="BG545">
        <v>1</v>
      </c>
      <c r="BH545">
        <v>2990</v>
      </c>
      <c r="BI545">
        <f>($BH$634-$BH$631)/200</f>
        <v>6.5000000000000002E-2</v>
      </c>
    </row>
    <row r="546" spans="1:61" x14ac:dyDescent="0.25">
      <c r="A546">
        <v>545</v>
      </c>
      <c r="F546">
        <v>101.75560200000001</v>
      </c>
      <c r="G546" s="3">
        <v>3</v>
      </c>
      <c r="H546">
        <v>102.31628600000001</v>
      </c>
      <c r="I546" s="5">
        <v>4</v>
      </c>
      <c r="P546">
        <v>2</v>
      </c>
      <c r="Q546" t="str">
        <f t="shared" si="9"/>
        <v>34</v>
      </c>
      <c r="R546">
        <v>4</v>
      </c>
      <c r="X546" t="s">
        <v>302</v>
      </c>
      <c r="Y546" t="s">
        <v>270</v>
      </c>
      <c r="BG546">
        <v>4</v>
      </c>
      <c r="BH546">
        <v>2995</v>
      </c>
      <c r="BI546">
        <f>($BH$635-$BH$632)/200</f>
        <v>0.08</v>
      </c>
    </row>
    <row r="547" spans="1:61" x14ac:dyDescent="0.25">
      <c r="A547">
        <v>546</v>
      </c>
      <c r="F547">
        <v>101.739125</v>
      </c>
      <c r="G547" s="3">
        <v>3</v>
      </c>
      <c r="H547">
        <v>102.331389</v>
      </c>
      <c r="I547" s="5">
        <v>4</v>
      </c>
      <c r="P547">
        <v>2</v>
      </c>
      <c r="Q547" t="str">
        <f t="shared" si="9"/>
        <v>34</v>
      </c>
      <c r="R547">
        <v>3</v>
      </c>
      <c r="X547" t="s">
        <v>302</v>
      </c>
      <c r="Y547" t="s">
        <v>271</v>
      </c>
      <c r="BG547">
        <v>3</v>
      </c>
      <c r="BH547">
        <v>3001</v>
      </c>
      <c r="BI547">
        <f>($BH$636-$BH$633)/200</f>
        <v>7.4999999999999997E-2</v>
      </c>
    </row>
    <row r="548" spans="1:61" x14ac:dyDescent="0.25">
      <c r="A548">
        <v>547</v>
      </c>
      <c r="F548">
        <v>101.83432200000001</v>
      </c>
      <c r="G548" s="3">
        <v>3</v>
      </c>
      <c r="H548">
        <v>102.259556</v>
      </c>
      <c r="I548" s="5">
        <v>4</v>
      </c>
      <c r="P548">
        <v>2</v>
      </c>
      <c r="Q548" t="str">
        <f t="shared" si="9"/>
        <v>34</v>
      </c>
      <c r="R548" t="s">
        <v>22</v>
      </c>
      <c r="X548" t="s">
        <v>302</v>
      </c>
      <c r="Y548" t="s">
        <v>272</v>
      </c>
      <c r="BG548" t="s">
        <v>22</v>
      </c>
      <c r="BH548">
        <v>3004</v>
      </c>
      <c r="BI548">
        <f>($BH$637-$BH$634)/200</f>
        <v>0.105</v>
      </c>
    </row>
    <row r="549" spans="1:61" x14ac:dyDescent="0.25">
      <c r="A549">
        <v>548</v>
      </c>
      <c r="F549">
        <v>101.70963500000001</v>
      </c>
      <c r="G549" s="3">
        <v>3</v>
      </c>
      <c r="H549">
        <v>102.31353200000001</v>
      </c>
      <c r="I549" s="5">
        <v>4</v>
      </c>
      <c r="P549">
        <v>2</v>
      </c>
      <c r="Q549" t="str">
        <f t="shared" si="9"/>
        <v>34</v>
      </c>
      <c r="R549" t="s">
        <v>22</v>
      </c>
      <c r="X549" t="s">
        <v>302</v>
      </c>
      <c r="Y549" t="s">
        <v>273</v>
      </c>
      <c r="BG549" t="s">
        <v>22</v>
      </c>
      <c r="BH549">
        <v>3006</v>
      </c>
      <c r="BI549">
        <f>($BH$638-$BH$635)/200</f>
        <v>6.5000000000000002E-2</v>
      </c>
    </row>
    <row r="550" spans="1:61" x14ac:dyDescent="0.25">
      <c r="A550">
        <v>549</v>
      </c>
      <c r="P550">
        <v>0</v>
      </c>
      <c r="Q550" t="str">
        <f t="shared" si="9"/>
        <v/>
      </c>
      <c r="R550">
        <v>2</v>
      </c>
      <c r="X550" t="s">
        <v>302</v>
      </c>
      <c r="Y550" t="s">
        <v>270</v>
      </c>
      <c r="AB550" t="s">
        <v>300</v>
      </c>
      <c r="AC550" t="str">
        <f>CONCATENATE($R550,$R551,$R552,$R553)</f>
        <v>2143</v>
      </c>
      <c r="BG550">
        <v>2</v>
      </c>
      <c r="BH550">
        <v>3007</v>
      </c>
      <c r="BI550">
        <f>($BH$639-$BH$636)/200</f>
        <v>9.5000000000000001E-2</v>
      </c>
    </row>
    <row r="551" spans="1:61" x14ac:dyDescent="0.25">
      <c r="A551">
        <v>550</v>
      </c>
      <c r="P551">
        <v>0</v>
      </c>
      <c r="Q551" t="str">
        <f t="shared" si="9"/>
        <v/>
      </c>
      <c r="R551">
        <v>1</v>
      </c>
      <c r="X551" t="s">
        <v>302</v>
      </c>
      <c r="Y551" t="s">
        <v>271</v>
      </c>
      <c r="BG551">
        <v>1</v>
      </c>
      <c r="BH551">
        <v>3012</v>
      </c>
      <c r="BI551">
        <f>($BH$640-$BH$637)/200</f>
        <v>0.08</v>
      </c>
    </row>
    <row r="552" spans="1:61" x14ac:dyDescent="0.25">
      <c r="A552">
        <v>551</v>
      </c>
      <c r="D552">
        <v>78.608135000000004</v>
      </c>
      <c r="E552" s="2">
        <v>2</v>
      </c>
      <c r="P552">
        <v>1</v>
      </c>
      <c r="Q552" t="str">
        <f t="shared" si="9"/>
        <v>2</v>
      </c>
      <c r="R552">
        <v>4</v>
      </c>
      <c r="X552" t="s">
        <v>302</v>
      </c>
      <c r="Y552" t="s">
        <v>272</v>
      </c>
      <c r="BG552">
        <v>4</v>
      </c>
      <c r="BH552">
        <v>3017</v>
      </c>
      <c r="BI552">
        <f>($BH$641-$BH$638)/200</f>
        <v>0.11</v>
      </c>
    </row>
    <row r="553" spans="1:61" x14ac:dyDescent="0.25">
      <c r="A553">
        <v>552</v>
      </c>
      <c r="D553">
        <v>78.544363000000004</v>
      </c>
      <c r="E553" s="2">
        <v>2</v>
      </c>
      <c r="P553">
        <v>1</v>
      </c>
      <c r="Q553" t="str">
        <f t="shared" si="9"/>
        <v>2</v>
      </c>
      <c r="R553">
        <v>3</v>
      </c>
      <c r="X553" t="s">
        <v>302</v>
      </c>
      <c r="Y553" t="s">
        <v>273</v>
      </c>
      <c r="BG553">
        <v>3</v>
      </c>
      <c r="BH553">
        <v>3018</v>
      </c>
      <c r="BI553">
        <f>($BH$642-$BH$639)/200</f>
        <v>0.06</v>
      </c>
    </row>
    <row r="554" spans="1:61" x14ac:dyDescent="0.25">
      <c r="A554">
        <v>553</v>
      </c>
      <c r="D554">
        <v>78.575636000000003</v>
      </c>
      <c r="E554" s="2">
        <v>2</v>
      </c>
      <c r="P554">
        <v>1</v>
      </c>
      <c r="Q554" t="str">
        <f t="shared" si="9"/>
        <v>2</v>
      </c>
      <c r="R554">
        <v>2</v>
      </c>
      <c r="X554" t="s">
        <v>302</v>
      </c>
      <c r="Y554" t="s">
        <v>270</v>
      </c>
      <c r="AB554" t="s">
        <v>300</v>
      </c>
      <c r="AC554" t="str">
        <f>CONCATENATE($R554,$R555,$R556,$R557)</f>
        <v>2143</v>
      </c>
      <c r="BG554">
        <v>2</v>
      </c>
      <c r="BH554">
        <v>3033</v>
      </c>
      <c r="BI554">
        <f>($BH$643-$BH$640)/200</f>
        <v>8.5000000000000006E-2</v>
      </c>
    </row>
    <row r="555" spans="1:61" x14ac:dyDescent="0.25">
      <c r="A555">
        <v>554</v>
      </c>
      <c r="D555">
        <v>78.60461500000001</v>
      </c>
      <c r="E555" s="2">
        <v>2</v>
      </c>
      <c r="P555">
        <v>1</v>
      </c>
      <c r="Q555" t="str">
        <f t="shared" si="9"/>
        <v>2</v>
      </c>
      <c r="R555">
        <v>1</v>
      </c>
      <c r="X555" t="s">
        <v>302</v>
      </c>
      <c r="Y555" t="s">
        <v>271</v>
      </c>
      <c r="BG555">
        <v>1</v>
      </c>
      <c r="BH555">
        <v>3037</v>
      </c>
      <c r="BI555">
        <f>($BH$644-$BH$641)/200</f>
        <v>8.5000000000000006E-2</v>
      </c>
    </row>
    <row r="556" spans="1:61" x14ac:dyDescent="0.25">
      <c r="A556">
        <v>555</v>
      </c>
      <c r="D556">
        <v>78.592881000000006</v>
      </c>
      <c r="E556" s="2">
        <v>2</v>
      </c>
      <c r="P556">
        <v>1</v>
      </c>
      <c r="Q556" t="str">
        <f t="shared" si="9"/>
        <v>2</v>
      </c>
      <c r="R556">
        <v>4</v>
      </c>
      <c r="X556" t="s">
        <v>302</v>
      </c>
      <c r="Y556" t="s">
        <v>272</v>
      </c>
      <c r="BG556">
        <v>4</v>
      </c>
      <c r="BH556">
        <v>3044</v>
      </c>
      <c r="BI556">
        <f>($BH$645-$BH$642)/200</f>
        <v>0.1</v>
      </c>
    </row>
    <row r="557" spans="1:61" x14ac:dyDescent="0.25">
      <c r="A557">
        <v>556</v>
      </c>
      <c r="D557">
        <v>78.576351000000003</v>
      </c>
      <c r="E557" s="2">
        <v>2</v>
      </c>
      <c r="P557">
        <v>1</v>
      </c>
      <c r="Q557" t="str">
        <f t="shared" si="9"/>
        <v>2</v>
      </c>
      <c r="R557">
        <v>3</v>
      </c>
      <c r="X557" t="s">
        <v>302</v>
      </c>
      <c r="Y557" t="s">
        <v>273</v>
      </c>
      <c r="BG557">
        <v>3</v>
      </c>
      <c r="BH557">
        <v>3045</v>
      </c>
      <c r="BI557">
        <f>($BH$646-$BH$643)/200</f>
        <v>6.5000000000000002E-2</v>
      </c>
    </row>
    <row r="558" spans="1:61" x14ac:dyDescent="0.25">
      <c r="A558">
        <v>557</v>
      </c>
      <c r="B558">
        <v>71.510495000000006</v>
      </c>
      <c r="C558" s="4">
        <v>1</v>
      </c>
      <c r="D558">
        <v>78.554056000000003</v>
      </c>
      <c r="E558" s="2">
        <v>2</v>
      </c>
      <c r="P558">
        <v>2</v>
      </c>
      <c r="Q558" t="str">
        <f t="shared" si="9"/>
        <v>12</v>
      </c>
      <c r="R558">
        <v>2</v>
      </c>
      <c r="X558" t="s">
        <v>302</v>
      </c>
      <c r="Y558" t="s">
        <v>270</v>
      </c>
      <c r="AB558" t="s">
        <v>300</v>
      </c>
      <c r="AC558" t="str">
        <f>CONCATENATE($R558,$R559,$R560,$R561)</f>
        <v>2143</v>
      </c>
      <c r="BG558">
        <v>2</v>
      </c>
      <c r="BH558">
        <v>3055</v>
      </c>
      <c r="BI558">
        <f>($BH$647-$BH$644)/200</f>
        <v>7.4999999999999997E-2</v>
      </c>
    </row>
    <row r="559" spans="1:61" x14ac:dyDescent="0.25">
      <c r="A559">
        <v>558</v>
      </c>
      <c r="B559">
        <v>71.510495000000006</v>
      </c>
      <c r="C559" s="4">
        <v>1</v>
      </c>
      <c r="D559">
        <v>78.608135000000004</v>
      </c>
      <c r="E559" s="2">
        <v>2</v>
      </c>
      <c r="P559">
        <v>2</v>
      </c>
      <c r="Q559" t="str">
        <f t="shared" si="9"/>
        <v>12</v>
      </c>
      <c r="R559">
        <v>1</v>
      </c>
      <c r="X559" t="s">
        <v>302</v>
      </c>
      <c r="Y559" t="s">
        <v>271</v>
      </c>
      <c r="BG559">
        <v>1</v>
      </c>
      <c r="BH559">
        <v>3061</v>
      </c>
      <c r="BI559">
        <f>($BH$648-$BH$645)/200</f>
        <v>8.5000000000000006E-2</v>
      </c>
    </row>
    <row r="560" spans="1:61" x14ac:dyDescent="0.25">
      <c r="A560">
        <v>559</v>
      </c>
      <c r="B560">
        <v>71.514168000000012</v>
      </c>
      <c r="C560" s="4">
        <v>1</v>
      </c>
      <c r="P560">
        <v>1</v>
      </c>
      <c r="Q560" t="str">
        <f t="shared" si="9"/>
        <v>1</v>
      </c>
      <c r="R560">
        <v>4</v>
      </c>
      <c r="X560" t="s">
        <v>302</v>
      </c>
      <c r="Y560" t="s">
        <v>272</v>
      </c>
      <c r="BG560">
        <v>4</v>
      </c>
      <c r="BH560">
        <v>3066</v>
      </c>
      <c r="BI560">
        <f>($BH$649-$BH$646)/200</f>
        <v>0.105</v>
      </c>
    </row>
    <row r="561" spans="1:61" x14ac:dyDescent="0.25">
      <c r="A561">
        <v>560</v>
      </c>
      <c r="B561">
        <v>71.547636000000011</v>
      </c>
      <c r="C561" s="4">
        <v>1</v>
      </c>
      <c r="P561">
        <v>1</v>
      </c>
      <c r="Q561" t="str">
        <f t="shared" si="9"/>
        <v>1</v>
      </c>
      <c r="R561">
        <v>3</v>
      </c>
      <c r="X561" t="s">
        <v>302</v>
      </c>
      <c r="Y561" t="s">
        <v>273</v>
      </c>
      <c r="BG561">
        <v>3</v>
      </c>
      <c r="BH561">
        <v>3069</v>
      </c>
      <c r="BI561">
        <f>($BH$650-$BH$647)/200</f>
        <v>0.08</v>
      </c>
    </row>
    <row r="562" spans="1:61" x14ac:dyDescent="0.25">
      <c r="A562">
        <v>561</v>
      </c>
      <c r="B562">
        <v>71.532330000000002</v>
      </c>
      <c r="C562" s="4">
        <v>1</v>
      </c>
      <c r="P562">
        <v>1</v>
      </c>
      <c r="Q562" t="str">
        <f t="shared" si="9"/>
        <v>1</v>
      </c>
      <c r="R562">
        <v>2</v>
      </c>
      <c r="X562" t="s">
        <v>302</v>
      </c>
      <c r="Y562" t="s">
        <v>270</v>
      </c>
      <c r="AB562" t="s">
        <v>300</v>
      </c>
      <c r="AC562" t="str">
        <f>CONCATENATE($R562,$R563,$R564,$R565)</f>
        <v>2143</v>
      </c>
      <c r="BG562">
        <v>2</v>
      </c>
      <c r="BH562">
        <v>3079</v>
      </c>
      <c r="BI562">
        <f>($BH$651-$BH$648)/200</f>
        <v>7.0000000000000007E-2</v>
      </c>
    </row>
    <row r="563" spans="1:61" x14ac:dyDescent="0.25">
      <c r="A563">
        <v>562</v>
      </c>
      <c r="B563">
        <v>71.490241000000012</v>
      </c>
      <c r="C563" s="4">
        <v>1</v>
      </c>
      <c r="H563">
        <v>73.319533000000007</v>
      </c>
      <c r="I563" s="5">
        <v>4</v>
      </c>
      <c r="P563">
        <v>2</v>
      </c>
      <c r="Q563" t="str">
        <f t="shared" si="9"/>
        <v>14</v>
      </c>
      <c r="R563">
        <v>1</v>
      </c>
      <c r="X563" t="s">
        <v>302</v>
      </c>
      <c r="Y563" t="s">
        <v>271</v>
      </c>
      <c r="BG563">
        <v>1</v>
      </c>
      <c r="BH563">
        <v>3088</v>
      </c>
      <c r="BI563">
        <f>($BH$652-$BH$649)/200</f>
        <v>7.4999999999999997E-2</v>
      </c>
    </row>
    <row r="564" spans="1:61" x14ac:dyDescent="0.25">
      <c r="A564">
        <v>563</v>
      </c>
      <c r="B564">
        <v>71.483762000000013</v>
      </c>
      <c r="C564" s="4">
        <v>1</v>
      </c>
      <c r="H564">
        <v>73.248874000000001</v>
      </c>
      <c r="I564" s="5">
        <v>4</v>
      </c>
      <c r="P564">
        <v>2</v>
      </c>
      <c r="Q564" t="str">
        <f t="shared" si="9"/>
        <v>14</v>
      </c>
      <c r="R564">
        <v>4</v>
      </c>
      <c r="X564" t="s">
        <v>302</v>
      </c>
      <c r="Y564" t="s">
        <v>272</v>
      </c>
      <c r="BG564">
        <v>4</v>
      </c>
      <c r="BH564">
        <v>3091</v>
      </c>
      <c r="BI564">
        <f>($BH$653-$BH$650)/200</f>
        <v>0.105</v>
      </c>
    </row>
    <row r="565" spans="1:61" x14ac:dyDescent="0.25">
      <c r="A565">
        <v>564</v>
      </c>
      <c r="B565">
        <v>71.510495000000006</v>
      </c>
      <c r="C565" s="4">
        <v>1</v>
      </c>
      <c r="F565">
        <v>71.791603000000009</v>
      </c>
      <c r="G565" s="3">
        <v>3</v>
      </c>
      <c r="H565">
        <v>73.275046000000003</v>
      </c>
      <c r="I565" s="5">
        <v>4</v>
      </c>
      <c r="P565">
        <v>3</v>
      </c>
      <c r="Q565" t="str">
        <f t="shared" si="9"/>
        <v>134</v>
      </c>
      <c r="R565">
        <v>3</v>
      </c>
      <c r="X565" t="s">
        <v>302</v>
      </c>
      <c r="Y565" t="s">
        <v>273</v>
      </c>
      <c r="BG565">
        <v>3</v>
      </c>
      <c r="BH565">
        <v>3095</v>
      </c>
      <c r="BI565">
        <f>($BH$654-$BH$651)/200</f>
        <v>9.5000000000000001E-2</v>
      </c>
    </row>
    <row r="566" spans="1:61" x14ac:dyDescent="0.25">
      <c r="A566">
        <v>565</v>
      </c>
      <c r="F566">
        <v>71.757727000000003</v>
      </c>
      <c r="G566" s="3">
        <v>3</v>
      </c>
      <c r="H566">
        <v>73.251169000000004</v>
      </c>
      <c r="I566" s="5">
        <v>4</v>
      </c>
      <c r="P566">
        <v>2</v>
      </c>
      <c r="Q566" t="str">
        <f t="shared" si="9"/>
        <v>34</v>
      </c>
      <c r="R566">
        <v>2</v>
      </c>
      <c r="X566" t="s">
        <v>302</v>
      </c>
      <c r="Y566" t="s">
        <v>270</v>
      </c>
      <c r="AB566" t="s">
        <v>300</v>
      </c>
      <c r="AC566" t="str">
        <f>CONCATENATE($R566,$R567,$R568,$R569)</f>
        <v>2143</v>
      </c>
      <c r="BG566">
        <v>2</v>
      </c>
      <c r="BH566">
        <v>3106</v>
      </c>
      <c r="BI566">
        <f>($BH$660-$BH$657)/200</f>
        <v>0.1</v>
      </c>
    </row>
    <row r="567" spans="1:61" x14ac:dyDescent="0.25">
      <c r="A567">
        <v>566</v>
      </c>
      <c r="F567">
        <v>71.725229000000013</v>
      </c>
      <c r="G567" s="3">
        <v>3</v>
      </c>
      <c r="H567">
        <v>73.300453000000005</v>
      </c>
      <c r="I567" s="5">
        <v>4</v>
      </c>
      <c r="P567">
        <v>2</v>
      </c>
      <c r="Q567" t="str">
        <f t="shared" si="9"/>
        <v>34</v>
      </c>
      <c r="R567">
        <v>1</v>
      </c>
      <c r="X567" t="s">
        <v>302</v>
      </c>
      <c r="Y567" t="s">
        <v>271</v>
      </c>
      <c r="BG567">
        <v>1</v>
      </c>
      <c r="BH567">
        <v>3113</v>
      </c>
      <c r="BI567">
        <f>($BH$661-$BH$658)/200</f>
        <v>0.11</v>
      </c>
    </row>
    <row r="568" spans="1:61" x14ac:dyDescent="0.25">
      <c r="A568">
        <v>567</v>
      </c>
      <c r="F568">
        <v>71.745024000000001</v>
      </c>
      <c r="G568" s="3">
        <v>3</v>
      </c>
      <c r="H568">
        <v>73.323819</v>
      </c>
      <c r="I568" s="5">
        <v>4</v>
      </c>
      <c r="P568">
        <v>2</v>
      </c>
      <c r="Q568" t="str">
        <f t="shared" si="9"/>
        <v>34</v>
      </c>
      <c r="R568">
        <v>4</v>
      </c>
      <c r="X568" t="s">
        <v>302</v>
      </c>
      <c r="Y568" t="s">
        <v>272</v>
      </c>
      <c r="BG568">
        <v>4</v>
      </c>
      <c r="BH568">
        <v>3116</v>
      </c>
      <c r="BI568">
        <f>($BH$662-$BH$659)/200</f>
        <v>0.12</v>
      </c>
    </row>
    <row r="569" spans="1:61" x14ac:dyDescent="0.25">
      <c r="A569">
        <v>568</v>
      </c>
      <c r="F569">
        <v>71.754666</v>
      </c>
      <c r="G569" s="3">
        <v>3</v>
      </c>
      <c r="H569">
        <v>73.323819</v>
      </c>
      <c r="I569" s="5">
        <v>4</v>
      </c>
      <c r="P569">
        <v>2</v>
      </c>
      <c r="Q569" t="str">
        <f t="shared" si="9"/>
        <v>34</v>
      </c>
      <c r="R569">
        <v>3</v>
      </c>
      <c r="X569" t="s">
        <v>302</v>
      </c>
      <c r="Y569" t="s">
        <v>273</v>
      </c>
      <c r="BG569">
        <v>3</v>
      </c>
      <c r="BH569">
        <v>3119</v>
      </c>
      <c r="BI569">
        <f>($BH$663-$BH$660)/200</f>
        <v>0.05</v>
      </c>
    </row>
    <row r="570" spans="1:61" x14ac:dyDescent="0.25">
      <c r="A570">
        <v>569</v>
      </c>
      <c r="F570">
        <v>71.737932000000001</v>
      </c>
      <c r="G570" s="3">
        <v>3</v>
      </c>
      <c r="H570">
        <v>73.319533000000007</v>
      </c>
      <c r="I570" s="5">
        <v>4</v>
      </c>
      <c r="P570">
        <v>2</v>
      </c>
      <c r="Q570" t="str">
        <f t="shared" si="9"/>
        <v>34</v>
      </c>
      <c r="R570">
        <v>2</v>
      </c>
      <c r="X570" t="s">
        <v>302</v>
      </c>
      <c r="Y570" t="s">
        <v>270</v>
      </c>
      <c r="AB570" t="s">
        <v>300</v>
      </c>
      <c r="AC570" t="str">
        <f>CONCATENATE($R570,$R571,$R572,$R573)</f>
        <v>2143</v>
      </c>
      <c r="BG570">
        <v>2</v>
      </c>
      <c r="BH570">
        <v>3130</v>
      </c>
      <c r="BI570">
        <f>($BH$664-$BH$661)/200</f>
        <v>0.09</v>
      </c>
    </row>
    <row r="571" spans="1:61" x14ac:dyDescent="0.25">
      <c r="A571">
        <v>570</v>
      </c>
      <c r="F571">
        <v>71.791603000000009</v>
      </c>
      <c r="G571" s="3">
        <v>3</v>
      </c>
      <c r="P571">
        <v>1</v>
      </c>
      <c r="Q571" t="str">
        <f t="shared" si="9"/>
        <v>3</v>
      </c>
      <c r="R571">
        <v>1</v>
      </c>
      <c r="X571" t="s">
        <v>302</v>
      </c>
      <c r="Y571" t="s">
        <v>271</v>
      </c>
      <c r="BG571">
        <v>1</v>
      </c>
      <c r="BH571">
        <v>3138</v>
      </c>
      <c r="BI571">
        <f>($BH$665-$BH$662)/200</f>
        <v>9.5000000000000001E-2</v>
      </c>
    </row>
    <row r="572" spans="1:61" x14ac:dyDescent="0.25">
      <c r="A572">
        <v>571</v>
      </c>
      <c r="D572">
        <v>52.013423000000003</v>
      </c>
      <c r="E572" s="2">
        <v>2</v>
      </c>
      <c r="P572">
        <v>1</v>
      </c>
      <c r="Q572" t="str">
        <f t="shared" si="9"/>
        <v>2</v>
      </c>
      <c r="R572">
        <v>4</v>
      </c>
      <c r="X572" t="s">
        <v>302</v>
      </c>
      <c r="Y572" t="s">
        <v>272</v>
      </c>
      <c r="BG572">
        <v>4</v>
      </c>
      <c r="BH572">
        <v>3141</v>
      </c>
      <c r="BI572">
        <f>($BH$666-$BH$663)/200</f>
        <v>0.115</v>
      </c>
    </row>
    <row r="573" spans="1:61" x14ac:dyDescent="0.25">
      <c r="A573">
        <v>572</v>
      </c>
      <c r="D573">
        <v>51.993053000000003</v>
      </c>
      <c r="E573" s="2">
        <v>2</v>
      </c>
      <c r="P573">
        <v>1</v>
      </c>
      <c r="Q573" t="str">
        <f t="shared" si="9"/>
        <v>2</v>
      </c>
      <c r="R573">
        <v>3</v>
      </c>
      <c r="X573" t="s">
        <v>302</v>
      </c>
      <c r="Y573" t="s">
        <v>273</v>
      </c>
      <c r="BG573">
        <v>3</v>
      </c>
      <c r="BH573">
        <v>3144</v>
      </c>
      <c r="BI573">
        <f>($BH$667-$BH$664)/200</f>
        <v>0.06</v>
      </c>
    </row>
    <row r="574" spans="1:61" x14ac:dyDescent="0.25">
      <c r="A574">
        <v>573</v>
      </c>
      <c r="D574">
        <v>51.985107000000006</v>
      </c>
      <c r="E574" s="2">
        <v>2</v>
      </c>
      <c r="P574">
        <v>1</v>
      </c>
      <c r="Q574" t="str">
        <f t="shared" si="9"/>
        <v>2</v>
      </c>
      <c r="R574">
        <v>2</v>
      </c>
      <c r="X574" t="s">
        <v>302</v>
      </c>
      <c r="Y574" t="s">
        <v>270</v>
      </c>
      <c r="AB574" t="s">
        <v>300</v>
      </c>
      <c r="AC574" t="str">
        <f>CONCATENATE($R574,$R575,$R576,$R577)</f>
        <v>2143</v>
      </c>
      <c r="BG574">
        <v>2</v>
      </c>
      <c r="BH574">
        <v>3153</v>
      </c>
      <c r="BI574">
        <f>($BH$668-$BH$665)/200</f>
        <v>8.5000000000000006E-2</v>
      </c>
    </row>
    <row r="575" spans="1:61" x14ac:dyDescent="0.25">
      <c r="A575">
        <v>574</v>
      </c>
      <c r="D575">
        <v>51.971584</v>
      </c>
      <c r="E575" s="2">
        <v>2</v>
      </c>
      <c r="P575">
        <v>1</v>
      </c>
      <c r="Q575" t="str">
        <f t="shared" si="9"/>
        <v>2</v>
      </c>
      <c r="R575">
        <v>1</v>
      </c>
      <c r="X575" t="s">
        <v>302</v>
      </c>
      <c r="Y575" t="s">
        <v>271</v>
      </c>
      <c r="BG575">
        <v>1</v>
      </c>
      <c r="BH575">
        <v>3161</v>
      </c>
      <c r="BI575">
        <f>($BH$669-$BH$666)/200</f>
        <v>8.5000000000000006E-2</v>
      </c>
    </row>
    <row r="576" spans="1:61" x14ac:dyDescent="0.25">
      <c r="A576">
        <v>575</v>
      </c>
      <c r="D576">
        <v>52.002792000000007</v>
      </c>
      <c r="E576" s="2">
        <v>2</v>
      </c>
      <c r="P576">
        <v>1</v>
      </c>
      <c r="Q576" t="str">
        <f t="shared" si="9"/>
        <v>2</v>
      </c>
      <c r="R576">
        <v>4</v>
      </c>
      <c r="X576" t="s">
        <v>302</v>
      </c>
      <c r="Y576" t="s">
        <v>272</v>
      </c>
      <c r="BG576">
        <v>4</v>
      </c>
      <c r="BH576">
        <v>3165</v>
      </c>
      <c r="BI576">
        <f>($BH$670-$BH$667)/200</f>
        <v>0.105</v>
      </c>
    </row>
    <row r="577" spans="1:61" x14ac:dyDescent="0.25">
      <c r="A577">
        <v>576</v>
      </c>
      <c r="D577">
        <v>52.008319</v>
      </c>
      <c r="E577" s="2">
        <v>2</v>
      </c>
      <c r="P577">
        <v>1</v>
      </c>
      <c r="Q577" t="str">
        <f t="shared" si="9"/>
        <v>2</v>
      </c>
      <c r="R577">
        <v>3</v>
      </c>
      <c r="X577" t="s">
        <v>302</v>
      </c>
      <c r="Y577" t="s">
        <v>273</v>
      </c>
      <c r="BG577">
        <v>3</v>
      </c>
      <c r="BH577">
        <v>3169</v>
      </c>
      <c r="BI577">
        <f>($BH$671-$BH$668)/200</f>
        <v>0.06</v>
      </c>
    </row>
    <row r="578" spans="1:61" x14ac:dyDescent="0.25">
      <c r="A578">
        <v>577</v>
      </c>
      <c r="D578">
        <v>51.955688000000002</v>
      </c>
      <c r="E578" s="2">
        <v>2</v>
      </c>
      <c r="P578">
        <v>1</v>
      </c>
      <c r="Q578" t="str">
        <f t="shared" ref="Q578:Q641" si="10">CONCATENATE(C578,E578,G578,I578)</f>
        <v>2</v>
      </c>
      <c r="R578">
        <v>2</v>
      </c>
      <c r="X578" t="s">
        <v>299</v>
      </c>
      <c r="Y578" t="s">
        <v>274</v>
      </c>
      <c r="AB578" t="s">
        <v>300</v>
      </c>
      <c r="AC578" t="str">
        <f>CONCATENATE($R578,$R579,$R580,$R581)</f>
        <v>2143</v>
      </c>
      <c r="BG578">
        <v>2</v>
      </c>
      <c r="BH578">
        <v>3174</v>
      </c>
      <c r="BI578">
        <f>($BH$672-$BH$669)/200</f>
        <v>0.1</v>
      </c>
    </row>
    <row r="579" spans="1:61" x14ac:dyDescent="0.25">
      <c r="A579">
        <v>578</v>
      </c>
      <c r="B579">
        <v>41.370845000000003</v>
      </c>
      <c r="C579" s="4">
        <v>1</v>
      </c>
      <c r="D579">
        <v>52.013423000000003</v>
      </c>
      <c r="E579" s="2">
        <v>2</v>
      </c>
      <c r="P579">
        <v>2</v>
      </c>
      <c r="Q579" t="str">
        <f t="shared" si="10"/>
        <v>12</v>
      </c>
      <c r="R579">
        <v>1</v>
      </c>
      <c r="X579" t="s">
        <v>301</v>
      </c>
      <c r="Y579" t="s">
        <v>268</v>
      </c>
      <c r="BG579">
        <v>1</v>
      </c>
      <c r="BH579">
        <v>3184</v>
      </c>
      <c r="BI579">
        <f>($BH$673-$BH$670)/200</f>
        <v>0.08</v>
      </c>
    </row>
    <row r="580" spans="1:61" x14ac:dyDescent="0.25">
      <c r="A580">
        <v>579</v>
      </c>
      <c r="B580">
        <v>41.390212000000005</v>
      </c>
      <c r="C580" s="4">
        <v>1</v>
      </c>
      <c r="P580">
        <v>1</v>
      </c>
      <c r="Q580" t="str">
        <f t="shared" si="10"/>
        <v>1</v>
      </c>
      <c r="R580">
        <v>4</v>
      </c>
      <c r="X580" t="s">
        <v>301</v>
      </c>
      <c r="Y580" t="s">
        <v>280</v>
      </c>
      <c r="BG580">
        <v>4</v>
      </c>
      <c r="BH580">
        <v>3188</v>
      </c>
      <c r="BI580">
        <f>($BH$674-$BH$671)/200</f>
        <v>0.12</v>
      </c>
    </row>
    <row r="581" spans="1:61" x14ac:dyDescent="0.25">
      <c r="A581">
        <v>580</v>
      </c>
      <c r="B581">
        <v>41.399322000000005</v>
      </c>
      <c r="C581" s="4">
        <v>1</v>
      </c>
      <c r="P581">
        <v>1</v>
      </c>
      <c r="Q581" t="str">
        <f t="shared" si="10"/>
        <v>1</v>
      </c>
      <c r="R581">
        <v>3</v>
      </c>
      <c r="X581" t="s">
        <v>301</v>
      </c>
      <c r="Y581" t="s">
        <v>266</v>
      </c>
      <c r="BG581">
        <v>3</v>
      </c>
      <c r="BH581">
        <v>3192</v>
      </c>
      <c r="BI581">
        <f>($BH$675-$BH$672)/200</f>
        <v>5.5E-2</v>
      </c>
    </row>
    <row r="582" spans="1:61" x14ac:dyDescent="0.25">
      <c r="A582">
        <v>581</v>
      </c>
      <c r="B582">
        <v>41.424953000000002</v>
      </c>
      <c r="C582" s="4">
        <v>1</v>
      </c>
      <c r="P582">
        <v>1</v>
      </c>
      <c r="Q582" t="str">
        <f t="shared" si="10"/>
        <v>1</v>
      </c>
      <c r="R582">
        <v>2</v>
      </c>
      <c r="X582" t="s">
        <v>301</v>
      </c>
      <c r="Y582" t="s">
        <v>267</v>
      </c>
      <c r="AB582" t="s">
        <v>300</v>
      </c>
      <c r="AC582" t="str">
        <f>CONCATENATE($R582,$R583,$R584,$R585)</f>
        <v>2143</v>
      </c>
      <c r="BG582">
        <v>2</v>
      </c>
      <c r="BH582">
        <v>3198</v>
      </c>
      <c r="BI582">
        <f>($BH$676-$BH$673)/200</f>
        <v>9.5000000000000001E-2</v>
      </c>
    </row>
    <row r="583" spans="1:61" x14ac:dyDescent="0.25">
      <c r="A583">
        <v>582</v>
      </c>
      <c r="B583">
        <v>41.427108000000004</v>
      </c>
      <c r="C583" s="4">
        <v>1</v>
      </c>
      <c r="P583">
        <v>1</v>
      </c>
      <c r="Q583" t="str">
        <f t="shared" si="10"/>
        <v>1</v>
      </c>
      <c r="R583">
        <v>1</v>
      </c>
      <c r="X583" t="s">
        <v>301</v>
      </c>
      <c r="Y583" t="s">
        <v>268</v>
      </c>
      <c r="BG583">
        <v>1</v>
      </c>
      <c r="BH583">
        <v>3208</v>
      </c>
      <c r="BI583">
        <f>($BH$677-$BH$674)/200</f>
        <v>7.4999999999999997E-2</v>
      </c>
    </row>
    <row r="584" spans="1:61" x14ac:dyDescent="0.25">
      <c r="A584">
        <v>583</v>
      </c>
      <c r="B584">
        <v>41.418632000000002</v>
      </c>
      <c r="C584" s="4">
        <v>1</v>
      </c>
      <c r="H584">
        <v>45.270477</v>
      </c>
      <c r="I584" s="5">
        <v>4</v>
      </c>
      <c r="P584">
        <v>2</v>
      </c>
      <c r="Q584" t="str">
        <f t="shared" si="10"/>
        <v>14</v>
      </c>
      <c r="R584">
        <v>4</v>
      </c>
      <c r="X584" t="s">
        <v>301</v>
      </c>
      <c r="Y584" t="s">
        <v>280</v>
      </c>
      <c r="BG584">
        <v>4</v>
      </c>
      <c r="BH584">
        <v>3212</v>
      </c>
      <c r="BI584">
        <f>($BH$678-$BH$675)/200</f>
        <v>0.115</v>
      </c>
    </row>
    <row r="585" spans="1:61" x14ac:dyDescent="0.25">
      <c r="A585">
        <v>584</v>
      </c>
      <c r="B585">
        <v>41.442474000000004</v>
      </c>
      <c r="C585" s="4">
        <v>1</v>
      </c>
      <c r="H585">
        <v>45.265846000000003</v>
      </c>
      <c r="I585" s="5">
        <v>4</v>
      </c>
      <c r="P585">
        <v>2</v>
      </c>
      <c r="Q585" t="str">
        <f t="shared" si="10"/>
        <v>14</v>
      </c>
      <c r="R585">
        <v>3</v>
      </c>
      <c r="X585" t="s">
        <v>301</v>
      </c>
      <c r="Y585" t="s">
        <v>266</v>
      </c>
      <c r="BG585">
        <v>3</v>
      </c>
      <c r="BH585">
        <v>3218</v>
      </c>
      <c r="BI585">
        <f>($BH$679-$BH$676)/200</f>
        <v>6.5000000000000002E-2</v>
      </c>
    </row>
    <row r="586" spans="1:61" x14ac:dyDescent="0.25">
      <c r="A586">
        <v>585</v>
      </c>
      <c r="B586">
        <v>41.370845000000003</v>
      </c>
      <c r="C586" s="4">
        <v>1</v>
      </c>
      <c r="H586">
        <v>45.297161000000003</v>
      </c>
      <c r="I586" s="5">
        <v>4</v>
      </c>
      <c r="P586">
        <v>2</v>
      </c>
      <c r="Q586" t="str">
        <f t="shared" si="10"/>
        <v>14</v>
      </c>
      <c r="R586" t="s">
        <v>22</v>
      </c>
      <c r="X586" t="s">
        <v>301</v>
      </c>
      <c r="Y586" t="s">
        <v>267</v>
      </c>
      <c r="BG586" t="s">
        <v>22</v>
      </c>
      <c r="BH586">
        <v>3220</v>
      </c>
      <c r="BI586">
        <f>($BH$680-$BH$677)/200</f>
        <v>7.4999999999999997E-2</v>
      </c>
    </row>
    <row r="587" spans="1:61" x14ac:dyDescent="0.25">
      <c r="A587">
        <v>586</v>
      </c>
      <c r="F587">
        <v>41.667106000000004</v>
      </c>
      <c r="G587" s="3">
        <v>3</v>
      </c>
      <c r="H587">
        <v>45.302898000000006</v>
      </c>
      <c r="I587" s="5">
        <v>4</v>
      </c>
      <c r="P587">
        <v>2</v>
      </c>
      <c r="Q587" t="str">
        <f t="shared" si="10"/>
        <v>34</v>
      </c>
      <c r="R587" t="s">
        <v>22</v>
      </c>
      <c r="X587" t="s">
        <v>301</v>
      </c>
      <c r="Y587" t="s">
        <v>268</v>
      </c>
      <c r="BG587" t="s">
        <v>22</v>
      </c>
      <c r="BH587">
        <v>3222</v>
      </c>
      <c r="BI587">
        <f>($BH$681-$BH$678)/200</f>
        <v>0.08</v>
      </c>
    </row>
    <row r="588" spans="1:61" x14ac:dyDescent="0.25">
      <c r="A588">
        <v>587</v>
      </c>
      <c r="F588">
        <v>41.650371</v>
      </c>
      <c r="G588" s="3">
        <v>3</v>
      </c>
      <c r="H588">
        <v>45.277740000000001</v>
      </c>
      <c r="I588" s="5">
        <v>4</v>
      </c>
      <c r="P588">
        <v>2</v>
      </c>
      <c r="Q588" t="str">
        <f t="shared" si="10"/>
        <v>34</v>
      </c>
      <c r="R588">
        <v>2</v>
      </c>
      <c r="X588" t="s">
        <v>299</v>
      </c>
      <c r="Y588" t="s">
        <v>269</v>
      </c>
      <c r="AB588" t="s">
        <v>301</v>
      </c>
      <c r="AC588" t="str">
        <f>CONCATENATE($R588,$R589,$R590,$R591)</f>
        <v>2134</v>
      </c>
      <c r="BG588">
        <v>2</v>
      </c>
      <c r="BH588">
        <v>3223</v>
      </c>
      <c r="BI588">
        <f>($BH$682-$BH$679)/200</f>
        <v>0.11</v>
      </c>
    </row>
    <row r="589" spans="1:61" x14ac:dyDescent="0.25">
      <c r="A589">
        <v>588</v>
      </c>
      <c r="F589">
        <v>41.669582000000005</v>
      </c>
      <c r="G589" s="3">
        <v>3</v>
      </c>
      <c r="H589">
        <v>45.335212000000006</v>
      </c>
      <c r="I589" s="5">
        <v>4</v>
      </c>
      <c r="P589">
        <v>2</v>
      </c>
      <c r="Q589" t="str">
        <f t="shared" si="10"/>
        <v>34</v>
      </c>
      <c r="R589">
        <v>1</v>
      </c>
      <c r="X589" t="s">
        <v>300</v>
      </c>
      <c r="Y589" t="s">
        <v>264</v>
      </c>
      <c r="BG589">
        <v>1</v>
      </c>
      <c r="BH589">
        <v>3226</v>
      </c>
      <c r="BI589">
        <f>($BH$683-$BH$680)/200</f>
        <v>0.09</v>
      </c>
    </row>
    <row r="590" spans="1:61" x14ac:dyDescent="0.25">
      <c r="A590">
        <v>589</v>
      </c>
      <c r="F590">
        <v>41.647266000000002</v>
      </c>
      <c r="G590" s="3">
        <v>3</v>
      </c>
      <c r="H590">
        <v>45.290794000000005</v>
      </c>
      <c r="I590" s="5">
        <v>4</v>
      </c>
      <c r="P590">
        <v>2</v>
      </c>
      <c r="Q590" t="str">
        <f t="shared" si="10"/>
        <v>34</v>
      </c>
      <c r="R590">
        <v>3</v>
      </c>
      <c r="X590" t="s">
        <v>300</v>
      </c>
      <c r="Y590" t="s">
        <v>261</v>
      </c>
      <c r="BG590">
        <v>3</v>
      </c>
      <c r="BH590">
        <v>3231</v>
      </c>
      <c r="BI590">
        <f>($BH$684-$BH$681)/200</f>
        <v>7.0000000000000007E-2</v>
      </c>
    </row>
    <row r="591" spans="1:61" x14ac:dyDescent="0.25">
      <c r="A591">
        <v>590</v>
      </c>
      <c r="F591">
        <v>41.613162000000003</v>
      </c>
      <c r="G591" s="3">
        <v>3</v>
      </c>
      <c r="H591">
        <v>45.270477</v>
      </c>
      <c r="I591" s="5">
        <v>4</v>
      </c>
      <c r="P591">
        <v>2</v>
      </c>
      <c r="Q591" t="str">
        <f t="shared" si="10"/>
        <v>34</v>
      </c>
      <c r="R591">
        <v>4</v>
      </c>
      <c r="X591" t="s">
        <v>300</v>
      </c>
      <c r="Y591" t="s">
        <v>262</v>
      </c>
      <c r="BG591">
        <v>4</v>
      </c>
      <c r="BH591">
        <v>3231</v>
      </c>
      <c r="BI591">
        <f>($BH$685-$BH$682)/200</f>
        <v>0.09</v>
      </c>
    </row>
    <row r="592" spans="1:61" x14ac:dyDescent="0.25">
      <c r="A592">
        <v>591</v>
      </c>
      <c r="D592">
        <v>24.426372000000001</v>
      </c>
      <c r="E592" s="2">
        <v>2</v>
      </c>
      <c r="F592">
        <v>41.629264000000006</v>
      </c>
      <c r="G592" s="3">
        <v>3</v>
      </c>
      <c r="H592">
        <v>45.270477</v>
      </c>
      <c r="I592" s="5">
        <v>4</v>
      </c>
      <c r="P592">
        <v>3</v>
      </c>
      <c r="Q592" t="str">
        <f t="shared" si="10"/>
        <v>234</v>
      </c>
      <c r="R592">
        <v>2</v>
      </c>
      <c r="X592" t="s">
        <v>300</v>
      </c>
      <c r="Y592" t="s">
        <v>263</v>
      </c>
      <c r="AB592" t="s">
        <v>301</v>
      </c>
      <c r="AC592" t="str">
        <f>CONCATENATE($R592,$R593,$R594,$R595)</f>
        <v>2134</v>
      </c>
      <c r="BG592">
        <v>2</v>
      </c>
      <c r="BH592">
        <v>3243</v>
      </c>
      <c r="BI592">
        <f>($BH$686-$BH$683)/200</f>
        <v>0.1</v>
      </c>
    </row>
    <row r="593" spans="1:61" x14ac:dyDescent="0.25">
      <c r="A593">
        <v>592</v>
      </c>
      <c r="D593">
        <v>24.451162000000004</v>
      </c>
      <c r="E593" s="2">
        <v>2</v>
      </c>
      <c r="F593">
        <v>41.667106000000004</v>
      </c>
      <c r="G593" s="3">
        <v>3</v>
      </c>
      <c r="P593">
        <v>2</v>
      </c>
      <c r="Q593" t="str">
        <f t="shared" si="10"/>
        <v>23</v>
      </c>
      <c r="R593">
        <v>1</v>
      </c>
      <c r="X593" t="s">
        <v>300</v>
      </c>
      <c r="Y593" t="s">
        <v>264</v>
      </c>
      <c r="BG593">
        <v>1</v>
      </c>
      <c r="BH593">
        <v>3246</v>
      </c>
      <c r="BI593">
        <f>($BH$687-$BH$684)/200</f>
        <v>0.1</v>
      </c>
    </row>
    <row r="594" spans="1:61" x14ac:dyDescent="0.25">
      <c r="A594">
        <v>593</v>
      </c>
      <c r="D594">
        <v>24.466740999999999</v>
      </c>
      <c r="E594" s="2">
        <v>2</v>
      </c>
      <c r="F594">
        <v>41.667106000000004</v>
      </c>
      <c r="G594" s="3">
        <v>3</v>
      </c>
      <c r="P594">
        <v>2</v>
      </c>
      <c r="Q594" t="str">
        <f t="shared" si="10"/>
        <v>23</v>
      </c>
      <c r="R594">
        <v>3</v>
      </c>
      <c r="X594" t="s">
        <v>301</v>
      </c>
      <c r="Y594" t="s">
        <v>266</v>
      </c>
      <c r="BG594">
        <v>3</v>
      </c>
      <c r="BH594">
        <v>3253</v>
      </c>
      <c r="BI594">
        <f>($BH$693-$BH$690)/200</f>
        <v>0.06</v>
      </c>
    </row>
    <row r="595" spans="1:61" x14ac:dyDescent="0.25">
      <c r="A595">
        <v>594</v>
      </c>
      <c r="D595">
        <v>24.453426000000007</v>
      </c>
      <c r="E595" s="2">
        <v>2</v>
      </c>
      <c r="P595">
        <v>1</v>
      </c>
      <c r="Q595" t="str">
        <f t="shared" si="10"/>
        <v>2</v>
      </c>
      <c r="R595">
        <v>4</v>
      </c>
      <c r="X595" t="s">
        <v>299</v>
      </c>
      <c r="Y595" t="s">
        <v>289</v>
      </c>
      <c r="BG595">
        <v>4</v>
      </c>
      <c r="BH595">
        <v>3253</v>
      </c>
      <c r="BI595">
        <f>($BH$694-$BH$691)/200</f>
        <v>0.12</v>
      </c>
    </row>
    <row r="596" spans="1:61" x14ac:dyDescent="0.25">
      <c r="A596">
        <v>595</v>
      </c>
      <c r="D596">
        <v>24.438056000000003</v>
      </c>
      <c r="E596" s="2">
        <v>2</v>
      </c>
      <c r="P596">
        <v>1</v>
      </c>
      <c r="Q596" t="str">
        <f t="shared" si="10"/>
        <v>2</v>
      </c>
      <c r="R596">
        <v>2</v>
      </c>
      <c r="X596" t="s">
        <v>302</v>
      </c>
      <c r="Y596" t="s">
        <v>271</v>
      </c>
      <c r="AB596" t="s">
        <v>301</v>
      </c>
      <c r="AC596" t="str">
        <f>CONCATENATE($R596,$R597,$R598,$R599)</f>
        <v>2134</v>
      </c>
      <c r="BG596">
        <v>2</v>
      </c>
      <c r="BH596">
        <v>3262</v>
      </c>
      <c r="BI596">
        <f>($BH$695-$BH$692)/200</f>
        <v>0.09</v>
      </c>
    </row>
    <row r="597" spans="1:61" x14ac:dyDescent="0.25">
      <c r="A597">
        <v>596</v>
      </c>
      <c r="D597">
        <v>24.468477000000007</v>
      </c>
      <c r="E597" s="2">
        <v>2</v>
      </c>
      <c r="P597">
        <v>1</v>
      </c>
      <c r="Q597" t="str">
        <f t="shared" si="10"/>
        <v>2</v>
      </c>
      <c r="R597">
        <v>1</v>
      </c>
      <c r="X597" t="s">
        <v>302</v>
      </c>
      <c r="Y597" t="s">
        <v>272</v>
      </c>
      <c r="BG597">
        <v>1</v>
      </c>
      <c r="BH597">
        <v>3267</v>
      </c>
      <c r="BI597">
        <f>($BH$696-$BH$693)/200</f>
        <v>0.12</v>
      </c>
    </row>
    <row r="598" spans="1:61" x14ac:dyDescent="0.25">
      <c r="A598">
        <v>597</v>
      </c>
      <c r="D598">
        <v>24.446687000000004</v>
      </c>
      <c r="E598" s="2">
        <v>2</v>
      </c>
      <c r="P598">
        <v>1</v>
      </c>
      <c r="Q598" t="str">
        <f t="shared" si="10"/>
        <v>2</v>
      </c>
      <c r="R598">
        <v>3</v>
      </c>
      <c r="X598" t="s">
        <v>302</v>
      </c>
      <c r="Y598" t="s">
        <v>273</v>
      </c>
      <c r="BG598">
        <v>3</v>
      </c>
      <c r="BH598">
        <v>3274</v>
      </c>
      <c r="BI598">
        <f>($BH$697-$BH$694)/200</f>
        <v>3.5000000000000003E-2</v>
      </c>
    </row>
    <row r="599" spans="1:61" x14ac:dyDescent="0.25">
      <c r="A599">
        <v>598</v>
      </c>
      <c r="D599">
        <v>24.446635999999998</v>
      </c>
      <c r="E599" s="2">
        <v>2</v>
      </c>
      <c r="P599">
        <v>1</v>
      </c>
      <c r="Q599" t="str">
        <f t="shared" si="10"/>
        <v>2</v>
      </c>
      <c r="R599">
        <v>4</v>
      </c>
      <c r="X599" t="s">
        <v>302</v>
      </c>
      <c r="Y599" t="s">
        <v>270</v>
      </c>
      <c r="BG599">
        <v>4</v>
      </c>
      <c r="BH599">
        <v>3274</v>
      </c>
      <c r="BI599">
        <f>($BH$698-$BH$695)/200</f>
        <v>9.5000000000000001E-2</v>
      </c>
    </row>
    <row r="600" spans="1:61" x14ac:dyDescent="0.25">
      <c r="A600">
        <v>599</v>
      </c>
      <c r="B600">
        <v>16.507214000000005</v>
      </c>
      <c r="C600" s="4">
        <v>1</v>
      </c>
      <c r="D600">
        <v>24.426372000000001</v>
      </c>
      <c r="E600" s="2">
        <v>2</v>
      </c>
      <c r="P600">
        <v>2</v>
      </c>
      <c r="Q600" t="str">
        <f t="shared" si="10"/>
        <v>12</v>
      </c>
      <c r="R600">
        <v>2</v>
      </c>
      <c r="X600" t="s">
        <v>302</v>
      </c>
      <c r="Y600" t="s">
        <v>271</v>
      </c>
      <c r="AB600" t="s">
        <v>301</v>
      </c>
      <c r="AC600" t="str">
        <f>CONCATENATE($R600,$R601,$R602,$R603)</f>
        <v>2134</v>
      </c>
      <c r="BG600">
        <v>2</v>
      </c>
      <c r="BH600">
        <v>3287</v>
      </c>
      <c r="BI600">
        <f>($BH$699-$BH$696)/200</f>
        <v>0.08</v>
      </c>
    </row>
    <row r="601" spans="1:61" x14ac:dyDescent="0.25">
      <c r="A601">
        <v>600</v>
      </c>
      <c r="B601">
        <v>16.507214000000005</v>
      </c>
      <c r="C601" s="4">
        <v>1</v>
      </c>
      <c r="D601">
        <v>24.426372000000001</v>
      </c>
      <c r="E601" s="2">
        <v>2</v>
      </c>
      <c r="P601">
        <v>2</v>
      </c>
      <c r="Q601" t="str">
        <f t="shared" si="10"/>
        <v>12</v>
      </c>
      <c r="R601">
        <v>1</v>
      </c>
      <c r="X601" t="s">
        <v>302</v>
      </c>
      <c r="Y601" t="s">
        <v>272</v>
      </c>
      <c r="BG601">
        <v>1</v>
      </c>
      <c r="BH601">
        <v>3292</v>
      </c>
      <c r="BI601">
        <f>($BH$700-$BH$697)/200</f>
        <v>0.115</v>
      </c>
    </row>
    <row r="602" spans="1:61" x14ac:dyDescent="0.25">
      <c r="A602">
        <v>601</v>
      </c>
      <c r="B602">
        <v>16.507214000000005</v>
      </c>
      <c r="C602" s="4">
        <v>1</v>
      </c>
      <c r="P602">
        <v>1</v>
      </c>
      <c r="Q602" t="str">
        <f t="shared" si="10"/>
        <v>1</v>
      </c>
      <c r="R602">
        <v>3</v>
      </c>
      <c r="X602" t="s">
        <v>302</v>
      </c>
      <c r="Y602" t="s">
        <v>273</v>
      </c>
      <c r="BG602">
        <v>3</v>
      </c>
      <c r="BH602">
        <v>3298</v>
      </c>
      <c r="BI602">
        <f>($BH$701-$BH$698)/200</f>
        <v>5.5E-2</v>
      </c>
    </row>
    <row r="603" spans="1:61" x14ac:dyDescent="0.25">
      <c r="A603">
        <v>602</v>
      </c>
      <c r="B603">
        <v>16.507214000000005</v>
      </c>
      <c r="C603" s="4">
        <v>1</v>
      </c>
      <c r="P603">
        <v>1</v>
      </c>
      <c r="Q603" t="str">
        <f t="shared" si="10"/>
        <v>1</v>
      </c>
      <c r="R603">
        <v>4</v>
      </c>
      <c r="X603" t="s">
        <v>302</v>
      </c>
      <c r="Y603" t="s">
        <v>270</v>
      </c>
      <c r="BG603">
        <v>4</v>
      </c>
      <c r="BH603">
        <v>3298</v>
      </c>
      <c r="BI603">
        <f>($BH$702-$BH$699)/200</f>
        <v>0.09</v>
      </c>
    </row>
    <row r="604" spans="1:61" x14ac:dyDescent="0.25">
      <c r="A604">
        <v>603</v>
      </c>
      <c r="B604">
        <v>16.507214000000005</v>
      </c>
      <c r="C604" s="4">
        <v>1</v>
      </c>
      <c r="P604">
        <v>1</v>
      </c>
      <c r="Q604" t="str">
        <f t="shared" si="10"/>
        <v>1</v>
      </c>
      <c r="R604">
        <v>2</v>
      </c>
      <c r="X604" t="s">
        <v>302</v>
      </c>
      <c r="Y604" t="s">
        <v>271</v>
      </c>
      <c r="AB604" t="s">
        <v>301</v>
      </c>
      <c r="AC604" t="str">
        <f>CONCATENATE($R604,$R605,$R606,$R607)</f>
        <v>2134</v>
      </c>
      <c r="BG604">
        <v>2</v>
      </c>
      <c r="BH604">
        <v>3310</v>
      </c>
      <c r="BI604">
        <f>($BH$703-$BH$700)/200</f>
        <v>7.0000000000000007E-2</v>
      </c>
    </row>
    <row r="605" spans="1:61" x14ac:dyDescent="0.25">
      <c r="A605">
        <v>604</v>
      </c>
      <c r="B605">
        <v>16.507214000000005</v>
      </c>
      <c r="C605" s="4">
        <v>1</v>
      </c>
      <c r="P605">
        <v>1</v>
      </c>
      <c r="Q605" t="str">
        <f t="shared" si="10"/>
        <v>1</v>
      </c>
      <c r="R605">
        <v>1</v>
      </c>
      <c r="X605" t="s">
        <v>302</v>
      </c>
      <c r="Y605" t="s">
        <v>272</v>
      </c>
      <c r="BG605">
        <v>1</v>
      </c>
      <c r="BH605">
        <v>3313</v>
      </c>
      <c r="BI605">
        <f>($BH$704-$BH$701)/200</f>
        <v>0.105</v>
      </c>
    </row>
    <row r="606" spans="1:61" x14ac:dyDescent="0.25">
      <c r="A606">
        <v>605</v>
      </c>
      <c r="B606">
        <v>16.507214000000005</v>
      </c>
      <c r="C606" s="4">
        <v>1</v>
      </c>
      <c r="P606">
        <v>1</v>
      </c>
      <c r="Q606" t="str">
        <f t="shared" si="10"/>
        <v>1</v>
      </c>
      <c r="R606">
        <v>3</v>
      </c>
      <c r="X606" t="s">
        <v>302</v>
      </c>
      <c r="Y606" t="s">
        <v>273</v>
      </c>
      <c r="BG606">
        <v>3</v>
      </c>
      <c r="BH606">
        <v>3320</v>
      </c>
      <c r="BI606">
        <f>($BH$705-$BH$702)/200</f>
        <v>5.5E-2</v>
      </c>
    </row>
    <row r="607" spans="1:61" x14ac:dyDescent="0.25">
      <c r="A607">
        <v>606</v>
      </c>
      <c r="B607">
        <v>16.507214000000005</v>
      </c>
      <c r="C607" s="4">
        <v>1</v>
      </c>
      <c r="H607">
        <v>20.427897999999999</v>
      </c>
      <c r="I607" s="5">
        <v>4</v>
      </c>
      <c r="P607">
        <v>2</v>
      </c>
      <c r="Q607" t="str">
        <f t="shared" si="10"/>
        <v>14</v>
      </c>
      <c r="R607">
        <v>4</v>
      </c>
      <c r="X607" t="s">
        <v>302</v>
      </c>
      <c r="Y607" t="s">
        <v>270</v>
      </c>
      <c r="BG607">
        <v>4</v>
      </c>
      <c r="BH607">
        <v>3320</v>
      </c>
      <c r="BI607">
        <f>($BH$706-$BH$703)/200</f>
        <v>0.1</v>
      </c>
    </row>
    <row r="608" spans="1:61" x14ac:dyDescent="0.25">
      <c r="A608">
        <v>607</v>
      </c>
      <c r="B608">
        <v>16.507214000000005</v>
      </c>
      <c r="C608" s="4">
        <v>1</v>
      </c>
      <c r="H608">
        <v>20.427897999999999</v>
      </c>
      <c r="I608" s="5">
        <v>4</v>
      </c>
      <c r="P608">
        <v>2</v>
      </c>
      <c r="Q608" t="str">
        <f t="shared" si="10"/>
        <v>14</v>
      </c>
      <c r="R608">
        <v>2</v>
      </c>
      <c r="X608" t="s">
        <v>302</v>
      </c>
      <c r="Y608" t="s">
        <v>271</v>
      </c>
      <c r="AB608" t="s">
        <v>300</v>
      </c>
      <c r="AC608" t="str">
        <f>CONCATENATE($R608,$R609,$R610,$R611)</f>
        <v>2143</v>
      </c>
      <c r="BG608">
        <v>2</v>
      </c>
      <c r="BH608">
        <v>3330</v>
      </c>
      <c r="BI608">
        <f>($BH$707-$BH$704)/200</f>
        <v>7.4999999999999997E-2</v>
      </c>
    </row>
    <row r="609" spans="1:61" x14ac:dyDescent="0.25">
      <c r="A609">
        <v>608</v>
      </c>
      <c r="B609">
        <v>16.507214000000005</v>
      </c>
      <c r="C609" s="4">
        <v>1</v>
      </c>
      <c r="H609">
        <v>20.427897999999999</v>
      </c>
      <c r="I609" s="5">
        <v>4</v>
      </c>
      <c r="P609">
        <v>2</v>
      </c>
      <c r="Q609" t="str">
        <f t="shared" si="10"/>
        <v>14</v>
      </c>
      <c r="R609">
        <v>1</v>
      </c>
      <c r="X609" t="s">
        <v>302</v>
      </c>
      <c r="Y609" t="s">
        <v>272</v>
      </c>
      <c r="BG609">
        <v>1</v>
      </c>
      <c r="BH609">
        <v>3336</v>
      </c>
      <c r="BI609">
        <f>($BH$708-$BH$705)/200</f>
        <v>0.115</v>
      </c>
    </row>
    <row r="610" spans="1:61" x14ac:dyDescent="0.25">
      <c r="A610">
        <v>609</v>
      </c>
      <c r="F610">
        <v>16.605056000000005</v>
      </c>
      <c r="G610" s="3">
        <v>3</v>
      </c>
      <c r="H610">
        <v>20.427897999999999</v>
      </c>
      <c r="I610" s="5">
        <v>4</v>
      </c>
      <c r="P610">
        <v>2</v>
      </c>
      <c r="Q610" t="str">
        <f t="shared" si="10"/>
        <v>34</v>
      </c>
      <c r="R610">
        <v>4</v>
      </c>
      <c r="X610" t="s">
        <v>302</v>
      </c>
      <c r="Y610" t="s">
        <v>273</v>
      </c>
      <c r="BG610">
        <v>4</v>
      </c>
      <c r="BH610">
        <v>3341</v>
      </c>
      <c r="BI610">
        <f>($BH$709-$BH$706)/200</f>
        <v>0.06</v>
      </c>
    </row>
    <row r="611" spans="1:61" x14ac:dyDescent="0.25">
      <c r="A611">
        <v>610</v>
      </c>
      <c r="F611">
        <v>16.605056000000005</v>
      </c>
      <c r="G611" s="3">
        <v>3</v>
      </c>
      <c r="H611">
        <v>20.427897999999999</v>
      </c>
      <c r="I611" s="5">
        <v>4</v>
      </c>
      <c r="J611">
        <v>38.920108000000006</v>
      </c>
      <c r="K611" t="s">
        <v>22</v>
      </c>
      <c r="Q611" t="str">
        <f t="shared" si="10"/>
        <v>34</v>
      </c>
      <c r="R611">
        <v>3</v>
      </c>
      <c r="X611" t="s">
        <v>299</v>
      </c>
      <c r="Y611" t="s">
        <v>274</v>
      </c>
      <c r="BG611">
        <v>3</v>
      </c>
      <c r="BH611">
        <v>3342</v>
      </c>
      <c r="BI611">
        <f>($BH$710-$BH$707)/200</f>
        <v>9.5000000000000001E-2</v>
      </c>
    </row>
    <row r="612" spans="1:61" x14ac:dyDescent="0.25">
      <c r="A612">
        <v>611</v>
      </c>
      <c r="Q612" t="str">
        <f t="shared" si="10"/>
        <v/>
      </c>
      <c r="R612">
        <v>2</v>
      </c>
      <c r="X612" t="s">
        <v>301</v>
      </c>
      <c r="Y612" t="s">
        <v>268</v>
      </c>
      <c r="AB612" t="s">
        <v>300</v>
      </c>
      <c r="AC612" t="str">
        <f>CONCATENATE($R612,$R613,$R614,$R615)</f>
        <v>2143</v>
      </c>
      <c r="BG612">
        <v>2</v>
      </c>
      <c r="BH612">
        <v>3350</v>
      </c>
      <c r="BI612">
        <f>($BH$711-$BH$708)/200</f>
        <v>7.4999999999999997E-2</v>
      </c>
    </row>
    <row r="613" spans="1:61" x14ac:dyDescent="0.25">
      <c r="A613">
        <v>612</v>
      </c>
      <c r="J613">
        <v>235.96494000000001</v>
      </c>
      <c r="K613" t="s">
        <v>22</v>
      </c>
      <c r="Q613" t="str">
        <f t="shared" si="10"/>
        <v/>
      </c>
      <c r="R613">
        <v>1</v>
      </c>
      <c r="X613" t="s">
        <v>299</v>
      </c>
      <c r="Y613" t="s">
        <v>269</v>
      </c>
      <c r="BG613">
        <v>1</v>
      </c>
      <c r="BH613">
        <v>3358</v>
      </c>
      <c r="BI613">
        <f>($BH$712-$BH$709)/200</f>
        <v>0.11</v>
      </c>
    </row>
    <row r="614" spans="1:61" x14ac:dyDescent="0.25">
      <c r="A614">
        <v>613</v>
      </c>
      <c r="B614">
        <v>248.91466400000002</v>
      </c>
      <c r="C614" s="4">
        <v>1</v>
      </c>
      <c r="P614">
        <v>1</v>
      </c>
      <c r="Q614" t="str">
        <f t="shared" si="10"/>
        <v>1</v>
      </c>
      <c r="R614">
        <v>4</v>
      </c>
      <c r="X614" t="s">
        <v>300</v>
      </c>
      <c r="Y614" t="s">
        <v>264</v>
      </c>
      <c r="BG614">
        <v>4</v>
      </c>
      <c r="BH614">
        <v>3364</v>
      </c>
      <c r="BI614">
        <f>($BH$713-$BH$710)/200</f>
        <v>6.5000000000000002E-2</v>
      </c>
    </row>
    <row r="615" spans="1:61" x14ac:dyDescent="0.25">
      <c r="A615">
        <v>614</v>
      </c>
      <c r="B615">
        <v>248.92574999999999</v>
      </c>
      <c r="C615" s="4">
        <v>1</v>
      </c>
      <c r="H615">
        <v>260.44369399999999</v>
      </c>
      <c r="I615" s="5">
        <v>4</v>
      </c>
      <c r="P615">
        <v>2</v>
      </c>
      <c r="Q615" t="str">
        <f t="shared" si="10"/>
        <v>14</v>
      </c>
      <c r="R615">
        <v>3</v>
      </c>
      <c r="X615" t="s">
        <v>300</v>
      </c>
      <c r="Y615" t="s">
        <v>261</v>
      </c>
      <c r="BG615">
        <v>3</v>
      </c>
      <c r="BH615">
        <v>3367</v>
      </c>
      <c r="BI615">
        <f>($BH$714-$BH$711)/200</f>
        <v>0.08</v>
      </c>
    </row>
    <row r="616" spans="1:61" x14ac:dyDescent="0.25">
      <c r="A616">
        <v>615</v>
      </c>
      <c r="B616">
        <v>248.93801400000001</v>
      </c>
      <c r="C616" s="4">
        <v>1</v>
      </c>
      <c r="H616">
        <v>260.49972100000002</v>
      </c>
      <c r="I616" s="5">
        <v>4</v>
      </c>
      <c r="P616">
        <v>2</v>
      </c>
      <c r="Q616" t="str">
        <f t="shared" si="10"/>
        <v>14</v>
      </c>
      <c r="R616">
        <v>2</v>
      </c>
      <c r="X616" t="s">
        <v>300</v>
      </c>
      <c r="Y616" t="s">
        <v>262</v>
      </c>
      <c r="BG616">
        <v>2</v>
      </c>
      <c r="BH616">
        <v>3370</v>
      </c>
      <c r="BI616">
        <f>($BH$715-$BH$712)/200</f>
        <v>0.08</v>
      </c>
    </row>
    <row r="617" spans="1:61" x14ac:dyDescent="0.25">
      <c r="A617">
        <v>616</v>
      </c>
      <c r="B617">
        <v>248.92301800000001</v>
      </c>
      <c r="C617" s="4">
        <v>1</v>
      </c>
      <c r="H617">
        <v>260.49915599999997</v>
      </c>
      <c r="I617" s="5">
        <v>4</v>
      </c>
      <c r="P617">
        <v>2</v>
      </c>
      <c r="Q617" t="str">
        <f t="shared" si="10"/>
        <v>14</v>
      </c>
      <c r="R617">
        <v>1</v>
      </c>
      <c r="X617" t="s">
        <v>299</v>
      </c>
      <c r="Y617" t="s">
        <v>265</v>
      </c>
      <c r="BG617">
        <v>1</v>
      </c>
      <c r="BH617">
        <v>3379</v>
      </c>
      <c r="BI617">
        <f>($BH$716-$BH$713)/200</f>
        <v>0.115</v>
      </c>
    </row>
    <row r="618" spans="1:61" x14ac:dyDescent="0.25">
      <c r="A618">
        <v>617</v>
      </c>
      <c r="B618">
        <v>248.898326</v>
      </c>
      <c r="C618" s="4">
        <v>1</v>
      </c>
      <c r="H618">
        <v>260.53157299999998</v>
      </c>
      <c r="I618" s="5">
        <v>4</v>
      </c>
      <c r="P618">
        <v>2</v>
      </c>
      <c r="Q618" t="str">
        <f t="shared" si="10"/>
        <v>14</v>
      </c>
      <c r="R618" t="s">
        <v>22</v>
      </c>
      <c r="X618" t="s">
        <v>301</v>
      </c>
      <c r="Y618" t="s">
        <v>266</v>
      </c>
      <c r="BG618" t="s">
        <v>22</v>
      </c>
      <c r="BH618">
        <v>3382</v>
      </c>
      <c r="BI618">
        <f>($BH$717-$BH$714)/200</f>
        <v>0.08</v>
      </c>
    </row>
    <row r="619" spans="1:61" x14ac:dyDescent="0.25">
      <c r="A619">
        <v>618</v>
      </c>
      <c r="B619">
        <v>248.90234699999999</v>
      </c>
      <c r="C619" s="4">
        <v>1</v>
      </c>
      <c r="H619">
        <v>260.59249799999998</v>
      </c>
      <c r="I619" s="5">
        <v>4</v>
      </c>
      <c r="P619">
        <v>2</v>
      </c>
      <c r="Q619" t="str">
        <f t="shared" si="10"/>
        <v>14</v>
      </c>
      <c r="R619" t="s">
        <v>22</v>
      </c>
      <c r="X619" t="s">
        <v>301</v>
      </c>
      <c r="Y619" t="s">
        <v>267</v>
      </c>
      <c r="BG619" t="s">
        <v>22</v>
      </c>
      <c r="BH619">
        <v>3384</v>
      </c>
      <c r="BI619">
        <f>($BH$718-$BH$715)/200</f>
        <v>7.0000000000000007E-2</v>
      </c>
    </row>
    <row r="620" spans="1:61" x14ac:dyDescent="0.25">
      <c r="A620">
        <v>619</v>
      </c>
      <c r="B620">
        <v>248.905902</v>
      </c>
      <c r="C620" s="4">
        <v>1</v>
      </c>
      <c r="H620">
        <v>260.59518000000003</v>
      </c>
      <c r="I620" s="5">
        <v>4</v>
      </c>
      <c r="P620">
        <v>2</v>
      </c>
      <c r="Q620" t="str">
        <f t="shared" si="10"/>
        <v>14</v>
      </c>
      <c r="R620">
        <v>2</v>
      </c>
      <c r="X620" t="s">
        <v>301</v>
      </c>
      <c r="Y620" t="s">
        <v>268</v>
      </c>
      <c r="AB620" t="s">
        <v>302</v>
      </c>
      <c r="AC620" t="str">
        <f>CONCATENATE($R620,$R621,$R622,$R623)</f>
        <v>2341</v>
      </c>
      <c r="BG620">
        <v>2</v>
      </c>
      <c r="BH620">
        <v>3385</v>
      </c>
      <c r="BI620">
        <f>($BH$719-$BH$716)/200</f>
        <v>6.5000000000000002E-2</v>
      </c>
    </row>
    <row r="621" spans="1:61" x14ac:dyDescent="0.25">
      <c r="A621">
        <v>620</v>
      </c>
      <c r="B621">
        <v>248.897346</v>
      </c>
      <c r="C621" s="4">
        <v>1</v>
      </c>
      <c r="H621">
        <v>260.61198300000001</v>
      </c>
      <c r="I621" s="5">
        <v>4</v>
      </c>
      <c r="P621">
        <v>2</v>
      </c>
      <c r="Q621" t="str">
        <f t="shared" si="10"/>
        <v>14</v>
      </c>
      <c r="R621">
        <v>3</v>
      </c>
      <c r="X621" t="s">
        <v>301</v>
      </c>
      <c r="Y621" t="s">
        <v>266</v>
      </c>
      <c r="BG621">
        <v>3</v>
      </c>
      <c r="BH621">
        <v>3387</v>
      </c>
      <c r="BI621">
        <f>($BH$725-$BH$722)/200</f>
        <v>0.04</v>
      </c>
    </row>
    <row r="622" spans="1:61" x14ac:dyDescent="0.25">
      <c r="A622">
        <v>621</v>
      </c>
      <c r="B622">
        <v>248.89889399999998</v>
      </c>
      <c r="C622" s="4">
        <v>1</v>
      </c>
      <c r="H622">
        <v>260.55528500000003</v>
      </c>
      <c r="I622" s="5">
        <v>4</v>
      </c>
      <c r="P622">
        <v>2</v>
      </c>
      <c r="Q622" t="str">
        <f t="shared" si="10"/>
        <v>14</v>
      </c>
      <c r="R622">
        <v>4</v>
      </c>
      <c r="X622" t="s">
        <v>301</v>
      </c>
      <c r="Y622" t="s">
        <v>267</v>
      </c>
      <c r="BG622">
        <v>4</v>
      </c>
      <c r="BH622">
        <v>3391</v>
      </c>
      <c r="BI622">
        <f>($BH$726-$BH$723)/200</f>
        <v>9.5000000000000001E-2</v>
      </c>
    </row>
    <row r="623" spans="1:61" x14ac:dyDescent="0.25">
      <c r="A623">
        <v>622</v>
      </c>
      <c r="B623">
        <v>248.92554000000001</v>
      </c>
      <c r="C623" s="4">
        <v>1</v>
      </c>
      <c r="H623">
        <v>260.54209000000003</v>
      </c>
      <c r="I623" s="5">
        <v>4</v>
      </c>
      <c r="P623">
        <v>2</v>
      </c>
      <c r="Q623" t="str">
        <f t="shared" si="10"/>
        <v>14</v>
      </c>
      <c r="R623">
        <v>1</v>
      </c>
      <c r="X623" t="s">
        <v>301</v>
      </c>
      <c r="Y623" t="s">
        <v>268</v>
      </c>
      <c r="BG623">
        <v>1</v>
      </c>
      <c r="BH623">
        <v>3405</v>
      </c>
      <c r="BI623">
        <f>($BH$727-$BH$724)/200</f>
        <v>8.5000000000000006E-2</v>
      </c>
    </row>
    <row r="624" spans="1:61" x14ac:dyDescent="0.25">
      <c r="A624">
        <v>623</v>
      </c>
      <c r="B624">
        <v>248.89842899999999</v>
      </c>
      <c r="C624" s="4">
        <v>1</v>
      </c>
      <c r="H624">
        <v>260.565337</v>
      </c>
      <c r="I624" s="5">
        <v>4</v>
      </c>
      <c r="P624">
        <v>2</v>
      </c>
      <c r="Q624" t="str">
        <f t="shared" si="10"/>
        <v>14</v>
      </c>
      <c r="R624">
        <v>2</v>
      </c>
      <c r="X624" t="s">
        <v>301</v>
      </c>
      <c r="Y624" t="s">
        <v>280</v>
      </c>
      <c r="AB624" t="s">
        <v>303</v>
      </c>
      <c r="AC624" t="str">
        <f>CONCATENATE($R624,$R625,$R626,$R627)</f>
        <v>2431</v>
      </c>
      <c r="BG624">
        <v>2</v>
      </c>
      <c r="BH624">
        <v>3408</v>
      </c>
      <c r="BI624">
        <f>($BH$728-$BH$725)/200</f>
        <v>0.115</v>
      </c>
    </row>
    <row r="625" spans="1:61" x14ac:dyDescent="0.25">
      <c r="A625">
        <v>624</v>
      </c>
      <c r="B625">
        <v>248.91466400000002</v>
      </c>
      <c r="C625" s="4">
        <v>1</v>
      </c>
      <c r="H625">
        <v>260.44369399999999</v>
      </c>
      <c r="I625" s="5">
        <v>4</v>
      </c>
      <c r="P625">
        <v>2</v>
      </c>
      <c r="Q625" t="str">
        <f t="shared" si="10"/>
        <v>14</v>
      </c>
      <c r="R625">
        <v>4</v>
      </c>
      <c r="X625" t="s">
        <v>301</v>
      </c>
      <c r="Y625" t="s">
        <v>266</v>
      </c>
      <c r="BG625">
        <v>4</v>
      </c>
      <c r="BH625">
        <v>3413</v>
      </c>
      <c r="BI625">
        <f>($BH$729-$BH$726)/200</f>
        <v>5.5E-2</v>
      </c>
    </row>
    <row r="626" spans="1:61" x14ac:dyDescent="0.25">
      <c r="A626">
        <v>625</v>
      </c>
      <c r="B626">
        <v>248.91466400000002</v>
      </c>
      <c r="C626" s="4">
        <v>1</v>
      </c>
      <c r="H626">
        <v>260.44369399999999</v>
      </c>
      <c r="I626" s="5">
        <v>4</v>
      </c>
      <c r="P626">
        <v>2</v>
      </c>
      <c r="Q626" t="str">
        <f t="shared" si="10"/>
        <v>14</v>
      </c>
      <c r="R626">
        <v>3</v>
      </c>
      <c r="X626" t="s">
        <v>301</v>
      </c>
      <c r="Y626" t="s">
        <v>267</v>
      </c>
      <c r="BG626">
        <v>3</v>
      </c>
      <c r="BH626">
        <v>3414</v>
      </c>
      <c r="BI626">
        <f>($BH$730-$BH$727)/200</f>
        <v>0.08</v>
      </c>
    </row>
    <row r="627" spans="1:61" x14ac:dyDescent="0.25">
      <c r="A627">
        <v>626</v>
      </c>
      <c r="F627">
        <v>250.317531</v>
      </c>
      <c r="G627" s="3">
        <v>3</v>
      </c>
      <c r="H627">
        <v>260.44369399999999</v>
      </c>
      <c r="I627" s="5">
        <v>4</v>
      </c>
      <c r="P627">
        <v>2</v>
      </c>
      <c r="Q627" t="str">
        <f t="shared" si="10"/>
        <v>34</v>
      </c>
      <c r="R627">
        <v>1</v>
      </c>
      <c r="X627" t="s">
        <v>301</v>
      </c>
      <c r="Y627" t="s">
        <v>268</v>
      </c>
      <c r="BG627">
        <v>1</v>
      </c>
      <c r="BH627">
        <v>3428</v>
      </c>
      <c r="BI627">
        <f>($BH$731-$BH$728)/200</f>
        <v>0.08</v>
      </c>
    </row>
    <row r="628" spans="1:61" x14ac:dyDescent="0.25">
      <c r="A628">
        <v>627</v>
      </c>
      <c r="F628">
        <v>250.28629599999999</v>
      </c>
      <c r="G628" s="3">
        <v>3</v>
      </c>
      <c r="P628">
        <v>1</v>
      </c>
      <c r="Q628" t="str">
        <f t="shared" si="10"/>
        <v>3</v>
      </c>
      <c r="R628">
        <v>2</v>
      </c>
      <c r="X628" t="s">
        <v>299</v>
      </c>
      <c r="Y628" t="s">
        <v>269</v>
      </c>
      <c r="AB628" t="s">
        <v>302</v>
      </c>
      <c r="AC628" t="str">
        <f>CONCATENATE($R628,$R629,$R630,$R631)</f>
        <v>2341</v>
      </c>
      <c r="BG628">
        <v>2</v>
      </c>
      <c r="BH628">
        <v>3432</v>
      </c>
      <c r="BI628">
        <f>($BH$732-$BH$729)/200</f>
        <v>0.105</v>
      </c>
    </row>
    <row r="629" spans="1:61" x14ac:dyDescent="0.25">
      <c r="A629">
        <v>628</v>
      </c>
      <c r="F629">
        <v>250.30031099999999</v>
      </c>
      <c r="G629" s="3">
        <v>3</v>
      </c>
      <c r="P629">
        <v>1</v>
      </c>
      <c r="Q629" t="str">
        <f t="shared" si="10"/>
        <v>3</v>
      </c>
      <c r="R629">
        <v>3</v>
      </c>
      <c r="X629" t="s">
        <v>300</v>
      </c>
      <c r="Y629" t="s">
        <v>264</v>
      </c>
      <c r="BG629">
        <v>3</v>
      </c>
      <c r="BH629">
        <v>3437</v>
      </c>
      <c r="BI629">
        <f>($BH$733-$BH$730)/200</f>
        <v>6.5000000000000002E-2</v>
      </c>
    </row>
    <row r="630" spans="1:61" x14ac:dyDescent="0.25">
      <c r="A630">
        <v>629</v>
      </c>
      <c r="D630">
        <v>234.380334</v>
      </c>
      <c r="E630" s="2">
        <v>2</v>
      </c>
      <c r="F630">
        <v>250.28320200000002</v>
      </c>
      <c r="G630" s="3">
        <v>3</v>
      </c>
      <c r="P630">
        <v>2</v>
      </c>
      <c r="Q630" t="str">
        <f t="shared" si="10"/>
        <v>23</v>
      </c>
      <c r="R630">
        <v>4</v>
      </c>
      <c r="X630" t="s">
        <v>300</v>
      </c>
      <c r="Y630" t="s">
        <v>261</v>
      </c>
      <c r="BG630">
        <v>4</v>
      </c>
      <c r="BH630">
        <v>3438</v>
      </c>
      <c r="BI630">
        <f>($BH$734-$BH$731)/200</f>
        <v>8.5000000000000006E-2</v>
      </c>
    </row>
    <row r="631" spans="1:61" x14ac:dyDescent="0.25">
      <c r="A631">
        <v>630</v>
      </c>
      <c r="D631">
        <v>234.42821800000002</v>
      </c>
      <c r="E631" s="2">
        <v>2</v>
      </c>
      <c r="F631">
        <v>250.30335500000001</v>
      </c>
      <c r="G631" s="3">
        <v>3</v>
      </c>
      <c r="P631">
        <v>2</v>
      </c>
      <c r="Q631" t="str">
        <f t="shared" si="10"/>
        <v>23</v>
      </c>
      <c r="R631">
        <v>1</v>
      </c>
      <c r="X631" t="s">
        <v>300</v>
      </c>
      <c r="Y631" t="s">
        <v>262</v>
      </c>
      <c r="BG631">
        <v>1</v>
      </c>
      <c r="BH631">
        <v>3448</v>
      </c>
      <c r="BI631">
        <f>($BH$735-$BH$732)/200</f>
        <v>0.09</v>
      </c>
    </row>
    <row r="632" spans="1:61" x14ac:dyDescent="0.25">
      <c r="A632">
        <v>631</v>
      </c>
      <c r="D632">
        <v>234.48326800000001</v>
      </c>
      <c r="E632" s="2">
        <v>2</v>
      </c>
      <c r="F632">
        <v>250.31840399999999</v>
      </c>
      <c r="G632" s="3">
        <v>3</v>
      </c>
      <c r="P632">
        <v>2</v>
      </c>
      <c r="Q632" t="str">
        <f t="shared" si="10"/>
        <v>23</v>
      </c>
      <c r="R632">
        <v>2</v>
      </c>
      <c r="X632" t="s">
        <v>300</v>
      </c>
      <c r="Y632" t="s">
        <v>263</v>
      </c>
      <c r="AB632" t="s">
        <v>302</v>
      </c>
      <c r="AC632" t="str">
        <f>CONCATENATE($R632,$R633,$R634,$R635)</f>
        <v>2341</v>
      </c>
      <c r="BG632">
        <v>2</v>
      </c>
      <c r="BH632">
        <v>3453</v>
      </c>
      <c r="BI632">
        <f>($BH$736-$BH$733)/200</f>
        <v>0.11</v>
      </c>
    </row>
    <row r="633" spans="1:61" x14ac:dyDescent="0.25">
      <c r="A633">
        <v>632</v>
      </c>
      <c r="D633">
        <v>234.47862900000001</v>
      </c>
      <c r="E633" s="2">
        <v>2</v>
      </c>
      <c r="F633">
        <v>250.33103499999999</v>
      </c>
      <c r="G633" s="3">
        <v>3</v>
      </c>
      <c r="P633">
        <v>2</v>
      </c>
      <c r="Q633" t="str">
        <f t="shared" si="10"/>
        <v>23</v>
      </c>
      <c r="R633">
        <v>3</v>
      </c>
      <c r="X633" t="s">
        <v>300</v>
      </c>
      <c r="Y633" t="s">
        <v>264</v>
      </c>
      <c r="BG633">
        <v>3</v>
      </c>
      <c r="BH633">
        <v>3460</v>
      </c>
      <c r="BI633">
        <f>($BH$737-$BH$734)/200</f>
        <v>6.5000000000000002E-2</v>
      </c>
    </row>
    <row r="634" spans="1:61" x14ac:dyDescent="0.25">
      <c r="A634">
        <v>633</v>
      </c>
      <c r="D634">
        <v>234.498628</v>
      </c>
      <c r="E634" s="2">
        <v>2</v>
      </c>
      <c r="F634">
        <v>250.32108600000001</v>
      </c>
      <c r="G634" s="3">
        <v>3</v>
      </c>
      <c r="P634">
        <v>2</v>
      </c>
      <c r="Q634" t="str">
        <f t="shared" si="10"/>
        <v>23</v>
      </c>
      <c r="R634">
        <v>4</v>
      </c>
      <c r="X634" t="s">
        <v>300</v>
      </c>
      <c r="Y634" t="s">
        <v>261</v>
      </c>
      <c r="BG634">
        <v>4</v>
      </c>
      <c r="BH634">
        <v>3461</v>
      </c>
      <c r="BI634">
        <f>($BH$738-$BH$735)/200</f>
        <v>7.0000000000000007E-2</v>
      </c>
    </row>
    <row r="635" spans="1:61" x14ac:dyDescent="0.25">
      <c r="A635">
        <v>634</v>
      </c>
      <c r="D635">
        <v>234.478318</v>
      </c>
      <c r="E635" s="2">
        <v>2</v>
      </c>
      <c r="F635">
        <v>250.24732900000001</v>
      </c>
      <c r="G635" s="3">
        <v>3</v>
      </c>
      <c r="P635">
        <v>2</v>
      </c>
      <c r="Q635" t="str">
        <f t="shared" si="10"/>
        <v>23</v>
      </c>
      <c r="R635">
        <v>1</v>
      </c>
      <c r="X635" t="s">
        <v>300</v>
      </c>
      <c r="Y635" t="s">
        <v>262</v>
      </c>
      <c r="BG635">
        <v>1</v>
      </c>
      <c r="BH635">
        <v>3469</v>
      </c>
      <c r="BI635">
        <f>($BH$739-$BH$736)/200</f>
        <v>7.4999999999999997E-2</v>
      </c>
    </row>
    <row r="636" spans="1:61" x14ac:dyDescent="0.25">
      <c r="A636">
        <v>635</v>
      </c>
      <c r="D636">
        <v>234.452033</v>
      </c>
      <c r="E636" s="2">
        <v>2</v>
      </c>
      <c r="F636">
        <v>250.317531</v>
      </c>
      <c r="G636" s="3">
        <v>3</v>
      </c>
      <c r="P636">
        <v>2</v>
      </c>
      <c r="Q636" t="str">
        <f t="shared" si="10"/>
        <v>23</v>
      </c>
      <c r="R636">
        <v>2</v>
      </c>
      <c r="X636" t="s">
        <v>300</v>
      </c>
      <c r="Y636" t="s">
        <v>263</v>
      </c>
      <c r="AB636" t="s">
        <v>302</v>
      </c>
      <c r="AC636" t="str">
        <f>CONCATENATE($R636,$R637,$R638,$R639)</f>
        <v>2341</v>
      </c>
      <c r="BG636">
        <v>2</v>
      </c>
      <c r="BH636">
        <v>3475</v>
      </c>
      <c r="BI636">
        <f>($BH$740-$BH$737)/200</f>
        <v>0.105</v>
      </c>
    </row>
    <row r="637" spans="1:61" x14ac:dyDescent="0.25">
      <c r="A637">
        <v>636</v>
      </c>
      <c r="D637">
        <v>234.448319</v>
      </c>
      <c r="E637" s="2">
        <v>2</v>
      </c>
      <c r="P637">
        <v>1</v>
      </c>
      <c r="Q637" t="str">
        <f t="shared" si="10"/>
        <v>2</v>
      </c>
      <c r="R637">
        <v>3</v>
      </c>
      <c r="X637" t="s">
        <v>300</v>
      </c>
      <c r="Y637" t="s">
        <v>264</v>
      </c>
      <c r="BG637">
        <v>3</v>
      </c>
      <c r="BH637">
        <v>3482</v>
      </c>
      <c r="BI637">
        <f>($BH$741-$BH$738)/200</f>
        <v>0.08</v>
      </c>
    </row>
    <row r="638" spans="1:61" x14ac:dyDescent="0.25">
      <c r="A638">
        <v>637</v>
      </c>
      <c r="D638">
        <v>234.42744500000001</v>
      </c>
      <c r="E638" s="2">
        <v>2</v>
      </c>
      <c r="P638">
        <v>1</v>
      </c>
      <c r="Q638" t="str">
        <f t="shared" si="10"/>
        <v>2</v>
      </c>
      <c r="R638">
        <v>4</v>
      </c>
      <c r="X638" t="s">
        <v>300</v>
      </c>
      <c r="Y638" t="s">
        <v>261</v>
      </c>
      <c r="BG638">
        <v>4</v>
      </c>
      <c r="BH638">
        <v>3482</v>
      </c>
      <c r="BI638">
        <f>($BH$742-$BH$739)/200</f>
        <v>6.5000000000000002E-2</v>
      </c>
    </row>
    <row r="639" spans="1:61" x14ac:dyDescent="0.25">
      <c r="A639">
        <v>638</v>
      </c>
      <c r="D639">
        <v>234.395385</v>
      </c>
      <c r="E639" s="2">
        <v>2</v>
      </c>
      <c r="P639">
        <v>1</v>
      </c>
      <c r="Q639" t="str">
        <f t="shared" si="10"/>
        <v>2</v>
      </c>
      <c r="R639">
        <v>1</v>
      </c>
      <c r="X639" t="s">
        <v>300</v>
      </c>
      <c r="Y639" t="s">
        <v>262</v>
      </c>
      <c r="BG639">
        <v>1</v>
      </c>
      <c r="BH639">
        <v>3494</v>
      </c>
      <c r="BI639">
        <f>($BH$743-$BH$740)/200</f>
        <v>0.08</v>
      </c>
    </row>
    <row r="640" spans="1:61" x14ac:dyDescent="0.25">
      <c r="A640">
        <v>639</v>
      </c>
      <c r="D640">
        <v>234.380334</v>
      </c>
      <c r="E640" s="2">
        <v>2</v>
      </c>
      <c r="P640">
        <v>1</v>
      </c>
      <c r="Q640" t="str">
        <f t="shared" si="10"/>
        <v>2</v>
      </c>
      <c r="R640">
        <v>2</v>
      </c>
      <c r="X640" t="s">
        <v>300</v>
      </c>
      <c r="Y640" t="s">
        <v>263</v>
      </c>
      <c r="AB640" t="s">
        <v>302</v>
      </c>
      <c r="AC640" t="str">
        <f>CONCATENATE($R640,$R641,$R642,$R643)</f>
        <v>2341</v>
      </c>
      <c r="BG640">
        <v>2</v>
      </c>
      <c r="BH640">
        <v>3498</v>
      </c>
      <c r="BI640">
        <f>($BH$744-$BH$741)/200</f>
        <v>9.5000000000000001E-2</v>
      </c>
    </row>
    <row r="641" spans="1:61" x14ac:dyDescent="0.25">
      <c r="A641">
        <v>640</v>
      </c>
      <c r="B641">
        <v>224.453439</v>
      </c>
      <c r="C641" s="4">
        <v>1</v>
      </c>
      <c r="P641">
        <v>1</v>
      </c>
      <c r="Q641" t="str">
        <f t="shared" si="10"/>
        <v>1</v>
      </c>
      <c r="R641">
        <v>3</v>
      </c>
      <c r="X641" t="s">
        <v>300</v>
      </c>
      <c r="Y641" t="s">
        <v>264</v>
      </c>
      <c r="BG641">
        <v>3</v>
      </c>
      <c r="BH641">
        <v>3504</v>
      </c>
      <c r="BI641">
        <f>($BH$745-$BH$742)/200</f>
        <v>0.1</v>
      </c>
    </row>
    <row r="642" spans="1:61" x14ac:dyDescent="0.25">
      <c r="A642">
        <v>641</v>
      </c>
      <c r="B642">
        <v>224.434213</v>
      </c>
      <c r="C642" s="4">
        <v>1</v>
      </c>
      <c r="P642">
        <v>1</v>
      </c>
      <c r="Q642" t="str">
        <f t="shared" ref="Q642:Q705" si="11">CONCATENATE(C642,E642,G642,I642)</f>
        <v>1</v>
      </c>
      <c r="R642">
        <v>4</v>
      </c>
      <c r="X642" t="s">
        <v>300</v>
      </c>
      <c r="Y642" t="s">
        <v>261</v>
      </c>
      <c r="BG642">
        <v>4</v>
      </c>
      <c r="BH642">
        <v>3506</v>
      </c>
      <c r="BI642">
        <f>($BH$746-$BH$743)/200</f>
        <v>8.5000000000000006E-2</v>
      </c>
    </row>
    <row r="643" spans="1:61" x14ac:dyDescent="0.25">
      <c r="A643">
        <v>642</v>
      </c>
      <c r="B643">
        <v>224.436172</v>
      </c>
      <c r="C643" s="4">
        <v>1</v>
      </c>
      <c r="P643">
        <v>1</v>
      </c>
      <c r="Q643" t="str">
        <f t="shared" si="11"/>
        <v>1</v>
      </c>
      <c r="R643">
        <v>1</v>
      </c>
      <c r="X643" t="s">
        <v>300</v>
      </c>
      <c r="Y643" t="s">
        <v>262</v>
      </c>
      <c r="BG643">
        <v>1</v>
      </c>
      <c r="BH643">
        <v>3515</v>
      </c>
      <c r="BI643">
        <f>($BH$747-$BH$744)/200</f>
        <v>0.11</v>
      </c>
    </row>
    <row r="644" spans="1:61" x14ac:dyDescent="0.25">
      <c r="A644">
        <v>643</v>
      </c>
      <c r="B644">
        <v>224.45014</v>
      </c>
      <c r="C644" s="4">
        <v>1</v>
      </c>
      <c r="P644">
        <v>1</v>
      </c>
      <c r="Q644" t="str">
        <f t="shared" si="11"/>
        <v>1</v>
      </c>
      <c r="R644">
        <v>2</v>
      </c>
      <c r="X644" t="s">
        <v>300</v>
      </c>
      <c r="Y644" t="s">
        <v>263</v>
      </c>
      <c r="AB644" t="s">
        <v>302</v>
      </c>
      <c r="AC644" t="str">
        <f>CONCATENATE($R644,$R645,$R646,$R647)</f>
        <v>2341</v>
      </c>
      <c r="BG644">
        <v>2</v>
      </c>
      <c r="BH644">
        <v>3521</v>
      </c>
      <c r="BI644">
        <f>($BH$748-$BH$745)/200</f>
        <v>0.1</v>
      </c>
    </row>
    <row r="645" spans="1:61" x14ac:dyDescent="0.25">
      <c r="A645">
        <v>644</v>
      </c>
      <c r="B645">
        <v>224.47024199999998</v>
      </c>
      <c r="C645" s="4">
        <v>1</v>
      </c>
      <c r="H645">
        <v>230.57790700000001</v>
      </c>
      <c r="I645" s="5">
        <v>4</v>
      </c>
      <c r="P645">
        <v>2</v>
      </c>
      <c r="Q645" t="str">
        <f t="shared" si="11"/>
        <v>14</v>
      </c>
      <c r="R645">
        <v>3</v>
      </c>
      <c r="X645" t="s">
        <v>300</v>
      </c>
      <c r="Y645" t="s">
        <v>264</v>
      </c>
      <c r="BG645">
        <v>3</v>
      </c>
      <c r="BH645">
        <v>3526</v>
      </c>
      <c r="BI645">
        <f>($BH$749-$BH$746)/200</f>
        <v>0.09</v>
      </c>
    </row>
    <row r="646" spans="1:61" x14ac:dyDescent="0.25">
      <c r="A646">
        <v>645</v>
      </c>
      <c r="B646">
        <v>224.43699599999999</v>
      </c>
      <c r="C646" s="4">
        <v>1</v>
      </c>
      <c r="H646">
        <v>230.56259800000001</v>
      </c>
      <c r="I646" s="5">
        <v>4</v>
      </c>
      <c r="P646">
        <v>2</v>
      </c>
      <c r="Q646" t="str">
        <f t="shared" si="11"/>
        <v>14</v>
      </c>
      <c r="R646">
        <v>4</v>
      </c>
      <c r="X646" t="s">
        <v>300</v>
      </c>
      <c r="Y646" t="s">
        <v>264</v>
      </c>
      <c r="BG646">
        <v>4</v>
      </c>
      <c r="BH646">
        <v>3528</v>
      </c>
      <c r="BI646">
        <f>($BH$755-$BH$752)/200</f>
        <v>7.0000000000000007E-2</v>
      </c>
    </row>
    <row r="647" spans="1:61" x14ac:dyDescent="0.25">
      <c r="A647">
        <v>646</v>
      </c>
      <c r="B647">
        <v>224.450965</v>
      </c>
      <c r="C647" s="4">
        <v>1</v>
      </c>
      <c r="H647">
        <v>230.60239100000001</v>
      </c>
      <c r="I647" s="5">
        <v>4</v>
      </c>
      <c r="P647">
        <v>2</v>
      </c>
      <c r="Q647" t="str">
        <f t="shared" si="11"/>
        <v>14</v>
      </c>
      <c r="R647">
        <v>1</v>
      </c>
      <c r="X647" t="s">
        <v>299</v>
      </c>
      <c r="Y647" t="s">
        <v>290</v>
      </c>
      <c r="BG647">
        <v>1</v>
      </c>
      <c r="BH647">
        <v>3536</v>
      </c>
      <c r="BI647">
        <f>($BH$756-$BH$753)/200</f>
        <v>0.125</v>
      </c>
    </row>
    <row r="648" spans="1:61" x14ac:dyDescent="0.25">
      <c r="A648">
        <v>647</v>
      </c>
      <c r="B648">
        <v>224.45921100000001</v>
      </c>
      <c r="C648" s="4">
        <v>1</v>
      </c>
      <c r="H648">
        <v>230.60728699999999</v>
      </c>
      <c r="I648" s="5">
        <v>4</v>
      </c>
      <c r="P648">
        <v>2</v>
      </c>
      <c r="Q648" t="str">
        <f t="shared" si="11"/>
        <v>14</v>
      </c>
      <c r="R648">
        <v>2</v>
      </c>
      <c r="X648" t="s">
        <v>303</v>
      </c>
      <c r="Y648" t="s">
        <v>287</v>
      </c>
      <c r="AB648" t="s">
        <v>302</v>
      </c>
      <c r="AC648" t="str">
        <f>CONCATENATE($R648,$R649,$R650,$R651)</f>
        <v>2341</v>
      </c>
      <c r="BG648">
        <v>2</v>
      </c>
      <c r="BH648">
        <v>3543</v>
      </c>
      <c r="BI648">
        <f>($BH$757-$BH$754)/200</f>
        <v>0.09</v>
      </c>
    </row>
    <row r="649" spans="1:61" x14ac:dyDescent="0.25">
      <c r="A649">
        <v>648</v>
      </c>
      <c r="B649">
        <v>224.453439</v>
      </c>
      <c r="C649" s="4">
        <v>1</v>
      </c>
      <c r="H649">
        <v>230.59800999999999</v>
      </c>
      <c r="I649" s="5">
        <v>4</v>
      </c>
      <c r="P649">
        <v>2</v>
      </c>
      <c r="Q649" t="str">
        <f t="shared" si="11"/>
        <v>14</v>
      </c>
      <c r="R649">
        <v>3</v>
      </c>
      <c r="X649" t="s">
        <v>299</v>
      </c>
      <c r="Y649" t="s">
        <v>288</v>
      </c>
      <c r="BG649">
        <v>3</v>
      </c>
      <c r="BH649">
        <v>3549</v>
      </c>
      <c r="BI649">
        <f>($BH$758-$BH$755)/200</f>
        <v>0.125</v>
      </c>
    </row>
    <row r="650" spans="1:61" x14ac:dyDescent="0.25">
      <c r="A650">
        <v>649</v>
      </c>
      <c r="B650">
        <v>224.453439</v>
      </c>
      <c r="C650" s="4">
        <v>1</v>
      </c>
      <c r="F650">
        <v>225.43864300000001</v>
      </c>
      <c r="G650" s="3">
        <v>3</v>
      </c>
      <c r="H650">
        <v>230.646152</v>
      </c>
      <c r="I650" s="5">
        <v>4</v>
      </c>
      <c r="P650">
        <v>3</v>
      </c>
      <c r="Q650" t="str">
        <f t="shared" si="11"/>
        <v>134</v>
      </c>
      <c r="R650">
        <v>4</v>
      </c>
      <c r="X650" t="s">
        <v>302</v>
      </c>
      <c r="Y650" t="s">
        <v>273</v>
      </c>
      <c r="BG650">
        <v>4</v>
      </c>
      <c r="BH650">
        <v>3552</v>
      </c>
      <c r="BI650">
        <f>($BH$759-$BH$756)/200</f>
        <v>0.04</v>
      </c>
    </row>
    <row r="651" spans="1:61" x14ac:dyDescent="0.25">
      <c r="A651">
        <v>650</v>
      </c>
      <c r="F651">
        <v>225.43709799999999</v>
      </c>
      <c r="G651" s="3">
        <v>3</v>
      </c>
      <c r="H651">
        <v>230.668418</v>
      </c>
      <c r="I651" s="5">
        <v>4</v>
      </c>
      <c r="P651">
        <v>2</v>
      </c>
      <c r="Q651" t="str">
        <f t="shared" si="11"/>
        <v>34</v>
      </c>
      <c r="R651">
        <v>1</v>
      </c>
      <c r="X651" t="s">
        <v>302</v>
      </c>
      <c r="Y651" t="s">
        <v>270</v>
      </c>
      <c r="BG651">
        <v>1</v>
      </c>
      <c r="BH651">
        <v>3557</v>
      </c>
      <c r="BI651">
        <f>($BH$760-$BH$757)/200</f>
        <v>0.1</v>
      </c>
    </row>
    <row r="652" spans="1:61" x14ac:dyDescent="0.25">
      <c r="A652">
        <v>651</v>
      </c>
      <c r="F652">
        <v>225.386842</v>
      </c>
      <c r="G652" s="3">
        <v>3</v>
      </c>
      <c r="H652">
        <v>230.59898899999999</v>
      </c>
      <c r="I652" s="5">
        <v>4</v>
      </c>
      <c r="P652">
        <v>2</v>
      </c>
      <c r="Q652" t="str">
        <f t="shared" si="11"/>
        <v>34</v>
      </c>
      <c r="R652">
        <v>2</v>
      </c>
      <c r="X652" t="s">
        <v>302</v>
      </c>
      <c r="Y652" t="s">
        <v>271</v>
      </c>
      <c r="BG652">
        <v>2</v>
      </c>
      <c r="BH652">
        <v>3564</v>
      </c>
      <c r="BI652">
        <f>($BH$761-$BH$758)/200</f>
        <v>0.09</v>
      </c>
    </row>
    <row r="653" spans="1:61" x14ac:dyDescent="0.25">
      <c r="A653">
        <v>652</v>
      </c>
      <c r="F653">
        <v>225.457921</v>
      </c>
      <c r="G653" s="3">
        <v>3</v>
      </c>
      <c r="H653">
        <v>230.57790700000001</v>
      </c>
      <c r="I653" s="5">
        <v>4</v>
      </c>
      <c r="P653">
        <v>2</v>
      </c>
      <c r="Q653" t="str">
        <f t="shared" si="11"/>
        <v>34</v>
      </c>
      <c r="R653">
        <v>3</v>
      </c>
      <c r="X653" t="s">
        <v>302</v>
      </c>
      <c r="Y653" t="s">
        <v>272</v>
      </c>
      <c r="BG653">
        <v>3</v>
      </c>
      <c r="BH653">
        <v>3573</v>
      </c>
      <c r="BI653">
        <f>($BH$762-$BH$759)/200</f>
        <v>0.115</v>
      </c>
    </row>
    <row r="654" spans="1:61" x14ac:dyDescent="0.25">
      <c r="A654">
        <v>653</v>
      </c>
      <c r="F654">
        <v>225.46853999999999</v>
      </c>
      <c r="G654" s="3">
        <v>3</v>
      </c>
      <c r="P654">
        <v>1</v>
      </c>
      <c r="Q654" t="str">
        <f t="shared" si="11"/>
        <v>3</v>
      </c>
      <c r="R654">
        <v>4</v>
      </c>
      <c r="X654" t="s">
        <v>302</v>
      </c>
      <c r="Y654" t="s">
        <v>273</v>
      </c>
      <c r="BG654">
        <v>4</v>
      </c>
      <c r="BH654">
        <v>3576</v>
      </c>
      <c r="BI654">
        <f>($BH$763-$BH$760)/200</f>
        <v>6.5000000000000002E-2</v>
      </c>
    </row>
    <row r="655" spans="1:61" x14ac:dyDescent="0.25">
      <c r="A655">
        <v>654</v>
      </c>
      <c r="D655">
        <v>212.27042599999999</v>
      </c>
      <c r="E655" s="2">
        <v>2</v>
      </c>
      <c r="F655">
        <v>225.48750699999999</v>
      </c>
      <c r="G655" s="3">
        <v>3</v>
      </c>
      <c r="P655">
        <v>2</v>
      </c>
      <c r="Q655" t="str">
        <f t="shared" si="11"/>
        <v>23</v>
      </c>
      <c r="R655" t="s">
        <v>22</v>
      </c>
      <c r="X655" t="s">
        <v>302</v>
      </c>
      <c r="Y655" t="s">
        <v>270</v>
      </c>
      <c r="BG655" t="s">
        <v>22</v>
      </c>
      <c r="BH655">
        <v>3577</v>
      </c>
      <c r="BI655">
        <f>($BH$764-$BH$761)/200</f>
        <v>0.08</v>
      </c>
    </row>
    <row r="656" spans="1:61" x14ac:dyDescent="0.25">
      <c r="A656">
        <v>655</v>
      </c>
      <c r="D656">
        <v>212.35640000000001</v>
      </c>
      <c r="E656" s="2">
        <v>2</v>
      </c>
      <c r="F656">
        <v>225.43508700000001</v>
      </c>
      <c r="G656" s="3">
        <v>3</v>
      </c>
      <c r="P656">
        <v>2</v>
      </c>
      <c r="Q656" t="str">
        <f t="shared" si="11"/>
        <v>23</v>
      </c>
      <c r="R656" t="s">
        <v>22</v>
      </c>
      <c r="X656" t="s">
        <v>302</v>
      </c>
      <c r="Y656" t="s">
        <v>271</v>
      </c>
      <c r="BG656" t="s">
        <v>22</v>
      </c>
      <c r="BH656">
        <v>3579</v>
      </c>
      <c r="BI656">
        <f>($BH$765-$BH$762)/200</f>
        <v>8.5000000000000006E-2</v>
      </c>
    </row>
    <row r="657" spans="1:61" x14ac:dyDescent="0.25">
      <c r="A657">
        <v>656</v>
      </c>
      <c r="D657">
        <v>212.27485799999999</v>
      </c>
      <c r="E657" s="2">
        <v>2</v>
      </c>
      <c r="F657">
        <v>225.341587</v>
      </c>
      <c r="G657" s="3">
        <v>3</v>
      </c>
      <c r="P657">
        <v>2</v>
      </c>
      <c r="Q657" t="str">
        <f t="shared" si="11"/>
        <v>23</v>
      </c>
      <c r="R657">
        <v>2</v>
      </c>
      <c r="X657" t="s">
        <v>302</v>
      </c>
      <c r="Y657" t="s">
        <v>272</v>
      </c>
      <c r="AB657" t="s">
        <v>302</v>
      </c>
      <c r="AC657" t="str">
        <f>CONCATENATE($R657,$R658,$R659,$R660)</f>
        <v>2341</v>
      </c>
      <c r="BG657">
        <v>2</v>
      </c>
      <c r="BH657">
        <v>3580</v>
      </c>
      <c r="BI657">
        <f>($BH$766-$BH$763)/200</f>
        <v>0.11</v>
      </c>
    </row>
    <row r="658" spans="1:61" x14ac:dyDescent="0.25">
      <c r="A658">
        <v>657</v>
      </c>
      <c r="D658">
        <v>212.26769400000001</v>
      </c>
      <c r="E658" s="2">
        <v>2</v>
      </c>
      <c r="P658">
        <v>1</v>
      </c>
      <c r="Q658" t="str">
        <f t="shared" si="11"/>
        <v>2</v>
      </c>
      <c r="R658">
        <v>3</v>
      </c>
      <c r="X658" t="s">
        <v>302</v>
      </c>
      <c r="Y658" t="s">
        <v>273</v>
      </c>
      <c r="BG658">
        <v>3</v>
      </c>
      <c r="BH658">
        <v>3583</v>
      </c>
      <c r="BI658">
        <f>($BH$767-$BH$764)/200</f>
        <v>7.4999999999999997E-2</v>
      </c>
    </row>
    <row r="659" spans="1:61" x14ac:dyDescent="0.25">
      <c r="A659">
        <v>658</v>
      </c>
      <c r="D659">
        <v>212.343051</v>
      </c>
      <c r="E659" s="2">
        <v>2</v>
      </c>
      <c r="P659">
        <v>1</v>
      </c>
      <c r="Q659" t="str">
        <f t="shared" si="11"/>
        <v>2</v>
      </c>
      <c r="R659">
        <v>4</v>
      </c>
      <c r="X659" t="s">
        <v>302</v>
      </c>
      <c r="Y659" t="s">
        <v>270</v>
      </c>
      <c r="BG659">
        <v>4</v>
      </c>
      <c r="BH659">
        <v>3585</v>
      </c>
      <c r="BI659">
        <f>($BH$768-$BH$765)/200</f>
        <v>8.5000000000000006E-2</v>
      </c>
    </row>
    <row r="660" spans="1:61" x14ac:dyDescent="0.25">
      <c r="A660">
        <v>659</v>
      </c>
      <c r="D660">
        <v>212.27042599999999</v>
      </c>
      <c r="E660" s="2">
        <v>2</v>
      </c>
      <c r="P660">
        <v>1</v>
      </c>
      <c r="Q660" t="str">
        <f t="shared" si="11"/>
        <v>2</v>
      </c>
      <c r="R660">
        <v>1</v>
      </c>
      <c r="X660" t="s">
        <v>302</v>
      </c>
      <c r="Y660" t="s">
        <v>271</v>
      </c>
      <c r="BG660">
        <v>1</v>
      </c>
      <c r="BH660">
        <v>3600</v>
      </c>
      <c r="BI660">
        <f>($BH$769-$BH$766)/200</f>
        <v>8.5000000000000006E-2</v>
      </c>
    </row>
    <row r="661" spans="1:61" x14ac:dyDescent="0.25">
      <c r="A661">
        <v>660</v>
      </c>
      <c r="D661">
        <v>212.309135</v>
      </c>
      <c r="E661" s="2">
        <v>2</v>
      </c>
      <c r="P661">
        <v>1</v>
      </c>
      <c r="Q661" t="str">
        <f t="shared" si="11"/>
        <v>2</v>
      </c>
      <c r="R661">
        <v>2</v>
      </c>
      <c r="X661" t="s">
        <v>302</v>
      </c>
      <c r="Y661" t="s">
        <v>272</v>
      </c>
      <c r="AB661" t="s">
        <v>302</v>
      </c>
      <c r="AC661" t="str">
        <f>CONCATENATE($R661,$R662,$R663,$R664)</f>
        <v>2341</v>
      </c>
      <c r="BG661">
        <v>2</v>
      </c>
      <c r="BH661">
        <v>3605</v>
      </c>
      <c r="BI661">
        <f>($BH$770-$BH$767)/200</f>
        <v>0.11</v>
      </c>
    </row>
    <row r="662" spans="1:61" x14ac:dyDescent="0.25">
      <c r="A662">
        <v>661</v>
      </c>
      <c r="D662">
        <v>212.27042599999999</v>
      </c>
      <c r="E662" s="2">
        <v>2</v>
      </c>
      <c r="P662">
        <v>1</v>
      </c>
      <c r="Q662" t="str">
        <f t="shared" si="11"/>
        <v>2</v>
      </c>
      <c r="R662">
        <v>3</v>
      </c>
      <c r="X662" t="s">
        <v>302</v>
      </c>
      <c r="Y662" t="s">
        <v>273</v>
      </c>
      <c r="BG662">
        <v>3</v>
      </c>
      <c r="BH662">
        <v>3609</v>
      </c>
      <c r="BI662">
        <f>($BH$771-$BH$768)/200</f>
        <v>0.08</v>
      </c>
    </row>
    <row r="663" spans="1:61" x14ac:dyDescent="0.25">
      <c r="A663">
        <v>662</v>
      </c>
      <c r="D663">
        <v>212.27042599999999</v>
      </c>
      <c r="E663" s="2">
        <v>2</v>
      </c>
      <c r="P663">
        <v>1</v>
      </c>
      <c r="Q663" t="str">
        <f t="shared" si="11"/>
        <v>2</v>
      </c>
      <c r="R663">
        <v>4</v>
      </c>
      <c r="X663" t="s">
        <v>302</v>
      </c>
      <c r="Y663" t="s">
        <v>270</v>
      </c>
      <c r="BG663">
        <v>4</v>
      </c>
      <c r="BH663">
        <v>3610</v>
      </c>
      <c r="BI663">
        <f>($BH$772-$BH$769)/200</f>
        <v>0.1</v>
      </c>
    </row>
    <row r="664" spans="1:61" x14ac:dyDescent="0.25">
      <c r="A664">
        <v>663</v>
      </c>
      <c r="B664">
        <v>201.99677500000001</v>
      </c>
      <c r="C664" s="4">
        <v>1</v>
      </c>
      <c r="D664">
        <v>212.27042599999999</v>
      </c>
      <c r="E664" s="2">
        <v>2</v>
      </c>
      <c r="P664">
        <v>2</v>
      </c>
      <c r="Q664" t="str">
        <f t="shared" si="11"/>
        <v>12</v>
      </c>
      <c r="R664">
        <v>1</v>
      </c>
      <c r="X664" t="s">
        <v>302</v>
      </c>
      <c r="Y664" t="s">
        <v>271</v>
      </c>
      <c r="BG664">
        <v>1</v>
      </c>
      <c r="BH664">
        <v>3623</v>
      </c>
      <c r="BI664">
        <f>($BH$773-$BH$770)/200</f>
        <v>9.5000000000000001E-2</v>
      </c>
    </row>
    <row r="665" spans="1:61" x14ac:dyDescent="0.25">
      <c r="A665">
        <v>664</v>
      </c>
      <c r="B665">
        <v>201.99677500000001</v>
      </c>
      <c r="C665" s="4">
        <v>1</v>
      </c>
      <c r="P665">
        <v>1</v>
      </c>
      <c r="Q665" t="str">
        <f t="shared" si="11"/>
        <v>1</v>
      </c>
      <c r="R665">
        <v>2</v>
      </c>
      <c r="X665" t="s">
        <v>302</v>
      </c>
      <c r="Y665" t="s">
        <v>272</v>
      </c>
      <c r="AB665" t="s">
        <v>302</v>
      </c>
      <c r="AC665" t="str">
        <f>CONCATENATE($R665,$R666,$R667,$R668)</f>
        <v>2341</v>
      </c>
      <c r="BG665">
        <v>2</v>
      </c>
      <c r="BH665">
        <v>3628</v>
      </c>
      <c r="BI665">
        <f>($BH$774-$BH$771)/200</f>
        <v>0.115</v>
      </c>
    </row>
    <row r="666" spans="1:61" x14ac:dyDescent="0.25">
      <c r="A666">
        <v>665</v>
      </c>
      <c r="B666">
        <v>201.99677500000001</v>
      </c>
      <c r="C666" s="4">
        <v>1</v>
      </c>
      <c r="P666">
        <v>1</v>
      </c>
      <c r="Q666" t="str">
        <f t="shared" si="11"/>
        <v>1</v>
      </c>
      <c r="R666">
        <v>3</v>
      </c>
      <c r="X666" t="s">
        <v>302</v>
      </c>
      <c r="Y666" t="s">
        <v>273</v>
      </c>
      <c r="BG666">
        <v>3</v>
      </c>
      <c r="BH666">
        <v>3633</v>
      </c>
      <c r="BI666">
        <f>($BH$775-$BH$772)/200</f>
        <v>6.5000000000000002E-2</v>
      </c>
    </row>
    <row r="667" spans="1:61" x14ac:dyDescent="0.25">
      <c r="A667">
        <v>666</v>
      </c>
      <c r="B667">
        <v>201.99677500000001</v>
      </c>
      <c r="C667" s="4">
        <v>1</v>
      </c>
      <c r="H667">
        <v>207.80484200000001</v>
      </c>
      <c r="I667" s="5">
        <v>4</v>
      </c>
      <c r="P667">
        <v>2</v>
      </c>
      <c r="Q667" t="str">
        <f t="shared" si="11"/>
        <v>14</v>
      </c>
      <c r="R667">
        <v>4</v>
      </c>
      <c r="X667" t="s">
        <v>302</v>
      </c>
      <c r="Y667" t="s">
        <v>270</v>
      </c>
      <c r="BG667">
        <v>4</v>
      </c>
      <c r="BH667">
        <v>3635</v>
      </c>
      <c r="BI667">
        <f>($BH$776-$BH$773)/200</f>
        <v>0.09</v>
      </c>
    </row>
    <row r="668" spans="1:61" x14ac:dyDescent="0.25">
      <c r="A668">
        <v>667</v>
      </c>
      <c r="B668">
        <v>201.99677500000001</v>
      </c>
      <c r="C668" s="4">
        <v>1</v>
      </c>
      <c r="H668">
        <v>207.740916</v>
      </c>
      <c r="I668" s="5">
        <v>4</v>
      </c>
      <c r="P668">
        <v>2</v>
      </c>
      <c r="Q668" t="str">
        <f t="shared" si="11"/>
        <v>14</v>
      </c>
      <c r="R668">
        <v>1</v>
      </c>
      <c r="X668" t="s">
        <v>302</v>
      </c>
      <c r="Y668" t="s">
        <v>271</v>
      </c>
      <c r="BG668">
        <v>1</v>
      </c>
      <c r="BH668">
        <v>3645</v>
      </c>
      <c r="BI668">
        <f>($BH$777-$BH$774)/200</f>
        <v>0.09</v>
      </c>
    </row>
    <row r="669" spans="1:61" x14ac:dyDescent="0.25">
      <c r="A669">
        <v>668</v>
      </c>
      <c r="B669">
        <v>201.99677500000001</v>
      </c>
      <c r="C669" s="4">
        <v>1</v>
      </c>
      <c r="H669">
        <v>207.76856800000002</v>
      </c>
      <c r="I669" s="5">
        <v>4</v>
      </c>
      <c r="P669">
        <v>2</v>
      </c>
      <c r="Q669" t="str">
        <f t="shared" si="11"/>
        <v>14</v>
      </c>
      <c r="R669">
        <v>2</v>
      </c>
      <c r="X669" t="s">
        <v>302</v>
      </c>
      <c r="Y669" t="s">
        <v>272</v>
      </c>
      <c r="BG669">
        <v>2</v>
      </c>
      <c r="BH669">
        <v>3650</v>
      </c>
      <c r="BI669">
        <f>($BH$778-$BH$775)/200</f>
        <v>0.115</v>
      </c>
    </row>
    <row r="670" spans="1:61" x14ac:dyDescent="0.25">
      <c r="A670">
        <v>669</v>
      </c>
      <c r="B670">
        <v>201.99677500000001</v>
      </c>
      <c r="C670" s="4">
        <v>1</v>
      </c>
      <c r="F670">
        <v>204.803259</v>
      </c>
      <c r="G670" s="3">
        <v>3</v>
      </c>
      <c r="H670">
        <v>207.789233</v>
      </c>
      <c r="I670" s="5">
        <v>4</v>
      </c>
      <c r="P670">
        <v>3</v>
      </c>
      <c r="Q670" t="str">
        <f t="shared" si="11"/>
        <v>134</v>
      </c>
      <c r="R670">
        <v>3</v>
      </c>
      <c r="X670" t="s">
        <v>302</v>
      </c>
      <c r="Y670" t="s">
        <v>273</v>
      </c>
      <c r="AB670" t="s">
        <v>301</v>
      </c>
      <c r="AC670" t="str">
        <f>CONCATENATE($R670,$R671,$R672,$R673)</f>
        <v>3421</v>
      </c>
      <c r="BG670">
        <v>3</v>
      </c>
      <c r="BH670">
        <v>3656</v>
      </c>
      <c r="BI670">
        <f>($BH$779-$BH$776)/200</f>
        <v>7.4999999999999997E-2</v>
      </c>
    </row>
    <row r="671" spans="1:61" x14ac:dyDescent="0.25">
      <c r="A671">
        <v>670</v>
      </c>
      <c r="B671">
        <v>201.99677500000001</v>
      </c>
      <c r="C671" s="4">
        <v>1</v>
      </c>
      <c r="F671">
        <v>204.79315800000001</v>
      </c>
      <c r="G671" s="3">
        <v>3</v>
      </c>
      <c r="H671">
        <v>207.817904</v>
      </c>
      <c r="I671" s="5">
        <v>4</v>
      </c>
      <c r="P671">
        <v>3</v>
      </c>
      <c r="Q671" t="str">
        <f t="shared" si="11"/>
        <v>134</v>
      </c>
      <c r="R671">
        <v>4</v>
      </c>
      <c r="X671" t="s">
        <v>302</v>
      </c>
      <c r="Y671" t="s">
        <v>270</v>
      </c>
      <c r="BG671">
        <v>4</v>
      </c>
      <c r="BH671">
        <v>3657</v>
      </c>
      <c r="BI671">
        <f>($BH$780-$BH$777)/200</f>
        <v>7.4999999999999997E-2</v>
      </c>
    </row>
    <row r="672" spans="1:61" x14ac:dyDescent="0.25">
      <c r="A672">
        <v>671</v>
      </c>
      <c r="F672">
        <v>204.76366999999999</v>
      </c>
      <c r="G672" s="3">
        <v>3</v>
      </c>
      <c r="H672">
        <v>207.781477</v>
      </c>
      <c r="I672" s="5">
        <v>4</v>
      </c>
      <c r="P672">
        <v>2</v>
      </c>
      <c r="Q672" t="str">
        <f t="shared" si="11"/>
        <v>34</v>
      </c>
      <c r="R672">
        <v>2</v>
      </c>
      <c r="X672" t="s">
        <v>302</v>
      </c>
      <c r="Y672" t="s">
        <v>271</v>
      </c>
      <c r="BG672">
        <v>2</v>
      </c>
      <c r="BH672">
        <v>3670</v>
      </c>
      <c r="BI672">
        <f>($BH$781-$BH$778)/200</f>
        <v>8.5000000000000006E-2</v>
      </c>
    </row>
    <row r="673" spans="1:61" x14ac:dyDescent="0.25">
      <c r="A673">
        <v>672</v>
      </c>
      <c r="F673">
        <v>204.79061000000002</v>
      </c>
      <c r="G673" s="3">
        <v>3</v>
      </c>
      <c r="H673">
        <v>207.77163200000001</v>
      </c>
      <c r="I673" s="5">
        <v>4</v>
      </c>
      <c r="P673">
        <v>2</v>
      </c>
      <c r="Q673" t="str">
        <f t="shared" si="11"/>
        <v>34</v>
      </c>
      <c r="R673">
        <v>1</v>
      </c>
      <c r="X673" t="s">
        <v>302</v>
      </c>
      <c r="Y673" t="s">
        <v>272</v>
      </c>
      <c r="BG673">
        <v>1</v>
      </c>
      <c r="BH673">
        <v>3672</v>
      </c>
      <c r="BI673">
        <f>($BH$782-$BH$779)/200</f>
        <v>0.1</v>
      </c>
    </row>
    <row r="674" spans="1:61" x14ac:dyDescent="0.25">
      <c r="A674">
        <v>673</v>
      </c>
      <c r="F674">
        <v>204.77928400000002</v>
      </c>
      <c r="G674" s="3">
        <v>3</v>
      </c>
      <c r="H674">
        <v>207.80484200000001</v>
      </c>
      <c r="I674" s="5">
        <v>4</v>
      </c>
      <c r="P674">
        <v>2</v>
      </c>
      <c r="Q674" t="str">
        <f t="shared" si="11"/>
        <v>34</v>
      </c>
      <c r="R674">
        <v>3</v>
      </c>
      <c r="X674" t="s">
        <v>302</v>
      </c>
      <c r="Y674" t="s">
        <v>273</v>
      </c>
      <c r="AB674" t="s">
        <v>301</v>
      </c>
      <c r="AC674" t="str">
        <f>CONCATENATE($R674,$R675,$R676,$R677)</f>
        <v>3421</v>
      </c>
      <c r="BG674">
        <v>3</v>
      </c>
      <c r="BH674">
        <v>3681</v>
      </c>
      <c r="BI674">
        <f>($BH$783-$BH$780)/200</f>
        <v>9.5000000000000001E-2</v>
      </c>
    </row>
    <row r="675" spans="1:61" x14ac:dyDescent="0.25">
      <c r="A675">
        <v>674</v>
      </c>
      <c r="F675">
        <v>204.81708800000001</v>
      </c>
      <c r="G675" s="3">
        <v>3</v>
      </c>
      <c r="H675">
        <v>207.80484200000001</v>
      </c>
      <c r="I675" s="5">
        <v>4</v>
      </c>
      <c r="P675">
        <v>2</v>
      </c>
      <c r="Q675" t="str">
        <f t="shared" si="11"/>
        <v>34</v>
      </c>
      <c r="R675">
        <v>4</v>
      </c>
      <c r="X675" t="s">
        <v>302</v>
      </c>
      <c r="Y675" t="s">
        <v>270</v>
      </c>
      <c r="BG675">
        <v>4</v>
      </c>
      <c r="BH675">
        <v>3681</v>
      </c>
      <c r="BI675">
        <f>($BH$784-$BH$781)/200</f>
        <v>7.4999999999999997E-2</v>
      </c>
    </row>
    <row r="676" spans="1:61" x14ac:dyDescent="0.25">
      <c r="A676">
        <v>675</v>
      </c>
      <c r="F676">
        <v>204.82178400000001</v>
      </c>
      <c r="G676" s="3">
        <v>3</v>
      </c>
      <c r="H676">
        <v>207.80484200000001</v>
      </c>
      <c r="I676" s="5">
        <v>4</v>
      </c>
      <c r="P676">
        <v>2</v>
      </c>
      <c r="Q676" t="str">
        <f t="shared" si="11"/>
        <v>34</v>
      </c>
      <c r="R676">
        <v>2</v>
      </c>
      <c r="X676" t="s">
        <v>302</v>
      </c>
      <c r="Y676" t="s">
        <v>271</v>
      </c>
      <c r="BG676">
        <v>2</v>
      </c>
      <c r="BH676">
        <v>3691</v>
      </c>
      <c r="BI676">
        <f>($BH$785-$BH$782)/200</f>
        <v>0.1</v>
      </c>
    </row>
    <row r="677" spans="1:61" x14ac:dyDescent="0.25">
      <c r="A677">
        <v>676</v>
      </c>
      <c r="F677">
        <v>204.803259</v>
      </c>
      <c r="G677" s="3">
        <v>3</v>
      </c>
      <c r="P677">
        <v>1</v>
      </c>
      <c r="Q677" t="str">
        <f t="shared" si="11"/>
        <v>3</v>
      </c>
      <c r="R677">
        <v>1</v>
      </c>
      <c r="X677" t="s">
        <v>302</v>
      </c>
      <c r="Y677" t="s">
        <v>272</v>
      </c>
      <c r="BG677">
        <v>1</v>
      </c>
      <c r="BH677">
        <v>3696</v>
      </c>
      <c r="BI677">
        <f>($BH$786-$BH$783)/200</f>
        <v>9.5000000000000001E-2</v>
      </c>
    </row>
    <row r="678" spans="1:61" x14ac:dyDescent="0.25">
      <c r="A678">
        <v>677</v>
      </c>
      <c r="P678">
        <v>0</v>
      </c>
      <c r="Q678" t="str">
        <f t="shared" si="11"/>
        <v/>
      </c>
      <c r="R678">
        <v>3</v>
      </c>
      <c r="X678" t="s">
        <v>302</v>
      </c>
      <c r="Y678" t="s">
        <v>273</v>
      </c>
      <c r="AB678" t="s">
        <v>301</v>
      </c>
      <c r="AC678" t="str">
        <f>CONCATENATE($R678,$R679,$R680,$R681)</f>
        <v>3421</v>
      </c>
      <c r="BG678">
        <v>3</v>
      </c>
      <c r="BH678">
        <v>3704</v>
      </c>
      <c r="BI678">
        <f>($BH$787-$BH$784)/200</f>
        <v>0.12</v>
      </c>
    </row>
    <row r="679" spans="1:61" x14ac:dyDescent="0.25">
      <c r="A679">
        <v>678</v>
      </c>
      <c r="P679">
        <v>0</v>
      </c>
      <c r="Q679" t="str">
        <f t="shared" si="11"/>
        <v/>
      </c>
      <c r="R679">
        <v>4</v>
      </c>
      <c r="X679" t="s">
        <v>302</v>
      </c>
      <c r="Y679" t="s">
        <v>273</v>
      </c>
      <c r="BG679">
        <v>4</v>
      </c>
      <c r="BH679">
        <v>3704</v>
      </c>
      <c r="BI679">
        <f>($BH$793-$BH$790)/200</f>
        <v>5.5E-2</v>
      </c>
    </row>
    <row r="680" spans="1:61" x14ac:dyDescent="0.25">
      <c r="A680">
        <v>679</v>
      </c>
      <c r="P680">
        <v>0</v>
      </c>
      <c r="Q680" t="str">
        <f t="shared" si="11"/>
        <v/>
      </c>
      <c r="R680">
        <v>2</v>
      </c>
      <c r="X680" t="s">
        <v>299</v>
      </c>
      <c r="Y680" t="s">
        <v>274</v>
      </c>
      <c r="BG680">
        <v>2</v>
      </c>
      <c r="BH680">
        <v>3711</v>
      </c>
      <c r="BI680">
        <f>($BH$794-$BH$791)/200</f>
        <v>0.13</v>
      </c>
    </row>
    <row r="681" spans="1:61" x14ac:dyDescent="0.25">
      <c r="A681">
        <v>680</v>
      </c>
      <c r="D681">
        <v>181.56993299999999</v>
      </c>
      <c r="E681" s="2">
        <v>2</v>
      </c>
      <c r="P681">
        <v>1</v>
      </c>
      <c r="Q681" t="str">
        <f t="shared" si="11"/>
        <v>2</v>
      </c>
      <c r="R681">
        <v>1</v>
      </c>
      <c r="X681" t="s">
        <v>301</v>
      </c>
      <c r="Y681" t="s">
        <v>268</v>
      </c>
      <c r="BG681">
        <v>1</v>
      </c>
      <c r="BH681">
        <v>3720</v>
      </c>
      <c r="BI681">
        <f>($BH$795-$BH$792)/200</f>
        <v>0.1</v>
      </c>
    </row>
    <row r="682" spans="1:61" x14ac:dyDescent="0.25">
      <c r="A682">
        <v>681</v>
      </c>
      <c r="D682">
        <v>181.544016</v>
      </c>
      <c r="E682" s="2">
        <v>2</v>
      </c>
      <c r="P682">
        <v>1</v>
      </c>
      <c r="Q682" t="str">
        <f t="shared" si="11"/>
        <v>2</v>
      </c>
      <c r="R682">
        <v>4</v>
      </c>
      <c r="X682" t="s">
        <v>301</v>
      </c>
      <c r="Y682" t="s">
        <v>280</v>
      </c>
      <c r="AB682" t="s">
        <v>300</v>
      </c>
      <c r="AC682" t="str">
        <f>CONCATENATE($R682,$R683,$R684,$R685)</f>
        <v>4321</v>
      </c>
      <c r="BG682">
        <v>4</v>
      </c>
      <c r="BH682">
        <v>3726</v>
      </c>
      <c r="BI682">
        <f>($BH$796-$BH$793)/200</f>
        <v>0.14000000000000001</v>
      </c>
    </row>
    <row r="683" spans="1:61" x14ac:dyDescent="0.25">
      <c r="A683">
        <v>682</v>
      </c>
      <c r="D683">
        <v>181.564829</v>
      </c>
      <c r="E683" s="2">
        <v>2</v>
      </c>
      <c r="P683">
        <v>1</v>
      </c>
      <c r="Q683" t="str">
        <f t="shared" si="11"/>
        <v>2</v>
      </c>
      <c r="R683">
        <v>3</v>
      </c>
      <c r="X683" t="s">
        <v>301</v>
      </c>
      <c r="Y683" t="s">
        <v>266</v>
      </c>
      <c r="BG683">
        <v>3</v>
      </c>
      <c r="BH683">
        <v>3729</v>
      </c>
      <c r="BI683">
        <f>($BH$797-$BH$794)/200</f>
        <v>0.05</v>
      </c>
    </row>
    <row r="684" spans="1:61" x14ac:dyDescent="0.25">
      <c r="A684">
        <v>683</v>
      </c>
      <c r="D684">
        <v>181.55533800000001</v>
      </c>
      <c r="E684" s="2">
        <v>2</v>
      </c>
      <c r="P684">
        <v>1</v>
      </c>
      <c r="Q684" t="str">
        <f t="shared" si="11"/>
        <v>2</v>
      </c>
      <c r="R684">
        <v>2</v>
      </c>
      <c r="X684" t="s">
        <v>301</v>
      </c>
      <c r="Y684" t="s">
        <v>267</v>
      </c>
      <c r="BG684">
        <v>2</v>
      </c>
      <c r="BH684">
        <v>3734</v>
      </c>
      <c r="BI684">
        <f>($BH$798-$BH$795)/200</f>
        <v>0.08</v>
      </c>
    </row>
    <row r="685" spans="1:61" x14ac:dyDescent="0.25">
      <c r="A685">
        <v>684</v>
      </c>
      <c r="D685">
        <v>181.54069800000002</v>
      </c>
      <c r="E685" s="2">
        <v>2</v>
      </c>
      <c r="P685">
        <v>1</v>
      </c>
      <c r="Q685" t="str">
        <f t="shared" si="11"/>
        <v>2</v>
      </c>
      <c r="R685">
        <v>1</v>
      </c>
      <c r="X685" t="s">
        <v>301</v>
      </c>
      <c r="Y685" t="s">
        <v>268</v>
      </c>
      <c r="BG685">
        <v>1</v>
      </c>
      <c r="BH685">
        <v>3744</v>
      </c>
      <c r="BI685">
        <f>($BH$799-$BH$796)/200</f>
        <v>0.08</v>
      </c>
    </row>
    <row r="686" spans="1:61" x14ac:dyDescent="0.25">
      <c r="A686">
        <v>685</v>
      </c>
      <c r="D686">
        <v>181.52702600000001</v>
      </c>
      <c r="E686" s="2">
        <v>2</v>
      </c>
      <c r="P686">
        <v>1</v>
      </c>
      <c r="Q686" t="str">
        <f t="shared" si="11"/>
        <v>2</v>
      </c>
      <c r="R686">
        <v>4</v>
      </c>
      <c r="X686" t="s">
        <v>299</v>
      </c>
      <c r="Y686" t="s">
        <v>269</v>
      </c>
      <c r="BG686">
        <v>4</v>
      </c>
      <c r="BH686">
        <v>3749</v>
      </c>
      <c r="BI686">
        <f>($BH$800-$BH$797)/200</f>
        <v>0.105</v>
      </c>
    </row>
    <row r="687" spans="1:61" x14ac:dyDescent="0.25">
      <c r="A687">
        <v>686</v>
      </c>
      <c r="B687">
        <v>173.74401499999999</v>
      </c>
      <c r="C687" s="4">
        <v>1</v>
      </c>
      <c r="D687">
        <v>181.51805000000002</v>
      </c>
      <c r="E687" s="2">
        <v>2</v>
      </c>
      <c r="P687">
        <v>2</v>
      </c>
      <c r="Q687" t="str">
        <f t="shared" si="11"/>
        <v>12</v>
      </c>
      <c r="R687">
        <v>3</v>
      </c>
      <c r="X687" t="s">
        <v>300</v>
      </c>
      <c r="Y687" t="s">
        <v>264</v>
      </c>
      <c r="BG687">
        <v>3</v>
      </c>
      <c r="BH687">
        <v>3754</v>
      </c>
      <c r="BI687">
        <f>($BH$801-$BH$798)/200</f>
        <v>7.4999999999999997E-2</v>
      </c>
    </row>
    <row r="688" spans="1:61" x14ac:dyDescent="0.25">
      <c r="A688">
        <v>687</v>
      </c>
      <c r="B688">
        <v>173.78814399999999</v>
      </c>
      <c r="C688" s="4">
        <v>1</v>
      </c>
      <c r="D688">
        <v>181.56993299999999</v>
      </c>
      <c r="E688" s="2">
        <v>2</v>
      </c>
      <c r="P688">
        <v>2</v>
      </c>
      <c r="Q688" t="str">
        <f t="shared" si="11"/>
        <v>12</v>
      </c>
      <c r="R688" t="s">
        <v>22</v>
      </c>
      <c r="X688" t="s">
        <v>300</v>
      </c>
      <c r="Y688" t="s">
        <v>261</v>
      </c>
      <c r="BG688" t="s">
        <v>22</v>
      </c>
      <c r="BH688">
        <v>3755</v>
      </c>
      <c r="BI688">
        <f>($BH$802-$BH$799)/200</f>
        <v>0.09</v>
      </c>
    </row>
    <row r="689" spans="1:61" x14ac:dyDescent="0.25">
      <c r="A689">
        <v>688</v>
      </c>
      <c r="B689">
        <v>173.76732900000002</v>
      </c>
      <c r="C689" s="4">
        <v>1</v>
      </c>
      <c r="D689">
        <v>181.56993299999999</v>
      </c>
      <c r="E689" s="2">
        <v>2</v>
      </c>
      <c r="P689">
        <v>2</v>
      </c>
      <c r="Q689" t="str">
        <f t="shared" si="11"/>
        <v>12</v>
      </c>
      <c r="R689" t="s">
        <v>22</v>
      </c>
      <c r="X689" t="s">
        <v>300</v>
      </c>
      <c r="Y689" t="s">
        <v>262</v>
      </c>
      <c r="BG689" t="s">
        <v>22</v>
      </c>
      <c r="BH689">
        <v>3757</v>
      </c>
      <c r="BI689">
        <f>($BH$803-$BH$800)/200</f>
        <v>0.1</v>
      </c>
    </row>
    <row r="690" spans="1:61" x14ac:dyDescent="0.25">
      <c r="A690">
        <v>689</v>
      </c>
      <c r="B690">
        <v>173.82288800000001</v>
      </c>
      <c r="C690" s="4">
        <v>1</v>
      </c>
      <c r="P690">
        <v>1</v>
      </c>
      <c r="Q690" t="str">
        <f t="shared" si="11"/>
        <v>1</v>
      </c>
      <c r="R690">
        <v>2</v>
      </c>
      <c r="X690" t="s">
        <v>300</v>
      </c>
      <c r="Y690" t="s">
        <v>263</v>
      </c>
      <c r="AB690" t="s">
        <v>301</v>
      </c>
      <c r="AC690" t="str">
        <f>CONCATENATE($R690,$R691,$R692,$R693)</f>
        <v>2134</v>
      </c>
      <c r="BG690">
        <v>2</v>
      </c>
      <c r="BH690">
        <v>3758</v>
      </c>
      <c r="BI690">
        <f>($BH$804-$BH$801)/200</f>
        <v>0.115</v>
      </c>
    </row>
    <row r="691" spans="1:61" x14ac:dyDescent="0.25">
      <c r="A691">
        <v>690</v>
      </c>
      <c r="B691">
        <v>173.79697100000001</v>
      </c>
      <c r="C691" s="4">
        <v>1</v>
      </c>
      <c r="P691">
        <v>1</v>
      </c>
      <c r="Q691" t="str">
        <f t="shared" si="11"/>
        <v>1</v>
      </c>
      <c r="R691">
        <v>1</v>
      </c>
      <c r="X691" t="s">
        <v>300</v>
      </c>
      <c r="Y691" t="s">
        <v>264</v>
      </c>
      <c r="BG691">
        <v>1</v>
      </c>
      <c r="BH691">
        <v>3763</v>
      </c>
      <c r="BI691">
        <f>($BH$805-$BH$802)/200</f>
        <v>7.0000000000000007E-2</v>
      </c>
    </row>
    <row r="692" spans="1:61" x14ac:dyDescent="0.25">
      <c r="A692">
        <v>691</v>
      </c>
      <c r="B692">
        <v>173.80615299999999</v>
      </c>
      <c r="C692" s="4">
        <v>1</v>
      </c>
      <c r="H692">
        <v>176.87935900000002</v>
      </c>
      <c r="I692" s="5">
        <v>4</v>
      </c>
      <c r="P692">
        <v>2</v>
      </c>
      <c r="Q692" t="str">
        <f t="shared" si="11"/>
        <v>14</v>
      </c>
      <c r="R692">
        <v>3</v>
      </c>
      <c r="X692" t="s">
        <v>300</v>
      </c>
      <c r="Y692" t="s">
        <v>261</v>
      </c>
      <c r="BG692">
        <v>3</v>
      </c>
      <c r="BH692">
        <v>3770</v>
      </c>
      <c r="BI692">
        <f>($BH$806-$BH$803)/200</f>
        <v>7.4999999999999997E-2</v>
      </c>
    </row>
    <row r="693" spans="1:61" x14ac:dyDescent="0.25">
      <c r="A693">
        <v>692</v>
      </c>
      <c r="B693">
        <v>173.74401499999999</v>
      </c>
      <c r="C693" s="4">
        <v>1</v>
      </c>
      <c r="F693">
        <v>174.965023</v>
      </c>
      <c r="G693" s="3">
        <v>3</v>
      </c>
      <c r="H693">
        <v>176.89328800000001</v>
      </c>
      <c r="I693" s="5">
        <v>4</v>
      </c>
      <c r="P693">
        <v>3</v>
      </c>
      <c r="Q693" t="str">
        <f t="shared" si="11"/>
        <v>134</v>
      </c>
      <c r="R693">
        <v>4</v>
      </c>
      <c r="X693" t="s">
        <v>300</v>
      </c>
      <c r="Y693" t="s">
        <v>262</v>
      </c>
      <c r="BG693">
        <v>4</v>
      </c>
      <c r="BH693">
        <v>3770</v>
      </c>
      <c r="BI693">
        <f>($BH$807-$BH$804)/200</f>
        <v>0.09</v>
      </c>
    </row>
    <row r="694" spans="1:61" x14ac:dyDescent="0.25">
      <c r="A694">
        <v>693</v>
      </c>
      <c r="B694">
        <v>173.74401499999999</v>
      </c>
      <c r="C694" s="4">
        <v>1</v>
      </c>
      <c r="F694">
        <v>175.077977</v>
      </c>
      <c r="G694" s="3">
        <v>3</v>
      </c>
      <c r="H694">
        <v>176.87844100000001</v>
      </c>
      <c r="I694" s="5">
        <v>4</v>
      </c>
      <c r="P694">
        <v>3</v>
      </c>
      <c r="Q694" t="str">
        <f t="shared" si="11"/>
        <v>134</v>
      </c>
      <c r="R694">
        <v>1</v>
      </c>
      <c r="X694" t="s">
        <v>300</v>
      </c>
      <c r="Y694" t="s">
        <v>263</v>
      </c>
      <c r="AB694" t="s">
        <v>302</v>
      </c>
      <c r="AC694" t="str">
        <f>CONCATENATE($R694,$R695,$R696,$R697)</f>
        <v>1234</v>
      </c>
      <c r="BG694">
        <v>1</v>
      </c>
      <c r="BH694">
        <v>3787</v>
      </c>
      <c r="BI694">
        <f>($BH$808-$BH$805)/200</f>
        <v>0.105</v>
      </c>
    </row>
    <row r="695" spans="1:61" x14ac:dyDescent="0.25">
      <c r="A695">
        <v>694</v>
      </c>
      <c r="F695">
        <v>175.00154900000001</v>
      </c>
      <c r="G695" s="3">
        <v>3</v>
      </c>
      <c r="H695">
        <v>176.86477100000002</v>
      </c>
      <c r="I695" s="5">
        <v>4</v>
      </c>
      <c r="P695">
        <v>2</v>
      </c>
      <c r="Q695" t="str">
        <f t="shared" si="11"/>
        <v>34</v>
      </c>
      <c r="R695">
        <v>2</v>
      </c>
      <c r="X695" t="s">
        <v>300</v>
      </c>
      <c r="Y695" t="s">
        <v>264</v>
      </c>
      <c r="BG695">
        <v>2</v>
      </c>
      <c r="BH695">
        <v>3788</v>
      </c>
      <c r="BI695">
        <f>($BH$809-$BH$806)/200</f>
        <v>8.5000000000000006E-2</v>
      </c>
    </row>
    <row r="696" spans="1:61" x14ac:dyDescent="0.25">
      <c r="A696">
        <v>695</v>
      </c>
      <c r="F696">
        <v>175.02098900000001</v>
      </c>
      <c r="G696" s="3">
        <v>3</v>
      </c>
      <c r="H696">
        <v>176.878748</v>
      </c>
      <c r="I696" s="5">
        <v>4</v>
      </c>
      <c r="P696">
        <v>2</v>
      </c>
      <c r="Q696" t="str">
        <f t="shared" si="11"/>
        <v>34</v>
      </c>
      <c r="R696">
        <v>3</v>
      </c>
      <c r="X696" t="s">
        <v>300</v>
      </c>
      <c r="Y696" t="s">
        <v>261</v>
      </c>
      <c r="BG696">
        <v>3</v>
      </c>
      <c r="BH696">
        <v>3794</v>
      </c>
      <c r="BI696">
        <f>($BH$810-$BH$807)/200</f>
        <v>8.5000000000000006E-2</v>
      </c>
    </row>
    <row r="697" spans="1:61" x14ac:dyDescent="0.25">
      <c r="A697">
        <v>696</v>
      </c>
      <c r="F697">
        <v>175.03109000000001</v>
      </c>
      <c r="G697" s="3">
        <v>3</v>
      </c>
      <c r="H697">
        <v>176.905226</v>
      </c>
      <c r="I697" s="5">
        <v>4</v>
      </c>
      <c r="P697">
        <v>2</v>
      </c>
      <c r="Q697" t="str">
        <f t="shared" si="11"/>
        <v>34</v>
      </c>
      <c r="R697">
        <v>4</v>
      </c>
      <c r="X697" t="s">
        <v>300</v>
      </c>
      <c r="Y697" t="s">
        <v>262</v>
      </c>
      <c r="BG697">
        <v>4</v>
      </c>
      <c r="BH697">
        <v>3794</v>
      </c>
      <c r="BI697">
        <f>($BH$811-$BH$808)/200</f>
        <v>0.1</v>
      </c>
    </row>
    <row r="698" spans="1:61" x14ac:dyDescent="0.25">
      <c r="A698">
        <v>697</v>
      </c>
      <c r="F698">
        <v>175.06654800000001</v>
      </c>
      <c r="G698" s="3">
        <v>3</v>
      </c>
      <c r="H698">
        <v>176.88446300000001</v>
      </c>
      <c r="I698" s="5">
        <v>4</v>
      </c>
      <c r="P698">
        <v>2</v>
      </c>
      <c r="Q698" t="str">
        <f t="shared" si="11"/>
        <v>34</v>
      </c>
      <c r="R698">
        <v>1</v>
      </c>
      <c r="X698" t="s">
        <v>300</v>
      </c>
      <c r="Y698" t="s">
        <v>263</v>
      </c>
      <c r="AB698" t="s">
        <v>302</v>
      </c>
      <c r="AC698" t="str">
        <f>CONCATENATE($R698,$R699,$R700,$R701)</f>
        <v>1234</v>
      </c>
      <c r="BG698">
        <v>1</v>
      </c>
      <c r="BH698">
        <v>3807</v>
      </c>
      <c r="BI698">
        <f>($BH$812-$BH$809)/200</f>
        <v>0.1</v>
      </c>
    </row>
    <row r="699" spans="1:61" x14ac:dyDescent="0.25">
      <c r="A699">
        <v>698</v>
      </c>
      <c r="F699">
        <v>175.03363999999999</v>
      </c>
      <c r="G699" s="3">
        <v>3</v>
      </c>
      <c r="H699">
        <v>176.87935900000002</v>
      </c>
      <c r="I699" s="5">
        <v>4</v>
      </c>
      <c r="P699">
        <v>2</v>
      </c>
      <c r="Q699" t="str">
        <f t="shared" si="11"/>
        <v>34</v>
      </c>
      <c r="R699">
        <v>2</v>
      </c>
      <c r="X699" t="s">
        <v>300</v>
      </c>
      <c r="Y699" t="s">
        <v>264</v>
      </c>
      <c r="BG699">
        <v>2</v>
      </c>
      <c r="BH699">
        <v>3810</v>
      </c>
      <c r="BI699">
        <f>($BH$813-$BH$810)/200</f>
        <v>7.4999999999999997E-2</v>
      </c>
    </row>
    <row r="700" spans="1:61" x14ac:dyDescent="0.25">
      <c r="A700">
        <v>699</v>
      </c>
      <c r="F700">
        <v>174.965023</v>
      </c>
      <c r="G700" s="3">
        <v>3</v>
      </c>
      <c r="P700">
        <v>1</v>
      </c>
      <c r="Q700" t="str">
        <f t="shared" si="11"/>
        <v>3</v>
      </c>
      <c r="R700">
        <v>3</v>
      </c>
      <c r="X700" t="s">
        <v>300</v>
      </c>
      <c r="Y700" t="s">
        <v>261</v>
      </c>
      <c r="BG700">
        <v>3</v>
      </c>
      <c r="BH700">
        <v>3817</v>
      </c>
      <c r="BI700">
        <f>($BH$814-$BH$811)/200</f>
        <v>0.08</v>
      </c>
    </row>
    <row r="701" spans="1:61" x14ac:dyDescent="0.25">
      <c r="A701">
        <v>700</v>
      </c>
      <c r="P701">
        <v>0</v>
      </c>
      <c r="Q701" t="str">
        <f t="shared" si="11"/>
        <v/>
      </c>
      <c r="R701">
        <v>4</v>
      </c>
      <c r="X701" t="s">
        <v>300</v>
      </c>
      <c r="Y701" t="s">
        <v>262</v>
      </c>
      <c r="BG701">
        <v>4</v>
      </c>
      <c r="BH701">
        <v>3818</v>
      </c>
      <c r="BI701">
        <f>($BH$815-$BH$812)/200</f>
        <v>0.1</v>
      </c>
    </row>
    <row r="702" spans="1:61" x14ac:dyDescent="0.25">
      <c r="A702">
        <v>701</v>
      </c>
      <c r="P702">
        <v>0</v>
      </c>
      <c r="Q702" t="str">
        <f t="shared" si="11"/>
        <v/>
      </c>
      <c r="R702">
        <v>1</v>
      </c>
      <c r="X702" t="s">
        <v>300</v>
      </c>
      <c r="Y702" t="s">
        <v>263</v>
      </c>
      <c r="AB702" t="s">
        <v>302</v>
      </c>
      <c r="AC702" t="str">
        <f>CONCATENATE($R702,$R703,$R704,$R705)</f>
        <v>1234</v>
      </c>
      <c r="BG702">
        <v>1</v>
      </c>
      <c r="BH702">
        <v>3828</v>
      </c>
      <c r="BI702">
        <f>($BH$816-$BH$813)/200</f>
        <v>0.11</v>
      </c>
    </row>
    <row r="703" spans="1:61" x14ac:dyDescent="0.25">
      <c r="A703">
        <v>702</v>
      </c>
      <c r="D703">
        <v>154.87448699999999</v>
      </c>
      <c r="E703" s="2">
        <v>2</v>
      </c>
      <c r="P703">
        <v>1</v>
      </c>
      <c r="Q703" t="str">
        <f t="shared" si="11"/>
        <v>2</v>
      </c>
      <c r="R703">
        <v>2</v>
      </c>
      <c r="X703" t="s">
        <v>300</v>
      </c>
      <c r="Y703" t="s">
        <v>264</v>
      </c>
      <c r="BG703">
        <v>2</v>
      </c>
      <c r="BH703">
        <v>3831</v>
      </c>
      <c r="BI703">
        <f>($BH$817-$BH$814)/200</f>
        <v>0.08</v>
      </c>
    </row>
    <row r="704" spans="1:61" x14ac:dyDescent="0.25">
      <c r="A704">
        <v>703</v>
      </c>
      <c r="D704">
        <v>154.87448699999999</v>
      </c>
      <c r="E704" s="2">
        <v>2</v>
      </c>
      <c r="P704">
        <v>1</v>
      </c>
      <c r="Q704" t="str">
        <f t="shared" si="11"/>
        <v>2</v>
      </c>
      <c r="R704">
        <v>3</v>
      </c>
      <c r="X704" t="s">
        <v>300</v>
      </c>
      <c r="Y704" t="s">
        <v>261</v>
      </c>
      <c r="BG704">
        <v>3</v>
      </c>
      <c r="BH704">
        <v>3839</v>
      </c>
      <c r="BI704">
        <f>($BH$818-$BH$815)/200</f>
        <v>7.0000000000000007E-2</v>
      </c>
    </row>
    <row r="705" spans="1:61" x14ac:dyDescent="0.25">
      <c r="A705">
        <v>704</v>
      </c>
      <c r="D705">
        <v>154.87448699999999</v>
      </c>
      <c r="E705" s="2">
        <v>2</v>
      </c>
      <c r="P705">
        <v>1</v>
      </c>
      <c r="Q705" t="str">
        <f t="shared" si="11"/>
        <v>2</v>
      </c>
      <c r="R705">
        <v>4</v>
      </c>
      <c r="X705" t="s">
        <v>300</v>
      </c>
      <c r="Y705" t="s">
        <v>262</v>
      </c>
      <c r="BG705">
        <v>4</v>
      </c>
      <c r="BH705">
        <v>3839</v>
      </c>
      <c r="BI705">
        <f>($BH$819-$BH$816)/200</f>
        <v>9.5000000000000001E-2</v>
      </c>
    </row>
    <row r="706" spans="1:61" x14ac:dyDescent="0.25">
      <c r="A706">
        <v>705</v>
      </c>
      <c r="D706">
        <v>154.87448699999999</v>
      </c>
      <c r="E706" s="2">
        <v>2</v>
      </c>
      <c r="P706">
        <v>1</v>
      </c>
      <c r="Q706" t="str">
        <f t="shared" ref="Q706:Q769" si="12">CONCATENATE(C706,E706,G706,I706)</f>
        <v>2</v>
      </c>
      <c r="R706">
        <v>1</v>
      </c>
      <c r="X706" t="s">
        <v>300</v>
      </c>
      <c r="Y706" t="s">
        <v>263</v>
      </c>
      <c r="AB706" t="s">
        <v>302</v>
      </c>
      <c r="AC706" t="str">
        <f>CONCATENATE($R706,$R707,$R708,$R709)</f>
        <v>1234</v>
      </c>
      <c r="BG706">
        <v>1</v>
      </c>
      <c r="BH706">
        <v>3851</v>
      </c>
      <c r="BI706">
        <f>($BH$820-$BH$817)/200</f>
        <v>9.5000000000000001E-2</v>
      </c>
    </row>
    <row r="707" spans="1:61" x14ac:dyDescent="0.25">
      <c r="A707">
        <v>706</v>
      </c>
      <c r="D707">
        <v>154.87448699999999</v>
      </c>
      <c r="E707" s="2">
        <v>2</v>
      </c>
      <c r="P707">
        <v>1</v>
      </c>
      <c r="Q707" t="str">
        <f t="shared" si="12"/>
        <v>2</v>
      </c>
      <c r="R707">
        <v>2</v>
      </c>
      <c r="X707" t="s">
        <v>300</v>
      </c>
      <c r="Y707" t="s">
        <v>264</v>
      </c>
      <c r="BG707">
        <v>2</v>
      </c>
      <c r="BH707">
        <v>3854</v>
      </c>
      <c r="BI707">
        <f>($BH$821-$BH$818)/200</f>
        <v>0.09</v>
      </c>
    </row>
    <row r="708" spans="1:61" x14ac:dyDescent="0.25">
      <c r="A708">
        <v>707</v>
      </c>
      <c r="B708">
        <v>150.22299500000003</v>
      </c>
      <c r="C708" s="4">
        <v>1</v>
      </c>
      <c r="D708">
        <v>154.87448699999999</v>
      </c>
      <c r="E708" s="2">
        <v>2</v>
      </c>
      <c r="P708">
        <v>2</v>
      </c>
      <c r="Q708" t="str">
        <f t="shared" si="12"/>
        <v>12</v>
      </c>
      <c r="R708">
        <v>3</v>
      </c>
      <c r="X708" t="s">
        <v>300</v>
      </c>
      <c r="Y708" t="s">
        <v>261</v>
      </c>
      <c r="BG708">
        <v>3</v>
      </c>
      <c r="BH708">
        <v>3862</v>
      </c>
      <c r="BI708">
        <f>($BH$822-$BH$819)/200</f>
        <v>6.5000000000000002E-2</v>
      </c>
    </row>
    <row r="709" spans="1:61" x14ac:dyDescent="0.25">
      <c r="A709">
        <v>708</v>
      </c>
      <c r="B709">
        <v>150.22299500000003</v>
      </c>
      <c r="C709" s="4">
        <v>1</v>
      </c>
      <c r="D709">
        <v>154.87448699999999</v>
      </c>
      <c r="E709" s="2">
        <v>2</v>
      </c>
      <c r="P709">
        <v>2</v>
      </c>
      <c r="Q709" t="str">
        <f t="shared" si="12"/>
        <v>12</v>
      </c>
      <c r="R709">
        <v>4</v>
      </c>
      <c r="X709" t="s">
        <v>300</v>
      </c>
      <c r="Y709" t="s">
        <v>262</v>
      </c>
      <c r="BG709">
        <v>4</v>
      </c>
      <c r="BH709">
        <v>3863</v>
      </c>
      <c r="BI709">
        <f>($BH$823-$BH$820)/200</f>
        <v>0.11</v>
      </c>
    </row>
    <row r="710" spans="1:61" x14ac:dyDescent="0.25">
      <c r="A710">
        <v>709</v>
      </c>
      <c r="B710">
        <v>150.22299500000003</v>
      </c>
      <c r="C710" s="4">
        <v>1</v>
      </c>
      <c r="D710">
        <v>154.87448699999999</v>
      </c>
      <c r="E710" s="2">
        <v>2</v>
      </c>
      <c r="P710">
        <v>2</v>
      </c>
      <c r="Q710" t="str">
        <f t="shared" si="12"/>
        <v>12</v>
      </c>
      <c r="R710">
        <v>2</v>
      </c>
      <c r="X710" t="s">
        <v>300</v>
      </c>
      <c r="Y710" t="s">
        <v>263</v>
      </c>
      <c r="AB710" t="s">
        <v>300</v>
      </c>
      <c r="AC710" t="str">
        <f>CONCATENATE($R710,$R711,$R712,$R713)</f>
        <v>2143</v>
      </c>
      <c r="BG710">
        <v>2</v>
      </c>
      <c r="BH710">
        <v>3873</v>
      </c>
      <c r="BI710">
        <f>($BH$824-$BH$821)/200</f>
        <v>0.1</v>
      </c>
    </row>
    <row r="711" spans="1:61" x14ac:dyDescent="0.25">
      <c r="A711">
        <v>710</v>
      </c>
      <c r="B711">
        <v>150.22299500000003</v>
      </c>
      <c r="C711" s="4">
        <v>1</v>
      </c>
      <c r="D711">
        <v>154.87448699999999</v>
      </c>
      <c r="E711" s="2">
        <v>2</v>
      </c>
      <c r="P711">
        <v>2</v>
      </c>
      <c r="Q711" t="str">
        <f t="shared" si="12"/>
        <v>12</v>
      </c>
      <c r="R711">
        <v>1</v>
      </c>
      <c r="X711" t="s">
        <v>300</v>
      </c>
      <c r="Y711" t="s">
        <v>264</v>
      </c>
      <c r="BG711">
        <v>1</v>
      </c>
      <c r="BH711">
        <v>3877</v>
      </c>
      <c r="BI711">
        <f>($BH$825-$BH$822)/200</f>
        <v>0.105</v>
      </c>
    </row>
    <row r="712" spans="1:61" x14ac:dyDescent="0.25">
      <c r="A712">
        <v>711</v>
      </c>
      <c r="B712">
        <v>150.22299500000003</v>
      </c>
      <c r="C712" s="4">
        <v>1</v>
      </c>
      <c r="P712">
        <v>1</v>
      </c>
      <c r="Q712" t="str">
        <f t="shared" si="12"/>
        <v>1</v>
      </c>
      <c r="R712">
        <v>4</v>
      </c>
      <c r="X712" t="s">
        <v>300</v>
      </c>
      <c r="Y712" t="s">
        <v>261</v>
      </c>
      <c r="BG712">
        <v>4</v>
      </c>
      <c r="BH712">
        <v>3885</v>
      </c>
      <c r="BI712">
        <f>($BH$826-$BH$823)/200</f>
        <v>6.5000000000000002E-2</v>
      </c>
    </row>
    <row r="713" spans="1:61" x14ac:dyDescent="0.25">
      <c r="A713">
        <v>712</v>
      </c>
      <c r="B713">
        <v>150.22299500000003</v>
      </c>
      <c r="C713" s="4">
        <v>1</v>
      </c>
      <c r="P713">
        <v>1</v>
      </c>
      <c r="Q713" t="str">
        <f t="shared" si="12"/>
        <v>1</v>
      </c>
      <c r="R713">
        <v>3</v>
      </c>
      <c r="X713" t="s">
        <v>300</v>
      </c>
      <c r="Y713" t="s">
        <v>262</v>
      </c>
      <c r="BG713">
        <v>3</v>
      </c>
      <c r="BH713">
        <v>3886</v>
      </c>
      <c r="BI713">
        <f>($BH$827-$BH$824)/200</f>
        <v>0.115</v>
      </c>
    </row>
    <row r="714" spans="1:61" x14ac:dyDescent="0.25">
      <c r="A714">
        <v>713</v>
      </c>
      <c r="B714">
        <v>150.22299500000003</v>
      </c>
      <c r="C714" s="4">
        <v>1</v>
      </c>
      <c r="H714">
        <v>150.91979500000002</v>
      </c>
      <c r="I714" s="5">
        <v>4</v>
      </c>
      <c r="P714">
        <v>2</v>
      </c>
      <c r="Q714" t="str">
        <f t="shared" si="12"/>
        <v>14</v>
      </c>
      <c r="R714">
        <v>2</v>
      </c>
      <c r="X714" t="s">
        <v>300</v>
      </c>
      <c r="Y714" t="s">
        <v>263</v>
      </c>
      <c r="AB714" t="s">
        <v>301</v>
      </c>
      <c r="AC714" t="str">
        <f>CONCATENATE($R714,$R715,$R716,$R717)</f>
        <v>2134</v>
      </c>
      <c r="BG714">
        <v>2</v>
      </c>
      <c r="BH714">
        <v>3893</v>
      </c>
      <c r="BI714">
        <f>($BH$828-$BH$825)/200</f>
        <v>9.5000000000000001E-2</v>
      </c>
    </row>
    <row r="715" spans="1:61" x14ac:dyDescent="0.25">
      <c r="A715">
        <v>714</v>
      </c>
      <c r="F715">
        <v>150.42941300000001</v>
      </c>
      <c r="G715" s="3">
        <v>3</v>
      </c>
      <c r="H715">
        <v>150.91979500000002</v>
      </c>
      <c r="I715" s="5">
        <v>4</v>
      </c>
      <c r="P715">
        <v>2</v>
      </c>
      <c r="Q715" t="str">
        <f t="shared" si="12"/>
        <v>34</v>
      </c>
      <c r="R715">
        <v>1</v>
      </c>
      <c r="X715" t="s">
        <v>302</v>
      </c>
      <c r="Y715" t="s">
        <v>273</v>
      </c>
      <c r="BG715">
        <v>1</v>
      </c>
      <c r="BH715">
        <v>3901</v>
      </c>
      <c r="BI715">
        <f>($BH$834-$BH$831)/200</f>
        <v>7.4999999999999997E-2</v>
      </c>
    </row>
    <row r="716" spans="1:61" x14ac:dyDescent="0.25">
      <c r="A716">
        <v>715</v>
      </c>
      <c r="F716">
        <v>150.42941300000001</v>
      </c>
      <c r="G716" s="3">
        <v>3</v>
      </c>
      <c r="H716">
        <v>150.91979500000002</v>
      </c>
      <c r="I716" s="5">
        <v>4</v>
      </c>
      <c r="P716">
        <v>2</v>
      </c>
      <c r="Q716" t="str">
        <f t="shared" si="12"/>
        <v>34</v>
      </c>
      <c r="R716">
        <v>3</v>
      </c>
      <c r="X716" t="s">
        <v>302</v>
      </c>
      <c r="Y716" t="s">
        <v>270</v>
      </c>
      <c r="BG716">
        <v>3</v>
      </c>
      <c r="BH716">
        <v>3909</v>
      </c>
      <c r="BI716">
        <f>($BH$835-$BH$832)/200</f>
        <v>0.115</v>
      </c>
    </row>
    <row r="717" spans="1:61" x14ac:dyDescent="0.25">
      <c r="A717">
        <v>716</v>
      </c>
      <c r="F717">
        <v>150.42941300000001</v>
      </c>
      <c r="G717" s="3">
        <v>3</v>
      </c>
      <c r="H717">
        <v>150.91979500000002</v>
      </c>
      <c r="I717" s="5">
        <v>4</v>
      </c>
      <c r="P717">
        <v>2</v>
      </c>
      <c r="Q717" t="str">
        <f t="shared" si="12"/>
        <v>34</v>
      </c>
      <c r="R717">
        <v>4</v>
      </c>
      <c r="X717" t="s">
        <v>302</v>
      </c>
      <c r="Y717" t="s">
        <v>271</v>
      </c>
      <c r="BG717">
        <v>4</v>
      </c>
      <c r="BH717">
        <v>3909</v>
      </c>
      <c r="BI717">
        <f>($BH$836-$BH$833)/200</f>
        <v>0.1</v>
      </c>
    </row>
    <row r="718" spans="1:61" x14ac:dyDescent="0.25">
      <c r="A718">
        <v>717</v>
      </c>
      <c r="F718">
        <v>150.42941300000001</v>
      </c>
      <c r="G718" s="3">
        <v>3</v>
      </c>
      <c r="H718">
        <v>150.91979500000002</v>
      </c>
      <c r="I718" s="5">
        <v>4</v>
      </c>
      <c r="P718">
        <v>2</v>
      </c>
      <c r="Q718" t="str">
        <f t="shared" si="12"/>
        <v>34</v>
      </c>
      <c r="R718">
        <v>2</v>
      </c>
      <c r="X718" t="s">
        <v>302</v>
      </c>
      <c r="Y718" t="s">
        <v>272</v>
      </c>
      <c r="BG718">
        <v>2</v>
      </c>
      <c r="BH718">
        <v>3915</v>
      </c>
      <c r="BI718">
        <f>($BH$837-$BH$834)/200</f>
        <v>0.125</v>
      </c>
    </row>
    <row r="719" spans="1:61" x14ac:dyDescent="0.25">
      <c r="A719">
        <v>718</v>
      </c>
      <c r="F719">
        <v>150.42941300000001</v>
      </c>
      <c r="G719" s="3">
        <v>3</v>
      </c>
      <c r="H719">
        <v>150.91979500000002</v>
      </c>
      <c r="I719" s="5">
        <v>4</v>
      </c>
      <c r="P719">
        <v>2</v>
      </c>
      <c r="Q719" t="str">
        <f t="shared" si="12"/>
        <v>34</v>
      </c>
      <c r="R719">
        <v>1</v>
      </c>
      <c r="X719" t="s">
        <v>302</v>
      </c>
      <c r="Y719" t="s">
        <v>273</v>
      </c>
      <c r="BG719">
        <v>1</v>
      </c>
      <c r="BH719">
        <v>3922</v>
      </c>
      <c r="BI719">
        <f>($BH$838-$BH$835)/200</f>
        <v>5.5E-2</v>
      </c>
    </row>
    <row r="720" spans="1:61" x14ac:dyDescent="0.25">
      <c r="A720">
        <v>719</v>
      </c>
      <c r="F720">
        <v>150.42941300000001</v>
      </c>
      <c r="G720" s="3">
        <v>3</v>
      </c>
      <c r="H720">
        <v>150.91979500000002</v>
      </c>
      <c r="I720" s="5">
        <v>4</v>
      </c>
      <c r="P720">
        <v>2</v>
      </c>
      <c r="Q720" t="str">
        <f t="shared" si="12"/>
        <v>34</v>
      </c>
      <c r="R720" t="s">
        <v>22</v>
      </c>
      <c r="X720" t="s">
        <v>302</v>
      </c>
      <c r="Y720" t="s">
        <v>270</v>
      </c>
      <c r="BG720" t="s">
        <v>22</v>
      </c>
      <c r="BH720">
        <v>3926</v>
      </c>
      <c r="BI720">
        <f>($BH$839-$BH$836)/200</f>
        <v>0.09</v>
      </c>
    </row>
    <row r="721" spans="1:61" x14ac:dyDescent="0.25">
      <c r="A721">
        <v>720</v>
      </c>
      <c r="F721">
        <v>150.42941300000001</v>
      </c>
      <c r="G721" s="3">
        <v>3</v>
      </c>
      <c r="H721">
        <v>150.91979500000002</v>
      </c>
      <c r="I721" s="5">
        <v>4</v>
      </c>
      <c r="P721">
        <v>2</v>
      </c>
      <c r="Q721" t="str">
        <f t="shared" si="12"/>
        <v>34</v>
      </c>
      <c r="R721" t="s">
        <v>22</v>
      </c>
      <c r="X721" t="s">
        <v>302</v>
      </c>
      <c r="Y721" t="s">
        <v>271</v>
      </c>
      <c r="BG721" t="s">
        <v>22</v>
      </c>
      <c r="BH721">
        <v>3928</v>
      </c>
      <c r="BI721">
        <f>($BH$840-$BH$837)/200</f>
        <v>0.09</v>
      </c>
    </row>
    <row r="722" spans="1:61" x14ac:dyDescent="0.25">
      <c r="A722">
        <v>721</v>
      </c>
      <c r="P722">
        <v>0</v>
      </c>
      <c r="Q722" t="str">
        <f t="shared" si="12"/>
        <v/>
      </c>
      <c r="R722">
        <v>2</v>
      </c>
      <c r="X722" t="s">
        <v>302</v>
      </c>
      <c r="Y722" t="s">
        <v>272</v>
      </c>
      <c r="AB722" t="s">
        <v>301</v>
      </c>
      <c r="AC722" t="str">
        <f>CONCATENATE($R722,$R723,$R724,$R725)</f>
        <v>2134</v>
      </c>
      <c r="BG722">
        <v>2</v>
      </c>
      <c r="BH722">
        <v>3929</v>
      </c>
      <c r="BI722">
        <f>($BH$841-$BH$838)/200</f>
        <v>0.115</v>
      </c>
    </row>
    <row r="723" spans="1:61" x14ac:dyDescent="0.25">
      <c r="A723">
        <v>722</v>
      </c>
      <c r="P723">
        <v>0</v>
      </c>
      <c r="Q723" t="str">
        <f t="shared" si="12"/>
        <v/>
      </c>
      <c r="R723">
        <v>1</v>
      </c>
      <c r="X723" t="s">
        <v>302</v>
      </c>
      <c r="Y723" t="s">
        <v>273</v>
      </c>
      <c r="BG723">
        <v>1</v>
      </c>
      <c r="BH723">
        <v>3930</v>
      </c>
      <c r="BI723">
        <f>($BH$842-$BH$839)/200</f>
        <v>0.08</v>
      </c>
    </row>
    <row r="724" spans="1:61" x14ac:dyDescent="0.25">
      <c r="A724">
        <v>723</v>
      </c>
      <c r="P724">
        <v>0</v>
      </c>
      <c r="Q724" t="str">
        <f t="shared" si="12"/>
        <v/>
      </c>
      <c r="R724">
        <v>3</v>
      </c>
      <c r="X724" t="s">
        <v>302</v>
      </c>
      <c r="Y724" t="s">
        <v>270</v>
      </c>
      <c r="BG724">
        <v>3</v>
      </c>
      <c r="BH724">
        <v>3937</v>
      </c>
      <c r="BI724">
        <f>($BH$843-$BH$840)/200</f>
        <v>8.5000000000000006E-2</v>
      </c>
    </row>
    <row r="725" spans="1:61" x14ac:dyDescent="0.25">
      <c r="A725">
        <v>724</v>
      </c>
      <c r="P725">
        <v>0</v>
      </c>
      <c r="Q725" t="str">
        <f t="shared" si="12"/>
        <v/>
      </c>
      <c r="R725">
        <v>4</v>
      </c>
      <c r="X725" t="s">
        <v>302</v>
      </c>
      <c r="Y725" t="s">
        <v>271</v>
      </c>
      <c r="BG725">
        <v>4</v>
      </c>
      <c r="BH725">
        <v>3937</v>
      </c>
      <c r="BI725">
        <f>($BH$844-$BH$841)/200</f>
        <v>0.09</v>
      </c>
    </row>
    <row r="726" spans="1:61" x14ac:dyDescent="0.25">
      <c r="A726">
        <v>725</v>
      </c>
      <c r="D726">
        <v>114.16725400000001</v>
      </c>
      <c r="E726" s="2">
        <v>2</v>
      </c>
      <c r="P726">
        <v>1</v>
      </c>
      <c r="Q726" t="str">
        <f t="shared" si="12"/>
        <v>2</v>
      </c>
      <c r="R726">
        <v>2</v>
      </c>
      <c r="X726" t="s">
        <v>302</v>
      </c>
      <c r="Y726" t="s">
        <v>272</v>
      </c>
      <c r="AB726" t="s">
        <v>301</v>
      </c>
      <c r="AC726" t="str">
        <f>CONCATENATE($R726,$R727,$R728,$R729)</f>
        <v>2134</v>
      </c>
      <c r="BG726">
        <v>2</v>
      </c>
      <c r="BH726">
        <v>3949</v>
      </c>
      <c r="BI726">
        <f>($BH$845-$BH$842)/200</f>
        <v>0.11</v>
      </c>
    </row>
    <row r="727" spans="1:61" x14ac:dyDescent="0.25">
      <c r="A727">
        <v>726</v>
      </c>
      <c r="D727">
        <v>114.16725400000001</v>
      </c>
      <c r="E727" s="2">
        <v>2</v>
      </c>
      <c r="P727">
        <v>1</v>
      </c>
      <c r="Q727" t="str">
        <f t="shared" si="12"/>
        <v>2</v>
      </c>
      <c r="R727">
        <v>1</v>
      </c>
      <c r="X727" t="s">
        <v>302</v>
      </c>
      <c r="Y727" t="s">
        <v>273</v>
      </c>
      <c r="BG727">
        <v>1</v>
      </c>
      <c r="BH727">
        <v>3954</v>
      </c>
      <c r="BI727">
        <f>($BH$846-$BH$843)/200</f>
        <v>8.5000000000000006E-2</v>
      </c>
    </row>
    <row r="728" spans="1:61" x14ac:dyDescent="0.25">
      <c r="A728">
        <v>727</v>
      </c>
      <c r="D728">
        <v>114.18587300000002</v>
      </c>
      <c r="E728" s="2">
        <v>2</v>
      </c>
      <c r="P728">
        <v>1</v>
      </c>
      <c r="Q728" t="str">
        <f t="shared" si="12"/>
        <v>2</v>
      </c>
      <c r="R728">
        <v>3</v>
      </c>
      <c r="X728" t="s">
        <v>302</v>
      </c>
      <c r="Y728" t="s">
        <v>270</v>
      </c>
      <c r="BG728">
        <v>3</v>
      </c>
      <c r="BH728">
        <v>3960</v>
      </c>
      <c r="BI728">
        <f>($BH$847-$BH$844)/200</f>
        <v>0.08</v>
      </c>
    </row>
    <row r="729" spans="1:61" x14ac:dyDescent="0.25">
      <c r="A729">
        <v>728</v>
      </c>
      <c r="B729">
        <v>109.05042900000001</v>
      </c>
      <c r="C729" s="4">
        <v>1</v>
      </c>
      <c r="D729">
        <v>114.19199600000002</v>
      </c>
      <c r="E729" s="2">
        <v>2</v>
      </c>
      <c r="P729">
        <v>2</v>
      </c>
      <c r="Q729" t="str">
        <f t="shared" si="12"/>
        <v>12</v>
      </c>
      <c r="R729">
        <v>4</v>
      </c>
      <c r="X729" t="s">
        <v>302</v>
      </c>
      <c r="Y729" t="s">
        <v>271</v>
      </c>
      <c r="BG729">
        <v>4</v>
      </c>
      <c r="BH729">
        <v>3960</v>
      </c>
      <c r="BI729">
        <f>($BH$848-$BH$845)/200</f>
        <v>0.09</v>
      </c>
    </row>
    <row r="730" spans="1:61" x14ac:dyDescent="0.25">
      <c r="A730">
        <v>729</v>
      </c>
      <c r="B730">
        <v>109.06287200000001</v>
      </c>
      <c r="C730" s="4">
        <v>1</v>
      </c>
      <c r="D730">
        <v>114.216994</v>
      </c>
      <c r="E730" s="2">
        <v>2</v>
      </c>
      <c r="P730">
        <v>2</v>
      </c>
      <c r="Q730" t="str">
        <f t="shared" si="12"/>
        <v>12</v>
      </c>
      <c r="R730">
        <v>2</v>
      </c>
      <c r="X730" t="s">
        <v>302</v>
      </c>
      <c r="Y730" t="s">
        <v>272</v>
      </c>
      <c r="AB730" t="s">
        <v>300</v>
      </c>
      <c r="AC730" t="str">
        <f>CONCATENATE($R730,$R731,$R732,$R733)</f>
        <v>2143</v>
      </c>
      <c r="BG730">
        <v>2</v>
      </c>
      <c r="BH730">
        <v>3970</v>
      </c>
      <c r="BI730">
        <f>($BH$849-$BH$846)/200</f>
        <v>0.1</v>
      </c>
    </row>
    <row r="731" spans="1:61" x14ac:dyDescent="0.25">
      <c r="A731">
        <v>730</v>
      </c>
      <c r="B731">
        <v>109.05874100000001</v>
      </c>
      <c r="C731" s="4">
        <v>1</v>
      </c>
      <c r="D731">
        <v>114.216791</v>
      </c>
      <c r="E731" s="2">
        <v>2</v>
      </c>
      <c r="P731">
        <v>2</v>
      </c>
      <c r="Q731" t="str">
        <f t="shared" si="12"/>
        <v>12</v>
      </c>
      <c r="R731">
        <v>1</v>
      </c>
      <c r="X731" t="s">
        <v>302</v>
      </c>
      <c r="Y731" t="s">
        <v>273</v>
      </c>
      <c r="BG731">
        <v>1</v>
      </c>
      <c r="BH731">
        <v>3976</v>
      </c>
      <c r="BI731">
        <f>($BH$850-$BH$847)/200</f>
        <v>0.09</v>
      </c>
    </row>
    <row r="732" spans="1:61" x14ac:dyDescent="0.25">
      <c r="A732">
        <v>731</v>
      </c>
      <c r="B732">
        <v>109.028998</v>
      </c>
      <c r="C732" s="4">
        <v>1</v>
      </c>
      <c r="D732">
        <v>114.16725400000001</v>
      </c>
      <c r="E732" s="2">
        <v>2</v>
      </c>
      <c r="P732">
        <v>2</v>
      </c>
      <c r="Q732" t="str">
        <f t="shared" si="12"/>
        <v>12</v>
      </c>
      <c r="R732">
        <v>4</v>
      </c>
      <c r="X732" t="s">
        <v>302</v>
      </c>
      <c r="Y732" t="s">
        <v>270</v>
      </c>
      <c r="BG732">
        <v>4</v>
      </c>
      <c r="BH732">
        <v>3981</v>
      </c>
      <c r="BI732">
        <f>($BH$851-$BH$848)/200</f>
        <v>0.09</v>
      </c>
    </row>
    <row r="733" spans="1:61" x14ac:dyDescent="0.25">
      <c r="A733">
        <v>732</v>
      </c>
      <c r="B733">
        <v>109.015276</v>
      </c>
      <c r="C733" s="4">
        <v>1</v>
      </c>
      <c r="P733">
        <v>1</v>
      </c>
      <c r="Q733" t="str">
        <f t="shared" si="12"/>
        <v>1</v>
      </c>
      <c r="R733">
        <v>3</v>
      </c>
      <c r="X733" t="s">
        <v>302</v>
      </c>
      <c r="Y733" t="s">
        <v>271</v>
      </c>
      <c r="BG733">
        <v>3</v>
      </c>
      <c r="BH733">
        <v>3983</v>
      </c>
      <c r="BI733">
        <f>($BH$852-$BH$849)/200</f>
        <v>0.105</v>
      </c>
    </row>
    <row r="734" spans="1:61" x14ac:dyDescent="0.25">
      <c r="A734">
        <v>733</v>
      </c>
      <c r="B734">
        <v>108.988135</v>
      </c>
      <c r="C734" s="4">
        <v>1</v>
      </c>
      <c r="P734">
        <v>1</v>
      </c>
      <c r="Q734" t="str">
        <f t="shared" si="12"/>
        <v>1</v>
      </c>
      <c r="R734">
        <v>2</v>
      </c>
      <c r="X734" t="s">
        <v>302</v>
      </c>
      <c r="Y734" t="s">
        <v>272</v>
      </c>
      <c r="AB734" t="s">
        <v>300</v>
      </c>
      <c r="AC734" t="str">
        <f>CONCATENATE($R734,$R735,$R736,$R737)</f>
        <v>2143</v>
      </c>
      <c r="BG734">
        <v>2</v>
      </c>
      <c r="BH734">
        <v>3993</v>
      </c>
      <c r="BI734">
        <f>($BH$853-$BH$850)/200</f>
        <v>0.11</v>
      </c>
    </row>
    <row r="735" spans="1:61" x14ac:dyDescent="0.25">
      <c r="A735">
        <v>734</v>
      </c>
      <c r="B735">
        <v>109.05042900000001</v>
      </c>
      <c r="C735" s="4">
        <v>1</v>
      </c>
      <c r="P735">
        <v>1</v>
      </c>
      <c r="Q735" t="str">
        <f t="shared" si="12"/>
        <v>1</v>
      </c>
      <c r="R735">
        <v>1</v>
      </c>
      <c r="X735" t="s">
        <v>302</v>
      </c>
      <c r="Y735" t="s">
        <v>273</v>
      </c>
      <c r="BG735">
        <v>1</v>
      </c>
      <c r="BH735">
        <v>3999</v>
      </c>
      <c r="BI735">
        <f>($BH$854-$BH$851)/200</f>
        <v>0.08</v>
      </c>
    </row>
    <row r="736" spans="1:61" x14ac:dyDescent="0.25">
      <c r="A736">
        <v>735</v>
      </c>
      <c r="F736">
        <v>108.561575</v>
      </c>
      <c r="G736" s="3">
        <v>3</v>
      </c>
      <c r="H736">
        <v>108.51994500000001</v>
      </c>
      <c r="I736" s="5">
        <v>4</v>
      </c>
      <c r="P736">
        <v>2</v>
      </c>
      <c r="Q736" t="str">
        <f t="shared" si="12"/>
        <v>34</v>
      </c>
      <c r="R736">
        <v>4</v>
      </c>
      <c r="X736" t="s">
        <v>302</v>
      </c>
      <c r="Y736" t="s">
        <v>270</v>
      </c>
      <c r="BG736">
        <v>4</v>
      </c>
      <c r="BH736">
        <v>4005</v>
      </c>
      <c r="BI736">
        <f>($BH$855-$BH$852)/200</f>
        <v>8.5000000000000006E-2</v>
      </c>
    </row>
    <row r="737" spans="1:61" x14ac:dyDescent="0.25">
      <c r="A737">
        <v>736</v>
      </c>
      <c r="F737">
        <v>108.68631200000002</v>
      </c>
      <c r="G737" s="3">
        <v>3</v>
      </c>
      <c r="H737">
        <v>108.46326300000001</v>
      </c>
      <c r="I737" s="5">
        <v>4</v>
      </c>
      <c r="P737">
        <v>2</v>
      </c>
      <c r="Q737" t="str">
        <f t="shared" si="12"/>
        <v>34</v>
      </c>
      <c r="R737">
        <v>3</v>
      </c>
      <c r="X737" t="s">
        <v>302</v>
      </c>
      <c r="Y737" t="s">
        <v>271</v>
      </c>
      <c r="BG737">
        <v>3</v>
      </c>
      <c r="BH737">
        <v>4006</v>
      </c>
      <c r="BI737">
        <f>($BH$856-$BH$853)/200</f>
        <v>0.1</v>
      </c>
    </row>
    <row r="738" spans="1:61" x14ac:dyDescent="0.25">
      <c r="A738">
        <v>737</v>
      </c>
      <c r="F738">
        <v>108.67325400000001</v>
      </c>
      <c r="G738" s="3">
        <v>3</v>
      </c>
      <c r="H738">
        <v>108.47234200000001</v>
      </c>
      <c r="I738" s="5">
        <v>4</v>
      </c>
      <c r="P738">
        <v>2</v>
      </c>
      <c r="Q738" t="str">
        <f t="shared" si="12"/>
        <v>34</v>
      </c>
      <c r="R738">
        <v>2</v>
      </c>
      <c r="X738" t="s">
        <v>302</v>
      </c>
      <c r="Y738" t="s">
        <v>272</v>
      </c>
      <c r="AB738" t="s">
        <v>300</v>
      </c>
      <c r="AC738" t="str">
        <f>CONCATENATE($R738,$R739,$R740,$R741)</f>
        <v>2143</v>
      </c>
      <c r="BG738">
        <v>2</v>
      </c>
      <c r="BH738">
        <v>4013</v>
      </c>
      <c r="BI738">
        <f>($BH$857-$BH$854)/200</f>
        <v>0.11</v>
      </c>
    </row>
    <row r="739" spans="1:61" x14ac:dyDescent="0.25">
      <c r="A739">
        <v>738</v>
      </c>
      <c r="F739">
        <v>108.54387100000001</v>
      </c>
      <c r="G739" s="3">
        <v>3</v>
      </c>
      <c r="H739">
        <v>108.47000000000001</v>
      </c>
      <c r="I739" s="5">
        <v>4</v>
      </c>
      <c r="P739">
        <v>2</v>
      </c>
      <c r="Q739" t="str">
        <f t="shared" si="12"/>
        <v>34</v>
      </c>
      <c r="R739">
        <v>1</v>
      </c>
      <c r="X739" t="s">
        <v>302</v>
      </c>
      <c r="Y739" t="s">
        <v>273</v>
      </c>
      <c r="BG739">
        <v>1</v>
      </c>
      <c r="BH739">
        <v>4020</v>
      </c>
      <c r="BI739">
        <f>($BH$858-$BH$855)/200</f>
        <v>8.5000000000000006E-2</v>
      </c>
    </row>
    <row r="740" spans="1:61" x14ac:dyDescent="0.25">
      <c r="A740">
        <v>739</v>
      </c>
      <c r="F740">
        <v>108.59259600000001</v>
      </c>
      <c r="G740" s="3">
        <v>3</v>
      </c>
      <c r="H740">
        <v>108.49576400000001</v>
      </c>
      <c r="I740" s="5">
        <v>4</v>
      </c>
      <c r="P740">
        <v>2</v>
      </c>
      <c r="Q740" t="str">
        <f t="shared" si="12"/>
        <v>34</v>
      </c>
      <c r="R740">
        <v>4</v>
      </c>
      <c r="X740" t="s">
        <v>302</v>
      </c>
      <c r="Y740" t="s">
        <v>270</v>
      </c>
      <c r="BG740">
        <v>4</v>
      </c>
      <c r="BH740">
        <v>4027</v>
      </c>
      <c r="BI740">
        <f>($BH$859-$BH$856)/200</f>
        <v>7.0000000000000007E-2</v>
      </c>
    </row>
    <row r="741" spans="1:61" x14ac:dyDescent="0.25">
      <c r="A741">
        <v>740</v>
      </c>
      <c r="F741">
        <v>108.62269400000001</v>
      </c>
      <c r="G741" s="3">
        <v>3</v>
      </c>
      <c r="H741">
        <v>108.46928200000001</v>
      </c>
      <c r="I741" s="5">
        <v>4</v>
      </c>
      <c r="P741">
        <v>2</v>
      </c>
      <c r="Q741" t="str">
        <f t="shared" si="12"/>
        <v>34</v>
      </c>
      <c r="R741">
        <v>3</v>
      </c>
      <c r="X741" t="s">
        <v>302</v>
      </c>
      <c r="Y741" t="s">
        <v>271</v>
      </c>
      <c r="BG741">
        <v>3</v>
      </c>
      <c r="BH741">
        <v>4029</v>
      </c>
      <c r="BI741">
        <f>($BH$860-$BH$857)/200</f>
        <v>9.5000000000000001E-2</v>
      </c>
    </row>
    <row r="742" spans="1:61" x14ac:dyDescent="0.25">
      <c r="A742">
        <v>741</v>
      </c>
      <c r="F742">
        <v>108.60774800000002</v>
      </c>
      <c r="G742" s="3">
        <v>3</v>
      </c>
      <c r="H742">
        <v>108.51994500000001</v>
      </c>
      <c r="I742" s="5">
        <v>4</v>
      </c>
      <c r="P742">
        <v>2</v>
      </c>
      <c r="Q742" t="str">
        <f t="shared" si="12"/>
        <v>34</v>
      </c>
      <c r="R742">
        <v>2</v>
      </c>
      <c r="X742" t="s">
        <v>302</v>
      </c>
      <c r="Y742" t="s">
        <v>272</v>
      </c>
      <c r="AB742" t="s">
        <v>300</v>
      </c>
      <c r="AC742" t="str">
        <f>CONCATENATE($R742,$R743,$R744,$R745)</f>
        <v>2143</v>
      </c>
      <c r="BG742">
        <v>2</v>
      </c>
      <c r="BH742">
        <v>4033</v>
      </c>
      <c r="BI742">
        <f>($BH$861-$BH$858)/200</f>
        <v>9.5000000000000001E-2</v>
      </c>
    </row>
    <row r="743" spans="1:61" x14ac:dyDescent="0.25">
      <c r="A743">
        <v>742</v>
      </c>
      <c r="F743">
        <v>108.561575</v>
      </c>
      <c r="G743" s="3">
        <v>3</v>
      </c>
      <c r="H743">
        <v>108.55065800000001</v>
      </c>
      <c r="I743" s="5">
        <v>4</v>
      </c>
      <c r="P743">
        <v>2</v>
      </c>
      <c r="Q743" t="str">
        <f t="shared" si="12"/>
        <v>34</v>
      </c>
      <c r="R743">
        <v>1</v>
      </c>
      <c r="X743" t="s">
        <v>302</v>
      </c>
      <c r="Y743" t="s">
        <v>273</v>
      </c>
      <c r="BG743">
        <v>1</v>
      </c>
      <c r="BH743">
        <v>4043</v>
      </c>
      <c r="BI743">
        <f>($BH$862-$BH$859)/200</f>
        <v>0.1</v>
      </c>
    </row>
    <row r="744" spans="1:61" x14ac:dyDescent="0.25">
      <c r="A744">
        <v>743</v>
      </c>
      <c r="P744">
        <v>0</v>
      </c>
      <c r="Q744" t="str">
        <f t="shared" si="12"/>
        <v/>
      </c>
      <c r="R744">
        <v>4</v>
      </c>
      <c r="X744" t="s">
        <v>302</v>
      </c>
      <c r="Y744" t="s">
        <v>270</v>
      </c>
      <c r="BG744">
        <v>4</v>
      </c>
      <c r="BH744">
        <v>4048</v>
      </c>
      <c r="BI744">
        <f>($BH$863-$BH$860)/200</f>
        <v>7.4999999999999997E-2</v>
      </c>
    </row>
    <row r="745" spans="1:61" x14ac:dyDescent="0.25">
      <c r="A745">
        <v>744</v>
      </c>
      <c r="D745">
        <v>85.650421000000009</v>
      </c>
      <c r="E745" s="2">
        <v>2</v>
      </c>
      <c r="P745">
        <v>1</v>
      </c>
      <c r="Q745" t="str">
        <f t="shared" si="12"/>
        <v>2</v>
      </c>
      <c r="R745">
        <v>3</v>
      </c>
      <c r="X745" t="s">
        <v>302</v>
      </c>
      <c r="Y745" t="s">
        <v>271</v>
      </c>
      <c r="BG745">
        <v>3</v>
      </c>
      <c r="BH745">
        <v>4053</v>
      </c>
      <c r="BI745">
        <f>($BH$864-$BH$861)/200</f>
        <v>0.12</v>
      </c>
    </row>
    <row r="746" spans="1:61" x14ac:dyDescent="0.25">
      <c r="A746">
        <v>745</v>
      </c>
      <c r="D746">
        <v>85.74281400000001</v>
      </c>
      <c r="E746" s="2">
        <v>2</v>
      </c>
      <c r="P746">
        <v>1</v>
      </c>
      <c r="Q746" t="str">
        <f t="shared" si="12"/>
        <v>2</v>
      </c>
      <c r="R746">
        <v>2</v>
      </c>
      <c r="X746" t="s">
        <v>302</v>
      </c>
      <c r="Y746" t="s">
        <v>272</v>
      </c>
      <c r="AB746" t="s">
        <v>300</v>
      </c>
      <c r="AC746" t="str">
        <f>CONCATENATE($R746,$R747,$R748,$R749)</f>
        <v>2143</v>
      </c>
      <c r="BG746">
        <v>2</v>
      </c>
      <c r="BH746">
        <v>4060</v>
      </c>
      <c r="BI746">
        <f>($BH$865-$BH$862)/200</f>
        <v>9.5000000000000001E-2</v>
      </c>
    </row>
    <row r="747" spans="1:61" x14ac:dyDescent="0.25">
      <c r="A747">
        <v>746</v>
      </c>
      <c r="D747">
        <v>85.719907000000006</v>
      </c>
      <c r="E747" s="2">
        <v>2</v>
      </c>
      <c r="P747">
        <v>1</v>
      </c>
      <c r="Q747" t="str">
        <f t="shared" si="12"/>
        <v>2</v>
      </c>
      <c r="R747">
        <v>1</v>
      </c>
      <c r="X747" t="s">
        <v>302</v>
      </c>
      <c r="Y747" t="s">
        <v>273</v>
      </c>
      <c r="BG747">
        <v>1</v>
      </c>
      <c r="BH747">
        <v>4070</v>
      </c>
      <c r="BI747">
        <f>($BH$866-$BH$863)/200</f>
        <v>0.125</v>
      </c>
    </row>
    <row r="748" spans="1:61" x14ac:dyDescent="0.25">
      <c r="A748">
        <v>747</v>
      </c>
      <c r="D748">
        <v>85.724703000000005</v>
      </c>
      <c r="E748" s="2">
        <v>2</v>
      </c>
      <c r="P748">
        <v>1</v>
      </c>
      <c r="Q748" t="str">
        <f t="shared" si="12"/>
        <v>2</v>
      </c>
      <c r="R748">
        <v>4</v>
      </c>
      <c r="X748" t="s">
        <v>302</v>
      </c>
      <c r="Y748" t="s">
        <v>270</v>
      </c>
      <c r="BG748">
        <v>4</v>
      </c>
      <c r="BH748">
        <v>4073</v>
      </c>
      <c r="BI748">
        <f>($BH$867-$BH$864)/200</f>
        <v>7.4999999999999997E-2</v>
      </c>
    </row>
    <row r="749" spans="1:61" x14ac:dyDescent="0.25">
      <c r="A749">
        <v>748</v>
      </c>
      <c r="D749">
        <v>85.683634000000012</v>
      </c>
      <c r="E749" s="2">
        <v>2</v>
      </c>
      <c r="P749">
        <v>1</v>
      </c>
      <c r="Q749" t="str">
        <f t="shared" si="12"/>
        <v>2</v>
      </c>
      <c r="R749">
        <v>3</v>
      </c>
      <c r="X749" t="s">
        <v>302</v>
      </c>
      <c r="Y749" t="s">
        <v>271</v>
      </c>
      <c r="BG749">
        <v>3</v>
      </c>
      <c r="BH749">
        <v>4078</v>
      </c>
      <c r="BI749">
        <f>($BH$868-$BH$865)/200</f>
        <v>0.14499999999999999</v>
      </c>
    </row>
    <row r="750" spans="1:61" x14ac:dyDescent="0.25">
      <c r="A750">
        <v>749</v>
      </c>
      <c r="D750">
        <v>85.682614000000001</v>
      </c>
      <c r="E750" s="2">
        <v>2</v>
      </c>
      <c r="P750">
        <v>1</v>
      </c>
      <c r="Q750" t="str">
        <f t="shared" si="12"/>
        <v>2</v>
      </c>
      <c r="R750" t="s">
        <v>22</v>
      </c>
      <c r="X750" t="s">
        <v>302</v>
      </c>
      <c r="Y750" t="s">
        <v>272</v>
      </c>
      <c r="BG750" t="s">
        <v>22</v>
      </c>
      <c r="BH750">
        <v>4082</v>
      </c>
      <c r="BI750">
        <f>($BH$869-$BH$866)/200</f>
        <v>0.09</v>
      </c>
    </row>
    <row r="751" spans="1:61" x14ac:dyDescent="0.25">
      <c r="A751">
        <v>750</v>
      </c>
      <c r="B751">
        <v>78.534210000000002</v>
      </c>
      <c r="C751" s="4">
        <v>1</v>
      </c>
      <c r="D751">
        <v>85.692104</v>
      </c>
      <c r="E751" s="2">
        <v>2</v>
      </c>
      <c r="P751">
        <v>2</v>
      </c>
      <c r="Q751" t="str">
        <f t="shared" si="12"/>
        <v>12</v>
      </c>
      <c r="R751" t="s">
        <v>22</v>
      </c>
      <c r="X751" t="s">
        <v>302</v>
      </c>
      <c r="Y751" t="s">
        <v>273</v>
      </c>
      <c r="BG751" t="s">
        <v>22</v>
      </c>
      <c r="BH751">
        <v>4084</v>
      </c>
      <c r="BI751">
        <f>($BH$875-$BH$872)/200</f>
        <v>0.06</v>
      </c>
    </row>
    <row r="752" spans="1:61" x14ac:dyDescent="0.25">
      <c r="A752">
        <v>751</v>
      </c>
      <c r="B752">
        <v>78.504722000000001</v>
      </c>
      <c r="C752" s="4">
        <v>1</v>
      </c>
      <c r="D752">
        <v>85.678736000000001</v>
      </c>
      <c r="E752" s="2">
        <v>2</v>
      </c>
      <c r="P752">
        <v>2</v>
      </c>
      <c r="Q752" t="str">
        <f t="shared" si="12"/>
        <v>12</v>
      </c>
      <c r="R752">
        <v>2</v>
      </c>
      <c r="X752" t="s">
        <v>302</v>
      </c>
      <c r="Y752" t="s">
        <v>270</v>
      </c>
      <c r="AB752" t="s">
        <v>300</v>
      </c>
      <c r="AC752" t="str">
        <f>CONCATENATE($R752,$R753,$R754,$R755)</f>
        <v>2143</v>
      </c>
      <c r="BG752">
        <v>2</v>
      </c>
      <c r="BH752">
        <v>4085</v>
      </c>
      <c r="BI752">
        <f>($BH$876-$BH$873)/200</f>
        <v>0.115</v>
      </c>
    </row>
    <row r="753" spans="1:61" x14ac:dyDescent="0.25">
      <c r="A753">
        <v>752</v>
      </c>
      <c r="B753">
        <v>78.530588000000009</v>
      </c>
      <c r="C753" s="4">
        <v>1</v>
      </c>
      <c r="P753">
        <v>1</v>
      </c>
      <c r="Q753" t="str">
        <f t="shared" si="12"/>
        <v>1</v>
      </c>
      <c r="R753">
        <v>1</v>
      </c>
      <c r="X753" t="s">
        <v>302</v>
      </c>
      <c r="Y753" t="s">
        <v>271</v>
      </c>
      <c r="BG753">
        <v>1</v>
      </c>
      <c r="BH753">
        <v>4091</v>
      </c>
      <c r="BI753">
        <f>($BH$877-$BH$874)/200</f>
        <v>0.105</v>
      </c>
    </row>
    <row r="754" spans="1:61" x14ac:dyDescent="0.25">
      <c r="A754">
        <v>753</v>
      </c>
      <c r="B754">
        <v>78.535691000000014</v>
      </c>
      <c r="C754" s="4">
        <v>1</v>
      </c>
      <c r="P754">
        <v>1</v>
      </c>
      <c r="Q754" t="str">
        <f t="shared" si="12"/>
        <v>1</v>
      </c>
      <c r="R754">
        <v>4</v>
      </c>
      <c r="X754" t="s">
        <v>302</v>
      </c>
      <c r="Y754" t="s">
        <v>272</v>
      </c>
      <c r="BG754">
        <v>4</v>
      </c>
      <c r="BH754">
        <v>4098</v>
      </c>
      <c r="BI754">
        <f>($BH$878-$BH$875)/200</f>
        <v>0.12</v>
      </c>
    </row>
    <row r="755" spans="1:61" x14ac:dyDescent="0.25">
      <c r="A755">
        <v>754</v>
      </c>
      <c r="B755">
        <v>78.525945000000007</v>
      </c>
      <c r="C755" s="4">
        <v>1</v>
      </c>
      <c r="P755">
        <v>1</v>
      </c>
      <c r="Q755" t="str">
        <f t="shared" si="12"/>
        <v>1</v>
      </c>
      <c r="R755">
        <v>3</v>
      </c>
      <c r="X755" t="s">
        <v>302</v>
      </c>
      <c r="Y755" t="s">
        <v>273</v>
      </c>
      <c r="BG755">
        <v>3</v>
      </c>
      <c r="BH755">
        <v>4099</v>
      </c>
      <c r="BI755">
        <f>($BH$879-$BH$876)/200</f>
        <v>6.5000000000000002E-2</v>
      </c>
    </row>
    <row r="756" spans="1:61" x14ac:dyDescent="0.25">
      <c r="A756">
        <v>755</v>
      </c>
      <c r="B756">
        <v>78.522272000000001</v>
      </c>
      <c r="C756" s="4">
        <v>1</v>
      </c>
      <c r="H756">
        <v>79.303660000000008</v>
      </c>
      <c r="I756" s="5">
        <v>4</v>
      </c>
      <c r="P756">
        <v>2</v>
      </c>
      <c r="Q756" t="str">
        <f t="shared" si="12"/>
        <v>14</v>
      </c>
      <c r="R756">
        <v>1</v>
      </c>
      <c r="X756" t="s">
        <v>299</v>
      </c>
      <c r="Y756" t="s">
        <v>274</v>
      </c>
      <c r="AB756" t="s">
        <v>302</v>
      </c>
      <c r="AC756" t="str">
        <f>CONCATENATE($R756,$R757,$R758,$R759)</f>
        <v>1234</v>
      </c>
      <c r="BG756">
        <v>1</v>
      </c>
      <c r="BH756">
        <v>4116</v>
      </c>
      <c r="BI756">
        <f>($BH$880-$BH$877)/200</f>
        <v>0.12</v>
      </c>
    </row>
    <row r="757" spans="1:61" x14ac:dyDescent="0.25">
      <c r="A757">
        <v>756</v>
      </c>
      <c r="B757">
        <v>78.534210000000002</v>
      </c>
      <c r="C757" s="4">
        <v>1</v>
      </c>
      <c r="H757">
        <v>79.297079000000011</v>
      </c>
      <c r="I757" s="5">
        <v>4</v>
      </c>
      <c r="P757">
        <v>2</v>
      </c>
      <c r="Q757" t="str">
        <f t="shared" si="12"/>
        <v>14</v>
      </c>
      <c r="R757">
        <v>2</v>
      </c>
      <c r="X757" t="s">
        <v>301</v>
      </c>
      <c r="Y757" t="s">
        <v>268</v>
      </c>
      <c r="BG757">
        <v>2</v>
      </c>
      <c r="BH757">
        <v>4116</v>
      </c>
      <c r="BI757">
        <f>($BH$881-$BH$878)/200</f>
        <v>0.115</v>
      </c>
    </row>
    <row r="758" spans="1:61" x14ac:dyDescent="0.25">
      <c r="A758">
        <v>757</v>
      </c>
      <c r="F758">
        <v>77.945976000000002</v>
      </c>
      <c r="G758" s="3">
        <v>3</v>
      </c>
      <c r="H758">
        <v>79.273968000000011</v>
      </c>
      <c r="I758" s="5">
        <v>4</v>
      </c>
      <c r="P758">
        <v>2</v>
      </c>
      <c r="Q758" t="str">
        <f t="shared" si="12"/>
        <v>34</v>
      </c>
      <c r="R758">
        <v>3</v>
      </c>
      <c r="X758" t="s">
        <v>299</v>
      </c>
      <c r="Y758" t="s">
        <v>269</v>
      </c>
      <c r="BG758">
        <v>3</v>
      </c>
      <c r="BH758">
        <v>4124</v>
      </c>
      <c r="BI758">
        <f>($BH$882-$BH$879)/200</f>
        <v>0.14000000000000001</v>
      </c>
    </row>
    <row r="759" spans="1:61" x14ac:dyDescent="0.25">
      <c r="A759">
        <v>758</v>
      </c>
      <c r="F759">
        <v>77.949394000000012</v>
      </c>
      <c r="G759" s="3">
        <v>3</v>
      </c>
      <c r="H759">
        <v>79.301466000000005</v>
      </c>
      <c r="I759" s="5">
        <v>4</v>
      </c>
      <c r="P759">
        <v>2</v>
      </c>
      <c r="Q759" t="str">
        <f t="shared" si="12"/>
        <v>34</v>
      </c>
      <c r="R759">
        <v>4</v>
      </c>
      <c r="X759" t="s">
        <v>300</v>
      </c>
      <c r="Y759" t="s">
        <v>264</v>
      </c>
      <c r="BG759">
        <v>4</v>
      </c>
      <c r="BH759">
        <v>4124</v>
      </c>
      <c r="BI759">
        <f>($BH$883-$BH$880)/200</f>
        <v>0.06</v>
      </c>
    </row>
    <row r="760" spans="1:61" x14ac:dyDescent="0.25">
      <c r="A760">
        <v>759</v>
      </c>
      <c r="F760">
        <v>77.92806800000001</v>
      </c>
      <c r="G760" s="3">
        <v>3</v>
      </c>
      <c r="H760">
        <v>79.292538000000008</v>
      </c>
      <c r="I760" s="5">
        <v>4</v>
      </c>
      <c r="P760">
        <v>2</v>
      </c>
      <c r="Q760" t="str">
        <f t="shared" si="12"/>
        <v>34</v>
      </c>
      <c r="R760">
        <v>1</v>
      </c>
      <c r="X760" t="s">
        <v>300</v>
      </c>
      <c r="Y760" t="s">
        <v>261</v>
      </c>
      <c r="AB760" t="s">
        <v>302</v>
      </c>
      <c r="AC760" t="str">
        <f>CONCATENATE($R760,$R761,$R762,$R763)</f>
        <v>1234</v>
      </c>
      <c r="BG760">
        <v>1</v>
      </c>
      <c r="BH760">
        <v>4136</v>
      </c>
      <c r="BI760">
        <f>($BH$884-$BH$881)/200</f>
        <v>9.5000000000000001E-2</v>
      </c>
    </row>
    <row r="761" spans="1:61" x14ac:dyDescent="0.25">
      <c r="A761">
        <v>760</v>
      </c>
      <c r="F761">
        <v>77.935926000000009</v>
      </c>
      <c r="G761" s="3">
        <v>3</v>
      </c>
      <c r="H761">
        <v>79.296058000000002</v>
      </c>
      <c r="I761" s="5">
        <v>4</v>
      </c>
      <c r="P761">
        <v>2</v>
      </c>
      <c r="Q761" t="str">
        <f t="shared" si="12"/>
        <v>34</v>
      </c>
      <c r="R761">
        <v>2</v>
      </c>
      <c r="X761" t="s">
        <v>300</v>
      </c>
      <c r="Y761" t="s">
        <v>262</v>
      </c>
      <c r="BG761">
        <v>2</v>
      </c>
      <c r="BH761">
        <v>4142</v>
      </c>
      <c r="BI761">
        <f>($BH$885-$BH$882)/200</f>
        <v>0.105</v>
      </c>
    </row>
    <row r="762" spans="1:61" x14ac:dyDescent="0.25">
      <c r="A762">
        <v>761</v>
      </c>
      <c r="F762">
        <v>77.882765000000006</v>
      </c>
      <c r="G762" s="3">
        <v>3</v>
      </c>
      <c r="H762">
        <v>79.281314000000009</v>
      </c>
      <c r="I762" s="5">
        <v>4</v>
      </c>
      <c r="P762">
        <v>2</v>
      </c>
      <c r="Q762" t="str">
        <f t="shared" si="12"/>
        <v>34</v>
      </c>
      <c r="R762">
        <v>3</v>
      </c>
      <c r="X762" t="s">
        <v>300</v>
      </c>
      <c r="Y762" t="s">
        <v>263</v>
      </c>
      <c r="BG762">
        <v>3</v>
      </c>
      <c r="BH762">
        <v>4147</v>
      </c>
      <c r="BI762">
        <f>($BH$886-$BH$883)/200</f>
        <v>0.115</v>
      </c>
    </row>
    <row r="763" spans="1:61" x14ac:dyDescent="0.25">
      <c r="A763">
        <v>762</v>
      </c>
      <c r="F763">
        <v>77.891489000000007</v>
      </c>
      <c r="G763" s="3">
        <v>3</v>
      </c>
      <c r="H763">
        <v>79.303660000000008</v>
      </c>
      <c r="I763" s="5">
        <v>4</v>
      </c>
      <c r="P763">
        <v>2</v>
      </c>
      <c r="Q763" t="str">
        <f t="shared" si="12"/>
        <v>34</v>
      </c>
      <c r="R763">
        <v>4</v>
      </c>
      <c r="X763" t="s">
        <v>300</v>
      </c>
      <c r="Y763" t="s">
        <v>264</v>
      </c>
      <c r="BG763">
        <v>4</v>
      </c>
      <c r="BH763">
        <v>4149</v>
      </c>
      <c r="BI763">
        <f>($BH$887-$BH$884)/200</f>
        <v>8.5000000000000006E-2</v>
      </c>
    </row>
    <row r="764" spans="1:61" x14ac:dyDescent="0.25">
      <c r="A764">
        <v>763</v>
      </c>
      <c r="F764">
        <v>77.887203</v>
      </c>
      <c r="G764" s="3">
        <v>3</v>
      </c>
      <c r="P764">
        <v>1</v>
      </c>
      <c r="Q764" t="str">
        <f t="shared" si="12"/>
        <v>3</v>
      </c>
      <c r="R764">
        <v>1</v>
      </c>
      <c r="X764" t="s">
        <v>300</v>
      </c>
      <c r="Y764" t="s">
        <v>261</v>
      </c>
      <c r="AB764" t="s">
        <v>302</v>
      </c>
      <c r="AC764" t="str">
        <f>CONCATENATE($R764,$R765,$R766,$R767)</f>
        <v>1234</v>
      </c>
      <c r="BG764">
        <v>1</v>
      </c>
      <c r="BH764">
        <v>4158</v>
      </c>
      <c r="BI764">
        <f>($BH$888-$BH$885)/200</f>
        <v>7.4999999999999997E-2</v>
      </c>
    </row>
    <row r="765" spans="1:61" x14ac:dyDescent="0.25">
      <c r="A765">
        <v>764</v>
      </c>
      <c r="D765">
        <v>59.832370000000004</v>
      </c>
      <c r="E765" s="2">
        <v>2</v>
      </c>
      <c r="F765">
        <v>77.945976000000002</v>
      </c>
      <c r="G765" s="3">
        <v>3</v>
      </c>
      <c r="P765">
        <v>2</v>
      </c>
      <c r="Q765" t="str">
        <f t="shared" si="12"/>
        <v>23</v>
      </c>
      <c r="R765">
        <v>2</v>
      </c>
      <c r="X765" t="s">
        <v>300</v>
      </c>
      <c r="Y765" t="s">
        <v>262</v>
      </c>
      <c r="BG765">
        <v>2</v>
      </c>
      <c r="BH765">
        <v>4164</v>
      </c>
      <c r="BI765">
        <f>($BH$889-$BH$886)/200</f>
        <v>0.105</v>
      </c>
    </row>
    <row r="766" spans="1:61" x14ac:dyDescent="0.25">
      <c r="A766">
        <v>765</v>
      </c>
      <c r="D766">
        <v>59.831001000000001</v>
      </c>
      <c r="E766" s="2">
        <v>2</v>
      </c>
      <c r="P766">
        <v>1</v>
      </c>
      <c r="Q766" t="str">
        <f t="shared" si="12"/>
        <v>2</v>
      </c>
      <c r="R766">
        <v>3</v>
      </c>
      <c r="X766" t="s">
        <v>300</v>
      </c>
      <c r="Y766" t="s">
        <v>263</v>
      </c>
      <c r="BG766">
        <v>3</v>
      </c>
      <c r="BH766">
        <v>4171</v>
      </c>
      <c r="BI766">
        <f>($BH$890-$BH$887)/200</f>
        <v>0.1</v>
      </c>
    </row>
    <row r="767" spans="1:61" x14ac:dyDescent="0.25">
      <c r="A767">
        <v>766</v>
      </c>
      <c r="D767">
        <v>59.857532000000006</v>
      </c>
      <c r="E767" s="2">
        <v>2</v>
      </c>
      <c r="P767">
        <v>1</v>
      </c>
      <c r="Q767" t="str">
        <f t="shared" si="12"/>
        <v>2</v>
      </c>
      <c r="R767">
        <v>4</v>
      </c>
      <c r="X767" t="s">
        <v>300</v>
      </c>
      <c r="Y767" t="s">
        <v>264</v>
      </c>
      <c r="BG767">
        <v>4</v>
      </c>
      <c r="BH767">
        <v>4173</v>
      </c>
      <c r="BI767">
        <f>($BH$891-$BH$888)/200</f>
        <v>0.08</v>
      </c>
    </row>
    <row r="768" spans="1:61" x14ac:dyDescent="0.25">
      <c r="A768">
        <v>767</v>
      </c>
      <c r="D768">
        <v>59.844634000000006</v>
      </c>
      <c r="E768" s="2">
        <v>2</v>
      </c>
      <c r="P768">
        <v>1</v>
      </c>
      <c r="Q768" t="str">
        <f t="shared" si="12"/>
        <v>2</v>
      </c>
      <c r="R768">
        <v>1</v>
      </c>
      <c r="X768" t="s">
        <v>300</v>
      </c>
      <c r="Y768" t="s">
        <v>261</v>
      </c>
      <c r="AB768" t="s">
        <v>302</v>
      </c>
      <c r="AC768" t="str">
        <f>CONCATENATE($R768,$R769,$R770,$R771)</f>
        <v>1234</v>
      </c>
      <c r="BG768">
        <v>1</v>
      </c>
      <c r="BH768">
        <v>4181</v>
      </c>
      <c r="BI768">
        <f>($BH$892-$BH$889)/200</f>
        <v>8.5000000000000006E-2</v>
      </c>
    </row>
    <row r="769" spans="1:61" x14ac:dyDescent="0.25">
      <c r="A769">
        <v>768</v>
      </c>
      <c r="D769">
        <v>59.824211000000005</v>
      </c>
      <c r="E769" s="2">
        <v>2</v>
      </c>
      <c r="P769">
        <v>1</v>
      </c>
      <c r="Q769" t="str">
        <f t="shared" si="12"/>
        <v>2</v>
      </c>
      <c r="R769">
        <v>2</v>
      </c>
      <c r="X769" t="s">
        <v>300</v>
      </c>
      <c r="Y769" t="s">
        <v>262</v>
      </c>
      <c r="BG769">
        <v>2</v>
      </c>
      <c r="BH769">
        <v>4188</v>
      </c>
      <c r="BI769">
        <f>($BH$893-$BH$890)/200</f>
        <v>0.11</v>
      </c>
    </row>
    <row r="770" spans="1:61" x14ac:dyDescent="0.25">
      <c r="A770">
        <v>769</v>
      </c>
      <c r="D770">
        <v>59.870002000000007</v>
      </c>
      <c r="E770" s="2">
        <v>2</v>
      </c>
      <c r="P770">
        <v>1</v>
      </c>
      <c r="Q770" t="str">
        <f t="shared" ref="Q770:Q833" si="13">CONCATENATE(C770,E770,G770,I770)</f>
        <v>2</v>
      </c>
      <c r="R770">
        <v>3</v>
      </c>
      <c r="X770" t="s">
        <v>300</v>
      </c>
      <c r="Y770" t="s">
        <v>263</v>
      </c>
      <c r="BG770">
        <v>3</v>
      </c>
      <c r="BH770">
        <v>4195</v>
      </c>
      <c r="BI770">
        <f>($BH$894-$BH$891)/200</f>
        <v>0.105</v>
      </c>
    </row>
    <row r="771" spans="1:61" x14ac:dyDescent="0.25">
      <c r="A771">
        <v>770</v>
      </c>
      <c r="D771">
        <v>59.814426000000005</v>
      </c>
      <c r="E771" s="2">
        <v>2</v>
      </c>
      <c r="P771">
        <v>1</v>
      </c>
      <c r="Q771" t="str">
        <f t="shared" si="13"/>
        <v>2</v>
      </c>
      <c r="R771">
        <v>4</v>
      </c>
      <c r="X771" t="s">
        <v>300</v>
      </c>
      <c r="Y771" t="s">
        <v>264</v>
      </c>
      <c r="BG771">
        <v>4</v>
      </c>
      <c r="BH771">
        <v>4197</v>
      </c>
      <c r="BI771">
        <f>($BH$895-$BH$892)/200</f>
        <v>7.4999999999999997E-2</v>
      </c>
    </row>
    <row r="772" spans="1:61" x14ac:dyDescent="0.25">
      <c r="A772">
        <v>771</v>
      </c>
      <c r="B772">
        <v>51.057422000000003</v>
      </c>
      <c r="C772" s="4">
        <v>1</v>
      </c>
      <c r="D772">
        <v>59.824264000000007</v>
      </c>
      <c r="E772" s="2">
        <v>2</v>
      </c>
      <c r="P772">
        <v>2</v>
      </c>
      <c r="Q772" t="str">
        <f t="shared" si="13"/>
        <v>12</v>
      </c>
      <c r="R772">
        <v>1</v>
      </c>
      <c r="X772" t="s">
        <v>300</v>
      </c>
      <c r="Y772" t="s">
        <v>261</v>
      </c>
      <c r="AB772" t="s">
        <v>302</v>
      </c>
      <c r="AC772" t="str">
        <f>CONCATENATE($R772,$R773,$R774,$R775)</f>
        <v>1234</v>
      </c>
      <c r="BG772">
        <v>1</v>
      </c>
      <c r="BH772">
        <v>4208</v>
      </c>
      <c r="BI772">
        <f>($BH$896-$BH$893)/200</f>
        <v>6.5000000000000002E-2</v>
      </c>
    </row>
    <row r="773" spans="1:61" x14ac:dyDescent="0.25">
      <c r="A773">
        <v>772</v>
      </c>
      <c r="B773">
        <v>51.039371000000003</v>
      </c>
      <c r="C773" s="4">
        <v>1</v>
      </c>
      <c r="D773">
        <v>59.832370000000004</v>
      </c>
      <c r="E773" s="2">
        <v>2</v>
      </c>
      <c r="P773">
        <v>2</v>
      </c>
      <c r="Q773" t="str">
        <f t="shared" si="13"/>
        <v>12</v>
      </c>
      <c r="R773">
        <v>2</v>
      </c>
      <c r="X773" t="s">
        <v>300</v>
      </c>
      <c r="Y773" t="s">
        <v>262</v>
      </c>
      <c r="BG773">
        <v>2</v>
      </c>
      <c r="BH773">
        <v>4214</v>
      </c>
      <c r="BI773">
        <f>($BH$897-$BH$894)/200</f>
        <v>0.1</v>
      </c>
    </row>
    <row r="774" spans="1:61" x14ac:dyDescent="0.25">
      <c r="A774">
        <v>773</v>
      </c>
      <c r="B774">
        <v>51.049793000000001</v>
      </c>
      <c r="C774" s="4">
        <v>1</v>
      </c>
      <c r="P774">
        <v>1</v>
      </c>
      <c r="Q774" t="str">
        <f t="shared" si="13"/>
        <v>1</v>
      </c>
      <c r="R774">
        <v>3</v>
      </c>
      <c r="X774" t="s">
        <v>300</v>
      </c>
      <c r="Y774" t="s">
        <v>263</v>
      </c>
      <c r="BG774">
        <v>3</v>
      </c>
      <c r="BH774">
        <v>4220</v>
      </c>
      <c r="BI774">
        <f>($BH$898-$BH$895)/200</f>
        <v>9.5000000000000001E-2</v>
      </c>
    </row>
    <row r="775" spans="1:61" x14ac:dyDescent="0.25">
      <c r="A775">
        <v>774</v>
      </c>
      <c r="B775">
        <v>51.072898000000002</v>
      </c>
      <c r="C775" s="4">
        <v>1</v>
      </c>
      <c r="P775">
        <v>1</v>
      </c>
      <c r="Q775" t="str">
        <f t="shared" si="13"/>
        <v>1</v>
      </c>
      <c r="R775">
        <v>4</v>
      </c>
      <c r="X775" t="s">
        <v>300</v>
      </c>
      <c r="Y775" t="s">
        <v>264</v>
      </c>
      <c r="BG775">
        <v>4</v>
      </c>
      <c r="BH775">
        <v>4221</v>
      </c>
      <c r="BI775">
        <f>($BH$899-$BH$896)/200</f>
        <v>0.09</v>
      </c>
    </row>
    <row r="776" spans="1:61" x14ac:dyDescent="0.25">
      <c r="A776">
        <v>775</v>
      </c>
      <c r="B776">
        <v>51.069004</v>
      </c>
      <c r="C776" s="4">
        <v>1</v>
      </c>
      <c r="P776">
        <v>1</v>
      </c>
      <c r="Q776" t="str">
        <f t="shared" si="13"/>
        <v>1</v>
      </c>
      <c r="R776">
        <v>1</v>
      </c>
      <c r="X776" t="s">
        <v>300</v>
      </c>
      <c r="Y776" t="s">
        <v>261</v>
      </c>
      <c r="AB776" t="s">
        <v>302</v>
      </c>
      <c r="AC776" t="str">
        <f>CONCATENATE($R776,$R777,$R778,$R779)</f>
        <v>1234</v>
      </c>
      <c r="BG776">
        <v>1</v>
      </c>
      <c r="BH776">
        <v>4232</v>
      </c>
      <c r="BI776">
        <f>($BH$900-$BH$897)/200</f>
        <v>0.06</v>
      </c>
    </row>
    <row r="777" spans="1:61" x14ac:dyDescent="0.25">
      <c r="A777">
        <v>776</v>
      </c>
      <c r="B777">
        <v>51.105056000000005</v>
      </c>
      <c r="C777" s="4">
        <v>1</v>
      </c>
      <c r="P777">
        <v>1</v>
      </c>
      <c r="Q777" t="str">
        <f t="shared" si="13"/>
        <v>1</v>
      </c>
      <c r="R777">
        <v>2</v>
      </c>
      <c r="X777" t="s">
        <v>300</v>
      </c>
      <c r="Y777" t="s">
        <v>262</v>
      </c>
      <c r="BG777">
        <v>2</v>
      </c>
      <c r="BH777">
        <v>4238</v>
      </c>
      <c r="BI777">
        <f>($BH$901-$BH$898)/200</f>
        <v>0.115</v>
      </c>
    </row>
    <row r="778" spans="1:61" x14ac:dyDescent="0.25">
      <c r="A778">
        <v>777</v>
      </c>
      <c r="B778">
        <v>51.057422000000003</v>
      </c>
      <c r="C778" s="4">
        <v>1</v>
      </c>
      <c r="H778">
        <v>52.918003000000006</v>
      </c>
      <c r="I778" s="5">
        <v>4</v>
      </c>
      <c r="P778">
        <v>2</v>
      </c>
      <c r="Q778" t="str">
        <f t="shared" si="13"/>
        <v>14</v>
      </c>
      <c r="R778">
        <v>3</v>
      </c>
      <c r="X778" t="s">
        <v>300</v>
      </c>
      <c r="Y778" t="s">
        <v>263</v>
      </c>
      <c r="BG778">
        <v>3</v>
      </c>
      <c r="BH778">
        <v>4244</v>
      </c>
      <c r="BI778">
        <f>($BH$902-$BH$899)/200</f>
        <v>0.09</v>
      </c>
    </row>
    <row r="779" spans="1:61" x14ac:dyDescent="0.25">
      <c r="A779">
        <v>778</v>
      </c>
      <c r="F779">
        <v>50.953372000000002</v>
      </c>
      <c r="G779" s="3">
        <v>3</v>
      </c>
      <c r="H779">
        <v>52.847740000000002</v>
      </c>
      <c r="I779" s="5">
        <v>4</v>
      </c>
      <c r="P779">
        <v>2</v>
      </c>
      <c r="Q779" t="str">
        <f t="shared" si="13"/>
        <v>34</v>
      </c>
      <c r="R779">
        <v>4</v>
      </c>
      <c r="X779" t="s">
        <v>300</v>
      </c>
      <c r="Y779" t="s">
        <v>264</v>
      </c>
      <c r="BG779">
        <v>4</v>
      </c>
      <c r="BH779">
        <v>4247</v>
      </c>
      <c r="BI779">
        <f>($BH$903-$BH$900)/200</f>
        <v>0.12</v>
      </c>
    </row>
    <row r="780" spans="1:61" x14ac:dyDescent="0.25">
      <c r="A780">
        <v>779</v>
      </c>
      <c r="F780">
        <v>51.002532000000002</v>
      </c>
      <c r="G780" s="3">
        <v>3</v>
      </c>
      <c r="H780">
        <v>52.851581000000003</v>
      </c>
      <c r="I780" s="5">
        <v>4</v>
      </c>
      <c r="P780">
        <v>2</v>
      </c>
      <c r="Q780" t="str">
        <f t="shared" si="13"/>
        <v>34</v>
      </c>
      <c r="R780">
        <v>1</v>
      </c>
      <c r="X780" t="s">
        <v>300</v>
      </c>
      <c r="Y780" t="s">
        <v>261</v>
      </c>
      <c r="AB780" t="s">
        <v>302</v>
      </c>
      <c r="AC780" t="str">
        <f>CONCATENATE($R780,$R781,$R782,$R783)</f>
        <v>1234</v>
      </c>
      <c r="BG780">
        <v>1</v>
      </c>
      <c r="BH780">
        <v>4253</v>
      </c>
      <c r="BI780">
        <f>($BH$904-$BH$901)/200</f>
        <v>0.06</v>
      </c>
    </row>
    <row r="781" spans="1:61" x14ac:dyDescent="0.25">
      <c r="A781">
        <v>780</v>
      </c>
      <c r="F781">
        <v>50.970321000000006</v>
      </c>
      <c r="G781" s="3">
        <v>3</v>
      </c>
      <c r="H781">
        <v>52.82011</v>
      </c>
      <c r="I781" s="5">
        <v>4</v>
      </c>
      <c r="P781">
        <v>2</v>
      </c>
      <c r="Q781" t="str">
        <f t="shared" si="13"/>
        <v>34</v>
      </c>
      <c r="R781">
        <v>2</v>
      </c>
      <c r="X781" t="s">
        <v>300</v>
      </c>
      <c r="Y781" t="s">
        <v>262</v>
      </c>
      <c r="BG781">
        <v>2</v>
      </c>
      <c r="BH781">
        <v>4261</v>
      </c>
      <c r="BI781">
        <f>($BH$905-$BH$902)/200</f>
        <v>0.14000000000000001</v>
      </c>
    </row>
    <row r="782" spans="1:61" x14ac:dyDescent="0.25">
      <c r="A782">
        <v>781</v>
      </c>
      <c r="F782">
        <v>50.990898000000001</v>
      </c>
      <c r="G782" s="3">
        <v>3</v>
      </c>
      <c r="H782">
        <v>52.877738000000001</v>
      </c>
      <c r="I782" s="5">
        <v>4</v>
      </c>
      <c r="P782">
        <v>2</v>
      </c>
      <c r="Q782" t="str">
        <f t="shared" si="13"/>
        <v>34</v>
      </c>
      <c r="R782">
        <v>3</v>
      </c>
      <c r="X782" t="s">
        <v>300</v>
      </c>
      <c r="Y782" t="s">
        <v>263</v>
      </c>
      <c r="BG782">
        <v>3</v>
      </c>
      <c r="BH782">
        <v>4267</v>
      </c>
      <c r="BI782">
        <f>($BH$906-$BH$903)/200</f>
        <v>0.09</v>
      </c>
    </row>
    <row r="783" spans="1:61" x14ac:dyDescent="0.25">
      <c r="A783">
        <v>782</v>
      </c>
      <c r="F783">
        <v>50.991897000000002</v>
      </c>
      <c r="G783" s="3">
        <v>3</v>
      </c>
      <c r="H783">
        <v>52.865791000000002</v>
      </c>
      <c r="I783" s="5">
        <v>4</v>
      </c>
      <c r="P783">
        <v>2</v>
      </c>
      <c r="Q783" t="str">
        <f t="shared" si="13"/>
        <v>34</v>
      </c>
      <c r="R783">
        <v>4</v>
      </c>
      <c r="X783" t="s">
        <v>299</v>
      </c>
      <c r="Y783" t="s">
        <v>291</v>
      </c>
      <c r="BG783">
        <v>4</v>
      </c>
      <c r="BH783">
        <v>4272</v>
      </c>
      <c r="BI783">
        <f>($BH$907-$BH$904)/200</f>
        <v>0.155</v>
      </c>
    </row>
    <row r="784" spans="1:61" x14ac:dyDescent="0.25">
      <c r="A784">
        <v>783</v>
      </c>
      <c r="F784">
        <v>50.992740000000005</v>
      </c>
      <c r="G784" s="3">
        <v>3</v>
      </c>
      <c r="H784">
        <v>52.855266</v>
      </c>
      <c r="I784" s="5">
        <v>4</v>
      </c>
      <c r="P784">
        <v>2</v>
      </c>
      <c r="Q784" t="str">
        <f t="shared" si="13"/>
        <v>34</v>
      </c>
      <c r="R784">
        <v>1</v>
      </c>
      <c r="X784" t="s">
        <v>298</v>
      </c>
      <c r="Y784" t="s">
        <v>275</v>
      </c>
      <c r="AB784" t="s">
        <v>302</v>
      </c>
      <c r="AC784" t="str">
        <f>CONCATENATE($R784,$R785,$R786,$R787)</f>
        <v>1234</v>
      </c>
      <c r="BG784">
        <v>1</v>
      </c>
      <c r="BH784">
        <v>4276</v>
      </c>
      <c r="BI784">
        <f>($BH$908-$BH$905)/200</f>
        <v>0.08</v>
      </c>
    </row>
    <row r="785" spans="1:61" x14ac:dyDescent="0.25">
      <c r="A785">
        <v>784</v>
      </c>
      <c r="F785">
        <v>50.994110000000006</v>
      </c>
      <c r="G785" s="3">
        <v>3</v>
      </c>
      <c r="H785">
        <v>52.918003000000006</v>
      </c>
      <c r="I785" s="5">
        <v>4</v>
      </c>
      <c r="P785">
        <v>2</v>
      </c>
      <c r="Q785" t="str">
        <f t="shared" si="13"/>
        <v>34</v>
      </c>
      <c r="R785">
        <v>2</v>
      </c>
      <c r="X785" t="s">
        <v>298</v>
      </c>
      <c r="Y785" t="s">
        <v>292</v>
      </c>
      <c r="BG785">
        <v>2</v>
      </c>
      <c r="BH785">
        <v>4287</v>
      </c>
      <c r="BI785">
        <f>($BH$909-$BH$906)/200</f>
        <v>0.16</v>
      </c>
    </row>
    <row r="786" spans="1:61" x14ac:dyDescent="0.25">
      <c r="A786">
        <v>785</v>
      </c>
      <c r="D786">
        <v>31.215845999999999</v>
      </c>
      <c r="E786" s="2">
        <v>2</v>
      </c>
      <c r="F786">
        <v>50.953372000000002</v>
      </c>
      <c r="G786" s="3">
        <v>3</v>
      </c>
      <c r="P786">
        <v>2</v>
      </c>
      <c r="Q786" t="str">
        <f t="shared" si="13"/>
        <v>23</v>
      </c>
      <c r="R786">
        <v>3</v>
      </c>
      <c r="X786" t="s">
        <v>298</v>
      </c>
      <c r="Y786" t="s">
        <v>259</v>
      </c>
      <c r="BG786">
        <v>3</v>
      </c>
      <c r="BH786">
        <v>4291</v>
      </c>
      <c r="BI786">
        <f>($BH$910-$BH$907)/200</f>
        <v>0.09</v>
      </c>
    </row>
    <row r="787" spans="1:61" x14ac:dyDescent="0.25">
      <c r="A787">
        <v>786</v>
      </c>
      <c r="D787">
        <v>31.167583000000008</v>
      </c>
      <c r="E787" s="2">
        <v>2</v>
      </c>
      <c r="P787">
        <v>1</v>
      </c>
      <c r="Q787" t="str">
        <f t="shared" si="13"/>
        <v>2</v>
      </c>
      <c r="R787">
        <v>4</v>
      </c>
      <c r="X787" t="s">
        <v>302</v>
      </c>
      <c r="Y787" t="s">
        <v>270</v>
      </c>
      <c r="BG787">
        <v>4</v>
      </c>
      <c r="BH787">
        <v>4300</v>
      </c>
      <c r="BI787">
        <f>($BH$916-$BH$913)/200</f>
        <v>0.08</v>
      </c>
    </row>
    <row r="788" spans="1:61" x14ac:dyDescent="0.25">
      <c r="A788">
        <v>787</v>
      </c>
      <c r="D788">
        <v>31.193845000000003</v>
      </c>
      <c r="E788" s="2">
        <v>2</v>
      </c>
      <c r="P788">
        <v>1</v>
      </c>
      <c r="Q788" t="str">
        <f t="shared" si="13"/>
        <v>2</v>
      </c>
      <c r="R788" t="s">
        <v>22</v>
      </c>
      <c r="X788" t="s">
        <v>299</v>
      </c>
      <c r="Y788" t="s">
        <v>293</v>
      </c>
      <c r="BG788" t="s">
        <v>22</v>
      </c>
      <c r="BH788">
        <v>4302</v>
      </c>
      <c r="BI788">
        <f>($BH$917-$BH$914)/200</f>
        <v>0.155</v>
      </c>
    </row>
    <row r="789" spans="1:61" x14ac:dyDescent="0.25">
      <c r="A789">
        <v>788</v>
      </c>
      <c r="D789">
        <v>31.181425000000004</v>
      </c>
      <c r="E789" s="2">
        <v>2</v>
      </c>
      <c r="P789">
        <v>1</v>
      </c>
      <c r="Q789" t="str">
        <f t="shared" si="13"/>
        <v>2</v>
      </c>
      <c r="R789" t="s">
        <v>22</v>
      </c>
      <c r="X789" t="s">
        <v>304</v>
      </c>
      <c r="Y789" t="s">
        <v>284</v>
      </c>
      <c r="BG789" t="s">
        <v>22</v>
      </c>
      <c r="BH789">
        <v>4304</v>
      </c>
      <c r="BI789">
        <f>($BH$918-$BH$915)/200</f>
        <v>0.1</v>
      </c>
    </row>
    <row r="790" spans="1:61" x14ac:dyDescent="0.25">
      <c r="A790">
        <v>789</v>
      </c>
      <c r="D790">
        <v>31.175582000000006</v>
      </c>
      <c r="E790" s="2">
        <v>2</v>
      </c>
      <c r="P790">
        <v>1</v>
      </c>
      <c r="Q790" t="str">
        <f t="shared" si="13"/>
        <v>2</v>
      </c>
      <c r="R790">
        <v>1</v>
      </c>
      <c r="X790" t="s">
        <v>304</v>
      </c>
      <c r="Y790" t="s">
        <v>281</v>
      </c>
      <c r="AB790" t="s">
        <v>302</v>
      </c>
      <c r="AC790" t="str">
        <f>CONCATENATE($R790,$R791,$R792,$R793)</f>
        <v>1234</v>
      </c>
      <c r="BG790">
        <v>1</v>
      </c>
      <c r="BH790">
        <v>4305</v>
      </c>
      <c r="BI790">
        <f>($BH$919-$BH$916)/200</f>
        <v>0.16500000000000001</v>
      </c>
    </row>
    <row r="791" spans="1:61" x14ac:dyDescent="0.25">
      <c r="A791">
        <v>790</v>
      </c>
      <c r="D791">
        <v>31.145372000000002</v>
      </c>
      <c r="E791" s="2">
        <v>2</v>
      </c>
      <c r="P791">
        <v>1</v>
      </c>
      <c r="Q791" t="str">
        <f t="shared" si="13"/>
        <v>2</v>
      </c>
      <c r="R791">
        <v>2</v>
      </c>
      <c r="X791" t="s">
        <v>304</v>
      </c>
      <c r="Y791" t="s">
        <v>282</v>
      </c>
      <c r="BG791">
        <v>2</v>
      </c>
      <c r="BH791">
        <v>4308</v>
      </c>
      <c r="BI791">
        <f>($BH$920-$BH$917)/200</f>
        <v>0.1</v>
      </c>
    </row>
    <row r="792" spans="1:61" x14ac:dyDescent="0.25">
      <c r="A792">
        <v>791</v>
      </c>
      <c r="D792">
        <v>31.146478000000002</v>
      </c>
      <c r="E792" s="2">
        <v>2</v>
      </c>
      <c r="P792">
        <v>1</v>
      </c>
      <c r="Q792" t="str">
        <f t="shared" si="13"/>
        <v>2</v>
      </c>
      <c r="R792">
        <v>3</v>
      </c>
      <c r="X792" t="s">
        <v>304</v>
      </c>
      <c r="Y792" t="s">
        <v>283</v>
      </c>
      <c r="BG792">
        <v>3</v>
      </c>
      <c r="BH792">
        <v>4316</v>
      </c>
      <c r="BI792">
        <f>($BH$921-$BH$918)/200</f>
        <v>0.14000000000000001</v>
      </c>
    </row>
    <row r="793" spans="1:61" x14ac:dyDescent="0.25">
      <c r="A793">
        <v>792</v>
      </c>
      <c r="D793">
        <v>31.138214000000005</v>
      </c>
      <c r="E793" s="2">
        <v>2</v>
      </c>
      <c r="P793">
        <v>1</v>
      </c>
      <c r="Q793" t="str">
        <f t="shared" si="13"/>
        <v>2</v>
      </c>
      <c r="R793">
        <v>4</v>
      </c>
      <c r="X793" t="s">
        <v>304</v>
      </c>
      <c r="Y793" t="s">
        <v>284</v>
      </c>
      <c r="BG793">
        <v>4</v>
      </c>
      <c r="BH793">
        <v>4316</v>
      </c>
      <c r="BI793">
        <f>($BH$922-$BH$919)/200</f>
        <v>8.5000000000000006E-2</v>
      </c>
    </row>
    <row r="794" spans="1:61" x14ac:dyDescent="0.25">
      <c r="A794">
        <v>793</v>
      </c>
      <c r="B794">
        <v>22.858161000000003</v>
      </c>
      <c r="C794" s="4">
        <v>1</v>
      </c>
      <c r="D794">
        <v>31.215845999999999</v>
      </c>
      <c r="E794" s="2">
        <v>2</v>
      </c>
      <c r="P794">
        <v>2</v>
      </c>
      <c r="Q794" t="str">
        <f t="shared" si="13"/>
        <v>12</v>
      </c>
      <c r="R794">
        <v>2</v>
      </c>
      <c r="X794" t="s">
        <v>304</v>
      </c>
      <c r="Y794" t="s">
        <v>281</v>
      </c>
      <c r="AB794" t="s">
        <v>301</v>
      </c>
      <c r="AC794" t="str">
        <f>CONCATENATE($R794,$R795,$R796,$R797)</f>
        <v>2134</v>
      </c>
      <c r="BG794">
        <v>2</v>
      </c>
      <c r="BH794">
        <v>4334</v>
      </c>
      <c r="BI794">
        <f>($BH$923-$BH$920)/200</f>
        <v>0.14000000000000001</v>
      </c>
    </row>
    <row r="795" spans="1:61" x14ac:dyDescent="0.25">
      <c r="A795">
        <v>794</v>
      </c>
      <c r="B795">
        <v>22.858161000000003</v>
      </c>
      <c r="C795" s="4">
        <v>1</v>
      </c>
      <c r="D795">
        <v>31.215845999999999</v>
      </c>
      <c r="E795" s="2">
        <v>2</v>
      </c>
      <c r="P795">
        <v>2</v>
      </c>
      <c r="Q795" t="str">
        <f t="shared" si="13"/>
        <v>12</v>
      </c>
      <c r="R795">
        <v>1</v>
      </c>
      <c r="X795" t="s">
        <v>304</v>
      </c>
      <c r="Y795" t="s">
        <v>282</v>
      </c>
      <c r="BG795">
        <v>1</v>
      </c>
      <c r="BH795">
        <v>4336</v>
      </c>
      <c r="BI795">
        <f>($BH$924-$BH$921)/200</f>
        <v>8.5000000000000006E-2</v>
      </c>
    </row>
    <row r="796" spans="1:61" x14ac:dyDescent="0.25">
      <c r="A796">
        <v>795</v>
      </c>
      <c r="B796">
        <v>22.858161000000003</v>
      </c>
      <c r="C796" s="4">
        <v>1</v>
      </c>
      <c r="P796">
        <v>1</v>
      </c>
      <c r="Q796" t="str">
        <f t="shared" si="13"/>
        <v>1</v>
      </c>
      <c r="R796">
        <v>3</v>
      </c>
      <c r="X796" t="s">
        <v>304</v>
      </c>
      <c r="Y796" t="s">
        <v>283</v>
      </c>
      <c r="BG796">
        <v>3</v>
      </c>
      <c r="BH796">
        <v>4344</v>
      </c>
      <c r="BI796">
        <f>($BH$925-$BH$922)/200</f>
        <v>0.125</v>
      </c>
    </row>
    <row r="797" spans="1:61" x14ac:dyDescent="0.25">
      <c r="A797">
        <v>796</v>
      </c>
      <c r="B797">
        <v>22.858161000000003</v>
      </c>
      <c r="C797" s="4">
        <v>1</v>
      </c>
      <c r="P797">
        <v>1</v>
      </c>
      <c r="Q797" t="str">
        <f t="shared" si="13"/>
        <v>1</v>
      </c>
      <c r="R797">
        <v>4</v>
      </c>
      <c r="X797" t="s">
        <v>304</v>
      </c>
      <c r="Y797" t="s">
        <v>284</v>
      </c>
      <c r="BG797">
        <v>4</v>
      </c>
      <c r="BH797">
        <v>4344</v>
      </c>
      <c r="BI797">
        <f>($BH$926-$BH$923)/200</f>
        <v>7.0000000000000007E-2</v>
      </c>
    </row>
    <row r="798" spans="1:61" x14ac:dyDescent="0.25">
      <c r="A798">
        <v>797</v>
      </c>
      <c r="B798">
        <v>22.858161000000003</v>
      </c>
      <c r="C798" s="4">
        <v>1</v>
      </c>
      <c r="P798">
        <v>1</v>
      </c>
      <c r="Q798" t="str">
        <f t="shared" si="13"/>
        <v>1</v>
      </c>
      <c r="R798">
        <v>2</v>
      </c>
      <c r="X798" t="s">
        <v>304</v>
      </c>
      <c r="Y798" t="s">
        <v>281</v>
      </c>
      <c r="AB798" t="s">
        <v>300</v>
      </c>
      <c r="AC798" t="str">
        <f>CONCATENATE($R798,$R799,$R800,$R801)</f>
        <v>2143</v>
      </c>
      <c r="BG798">
        <v>2</v>
      </c>
      <c r="BH798">
        <v>4352</v>
      </c>
      <c r="BI798">
        <f>($BH$927-$BH$924)/200</f>
        <v>0.13</v>
      </c>
    </row>
    <row r="799" spans="1:61" x14ac:dyDescent="0.25">
      <c r="A799">
        <v>798</v>
      </c>
      <c r="B799">
        <v>22.858161000000003</v>
      </c>
      <c r="C799" s="4">
        <v>1</v>
      </c>
      <c r="P799">
        <v>1</v>
      </c>
      <c r="Q799" t="str">
        <f t="shared" si="13"/>
        <v>1</v>
      </c>
      <c r="R799">
        <v>1</v>
      </c>
      <c r="X799" t="s">
        <v>304</v>
      </c>
      <c r="Y799" t="s">
        <v>282</v>
      </c>
      <c r="BG799">
        <v>1</v>
      </c>
      <c r="BH799">
        <v>4360</v>
      </c>
      <c r="BI799">
        <f>($BH$928-$BH$925)/200</f>
        <v>0.08</v>
      </c>
    </row>
    <row r="800" spans="1:61" x14ac:dyDescent="0.25">
      <c r="A800">
        <v>799</v>
      </c>
      <c r="B800">
        <v>22.858161000000003</v>
      </c>
      <c r="C800" s="4">
        <v>1</v>
      </c>
      <c r="H800">
        <v>25.198686000000002</v>
      </c>
      <c r="I800" s="5">
        <v>4</v>
      </c>
      <c r="P800">
        <v>2</v>
      </c>
      <c r="Q800" t="str">
        <f t="shared" si="13"/>
        <v>14</v>
      </c>
      <c r="R800">
        <v>4</v>
      </c>
      <c r="X800" t="s">
        <v>304</v>
      </c>
      <c r="Y800" t="s">
        <v>283</v>
      </c>
      <c r="BG800">
        <v>4</v>
      </c>
      <c r="BH800">
        <v>4365</v>
      </c>
      <c r="BI800">
        <f>($BH$929-$BH$926)/200</f>
        <v>0.12</v>
      </c>
    </row>
    <row r="801" spans="1:61" x14ac:dyDescent="0.25">
      <c r="A801">
        <v>800</v>
      </c>
      <c r="B801">
        <v>22.858161000000003</v>
      </c>
      <c r="C801" s="4">
        <v>1</v>
      </c>
      <c r="H801">
        <v>25.198686000000002</v>
      </c>
      <c r="I801" s="5">
        <v>4</v>
      </c>
      <c r="P801">
        <v>2</v>
      </c>
      <c r="Q801" t="str">
        <f t="shared" si="13"/>
        <v>14</v>
      </c>
      <c r="R801">
        <v>3</v>
      </c>
      <c r="X801" t="s">
        <v>304</v>
      </c>
      <c r="Y801" t="s">
        <v>284</v>
      </c>
      <c r="BG801">
        <v>3</v>
      </c>
      <c r="BH801">
        <v>4367</v>
      </c>
      <c r="BI801">
        <f>($BH$930-$BH$927)/200</f>
        <v>7.0000000000000007E-2</v>
      </c>
    </row>
    <row r="802" spans="1:61" x14ac:dyDescent="0.25">
      <c r="A802">
        <v>801</v>
      </c>
      <c r="H802">
        <v>25.198686000000002</v>
      </c>
      <c r="I802" s="5">
        <v>4</v>
      </c>
      <c r="P802">
        <v>1</v>
      </c>
      <c r="Q802" t="str">
        <f t="shared" si="13"/>
        <v>4</v>
      </c>
      <c r="R802">
        <v>2</v>
      </c>
      <c r="X802" t="s">
        <v>299</v>
      </c>
      <c r="Y802" t="s">
        <v>285</v>
      </c>
      <c r="AB802" t="s">
        <v>300</v>
      </c>
      <c r="AC802" t="str">
        <f>CONCATENATE($R802,$R803,$R804,$R805)</f>
        <v>2143</v>
      </c>
      <c r="BG802">
        <v>2</v>
      </c>
      <c r="BH802">
        <v>4378</v>
      </c>
      <c r="BI802">
        <f>($BH$931-$BH$928)/200</f>
        <v>0.13</v>
      </c>
    </row>
    <row r="803" spans="1:61" x14ac:dyDescent="0.25">
      <c r="A803">
        <v>802</v>
      </c>
      <c r="F803">
        <v>22.108320000000006</v>
      </c>
      <c r="G803" s="3">
        <v>3</v>
      </c>
      <c r="H803">
        <v>25.198686000000002</v>
      </c>
      <c r="I803" s="5">
        <v>4</v>
      </c>
      <c r="J803">
        <v>38.880424000000005</v>
      </c>
      <c r="K803" t="s">
        <v>22</v>
      </c>
      <c r="Q803" t="str">
        <f t="shared" si="13"/>
        <v>34</v>
      </c>
      <c r="R803">
        <v>1</v>
      </c>
      <c r="X803" t="s">
        <v>300</v>
      </c>
      <c r="Y803" t="s">
        <v>263</v>
      </c>
      <c r="BG803">
        <v>1</v>
      </c>
      <c r="BH803">
        <v>4385</v>
      </c>
      <c r="BI803">
        <f>($BH$932-$BH$929)/200</f>
        <v>0.08</v>
      </c>
    </row>
    <row r="804" spans="1:61" x14ac:dyDescent="0.25">
      <c r="A804">
        <v>803</v>
      </c>
      <c r="Q804" t="str">
        <f t="shared" si="13"/>
        <v/>
      </c>
      <c r="R804">
        <v>4</v>
      </c>
      <c r="X804" t="s">
        <v>300</v>
      </c>
      <c r="Y804" t="s">
        <v>264</v>
      </c>
      <c r="BG804">
        <v>4</v>
      </c>
      <c r="BH804">
        <v>4390</v>
      </c>
      <c r="BI804">
        <f>($BH$933-$BH$930)/200</f>
        <v>0.12</v>
      </c>
    </row>
    <row r="805" spans="1:61" x14ac:dyDescent="0.25">
      <c r="A805">
        <v>804</v>
      </c>
      <c r="J805">
        <v>38.920108000000006</v>
      </c>
      <c r="K805" t="s">
        <v>22</v>
      </c>
      <c r="Q805" t="str">
        <f t="shared" si="13"/>
        <v/>
      </c>
      <c r="R805">
        <v>3</v>
      </c>
      <c r="X805" t="s">
        <v>300</v>
      </c>
      <c r="Y805" t="s">
        <v>261</v>
      </c>
      <c r="BG805">
        <v>3</v>
      </c>
      <c r="BH805">
        <v>4392</v>
      </c>
      <c r="BI805">
        <f>($BH$934-$BH$931)/200</f>
        <v>0.06</v>
      </c>
    </row>
    <row r="806" spans="1:61" x14ac:dyDescent="0.25">
      <c r="A806">
        <v>805</v>
      </c>
      <c r="D806">
        <v>38.415637000000004</v>
      </c>
      <c r="E806" s="2">
        <v>2</v>
      </c>
      <c r="F806">
        <v>26.996688000000006</v>
      </c>
      <c r="G806" s="3">
        <v>3</v>
      </c>
      <c r="P806">
        <v>2</v>
      </c>
      <c r="Q806" t="str">
        <f t="shared" si="13"/>
        <v>23</v>
      </c>
      <c r="R806">
        <v>2</v>
      </c>
      <c r="X806" t="s">
        <v>299</v>
      </c>
      <c r="Y806" t="s">
        <v>294</v>
      </c>
      <c r="AB806" t="s">
        <v>300</v>
      </c>
      <c r="AC806" t="str">
        <f>CONCATENATE($R806,$R807,$R808,$R809)</f>
        <v>2143</v>
      </c>
      <c r="BG806">
        <v>2</v>
      </c>
      <c r="BH806">
        <v>4400</v>
      </c>
      <c r="BI806">
        <f>($BH$935-$BH$932)/200</f>
        <v>0.115</v>
      </c>
    </row>
    <row r="807" spans="1:61" x14ac:dyDescent="0.25">
      <c r="A807">
        <v>806</v>
      </c>
      <c r="D807">
        <v>38.422267000000005</v>
      </c>
      <c r="E807" s="2">
        <v>2</v>
      </c>
      <c r="F807">
        <v>27.029161000000002</v>
      </c>
      <c r="G807" s="3">
        <v>3</v>
      </c>
      <c r="P807">
        <v>2</v>
      </c>
      <c r="Q807" t="str">
        <f t="shared" si="13"/>
        <v>23</v>
      </c>
      <c r="R807">
        <v>1</v>
      </c>
      <c r="X807" t="s">
        <v>304</v>
      </c>
      <c r="Y807" t="s">
        <v>282</v>
      </c>
      <c r="BG807">
        <v>1</v>
      </c>
      <c r="BH807">
        <v>4408</v>
      </c>
      <c r="BI807">
        <f>($BH$936-$BH$933)/200</f>
        <v>0.08</v>
      </c>
    </row>
    <row r="808" spans="1:61" x14ac:dyDescent="0.25">
      <c r="A808">
        <v>807</v>
      </c>
      <c r="D808">
        <v>38.473583000000005</v>
      </c>
      <c r="E808" s="2">
        <v>2</v>
      </c>
      <c r="F808">
        <v>26.964267000000007</v>
      </c>
      <c r="G808" s="3">
        <v>3</v>
      </c>
      <c r="P808">
        <v>2</v>
      </c>
      <c r="Q808" t="str">
        <f t="shared" si="13"/>
        <v>23</v>
      </c>
      <c r="R808">
        <v>4</v>
      </c>
      <c r="X808" t="s">
        <v>299</v>
      </c>
      <c r="Y808" t="s">
        <v>295</v>
      </c>
      <c r="BG808">
        <v>4</v>
      </c>
      <c r="BH808">
        <v>4413</v>
      </c>
      <c r="BI808">
        <f>($BH$937-$BH$934)/200</f>
        <v>0.13</v>
      </c>
    </row>
    <row r="809" spans="1:61" x14ac:dyDescent="0.25">
      <c r="A809">
        <v>808</v>
      </c>
      <c r="D809">
        <v>38.505054000000001</v>
      </c>
      <c r="E809" s="2">
        <v>2</v>
      </c>
      <c r="F809">
        <v>26.972951000000002</v>
      </c>
      <c r="G809" s="3">
        <v>3</v>
      </c>
      <c r="P809">
        <v>2</v>
      </c>
      <c r="Q809" t="str">
        <f t="shared" si="13"/>
        <v>23</v>
      </c>
      <c r="R809">
        <v>3</v>
      </c>
      <c r="X809" t="s">
        <v>302</v>
      </c>
      <c r="Y809" t="s">
        <v>272</v>
      </c>
      <c r="BG809">
        <v>3</v>
      </c>
      <c r="BH809">
        <v>4417</v>
      </c>
      <c r="BI809">
        <f>($BH$938-$BH$935)/200</f>
        <v>7.4999999999999997E-2</v>
      </c>
    </row>
    <row r="810" spans="1:61" x14ac:dyDescent="0.25">
      <c r="A810">
        <v>809</v>
      </c>
      <c r="D810">
        <v>38.474319000000001</v>
      </c>
      <c r="E810" s="2">
        <v>2</v>
      </c>
      <c r="F810">
        <v>26.950160000000004</v>
      </c>
      <c r="G810" s="3">
        <v>3</v>
      </c>
      <c r="P810">
        <v>2</v>
      </c>
      <c r="Q810" t="str">
        <f t="shared" si="13"/>
        <v>23</v>
      </c>
      <c r="R810">
        <v>2</v>
      </c>
      <c r="X810" t="s">
        <v>302</v>
      </c>
      <c r="Y810" t="s">
        <v>273</v>
      </c>
      <c r="AB810" t="s">
        <v>300</v>
      </c>
      <c r="AC810" t="str">
        <f>CONCATENATE($R810,$R811,$R812,$R813)</f>
        <v>2143</v>
      </c>
      <c r="BG810">
        <v>2</v>
      </c>
      <c r="BH810">
        <v>4425</v>
      </c>
      <c r="BI810">
        <f>($BH$939-$BH$936)/200</f>
        <v>0.115</v>
      </c>
    </row>
    <row r="811" spans="1:61" x14ac:dyDescent="0.25">
      <c r="A811">
        <v>810</v>
      </c>
      <c r="D811">
        <v>38.478847000000002</v>
      </c>
      <c r="E811" s="2">
        <v>2</v>
      </c>
      <c r="F811">
        <v>26.951476</v>
      </c>
      <c r="G811" s="3">
        <v>3</v>
      </c>
      <c r="P811">
        <v>2</v>
      </c>
      <c r="Q811" t="str">
        <f t="shared" si="13"/>
        <v>23</v>
      </c>
      <c r="R811">
        <v>1</v>
      </c>
      <c r="X811" t="s">
        <v>302</v>
      </c>
      <c r="Y811" t="s">
        <v>270</v>
      </c>
      <c r="BG811">
        <v>1</v>
      </c>
      <c r="BH811">
        <v>4433</v>
      </c>
      <c r="BI811">
        <f>($BH$940-$BH$937)/200</f>
        <v>7.4999999999999997E-2</v>
      </c>
    </row>
    <row r="812" spans="1:61" x14ac:dyDescent="0.25">
      <c r="A812">
        <v>811</v>
      </c>
      <c r="D812">
        <v>38.460216000000003</v>
      </c>
      <c r="E812" s="2">
        <v>2</v>
      </c>
      <c r="F812">
        <v>26.910688000000007</v>
      </c>
      <c r="G812" s="3">
        <v>3</v>
      </c>
      <c r="P812">
        <v>2</v>
      </c>
      <c r="Q812" t="str">
        <f t="shared" si="13"/>
        <v>23</v>
      </c>
      <c r="R812">
        <v>4</v>
      </c>
      <c r="X812" t="s">
        <v>302</v>
      </c>
      <c r="Y812" t="s">
        <v>271</v>
      </c>
      <c r="BG812">
        <v>4</v>
      </c>
      <c r="BH812">
        <v>4437</v>
      </c>
      <c r="BI812">
        <f>($BH$941-$BH$938)/200</f>
        <v>0.13</v>
      </c>
    </row>
    <row r="813" spans="1:61" x14ac:dyDescent="0.25">
      <c r="A813">
        <v>812</v>
      </c>
      <c r="D813">
        <v>38.479637000000004</v>
      </c>
      <c r="E813" s="2">
        <v>2</v>
      </c>
      <c r="F813">
        <v>26.936897000000002</v>
      </c>
      <c r="G813" s="3">
        <v>3</v>
      </c>
      <c r="P813">
        <v>2</v>
      </c>
      <c r="Q813" t="str">
        <f t="shared" si="13"/>
        <v>23</v>
      </c>
      <c r="R813">
        <v>3</v>
      </c>
      <c r="X813" t="s">
        <v>302</v>
      </c>
      <c r="Y813" t="s">
        <v>272</v>
      </c>
      <c r="BG813">
        <v>3</v>
      </c>
      <c r="BH813">
        <v>4440</v>
      </c>
      <c r="BI813">
        <f>($BH$942-$BH$939)/200</f>
        <v>0.08</v>
      </c>
    </row>
    <row r="814" spans="1:61" x14ac:dyDescent="0.25">
      <c r="A814">
        <v>813</v>
      </c>
      <c r="D814">
        <v>38.509109000000002</v>
      </c>
      <c r="E814" s="2">
        <v>2</v>
      </c>
      <c r="F814">
        <v>26.888004000000002</v>
      </c>
      <c r="G814" s="3">
        <v>3</v>
      </c>
      <c r="P814">
        <v>2</v>
      </c>
      <c r="Q814" t="str">
        <f t="shared" si="13"/>
        <v>23</v>
      </c>
      <c r="R814">
        <v>2</v>
      </c>
      <c r="X814" t="s">
        <v>302</v>
      </c>
      <c r="Y814" t="s">
        <v>273</v>
      </c>
      <c r="AB814" t="s">
        <v>300</v>
      </c>
      <c r="AC814" t="str">
        <f>CONCATENATE($R814,$R815,$R816,$R817)</f>
        <v>2143</v>
      </c>
      <c r="BG814">
        <v>2</v>
      </c>
      <c r="BH814">
        <v>4449</v>
      </c>
      <c r="BI814">
        <f>($BH$943-$BH$940)/200</f>
        <v>0.11</v>
      </c>
    </row>
    <row r="815" spans="1:61" x14ac:dyDescent="0.25">
      <c r="A815">
        <v>814</v>
      </c>
      <c r="D815">
        <v>38.423213000000004</v>
      </c>
      <c r="E815" s="2">
        <v>2</v>
      </c>
      <c r="F815">
        <v>26.835791999999998</v>
      </c>
      <c r="G815" s="3">
        <v>3</v>
      </c>
      <c r="P815">
        <v>2</v>
      </c>
      <c r="Q815" t="str">
        <f t="shared" si="13"/>
        <v>23</v>
      </c>
      <c r="R815">
        <v>1</v>
      </c>
      <c r="X815" t="s">
        <v>302</v>
      </c>
      <c r="Y815" t="s">
        <v>270</v>
      </c>
      <c r="BG815">
        <v>1</v>
      </c>
      <c r="BH815">
        <v>4457</v>
      </c>
      <c r="BI815">
        <f>($BH$944-$BH$941)/200</f>
        <v>7.0000000000000007E-2</v>
      </c>
    </row>
    <row r="816" spans="1:61" x14ac:dyDescent="0.25">
      <c r="A816">
        <v>815</v>
      </c>
      <c r="D816">
        <v>38.415637000000004</v>
      </c>
      <c r="E816" s="2">
        <v>2</v>
      </c>
      <c r="F816">
        <v>26.996688000000006</v>
      </c>
      <c r="G816" s="3">
        <v>3</v>
      </c>
      <c r="P816">
        <v>2</v>
      </c>
      <c r="Q816" t="str">
        <f t="shared" si="13"/>
        <v>23</v>
      </c>
      <c r="R816">
        <v>4</v>
      </c>
      <c r="X816" t="s">
        <v>302</v>
      </c>
      <c r="Y816" t="s">
        <v>271</v>
      </c>
      <c r="BG816">
        <v>4</v>
      </c>
      <c r="BH816">
        <v>4462</v>
      </c>
      <c r="BI816">
        <f>($BH$945-$BH$942)/200</f>
        <v>0.125</v>
      </c>
    </row>
    <row r="817" spans="1:61" x14ac:dyDescent="0.25">
      <c r="A817">
        <v>816</v>
      </c>
      <c r="D817">
        <v>38.415637000000004</v>
      </c>
      <c r="E817" s="2">
        <v>2</v>
      </c>
      <c r="F817">
        <v>26.996688000000006</v>
      </c>
      <c r="G817" s="3">
        <v>3</v>
      </c>
      <c r="P817">
        <v>2</v>
      </c>
      <c r="Q817" t="str">
        <f t="shared" si="13"/>
        <v>23</v>
      </c>
      <c r="R817">
        <v>3</v>
      </c>
      <c r="X817" t="s">
        <v>302</v>
      </c>
      <c r="Y817" t="s">
        <v>272</v>
      </c>
      <c r="BG817">
        <v>3</v>
      </c>
      <c r="BH817">
        <v>4465</v>
      </c>
      <c r="BI817">
        <f>($BH$946-$BH$943)/200</f>
        <v>8.5000000000000006E-2</v>
      </c>
    </row>
    <row r="818" spans="1:61" x14ac:dyDescent="0.25">
      <c r="A818">
        <v>817</v>
      </c>
      <c r="D818">
        <v>38.415637000000004</v>
      </c>
      <c r="E818" s="2">
        <v>2</v>
      </c>
      <c r="F818">
        <v>26.996688000000006</v>
      </c>
      <c r="G818" s="3">
        <v>3</v>
      </c>
      <c r="P818">
        <v>2</v>
      </c>
      <c r="Q818" t="str">
        <f t="shared" si="13"/>
        <v>23</v>
      </c>
      <c r="R818">
        <v>2</v>
      </c>
      <c r="X818" t="s">
        <v>299</v>
      </c>
      <c r="Y818" t="s">
        <v>296</v>
      </c>
      <c r="AB818" t="s">
        <v>300</v>
      </c>
      <c r="AC818" t="str">
        <f>CONCATENATE($R818,$R819,$R820,$R821)</f>
        <v>2143</v>
      </c>
      <c r="BG818">
        <v>2</v>
      </c>
      <c r="BH818">
        <v>4471</v>
      </c>
      <c r="BI818">
        <f>($BH$947-$BH$944)/200</f>
        <v>0.13</v>
      </c>
    </row>
    <row r="819" spans="1:61" x14ac:dyDescent="0.25">
      <c r="A819">
        <v>818</v>
      </c>
      <c r="P819">
        <v>0</v>
      </c>
      <c r="Q819" t="str">
        <f t="shared" si="13"/>
        <v/>
      </c>
      <c r="R819">
        <v>1</v>
      </c>
      <c r="X819" t="s">
        <v>298</v>
      </c>
      <c r="Y819" t="s">
        <v>259</v>
      </c>
      <c r="BG819">
        <v>1</v>
      </c>
      <c r="BH819">
        <v>4481</v>
      </c>
      <c r="BI819">
        <f>($BH$948-$BH$945)/200</f>
        <v>7.0000000000000007E-2</v>
      </c>
    </row>
    <row r="820" spans="1:61" x14ac:dyDescent="0.25">
      <c r="A820">
        <v>819</v>
      </c>
      <c r="P820">
        <v>0</v>
      </c>
      <c r="Q820" t="str">
        <f t="shared" si="13"/>
        <v/>
      </c>
      <c r="R820">
        <v>4</v>
      </c>
      <c r="X820" t="s">
        <v>298</v>
      </c>
      <c r="Y820" t="s">
        <v>297</v>
      </c>
      <c r="BG820">
        <v>4</v>
      </c>
      <c r="BH820">
        <v>4484</v>
      </c>
      <c r="BI820">
        <f>($BH$949-$BH$946)/200</f>
        <v>0.13</v>
      </c>
    </row>
    <row r="821" spans="1:61" x14ac:dyDescent="0.25">
      <c r="A821">
        <v>820</v>
      </c>
      <c r="H821">
        <v>39.267002000000005</v>
      </c>
      <c r="I821" s="5">
        <v>4</v>
      </c>
      <c r="P821">
        <v>1</v>
      </c>
      <c r="Q821" t="str">
        <f t="shared" si="13"/>
        <v>4</v>
      </c>
      <c r="R821">
        <v>3</v>
      </c>
      <c r="X821" t="s">
        <v>298</v>
      </c>
      <c r="Y821" t="s">
        <v>275</v>
      </c>
      <c r="BG821">
        <v>3</v>
      </c>
      <c r="BH821">
        <v>4489</v>
      </c>
      <c r="BI821">
        <f>($BH$950-$BH$947)/200</f>
        <v>7.0000000000000007E-2</v>
      </c>
    </row>
    <row r="822" spans="1:61" x14ac:dyDescent="0.25">
      <c r="A822">
        <v>821</v>
      </c>
      <c r="B822">
        <v>51.936004000000004</v>
      </c>
      <c r="C822" s="4">
        <v>1</v>
      </c>
      <c r="H822">
        <v>39.259689000000002</v>
      </c>
      <c r="I822" s="5">
        <v>4</v>
      </c>
      <c r="P822">
        <v>2</v>
      </c>
      <c r="Q822" t="str">
        <f t="shared" si="13"/>
        <v>14</v>
      </c>
      <c r="R822">
        <v>2</v>
      </c>
      <c r="X822" t="s">
        <v>298</v>
      </c>
      <c r="Y822" t="s">
        <v>292</v>
      </c>
      <c r="AB822" t="s">
        <v>300</v>
      </c>
      <c r="AC822" t="str">
        <f>CONCATENATE($R822,$R823,$R824,$R825)</f>
        <v>2143</v>
      </c>
      <c r="BG822">
        <v>2</v>
      </c>
      <c r="BH822">
        <v>4494</v>
      </c>
      <c r="BI822">
        <f>($BH$951-$BH$948)/200</f>
        <v>0.14499999999999999</v>
      </c>
    </row>
    <row r="823" spans="1:61" x14ac:dyDescent="0.25">
      <c r="A823">
        <v>822</v>
      </c>
      <c r="B823">
        <v>51.933685000000004</v>
      </c>
      <c r="C823" s="4">
        <v>1</v>
      </c>
      <c r="H823">
        <v>39.275527000000004</v>
      </c>
      <c r="I823" s="5">
        <v>4</v>
      </c>
      <c r="P823">
        <v>2</v>
      </c>
      <c r="Q823" t="str">
        <f t="shared" si="13"/>
        <v>14</v>
      </c>
      <c r="R823">
        <v>1</v>
      </c>
      <c r="X823" t="s">
        <v>298</v>
      </c>
      <c r="Y823" t="s">
        <v>259</v>
      </c>
      <c r="BG823">
        <v>1</v>
      </c>
      <c r="BH823">
        <v>4506</v>
      </c>
      <c r="BI823">
        <f>($BH$952-$BH$949)/200</f>
        <v>8.5000000000000006E-2</v>
      </c>
    </row>
    <row r="824" spans="1:61" x14ac:dyDescent="0.25">
      <c r="A824">
        <v>823</v>
      </c>
      <c r="B824">
        <v>52.001739000000001</v>
      </c>
      <c r="C824" s="4">
        <v>1</v>
      </c>
      <c r="H824">
        <v>39.266738000000004</v>
      </c>
      <c r="I824" s="5">
        <v>4</v>
      </c>
      <c r="P824">
        <v>2</v>
      </c>
      <c r="Q824" t="str">
        <f t="shared" si="13"/>
        <v>14</v>
      </c>
      <c r="R824">
        <v>4</v>
      </c>
      <c r="BG824">
        <v>4</v>
      </c>
      <c r="BH824">
        <v>4509</v>
      </c>
    </row>
    <row r="825" spans="1:61" x14ac:dyDescent="0.25">
      <c r="A825">
        <v>824</v>
      </c>
      <c r="B825">
        <v>51.965530000000001</v>
      </c>
      <c r="C825" s="4">
        <v>1</v>
      </c>
      <c r="H825">
        <v>39.276843000000007</v>
      </c>
      <c r="I825" s="5">
        <v>4</v>
      </c>
      <c r="P825">
        <v>2</v>
      </c>
      <c r="Q825" t="str">
        <f t="shared" si="13"/>
        <v>14</v>
      </c>
      <c r="R825">
        <v>3</v>
      </c>
      <c r="BG825">
        <v>3</v>
      </c>
      <c r="BH825">
        <v>4515</v>
      </c>
    </row>
    <row r="826" spans="1:61" x14ac:dyDescent="0.25">
      <c r="A826">
        <v>825</v>
      </c>
      <c r="B826">
        <v>51.984687000000001</v>
      </c>
      <c r="C826" s="4">
        <v>1</v>
      </c>
      <c r="H826">
        <v>39.303054000000003</v>
      </c>
      <c r="I826" s="5">
        <v>4</v>
      </c>
      <c r="P826">
        <v>2</v>
      </c>
      <c r="Q826" t="str">
        <f t="shared" si="13"/>
        <v>14</v>
      </c>
      <c r="R826">
        <v>2</v>
      </c>
      <c r="BG826">
        <v>2</v>
      </c>
      <c r="BH826">
        <v>4519</v>
      </c>
    </row>
    <row r="827" spans="1:61" x14ac:dyDescent="0.25">
      <c r="A827">
        <v>826</v>
      </c>
      <c r="B827">
        <v>51.988162000000003</v>
      </c>
      <c r="C827" s="4">
        <v>1</v>
      </c>
      <c r="H827">
        <v>39.335685000000005</v>
      </c>
      <c r="I827" s="5">
        <v>4</v>
      </c>
      <c r="P827">
        <v>2</v>
      </c>
      <c r="Q827" t="str">
        <f t="shared" si="13"/>
        <v>14</v>
      </c>
      <c r="R827">
        <v>1</v>
      </c>
      <c r="BG827">
        <v>1</v>
      </c>
      <c r="BH827">
        <v>4532</v>
      </c>
    </row>
    <row r="828" spans="1:61" x14ac:dyDescent="0.25">
      <c r="A828">
        <v>827</v>
      </c>
      <c r="B828">
        <v>51.975532000000001</v>
      </c>
      <c r="C828" s="4">
        <v>1</v>
      </c>
      <c r="H828">
        <v>39.342422000000006</v>
      </c>
      <c r="I828" s="5">
        <v>4</v>
      </c>
      <c r="P828">
        <v>2</v>
      </c>
      <c r="Q828" t="str">
        <f t="shared" si="13"/>
        <v>14</v>
      </c>
      <c r="R828">
        <v>4</v>
      </c>
      <c r="BG828">
        <v>4</v>
      </c>
      <c r="BH828">
        <v>4534</v>
      </c>
    </row>
    <row r="829" spans="1:61" x14ac:dyDescent="0.25">
      <c r="A829">
        <v>828</v>
      </c>
      <c r="B829">
        <v>51.976264</v>
      </c>
      <c r="C829" s="4">
        <v>1</v>
      </c>
      <c r="H829">
        <v>39.248321000000004</v>
      </c>
      <c r="I829" s="5">
        <v>4</v>
      </c>
      <c r="P829">
        <v>2</v>
      </c>
      <c r="Q829" t="str">
        <f t="shared" si="13"/>
        <v>14</v>
      </c>
      <c r="R829" t="s">
        <v>22</v>
      </c>
      <c r="BG829" t="s">
        <v>22</v>
      </c>
      <c r="BH829">
        <v>4535</v>
      </c>
    </row>
    <row r="830" spans="1:61" x14ac:dyDescent="0.25">
      <c r="A830">
        <v>829</v>
      </c>
      <c r="B830">
        <v>51.980213000000006</v>
      </c>
      <c r="C830" s="4">
        <v>1</v>
      </c>
      <c r="H830">
        <v>39.267002000000005</v>
      </c>
      <c r="I830" s="5">
        <v>4</v>
      </c>
      <c r="P830">
        <v>2</v>
      </c>
      <c r="Q830" t="str">
        <f t="shared" si="13"/>
        <v>14</v>
      </c>
      <c r="R830" t="s">
        <v>22</v>
      </c>
      <c r="BG830" t="s">
        <v>22</v>
      </c>
      <c r="BH830">
        <v>4537</v>
      </c>
    </row>
    <row r="831" spans="1:61" x14ac:dyDescent="0.25">
      <c r="A831">
        <v>830</v>
      </c>
      <c r="B831">
        <v>51.949531</v>
      </c>
      <c r="C831" s="4">
        <v>1</v>
      </c>
      <c r="P831">
        <v>1</v>
      </c>
      <c r="Q831" t="str">
        <f t="shared" si="13"/>
        <v>1</v>
      </c>
      <c r="R831">
        <v>1</v>
      </c>
      <c r="AB831" t="s">
        <v>302</v>
      </c>
      <c r="AC831" t="str">
        <f>CONCATENATE($R831,$R832,$R833,$R834)</f>
        <v>1234</v>
      </c>
      <c r="BG831">
        <v>1</v>
      </c>
      <c r="BH831">
        <v>4538</v>
      </c>
    </row>
    <row r="832" spans="1:61" x14ac:dyDescent="0.25">
      <c r="A832">
        <v>831</v>
      </c>
      <c r="B832">
        <v>51.936004000000004</v>
      </c>
      <c r="C832" s="4">
        <v>1</v>
      </c>
      <c r="P832">
        <v>1</v>
      </c>
      <c r="Q832" t="str">
        <f t="shared" si="13"/>
        <v>1</v>
      </c>
      <c r="R832">
        <v>2</v>
      </c>
      <c r="BG832">
        <v>2</v>
      </c>
      <c r="BH832">
        <v>4545</v>
      </c>
    </row>
    <row r="833" spans="1:60" x14ac:dyDescent="0.25">
      <c r="A833">
        <v>832</v>
      </c>
      <c r="B833">
        <v>51.936004000000004</v>
      </c>
      <c r="C833" s="4">
        <v>1</v>
      </c>
      <c r="P833">
        <v>1</v>
      </c>
      <c r="Q833" t="str">
        <f t="shared" si="13"/>
        <v>1</v>
      </c>
      <c r="R833">
        <v>3</v>
      </c>
      <c r="BG833">
        <v>3</v>
      </c>
      <c r="BH833">
        <v>4551</v>
      </c>
    </row>
    <row r="834" spans="1:60" x14ac:dyDescent="0.25">
      <c r="A834">
        <v>833</v>
      </c>
      <c r="D834">
        <v>63.166690000000003</v>
      </c>
      <c r="E834" s="2">
        <v>2</v>
      </c>
      <c r="P834">
        <v>1</v>
      </c>
      <c r="Q834" t="str">
        <f t="shared" ref="Q834:Q897" si="14">CONCATENATE(C834,E834,G834,I834)</f>
        <v>2</v>
      </c>
      <c r="R834">
        <v>4</v>
      </c>
      <c r="BG834">
        <v>4</v>
      </c>
      <c r="BH834">
        <v>4553</v>
      </c>
    </row>
    <row r="835" spans="1:60" x14ac:dyDescent="0.25">
      <c r="A835">
        <v>834</v>
      </c>
      <c r="D835">
        <v>63.172317</v>
      </c>
      <c r="E835" s="2">
        <v>2</v>
      </c>
      <c r="F835">
        <v>51.988635000000002</v>
      </c>
      <c r="G835" s="3">
        <v>3</v>
      </c>
      <c r="P835">
        <v>2</v>
      </c>
      <c r="Q835" t="str">
        <f t="shared" si="14"/>
        <v>23</v>
      </c>
      <c r="R835">
        <v>1</v>
      </c>
      <c r="AB835" t="s">
        <v>302</v>
      </c>
      <c r="AC835" t="str">
        <f>CONCATENATE($R835,$R836,$R837,$R838)</f>
        <v>1234</v>
      </c>
      <c r="BG835">
        <v>1</v>
      </c>
      <c r="BH835">
        <v>4568</v>
      </c>
    </row>
    <row r="836" spans="1:60" x14ac:dyDescent="0.25">
      <c r="A836">
        <v>835</v>
      </c>
      <c r="D836">
        <v>63.150215000000003</v>
      </c>
      <c r="E836" s="2">
        <v>2</v>
      </c>
      <c r="F836">
        <v>52.027316000000006</v>
      </c>
      <c r="G836" s="3">
        <v>3</v>
      </c>
      <c r="P836">
        <v>2</v>
      </c>
      <c r="Q836" t="str">
        <f t="shared" si="14"/>
        <v>23</v>
      </c>
      <c r="R836">
        <v>2</v>
      </c>
      <c r="BG836">
        <v>2</v>
      </c>
      <c r="BH836">
        <v>4571</v>
      </c>
    </row>
    <row r="837" spans="1:60" x14ac:dyDescent="0.25">
      <c r="A837">
        <v>836</v>
      </c>
      <c r="D837">
        <v>63.174899000000003</v>
      </c>
      <c r="E837" s="2">
        <v>2</v>
      </c>
      <c r="F837">
        <v>51.973422000000006</v>
      </c>
      <c r="G837" s="3">
        <v>3</v>
      </c>
      <c r="P837">
        <v>2</v>
      </c>
      <c r="Q837" t="str">
        <f t="shared" si="14"/>
        <v>23</v>
      </c>
      <c r="R837">
        <v>3</v>
      </c>
      <c r="BG837">
        <v>3</v>
      </c>
      <c r="BH837">
        <v>4578</v>
      </c>
    </row>
    <row r="838" spans="1:60" x14ac:dyDescent="0.25">
      <c r="A838">
        <v>837</v>
      </c>
      <c r="D838">
        <v>63.162055000000002</v>
      </c>
      <c r="E838" s="2">
        <v>2</v>
      </c>
      <c r="F838">
        <v>51.996372000000001</v>
      </c>
      <c r="G838" s="3">
        <v>3</v>
      </c>
      <c r="P838">
        <v>2</v>
      </c>
      <c r="Q838" t="str">
        <f t="shared" si="14"/>
        <v>23</v>
      </c>
      <c r="R838">
        <v>4</v>
      </c>
      <c r="BG838">
        <v>4</v>
      </c>
      <c r="BH838">
        <v>4579</v>
      </c>
    </row>
    <row r="839" spans="1:60" x14ac:dyDescent="0.25">
      <c r="A839">
        <v>838</v>
      </c>
      <c r="D839">
        <v>63.165370000000003</v>
      </c>
      <c r="E839" s="2">
        <v>2</v>
      </c>
      <c r="F839">
        <v>52.033111000000005</v>
      </c>
      <c r="G839" s="3">
        <v>3</v>
      </c>
      <c r="P839">
        <v>2</v>
      </c>
      <c r="Q839" t="str">
        <f t="shared" si="14"/>
        <v>23</v>
      </c>
      <c r="R839">
        <v>1</v>
      </c>
      <c r="AB839" t="s">
        <v>302</v>
      </c>
      <c r="AC839" t="str">
        <f>CONCATENATE($R839,$R840,$R841,$R842)</f>
        <v>1234</v>
      </c>
      <c r="BG839">
        <v>1</v>
      </c>
      <c r="BH839">
        <v>4589</v>
      </c>
    </row>
    <row r="840" spans="1:60" x14ac:dyDescent="0.25">
      <c r="A840">
        <v>839</v>
      </c>
      <c r="D840">
        <v>63.184055000000001</v>
      </c>
      <c r="E840" s="2">
        <v>2</v>
      </c>
      <c r="F840">
        <v>52.027160000000002</v>
      </c>
      <c r="G840" s="3">
        <v>3</v>
      </c>
      <c r="P840">
        <v>2</v>
      </c>
      <c r="Q840" t="str">
        <f t="shared" si="14"/>
        <v>23</v>
      </c>
      <c r="R840">
        <v>2</v>
      </c>
      <c r="BG840">
        <v>2</v>
      </c>
      <c r="BH840">
        <v>4596</v>
      </c>
    </row>
    <row r="841" spans="1:60" x14ac:dyDescent="0.25">
      <c r="A841">
        <v>840</v>
      </c>
      <c r="D841">
        <v>63.202110000000005</v>
      </c>
      <c r="E841" s="2">
        <v>2</v>
      </c>
      <c r="F841">
        <v>52.002899000000006</v>
      </c>
      <c r="G841" s="3">
        <v>3</v>
      </c>
      <c r="P841">
        <v>2</v>
      </c>
      <c r="Q841" t="str">
        <f t="shared" si="14"/>
        <v>23</v>
      </c>
      <c r="R841">
        <v>3</v>
      </c>
      <c r="BG841">
        <v>3</v>
      </c>
      <c r="BH841">
        <v>4602</v>
      </c>
    </row>
    <row r="842" spans="1:60" x14ac:dyDescent="0.25">
      <c r="A842">
        <v>841</v>
      </c>
      <c r="D842">
        <v>63.128738000000006</v>
      </c>
      <c r="E842" s="2">
        <v>2</v>
      </c>
      <c r="F842">
        <v>51.967529000000006</v>
      </c>
      <c r="G842" s="3">
        <v>3</v>
      </c>
      <c r="P842">
        <v>2</v>
      </c>
      <c r="Q842" t="str">
        <f t="shared" si="14"/>
        <v>23</v>
      </c>
      <c r="R842">
        <v>4</v>
      </c>
      <c r="BG842">
        <v>4</v>
      </c>
      <c r="BH842">
        <v>4605</v>
      </c>
    </row>
    <row r="843" spans="1:60" x14ac:dyDescent="0.25">
      <c r="A843">
        <v>842</v>
      </c>
      <c r="D843">
        <v>63.171577000000006</v>
      </c>
      <c r="E843" s="2">
        <v>2</v>
      </c>
      <c r="F843">
        <v>51.988635000000002</v>
      </c>
      <c r="G843" s="3">
        <v>3</v>
      </c>
      <c r="P843">
        <v>2</v>
      </c>
      <c r="Q843" t="str">
        <f t="shared" si="14"/>
        <v>23</v>
      </c>
      <c r="R843">
        <v>1</v>
      </c>
      <c r="AB843" t="s">
        <v>302</v>
      </c>
      <c r="AC843" t="str">
        <f>CONCATENATE($R843,$R844,$R845,$R846)</f>
        <v>1234</v>
      </c>
      <c r="BG843">
        <v>1</v>
      </c>
      <c r="BH843">
        <v>4613</v>
      </c>
    </row>
    <row r="844" spans="1:60" x14ac:dyDescent="0.25">
      <c r="A844">
        <v>843</v>
      </c>
      <c r="D844">
        <v>63.166690000000003</v>
      </c>
      <c r="E844" s="2">
        <v>2</v>
      </c>
      <c r="F844">
        <v>51.988635000000002</v>
      </c>
      <c r="G844" s="3">
        <v>3</v>
      </c>
      <c r="P844">
        <v>2</v>
      </c>
      <c r="Q844" t="str">
        <f t="shared" si="14"/>
        <v>23</v>
      </c>
      <c r="R844">
        <v>2</v>
      </c>
      <c r="BG844">
        <v>2</v>
      </c>
      <c r="BH844">
        <v>4620</v>
      </c>
    </row>
    <row r="845" spans="1:60" x14ac:dyDescent="0.25">
      <c r="A845">
        <v>844</v>
      </c>
      <c r="P845">
        <v>0</v>
      </c>
      <c r="Q845" t="str">
        <f t="shared" si="14"/>
        <v/>
      </c>
      <c r="R845">
        <v>3</v>
      </c>
      <c r="BG845">
        <v>3</v>
      </c>
      <c r="BH845">
        <v>4627</v>
      </c>
    </row>
    <row r="846" spans="1:60" x14ac:dyDescent="0.25">
      <c r="A846">
        <v>845</v>
      </c>
      <c r="H846">
        <v>62.917735</v>
      </c>
      <c r="I846" s="5">
        <v>4</v>
      </c>
      <c r="P846">
        <v>1</v>
      </c>
      <c r="Q846" t="str">
        <f t="shared" si="14"/>
        <v>4</v>
      </c>
      <c r="R846">
        <v>4</v>
      </c>
      <c r="BG846">
        <v>4</v>
      </c>
      <c r="BH846">
        <v>4630</v>
      </c>
    </row>
    <row r="847" spans="1:60" x14ac:dyDescent="0.25">
      <c r="A847">
        <v>846</v>
      </c>
      <c r="H847">
        <v>62.890109000000002</v>
      </c>
      <c r="I847" s="5">
        <v>4</v>
      </c>
      <c r="P847">
        <v>1</v>
      </c>
      <c r="Q847" t="str">
        <f t="shared" si="14"/>
        <v>4</v>
      </c>
      <c r="R847">
        <v>1</v>
      </c>
      <c r="AB847" t="s">
        <v>302</v>
      </c>
      <c r="AC847" t="str">
        <f>CONCATENATE($R847,$R848,$R849,$R850)</f>
        <v>1234</v>
      </c>
      <c r="BG847">
        <v>1</v>
      </c>
      <c r="BH847">
        <v>4636</v>
      </c>
    </row>
    <row r="848" spans="1:60" x14ac:dyDescent="0.25">
      <c r="A848">
        <v>847</v>
      </c>
      <c r="H848">
        <v>62.908580000000001</v>
      </c>
      <c r="I848" s="5">
        <v>4</v>
      </c>
      <c r="P848">
        <v>1</v>
      </c>
      <c r="Q848" t="str">
        <f t="shared" si="14"/>
        <v>4</v>
      </c>
      <c r="R848">
        <v>2</v>
      </c>
      <c r="BG848">
        <v>2</v>
      </c>
      <c r="BH848">
        <v>4645</v>
      </c>
    </row>
    <row r="849" spans="1:60" x14ac:dyDescent="0.25">
      <c r="A849">
        <v>848</v>
      </c>
      <c r="H849">
        <v>62.906684000000006</v>
      </c>
      <c r="I849" s="5">
        <v>4</v>
      </c>
      <c r="P849">
        <v>1</v>
      </c>
      <c r="Q849" t="str">
        <f t="shared" si="14"/>
        <v>4</v>
      </c>
      <c r="R849">
        <v>3</v>
      </c>
      <c r="BG849">
        <v>3</v>
      </c>
      <c r="BH849">
        <v>4650</v>
      </c>
    </row>
    <row r="850" spans="1:60" x14ac:dyDescent="0.25">
      <c r="A850">
        <v>849</v>
      </c>
      <c r="B850">
        <v>76.581506000000005</v>
      </c>
      <c r="C850" s="4">
        <v>1</v>
      </c>
      <c r="H850">
        <v>62.897056000000006</v>
      </c>
      <c r="I850" s="5">
        <v>4</v>
      </c>
      <c r="P850">
        <v>2</v>
      </c>
      <c r="Q850" t="str">
        <f t="shared" si="14"/>
        <v>14</v>
      </c>
      <c r="R850">
        <v>4</v>
      </c>
      <c r="BG850">
        <v>4</v>
      </c>
      <c r="BH850">
        <v>4654</v>
      </c>
    </row>
    <row r="851" spans="1:60" x14ac:dyDescent="0.25">
      <c r="A851">
        <v>850</v>
      </c>
      <c r="B851">
        <v>76.595026000000004</v>
      </c>
      <c r="C851" s="4">
        <v>1</v>
      </c>
      <c r="H851">
        <v>62.95232</v>
      </c>
      <c r="I851" s="5">
        <v>4</v>
      </c>
      <c r="P851">
        <v>2</v>
      </c>
      <c r="Q851" t="str">
        <f t="shared" si="14"/>
        <v>14</v>
      </c>
      <c r="R851">
        <v>1</v>
      </c>
      <c r="AB851" t="s">
        <v>302</v>
      </c>
      <c r="AC851" t="str">
        <f>CONCATENATE($R851,$R852,$R853,$R854)</f>
        <v>1234</v>
      </c>
      <c r="BG851">
        <v>1</v>
      </c>
      <c r="BH851">
        <v>4663</v>
      </c>
    </row>
    <row r="852" spans="1:60" x14ac:dyDescent="0.25">
      <c r="A852">
        <v>851</v>
      </c>
      <c r="B852">
        <v>76.62655500000001</v>
      </c>
      <c r="C852" s="4">
        <v>1</v>
      </c>
      <c r="H852">
        <v>62.972583</v>
      </c>
      <c r="I852" s="5">
        <v>4</v>
      </c>
      <c r="P852">
        <v>2</v>
      </c>
      <c r="Q852" t="str">
        <f t="shared" si="14"/>
        <v>14</v>
      </c>
      <c r="R852">
        <v>2</v>
      </c>
      <c r="BG852">
        <v>2</v>
      </c>
      <c r="BH852">
        <v>4671</v>
      </c>
    </row>
    <row r="853" spans="1:60" x14ac:dyDescent="0.25">
      <c r="A853">
        <v>852</v>
      </c>
      <c r="B853">
        <v>76.625789000000012</v>
      </c>
      <c r="C853" s="4">
        <v>1</v>
      </c>
      <c r="H853">
        <v>62.917735</v>
      </c>
      <c r="I853" s="5">
        <v>4</v>
      </c>
      <c r="P853">
        <v>2</v>
      </c>
      <c r="Q853" t="str">
        <f t="shared" si="14"/>
        <v>14</v>
      </c>
      <c r="R853">
        <v>3</v>
      </c>
      <c r="BG853">
        <v>3</v>
      </c>
      <c r="BH853">
        <v>4676</v>
      </c>
    </row>
    <row r="854" spans="1:60" x14ac:dyDescent="0.25">
      <c r="A854">
        <v>853</v>
      </c>
      <c r="B854">
        <v>76.647421000000008</v>
      </c>
      <c r="C854" s="4">
        <v>1</v>
      </c>
      <c r="H854">
        <v>62.917735</v>
      </c>
      <c r="I854" s="5">
        <v>4</v>
      </c>
      <c r="P854">
        <v>2</v>
      </c>
      <c r="Q854" t="str">
        <f t="shared" si="14"/>
        <v>14</v>
      </c>
      <c r="R854">
        <v>4</v>
      </c>
      <c r="BG854">
        <v>4</v>
      </c>
      <c r="BH854">
        <v>4679</v>
      </c>
    </row>
    <row r="855" spans="1:60" x14ac:dyDescent="0.25">
      <c r="A855">
        <v>854</v>
      </c>
      <c r="B855">
        <v>76.639564000000007</v>
      </c>
      <c r="C855" s="4">
        <v>1</v>
      </c>
      <c r="P855">
        <v>1</v>
      </c>
      <c r="Q855" t="str">
        <f t="shared" si="14"/>
        <v>1</v>
      </c>
      <c r="R855">
        <v>1</v>
      </c>
      <c r="AB855" t="s">
        <v>302</v>
      </c>
      <c r="AC855" t="str">
        <f>CONCATENATE($R855,$R856,$R857,$R858)</f>
        <v>1234</v>
      </c>
      <c r="BG855">
        <v>1</v>
      </c>
      <c r="BH855">
        <v>4688</v>
      </c>
    </row>
    <row r="856" spans="1:60" x14ac:dyDescent="0.25">
      <c r="A856">
        <v>855</v>
      </c>
      <c r="B856">
        <v>76.639258000000012</v>
      </c>
      <c r="C856" s="4">
        <v>1</v>
      </c>
      <c r="P856">
        <v>1</v>
      </c>
      <c r="Q856" t="str">
        <f t="shared" si="14"/>
        <v>1</v>
      </c>
      <c r="R856">
        <v>2</v>
      </c>
      <c r="BG856">
        <v>2</v>
      </c>
      <c r="BH856">
        <v>4696</v>
      </c>
    </row>
    <row r="857" spans="1:60" x14ac:dyDescent="0.25">
      <c r="A857">
        <v>856</v>
      </c>
      <c r="B857">
        <v>76.618290000000002</v>
      </c>
      <c r="C857" s="4">
        <v>1</v>
      </c>
      <c r="P857">
        <v>1</v>
      </c>
      <c r="Q857" t="str">
        <f t="shared" si="14"/>
        <v>1</v>
      </c>
      <c r="R857">
        <v>3</v>
      </c>
      <c r="BG857">
        <v>3</v>
      </c>
      <c r="BH857">
        <v>4701</v>
      </c>
    </row>
    <row r="858" spans="1:60" x14ac:dyDescent="0.25">
      <c r="A858">
        <v>857</v>
      </c>
      <c r="B858">
        <v>76.641452000000001</v>
      </c>
      <c r="C858" s="4">
        <v>1</v>
      </c>
      <c r="P858">
        <v>1</v>
      </c>
      <c r="Q858" t="str">
        <f t="shared" si="14"/>
        <v>1</v>
      </c>
      <c r="R858">
        <v>4</v>
      </c>
      <c r="BG858">
        <v>4</v>
      </c>
      <c r="BH858">
        <v>4705</v>
      </c>
    </row>
    <row r="859" spans="1:60" x14ac:dyDescent="0.25">
      <c r="A859">
        <v>858</v>
      </c>
      <c r="B859">
        <v>76.581506000000005</v>
      </c>
      <c r="C859" s="4">
        <v>1</v>
      </c>
      <c r="D859">
        <v>83.855107000000004</v>
      </c>
      <c r="E859" s="2">
        <v>2</v>
      </c>
      <c r="P859">
        <v>2</v>
      </c>
      <c r="Q859" t="str">
        <f t="shared" si="14"/>
        <v>12</v>
      </c>
      <c r="R859">
        <v>1</v>
      </c>
      <c r="AB859" t="s">
        <v>302</v>
      </c>
      <c r="AC859" t="str">
        <f>CONCATENATE($R859,$R860,$R861,$R862)</f>
        <v>1234</v>
      </c>
      <c r="BG859">
        <v>1</v>
      </c>
      <c r="BH859">
        <v>4710</v>
      </c>
    </row>
    <row r="860" spans="1:60" x14ac:dyDescent="0.25">
      <c r="A860">
        <v>859</v>
      </c>
      <c r="D860">
        <v>83.878574</v>
      </c>
      <c r="E860" s="2">
        <v>2</v>
      </c>
      <c r="P860">
        <v>1</v>
      </c>
      <c r="Q860" t="str">
        <f t="shared" si="14"/>
        <v>2</v>
      </c>
      <c r="R860">
        <v>2</v>
      </c>
      <c r="BG860">
        <v>2</v>
      </c>
      <c r="BH860">
        <v>4720</v>
      </c>
    </row>
    <row r="861" spans="1:60" x14ac:dyDescent="0.25">
      <c r="A861">
        <v>860</v>
      </c>
      <c r="D861">
        <v>83.867146000000005</v>
      </c>
      <c r="E861" s="2">
        <v>2</v>
      </c>
      <c r="P861">
        <v>1</v>
      </c>
      <c r="Q861" t="str">
        <f t="shared" si="14"/>
        <v>2</v>
      </c>
      <c r="R861">
        <v>3</v>
      </c>
      <c r="BG861">
        <v>3</v>
      </c>
      <c r="BH861">
        <v>4724</v>
      </c>
    </row>
    <row r="862" spans="1:60" x14ac:dyDescent="0.25">
      <c r="A862">
        <v>861</v>
      </c>
      <c r="D862">
        <v>83.85321900000001</v>
      </c>
      <c r="E862" s="2">
        <v>2</v>
      </c>
      <c r="F862">
        <v>77.269225000000006</v>
      </c>
      <c r="G862" s="3">
        <v>3</v>
      </c>
      <c r="P862">
        <v>2</v>
      </c>
      <c r="Q862" t="str">
        <f t="shared" si="14"/>
        <v>23</v>
      </c>
      <c r="R862">
        <v>4</v>
      </c>
      <c r="BG862">
        <v>4</v>
      </c>
      <c r="BH862">
        <v>4730</v>
      </c>
    </row>
    <row r="863" spans="1:60" x14ac:dyDescent="0.25">
      <c r="A863">
        <v>862</v>
      </c>
      <c r="D863">
        <v>83.83163900000001</v>
      </c>
      <c r="E863" s="2">
        <v>2</v>
      </c>
      <c r="F863">
        <v>77.234584000000012</v>
      </c>
      <c r="G863" s="3">
        <v>3</v>
      </c>
      <c r="P863">
        <v>2</v>
      </c>
      <c r="Q863" t="str">
        <f t="shared" si="14"/>
        <v>23</v>
      </c>
      <c r="R863">
        <v>1</v>
      </c>
      <c r="AB863" t="s">
        <v>302</v>
      </c>
      <c r="AC863" t="str">
        <f>CONCATENATE($R863,$R864,$R865,$R866)</f>
        <v>1234</v>
      </c>
      <c r="BG863">
        <v>1</v>
      </c>
      <c r="BH863">
        <v>4735</v>
      </c>
    </row>
    <row r="864" spans="1:60" x14ac:dyDescent="0.25">
      <c r="A864">
        <v>863</v>
      </c>
      <c r="D864">
        <v>83.821026000000003</v>
      </c>
      <c r="E864" s="2">
        <v>2</v>
      </c>
      <c r="F864">
        <v>77.234329000000002</v>
      </c>
      <c r="G864" s="3">
        <v>3</v>
      </c>
      <c r="P864">
        <v>2</v>
      </c>
      <c r="Q864" t="str">
        <f t="shared" si="14"/>
        <v>23</v>
      </c>
      <c r="R864">
        <v>2</v>
      </c>
      <c r="BG864">
        <v>2</v>
      </c>
      <c r="BH864">
        <v>4748</v>
      </c>
    </row>
    <row r="865" spans="1:60" x14ac:dyDescent="0.25">
      <c r="A865">
        <v>864</v>
      </c>
      <c r="D865">
        <v>83.79990500000001</v>
      </c>
      <c r="E865" s="2">
        <v>2</v>
      </c>
      <c r="F865">
        <v>77.200810000000004</v>
      </c>
      <c r="G865" s="3">
        <v>3</v>
      </c>
      <c r="P865">
        <v>2</v>
      </c>
      <c r="Q865" t="str">
        <f t="shared" si="14"/>
        <v>23</v>
      </c>
      <c r="R865">
        <v>3</v>
      </c>
      <c r="BG865">
        <v>3</v>
      </c>
      <c r="BH865">
        <v>4749</v>
      </c>
    </row>
    <row r="866" spans="1:60" x14ac:dyDescent="0.25">
      <c r="A866">
        <v>865</v>
      </c>
      <c r="D866">
        <v>83.802814000000012</v>
      </c>
      <c r="E866" s="2">
        <v>2</v>
      </c>
      <c r="F866">
        <v>77.204280000000011</v>
      </c>
      <c r="G866" s="3">
        <v>3</v>
      </c>
      <c r="P866">
        <v>2</v>
      </c>
      <c r="Q866" t="str">
        <f t="shared" si="14"/>
        <v>23</v>
      </c>
      <c r="R866">
        <v>4</v>
      </c>
      <c r="BG866">
        <v>4</v>
      </c>
      <c r="BH866">
        <v>4760</v>
      </c>
    </row>
    <row r="867" spans="1:60" x14ac:dyDescent="0.25">
      <c r="A867">
        <v>866</v>
      </c>
      <c r="D867">
        <v>83.855107000000004</v>
      </c>
      <c r="E867" s="2">
        <v>2</v>
      </c>
      <c r="F867">
        <v>77.236319000000009</v>
      </c>
      <c r="G867" s="3">
        <v>3</v>
      </c>
      <c r="H867">
        <v>81.794653000000011</v>
      </c>
      <c r="I867" s="5">
        <v>4</v>
      </c>
      <c r="P867">
        <v>3</v>
      </c>
      <c r="Q867" t="str">
        <f t="shared" si="14"/>
        <v>234</v>
      </c>
      <c r="R867">
        <v>1</v>
      </c>
      <c r="BG867">
        <v>1</v>
      </c>
      <c r="BH867">
        <v>4763</v>
      </c>
    </row>
    <row r="868" spans="1:60" x14ac:dyDescent="0.25">
      <c r="A868">
        <v>867</v>
      </c>
      <c r="F868">
        <v>77.237901000000008</v>
      </c>
      <c r="G868" s="3">
        <v>3</v>
      </c>
      <c r="H868">
        <v>81.78424600000001</v>
      </c>
      <c r="I868" s="5">
        <v>4</v>
      </c>
      <c r="P868">
        <v>2</v>
      </c>
      <c r="Q868" t="str">
        <f t="shared" si="14"/>
        <v>34</v>
      </c>
      <c r="R868">
        <v>2</v>
      </c>
      <c r="BG868">
        <v>2</v>
      </c>
      <c r="BH868">
        <v>4778</v>
      </c>
    </row>
    <row r="869" spans="1:60" x14ac:dyDescent="0.25">
      <c r="A869">
        <v>868</v>
      </c>
      <c r="F869">
        <v>77.230502999999999</v>
      </c>
      <c r="G869" s="3">
        <v>3</v>
      </c>
      <c r="H869">
        <v>81.811234000000013</v>
      </c>
      <c r="I869" s="5">
        <v>4</v>
      </c>
      <c r="P869">
        <v>2</v>
      </c>
      <c r="Q869" t="str">
        <f t="shared" si="14"/>
        <v>34</v>
      </c>
      <c r="R869">
        <v>3</v>
      </c>
      <c r="BG869">
        <v>3</v>
      </c>
      <c r="BH869">
        <v>4778</v>
      </c>
    </row>
    <row r="870" spans="1:60" x14ac:dyDescent="0.25">
      <c r="A870">
        <v>869</v>
      </c>
      <c r="F870">
        <v>77.269225000000006</v>
      </c>
      <c r="G870" s="3">
        <v>3</v>
      </c>
      <c r="H870">
        <v>81.795776000000004</v>
      </c>
      <c r="I870" s="5">
        <v>4</v>
      </c>
      <c r="P870">
        <v>2</v>
      </c>
      <c r="Q870" t="str">
        <f t="shared" si="14"/>
        <v>34</v>
      </c>
      <c r="R870" t="s">
        <v>22</v>
      </c>
      <c r="BG870" t="s">
        <v>22</v>
      </c>
      <c r="BH870">
        <v>4780</v>
      </c>
    </row>
    <row r="871" spans="1:60" x14ac:dyDescent="0.25">
      <c r="A871">
        <v>870</v>
      </c>
      <c r="H871">
        <v>81.805723</v>
      </c>
      <c r="I871" s="5">
        <v>4</v>
      </c>
      <c r="P871">
        <v>1</v>
      </c>
      <c r="Q871" t="str">
        <f t="shared" si="14"/>
        <v>4</v>
      </c>
      <c r="R871" t="s">
        <v>22</v>
      </c>
      <c r="BG871" t="s">
        <v>22</v>
      </c>
      <c r="BH871">
        <v>4782</v>
      </c>
    </row>
    <row r="872" spans="1:60" x14ac:dyDescent="0.25">
      <c r="A872">
        <v>871</v>
      </c>
      <c r="H872">
        <v>81.832559000000003</v>
      </c>
      <c r="I872" s="5">
        <v>4</v>
      </c>
      <c r="P872">
        <v>1</v>
      </c>
      <c r="Q872" t="str">
        <f t="shared" si="14"/>
        <v>4</v>
      </c>
      <c r="R872">
        <v>1</v>
      </c>
      <c r="AB872" t="s">
        <v>302</v>
      </c>
      <c r="AC872" t="str">
        <f>CONCATENATE($R872,$R873,$R874,$R875)</f>
        <v>1234</v>
      </c>
      <c r="BG872">
        <v>1</v>
      </c>
      <c r="BH872">
        <v>4783</v>
      </c>
    </row>
    <row r="873" spans="1:60" x14ac:dyDescent="0.25">
      <c r="A873">
        <v>872</v>
      </c>
      <c r="H873">
        <v>81.812356000000008</v>
      </c>
      <c r="I873" s="5">
        <v>4</v>
      </c>
      <c r="P873">
        <v>1</v>
      </c>
      <c r="Q873" t="str">
        <f t="shared" si="14"/>
        <v>4</v>
      </c>
      <c r="R873">
        <v>2</v>
      </c>
      <c r="BG873">
        <v>2</v>
      </c>
      <c r="BH873">
        <v>4786</v>
      </c>
    </row>
    <row r="874" spans="1:60" x14ac:dyDescent="0.25">
      <c r="A874">
        <v>873</v>
      </c>
      <c r="H874">
        <v>81.794653000000011</v>
      </c>
      <c r="I874" s="5">
        <v>4</v>
      </c>
      <c r="P874">
        <v>1</v>
      </c>
      <c r="Q874" t="str">
        <f t="shared" si="14"/>
        <v>4</v>
      </c>
      <c r="R874">
        <v>3</v>
      </c>
      <c r="BG874">
        <v>3</v>
      </c>
      <c r="BH874">
        <v>4794</v>
      </c>
    </row>
    <row r="875" spans="1:60" x14ac:dyDescent="0.25">
      <c r="A875">
        <v>874</v>
      </c>
      <c r="B875">
        <v>100.707493</v>
      </c>
      <c r="C875" s="4">
        <v>1</v>
      </c>
      <c r="H875">
        <v>81.794653000000011</v>
      </c>
      <c r="I875" s="5">
        <v>4</v>
      </c>
      <c r="P875">
        <v>2</v>
      </c>
      <c r="Q875" t="str">
        <f t="shared" si="14"/>
        <v>14</v>
      </c>
      <c r="R875">
        <v>4</v>
      </c>
      <c r="BG875">
        <v>4</v>
      </c>
      <c r="BH875">
        <v>4795</v>
      </c>
    </row>
    <row r="876" spans="1:60" x14ac:dyDescent="0.25">
      <c r="A876">
        <v>875</v>
      </c>
      <c r="B876">
        <v>100.716982</v>
      </c>
      <c r="C876" s="4">
        <v>1</v>
      </c>
      <c r="P876">
        <v>1</v>
      </c>
      <c r="Q876" t="str">
        <f t="shared" si="14"/>
        <v>1</v>
      </c>
      <c r="R876">
        <v>1</v>
      </c>
      <c r="AB876" t="s">
        <v>302</v>
      </c>
      <c r="AC876" t="str">
        <f>CONCATENATE($R876,$R877,$R878,$R879)</f>
        <v>1234</v>
      </c>
      <c r="BG876">
        <v>1</v>
      </c>
      <c r="BH876">
        <v>4809</v>
      </c>
    </row>
    <row r="877" spans="1:60" x14ac:dyDescent="0.25">
      <c r="A877">
        <v>876</v>
      </c>
      <c r="B877">
        <v>100.72963700000001</v>
      </c>
      <c r="C877" s="4">
        <v>1</v>
      </c>
      <c r="P877">
        <v>1</v>
      </c>
      <c r="Q877" t="str">
        <f t="shared" si="14"/>
        <v>1</v>
      </c>
      <c r="R877">
        <v>2</v>
      </c>
      <c r="BG877">
        <v>2</v>
      </c>
      <c r="BH877">
        <v>4815</v>
      </c>
    </row>
    <row r="878" spans="1:60" x14ac:dyDescent="0.25">
      <c r="A878">
        <v>877</v>
      </c>
      <c r="B878">
        <v>100.72948500000001</v>
      </c>
      <c r="C878" s="4">
        <v>1</v>
      </c>
      <c r="P878">
        <v>1</v>
      </c>
      <c r="Q878" t="str">
        <f t="shared" si="14"/>
        <v>1</v>
      </c>
      <c r="R878">
        <v>3</v>
      </c>
      <c r="BG878">
        <v>3</v>
      </c>
      <c r="BH878">
        <v>4819</v>
      </c>
    </row>
    <row r="879" spans="1:60" x14ac:dyDescent="0.25">
      <c r="A879">
        <v>878</v>
      </c>
      <c r="B879">
        <v>100.74606200000001</v>
      </c>
      <c r="C879" s="4">
        <v>1</v>
      </c>
      <c r="P879">
        <v>1</v>
      </c>
      <c r="Q879" t="str">
        <f t="shared" si="14"/>
        <v>1</v>
      </c>
      <c r="R879">
        <v>4</v>
      </c>
      <c r="BG879">
        <v>4</v>
      </c>
      <c r="BH879">
        <v>4822</v>
      </c>
    </row>
    <row r="880" spans="1:60" x14ac:dyDescent="0.25">
      <c r="A880">
        <v>879</v>
      </c>
      <c r="B880">
        <v>100.74055300000001</v>
      </c>
      <c r="C880" s="4">
        <v>1</v>
      </c>
      <c r="P880">
        <v>1</v>
      </c>
      <c r="Q880" t="str">
        <f t="shared" si="14"/>
        <v>1</v>
      </c>
      <c r="R880">
        <v>2</v>
      </c>
      <c r="AB880" t="s">
        <v>300</v>
      </c>
      <c r="AC880" t="str">
        <f>CONCATENATE($R880,$R881,$R882,$R883)</f>
        <v>2143</v>
      </c>
      <c r="BG880">
        <v>2</v>
      </c>
      <c r="BH880">
        <v>4839</v>
      </c>
    </row>
    <row r="881" spans="1:60" x14ac:dyDescent="0.25">
      <c r="A881">
        <v>880</v>
      </c>
      <c r="B881">
        <v>100.74050200000001</v>
      </c>
      <c r="C881" s="4">
        <v>1</v>
      </c>
      <c r="P881">
        <v>1</v>
      </c>
      <c r="Q881" t="str">
        <f t="shared" si="14"/>
        <v>1</v>
      </c>
      <c r="R881">
        <v>1</v>
      </c>
      <c r="BG881">
        <v>1</v>
      </c>
      <c r="BH881">
        <v>4842</v>
      </c>
    </row>
    <row r="882" spans="1:60" x14ac:dyDescent="0.25">
      <c r="A882">
        <v>881</v>
      </c>
      <c r="B882">
        <v>100.755808</v>
      </c>
      <c r="C882" s="4">
        <v>1</v>
      </c>
      <c r="P882">
        <v>1</v>
      </c>
      <c r="Q882" t="str">
        <f t="shared" si="14"/>
        <v>1</v>
      </c>
      <c r="R882">
        <v>4</v>
      </c>
      <c r="BG882">
        <v>4</v>
      </c>
      <c r="BH882">
        <v>4850</v>
      </c>
    </row>
    <row r="883" spans="1:60" x14ac:dyDescent="0.25">
      <c r="A883">
        <v>882</v>
      </c>
      <c r="B883">
        <v>100.77544800000001</v>
      </c>
      <c r="C883" s="4">
        <v>1</v>
      </c>
      <c r="D883">
        <v>108.55846200000002</v>
      </c>
      <c r="E883" s="2">
        <v>2</v>
      </c>
      <c r="P883">
        <v>2</v>
      </c>
      <c r="Q883" t="str">
        <f t="shared" si="14"/>
        <v>12</v>
      </c>
      <c r="R883">
        <v>3</v>
      </c>
      <c r="BG883">
        <v>3</v>
      </c>
      <c r="BH883">
        <v>4851</v>
      </c>
    </row>
    <row r="884" spans="1:60" x14ac:dyDescent="0.25">
      <c r="A884">
        <v>883</v>
      </c>
      <c r="B884">
        <v>100.707493</v>
      </c>
      <c r="C884" s="4">
        <v>1</v>
      </c>
      <c r="D884">
        <v>108.62570400000001</v>
      </c>
      <c r="E884" s="2">
        <v>2</v>
      </c>
      <c r="P884">
        <v>2</v>
      </c>
      <c r="Q884" t="str">
        <f t="shared" si="14"/>
        <v>12</v>
      </c>
      <c r="R884">
        <v>2</v>
      </c>
      <c r="AB884" t="s">
        <v>300</v>
      </c>
      <c r="AC884" t="str">
        <f>CONCATENATE($R884,$R885,$R886,$R887)</f>
        <v>2143</v>
      </c>
      <c r="BG884">
        <v>2</v>
      </c>
      <c r="BH884">
        <v>4861</v>
      </c>
    </row>
    <row r="885" spans="1:60" x14ac:dyDescent="0.25">
      <c r="A885">
        <v>884</v>
      </c>
      <c r="D885">
        <v>108.60606200000001</v>
      </c>
      <c r="E885" s="2">
        <v>2</v>
      </c>
      <c r="P885">
        <v>1</v>
      </c>
      <c r="Q885" t="str">
        <f t="shared" si="14"/>
        <v>2</v>
      </c>
      <c r="R885">
        <v>1</v>
      </c>
      <c r="BG885">
        <v>1</v>
      </c>
      <c r="BH885">
        <v>4871</v>
      </c>
    </row>
    <row r="886" spans="1:60" x14ac:dyDescent="0.25">
      <c r="A886">
        <v>885</v>
      </c>
      <c r="D886">
        <v>108.59024600000001</v>
      </c>
      <c r="E886" s="2">
        <v>2</v>
      </c>
      <c r="P886">
        <v>1</v>
      </c>
      <c r="Q886" t="str">
        <f t="shared" si="14"/>
        <v>2</v>
      </c>
      <c r="R886">
        <v>4</v>
      </c>
      <c r="BG886">
        <v>4</v>
      </c>
      <c r="BH886">
        <v>4874</v>
      </c>
    </row>
    <row r="887" spans="1:60" x14ac:dyDescent="0.25">
      <c r="A887">
        <v>886</v>
      </c>
      <c r="D887">
        <v>108.559279</v>
      </c>
      <c r="E887" s="2">
        <v>2</v>
      </c>
      <c r="F887">
        <v>103.17614200000001</v>
      </c>
      <c r="G887" s="3">
        <v>3</v>
      </c>
      <c r="P887">
        <v>2</v>
      </c>
      <c r="Q887" t="str">
        <f t="shared" si="14"/>
        <v>23</v>
      </c>
      <c r="R887">
        <v>3</v>
      </c>
      <c r="BG887">
        <v>3</v>
      </c>
      <c r="BH887">
        <v>4878</v>
      </c>
    </row>
    <row r="888" spans="1:60" x14ac:dyDescent="0.25">
      <c r="A888">
        <v>887</v>
      </c>
      <c r="D888">
        <v>108.64800100000001</v>
      </c>
      <c r="E888" s="2">
        <v>2</v>
      </c>
      <c r="F888">
        <v>103.20603800000001</v>
      </c>
      <c r="G888" s="3">
        <v>3</v>
      </c>
      <c r="P888">
        <v>2</v>
      </c>
      <c r="Q888" t="str">
        <f t="shared" si="14"/>
        <v>23</v>
      </c>
      <c r="R888">
        <v>2</v>
      </c>
      <c r="AB888" t="s">
        <v>300</v>
      </c>
      <c r="AC888" t="str">
        <f>CONCATENATE($R888,$R889,$R890,$R891)</f>
        <v>2143</v>
      </c>
      <c r="BG888">
        <v>2</v>
      </c>
      <c r="BH888">
        <v>4886</v>
      </c>
    </row>
    <row r="889" spans="1:60" x14ac:dyDescent="0.25">
      <c r="A889">
        <v>888</v>
      </c>
      <c r="D889">
        <v>108.66305000000001</v>
      </c>
      <c r="E889" s="2">
        <v>2</v>
      </c>
      <c r="F889">
        <v>103.16695600000001</v>
      </c>
      <c r="G889" s="3">
        <v>3</v>
      </c>
      <c r="P889">
        <v>2</v>
      </c>
      <c r="Q889" t="str">
        <f t="shared" si="14"/>
        <v>23</v>
      </c>
      <c r="R889">
        <v>1</v>
      </c>
      <c r="BG889">
        <v>1</v>
      </c>
      <c r="BH889">
        <v>4895</v>
      </c>
    </row>
    <row r="890" spans="1:60" x14ac:dyDescent="0.25">
      <c r="A890">
        <v>889</v>
      </c>
      <c r="D890">
        <v>108.55846200000002</v>
      </c>
      <c r="E890" s="2">
        <v>2</v>
      </c>
      <c r="F890">
        <v>103.16548</v>
      </c>
      <c r="G890" s="3">
        <v>3</v>
      </c>
      <c r="H890">
        <v>107.24138900000001</v>
      </c>
      <c r="I890" s="5">
        <v>4</v>
      </c>
      <c r="P890">
        <v>3</v>
      </c>
      <c r="Q890" t="str">
        <f t="shared" si="14"/>
        <v>234</v>
      </c>
      <c r="R890">
        <v>4</v>
      </c>
      <c r="BG890">
        <v>4</v>
      </c>
      <c r="BH890">
        <v>4898</v>
      </c>
    </row>
    <row r="891" spans="1:60" x14ac:dyDescent="0.25">
      <c r="A891">
        <v>890</v>
      </c>
      <c r="F891">
        <v>103.145071</v>
      </c>
      <c r="G891" s="3">
        <v>3</v>
      </c>
      <c r="H891">
        <v>107.290007</v>
      </c>
      <c r="I891" s="5">
        <v>4</v>
      </c>
      <c r="P891">
        <v>2</v>
      </c>
      <c r="Q891" t="str">
        <f t="shared" si="14"/>
        <v>34</v>
      </c>
      <c r="R891">
        <v>3</v>
      </c>
      <c r="BG891">
        <v>3</v>
      </c>
      <c r="BH891">
        <v>4902</v>
      </c>
    </row>
    <row r="892" spans="1:60" x14ac:dyDescent="0.25">
      <c r="A892">
        <v>891</v>
      </c>
      <c r="F892">
        <v>103.123694</v>
      </c>
      <c r="G892" s="3">
        <v>3</v>
      </c>
      <c r="H892">
        <v>107.26378500000001</v>
      </c>
      <c r="I892" s="5">
        <v>4</v>
      </c>
      <c r="P892">
        <v>2</v>
      </c>
      <c r="Q892" t="str">
        <f t="shared" si="14"/>
        <v>34</v>
      </c>
      <c r="R892">
        <v>2</v>
      </c>
      <c r="AB892" t="s">
        <v>300</v>
      </c>
      <c r="AC892" t="str">
        <f>CONCATENATE($R892,$R893,$R894,$R895)</f>
        <v>2143</v>
      </c>
      <c r="BG892">
        <v>2</v>
      </c>
      <c r="BH892">
        <v>4912</v>
      </c>
    </row>
    <row r="893" spans="1:60" x14ac:dyDescent="0.25">
      <c r="A893">
        <v>892</v>
      </c>
      <c r="F893">
        <v>103.17512000000001</v>
      </c>
      <c r="G893" s="3">
        <v>3</v>
      </c>
      <c r="H893">
        <v>107.25465200000001</v>
      </c>
      <c r="I893" s="5">
        <v>4</v>
      </c>
      <c r="P893">
        <v>2</v>
      </c>
      <c r="Q893" t="str">
        <f t="shared" si="14"/>
        <v>34</v>
      </c>
      <c r="R893">
        <v>1</v>
      </c>
      <c r="BG893">
        <v>1</v>
      </c>
      <c r="BH893">
        <v>4920</v>
      </c>
    </row>
    <row r="894" spans="1:60" x14ac:dyDescent="0.25">
      <c r="A894">
        <v>893</v>
      </c>
      <c r="F894">
        <v>103.240881</v>
      </c>
      <c r="G894" s="3">
        <v>3</v>
      </c>
      <c r="H894">
        <v>107.29260900000001</v>
      </c>
      <c r="I894" s="5">
        <v>4</v>
      </c>
      <c r="P894">
        <v>2</v>
      </c>
      <c r="Q894" t="str">
        <f t="shared" si="14"/>
        <v>34</v>
      </c>
      <c r="R894">
        <v>4</v>
      </c>
      <c r="BG894">
        <v>4</v>
      </c>
      <c r="BH894">
        <v>4923</v>
      </c>
    </row>
    <row r="895" spans="1:60" x14ac:dyDescent="0.25">
      <c r="A895">
        <v>894</v>
      </c>
      <c r="F895">
        <v>103.17614200000001</v>
      </c>
      <c r="G895" s="3">
        <v>3</v>
      </c>
      <c r="H895">
        <v>107.304957</v>
      </c>
      <c r="I895" s="5">
        <v>4</v>
      </c>
      <c r="P895">
        <v>2</v>
      </c>
      <c r="Q895" t="str">
        <f t="shared" si="14"/>
        <v>34</v>
      </c>
      <c r="R895">
        <v>3</v>
      </c>
      <c r="BG895">
        <v>3</v>
      </c>
      <c r="BH895">
        <v>4927</v>
      </c>
    </row>
    <row r="896" spans="1:60" x14ac:dyDescent="0.25">
      <c r="A896">
        <v>895</v>
      </c>
      <c r="H896">
        <v>107.36893300000001</v>
      </c>
      <c r="I896" s="5">
        <v>4</v>
      </c>
      <c r="P896">
        <v>1</v>
      </c>
      <c r="Q896" t="str">
        <f t="shared" si="14"/>
        <v>4</v>
      </c>
      <c r="R896">
        <v>2</v>
      </c>
      <c r="AB896" t="s">
        <v>300</v>
      </c>
      <c r="AC896" t="str">
        <f>CONCATENATE($R896,$R897,$R898,$R899)</f>
        <v>2143</v>
      </c>
      <c r="BG896">
        <v>2</v>
      </c>
      <c r="BH896">
        <v>4933</v>
      </c>
    </row>
    <row r="897" spans="1:60" x14ac:dyDescent="0.25">
      <c r="A897">
        <v>896</v>
      </c>
      <c r="H897">
        <v>107.24138900000001</v>
      </c>
      <c r="I897" s="5">
        <v>4</v>
      </c>
      <c r="P897">
        <v>1</v>
      </c>
      <c r="Q897" t="str">
        <f t="shared" si="14"/>
        <v>4</v>
      </c>
      <c r="R897">
        <v>1</v>
      </c>
      <c r="BG897">
        <v>1</v>
      </c>
      <c r="BH897">
        <v>4943</v>
      </c>
    </row>
    <row r="898" spans="1:60" x14ac:dyDescent="0.25">
      <c r="A898">
        <v>897</v>
      </c>
      <c r="P898">
        <v>0</v>
      </c>
      <c r="Q898" t="str">
        <f t="shared" ref="Q898:Q961" si="15">CONCATENATE(C898,E898,G898,I898)</f>
        <v/>
      </c>
      <c r="R898">
        <v>4</v>
      </c>
      <c r="BG898">
        <v>4</v>
      </c>
      <c r="BH898">
        <v>4946</v>
      </c>
    </row>
    <row r="899" spans="1:60" x14ac:dyDescent="0.25">
      <c r="A899">
        <v>898</v>
      </c>
      <c r="P899">
        <v>0</v>
      </c>
      <c r="Q899" t="str">
        <f t="shared" si="15"/>
        <v/>
      </c>
      <c r="R899">
        <v>3</v>
      </c>
      <c r="BG899">
        <v>3</v>
      </c>
      <c r="BH899">
        <v>4951</v>
      </c>
    </row>
    <row r="900" spans="1:60" x14ac:dyDescent="0.25">
      <c r="A900">
        <v>899</v>
      </c>
      <c r="B900">
        <v>128.84929500000001</v>
      </c>
      <c r="C900" s="4">
        <v>1</v>
      </c>
      <c r="P900">
        <v>1</v>
      </c>
      <c r="Q900" t="str">
        <f t="shared" si="15"/>
        <v>1</v>
      </c>
      <c r="R900">
        <v>2</v>
      </c>
      <c r="AB900" t="s">
        <v>300</v>
      </c>
      <c r="AC900" t="str">
        <f>CONCATENATE($R900,$R901,$R902,$R903)</f>
        <v>2143</v>
      </c>
      <c r="BG900">
        <v>2</v>
      </c>
      <c r="BH900">
        <v>4955</v>
      </c>
    </row>
    <row r="901" spans="1:60" x14ac:dyDescent="0.25">
      <c r="A901">
        <v>900</v>
      </c>
      <c r="B901">
        <v>128.91765400000003</v>
      </c>
      <c r="C901" s="4">
        <v>1</v>
      </c>
      <c r="P901">
        <v>1</v>
      </c>
      <c r="Q901" t="str">
        <f t="shared" si="15"/>
        <v>1</v>
      </c>
      <c r="R901">
        <v>1</v>
      </c>
      <c r="BG901">
        <v>1</v>
      </c>
      <c r="BH901">
        <v>4969</v>
      </c>
    </row>
    <row r="902" spans="1:60" x14ac:dyDescent="0.25">
      <c r="A902">
        <v>901</v>
      </c>
      <c r="B902">
        <v>128.878016</v>
      </c>
      <c r="C902" s="4">
        <v>1</v>
      </c>
      <c r="P902">
        <v>1</v>
      </c>
      <c r="Q902" t="str">
        <f t="shared" si="15"/>
        <v>1</v>
      </c>
      <c r="R902">
        <v>4</v>
      </c>
      <c r="BG902">
        <v>4</v>
      </c>
      <c r="BH902">
        <v>4969</v>
      </c>
    </row>
    <row r="903" spans="1:60" x14ac:dyDescent="0.25">
      <c r="A903">
        <v>902</v>
      </c>
      <c r="B903">
        <v>128.89357200000001</v>
      </c>
      <c r="C903" s="4">
        <v>1</v>
      </c>
      <c r="P903">
        <v>1</v>
      </c>
      <c r="Q903" t="str">
        <f t="shared" si="15"/>
        <v>1</v>
      </c>
      <c r="R903">
        <v>3</v>
      </c>
      <c r="BG903">
        <v>3</v>
      </c>
      <c r="BH903">
        <v>4979</v>
      </c>
    </row>
    <row r="904" spans="1:60" x14ac:dyDescent="0.25">
      <c r="A904">
        <v>903</v>
      </c>
      <c r="B904">
        <v>128.90719799999999</v>
      </c>
      <c r="C904" s="4">
        <v>1</v>
      </c>
      <c r="P904">
        <v>1</v>
      </c>
      <c r="Q904" t="str">
        <f t="shared" si="15"/>
        <v>1</v>
      </c>
      <c r="R904">
        <v>2</v>
      </c>
      <c r="BG904">
        <v>2</v>
      </c>
      <c r="BH904">
        <v>4981</v>
      </c>
    </row>
    <row r="905" spans="1:60" x14ac:dyDescent="0.25">
      <c r="A905">
        <v>904</v>
      </c>
      <c r="B905">
        <v>128.92536000000001</v>
      </c>
      <c r="C905" s="4">
        <v>1</v>
      </c>
      <c r="P905">
        <v>1</v>
      </c>
      <c r="Q905" t="str">
        <f t="shared" si="15"/>
        <v>1</v>
      </c>
      <c r="R905">
        <v>1</v>
      </c>
      <c r="AB905" t="s">
        <v>298</v>
      </c>
      <c r="AC905" t="str">
        <f>CONCATENATE($R905,$R906,$R907,$R908)</f>
        <v>1423</v>
      </c>
      <c r="BG905">
        <v>1</v>
      </c>
      <c r="BH905">
        <v>4997</v>
      </c>
    </row>
    <row r="906" spans="1:60" x14ac:dyDescent="0.25">
      <c r="A906">
        <v>905</v>
      </c>
      <c r="B906">
        <v>128.95245199999999</v>
      </c>
      <c r="C906" s="4">
        <v>1</v>
      </c>
      <c r="P906">
        <v>1</v>
      </c>
      <c r="Q906" t="str">
        <f t="shared" si="15"/>
        <v>1</v>
      </c>
      <c r="R906">
        <v>4</v>
      </c>
      <c r="BG906">
        <v>4</v>
      </c>
      <c r="BH906">
        <v>4997</v>
      </c>
    </row>
    <row r="907" spans="1:60" x14ac:dyDescent="0.25">
      <c r="A907">
        <v>906</v>
      </c>
      <c r="B907">
        <v>128.955153</v>
      </c>
      <c r="C907" s="4">
        <v>1</v>
      </c>
      <c r="D907">
        <v>135.176005</v>
      </c>
      <c r="E907" s="2">
        <v>2</v>
      </c>
      <c r="P907">
        <v>2</v>
      </c>
      <c r="Q907" t="str">
        <f t="shared" si="15"/>
        <v>12</v>
      </c>
      <c r="R907">
        <v>2</v>
      </c>
      <c r="BG907">
        <v>2</v>
      </c>
      <c r="BH907">
        <v>5012</v>
      </c>
    </row>
    <row r="908" spans="1:60" x14ac:dyDescent="0.25">
      <c r="A908">
        <v>907</v>
      </c>
      <c r="B908">
        <v>128.84929500000001</v>
      </c>
      <c r="C908" s="4">
        <v>1</v>
      </c>
      <c r="D908">
        <v>135.15432200000001</v>
      </c>
      <c r="E908" s="2">
        <v>2</v>
      </c>
      <c r="P908">
        <v>2</v>
      </c>
      <c r="Q908" t="str">
        <f t="shared" si="15"/>
        <v>12</v>
      </c>
      <c r="R908">
        <v>3</v>
      </c>
      <c r="BG908">
        <v>3</v>
      </c>
      <c r="BH908">
        <v>5013</v>
      </c>
    </row>
    <row r="909" spans="1:60" x14ac:dyDescent="0.25">
      <c r="A909">
        <v>908</v>
      </c>
      <c r="D909">
        <v>135.158762</v>
      </c>
      <c r="E909" s="2">
        <v>2</v>
      </c>
      <c r="P909">
        <v>1</v>
      </c>
      <c r="Q909" t="str">
        <f t="shared" si="15"/>
        <v>2</v>
      </c>
      <c r="R909">
        <v>1</v>
      </c>
      <c r="BG909">
        <v>1</v>
      </c>
      <c r="BH909">
        <v>5029</v>
      </c>
    </row>
    <row r="910" spans="1:60" x14ac:dyDescent="0.25">
      <c r="A910">
        <v>909</v>
      </c>
      <c r="D910">
        <v>135.187487</v>
      </c>
      <c r="E910" s="2">
        <v>2</v>
      </c>
      <c r="P910">
        <v>1</v>
      </c>
      <c r="Q910" t="str">
        <f t="shared" si="15"/>
        <v>2</v>
      </c>
      <c r="R910">
        <v>4</v>
      </c>
      <c r="BG910">
        <v>4</v>
      </c>
      <c r="BH910">
        <v>5030</v>
      </c>
    </row>
    <row r="911" spans="1:60" x14ac:dyDescent="0.25">
      <c r="A911">
        <v>910</v>
      </c>
      <c r="D911">
        <v>135.14019200000001</v>
      </c>
      <c r="E911" s="2">
        <v>2</v>
      </c>
      <c r="F911">
        <v>132.61838</v>
      </c>
      <c r="G911" s="3">
        <v>3</v>
      </c>
      <c r="P911">
        <v>2</v>
      </c>
      <c r="Q911" t="str">
        <f t="shared" si="15"/>
        <v>23</v>
      </c>
      <c r="R911" t="s">
        <v>22</v>
      </c>
      <c r="BG911" t="s">
        <v>22</v>
      </c>
      <c r="BH911">
        <v>5031</v>
      </c>
    </row>
    <row r="912" spans="1:60" x14ac:dyDescent="0.25">
      <c r="A912">
        <v>911</v>
      </c>
      <c r="D912">
        <v>135.176005</v>
      </c>
      <c r="E912" s="2">
        <v>2</v>
      </c>
      <c r="F912">
        <v>132.61838</v>
      </c>
      <c r="G912" s="3">
        <v>3</v>
      </c>
      <c r="P912">
        <v>2</v>
      </c>
      <c r="Q912" t="str">
        <f t="shared" si="15"/>
        <v>23</v>
      </c>
      <c r="R912" t="s">
        <v>22</v>
      </c>
      <c r="BG912" t="s">
        <v>22</v>
      </c>
      <c r="BH912">
        <v>5033</v>
      </c>
    </row>
    <row r="913" spans="1:60" x14ac:dyDescent="0.25">
      <c r="A913">
        <v>912</v>
      </c>
      <c r="D913">
        <v>135.176005</v>
      </c>
      <c r="E913" s="2">
        <v>2</v>
      </c>
      <c r="F913">
        <v>132.65296800000002</v>
      </c>
      <c r="G913" s="3">
        <v>3</v>
      </c>
      <c r="H913">
        <v>134.72516100000001</v>
      </c>
      <c r="I913" s="5">
        <v>4</v>
      </c>
      <c r="P913">
        <v>3</v>
      </c>
      <c r="Q913" t="str">
        <f t="shared" si="15"/>
        <v>234</v>
      </c>
      <c r="R913">
        <v>2</v>
      </c>
      <c r="AB913" t="s">
        <v>302</v>
      </c>
      <c r="AC913" t="str">
        <f>CONCATENATE($R913,$R914,$R915,$R916)</f>
        <v>2341</v>
      </c>
      <c r="BG913">
        <v>2</v>
      </c>
      <c r="BH913">
        <v>5034</v>
      </c>
    </row>
    <row r="914" spans="1:60" x14ac:dyDescent="0.25">
      <c r="A914">
        <v>913</v>
      </c>
      <c r="F914">
        <v>132.68679600000002</v>
      </c>
      <c r="G914" s="3">
        <v>3</v>
      </c>
      <c r="H914">
        <v>134.72516100000001</v>
      </c>
      <c r="I914" s="5">
        <v>4</v>
      </c>
      <c r="P914">
        <v>2</v>
      </c>
      <c r="Q914" t="str">
        <f t="shared" si="15"/>
        <v>34</v>
      </c>
      <c r="R914">
        <v>3</v>
      </c>
      <c r="BG914">
        <v>3</v>
      </c>
      <c r="BH914">
        <v>5034</v>
      </c>
    </row>
    <row r="915" spans="1:60" x14ac:dyDescent="0.25">
      <c r="A915">
        <v>914</v>
      </c>
      <c r="F915">
        <v>132.63848300000001</v>
      </c>
      <c r="G915" s="3">
        <v>3</v>
      </c>
      <c r="H915">
        <v>134.71327400000001</v>
      </c>
      <c r="I915" s="5">
        <v>4</v>
      </c>
      <c r="P915">
        <v>2</v>
      </c>
      <c r="Q915" t="str">
        <f t="shared" si="15"/>
        <v>34</v>
      </c>
      <c r="R915">
        <v>4</v>
      </c>
      <c r="BG915">
        <v>4</v>
      </c>
      <c r="BH915">
        <v>5049</v>
      </c>
    </row>
    <row r="916" spans="1:60" x14ac:dyDescent="0.25">
      <c r="A916">
        <v>915</v>
      </c>
      <c r="F916">
        <v>132.60317800000001</v>
      </c>
      <c r="G916" s="3">
        <v>3</v>
      </c>
      <c r="H916">
        <v>134.72516100000001</v>
      </c>
      <c r="I916" s="5">
        <v>4</v>
      </c>
      <c r="P916">
        <v>2</v>
      </c>
      <c r="Q916" t="str">
        <f t="shared" si="15"/>
        <v>34</v>
      </c>
      <c r="R916">
        <v>1</v>
      </c>
      <c r="BG916">
        <v>1</v>
      </c>
      <c r="BH916">
        <v>5050</v>
      </c>
    </row>
    <row r="917" spans="1:60" x14ac:dyDescent="0.25">
      <c r="A917">
        <v>916</v>
      </c>
      <c r="F917">
        <v>132.630728</v>
      </c>
      <c r="G917" s="3">
        <v>3</v>
      </c>
      <c r="H917">
        <v>134.72516100000001</v>
      </c>
      <c r="I917" s="5">
        <v>4</v>
      </c>
      <c r="P917">
        <v>2</v>
      </c>
      <c r="Q917" t="str">
        <f t="shared" si="15"/>
        <v>34</v>
      </c>
      <c r="R917">
        <v>3</v>
      </c>
      <c r="AB917" t="s">
        <v>304</v>
      </c>
      <c r="AC917" t="str">
        <f>CONCATENATE($R917,$R918,$R919,$R920)</f>
        <v>3241</v>
      </c>
      <c r="BG917">
        <v>3</v>
      </c>
      <c r="BH917">
        <v>5065</v>
      </c>
    </row>
    <row r="918" spans="1:60" x14ac:dyDescent="0.25">
      <c r="A918">
        <v>917</v>
      </c>
      <c r="F918">
        <v>132.61838</v>
      </c>
      <c r="G918" s="3">
        <v>3</v>
      </c>
      <c r="H918">
        <v>134.72516100000001</v>
      </c>
      <c r="I918" s="5">
        <v>4</v>
      </c>
      <c r="P918">
        <v>2</v>
      </c>
      <c r="Q918" t="str">
        <f t="shared" si="15"/>
        <v>34</v>
      </c>
      <c r="R918">
        <v>2</v>
      </c>
      <c r="BG918">
        <v>2</v>
      </c>
      <c r="BH918">
        <v>5069</v>
      </c>
    </row>
    <row r="919" spans="1:60" x14ac:dyDescent="0.25">
      <c r="A919">
        <v>918</v>
      </c>
      <c r="F919">
        <v>132.61838</v>
      </c>
      <c r="G919" s="3">
        <v>3</v>
      </c>
      <c r="H919">
        <v>134.72516100000001</v>
      </c>
      <c r="I919" s="5">
        <v>4</v>
      </c>
      <c r="P919">
        <v>2</v>
      </c>
      <c r="Q919" t="str">
        <f t="shared" si="15"/>
        <v>34</v>
      </c>
      <c r="R919">
        <v>4</v>
      </c>
      <c r="BG919">
        <v>4</v>
      </c>
      <c r="BH919">
        <v>5083</v>
      </c>
    </row>
    <row r="920" spans="1:60" x14ac:dyDescent="0.25">
      <c r="A920">
        <v>919</v>
      </c>
      <c r="H920">
        <v>134.72516100000001</v>
      </c>
      <c r="I920" s="5">
        <v>4</v>
      </c>
      <c r="P920">
        <v>1</v>
      </c>
      <c r="Q920" t="str">
        <f t="shared" si="15"/>
        <v>4</v>
      </c>
      <c r="R920">
        <v>1</v>
      </c>
      <c r="BG920">
        <v>1</v>
      </c>
      <c r="BH920">
        <v>5085</v>
      </c>
    </row>
    <row r="921" spans="1:60" x14ac:dyDescent="0.25">
      <c r="A921">
        <v>920</v>
      </c>
      <c r="P921">
        <v>0</v>
      </c>
      <c r="Q921" t="str">
        <f t="shared" si="15"/>
        <v/>
      </c>
      <c r="R921">
        <v>3</v>
      </c>
      <c r="AB921" t="s">
        <v>304</v>
      </c>
      <c r="AC921" t="str">
        <f>CONCATENATE($R921,$R922,$R923,$R924)</f>
        <v>3241</v>
      </c>
      <c r="BG921">
        <v>3</v>
      </c>
      <c r="BH921">
        <v>5097</v>
      </c>
    </row>
    <row r="922" spans="1:60" x14ac:dyDescent="0.25">
      <c r="A922">
        <v>921</v>
      </c>
      <c r="P922">
        <v>0</v>
      </c>
      <c r="Q922" t="str">
        <f t="shared" si="15"/>
        <v/>
      </c>
      <c r="R922">
        <v>2</v>
      </c>
      <c r="BG922">
        <v>2</v>
      </c>
      <c r="BH922">
        <v>5100</v>
      </c>
    </row>
    <row r="923" spans="1:60" x14ac:dyDescent="0.25">
      <c r="A923">
        <v>922</v>
      </c>
      <c r="P923">
        <v>0</v>
      </c>
      <c r="Q923" t="str">
        <f t="shared" si="15"/>
        <v/>
      </c>
      <c r="R923">
        <v>4</v>
      </c>
      <c r="BG923">
        <v>4</v>
      </c>
      <c r="BH923">
        <v>5113</v>
      </c>
    </row>
    <row r="924" spans="1:60" x14ac:dyDescent="0.25">
      <c r="A924">
        <v>923</v>
      </c>
      <c r="P924">
        <v>0</v>
      </c>
      <c r="Q924" t="str">
        <f t="shared" si="15"/>
        <v/>
      </c>
      <c r="R924">
        <v>1</v>
      </c>
      <c r="BG924">
        <v>1</v>
      </c>
      <c r="BH924">
        <v>5114</v>
      </c>
    </row>
    <row r="925" spans="1:60" x14ac:dyDescent="0.25">
      <c r="A925">
        <v>924</v>
      </c>
      <c r="P925">
        <v>0</v>
      </c>
      <c r="Q925" t="str">
        <f t="shared" si="15"/>
        <v/>
      </c>
      <c r="R925">
        <v>3</v>
      </c>
      <c r="AB925" t="s">
        <v>304</v>
      </c>
      <c r="AC925" t="str">
        <f>CONCATENATE($R925,$R926,$R927,$R928)</f>
        <v>3241</v>
      </c>
      <c r="BG925">
        <v>3</v>
      </c>
      <c r="BH925">
        <v>5125</v>
      </c>
    </row>
    <row r="926" spans="1:60" x14ac:dyDescent="0.25">
      <c r="A926">
        <v>925</v>
      </c>
      <c r="D926">
        <v>168.525408</v>
      </c>
      <c r="E926" s="2">
        <v>2</v>
      </c>
      <c r="P926">
        <v>1</v>
      </c>
      <c r="Q926" t="str">
        <f t="shared" si="15"/>
        <v>2</v>
      </c>
      <c r="R926">
        <v>2</v>
      </c>
      <c r="BG926">
        <v>2</v>
      </c>
      <c r="BH926">
        <v>5127</v>
      </c>
    </row>
    <row r="927" spans="1:60" x14ac:dyDescent="0.25">
      <c r="A927">
        <v>926</v>
      </c>
      <c r="D927">
        <v>168.51882800000001</v>
      </c>
      <c r="E927" s="2">
        <v>2</v>
      </c>
      <c r="P927">
        <v>1</v>
      </c>
      <c r="Q927" t="str">
        <f t="shared" si="15"/>
        <v>2</v>
      </c>
      <c r="R927">
        <v>4</v>
      </c>
      <c r="BG927">
        <v>4</v>
      </c>
      <c r="BH927">
        <v>5140</v>
      </c>
    </row>
    <row r="928" spans="1:60" x14ac:dyDescent="0.25">
      <c r="A928">
        <v>927</v>
      </c>
      <c r="D928">
        <v>168.526072</v>
      </c>
      <c r="E928" s="2">
        <v>2</v>
      </c>
      <c r="P928">
        <v>1</v>
      </c>
      <c r="Q928" t="str">
        <f t="shared" si="15"/>
        <v>2</v>
      </c>
      <c r="R928">
        <v>1</v>
      </c>
      <c r="BG928">
        <v>1</v>
      </c>
      <c r="BH928">
        <v>5141</v>
      </c>
    </row>
    <row r="929" spans="1:60" x14ac:dyDescent="0.25">
      <c r="A929">
        <v>928</v>
      </c>
      <c r="D929">
        <v>168.53102000000001</v>
      </c>
      <c r="E929" s="2">
        <v>2</v>
      </c>
      <c r="P929">
        <v>1</v>
      </c>
      <c r="Q929" t="str">
        <f t="shared" si="15"/>
        <v>2</v>
      </c>
      <c r="R929">
        <v>3</v>
      </c>
      <c r="AB929" t="s">
        <v>300</v>
      </c>
      <c r="AC929" t="str">
        <f>CONCATENATE($R929,$R930,$R931,$R932)</f>
        <v>3214</v>
      </c>
      <c r="BG929">
        <v>3</v>
      </c>
      <c r="BH929">
        <v>5151</v>
      </c>
    </row>
    <row r="930" spans="1:60" x14ac:dyDescent="0.25">
      <c r="A930">
        <v>929</v>
      </c>
      <c r="D930">
        <v>168.550814</v>
      </c>
      <c r="E930" s="2">
        <v>2</v>
      </c>
      <c r="P930">
        <v>1</v>
      </c>
      <c r="Q930" t="str">
        <f t="shared" si="15"/>
        <v>2</v>
      </c>
      <c r="R930">
        <v>2</v>
      </c>
      <c r="BG930">
        <v>2</v>
      </c>
      <c r="BH930">
        <v>5154</v>
      </c>
    </row>
    <row r="931" spans="1:60" x14ac:dyDescent="0.25">
      <c r="A931">
        <v>930</v>
      </c>
      <c r="B931">
        <v>174.01762200000002</v>
      </c>
      <c r="C931" s="4">
        <v>1</v>
      </c>
      <c r="D931">
        <v>168.60223999999999</v>
      </c>
      <c r="E931" s="2">
        <v>2</v>
      </c>
      <c r="P931">
        <v>2</v>
      </c>
      <c r="Q931" t="str">
        <f t="shared" si="15"/>
        <v>12</v>
      </c>
      <c r="R931">
        <v>1</v>
      </c>
      <c r="BG931">
        <v>1</v>
      </c>
      <c r="BH931">
        <v>5167</v>
      </c>
    </row>
    <row r="932" spans="1:60" x14ac:dyDescent="0.25">
      <c r="A932">
        <v>931</v>
      </c>
      <c r="B932">
        <v>174.00563299999999</v>
      </c>
      <c r="C932" s="4">
        <v>1</v>
      </c>
      <c r="D932">
        <v>168.62708500000002</v>
      </c>
      <c r="E932" s="2">
        <v>2</v>
      </c>
      <c r="P932">
        <v>2</v>
      </c>
      <c r="Q932" t="str">
        <f t="shared" si="15"/>
        <v>12</v>
      </c>
      <c r="R932">
        <v>4</v>
      </c>
      <c r="BG932">
        <v>4</v>
      </c>
      <c r="BH932">
        <v>5167</v>
      </c>
    </row>
    <row r="933" spans="1:60" x14ac:dyDescent="0.25">
      <c r="A933">
        <v>932</v>
      </c>
      <c r="B933">
        <v>174.01359200000002</v>
      </c>
      <c r="C933" s="4">
        <v>1</v>
      </c>
      <c r="D933">
        <v>168.57387399999999</v>
      </c>
      <c r="E933" s="2">
        <v>2</v>
      </c>
      <c r="P933">
        <v>2</v>
      </c>
      <c r="Q933" t="str">
        <f t="shared" si="15"/>
        <v>12</v>
      </c>
      <c r="R933">
        <v>3</v>
      </c>
      <c r="AB933" t="s">
        <v>304</v>
      </c>
      <c r="AC933" t="str">
        <f>CONCATENATE($R933,$R934,$R935,$R936)</f>
        <v>3241</v>
      </c>
      <c r="BG933">
        <v>3</v>
      </c>
      <c r="BH933">
        <v>5178</v>
      </c>
    </row>
    <row r="934" spans="1:60" x14ac:dyDescent="0.25">
      <c r="A934">
        <v>933</v>
      </c>
      <c r="B934">
        <v>174.00124600000001</v>
      </c>
      <c r="C934" s="4">
        <v>1</v>
      </c>
      <c r="P934">
        <v>1</v>
      </c>
      <c r="Q934" t="str">
        <f t="shared" si="15"/>
        <v>1</v>
      </c>
      <c r="R934">
        <v>2</v>
      </c>
      <c r="BG934">
        <v>2</v>
      </c>
      <c r="BH934">
        <v>5179</v>
      </c>
    </row>
    <row r="935" spans="1:60" x14ac:dyDescent="0.25">
      <c r="A935">
        <v>934</v>
      </c>
      <c r="B935">
        <v>174.02884499999999</v>
      </c>
      <c r="C935" s="4">
        <v>1</v>
      </c>
      <c r="H935">
        <v>171.55081200000001</v>
      </c>
      <c r="I935" s="5">
        <v>4</v>
      </c>
      <c r="P935">
        <v>2</v>
      </c>
      <c r="Q935" t="str">
        <f t="shared" si="15"/>
        <v>14</v>
      </c>
      <c r="R935">
        <v>4</v>
      </c>
      <c r="BG935">
        <v>4</v>
      </c>
      <c r="BH935">
        <v>5190</v>
      </c>
    </row>
    <row r="936" spans="1:60" x14ac:dyDescent="0.25">
      <c r="A936">
        <v>935</v>
      </c>
      <c r="B936">
        <v>173.809214</v>
      </c>
      <c r="C936" s="4">
        <v>1</v>
      </c>
      <c r="F936">
        <v>173.346587</v>
      </c>
      <c r="G936" s="3">
        <v>3</v>
      </c>
      <c r="H936">
        <v>171.494181</v>
      </c>
      <c r="I936" s="5">
        <v>4</v>
      </c>
      <c r="P936">
        <v>3</v>
      </c>
      <c r="Q936" t="str">
        <f t="shared" si="15"/>
        <v>134</v>
      </c>
      <c r="R936">
        <v>1</v>
      </c>
      <c r="BG936">
        <v>1</v>
      </c>
      <c r="BH936">
        <v>5194</v>
      </c>
    </row>
    <row r="937" spans="1:60" x14ac:dyDescent="0.25">
      <c r="A937">
        <v>936</v>
      </c>
      <c r="B937">
        <v>174.01762200000002</v>
      </c>
      <c r="C937" s="4">
        <v>1</v>
      </c>
      <c r="F937">
        <v>173.346587</v>
      </c>
      <c r="G937" s="3">
        <v>3</v>
      </c>
      <c r="H937">
        <v>171.494437</v>
      </c>
      <c r="I937" s="5">
        <v>4</v>
      </c>
      <c r="P937">
        <v>3</v>
      </c>
      <c r="Q937" t="str">
        <f t="shared" si="15"/>
        <v>134</v>
      </c>
      <c r="R937">
        <v>2</v>
      </c>
      <c r="AB937" t="s">
        <v>302</v>
      </c>
      <c r="AC937" t="str">
        <f>CONCATENATE($R937,$R938,$R939,$R940)</f>
        <v>2341</v>
      </c>
      <c r="BG937">
        <v>2</v>
      </c>
      <c r="BH937">
        <v>5205</v>
      </c>
    </row>
    <row r="938" spans="1:60" x14ac:dyDescent="0.25">
      <c r="A938">
        <v>937</v>
      </c>
      <c r="F938">
        <v>173.36336900000001</v>
      </c>
      <c r="G938" s="3">
        <v>3</v>
      </c>
      <c r="H938">
        <v>171.488978</v>
      </c>
      <c r="I938" s="5">
        <v>4</v>
      </c>
      <c r="P938">
        <v>2</v>
      </c>
      <c r="Q938" t="str">
        <f t="shared" si="15"/>
        <v>34</v>
      </c>
      <c r="R938">
        <v>3</v>
      </c>
      <c r="BG938">
        <v>3</v>
      </c>
      <c r="BH938">
        <v>5205</v>
      </c>
    </row>
    <row r="939" spans="1:60" x14ac:dyDescent="0.25">
      <c r="A939">
        <v>938</v>
      </c>
      <c r="F939">
        <v>173.37051200000002</v>
      </c>
      <c r="G939" s="3">
        <v>3</v>
      </c>
      <c r="H939">
        <v>171.43117599999999</v>
      </c>
      <c r="I939" s="5">
        <v>4</v>
      </c>
      <c r="P939">
        <v>2</v>
      </c>
      <c r="Q939" t="str">
        <f t="shared" si="15"/>
        <v>34</v>
      </c>
      <c r="R939">
        <v>4</v>
      </c>
      <c r="BG939">
        <v>4</v>
      </c>
      <c r="BH939">
        <v>5217</v>
      </c>
    </row>
    <row r="940" spans="1:60" x14ac:dyDescent="0.25">
      <c r="A940">
        <v>939</v>
      </c>
      <c r="F940">
        <v>173.354544</v>
      </c>
      <c r="G940" s="3">
        <v>3</v>
      </c>
      <c r="H940">
        <v>171.397198</v>
      </c>
      <c r="I940" s="5">
        <v>4</v>
      </c>
      <c r="P940">
        <v>2</v>
      </c>
      <c r="Q940" t="str">
        <f t="shared" si="15"/>
        <v>34</v>
      </c>
      <c r="R940">
        <v>1</v>
      </c>
      <c r="BG940">
        <v>1</v>
      </c>
      <c r="BH940">
        <v>5220</v>
      </c>
    </row>
    <row r="941" spans="1:60" x14ac:dyDescent="0.25">
      <c r="A941">
        <v>940</v>
      </c>
      <c r="F941">
        <v>173.32480100000001</v>
      </c>
      <c r="G941" s="3">
        <v>3</v>
      </c>
      <c r="H941">
        <v>171.55081200000001</v>
      </c>
      <c r="I941" s="5">
        <v>4</v>
      </c>
      <c r="P941">
        <v>2</v>
      </c>
      <c r="Q941" t="str">
        <f t="shared" si="15"/>
        <v>34</v>
      </c>
      <c r="R941">
        <v>2</v>
      </c>
      <c r="AB941" t="s">
        <v>302</v>
      </c>
      <c r="AC941" t="str">
        <f>CONCATENATE($R941,$R942,$R943,$R944)</f>
        <v>2341</v>
      </c>
      <c r="BG941">
        <v>2</v>
      </c>
      <c r="BH941">
        <v>5231</v>
      </c>
    </row>
    <row r="942" spans="1:60" x14ac:dyDescent="0.25">
      <c r="A942">
        <v>941</v>
      </c>
      <c r="F942">
        <v>173.28184400000001</v>
      </c>
      <c r="G942" s="3">
        <v>3</v>
      </c>
      <c r="H942">
        <v>171.55081200000001</v>
      </c>
      <c r="I942" s="5">
        <v>4</v>
      </c>
      <c r="P942">
        <v>2</v>
      </c>
      <c r="Q942" t="str">
        <f t="shared" si="15"/>
        <v>34</v>
      </c>
      <c r="R942">
        <v>3</v>
      </c>
      <c r="BG942">
        <v>3</v>
      </c>
      <c r="BH942">
        <v>5233</v>
      </c>
    </row>
    <row r="943" spans="1:60" x14ac:dyDescent="0.25">
      <c r="A943">
        <v>942</v>
      </c>
      <c r="F943">
        <v>173.346587</v>
      </c>
      <c r="G943" s="3">
        <v>3</v>
      </c>
      <c r="P943">
        <v>1</v>
      </c>
      <c r="Q943" t="str">
        <f t="shared" si="15"/>
        <v>3</v>
      </c>
      <c r="R943">
        <v>4</v>
      </c>
      <c r="BG943">
        <v>4</v>
      </c>
      <c r="BH943">
        <v>5242</v>
      </c>
    </row>
    <row r="944" spans="1:60" x14ac:dyDescent="0.25">
      <c r="A944">
        <v>943</v>
      </c>
      <c r="P944">
        <v>0</v>
      </c>
      <c r="Q944" t="str">
        <f t="shared" si="15"/>
        <v/>
      </c>
      <c r="R944">
        <v>1</v>
      </c>
      <c r="BG944">
        <v>1</v>
      </c>
      <c r="BH944">
        <v>5245</v>
      </c>
    </row>
    <row r="945" spans="1:60" x14ac:dyDescent="0.25">
      <c r="A945">
        <v>944</v>
      </c>
      <c r="P945">
        <v>0</v>
      </c>
      <c r="Q945" t="str">
        <f t="shared" si="15"/>
        <v/>
      </c>
      <c r="R945">
        <v>2</v>
      </c>
      <c r="AB945" t="s">
        <v>298</v>
      </c>
      <c r="AC945" t="str">
        <f>CONCATENATE($R945,$R946,$R947,$R948)</f>
        <v>2314</v>
      </c>
      <c r="BG945">
        <v>2</v>
      </c>
      <c r="BH945">
        <v>5258</v>
      </c>
    </row>
    <row r="946" spans="1:60" x14ac:dyDescent="0.25">
      <c r="A946">
        <v>945</v>
      </c>
      <c r="P946">
        <v>0</v>
      </c>
      <c r="Q946" t="str">
        <f t="shared" si="15"/>
        <v/>
      </c>
      <c r="R946">
        <v>3</v>
      </c>
      <c r="BG946">
        <v>3</v>
      </c>
      <c r="BH946">
        <v>5259</v>
      </c>
    </row>
    <row r="947" spans="1:60" x14ac:dyDescent="0.25">
      <c r="A947">
        <v>946</v>
      </c>
      <c r="P947">
        <v>0</v>
      </c>
      <c r="Q947" t="str">
        <f t="shared" si="15"/>
        <v/>
      </c>
      <c r="R947">
        <v>1</v>
      </c>
      <c r="BG947">
        <v>1</v>
      </c>
      <c r="BH947">
        <v>5271</v>
      </c>
    </row>
    <row r="948" spans="1:60" x14ac:dyDescent="0.25">
      <c r="A948">
        <v>947</v>
      </c>
      <c r="D948">
        <v>198.66750999999999</v>
      </c>
      <c r="E948" s="2">
        <v>2</v>
      </c>
      <c r="P948">
        <v>1</v>
      </c>
      <c r="Q948" t="str">
        <f t="shared" si="15"/>
        <v>2</v>
      </c>
      <c r="R948">
        <v>4</v>
      </c>
      <c r="BG948">
        <v>4</v>
      </c>
      <c r="BH948">
        <v>5272</v>
      </c>
    </row>
    <row r="949" spans="1:60" x14ac:dyDescent="0.25">
      <c r="A949">
        <v>948</v>
      </c>
      <c r="D949">
        <v>198.67883499999999</v>
      </c>
      <c r="E949" s="2">
        <v>2</v>
      </c>
      <c r="P949">
        <v>1</v>
      </c>
      <c r="Q949" t="str">
        <f t="shared" si="15"/>
        <v>2</v>
      </c>
      <c r="R949">
        <v>2</v>
      </c>
      <c r="AB949" t="s">
        <v>298</v>
      </c>
      <c r="AC949" t="str">
        <f>CONCATENATE($R949,$R950,$R951,$R952)</f>
        <v>2314</v>
      </c>
      <c r="BG949">
        <v>2</v>
      </c>
      <c r="BH949">
        <v>5285</v>
      </c>
    </row>
    <row r="950" spans="1:60" x14ac:dyDescent="0.25">
      <c r="A950">
        <v>949</v>
      </c>
      <c r="D950">
        <v>198.66945100000001</v>
      </c>
      <c r="E950" s="2">
        <v>2</v>
      </c>
      <c r="P950">
        <v>1</v>
      </c>
      <c r="Q950" t="str">
        <f t="shared" si="15"/>
        <v>2</v>
      </c>
      <c r="R950">
        <v>3</v>
      </c>
      <c r="BG950">
        <v>3</v>
      </c>
      <c r="BH950">
        <v>5285</v>
      </c>
    </row>
    <row r="951" spans="1:60" x14ac:dyDescent="0.25">
      <c r="A951">
        <v>950</v>
      </c>
      <c r="D951">
        <v>198.69414399999999</v>
      </c>
      <c r="E951" s="2">
        <v>2</v>
      </c>
      <c r="P951">
        <v>1</v>
      </c>
      <c r="Q951" t="str">
        <f t="shared" si="15"/>
        <v>2</v>
      </c>
      <c r="R951">
        <v>1</v>
      </c>
      <c r="BG951">
        <v>1</v>
      </c>
      <c r="BH951">
        <v>5301</v>
      </c>
    </row>
    <row r="952" spans="1:60" x14ac:dyDescent="0.25">
      <c r="A952">
        <v>951</v>
      </c>
      <c r="D952">
        <v>198.72230400000001</v>
      </c>
      <c r="E952" s="2">
        <v>2</v>
      </c>
      <c r="P952">
        <v>1</v>
      </c>
      <c r="Q952" t="str">
        <f t="shared" si="15"/>
        <v>2</v>
      </c>
      <c r="R952">
        <v>4</v>
      </c>
      <c r="BG952">
        <v>4</v>
      </c>
      <c r="BH952">
        <v>5302</v>
      </c>
    </row>
    <row r="953" spans="1:60" x14ac:dyDescent="0.25">
      <c r="A953">
        <v>952</v>
      </c>
      <c r="D953">
        <v>198.69761099999999</v>
      </c>
      <c r="E953" s="2">
        <v>2</v>
      </c>
      <c r="P953">
        <v>1</v>
      </c>
      <c r="Q953" t="str">
        <f t="shared" si="15"/>
        <v>2</v>
      </c>
      <c r="R953" t="s">
        <v>22</v>
      </c>
      <c r="BG953" t="s">
        <v>22</v>
      </c>
      <c r="BH953">
        <v>5303</v>
      </c>
    </row>
    <row r="954" spans="1:60" x14ac:dyDescent="0.25">
      <c r="A954">
        <v>953</v>
      </c>
      <c r="B954">
        <v>207.012587</v>
      </c>
      <c r="C954" s="4">
        <v>1</v>
      </c>
      <c r="D954">
        <v>198.66750999999999</v>
      </c>
      <c r="E954" s="2">
        <v>2</v>
      </c>
      <c r="P954">
        <v>2</v>
      </c>
      <c r="Q954" t="str">
        <f t="shared" si="15"/>
        <v>12</v>
      </c>
    </row>
    <row r="955" spans="1:60" x14ac:dyDescent="0.25">
      <c r="A955">
        <v>954</v>
      </c>
      <c r="B955">
        <v>207.03544099999999</v>
      </c>
      <c r="C955" s="4">
        <v>1</v>
      </c>
      <c r="D955">
        <v>198.66750999999999</v>
      </c>
      <c r="E955" s="2">
        <v>2</v>
      </c>
      <c r="P955">
        <v>2</v>
      </c>
      <c r="Q955" t="str">
        <f t="shared" si="15"/>
        <v>12</v>
      </c>
    </row>
    <row r="956" spans="1:60" x14ac:dyDescent="0.25">
      <c r="A956">
        <v>955</v>
      </c>
      <c r="B956">
        <v>207.06386000000001</v>
      </c>
      <c r="C956" s="4">
        <v>1</v>
      </c>
      <c r="P956">
        <v>1</v>
      </c>
      <c r="Q956" t="str">
        <f t="shared" si="15"/>
        <v>1</v>
      </c>
    </row>
    <row r="957" spans="1:60" x14ac:dyDescent="0.25">
      <c r="A957">
        <v>956</v>
      </c>
      <c r="B957">
        <v>207.03620800000002</v>
      </c>
      <c r="C957" s="4">
        <v>1</v>
      </c>
      <c r="P957">
        <v>1</v>
      </c>
      <c r="Q957" t="str">
        <f t="shared" si="15"/>
        <v>1</v>
      </c>
    </row>
    <row r="958" spans="1:60" x14ac:dyDescent="0.25">
      <c r="A958">
        <v>957</v>
      </c>
      <c r="B958">
        <v>207.03365600000001</v>
      </c>
      <c r="C958" s="4">
        <v>1</v>
      </c>
      <c r="H958">
        <v>203.326201</v>
      </c>
      <c r="I958" s="5">
        <v>4</v>
      </c>
      <c r="P958">
        <v>2</v>
      </c>
      <c r="Q958" t="str">
        <f t="shared" si="15"/>
        <v>14</v>
      </c>
    </row>
    <row r="959" spans="1:60" x14ac:dyDescent="0.25">
      <c r="A959">
        <v>958</v>
      </c>
      <c r="B959">
        <v>207.04033900000002</v>
      </c>
      <c r="C959" s="4">
        <v>1</v>
      </c>
      <c r="H959">
        <v>203.37384600000001</v>
      </c>
      <c r="I959" s="5">
        <v>4</v>
      </c>
      <c r="P959">
        <v>2</v>
      </c>
      <c r="Q959" t="str">
        <f t="shared" si="15"/>
        <v>14</v>
      </c>
    </row>
    <row r="960" spans="1:60" x14ac:dyDescent="0.25">
      <c r="A960">
        <v>959</v>
      </c>
      <c r="B960">
        <v>207.012587</v>
      </c>
      <c r="C960" s="4">
        <v>1</v>
      </c>
      <c r="F960">
        <v>206.02228000000002</v>
      </c>
      <c r="G960" s="3">
        <v>3</v>
      </c>
      <c r="H960">
        <v>203.33946500000002</v>
      </c>
      <c r="I960" s="5">
        <v>4</v>
      </c>
      <c r="P960">
        <v>3</v>
      </c>
      <c r="Q960" t="str">
        <f t="shared" si="15"/>
        <v>134</v>
      </c>
    </row>
    <row r="961" spans="1:17" x14ac:dyDescent="0.25">
      <c r="A961">
        <v>960</v>
      </c>
      <c r="F961">
        <v>206.057635</v>
      </c>
      <c r="G961" s="3">
        <v>3</v>
      </c>
      <c r="H961">
        <v>203.38476400000002</v>
      </c>
      <c r="I961" s="5">
        <v>4</v>
      </c>
      <c r="P961">
        <v>2</v>
      </c>
      <c r="Q961" t="str">
        <f t="shared" si="15"/>
        <v>34</v>
      </c>
    </row>
    <row r="962" spans="1:17" x14ac:dyDescent="0.25">
      <c r="A962">
        <v>961</v>
      </c>
      <c r="F962">
        <v>206.104929</v>
      </c>
      <c r="G962" s="3">
        <v>3</v>
      </c>
      <c r="H962">
        <v>203.36149800000001</v>
      </c>
      <c r="I962" s="5">
        <v>4</v>
      </c>
      <c r="P962">
        <v>2</v>
      </c>
      <c r="Q962" t="str">
        <f t="shared" ref="Q962:Q1025" si="16">CONCATENATE(C962,E962,G962,I962)</f>
        <v>34</v>
      </c>
    </row>
    <row r="963" spans="1:17" x14ac:dyDescent="0.25">
      <c r="A963">
        <v>962</v>
      </c>
      <c r="F963">
        <v>206.147986</v>
      </c>
      <c r="G963" s="3">
        <v>3</v>
      </c>
      <c r="H963">
        <v>203.34415300000001</v>
      </c>
      <c r="I963" s="5">
        <v>4</v>
      </c>
      <c r="P963">
        <v>2</v>
      </c>
      <c r="Q963" t="str">
        <f t="shared" si="16"/>
        <v>34</v>
      </c>
    </row>
    <row r="964" spans="1:17" x14ac:dyDescent="0.25">
      <c r="A964">
        <v>963</v>
      </c>
      <c r="F964">
        <v>206.159975</v>
      </c>
      <c r="G964" s="3">
        <v>3</v>
      </c>
      <c r="H964">
        <v>203.29732000000001</v>
      </c>
      <c r="I964" s="5">
        <v>4</v>
      </c>
      <c r="P964">
        <v>2</v>
      </c>
      <c r="Q964" t="str">
        <f t="shared" si="16"/>
        <v>34</v>
      </c>
    </row>
    <row r="965" spans="1:17" x14ac:dyDescent="0.25">
      <c r="A965">
        <v>964</v>
      </c>
      <c r="F965">
        <v>206.12839400000001</v>
      </c>
      <c r="G965" s="3">
        <v>3</v>
      </c>
      <c r="H965">
        <v>203.326201</v>
      </c>
      <c r="I965" s="5">
        <v>4</v>
      </c>
      <c r="P965">
        <v>2</v>
      </c>
      <c r="Q965" t="str">
        <f t="shared" si="16"/>
        <v>34</v>
      </c>
    </row>
    <row r="966" spans="1:17" x14ac:dyDescent="0.25">
      <c r="A966">
        <v>965</v>
      </c>
      <c r="F966">
        <v>206.165843</v>
      </c>
      <c r="G966" s="3">
        <v>3</v>
      </c>
      <c r="P966">
        <v>1</v>
      </c>
      <c r="Q966" t="str">
        <f t="shared" si="16"/>
        <v>3</v>
      </c>
    </row>
    <row r="967" spans="1:17" x14ac:dyDescent="0.25">
      <c r="A967">
        <v>966</v>
      </c>
      <c r="F967">
        <v>206.02228000000002</v>
      </c>
      <c r="G967" s="3">
        <v>3</v>
      </c>
      <c r="P967">
        <v>1</v>
      </c>
      <c r="Q967" t="str">
        <f t="shared" si="16"/>
        <v>3</v>
      </c>
    </row>
    <row r="968" spans="1:17" x14ac:dyDescent="0.25">
      <c r="A968">
        <v>967</v>
      </c>
      <c r="D968">
        <v>223.53812600000001</v>
      </c>
      <c r="E968" s="2">
        <v>2</v>
      </c>
      <c r="P968">
        <v>1</v>
      </c>
      <c r="Q968" t="str">
        <f t="shared" si="16"/>
        <v>2</v>
      </c>
    </row>
    <row r="969" spans="1:17" x14ac:dyDescent="0.25">
      <c r="A969">
        <v>968</v>
      </c>
      <c r="D969">
        <v>223.557714</v>
      </c>
      <c r="E969" s="2">
        <v>2</v>
      </c>
      <c r="P969">
        <v>1</v>
      </c>
      <c r="Q969" t="str">
        <f t="shared" si="16"/>
        <v>2</v>
      </c>
    </row>
    <row r="970" spans="1:17" x14ac:dyDescent="0.25">
      <c r="A970">
        <v>969</v>
      </c>
      <c r="D970">
        <v>223.51395199999999</v>
      </c>
      <c r="E970" s="2">
        <v>2</v>
      </c>
      <c r="P970">
        <v>1</v>
      </c>
      <c r="Q970" t="str">
        <f t="shared" si="16"/>
        <v>2</v>
      </c>
    </row>
    <row r="971" spans="1:17" x14ac:dyDescent="0.25">
      <c r="A971">
        <v>970</v>
      </c>
      <c r="D971">
        <v>223.558795</v>
      </c>
      <c r="E971" s="2">
        <v>2</v>
      </c>
      <c r="P971">
        <v>1</v>
      </c>
      <c r="Q971" t="str">
        <f t="shared" si="16"/>
        <v>2</v>
      </c>
    </row>
    <row r="972" spans="1:17" x14ac:dyDescent="0.25">
      <c r="A972">
        <v>971</v>
      </c>
      <c r="D972">
        <v>223.594515</v>
      </c>
      <c r="E972" s="2">
        <v>2</v>
      </c>
      <c r="P972">
        <v>1</v>
      </c>
      <c r="Q972" t="str">
        <f t="shared" si="16"/>
        <v>2</v>
      </c>
    </row>
    <row r="973" spans="1:17" x14ac:dyDescent="0.25">
      <c r="A973">
        <v>972</v>
      </c>
      <c r="D973">
        <v>223.58626799999999</v>
      </c>
      <c r="E973" s="2">
        <v>2</v>
      </c>
      <c r="P973">
        <v>1</v>
      </c>
      <c r="Q973" t="str">
        <f t="shared" si="16"/>
        <v>2</v>
      </c>
    </row>
    <row r="974" spans="1:17" x14ac:dyDescent="0.25">
      <c r="A974">
        <v>973</v>
      </c>
      <c r="D974">
        <v>223.65940900000001</v>
      </c>
      <c r="E974" s="2">
        <v>2</v>
      </c>
      <c r="P974">
        <v>1</v>
      </c>
      <c r="Q974" t="str">
        <f t="shared" si="16"/>
        <v>2</v>
      </c>
    </row>
    <row r="975" spans="1:17" x14ac:dyDescent="0.25">
      <c r="A975">
        <v>974</v>
      </c>
      <c r="D975">
        <v>223.53812600000001</v>
      </c>
      <c r="E975" s="2">
        <v>2</v>
      </c>
      <c r="P975">
        <v>1</v>
      </c>
      <c r="Q975" t="str">
        <f t="shared" si="16"/>
        <v>2</v>
      </c>
    </row>
    <row r="976" spans="1:17" x14ac:dyDescent="0.25">
      <c r="A976">
        <v>975</v>
      </c>
      <c r="B976">
        <v>233.61934400000001</v>
      </c>
      <c r="C976" s="4">
        <v>1</v>
      </c>
      <c r="P976">
        <v>1</v>
      </c>
      <c r="Q976" t="str">
        <f t="shared" si="16"/>
        <v>1</v>
      </c>
    </row>
    <row r="977" spans="1:17" x14ac:dyDescent="0.25">
      <c r="A977">
        <v>976</v>
      </c>
      <c r="B977">
        <v>233.62465399999999</v>
      </c>
      <c r="C977" s="4">
        <v>1</v>
      </c>
      <c r="P977">
        <v>1</v>
      </c>
      <c r="Q977" t="str">
        <f t="shared" si="16"/>
        <v>1</v>
      </c>
    </row>
    <row r="978" spans="1:17" x14ac:dyDescent="0.25">
      <c r="A978">
        <v>977</v>
      </c>
      <c r="B978">
        <v>233.632487</v>
      </c>
      <c r="C978" s="4">
        <v>1</v>
      </c>
      <c r="P978">
        <v>1</v>
      </c>
      <c r="Q978" t="str">
        <f t="shared" si="16"/>
        <v>1</v>
      </c>
    </row>
    <row r="979" spans="1:17" x14ac:dyDescent="0.25">
      <c r="A979">
        <v>978</v>
      </c>
      <c r="B979">
        <v>233.64001200000001</v>
      </c>
      <c r="C979" s="4">
        <v>1</v>
      </c>
      <c r="P979">
        <v>1</v>
      </c>
      <c r="Q979" t="str">
        <f t="shared" si="16"/>
        <v>1</v>
      </c>
    </row>
    <row r="980" spans="1:17" x14ac:dyDescent="0.25">
      <c r="A980">
        <v>979</v>
      </c>
      <c r="B980">
        <v>233.60119900000001</v>
      </c>
      <c r="C980" s="4">
        <v>1</v>
      </c>
      <c r="P980">
        <v>1</v>
      </c>
      <c r="Q980" t="str">
        <f t="shared" si="16"/>
        <v>1</v>
      </c>
    </row>
    <row r="981" spans="1:17" x14ac:dyDescent="0.25">
      <c r="A981">
        <v>980</v>
      </c>
      <c r="B981">
        <v>233.57970699999998</v>
      </c>
      <c r="C981" s="4">
        <v>1</v>
      </c>
      <c r="H981">
        <v>229.052627</v>
      </c>
      <c r="I981" s="5">
        <v>4</v>
      </c>
      <c r="P981">
        <v>2</v>
      </c>
      <c r="Q981" t="str">
        <f t="shared" si="16"/>
        <v>14</v>
      </c>
    </row>
    <row r="982" spans="1:17" x14ac:dyDescent="0.25">
      <c r="A982">
        <v>981</v>
      </c>
      <c r="B982">
        <v>233.59919099999999</v>
      </c>
      <c r="C982" s="4">
        <v>1</v>
      </c>
      <c r="H982">
        <v>229.01474300000001</v>
      </c>
      <c r="I982" s="5">
        <v>4</v>
      </c>
      <c r="P982">
        <v>2</v>
      </c>
      <c r="Q982" t="str">
        <f t="shared" si="16"/>
        <v>14</v>
      </c>
    </row>
    <row r="983" spans="1:17" x14ac:dyDescent="0.25">
      <c r="A983">
        <v>982</v>
      </c>
      <c r="B983">
        <v>233.61934400000001</v>
      </c>
      <c r="C983" s="4">
        <v>1</v>
      </c>
      <c r="H983">
        <v>229.013093</v>
      </c>
      <c r="I983" s="5">
        <v>4</v>
      </c>
      <c r="P983">
        <v>2</v>
      </c>
      <c r="Q983" t="str">
        <f t="shared" si="16"/>
        <v>14</v>
      </c>
    </row>
    <row r="984" spans="1:17" x14ac:dyDescent="0.25">
      <c r="A984">
        <v>983</v>
      </c>
      <c r="F984">
        <v>233.46435299999999</v>
      </c>
      <c r="G984" s="3">
        <v>3</v>
      </c>
      <c r="H984">
        <v>228.95345800000001</v>
      </c>
      <c r="I984" s="5">
        <v>4</v>
      </c>
      <c r="P984">
        <v>2</v>
      </c>
      <c r="Q984" t="str">
        <f t="shared" si="16"/>
        <v>34</v>
      </c>
    </row>
    <row r="985" spans="1:17" x14ac:dyDescent="0.25">
      <c r="A985">
        <v>984</v>
      </c>
      <c r="F985">
        <v>233.519555</v>
      </c>
      <c r="G985" s="3">
        <v>3</v>
      </c>
      <c r="H985">
        <v>228.98201299999999</v>
      </c>
      <c r="I985" s="5">
        <v>4</v>
      </c>
      <c r="P985">
        <v>2</v>
      </c>
      <c r="Q985" t="str">
        <f t="shared" si="16"/>
        <v>34</v>
      </c>
    </row>
    <row r="986" spans="1:17" x14ac:dyDescent="0.25">
      <c r="A986">
        <v>985</v>
      </c>
      <c r="F986">
        <v>233.51507100000001</v>
      </c>
      <c r="G986" s="3">
        <v>3</v>
      </c>
      <c r="H986">
        <v>229.03644299999999</v>
      </c>
      <c r="I986" s="5">
        <v>4</v>
      </c>
      <c r="P986">
        <v>2</v>
      </c>
      <c r="Q986" t="str">
        <f t="shared" si="16"/>
        <v>34</v>
      </c>
    </row>
    <row r="987" spans="1:17" x14ac:dyDescent="0.25">
      <c r="A987">
        <v>986</v>
      </c>
      <c r="F987">
        <v>233.53006999999999</v>
      </c>
      <c r="G987" s="3">
        <v>3</v>
      </c>
      <c r="H987">
        <v>229.052627</v>
      </c>
      <c r="I987" s="5">
        <v>4</v>
      </c>
      <c r="P987">
        <v>2</v>
      </c>
      <c r="Q987" t="str">
        <f t="shared" si="16"/>
        <v>34</v>
      </c>
    </row>
    <row r="988" spans="1:17" x14ac:dyDescent="0.25">
      <c r="A988">
        <v>987</v>
      </c>
      <c r="D988">
        <v>250.18846400000001</v>
      </c>
      <c r="E988" s="2">
        <v>2</v>
      </c>
      <c r="F988">
        <v>233.52012200000001</v>
      </c>
      <c r="G988" s="3">
        <v>3</v>
      </c>
      <c r="H988">
        <v>229.052627</v>
      </c>
      <c r="I988" s="5">
        <v>4</v>
      </c>
      <c r="P988">
        <v>3</v>
      </c>
      <c r="Q988" t="str">
        <f t="shared" si="16"/>
        <v>234</v>
      </c>
    </row>
    <row r="989" spans="1:17" x14ac:dyDescent="0.25">
      <c r="A989">
        <v>988</v>
      </c>
      <c r="D989">
        <v>250.24062599999999</v>
      </c>
      <c r="E989" s="2">
        <v>2</v>
      </c>
      <c r="F989">
        <v>233.45929999999998</v>
      </c>
      <c r="G989" s="3">
        <v>3</v>
      </c>
      <c r="P989">
        <v>2</v>
      </c>
      <c r="Q989" t="str">
        <f t="shared" si="16"/>
        <v>23</v>
      </c>
    </row>
    <row r="990" spans="1:17" x14ac:dyDescent="0.25">
      <c r="A990">
        <v>989</v>
      </c>
      <c r="D990">
        <v>250.219596</v>
      </c>
      <c r="E990" s="2">
        <v>2</v>
      </c>
      <c r="F990">
        <v>233.44595100000001</v>
      </c>
      <c r="G990" s="3">
        <v>3</v>
      </c>
      <c r="P990">
        <v>2</v>
      </c>
      <c r="Q990" t="str">
        <f t="shared" si="16"/>
        <v>23</v>
      </c>
    </row>
    <row r="991" spans="1:17" x14ac:dyDescent="0.25">
      <c r="A991">
        <v>990</v>
      </c>
      <c r="D991">
        <v>250.20331099999999</v>
      </c>
      <c r="E991" s="2">
        <v>2</v>
      </c>
      <c r="F991">
        <v>233.476619</v>
      </c>
      <c r="G991" s="3">
        <v>3</v>
      </c>
      <c r="P991">
        <v>2</v>
      </c>
      <c r="Q991" t="str">
        <f t="shared" si="16"/>
        <v>23</v>
      </c>
    </row>
    <row r="992" spans="1:17" x14ac:dyDescent="0.25">
      <c r="A992">
        <v>991</v>
      </c>
      <c r="D992">
        <v>250.21336300000002</v>
      </c>
      <c r="E992" s="2">
        <v>2</v>
      </c>
      <c r="F992">
        <v>233.46435299999999</v>
      </c>
      <c r="G992" s="3">
        <v>3</v>
      </c>
      <c r="P992">
        <v>2</v>
      </c>
      <c r="Q992" t="str">
        <f t="shared" si="16"/>
        <v>23</v>
      </c>
    </row>
    <row r="993" spans="1:17" x14ac:dyDescent="0.25">
      <c r="A993">
        <v>992</v>
      </c>
      <c r="D993">
        <v>250.22423800000001</v>
      </c>
      <c r="E993" s="2">
        <v>2</v>
      </c>
      <c r="P993">
        <v>1</v>
      </c>
      <c r="Q993" t="str">
        <f t="shared" si="16"/>
        <v>2</v>
      </c>
    </row>
    <row r="994" spans="1:17" x14ac:dyDescent="0.25">
      <c r="A994">
        <v>993</v>
      </c>
      <c r="D994">
        <v>250.23412999999999</v>
      </c>
      <c r="E994" s="2">
        <v>2</v>
      </c>
      <c r="P994">
        <v>1</v>
      </c>
      <c r="Q994" t="str">
        <f t="shared" si="16"/>
        <v>2</v>
      </c>
    </row>
    <row r="995" spans="1:17" x14ac:dyDescent="0.25">
      <c r="A995">
        <v>994</v>
      </c>
      <c r="D995">
        <v>250.26433500000002</v>
      </c>
      <c r="E995" s="2">
        <v>2</v>
      </c>
      <c r="P995">
        <v>1</v>
      </c>
      <c r="Q995" t="str">
        <f t="shared" si="16"/>
        <v>2</v>
      </c>
    </row>
    <row r="996" spans="1:17" x14ac:dyDescent="0.25">
      <c r="A996">
        <v>995</v>
      </c>
      <c r="D996">
        <v>250.24459400000001</v>
      </c>
      <c r="E996" s="2">
        <v>2</v>
      </c>
      <c r="P996">
        <v>1</v>
      </c>
      <c r="Q996" t="str">
        <f t="shared" si="16"/>
        <v>2</v>
      </c>
    </row>
    <row r="997" spans="1:17" x14ac:dyDescent="0.25">
      <c r="A997">
        <v>996</v>
      </c>
      <c r="D997">
        <v>250.32619</v>
      </c>
      <c r="E997" s="2">
        <v>2</v>
      </c>
      <c r="P997">
        <v>1</v>
      </c>
      <c r="Q997" t="str">
        <f t="shared" si="16"/>
        <v>2</v>
      </c>
    </row>
    <row r="998" spans="1:17" x14ac:dyDescent="0.25">
      <c r="A998">
        <v>997</v>
      </c>
      <c r="B998">
        <v>260.54054200000002</v>
      </c>
      <c r="C998" s="4">
        <v>1</v>
      </c>
      <c r="D998">
        <v>250.18846400000001</v>
      </c>
      <c r="E998" s="2">
        <v>2</v>
      </c>
      <c r="P998">
        <v>2</v>
      </c>
      <c r="Q998" t="str">
        <f t="shared" si="16"/>
        <v>12</v>
      </c>
    </row>
    <row r="999" spans="1:17" x14ac:dyDescent="0.25">
      <c r="A999">
        <v>998</v>
      </c>
      <c r="B999">
        <v>260.545749</v>
      </c>
      <c r="C999" s="4">
        <v>1</v>
      </c>
      <c r="P999">
        <v>1</v>
      </c>
      <c r="Q999" t="str">
        <f t="shared" si="16"/>
        <v>1</v>
      </c>
    </row>
    <row r="1000" spans="1:17" x14ac:dyDescent="0.25">
      <c r="A1000">
        <v>999</v>
      </c>
      <c r="B1000">
        <v>260.54538600000001</v>
      </c>
      <c r="C1000" s="4">
        <v>1</v>
      </c>
      <c r="P1000">
        <v>1</v>
      </c>
      <c r="Q1000" t="str">
        <f t="shared" si="16"/>
        <v>1</v>
      </c>
    </row>
    <row r="1001" spans="1:17" x14ac:dyDescent="0.25">
      <c r="A1001">
        <v>1000</v>
      </c>
      <c r="B1001">
        <v>260.50224600000001</v>
      </c>
      <c r="C1001" s="4">
        <v>1</v>
      </c>
      <c r="P1001">
        <v>1</v>
      </c>
      <c r="Q1001" t="str">
        <f t="shared" si="16"/>
        <v>1</v>
      </c>
    </row>
    <row r="1002" spans="1:17" x14ac:dyDescent="0.25">
      <c r="A1002">
        <v>1001</v>
      </c>
      <c r="B1002">
        <v>260.473071</v>
      </c>
      <c r="C1002" s="4">
        <v>1</v>
      </c>
      <c r="P1002">
        <v>1</v>
      </c>
      <c r="Q1002" t="str">
        <f t="shared" si="16"/>
        <v>1</v>
      </c>
    </row>
    <row r="1003" spans="1:17" x14ac:dyDescent="0.25">
      <c r="A1003">
        <v>1002</v>
      </c>
      <c r="B1003">
        <v>260.50374099999999</v>
      </c>
      <c r="C1003" s="4">
        <v>1</v>
      </c>
      <c r="P1003">
        <v>1</v>
      </c>
      <c r="Q1003" t="str">
        <f t="shared" si="16"/>
        <v>1</v>
      </c>
    </row>
    <row r="1004" spans="1:17" x14ac:dyDescent="0.25">
      <c r="A1004">
        <v>1003</v>
      </c>
      <c r="B1004">
        <v>260.535079</v>
      </c>
      <c r="C1004" s="4">
        <v>1</v>
      </c>
      <c r="H1004">
        <v>254.11629399999998</v>
      </c>
      <c r="I1004" s="5">
        <v>4</v>
      </c>
      <c r="P1004">
        <v>2</v>
      </c>
      <c r="Q1004" t="str">
        <f t="shared" si="16"/>
        <v>14</v>
      </c>
    </row>
    <row r="1005" spans="1:17" x14ac:dyDescent="0.25">
      <c r="A1005">
        <v>1004</v>
      </c>
      <c r="B1005">
        <v>260.49518499999999</v>
      </c>
      <c r="C1005" s="4">
        <v>1</v>
      </c>
      <c r="H1005">
        <v>254.13985300000002</v>
      </c>
      <c r="I1005" s="5">
        <v>4</v>
      </c>
      <c r="P1005">
        <v>2</v>
      </c>
      <c r="Q1005" t="str">
        <f t="shared" si="16"/>
        <v>14</v>
      </c>
    </row>
    <row r="1006" spans="1:17" x14ac:dyDescent="0.25">
      <c r="A1006">
        <v>1005</v>
      </c>
      <c r="B1006">
        <v>260.49637100000001</v>
      </c>
      <c r="C1006" s="4">
        <v>1</v>
      </c>
      <c r="H1006">
        <v>254.13511199999999</v>
      </c>
      <c r="I1006" s="5">
        <v>4</v>
      </c>
      <c r="P1006">
        <v>2</v>
      </c>
      <c r="Q1006" t="str">
        <f t="shared" si="16"/>
        <v>14</v>
      </c>
    </row>
    <row r="1007" spans="1:17" x14ac:dyDescent="0.25">
      <c r="A1007">
        <v>1006</v>
      </c>
      <c r="B1007">
        <v>260.54054200000002</v>
      </c>
      <c r="C1007" s="4">
        <v>1</v>
      </c>
      <c r="H1007">
        <v>254.13892300000001</v>
      </c>
      <c r="I1007" s="5">
        <v>4</v>
      </c>
      <c r="P1007">
        <v>2</v>
      </c>
      <c r="Q1007" t="str">
        <f t="shared" si="16"/>
        <v>14</v>
      </c>
    </row>
    <row r="1008" spans="1:17" x14ac:dyDescent="0.25">
      <c r="A1008">
        <v>1007</v>
      </c>
      <c r="B1008">
        <v>260.54054200000002</v>
      </c>
      <c r="C1008" s="4">
        <v>1</v>
      </c>
      <c r="H1008">
        <v>254.15036700000002</v>
      </c>
      <c r="I1008" s="5">
        <v>4</v>
      </c>
      <c r="P1008">
        <v>2</v>
      </c>
      <c r="Q1008" t="str">
        <f t="shared" si="16"/>
        <v>14</v>
      </c>
    </row>
    <row r="1009" spans="1:17" x14ac:dyDescent="0.25">
      <c r="A1009">
        <v>1008</v>
      </c>
      <c r="F1009">
        <v>259.93449299999997</v>
      </c>
      <c r="G1009" s="3">
        <v>3</v>
      </c>
      <c r="H1009">
        <v>254.11629399999998</v>
      </c>
      <c r="I1009" s="5">
        <v>4</v>
      </c>
      <c r="P1009">
        <v>2</v>
      </c>
      <c r="Q1009" t="str">
        <f t="shared" si="16"/>
        <v>34</v>
      </c>
    </row>
    <row r="1010" spans="1:17" x14ac:dyDescent="0.25">
      <c r="A1010">
        <v>1009</v>
      </c>
      <c r="F1010">
        <v>259.93449299999997</v>
      </c>
      <c r="G1010" s="3">
        <v>3</v>
      </c>
      <c r="H1010">
        <v>254.11629399999998</v>
      </c>
      <c r="I1010" s="5">
        <v>4</v>
      </c>
      <c r="J1010">
        <v>236.12013899999999</v>
      </c>
      <c r="K1010" t="s">
        <v>22</v>
      </c>
      <c r="Q1010" t="str">
        <f t="shared" si="16"/>
        <v>34</v>
      </c>
    </row>
    <row r="1011" spans="1:17" x14ac:dyDescent="0.25">
      <c r="A1011">
        <v>1010</v>
      </c>
      <c r="Q1011" t="str">
        <f t="shared" si="16"/>
        <v/>
      </c>
    </row>
    <row r="1012" spans="1:17" x14ac:dyDescent="0.25">
      <c r="A1012">
        <v>1011</v>
      </c>
      <c r="J1012">
        <v>236.12013899999999</v>
      </c>
      <c r="K1012" t="s">
        <v>22</v>
      </c>
      <c r="Q1012" t="str">
        <f t="shared" si="16"/>
        <v/>
      </c>
    </row>
    <row r="1013" spans="1:17" x14ac:dyDescent="0.25">
      <c r="A1013">
        <v>1012</v>
      </c>
      <c r="D1013">
        <v>236.250337</v>
      </c>
      <c r="E1013" s="2">
        <v>2</v>
      </c>
      <c r="P1013">
        <v>1</v>
      </c>
      <c r="Q1013" t="str">
        <f t="shared" si="16"/>
        <v>2</v>
      </c>
    </row>
    <row r="1014" spans="1:17" x14ac:dyDescent="0.25">
      <c r="A1014">
        <v>1013</v>
      </c>
      <c r="D1014">
        <v>236.28476799999999</v>
      </c>
      <c r="E1014" s="2">
        <v>2</v>
      </c>
      <c r="P1014">
        <v>1</v>
      </c>
      <c r="Q1014" t="str">
        <f t="shared" si="16"/>
        <v>2</v>
      </c>
    </row>
    <row r="1015" spans="1:17" x14ac:dyDescent="0.25">
      <c r="A1015">
        <v>1014</v>
      </c>
      <c r="D1015">
        <v>236.250957</v>
      </c>
      <c r="E1015" s="2">
        <v>2</v>
      </c>
      <c r="P1015">
        <v>1</v>
      </c>
      <c r="Q1015" t="str">
        <f t="shared" si="16"/>
        <v>2</v>
      </c>
    </row>
    <row r="1016" spans="1:17" x14ac:dyDescent="0.25">
      <c r="A1016">
        <v>1015</v>
      </c>
      <c r="D1016">
        <v>236.18631999999999</v>
      </c>
      <c r="E1016" s="2">
        <v>2</v>
      </c>
      <c r="P1016">
        <v>1</v>
      </c>
      <c r="Q1016" t="str">
        <f t="shared" si="16"/>
        <v>2</v>
      </c>
    </row>
    <row r="1017" spans="1:17" x14ac:dyDescent="0.25">
      <c r="A1017">
        <v>1016</v>
      </c>
      <c r="D1017">
        <v>236.19070299999998</v>
      </c>
      <c r="E1017" s="2">
        <v>2</v>
      </c>
      <c r="P1017">
        <v>1</v>
      </c>
      <c r="Q1017" t="str">
        <f t="shared" si="16"/>
        <v>2</v>
      </c>
    </row>
    <row r="1018" spans="1:17" x14ac:dyDescent="0.25">
      <c r="A1018">
        <v>1017</v>
      </c>
      <c r="D1018">
        <v>236.19936100000001</v>
      </c>
      <c r="E1018" s="2">
        <v>2</v>
      </c>
      <c r="P1018">
        <v>1</v>
      </c>
      <c r="Q1018" t="str">
        <f t="shared" si="16"/>
        <v>2</v>
      </c>
    </row>
    <row r="1019" spans="1:17" x14ac:dyDescent="0.25">
      <c r="A1019">
        <v>1018</v>
      </c>
      <c r="D1019">
        <v>236.19523699999999</v>
      </c>
      <c r="E1019" s="2">
        <v>2</v>
      </c>
      <c r="P1019">
        <v>1</v>
      </c>
      <c r="Q1019" t="str">
        <f t="shared" si="16"/>
        <v>2</v>
      </c>
    </row>
    <row r="1020" spans="1:17" x14ac:dyDescent="0.25">
      <c r="A1020">
        <v>1019</v>
      </c>
      <c r="D1020">
        <v>236.18786700000001</v>
      </c>
      <c r="E1020" s="2">
        <v>2</v>
      </c>
      <c r="P1020">
        <v>1</v>
      </c>
      <c r="Q1020" t="str">
        <f t="shared" si="16"/>
        <v>2</v>
      </c>
    </row>
    <row r="1021" spans="1:17" x14ac:dyDescent="0.25">
      <c r="A1021">
        <v>1020</v>
      </c>
      <c r="D1021">
        <v>236.176219</v>
      </c>
      <c r="E1021" s="2">
        <v>2</v>
      </c>
      <c r="P1021">
        <v>1</v>
      </c>
      <c r="Q1021" t="str">
        <f t="shared" si="16"/>
        <v>2</v>
      </c>
    </row>
    <row r="1022" spans="1:17" x14ac:dyDescent="0.25">
      <c r="A1022">
        <v>1021</v>
      </c>
      <c r="B1022">
        <v>228.51848100000001</v>
      </c>
      <c r="C1022" s="4">
        <v>1</v>
      </c>
      <c r="D1022">
        <v>236.15188900000001</v>
      </c>
      <c r="E1022" s="2">
        <v>2</v>
      </c>
      <c r="P1022">
        <v>2</v>
      </c>
      <c r="Q1022" t="str">
        <f t="shared" si="16"/>
        <v>12</v>
      </c>
    </row>
    <row r="1023" spans="1:17" x14ac:dyDescent="0.25">
      <c r="A1023">
        <v>1022</v>
      </c>
      <c r="B1023">
        <v>228.493585</v>
      </c>
      <c r="C1023" s="4">
        <v>1</v>
      </c>
      <c r="D1023">
        <v>236.250337</v>
      </c>
      <c r="E1023" s="2">
        <v>2</v>
      </c>
      <c r="P1023">
        <v>2</v>
      </c>
      <c r="Q1023" t="str">
        <f t="shared" si="16"/>
        <v>12</v>
      </c>
    </row>
    <row r="1024" spans="1:17" x14ac:dyDescent="0.25">
      <c r="A1024">
        <v>1023</v>
      </c>
      <c r="B1024">
        <v>228.52904599999999</v>
      </c>
      <c r="C1024" s="4">
        <v>1</v>
      </c>
      <c r="D1024">
        <v>236.250337</v>
      </c>
      <c r="E1024" s="2">
        <v>2</v>
      </c>
      <c r="P1024">
        <v>2</v>
      </c>
      <c r="Q1024" t="str">
        <f t="shared" si="16"/>
        <v>12</v>
      </c>
    </row>
    <row r="1025" spans="1:17" x14ac:dyDescent="0.25">
      <c r="A1025">
        <v>1024</v>
      </c>
      <c r="B1025">
        <v>228.49204</v>
      </c>
      <c r="C1025" s="4">
        <v>1</v>
      </c>
      <c r="H1025">
        <v>236.46377999999999</v>
      </c>
      <c r="I1025" s="5">
        <v>4</v>
      </c>
      <c r="P1025">
        <v>2</v>
      </c>
      <c r="Q1025" t="str">
        <f t="shared" si="16"/>
        <v>14</v>
      </c>
    </row>
    <row r="1026" spans="1:17" x14ac:dyDescent="0.25">
      <c r="A1026">
        <v>1025</v>
      </c>
      <c r="B1026">
        <v>228.502656</v>
      </c>
      <c r="C1026" s="4">
        <v>1</v>
      </c>
      <c r="H1026">
        <v>236.424195</v>
      </c>
      <c r="I1026" s="5">
        <v>4</v>
      </c>
      <c r="P1026">
        <v>2</v>
      </c>
      <c r="Q1026" t="str">
        <f t="shared" ref="Q1026:Q1089" si="17">CONCATENATE(C1026,E1026,G1026,I1026)</f>
        <v>14</v>
      </c>
    </row>
    <row r="1027" spans="1:17" x14ac:dyDescent="0.25">
      <c r="A1027">
        <v>1026</v>
      </c>
      <c r="B1027">
        <v>228.51765499999999</v>
      </c>
      <c r="C1027" s="4">
        <v>1</v>
      </c>
      <c r="H1027">
        <v>236.49439699999999</v>
      </c>
      <c r="I1027" s="5">
        <v>4</v>
      </c>
      <c r="P1027">
        <v>2</v>
      </c>
      <c r="Q1027" t="str">
        <f t="shared" si="17"/>
        <v>14</v>
      </c>
    </row>
    <row r="1028" spans="1:17" x14ac:dyDescent="0.25">
      <c r="A1028">
        <v>1027</v>
      </c>
      <c r="B1028">
        <v>228.483586</v>
      </c>
      <c r="C1028" s="4">
        <v>1</v>
      </c>
      <c r="H1028">
        <v>236.477902</v>
      </c>
      <c r="I1028" s="5">
        <v>4</v>
      </c>
      <c r="P1028">
        <v>2</v>
      </c>
      <c r="Q1028" t="str">
        <f t="shared" si="17"/>
        <v>14</v>
      </c>
    </row>
    <row r="1029" spans="1:17" x14ac:dyDescent="0.25">
      <c r="A1029">
        <v>1028</v>
      </c>
      <c r="B1029">
        <v>228.52188200000001</v>
      </c>
      <c r="C1029" s="4">
        <v>1</v>
      </c>
      <c r="H1029">
        <v>236.45558499999999</v>
      </c>
      <c r="I1029" s="5">
        <v>4</v>
      </c>
      <c r="P1029">
        <v>2</v>
      </c>
      <c r="Q1029" t="str">
        <f t="shared" si="17"/>
        <v>14</v>
      </c>
    </row>
    <row r="1030" spans="1:17" x14ac:dyDescent="0.25">
      <c r="A1030">
        <v>1029</v>
      </c>
      <c r="B1030">
        <v>228.48420400000001</v>
      </c>
      <c r="C1030" s="4">
        <v>1</v>
      </c>
      <c r="F1030">
        <v>231.29724999999999</v>
      </c>
      <c r="G1030" s="3">
        <v>3</v>
      </c>
      <c r="H1030">
        <v>236.47506799999999</v>
      </c>
      <c r="I1030" s="5">
        <v>4</v>
      </c>
      <c r="P1030">
        <v>3</v>
      </c>
      <c r="Q1030" t="str">
        <f t="shared" si="17"/>
        <v>134</v>
      </c>
    </row>
    <row r="1031" spans="1:17" x14ac:dyDescent="0.25">
      <c r="A1031">
        <v>1030</v>
      </c>
      <c r="B1031">
        <v>228.51848100000001</v>
      </c>
      <c r="C1031" s="4">
        <v>1</v>
      </c>
      <c r="F1031">
        <v>231.28431399999999</v>
      </c>
      <c r="G1031" s="3">
        <v>3</v>
      </c>
      <c r="H1031">
        <v>236.48285200000001</v>
      </c>
      <c r="I1031" s="5">
        <v>4</v>
      </c>
      <c r="P1031">
        <v>3</v>
      </c>
      <c r="Q1031" t="str">
        <f t="shared" si="17"/>
        <v>134</v>
      </c>
    </row>
    <row r="1032" spans="1:17" x14ac:dyDescent="0.25">
      <c r="A1032">
        <v>1031</v>
      </c>
      <c r="F1032">
        <v>231.26905500000001</v>
      </c>
      <c r="G1032" s="3">
        <v>3</v>
      </c>
      <c r="H1032">
        <v>236.47934799999999</v>
      </c>
      <c r="I1032" s="5">
        <v>4</v>
      </c>
      <c r="P1032">
        <v>2</v>
      </c>
      <c r="Q1032" t="str">
        <f t="shared" si="17"/>
        <v>34</v>
      </c>
    </row>
    <row r="1033" spans="1:17" x14ac:dyDescent="0.25">
      <c r="A1033">
        <v>1032</v>
      </c>
      <c r="F1033">
        <v>231.24142900000001</v>
      </c>
      <c r="G1033" s="3">
        <v>3</v>
      </c>
      <c r="H1033">
        <v>236.435329</v>
      </c>
      <c r="I1033" s="5">
        <v>4</v>
      </c>
      <c r="P1033">
        <v>2</v>
      </c>
      <c r="Q1033" t="str">
        <f t="shared" si="17"/>
        <v>34</v>
      </c>
    </row>
    <row r="1034" spans="1:17" x14ac:dyDescent="0.25">
      <c r="A1034">
        <v>1033</v>
      </c>
      <c r="F1034">
        <v>231.27230399999999</v>
      </c>
      <c r="G1034" s="3">
        <v>3</v>
      </c>
      <c r="H1034">
        <v>236.46377999999999</v>
      </c>
      <c r="I1034" s="5">
        <v>4</v>
      </c>
      <c r="P1034">
        <v>2</v>
      </c>
      <c r="Q1034" t="str">
        <f t="shared" si="17"/>
        <v>34</v>
      </c>
    </row>
    <row r="1035" spans="1:17" x14ac:dyDescent="0.25">
      <c r="A1035">
        <v>1034</v>
      </c>
      <c r="F1035">
        <v>231.249469</v>
      </c>
      <c r="G1035" s="3">
        <v>3</v>
      </c>
      <c r="H1035">
        <v>236.46377999999999</v>
      </c>
      <c r="I1035" s="5">
        <v>4</v>
      </c>
      <c r="P1035">
        <v>2</v>
      </c>
      <c r="Q1035" t="str">
        <f t="shared" si="17"/>
        <v>34</v>
      </c>
    </row>
    <row r="1036" spans="1:17" x14ac:dyDescent="0.25">
      <c r="A1036">
        <v>1035</v>
      </c>
      <c r="F1036">
        <v>231.335599</v>
      </c>
      <c r="G1036" s="3">
        <v>3</v>
      </c>
      <c r="P1036">
        <v>1</v>
      </c>
      <c r="Q1036" t="str">
        <f t="shared" si="17"/>
        <v>3</v>
      </c>
    </row>
    <row r="1037" spans="1:17" x14ac:dyDescent="0.25">
      <c r="A1037">
        <v>1036</v>
      </c>
      <c r="F1037">
        <v>231.32487800000001</v>
      </c>
      <c r="G1037" s="3">
        <v>3</v>
      </c>
      <c r="P1037">
        <v>1</v>
      </c>
      <c r="Q1037" t="str">
        <f t="shared" si="17"/>
        <v>3</v>
      </c>
    </row>
    <row r="1038" spans="1:17" x14ac:dyDescent="0.25">
      <c r="A1038">
        <v>1037</v>
      </c>
      <c r="F1038">
        <v>231.27354</v>
      </c>
      <c r="G1038" s="3">
        <v>3</v>
      </c>
      <c r="P1038">
        <v>1</v>
      </c>
      <c r="Q1038" t="str">
        <f t="shared" si="17"/>
        <v>3</v>
      </c>
    </row>
    <row r="1039" spans="1:17" x14ac:dyDescent="0.25">
      <c r="A1039">
        <v>1038</v>
      </c>
      <c r="F1039">
        <v>231.37162899999998</v>
      </c>
      <c r="G1039" s="3">
        <v>3</v>
      </c>
      <c r="P1039">
        <v>1</v>
      </c>
      <c r="Q1039" t="str">
        <f t="shared" si="17"/>
        <v>3</v>
      </c>
    </row>
    <row r="1040" spans="1:17" x14ac:dyDescent="0.25">
      <c r="A1040">
        <v>1039</v>
      </c>
      <c r="F1040">
        <v>231.29724999999999</v>
      </c>
      <c r="G1040" s="3">
        <v>3</v>
      </c>
      <c r="P1040">
        <v>1</v>
      </c>
      <c r="Q1040" t="str">
        <f t="shared" si="17"/>
        <v>3</v>
      </c>
    </row>
    <row r="1041" spans="1:17" x14ac:dyDescent="0.25">
      <c r="A1041">
        <v>1040</v>
      </c>
      <c r="D1041">
        <v>213.47036199999999</v>
      </c>
      <c r="E1041" s="2">
        <v>2</v>
      </c>
      <c r="P1041">
        <v>1</v>
      </c>
      <c r="Q1041" t="str">
        <f t="shared" si="17"/>
        <v>2</v>
      </c>
    </row>
    <row r="1042" spans="1:17" x14ac:dyDescent="0.25">
      <c r="A1042">
        <v>1041</v>
      </c>
      <c r="D1042">
        <v>213.37773799999999</v>
      </c>
      <c r="E1042" s="2">
        <v>2</v>
      </c>
      <c r="P1042">
        <v>1</v>
      </c>
      <c r="Q1042" t="str">
        <f t="shared" si="17"/>
        <v>2</v>
      </c>
    </row>
    <row r="1043" spans="1:17" x14ac:dyDescent="0.25">
      <c r="A1043">
        <v>1042</v>
      </c>
      <c r="D1043">
        <v>213.38196400000001</v>
      </c>
      <c r="E1043" s="2">
        <v>2</v>
      </c>
      <c r="P1043">
        <v>1</v>
      </c>
      <c r="Q1043" t="str">
        <f t="shared" si="17"/>
        <v>2</v>
      </c>
    </row>
    <row r="1044" spans="1:17" x14ac:dyDescent="0.25">
      <c r="A1044">
        <v>1043</v>
      </c>
      <c r="D1044">
        <v>213.430622</v>
      </c>
      <c r="E1044" s="2">
        <v>2</v>
      </c>
      <c r="P1044">
        <v>1</v>
      </c>
      <c r="Q1044" t="str">
        <f t="shared" si="17"/>
        <v>2</v>
      </c>
    </row>
    <row r="1045" spans="1:17" x14ac:dyDescent="0.25">
      <c r="A1045">
        <v>1044</v>
      </c>
      <c r="D1045">
        <v>213.45860999999999</v>
      </c>
      <c r="E1045" s="2">
        <v>2</v>
      </c>
      <c r="P1045">
        <v>1</v>
      </c>
      <c r="Q1045" t="str">
        <f t="shared" si="17"/>
        <v>2</v>
      </c>
    </row>
    <row r="1046" spans="1:17" x14ac:dyDescent="0.25">
      <c r="A1046">
        <v>1045</v>
      </c>
      <c r="D1046">
        <v>213.45531099999999</v>
      </c>
      <c r="E1046" s="2">
        <v>2</v>
      </c>
      <c r="P1046">
        <v>1</v>
      </c>
      <c r="Q1046" t="str">
        <f t="shared" si="17"/>
        <v>2</v>
      </c>
    </row>
    <row r="1047" spans="1:17" x14ac:dyDescent="0.25">
      <c r="A1047">
        <v>1046</v>
      </c>
      <c r="B1047">
        <v>207.14104700000001</v>
      </c>
      <c r="C1047" s="4">
        <v>1</v>
      </c>
      <c r="D1047">
        <v>213.41794200000001</v>
      </c>
      <c r="E1047" s="2">
        <v>2</v>
      </c>
      <c r="P1047">
        <v>2</v>
      </c>
      <c r="Q1047" t="str">
        <f t="shared" si="17"/>
        <v>12</v>
      </c>
    </row>
    <row r="1048" spans="1:17" x14ac:dyDescent="0.25">
      <c r="A1048">
        <v>1047</v>
      </c>
      <c r="B1048">
        <v>207.135336</v>
      </c>
      <c r="C1048" s="4">
        <v>1</v>
      </c>
      <c r="D1048">
        <v>213.42948799999999</v>
      </c>
      <c r="E1048" s="2">
        <v>2</v>
      </c>
      <c r="P1048">
        <v>2</v>
      </c>
      <c r="Q1048" t="str">
        <f t="shared" si="17"/>
        <v>12</v>
      </c>
    </row>
    <row r="1049" spans="1:17" x14ac:dyDescent="0.25">
      <c r="A1049">
        <v>1048</v>
      </c>
      <c r="B1049">
        <v>207.139521</v>
      </c>
      <c r="C1049" s="4">
        <v>1</v>
      </c>
      <c r="D1049">
        <v>213.47036199999999</v>
      </c>
      <c r="E1049" s="2">
        <v>2</v>
      </c>
      <c r="P1049">
        <v>2</v>
      </c>
      <c r="Q1049" t="str">
        <f t="shared" si="17"/>
        <v>12</v>
      </c>
    </row>
    <row r="1050" spans="1:17" x14ac:dyDescent="0.25">
      <c r="A1050">
        <v>1049</v>
      </c>
      <c r="B1050">
        <v>207.11074300000001</v>
      </c>
      <c r="C1050" s="4">
        <v>1</v>
      </c>
      <c r="D1050">
        <v>213.47036199999999</v>
      </c>
      <c r="E1050" s="2">
        <v>2</v>
      </c>
      <c r="P1050">
        <v>2</v>
      </c>
      <c r="Q1050" t="str">
        <f t="shared" si="17"/>
        <v>12</v>
      </c>
    </row>
    <row r="1051" spans="1:17" x14ac:dyDescent="0.25">
      <c r="A1051">
        <v>1050</v>
      </c>
      <c r="B1051">
        <v>207.13181500000002</v>
      </c>
      <c r="C1051" s="4">
        <v>1</v>
      </c>
      <c r="P1051">
        <v>1</v>
      </c>
      <c r="Q1051" t="str">
        <f t="shared" si="17"/>
        <v>1</v>
      </c>
    </row>
    <row r="1052" spans="1:17" x14ac:dyDescent="0.25">
      <c r="A1052">
        <v>1051</v>
      </c>
      <c r="B1052">
        <v>207.18900500000001</v>
      </c>
      <c r="C1052" s="4">
        <v>1</v>
      </c>
      <c r="H1052">
        <v>212.53505100000001</v>
      </c>
      <c r="I1052" s="5">
        <v>4</v>
      </c>
      <c r="P1052">
        <v>2</v>
      </c>
      <c r="Q1052" t="str">
        <f t="shared" si="17"/>
        <v>14</v>
      </c>
    </row>
    <row r="1053" spans="1:17" x14ac:dyDescent="0.25">
      <c r="A1053">
        <v>1052</v>
      </c>
      <c r="B1053">
        <v>207.166506</v>
      </c>
      <c r="C1053" s="4">
        <v>1</v>
      </c>
      <c r="F1053">
        <v>209.146861</v>
      </c>
      <c r="G1053" s="3">
        <v>3</v>
      </c>
      <c r="H1053">
        <v>212.48551699999999</v>
      </c>
      <c r="I1053" s="5">
        <v>4</v>
      </c>
      <c r="P1053">
        <v>3</v>
      </c>
      <c r="Q1053" t="str">
        <f t="shared" si="17"/>
        <v>134</v>
      </c>
    </row>
    <row r="1054" spans="1:17" x14ac:dyDescent="0.25">
      <c r="A1054">
        <v>1053</v>
      </c>
      <c r="B1054">
        <v>207.14104700000001</v>
      </c>
      <c r="C1054" s="4">
        <v>1</v>
      </c>
      <c r="F1054">
        <v>209.14420899999999</v>
      </c>
      <c r="G1054" s="3">
        <v>3</v>
      </c>
      <c r="H1054">
        <v>212.455467</v>
      </c>
      <c r="I1054" s="5">
        <v>4</v>
      </c>
      <c r="P1054">
        <v>3</v>
      </c>
      <c r="Q1054" t="str">
        <f t="shared" si="17"/>
        <v>134</v>
      </c>
    </row>
    <row r="1055" spans="1:17" x14ac:dyDescent="0.25">
      <c r="A1055">
        <v>1054</v>
      </c>
      <c r="F1055">
        <v>209.05972500000001</v>
      </c>
      <c r="G1055" s="3">
        <v>3</v>
      </c>
      <c r="H1055">
        <v>212.46716799999999</v>
      </c>
      <c r="I1055" s="5">
        <v>4</v>
      </c>
      <c r="P1055">
        <v>2</v>
      </c>
      <c r="Q1055" t="str">
        <f t="shared" si="17"/>
        <v>34</v>
      </c>
    </row>
    <row r="1056" spans="1:17" x14ac:dyDescent="0.25">
      <c r="A1056">
        <v>1055</v>
      </c>
      <c r="F1056">
        <v>209.12793600000001</v>
      </c>
      <c r="G1056" s="3">
        <v>3</v>
      </c>
      <c r="H1056">
        <v>212.52432999999999</v>
      </c>
      <c r="I1056" s="5">
        <v>4</v>
      </c>
      <c r="P1056">
        <v>2</v>
      </c>
      <c r="Q1056" t="str">
        <f t="shared" si="17"/>
        <v>34</v>
      </c>
    </row>
    <row r="1057" spans="1:17" x14ac:dyDescent="0.25">
      <c r="A1057">
        <v>1056</v>
      </c>
      <c r="F1057">
        <v>209.14594500000001</v>
      </c>
      <c r="G1057" s="3">
        <v>3</v>
      </c>
      <c r="H1057">
        <v>212.52968999999999</v>
      </c>
      <c r="I1057" s="5">
        <v>4</v>
      </c>
      <c r="P1057">
        <v>2</v>
      </c>
      <c r="Q1057" t="str">
        <f t="shared" si="17"/>
        <v>34</v>
      </c>
    </row>
    <row r="1058" spans="1:17" x14ac:dyDescent="0.25">
      <c r="A1058">
        <v>1057</v>
      </c>
      <c r="F1058">
        <v>209.07671200000001</v>
      </c>
      <c r="G1058" s="3">
        <v>3</v>
      </c>
      <c r="H1058">
        <v>212.53505100000001</v>
      </c>
      <c r="I1058" s="5">
        <v>4</v>
      </c>
      <c r="P1058">
        <v>2</v>
      </c>
      <c r="Q1058" t="str">
        <f t="shared" si="17"/>
        <v>34</v>
      </c>
    </row>
    <row r="1059" spans="1:17" x14ac:dyDescent="0.25">
      <c r="A1059">
        <v>1058</v>
      </c>
      <c r="F1059">
        <v>209.19216800000001</v>
      </c>
      <c r="G1059" s="3">
        <v>3</v>
      </c>
      <c r="H1059">
        <v>212.53505100000001</v>
      </c>
      <c r="I1059" s="5">
        <v>4</v>
      </c>
      <c r="P1059">
        <v>2</v>
      </c>
      <c r="Q1059" t="str">
        <f t="shared" si="17"/>
        <v>34</v>
      </c>
    </row>
    <row r="1060" spans="1:17" x14ac:dyDescent="0.25">
      <c r="A1060">
        <v>1059</v>
      </c>
      <c r="F1060">
        <v>209.146861</v>
      </c>
      <c r="G1060" s="3">
        <v>3</v>
      </c>
      <c r="P1060">
        <v>1</v>
      </c>
      <c r="Q1060" t="str">
        <f t="shared" si="17"/>
        <v>3</v>
      </c>
    </row>
    <row r="1061" spans="1:17" x14ac:dyDescent="0.25">
      <c r="A1061">
        <v>1060</v>
      </c>
      <c r="F1061">
        <v>209.146861</v>
      </c>
      <c r="G1061" s="3">
        <v>3</v>
      </c>
      <c r="P1061">
        <v>1</v>
      </c>
      <c r="Q1061" t="str">
        <f t="shared" si="17"/>
        <v>3</v>
      </c>
    </row>
    <row r="1062" spans="1:17" x14ac:dyDescent="0.25">
      <c r="A1062">
        <v>1061</v>
      </c>
      <c r="P1062">
        <v>0</v>
      </c>
      <c r="Q1062" t="str">
        <f t="shared" si="17"/>
        <v/>
      </c>
    </row>
    <row r="1063" spans="1:17" x14ac:dyDescent="0.25">
      <c r="A1063">
        <v>1062</v>
      </c>
      <c r="P1063">
        <v>0</v>
      </c>
      <c r="Q1063" t="str">
        <f t="shared" si="17"/>
        <v/>
      </c>
    </row>
    <row r="1064" spans="1:17" x14ac:dyDescent="0.25">
      <c r="A1064">
        <v>1063</v>
      </c>
      <c r="D1064">
        <v>186.37978200000001</v>
      </c>
      <c r="E1064" s="2">
        <v>2</v>
      </c>
      <c r="P1064">
        <v>1</v>
      </c>
      <c r="Q1064" t="str">
        <f t="shared" si="17"/>
        <v>2</v>
      </c>
    </row>
    <row r="1065" spans="1:17" x14ac:dyDescent="0.25">
      <c r="A1065">
        <v>1064</v>
      </c>
      <c r="D1065">
        <v>186.46625800000001</v>
      </c>
      <c r="E1065" s="2">
        <v>2</v>
      </c>
      <c r="P1065">
        <v>1</v>
      </c>
      <c r="Q1065" t="str">
        <f t="shared" si="17"/>
        <v>2</v>
      </c>
    </row>
    <row r="1066" spans="1:17" x14ac:dyDescent="0.25">
      <c r="A1066">
        <v>1065</v>
      </c>
      <c r="D1066">
        <v>186.39508699999999</v>
      </c>
      <c r="E1066" s="2">
        <v>2</v>
      </c>
      <c r="P1066">
        <v>1</v>
      </c>
      <c r="Q1066" t="str">
        <f t="shared" si="17"/>
        <v>2</v>
      </c>
    </row>
    <row r="1067" spans="1:17" x14ac:dyDescent="0.25">
      <c r="A1067">
        <v>1066</v>
      </c>
      <c r="D1067">
        <v>186.398764</v>
      </c>
      <c r="E1067" s="2">
        <v>2</v>
      </c>
      <c r="P1067">
        <v>1</v>
      </c>
      <c r="Q1067" t="str">
        <f t="shared" si="17"/>
        <v>2</v>
      </c>
    </row>
    <row r="1068" spans="1:17" x14ac:dyDescent="0.25">
      <c r="A1068">
        <v>1067</v>
      </c>
      <c r="D1068">
        <v>186.38963200000001</v>
      </c>
      <c r="E1068" s="2">
        <v>2</v>
      </c>
      <c r="P1068">
        <v>1</v>
      </c>
      <c r="Q1068" t="str">
        <f t="shared" si="17"/>
        <v>2</v>
      </c>
    </row>
    <row r="1069" spans="1:17" x14ac:dyDescent="0.25">
      <c r="A1069">
        <v>1068</v>
      </c>
      <c r="D1069">
        <v>186.39478200000002</v>
      </c>
      <c r="E1069" s="2">
        <v>2</v>
      </c>
      <c r="P1069">
        <v>1</v>
      </c>
      <c r="Q1069" t="str">
        <f t="shared" si="17"/>
        <v>2</v>
      </c>
    </row>
    <row r="1070" spans="1:17" x14ac:dyDescent="0.25">
      <c r="A1070">
        <v>1069</v>
      </c>
      <c r="D1070">
        <v>186.379019</v>
      </c>
      <c r="E1070" s="2">
        <v>2</v>
      </c>
      <c r="P1070">
        <v>1</v>
      </c>
      <c r="Q1070" t="str">
        <f t="shared" si="17"/>
        <v>2</v>
      </c>
    </row>
    <row r="1071" spans="1:17" x14ac:dyDescent="0.25">
      <c r="A1071">
        <v>1070</v>
      </c>
      <c r="B1071">
        <v>178.892369</v>
      </c>
      <c r="C1071" s="4">
        <v>1</v>
      </c>
      <c r="D1071">
        <v>186.44411700000001</v>
      </c>
      <c r="E1071" s="2">
        <v>2</v>
      </c>
      <c r="P1071">
        <v>2</v>
      </c>
      <c r="Q1071" t="str">
        <f t="shared" si="17"/>
        <v>12</v>
      </c>
    </row>
    <row r="1072" spans="1:17" x14ac:dyDescent="0.25">
      <c r="A1072">
        <v>1071</v>
      </c>
      <c r="B1072">
        <v>178.83721800000001</v>
      </c>
      <c r="C1072" s="4">
        <v>1</v>
      </c>
      <c r="D1072">
        <v>186.37978200000001</v>
      </c>
      <c r="E1072" s="2">
        <v>2</v>
      </c>
      <c r="P1072">
        <v>2</v>
      </c>
      <c r="Q1072" t="str">
        <f t="shared" si="17"/>
        <v>12</v>
      </c>
    </row>
    <row r="1073" spans="1:17" x14ac:dyDescent="0.25">
      <c r="A1073">
        <v>1072</v>
      </c>
      <c r="B1073">
        <v>178.888339</v>
      </c>
      <c r="C1073" s="4">
        <v>1</v>
      </c>
      <c r="P1073">
        <v>1</v>
      </c>
      <c r="Q1073" t="str">
        <f t="shared" si="17"/>
        <v>1</v>
      </c>
    </row>
    <row r="1074" spans="1:17" x14ac:dyDescent="0.25">
      <c r="A1074">
        <v>1073</v>
      </c>
      <c r="B1074">
        <v>178.88629600000002</v>
      </c>
      <c r="C1074" s="4">
        <v>1</v>
      </c>
      <c r="H1074">
        <v>183.301985</v>
      </c>
      <c r="I1074" s="5">
        <v>4</v>
      </c>
      <c r="P1074">
        <v>2</v>
      </c>
      <c r="Q1074" t="str">
        <f t="shared" si="17"/>
        <v>14</v>
      </c>
    </row>
    <row r="1075" spans="1:17" x14ac:dyDescent="0.25">
      <c r="A1075">
        <v>1074</v>
      </c>
      <c r="B1075">
        <v>178.88043099999999</v>
      </c>
      <c r="C1075" s="4">
        <v>1</v>
      </c>
      <c r="H1075">
        <v>183.29065900000001</v>
      </c>
      <c r="I1075" s="5">
        <v>4</v>
      </c>
      <c r="P1075">
        <v>2</v>
      </c>
      <c r="Q1075" t="str">
        <f t="shared" si="17"/>
        <v>14</v>
      </c>
    </row>
    <row r="1076" spans="1:17" x14ac:dyDescent="0.25">
      <c r="A1076">
        <v>1075</v>
      </c>
      <c r="B1076">
        <v>178.95736400000001</v>
      </c>
      <c r="C1076" s="4">
        <v>1</v>
      </c>
      <c r="H1076">
        <v>183.25265400000001</v>
      </c>
      <c r="I1076" s="5">
        <v>4</v>
      </c>
      <c r="P1076">
        <v>2</v>
      </c>
      <c r="Q1076" t="str">
        <f t="shared" si="17"/>
        <v>14</v>
      </c>
    </row>
    <row r="1077" spans="1:17" x14ac:dyDescent="0.25">
      <c r="A1077">
        <v>1076</v>
      </c>
      <c r="B1077">
        <v>178.892369</v>
      </c>
      <c r="C1077" s="4">
        <v>1</v>
      </c>
      <c r="F1077">
        <v>180.367648</v>
      </c>
      <c r="G1077" s="3">
        <v>3</v>
      </c>
      <c r="H1077">
        <v>183.25831500000001</v>
      </c>
      <c r="I1077" s="5">
        <v>4</v>
      </c>
      <c r="P1077">
        <v>3</v>
      </c>
      <c r="Q1077" t="str">
        <f t="shared" si="17"/>
        <v>134</v>
      </c>
    </row>
    <row r="1078" spans="1:17" x14ac:dyDescent="0.25">
      <c r="A1078">
        <v>1077</v>
      </c>
      <c r="F1078">
        <v>180.39963800000001</v>
      </c>
      <c r="G1078" s="3">
        <v>3</v>
      </c>
      <c r="H1078">
        <v>183.30662799999999</v>
      </c>
      <c r="I1078" s="5">
        <v>4</v>
      </c>
      <c r="P1078">
        <v>2</v>
      </c>
      <c r="Q1078" t="str">
        <f t="shared" si="17"/>
        <v>34</v>
      </c>
    </row>
    <row r="1079" spans="1:17" x14ac:dyDescent="0.25">
      <c r="A1079">
        <v>1078</v>
      </c>
      <c r="F1079">
        <v>180.382138</v>
      </c>
      <c r="G1079" s="3">
        <v>3</v>
      </c>
      <c r="H1079">
        <v>183.31392500000001</v>
      </c>
      <c r="I1079" s="5">
        <v>4</v>
      </c>
      <c r="P1079">
        <v>2</v>
      </c>
      <c r="Q1079" t="str">
        <f t="shared" si="17"/>
        <v>34</v>
      </c>
    </row>
    <row r="1080" spans="1:17" x14ac:dyDescent="0.25">
      <c r="A1080">
        <v>1079</v>
      </c>
      <c r="F1080">
        <v>180.31708800000001</v>
      </c>
      <c r="G1080" s="3">
        <v>3</v>
      </c>
      <c r="H1080">
        <v>183.279078</v>
      </c>
      <c r="I1080" s="5">
        <v>4</v>
      </c>
      <c r="P1080">
        <v>2</v>
      </c>
      <c r="Q1080" t="str">
        <f t="shared" si="17"/>
        <v>34</v>
      </c>
    </row>
    <row r="1081" spans="1:17" x14ac:dyDescent="0.25">
      <c r="A1081">
        <v>1080</v>
      </c>
      <c r="F1081">
        <v>180.32769999999999</v>
      </c>
      <c r="G1081" s="3">
        <v>3</v>
      </c>
      <c r="H1081">
        <v>183.301985</v>
      </c>
      <c r="I1081" s="5">
        <v>4</v>
      </c>
      <c r="P1081">
        <v>2</v>
      </c>
      <c r="Q1081" t="str">
        <f t="shared" si="17"/>
        <v>34</v>
      </c>
    </row>
    <row r="1082" spans="1:17" x14ac:dyDescent="0.25">
      <c r="A1082">
        <v>1081</v>
      </c>
      <c r="F1082">
        <v>180.32709</v>
      </c>
      <c r="G1082" s="3">
        <v>3</v>
      </c>
      <c r="P1082">
        <v>1</v>
      </c>
      <c r="Q1082" t="str">
        <f t="shared" si="17"/>
        <v>3</v>
      </c>
    </row>
    <row r="1083" spans="1:17" x14ac:dyDescent="0.25">
      <c r="A1083">
        <v>1082</v>
      </c>
      <c r="F1083">
        <v>180.358057</v>
      </c>
      <c r="G1083" s="3">
        <v>3</v>
      </c>
      <c r="P1083">
        <v>1</v>
      </c>
      <c r="Q1083" t="str">
        <f t="shared" si="17"/>
        <v>3</v>
      </c>
    </row>
    <row r="1084" spans="1:17" x14ac:dyDescent="0.25">
      <c r="A1084">
        <v>1083</v>
      </c>
      <c r="D1084">
        <v>161.21063700000002</v>
      </c>
      <c r="E1084" s="2">
        <v>2</v>
      </c>
      <c r="P1084">
        <v>1</v>
      </c>
      <c r="Q1084" t="str">
        <f t="shared" si="17"/>
        <v>2</v>
      </c>
    </row>
    <row r="1085" spans="1:17" x14ac:dyDescent="0.25">
      <c r="A1085">
        <v>1084</v>
      </c>
      <c r="D1085">
        <v>161.26139900000001</v>
      </c>
      <c r="E1085" s="2">
        <v>2</v>
      </c>
      <c r="P1085">
        <v>1</v>
      </c>
      <c r="Q1085" t="str">
        <f t="shared" si="17"/>
        <v>2</v>
      </c>
    </row>
    <row r="1086" spans="1:17" x14ac:dyDescent="0.25">
      <c r="A1086">
        <v>1085</v>
      </c>
      <c r="D1086">
        <v>161.231809</v>
      </c>
      <c r="E1086" s="2">
        <v>2</v>
      </c>
      <c r="P1086">
        <v>1</v>
      </c>
      <c r="Q1086" t="str">
        <f t="shared" si="17"/>
        <v>2</v>
      </c>
    </row>
    <row r="1087" spans="1:17" x14ac:dyDescent="0.25">
      <c r="A1087">
        <v>1086</v>
      </c>
      <c r="D1087">
        <v>161.25757300000001</v>
      </c>
      <c r="E1087" s="2">
        <v>2</v>
      </c>
      <c r="P1087">
        <v>1</v>
      </c>
      <c r="Q1087" t="str">
        <f t="shared" si="17"/>
        <v>2</v>
      </c>
    </row>
    <row r="1088" spans="1:17" x14ac:dyDescent="0.25">
      <c r="A1088">
        <v>1087</v>
      </c>
      <c r="D1088">
        <v>161.28859199999999</v>
      </c>
      <c r="E1088" s="2">
        <v>2</v>
      </c>
      <c r="P1088">
        <v>1</v>
      </c>
      <c r="Q1088" t="str">
        <f t="shared" si="17"/>
        <v>2</v>
      </c>
    </row>
    <row r="1089" spans="1:17" x14ac:dyDescent="0.25">
      <c r="A1089">
        <v>1088</v>
      </c>
      <c r="D1089">
        <v>161.29869300000001</v>
      </c>
      <c r="E1089" s="2">
        <v>2</v>
      </c>
      <c r="P1089">
        <v>1</v>
      </c>
      <c r="Q1089" t="str">
        <f t="shared" si="17"/>
        <v>2</v>
      </c>
    </row>
    <row r="1090" spans="1:17" x14ac:dyDescent="0.25">
      <c r="A1090">
        <v>1089</v>
      </c>
      <c r="B1090">
        <v>156.192735</v>
      </c>
      <c r="C1090" s="4">
        <v>1</v>
      </c>
      <c r="D1090">
        <v>161.21706399999999</v>
      </c>
      <c r="E1090" s="2">
        <v>2</v>
      </c>
      <c r="P1090">
        <v>2</v>
      </c>
      <c r="Q1090" t="str">
        <f t="shared" ref="Q1090:Q1153" si="18">CONCATENATE(C1090,E1090,G1090,I1090)</f>
        <v>12</v>
      </c>
    </row>
    <row r="1091" spans="1:17" x14ac:dyDescent="0.25">
      <c r="A1091">
        <v>1090</v>
      </c>
      <c r="B1091">
        <v>156.22421200000002</v>
      </c>
      <c r="C1091" s="4">
        <v>1</v>
      </c>
      <c r="D1091">
        <v>161.21063700000002</v>
      </c>
      <c r="E1091" s="2">
        <v>2</v>
      </c>
      <c r="P1091">
        <v>2</v>
      </c>
      <c r="Q1091" t="str">
        <f t="shared" si="18"/>
        <v>12</v>
      </c>
    </row>
    <row r="1092" spans="1:17" x14ac:dyDescent="0.25">
      <c r="A1092">
        <v>1091</v>
      </c>
      <c r="B1092">
        <v>156.1283</v>
      </c>
      <c r="C1092" s="4">
        <v>1</v>
      </c>
      <c r="D1092">
        <v>161.21063700000002</v>
      </c>
      <c r="E1092" s="2">
        <v>2</v>
      </c>
      <c r="P1092">
        <v>2</v>
      </c>
      <c r="Q1092" t="str">
        <f t="shared" si="18"/>
        <v>12</v>
      </c>
    </row>
    <row r="1093" spans="1:17" x14ac:dyDescent="0.25">
      <c r="A1093">
        <v>1092</v>
      </c>
      <c r="B1093">
        <v>156.22421200000002</v>
      </c>
      <c r="C1093" s="4">
        <v>1</v>
      </c>
      <c r="D1093">
        <v>161.21063700000002</v>
      </c>
      <c r="E1093" s="2">
        <v>2</v>
      </c>
      <c r="P1093">
        <v>2</v>
      </c>
      <c r="Q1093" t="str">
        <f t="shared" si="18"/>
        <v>12</v>
      </c>
    </row>
    <row r="1094" spans="1:17" x14ac:dyDescent="0.25">
      <c r="A1094">
        <v>1093</v>
      </c>
      <c r="B1094">
        <v>156.172123</v>
      </c>
      <c r="C1094" s="4">
        <v>1</v>
      </c>
      <c r="P1094">
        <v>1</v>
      </c>
      <c r="Q1094" t="str">
        <f t="shared" si="18"/>
        <v>1</v>
      </c>
    </row>
    <row r="1095" spans="1:17" x14ac:dyDescent="0.25">
      <c r="A1095">
        <v>1094</v>
      </c>
      <c r="B1095">
        <v>156.22421200000002</v>
      </c>
      <c r="C1095" s="4">
        <v>1</v>
      </c>
      <c r="P1095">
        <v>1</v>
      </c>
      <c r="Q1095" t="str">
        <f t="shared" si="18"/>
        <v>1</v>
      </c>
    </row>
    <row r="1096" spans="1:17" x14ac:dyDescent="0.25">
      <c r="A1096">
        <v>1095</v>
      </c>
      <c r="B1096">
        <v>156.22421200000002</v>
      </c>
      <c r="C1096" s="4">
        <v>1</v>
      </c>
      <c r="H1096">
        <v>157.58128500000001</v>
      </c>
      <c r="I1096" s="5">
        <v>4</v>
      </c>
      <c r="P1096">
        <v>2</v>
      </c>
      <c r="Q1096" t="str">
        <f t="shared" si="18"/>
        <v>14</v>
      </c>
    </row>
    <row r="1097" spans="1:17" x14ac:dyDescent="0.25">
      <c r="A1097">
        <v>1096</v>
      </c>
      <c r="B1097">
        <v>156.22421200000002</v>
      </c>
      <c r="C1097" s="4">
        <v>1</v>
      </c>
      <c r="F1097">
        <v>156.957134</v>
      </c>
      <c r="G1097" s="3">
        <v>3</v>
      </c>
      <c r="H1097">
        <v>157.605773</v>
      </c>
      <c r="I1097" s="5">
        <v>4</v>
      </c>
      <c r="P1097">
        <v>3</v>
      </c>
      <c r="Q1097" t="str">
        <f t="shared" si="18"/>
        <v>134</v>
      </c>
    </row>
    <row r="1098" spans="1:17" x14ac:dyDescent="0.25">
      <c r="A1098">
        <v>1097</v>
      </c>
      <c r="F1098">
        <v>156.957134</v>
      </c>
      <c r="G1098" s="3">
        <v>3</v>
      </c>
      <c r="H1098">
        <v>157.572765</v>
      </c>
      <c r="I1098" s="5">
        <v>4</v>
      </c>
      <c r="P1098">
        <v>2</v>
      </c>
      <c r="Q1098" t="str">
        <f t="shared" si="18"/>
        <v>34</v>
      </c>
    </row>
    <row r="1099" spans="1:17" x14ac:dyDescent="0.25">
      <c r="A1099">
        <v>1098</v>
      </c>
      <c r="F1099">
        <v>156.957134</v>
      </c>
      <c r="G1099" s="3">
        <v>3</v>
      </c>
      <c r="H1099">
        <v>157.607303</v>
      </c>
      <c r="I1099" s="5">
        <v>4</v>
      </c>
      <c r="P1099">
        <v>2</v>
      </c>
      <c r="Q1099" t="str">
        <f t="shared" si="18"/>
        <v>34</v>
      </c>
    </row>
    <row r="1100" spans="1:17" x14ac:dyDescent="0.25">
      <c r="A1100">
        <v>1099</v>
      </c>
      <c r="F1100">
        <v>156.957134</v>
      </c>
      <c r="G1100" s="3">
        <v>3</v>
      </c>
      <c r="H1100">
        <v>157.65388300000001</v>
      </c>
      <c r="I1100" s="5">
        <v>4</v>
      </c>
      <c r="P1100">
        <v>2</v>
      </c>
      <c r="Q1100" t="str">
        <f t="shared" si="18"/>
        <v>34</v>
      </c>
    </row>
    <row r="1101" spans="1:17" x14ac:dyDescent="0.25">
      <c r="A1101">
        <v>1100</v>
      </c>
      <c r="F1101">
        <v>156.957134</v>
      </c>
      <c r="G1101" s="3">
        <v>3</v>
      </c>
      <c r="H1101">
        <v>157.65373</v>
      </c>
      <c r="I1101" s="5">
        <v>4</v>
      </c>
      <c r="P1101">
        <v>2</v>
      </c>
      <c r="Q1101" t="str">
        <f t="shared" si="18"/>
        <v>34</v>
      </c>
    </row>
    <row r="1102" spans="1:17" x14ac:dyDescent="0.25">
      <c r="A1102">
        <v>1101</v>
      </c>
      <c r="F1102">
        <v>156.957134</v>
      </c>
      <c r="G1102" s="3">
        <v>3</v>
      </c>
      <c r="H1102">
        <v>157.58128500000001</v>
      </c>
      <c r="I1102" s="5">
        <v>4</v>
      </c>
      <c r="P1102">
        <v>2</v>
      </c>
      <c r="Q1102" t="str">
        <f t="shared" si="18"/>
        <v>34</v>
      </c>
    </row>
    <row r="1103" spans="1:17" x14ac:dyDescent="0.25">
      <c r="A1103">
        <v>1102</v>
      </c>
      <c r="F1103">
        <v>156.957134</v>
      </c>
      <c r="G1103" s="3">
        <v>3</v>
      </c>
      <c r="H1103">
        <v>157.58128500000001</v>
      </c>
      <c r="I1103" s="5">
        <v>4</v>
      </c>
      <c r="P1103">
        <v>2</v>
      </c>
      <c r="Q1103" t="str">
        <f t="shared" si="18"/>
        <v>34</v>
      </c>
    </row>
    <row r="1104" spans="1:17" x14ac:dyDescent="0.25">
      <c r="A1104">
        <v>1103</v>
      </c>
      <c r="F1104">
        <v>156.957134</v>
      </c>
      <c r="G1104" s="3">
        <v>3</v>
      </c>
      <c r="H1104">
        <v>157.58128500000001</v>
      </c>
      <c r="I1104" s="5">
        <v>4</v>
      </c>
      <c r="P1104">
        <v>2</v>
      </c>
      <c r="Q1104" t="str">
        <f t="shared" si="18"/>
        <v>34</v>
      </c>
    </row>
    <row r="1105" spans="1:17" x14ac:dyDescent="0.25">
      <c r="A1105">
        <v>1104</v>
      </c>
      <c r="P1105">
        <v>0</v>
      </c>
      <c r="Q1105" t="str">
        <f t="shared" si="18"/>
        <v/>
      </c>
    </row>
    <row r="1106" spans="1:17" x14ac:dyDescent="0.25">
      <c r="A1106">
        <v>1105</v>
      </c>
      <c r="P1106">
        <v>0</v>
      </c>
      <c r="Q1106" t="str">
        <f t="shared" si="18"/>
        <v/>
      </c>
    </row>
    <row r="1107" spans="1:17" x14ac:dyDescent="0.25">
      <c r="A1107">
        <v>1106</v>
      </c>
      <c r="P1107">
        <v>0</v>
      </c>
      <c r="Q1107" t="str">
        <f t="shared" si="18"/>
        <v/>
      </c>
    </row>
    <row r="1108" spans="1:17" x14ac:dyDescent="0.25">
      <c r="A1108">
        <v>1107</v>
      </c>
      <c r="D1108">
        <v>125.95153300000001</v>
      </c>
      <c r="E1108" s="2">
        <v>2</v>
      </c>
      <c r="P1108">
        <v>1</v>
      </c>
      <c r="Q1108" t="str">
        <f t="shared" si="18"/>
        <v>2</v>
      </c>
    </row>
    <row r="1109" spans="1:17" x14ac:dyDescent="0.25">
      <c r="A1109">
        <v>1108</v>
      </c>
      <c r="D1109">
        <v>125.96383500000002</v>
      </c>
      <c r="E1109" s="2">
        <v>2</v>
      </c>
      <c r="P1109">
        <v>1</v>
      </c>
      <c r="Q1109" t="str">
        <f t="shared" si="18"/>
        <v>2</v>
      </c>
    </row>
    <row r="1110" spans="1:17" x14ac:dyDescent="0.25">
      <c r="A1110">
        <v>1109</v>
      </c>
      <c r="D1110">
        <v>125.91878300000002</v>
      </c>
      <c r="E1110" s="2">
        <v>2</v>
      </c>
      <c r="P1110">
        <v>1</v>
      </c>
      <c r="Q1110" t="str">
        <f t="shared" si="18"/>
        <v>2</v>
      </c>
    </row>
    <row r="1111" spans="1:17" x14ac:dyDescent="0.25">
      <c r="A1111">
        <v>1110</v>
      </c>
      <c r="D1111">
        <v>125.92036300000001</v>
      </c>
      <c r="E1111" s="2">
        <v>2</v>
      </c>
      <c r="P1111">
        <v>1</v>
      </c>
      <c r="Q1111" t="str">
        <f t="shared" si="18"/>
        <v>2</v>
      </c>
    </row>
    <row r="1112" spans="1:17" x14ac:dyDescent="0.25">
      <c r="A1112">
        <v>1111</v>
      </c>
      <c r="D1112">
        <v>125.95362700000001</v>
      </c>
      <c r="E1112" s="2">
        <v>2</v>
      </c>
      <c r="P1112">
        <v>1</v>
      </c>
      <c r="Q1112" t="str">
        <f t="shared" si="18"/>
        <v>2</v>
      </c>
    </row>
    <row r="1113" spans="1:17" x14ac:dyDescent="0.25">
      <c r="A1113">
        <v>1112</v>
      </c>
      <c r="B1113">
        <v>119.72344000000001</v>
      </c>
      <c r="C1113" s="4">
        <v>1</v>
      </c>
      <c r="D1113">
        <v>125.92510800000001</v>
      </c>
      <c r="E1113" s="2">
        <v>2</v>
      </c>
      <c r="P1113">
        <v>2</v>
      </c>
      <c r="Q1113" t="str">
        <f t="shared" si="18"/>
        <v>12</v>
      </c>
    </row>
    <row r="1114" spans="1:17" x14ac:dyDescent="0.25">
      <c r="A1114">
        <v>1113</v>
      </c>
      <c r="B1114">
        <v>119.67813700000001</v>
      </c>
      <c r="C1114" s="4">
        <v>1</v>
      </c>
      <c r="D1114">
        <v>125.948172</v>
      </c>
      <c r="E1114" s="2">
        <v>2</v>
      </c>
      <c r="P1114">
        <v>2</v>
      </c>
      <c r="Q1114" t="str">
        <f t="shared" si="18"/>
        <v>12</v>
      </c>
    </row>
    <row r="1115" spans="1:17" x14ac:dyDescent="0.25">
      <c r="A1115">
        <v>1114</v>
      </c>
      <c r="B1115">
        <v>119.712523</v>
      </c>
      <c r="C1115" s="4">
        <v>1</v>
      </c>
      <c r="D1115">
        <v>125.96944300000001</v>
      </c>
      <c r="E1115" s="2">
        <v>2</v>
      </c>
      <c r="P1115">
        <v>2</v>
      </c>
      <c r="Q1115" t="str">
        <f t="shared" si="18"/>
        <v>12</v>
      </c>
    </row>
    <row r="1116" spans="1:17" x14ac:dyDescent="0.25">
      <c r="A1116">
        <v>1115</v>
      </c>
      <c r="B1116">
        <v>119.72619800000001</v>
      </c>
      <c r="C1116" s="4">
        <v>1</v>
      </c>
      <c r="P1116">
        <v>1</v>
      </c>
      <c r="Q1116" t="str">
        <f t="shared" si="18"/>
        <v>1</v>
      </c>
    </row>
    <row r="1117" spans="1:17" x14ac:dyDescent="0.25">
      <c r="A1117">
        <v>1116</v>
      </c>
      <c r="B1117">
        <v>119.70936</v>
      </c>
      <c r="C1117" s="4">
        <v>1</v>
      </c>
      <c r="P1117">
        <v>1</v>
      </c>
      <c r="Q1117" t="str">
        <f t="shared" si="18"/>
        <v>1</v>
      </c>
    </row>
    <row r="1118" spans="1:17" x14ac:dyDescent="0.25">
      <c r="A1118">
        <v>1117</v>
      </c>
      <c r="B1118">
        <v>119.689108</v>
      </c>
      <c r="C1118" s="4">
        <v>1</v>
      </c>
      <c r="H1118">
        <v>121.86669800000001</v>
      </c>
      <c r="I1118" s="5">
        <v>4</v>
      </c>
      <c r="P1118">
        <v>2</v>
      </c>
      <c r="Q1118" t="str">
        <f t="shared" si="18"/>
        <v>14</v>
      </c>
    </row>
    <row r="1119" spans="1:17" x14ac:dyDescent="0.25">
      <c r="A1119">
        <v>1118</v>
      </c>
      <c r="B1119">
        <v>119.82486200000001</v>
      </c>
      <c r="C1119" s="4">
        <v>1</v>
      </c>
      <c r="H1119">
        <v>121.83940000000001</v>
      </c>
      <c r="I1119" s="5">
        <v>4</v>
      </c>
      <c r="P1119">
        <v>2</v>
      </c>
      <c r="Q1119" t="str">
        <f t="shared" si="18"/>
        <v>14</v>
      </c>
    </row>
    <row r="1120" spans="1:17" x14ac:dyDescent="0.25">
      <c r="A1120">
        <v>1119</v>
      </c>
      <c r="B1120">
        <v>119.72344000000001</v>
      </c>
      <c r="C1120" s="4">
        <v>1</v>
      </c>
      <c r="F1120">
        <v>120.317442</v>
      </c>
      <c r="G1120" s="3">
        <v>3</v>
      </c>
      <c r="H1120">
        <v>121.873637</v>
      </c>
      <c r="I1120" s="5">
        <v>4</v>
      </c>
      <c r="P1120">
        <v>3</v>
      </c>
      <c r="Q1120" t="str">
        <f t="shared" si="18"/>
        <v>134</v>
      </c>
    </row>
    <row r="1121" spans="1:17" x14ac:dyDescent="0.25">
      <c r="A1121">
        <v>1120</v>
      </c>
      <c r="F1121">
        <v>120.38192600000001</v>
      </c>
      <c r="G1121" s="3">
        <v>3</v>
      </c>
      <c r="H1121">
        <v>121.89144000000002</v>
      </c>
      <c r="I1121" s="5">
        <v>4</v>
      </c>
      <c r="P1121">
        <v>2</v>
      </c>
      <c r="Q1121" t="str">
        <f t="shared" si="18"/>
        <v>34</v>
      </c>
    </row>
    <row r="1122" spans="1:17" x14ac:dyDescent="0.25">
      <c r="A1122">
        <v>1121</v>
      </c>
      <c r="F1122">
        <v>120.43238300000002</v>
      </c>
      <c r="G1122" s="3">
        <v>3</v>
      </c>
      <c r="H1122">
        <v>121.87205300000001</v>
      </c>
      <c r="I1122" s="5">
        <v>4</v>
      </c>
      <c r="P1122">
        <v>2</v>
      </c>
      <c r="Q1122" t="str">
        <f t="shared" si="18"/>
        <v>34</v>
      </c>
    </row>
    <row r="1123" spans="1:17" x14ac:dyDescent="0.25">
      <c r="A1123">
        <v>1122</v>
      </c>
      <c r="F1123">
        <v>120.32937800000002</v>
      </c>
      <c r="G1123" s="3">
        <v>3</v>
      </c>
      <c r="H1123">
        <v>121.88878800000001</v>
      </c>
      <c r="I1123" s="5">
        <v>4</v>
      </c>
      <c r="P1123">
        <v>2</v>
      </c>
      <c r="Q1123" t="str">
        <f t="shared" si="18"/>
        <v>34</v>
      </c>
    </row>
    <row r="1124" spans="1:17" x14ac:dyDescent="0.25">
      <c r="A1124">
        <v>1123</v>
      </c>
      <c r="F1124">
        <v>120.28698600000001</v>
      </c>
      <c r="G1124" s="3">
        <v>3</v>
      </c>
      <c r="H1124">
        <v>121.86669800000001</v>
      </c>
      <c r="I1124" s="5">
        <v>4</v>
      </c>
      <c r="P1124">
        <v>2</v>
      </c>
      <c r="Q1124" t="str">
        <f t="shared" si="18"/>
        <v>34</v>
      </c>
    </row>
    <row r="1125" spans="1:17" x14ac:dyDescent="0.25">
      <c r="A1125">
        <v>1124</v>
      </c>
      <c r="F1125">
        <v>120.32381700000002</v>
      </c>
      <c r="G1125" s="3">
        <v>3</v>
      </c>
      <c r="H1125">
        <v>121.86669800000001</v>
      </c>
      <c r="I1125" s="5">
        <v>4</v>
      </c>
      <c r="P1125">
        <v>2</v>
      </c>
      <c r="Q1125" t="str">
        <f t="shared" si="18"/>
        <v>34</v>
      </c>
    </row>
    <row r="1126" spans="1:17" x14ac:dyDescent="0.25">
      <c r="A1126">
        <v>1125</v>
      </c>
      <c r="F1126">
        <v>120.317442</v>
      </c>
      <c r="G1126" s="3">
        <v>3</v>
      </c>
      <c r="P1126">
        <v>1</v>
      </c>
      <c r="Q1126" t="str">
        <f t="shared" si="18"/>
        <v>3</v>
      </c>
    </row>
    <row r="1127" spans="1:17" x14ac:dyDescent="0.25">
      <c r="A1127">
        <v>1126</v>
      </c>
      <c r="P1127">
        <v>0</v>
      </c>
      <c r="Q1127" t="str">
        <f t="shared" si="18"/>
        <v/>
      </c>
    </row>
    <row r="1128" spans="1:17" x14ac:dyDescent="0.25">
      <c r="A1128">
        <v>1127</v>
      </c>
      <c r="P1128">
        <v>0</v>
      </c>
      <c r="Q1128" t="str">
        <f t="shared" si="18"/>
        <v/>
      </c>
    </row>
    <row r="1129" spans="1:17" x14ac:dyDescent="0.25">
      <c r="A1129">
        <v>1128</v>
      </c>
      <c r="P1129">
        <v>0</v>
      </c>
      <c r="Q1129" t="str">
        <f t="shared" si="18"/>
        <v/>
      </c>
    </row>
    <row r="1130" spans="1:17" x14ac:dyDescent="0.25">
      <c r="A1130">
        <v>1129</v>
      </c>
      <c r="P1130">
        <v>0</v>
      </c>
      <c r="Q1130" t="str">
        <f t="shared" si="18"/>
        <v/>
      </c>
    </row>
    <row r="1131" spans="1:17" x14ac:dyDescent="0.25">
      <c r="A1131">
        <v>1130</v>
      </c>
      <c r="D1131">
        <v>93.288646999999997</v>
      </c>
      <c r="E1131" s="2">
        <v>2</v>
      </c>
      <c r="P1131">
        <v>1</v>
      </c>
      <c r="Q1131" t="str">
        <f t="shared" si="18"/>
        <v>2</v>
      </c>
    </row>
    <row r="1132" spans="1:17" x14ac:dyDescent="0.25">
      <c r="A1132">
        <v>1131</v>
      </c>
      <c r="D1132">
        <v>93.308441000000002</v>
      </c>
      <c r="E1132" s="2">
        <v>2</v>
      </c>
      <c r="P1132">
        <v>1</v>
      </c>
      <c r="Q1132" t="str">
        <f t="shared" si="18"/>
        <v>2</v>
      </c>
    </row>
    <row r="1133" spans="1:17" x14ac:dyDescent="0.25">
      <c r="A1133">
        <v>1132</v>
      </c>
      <c r="D1133">
        <v>93.304766000000001</v>
      </c>
      <c r="E1133" s="2">
        <v>2</v>
      </c>
      <c r="P1133">
        <v>1</v>
      </c>
      <c r="Q1133" t="str">
        <f t="shared" si="18"/>
        <v>2</v>
      </c>
    </row>
    <row r="1134" spans="1:17" x14ac:dyDescent="0.25">
      <c r="A1134">
        <v>1133</v>
      </c>
      <c r="D1134">
        <v>93.277625999999998</v>
      </c>
      <c r="E1134" s="2">
        <v>2</v>
      </c>
      <c r="P1134">
        <v>1</v>
      </c>
      <c r="Q1134" t="str">
        <f t="shared" si="18"/>
        <v>2</v>
      </c>
    </row>
    <row r="1135" spans="1:17" x14ac:dyDescent="0.25">
      <c r="A1135">
        <v>1134</v>
      </c>
      <c r="B1135">
        <v>87.616339000000011</v>
      </c>
      <c r="C1135" s="4">
        <v>1</v>
      </c>
      <c r="D1135">
        <v>93.239363000000012</v>
      </c>
      <c r="E1135" s="2">
        <v>2</v>
      </c>
      <c r="P1135">
        <v>2</v>
      </c>
      <c r="Q1135" t="str">
        <f t="shared" si="18"/>
        <v>12</v>
      </c>
    </row>
    <row r="1136" spans="1:17" x14ac:dyDescent="0.25">
      <c r="A1136">
        <v>1135</v>
      </c>
      <c r="B1136">
        <v>87.611901000000003</v>
      </c>
      <c r="C1136" s="4">
        <v>1</v>
      </c>
      <c r="D1136">
        <v>93.285586000000009</v>
      </c>
      <c r="E1136" s="2">
        <v>2</v>
      </c>
      <c r="P1136">
        <v>2</v>
      </c>
      <c r="Q1136" t="str">
        <f t="shared" si="18"/>
        <v>12</v>
      </c>
    </row>
    <row r="1137" spans="1:17" x14ac:dyDescent="0.25">
      <c r="A1137">
        <v>1136</v>
      </c>
      <c r="B1137">
        <v>87.650011000000006</v>
      </c>
      <c r="C1137" s="4">
        <v>1</v>
      </c>
      <c r="D1137">
        <v>93.219824000000003</v>
      </c>
      <c r="E1137" s="2">
        <v>2</v>
      </c>
      <c r="P1137">
        <v>2</v>
      </c>
      <c r="Q1137" t="str">
        <f t="shared" si="18"/>
        <v>12</v>
      </c>
    </row>
    <row r="1138" spans="1:17" x14ac:dyDescent="0.25">
      <c r="A1138">
        <v>1137</v>
      </c>
      <c r="B1138">
        <v>87.612665000000007</v>
      </c>
      <c r="C1138" s="4">
        <v>1</v>
      </c>
      <c r="D1138">
        <v>93.288646999999997</v>
      </c>
      <c r="E1138" s="2">
        <v>2</v>
      </c>
      <c r="P1138">
        <v>2</v>
      </c>
      <c r="Q1138" t="str">
        <f t="shared" si="18"/>
        <v>12</v>
      </c>
    </row>
    <row r="1139" spans="1:17" x14ac:dyDescent="0.25">
      <c r="A1139">
        <v>1138</v>
      </c>
      <c r="B1139">
        <v>87.675776000000013</v>
      </c>
      <c r="C1139" s="4">
        <v>1</v>
      </c>
      <c r="P1139">
        <v>1</v>
      </c>
      <c r="Q1139" t="str">
        <f t="shared" si="18"/>
        <v>1</v>
      </c>
    </row>
    <row r="1140" spans="1:17" x14ac:dyDescent="0.25">
      <c r="A1140">
        <v>1139</v>
      </c>
      <c r="B1140">
        <v>87.611288000000002</v>
      </c>
      <c r="C1140" s="4">
        <v>1</v>
      </c>
      <c r="P1140">
        <v>1</v>
      </c>
      <c r="Q1140" t="str">
        <f t="shared" si="18"/>
        <v>1</v>
      </c>
    </row>
    <row r="1141" spans="1:17" x14ac:dyDescent="0.25">
      <c r="A1141">
        <v>1140</v>
      </c>
      <c r="B1141">
        <v>87.616339000000011</v>
      </c>
      <c r="C1141" s="4">
        <v>1</v>
      </c>
      <c r="H1141">
        <v>87.621544</v>
      </c>
      <c r="I1141" s="5">
        <v>4</v>
      </c>
      <c r="P1141">
        <v>2</v>
      </c>
      <c r="Q1141" t="str">
        <f t="shared" si="18"/>
        <v>14</v>
      </c>
    </row>
    <row r="1142" spans="1:17" x14ac:dyDescent="0.25">
      <c r="A1142">
        <v>1141</v>
      </c>
      <c r="B1142">
        <v>87.616339000000011</v>
      </c>
      <c r="C1142" s="4">
        <v>1</v>
      </c>
      <c r="H1142">
        <v>87.675776000000013</v>
      </c>
      <c r="I1142" s="5">
        <v>4</v>
      </c>
      <c r="P1142">
        <v>2</v>
      </c>
      <c r="Q1142" t="str">
        <f t="shared" si="18"/>
        <v>14</v>
      </c>
    </row>
    <row r="1143" spans="1:17" x14ac:dyDescent="0.25">
      <c r="A1143">
        <v>1142</v>
      </c>
      <c r="F1143">
        <v>87.293599999999998</v>
      </c>
      <c r="G1143" s="3">
        <v>3</v>
      </c>
      <c r="H1143">
        <v>87.627206999999999</v>
      </c>
      <c r="I1143" s="5">
        <v>4</v>
      </c>
      <c r="P1143">
        <v>2</v>
      </c>
      <c r="Q1143" t="str">
        <f t="shared" si="18"/>
        <v>34</v>
      </c>
    </row>
    <row r="1144" spans="1:17" x14ac:dyDescent="0.25">
      <c r="A1144">
        <v>1143</v>
      </c>
      <c r="F1144">
        <v>87.241001000000011</v>
      </c>
      <c r="G1144" s="3">
        <v>3</v>
      </c>
      <c r="H1144">
        <v>87.660673000000003</v>
      </c>
      <c r="I1144" s="5">
        <v>4</v>
      </c>
      <c r="P1144">
        <v>2</v>
      </c>
      <c r="Q1144" t="str">
        <f t="shared" si="18"/>
        <v>34</v>
      </c>
    </row>
    <row r="1145" spans="1:17" x14ac:dyDescent="0.25">
      <c r="A1145">
        <v>1144</v>
      </c>
      <c r="F1145">
        <v>87.274418000000011</v>
      </c>
      <c r="G1145" s="3">
        <v>3</v>
      </c>
      <c r="H1145">
        <v>87.647053</v>
      </c>
      <c r="I1145" s="5">
        <v>4</v>
      </c>
      <c r="P1145">
        <v>2</v>
      </c>
      <c r="Q1145" t="str">
        <f t="shared" si="18"/>
        <v>34</v>
      </c>
    </row>
    <row r="1146" spans="1:17" x14ac:dyDescent="0.25">
      <c r="A1146">
        <v>1145</v>
      </c>
      <c r="F1146">
        <v>87.249829000000005</v>
      </c>
      <c r="G1146" s="3">
        <v>3</v>
      </c>
      <c r="H1146">
        <v>87.690264000000013</v>
      </c>
      <c r="I1146" s="5">
        <v>4</v>
      </c>
      <c r="P1146">
        <v>2</v>
      </c>
      <c r="Q1146" t="str">
        <f t="shared" si="18"/>
        <v>34</v>
      </c>
    </row>
    <row r="1147" spans="1:17" x14ac:dyDescent="0.25">
      <c r="A1147">
        <v>1146</v>
      </c>
      <c r="F1147">
        <v>87.227226999999999</v>
      </c>
      <c r="G1147" s="3">
        <v>3</v>
      </c>
      <c r="H1147">
        <v>87.651388000000011</v>
      </c>
      <c r="I1147" s="5">
        <v>4</v>
      </c>
      <c r="P1147">
        <v>2</v>
      </c>
      <c r="Q1147" t="str">
        <f t="shared" si="18"/>
        <v>34</v>
      </c>
    </row>
    <row r="1148" spans="1:17" x14ac:dyDescent="0.25">
      <c r="A1148">
        <v>1147</v>
      </c>
      <c r="F1148">
        <v>87.293599999999998</v>
      </c>
      <c r="G1148" s="3">
        <v>3</v>
      </c>
      <c r="H1148">
        <v>87.621544</v>
      </c>
      <c r="I1148" s="5">
        <v>4</v>
      </c>
      <c r="P1148">
        <v>2</v>
      </c>
      <c r="Q1148" t="str">
        <f t="shared" si="18"/>
        <v>34</v>
      </c>
    </row>
    <row r="1149" spans="1:17" x14ac:dyDescent="0.25">
      <c r="A1149">
        <v>1148</v>
      </c>
      <c r="P1149">
        <v>0</v>
      </c>
      <c r="Q1149" t="str">
        <f t="shared" si="18"/>
        <v/>
      </c>
    </row>
    <row r="1150" spans="1:17" x14ac:dyDescent="0.25">
      <c r="A1150">
        <v>1149</v>
      </c>
      <c r="D1150">
        <v>68.830264</v>
      </c>
      <c r="E1150" s="2">
        <v>2</v>
      </c>
      <c r="P1150">
        <v>1</v>
      </c>
      <c r="Q1150" t="str">
        <f t="shared" si="18"/>
        <v>2</v>
      </c>
    </row>
    <row r="1151" spans="1:17" x14ac:dyDescent="0.25">
      <c r="A1151">
        <v>1150</v>
      </c>
      <c r="D1151">
        <v>68.852371000000005</v>
      </c>
      <c r="E1151" s="2">
        <v>2</v>
      </c>
      <c r="P1151">
        <v>1</v>
      </c>
      <c r="Q1151" t="str">
        <f t="shared" si="18"/>
        <v>2</v>
      </c>
    </row>
    <row r="1152" spans="1:17" x14ac:dyDescent="0.25">
      <c r="A1152">
        <v>1151</v>
      </c>
      <c r="D1152">
        <v>68.858058</v>
      </c>
      <c r="E1152" s="2">
        <v>2</v>
      </c>
      <c r="P1152">
        <v>1</v>
      </c>
      <c r="Q1152" t="str">
        <f t="shared" si="18"/>
        <v>2</v>
      </c>
    </row>
    <row r="1153" spans="1:17" x14ac:dyDescent="0.25">
      <c r="A1153">
        <v>1152</v>
      </c>
      <c r="D1153">
        <v>68.877845000000008</v>
      </c>
      <c r="E1153" s="2">
        <v>2</v>
      </c>
      <c r="P1153">
        <v>1</v>
      </c>
      <c r="Q1153" t="str">
        <f t="shared" si="18"/>
        <v>2</v>
      </c>
    </row>
    <row r="1154" spans="1:17" x14ac:dyDescent="0.25">
      <c r="A1154">
        <v>1153</v>
      </c>
      <c r="D1154">
        <v>68.864634999999993</v>
      </c>
      <c r="E1154" s="2">
        <v>2</v>
      </c>
      <c r="P1154">
        <v>1</v>
      </c>
      <c r="Q1154" t="str">
        <f t="shared" ref="Q1154:Q1217" si="19">CONCATENATE(C1154,E1154,G1154,I1154)</f>
        <v>2</v>
      </c>
    </row>
    <row r="1155" spans="1:17" x14ac:dyDescent="0.25">
      <c r="A1155">
        <v>1154</v>
      </c>
      <c r="B1155">
        <v>62.443424</v>
      </c>
      <c r="C1155" s="4">
        <v>1</v>
      </c>
      <c r="D1155">
        <v>68.859893</v>
      </c>
      <c r="E1155" s="2">
        <v>2</v>
      </c>
      <c r="P1155">
        <v>2</v>
      </c>
      <c r="Q1155" t="str">
        <f t="shared" si="19"/>
        <v>12</v>
      </c>
    </row>
    <row r="1156" spans="1:17" x14ac:dyDescent="0.25">
      <c r="A1156">
        <v>1155</v>
      </c>
      <c r="B1156">
        <v>62.383632000000006</v>
      </c>
      <c r="C1156" s="4">
        <v>1</v>
      </c>
      <c r="D1156">
        <v>68.848051999999996</v>
      </c>
      <c r="E1156" s="2">
        <v>2</v>
      </c>
      <c r="P1156">
        <v>2</v>
      </c>
      <c r="Q1156" t="str">
        <f t="shared" si="19"/>
        <v>12</v>
      </c>
    </row>
    <row r="1157" spans="1:17" x14ac:dyDescent="0.25">
      <c r="A1157">
        <v>1156</v>
      </c>
      <c r="B1157">
        <v>62.420844000000002</v>
      </c>
      <c r="C1157" s="4">
        <v>1</v>
      </c>
      <c r="D1157">
        <v>68.830264</v>
      </c>
      <c r="E1157" s="2">
        <v>2</v>
      </c>
      <c r="P1157">
        <v>2</v>
      </c>
      <c r="Q1157" t="str">
        <f t="shared" si="19"/>
        <v>12</v>
      </c>
    </row>
    <row r="1158" spans="1:17" x14ac:dyDescent="0.25">
      <c r="A1158">
        <v>1157</v>
      </c>
      <c r="B1158">
        <v>62.440948000000006</v>
      </c>
      <c r="C1158" s="4">
        <v>1</v>
      </c>
      <c r="P1158">
        <v>1</v>
      </c>
      <c r="Q1158" t="str">
        <f t="shared" si="19"/>
        <v>1</v>
      </c>
    </row>
    <row r="1159" spans="1:17" x14ac:dyDescent="0.25">
      <c r="A1159">
        <v>1158</v>
      </c>
      <c r="B1159">
        <v>62.462531000000006</v>
      </c>
      <c r="C1159" s="4">
        <v>1</v>
      </c>
      <c r="P1159">
        <v>1</v>
      </c>
      <c r="Q1159" t="str">
        <f t="shared" si="19"/>
        <v>1</v>
      </c>
    </row>
    <row r="1160" spans="1:17" x14ac:dyDescent="0.25">
      <c r="A1160">
        <v>1159</v>
      </c>
      <c r="B1160">
        <v>62.501373000000001</v>
      </c>
      <c r="C1160" s="4">
        <v>1</v>
      </c>
      <c r="P1160">
        <v>1</v>
      </c>
      <c r="Q1160" t="str">
        <f t="shared" si="19"/>
        <v>1</v>
      </c>
    </row>
    <row r="1161" spans="1:17" x14ac:dyDescent="0.25">
      <c r="A1161">
        <v>1160</v>
      </c>
      <c r="B1161">
        <v>62.443424</v>
      </c>
      <c r="C1161" s="4">
        <v>1</v>
      </c>
      <c r="P1161">
        <v>1</v>
      </c>
      <c r="Q1161" t="str">
        <f t="shared" si="19"/>
        <v>1</v>
      </c>
    </row>
    <row r="1162" spans="1:17" x14ac:dyDescent="0.25">
      <c r="A1162">
        <v>1161</v>
      </c>
      <c r="B1162">
        <v>62.443424</v>
      </c>
      <c r="C1162" s="4">
        <v>1</v>
      </c>
      <c r="H1162">
        <v>62.510318000000005</v>
      </c>
      <c r="I1162" s="5">
        <v>4</v>
      </c>
      <c r="P1162">
        <v>2</v>
      </c>
      <c r="Q1162" t="str">
        <f t="shared" si="19"/>
        <v>14</v>
      </c>
    </row>
    <row r="1163" spans="1:17" x14ac:dyDescent="0.25">
      <c r="A1163">
        <v>1162</v>
      </c>
      <c r="F1163">
        <v>61.36795</v>
      </c>
      <c r="G1163" s="3">
        <v>3</v>
      </c>
      <c r="H1163">
        <v>62.510318000000005</v>
      </c>
      <c r="I1163" s="5">
        <v>4</v>
      </c>
      <c r="P1163">
        <v>2</v>
      </c>
      <c r="Q1163" t="str">
        <f t="shared" si="19"/>
        <v>34</v>
      </c>
    </row>
    <row r="1164" spans="1:17" x14ac:dyDescent="0.25">
      <c r="A1164">
        <v>1163</v>
      </c>
      <c r="F1164">
        <v>61.460269000000004</v>
      </c>
      <c r="G1164" s="3">
        <v>3</v>
      </c>
      <c r="H1164">
        <v>62.530162000000004</v>
      </c>
      <c r="I1164" s="5">
        <v>4</v>
      </c>
      <c r="P1164">
        <v>2</v>
      </c>
      <c r="Q1164" t="str">
        <f t="shared" si="19"/>
        <v>34</v>
      </c>
    </row>
    <row r="1165" spans="1:17" x14ac:dyDescent="0.25">
      <c r="A1165">
        <v>1164</v>
      </c>
      <c r="F1165">
        <v>61.377368000000004</v>
      </c>
      <c r="G1165" s="3">
        <v>3</v>
      </c>
      <c r="H1165">
        <v>62.538051000000003</v>
      </c>
      <c r="I1165" s="5">
        <v>4</v>
      </c>
      <c r="P1165">
        <v>2</v>
      </c>
      <c r="Q1165" t="str">
        <f t="shared" si="19"/>
        <v>34</v>
      </c>
    </row>
    <row r="1166" spans="1:17" x14ac:dyDescent="0.25">
      <c r="A1166">
        <v>1165</v>
      </c>
      <c r="F1166">
        <v>61.354846000000002</v>
      </c>
      <c r="G1166" s="3">
        <v>3</v>
      </c>
      <c r="H1166">
        <v>62.570217</v>
      </c>
      <c r="I1166" s="5">
        <v>4</v>
      </c>
      <c r="P1166">
        <v>2</v>
      </c>
      <c r="Q1166" t="str">
        <f t="shared" si="19"/>
        <v>34</v>
      </c>
    </row>
    <row r="1167" spans="1:17" x14ac:dyDescent="0.25">
      <c r="A1167">
        <v>1166</v>
      </c>
      <c r="F1167">
        <v>61.398525000000006</v>
      </c>
      <c r="G1167" s="3">
        <v>3</v>
      </c>
      <c r="H1167">
        <v>62.552528000000002</v>
      </c>
      <c r="I1167" s="5">
        <v>4</v>
      </c>
      <c r="P1167">
        <v>2</v>
      </c>
      <c r="Q1167" t="str">
        <f t="shared" si="19"/>
        <v>34</v>
      </c>
    </row>
    <row r="1168" spans="1:17" x14ac:dyDescent="0.25">
      <c r="A1168">
        <v>1167</v>
      </c>
      <c r="F1168">
        <v>61.419528</v>
      </c>
      <c r="G1168" s="3">
        <v>3</v>
      </c>
      <c r="H1168">
        <v>62.534423000000004</v>
      </c>
      <c r="I1168" s="5">
        <v>4</v>
      </c>
      <c r="P1168">
        <v>2</v>
      </c>
      <c r="Q1168" t="str">
        <f t="shared" si="19"/>
        <v>34</v>
      </c>
    </row>
    <row r="1169" spans="1:17" x14ac:dyDescent="0.25">
      <c r="A1169">
        <v>1168</v>
      </c>
      <c r="F1169">
        <v>61.351367000000003</v>
      </c>
      <c r="G1169" s="3">
        <v>3</v>
      </c>
      <c r="H1169">
        <v>62.426582000000003</v>
      </c>
      <c r="I1169" s="5">
        <v>4</v>
      </c>
      <c r="P1169">
        <v>2</v>
      </c>
      <c r="Q1169" t="str">
        <f t="shared" si="19"/>
        <v>34</v>
      </c>
    </row>
    <row r="1170" spans="1:17" x14ac:dyDescent="0.25">
      <c r="A1170">
        <v>1169</v>
      </c>
      <c r="D1170">
        <v>42.325107000000003</v>
      </c>
      <c r="E1170" s="2">
        <v>2</v>
      </c>
      <c r="F1170">
        <v>61.36795</v>
      </c>
      <c r="G1170" s="3">
        <v>3</v>
      </c>
      <c r="H1170">
        <v>62.510318000000005</v>
      </c>
      <c r="I1170" s="5">
        <v>4</v>
      </c>
      <c r="P1170">
        <v>3</v>
      </c>
      <c r="Q1170" t="str">
        <f t="shared" si="19"/>
        <v>234</v>
      </c>
    </row>
    <row r="1171" spans="1:17" x14ac:dyDescent="0.25">
      <c r="A1171">
        <v>1170</v>
      </c>
      <c r="D1171">
        <v>42.351844</v>
      </c>
      <c r="E1171" s="2">
        <v>2</v>
      </c>
      <c r="F1171">
        <v>61.36795</v>
      </c>
      <c r="G1171" s="3">
        <v>3</v>
      </c>
      <c r="P1171">
        <v>2</v>
      </c>
      <c r="Q1171" t="str">
        <f t="shared" si="19"/>
        <v>23</v>
      </c>
    </row>
    <row r="1172" spans="1:17" x14ac:dyDescent="0.25">
      <c r="A1172">
        <v>1171</v>
      </c>
      <c r="D1172">
        <v>42.329318000000001</v>
      </c>
      <c r="E1172" s="2">
        <v>2</v>
      </c>
      <c r="P1172">
        <v>1</v>
      </c>
      <c r="Q1172" t="str">
        <f t="shared" si="19"/>
        <v>2</v>
      </c>
    </row>
    <row r="1173" spans="1:17" x14ac:dyDescent="0.25">
      <c r="A1173">
        <v>1172</v>
      </c>
      <c r="D1173">
        <v>42.348583000000005</v>
      </c>
      <c r="E1173" s="2">
        <v>2</v>
      </c>
      <c r="P1173">
        <v>1</v>
      </c>
      <c r="Q1173" t="str">
        <f t="shared" si="19"/>
        <v>2</v>
      </c>
    </row>
    <row r="1174" spans="1:17" x14ac:dyDescent="0.25">
      <c r="A1174">
        <v>1173</v>
      </c>
      <c r="D1174">
        <v>42.332847000000001</v>
      </c>
      <c r="E1174" s="2">
        <v>2</v>
      </c>
      <c r="P1174">
        <v>1</v>
      </c>
      <c r="Q1174" t="str">
        <f t="shared" si="19"/>
        <v>2</v>
      </c>
    </row>
    <row r="1175" spans="1:17" x14ac:dyDescent="0.25">
      <c r="A1175">
        <v>1174</v>
      </c>
      <c r="D1175">
        <v>42.349529000000004</v>
      </c>
      <c r="E1175" s="2">
        <v>2</v>
      </c>
      <c r="P1175">
        <v>1</v>
      </c>
      <c r="Q1175" t="str">
        <f t="shared" si="19"/>
        <v>2</v>
      </c>
    </row>
    <row r="1176" spans="1:17" x14ac:dyDescent="0.25">
      <c r="A1176">
        <v>1175</v>
      </c>
      <c r="D1176">
        <v>42.347633000000002</v>
      </c>
      <c r="E1176" s="2">
        <v>2</v>
      </c>
      <c r="P1176">
        <v>1</v>
      </c>
      <c r="Q1176" t="str">
        <f t="shared" si="19"/>
        <v>2</v>
      </c>
    </row>
    <row r="1177" spans="1:17" x14ac:dyDescent="0.25">
      <c r="A1177">
        <v>1176</v>
      </c>
      <c r="B1177">
        <v>33.687002000000007</v>
      </c>
      <c r="C1177" s="4">
        <v>1</v>
      </c>
      <c r="D1177">
        <v>42.341583</v>
      </c>
      <c r="E1177" s="2">
        <v>2</v>
      </c>
      <c r="P1177">
        <v>2</v>
      </c>
      <c r="Q1177" t="str">
        <f t="shared" si="19"/>
        <v>12</v>
      </c>
    </row>
    <row r="1178" spans="1:17" x14ac:dyDescent="0.25">
      <c r="A1178">
        <v>1177</v>
      </c>
      <c r="B1178">
        <v>33.718267000000004</v>
      </c>
      <c r="C1178" s="4">
        <v>1</v>
      </c>
      <c r="D1178">
        <v>42.325107000000003</v>
      </c>
      <c r="E1178" s="2">
        <v>2</v>
      </c>
      <c r="P1178">
        <v>2</v>
      </c>
      <c r="Q1178" t="str">
        <f t="shared" si="19"/>
        <v>12</v>
      </c>
    </row>
    <row r="1179" spans="1:17" x14ac:dyDescent="0.25">
      <c r="A1179">
        <v>1178</v>
      </c>
      <c r="B1179">
        <v>33.638845000000003</v>
      </c>
      <c r="C1179" s="4">
        <v>1</v>
      </c>
      <c r="P1179">
        <v>1</v>
      </c>
      <c r="Q1179" t="str">
        <f t="shared" si="19"/>
        <v>1</v>
      </c>
    </row>
    <row r="1180" spans="1:17" x14ac:dyDescent="0.25">
      <c r="A1180">
        <v>1179</v>
      </c>
      <c r="B1180">
        <v>33.669372000000003</v>
      </c>
      <c r="C1180" s="4">
        <v>1</v>
      </c>
      <c r="P1180">
        <v>1</v>
      </c>
      <c r="Q1180" t="str">
        <f t="shared" si="19"/>
        <v>1</v>
      </c>
    </row>
    <row r="1181" spans="1:17" x14ac:dyDescent="0.25">
      <c r="A1181">
        <v>1180</v>
      </c>
      <c r="B1181">
        <v>33.687265000000004</v>
      </c>
      <c r="C1181" s="4">
        <v>1</v>
      </c>
      <c r="P1181">
        <v>1</v>
      </c>
      <c r="Q1181" t="str">
        <f t="shared" si="19"/>
        <v>1</v>
      </c>
    </row>
    <row r="1182" spans="1:17" x14ac:dyDescent="0.25">
      <c r="A1182">
        <v>1181</v>
      </c>
      <c r="B1182">
        <v>33.694898000000002</v>
      </c>
      <c r="C1182" s="4">
        <v>1</v>
      </c>
      <c r="P1182">
        <v>1</v>
      </c>
      <c r="Q1182" t="str">
        <f t="shared" si="19"/>
        <v>1</v>
      </c>
    </row>
    <row r="1183" spans="1:17" x14ac:dyDescent="0.25">
      <c r="A1183">
        <v>1182</v>
      </c>
      <c r="B1183">
        <v>33.685583000000008</v>
      </c>
      <c r="C1183" s="4">
        <v>1</v>
      </c>
      <c r="P1183">
        <v>1</v>
      </c>
      <c r="Q1183" t="str">
        <f t="shared" si="19"/>
        <v>1</v>
      </c>
    </row>
    <row r="1184" spans="1:17" x14ac:dyDescent="0.25">
      <c r="A1184">
        <v>1183</v>
      </c>
      <c r="B1184">
        <v>33.687002000000007</v>
      </c>
      <c r="C1184" s="4">
        <v>1</v>
      </c>
      <c r="P1184">
        <v>1</v>
      </c>
      <c r="Q1184" t="str">
        <f t="shared" si="19"/>
        <v>1</v>
      </c>
    </row>
    <row r="1185" spans="1:17" x14ac:dyDescent="0.25">
      <c r="A1185">
        <v>1184</v>
      </c>
      <c r="B1185">
        <v>33.687002000000007</v>
      </c>
      <c r="C1185" s="4">
        <v>1</v>
      </c>
      <c r="P1185">
        <v>1</v>
      </c>
      <c r="Q1185" t="str">
        <f t="shared" si="19"/>
        <v>1</v>
      </c>
    </row>
    <row r="1186" spans="1:17" x14ac:dyDescent="0.25">
      <c r="A1186">
        <v>1185</v>
      </c>
      <c r="F1186">
        <v>33.709899000000007</v>
      </c>
      <c r="G1186" s="3">
        <v>3</v>
      </c>
      <c r="H1186">
        <v>33.636793000000004</v>
      </c>
      <c r="I1186" s="5">
        <v>4</v>
      </c>
      <c r="P1186">
        <v>2</v>
      </c>
      <c r="Q1186" t="str">
        <f t="shared" si="19"/>
        <v>34</v>
      </c>
    </row>
    <row r="1187" spans="1:17" x14ac:dyDescent="0.25">
      <c r="A1187">
        <v>1186</v>
      </c>
      <c r="F1187">
        <v>33.689845000000005</v>
      </c>
      <c r="G1187" s="3">
        <v>3</v>
      </c>
      <c r="H1187">
        <v>33.631004000000004</v>
      </c>
      <c r="I1187" s="5">
        <v>4</v>
      </c>
      <c r="P1187">
        <v>2</v>
      </c>
      <c r="Q1187" t="str">
        <f t="shared" si="19"/>
        <v>34</v>
      </c>
    </row>
    <row r="1188" spans="1:17" x14ac:dyDescent="0.25">
      <c r="A1188">
        <v>1187</v>
      </c>
      <c r="F1188">
        <v>33.720950999999999</v>
      </c>
      <c r="G1188" s="3">
        <v>3</v>
      </c>
      <c r="H1188">
        <v>33.607952000000004</v>
      </c>
      <c r="I1188" s="5">
        <v>4</v>
      </c>
      <c r="P1188">
        <v>2</v>
      </c>
      <c r="Q1188" t="str">
        <f t="shared" si="19"/>
        <v>34</v>
      </c>
    </row>
    <row r="1189" spans="1:17" x14ac:dyDescent="0.25">
      <c r="A1189">
        <v>1188</v>
      </c>
      <c r="F1189">
        <v>33.689479000000006</v>
      </c>
      <c r="G1189" s="3">
        <v>3</v>
      </c>
      <c r="H1189">
        <v>33.636583000000002</v>
      </c>
      <c r="I1189" s="5">
        <v>4</v>
      </c>
      <c r="P1189">
        <v>2</v>
      </c>
      <c r="Q1189" t="str">
        <f t="shared" si="19"/>
        <v>34</v>
      </c>
    </row>
    <row r="1190" spans="1:17" x14ac:dyDescent="0.25">
      <c r="A1190">
        <v>1189</v>
      </c>
      <c r="F1190">
        <v>33.683477000000003</v>
      </c>
      <c r="G1190" s="3">
        <v>3</v>
      </c>
      <c r="H1190">
        <v>33.713740999999999</v>
      </c>
      <c r="I1190" s="5">
        <v>4</v>
      </c>
      <c r="P1190">
        <v>2</v>
      </c>
      <c r="Q1190" t="str">
        <f t="shared" si="19"/>
        <v>34</v>
      </c>
    </row>
    <row r="1191" spans="1:17" x14ac:dyDescent="0.25">
      <c r="A1191">
        <v>1190</v>
      </c>
      <c r="D1191">
        <v>18.035372000000002</v>
      </c>
      <c r="E1191" s="2">
        <v>2</v>
      </c>
      <c r="F1191">
        <v>33.688369000000002</v>
      </c>
      <c r="G1191" s="3">
        <v>3</v>
      </c>
      <c r="H1191">
        <v>33.693950000000001</v>
      </c>
      <c r="I1191" s="5">
        <v>4</v>
      </c>
      <c r="P1191">
        <v>3</v>
      </c>
      <c r="Q1191" t="str">
        <f t="shared" si="19"/>
        <v>234</v>
      </c>
    </row>
    <row r="1192" spans="1:17" x14ac:dyDescent="0.25">
      <c r="A1192">
        <v>1191</v>
      </c>
      <c r="D1192">
        <v>18.035372000000002</v>
      </c>
      <c r="E1192" s="2">
        <v>2</v>
      </c>
      <c r="F1192">
        <v>33.650005000000007</v>
      </c>
      <c r="G1192" s="3">
        <v>3</v>
      </c>
      <c r="H1192">
        <v>33.688425000000002</v>
      </c>
      <c r="I1192" s="5">
        <v>4</v>
      </c>
      <c r="P1192">
        <v>3</v>
      </c>
      <c r="Q1192" t="str">
        <f t="shared" si="19"/>
        <v>234</v>
      </c>
    </row>
    <row r="1193" spans="1:17" x14ac:dyDescent="0.25">
      <c r="A1193">
        <v>1192</v>
      </c>
      <c r="D1193">
        <v>18.035372000000002</v>
      </c>
      <c r="E1193" s="2">
        <v>2</v>
      </c>
      <c r="F1193">
        <v>33.709899000000007</v>
      </c>
      <c r="G1193" s="3">
        <v>3</v>
      </c>
      <c r="H1193">
        <v>33.636793000000004</v>
      </c>
      <c r="I1193" s="5">
        <v>4</v>
      </c>
      <c r="P1193">
        <v>3</v>
      </c>
      <c r="Q1193" t="str">
        <f t="shared" si="19"/>
        <v>234</v>
      </c>
    </row>
    <row r="1194" spans="1:17" x14ac:dyDescent="0.25">
      <c r="A1194">
        <v>1193</v>
      </c>
      <c r="D1194">
        <v>18.035372000000002</v>
      </c>
      <c r="E1194" s="2">
        <v>2</v>
      </c>
      <c r="F1194">
        <v>33.709899000000007</v>
      </c>
      <c r="G1194" s="3">
        <v>3</v>
      </c>
      <c r="P1194">
        <v>2</v>
      </c>
      <c r="Q1194" t="str">
        <f t="shared" si="19"/>
        <v>23</v>
      </c>
    </row>
    <row r="1195" spans="1:17" x14ac:dyDescent="0.25">
      <c r="A1195">
        <v>1194</v>
      </c>
      <c r="D1195">
        <v>18.035372000000002</v>
      </c>
      <c r="E1195" s="2">
        <v>2</v>
      </c>
      <c r="F1195">
        <v>33.709899000000007</v>
      </c>
      <c r="G1195" s="3">
        <v>3</v>
      </c>
      <c r="P1195">
        <v>2</v>
      </c>
      <c r="Q1195" t="str">
        <f t="shared" si="19"/>
        <v>23</v>
      </c>
    </row>
    <row r="1196" spans="1:17" x14ac:dyDescent="0.25">
      <c r="A1196">
        <v>1195</v>
      </c>
      <c r="D1196">
        <v>18.035372000000002</v>
      </c>
      <c r="E1196" s="2">
        <v>2</v>
      </c>
      <c r="P1196">
        <v>1</v>
      </c>
      <c r="Q1196" t="str">
        <f t="shared" si="19"/>
        <v>2</v>
      </c>
    </row>
    <row r="1197" spans="1:17" x14ac:dyDescent="0.25">
      <c r="A1197">
        <v>1196</v>
      </c>
      <c r="D1197">
        <v>18.035372000000002</v>
      </c>
      <c r="E1197" s="2">
        <v>2</v>
      </c>
      <c r="P1197">
        <v>1</v>
      </c>
      <c r="Q1197" t="str">
        <f t="shared" si="19"/>
        <v>2</v>
      </c>
    </row>
    <row r="1198" spans="1:17" x14ac:dyDescent="0.25">
      <c r="A1198">
        <v>1197</v>
      </c>
      <c r="D1198">
        <v>18.035372000000002</v>
      </c>
      <c r="E1198" s="2">
        <v>2</v>
      </c>
      <c r="P1198">
        <v>1</v>
      </c>
      <c r="Q1198" t="str">
        <f t="shared" si="19"/>
        <v>2</v>
      </c>
    </row>
    <row r="1199" spans="1:17" x14ac:dyDescent="0.25">
      <c r="A1199">
        <v>1198</v>
      </c>
      <c r="B1199">
        <v>11.523477</v>
      </c>
      <c r="C1199" s="4">
        <v>1</v>
      </c>
      <c r="D1199">
        <v>18.035372000000002</v>
      </c>
      <c r="E1199" s="2">
        <v>2</v>
      </c>
      <c r="P1199">
        <v>2</v>
      </c>
      <c r="Q1199" t="str">
        <f t="shared" si="19"/>
        <v>12</v>
      </c>
    </row>
    <row r="1200" spans="1:17" x14ac:dyDescent="0.25">
      <c r="A1200">
        <v>1199</v>
      </c>
      <c r="B1200">
        <v>11.523477</v>
      </c>
      <c r="C1200" s="4">
        <v>1</v>
      </c>
      <c r="D1200">
        <v>18.035372000000002</v>
      </c>
      <c r="E1200" s="2">
        <v>2</v>
      </c>
      <c r="P1200">
        <v>2</v>
      </c>
      <c r="Q1200" t="str">
        <f t="shared" si="19"/>
        <v>12</v>
      </c>
    </row>
    <row r="1201" spans="1:17" x14ac:dyDescent="0.25">
      <c r="A1201">
        <v>1200</v>
      </c>
      <c r="B1201">
        <v>11.523477</v>
      </c>
      <c r="C1201" s="4">
        <v>1</v>
      </c>
      <c r="D1201">
        <v>18.035372000000002</v>
      </c>
      <c r="E1201" s="2">
        <v>2</v>
      </c>
      <c r="P1201">
        <v>2</v>
      </c>
      <c r="Q1201" t="str">
        <f t="shared" si="19"/>
        <v>12</v>
      </c>
    </row>
    <row r="1202" spans="1:17" x14ac:dyDescent="0.25">
      <c r="A1202">
        <v>1201</v>
      </c>
      <c r="B1202">
        <v>11.523477</v>
      </c>
      <c r="C1202" s="4">
        <v>1</v>
      </c>
      <c r="P1202">
        <v>1</v>
      </c>
      <c r="Q1202" t="str">
        <f t="shared" si="19"/>
        <v>1</v>
      </c>
    </row>
    <row r="1203" spans="1:17" x14ac:dyDescent="0.25">
      <c r="A1203">
        <v>1202</v>
      </c>
      <c r="B1203">
        <v>11.519688000000002</v>
      </c>
      <c r="C1203" s="4">
        <v>1</v>
      </c>
      <c r="J1203">
        <v>38.840740000000004</v>
      </c>
      <c r="K1203" t="s">
        <v>22</v>
      </c>
      <c r="Q1203" t="str">
        <f t="shared" si="19"/>
        <v>1</v>
      </c>
    </row>
    <row r="1204" spans="1:17" x14ac:dyDescent="0.25">
      <c r="A1204">
        <v>1203</v>
      </c>
      <c r="Q1204" t="str">
        <f t="shared" si="19"/>
        <v/>
      </c>
    </row>
    <row r="1205" spans="1:17" x14ac:dyDescent="0.25">
      <c r="A1205">
        <v>1204</v>
      </c>
      <c r="J1205">
        <v>38.999477000000006</v>
      </c>
      <c r="K1205" t="s">
        <v>22</v>
      </c>
      <c r="Q1205" t="str">
        <f t="shared" si="19"/>
        <v/>
      </c>
    </row>
    <row r="1206" spans="1:17" x14ac:dyDescent="0.25">
      <c r="A1206">
        <v>1205</v>
      </c>
      <c r="B1206">
        <v>23.637687</v>
      </c>
      <c r="C1206" s="4">
        <v>1</v>
      </c>
      <c r="P1206">
        <v>1</v>
      </c>
      <c r="Q1206" t="str">
        <f t="shared" si="19"/>
        <v>1</v>
      </c>
    </row>
    <row r="1207" spans="1:17" x14ac:dyDescent="0.25">
      <c r="A1207">
        <v>1206</v>
      </c>
      <c r="B1207">
        <v>23.601583000000005</v>
      </c>
      <c r="C1207" s="4">
        <v>1</v>
      </c>
      <c r="P1207">
        <v>1</v>
      </c>
      <c r="Q1207" t="str">
        <f t="shared" si="19"/>
        <v>1</v>
      </c>
    </row>
    <row r="1208" spans="1:17" x14ac:dyDescent="0.25">
      <c r="A1208">
        <v>1207</v>
      </c>
      <c r="B1208">
        <v>23.643266000000004</v>
      </c>
      <c r="C1208" s="4">
        <v>1</v>
      </c>
      <c r="P1208">
        <v>1</v>
      </c>
      <c r="Q1208" t="str">
        <f t="shared" si="19"/>
        <v>1</v>
      </c>
    </row>
    <row r="1209" spans="1:17" x14ac:dyDescent="0.25">
      <c r="A1209">
        <v>1208</v>
      </c>
      <c r="B1209">
        <v>23.649267000000002</v>
      </c>
      <c r="C1209" s="4">
        <v>1</v>
      </c>
      <c r="P1209">
        <v>1</v>
      </c>
      <c r="Q1209" t="str">
        <f t="shared" si="19"/>
        <v>1</v>
      </c>
    </row>
    <row r="1210" spans="1:17" x14ac:dyDescent="0.25">
      <c r="A1210">
        <v>1209</v>
      </c>
      <c r="B1210">
        <v>23.605319000000001</v>
      </c>
      <c r="C1210" s="4">
        <v>1</v>
      </c>
      <c r="P1210">
        <v>1</v>
      </c>
      <c r="Q1210" t="str">
        <f t="shared" si="19"/>
        <v>1</v>
      </c>
    </row>
    <row r="1211" spans="1:17" x14ac:dyDescent="0.25">
      <c r="A1211">
        <v>1210</v>
      </c>
      <c r="B1211">
        <v>23.612846000000005</v>
      </c>
      <c r="C1211" s="4">
        <v>1</v>
      </c>
      <c r="P1211">
        <v>1</v>
      </c>
      <c r="Q1211" t="str">
        <f t="shared" si="19"/>
        <v>1</v>
      </c>
    </row>
    <row r="1212" spans="1:17" x14ac:dyDescent="0.25">
      <c r="A1212">
        <v>1211</v>
      </c>
      <c r="B1212">
        <v>23.648899</v>
      </c>
      <c r="C1212" s="4">
        <v>1</v>
      </c>
      <c r="P1212">
        <v>1</v>
      </c>
      <c r="Q1212" t="str">
        <f t="shared" si="19"/>
        <v>1</v>
      </c>
    </row>
    <row r="1213" spans="1:17" x14ac:dyDescent="0.25">
      <c r="A1213">
        <v>1212</v>
      </c>
      <c r="B1213">
        <v>23.658689000000003</v>
      </c>
      <c r="C1213" s="4">
        <v>1</v>
      </c>
      <c r="D1213">
        <v>29.603476999999998</v>
      </c>
      <c r="E1213" s="2">
        <v>2</v>
      </c>
      <c r="P1213">
        <v>2</v>
      </c>
      <c r="Q1213" t="str">
        <f t="shared" si="19"/>
        <v>12</v>
      </c>
    </row>
    <row r="1214" spans="1:17" x14ac:dyDescent="0.25">
      <c r="A1214">
        <v>1213</v>
      </c>
      <c r="B1214">
        <v>23.711952000000004</v>
      </c>
      <c r="C1214" s="4">
        <v>1</v>
      </c>
      <c r="D1214">
        <v>29.633003000000002</v>
      </c>
      <c r="E1214" s="2">
        <v>2</v>
      </c>
      <c r="P1214">
        <v>2</v>
      </c>
      <c r="Q1214" t="str">
        <f t="shared" si="19"/>
        <v>12</v>
      </c>
    </row>
    <row r="1215" spans="1:17" x14ac:dyDescent="0.25">
      <c r="A1215">
        <v>1214</v>
      </c>
      <c r="B1215">
        <v>23.637687</v>
      </c>
      <c r="C1215" s="4">
        <v>1</v>
      </c>
      <c r="D1215">
        <v>29.638582</v>
      </c>
      <c r="E1215" s="2">
        <v>2</v>
      </c>
      <c r="P1215">
        <v>2</v>
      </c>
      <c r="Q1215" t="str">
        <f t="shared" si="19"/>
        <v>12</v>
      </c>
    </row>
    <row r="1216" spans="1:17" x14ac:dyDescent="0.25">
      <c r="A1216">
        <v>1215</v>
      </c>
      <c r="D1216">
        <v>29.631109000000002</v>
      </c>
      <c r="E1216" s="2">
        <v>2</v>
      </c>
      <c r="P1216">
        <v>1</v>
      </c>
      <c r="Q1216" t="str">
        <f t="shared" si="19"/>
        <v>2</v>
      </c>
    </row>
    <row r="1217" spans="1:17" x14ac:dyDescent="0.25">
      <c r="A1217">
        <v>1216</v>
      </c>
      <c r="D1217">
        <v>29.599530999999999</v>
      </c>
      <c r="E1217" s="2">
        <v>2</v>
      </c>
      <c r="F1217">
        <v>24.494636</v>
      </c>
      <c r="G1217" s="3">
        <v>3</v>
      </c>
      <c r="P1217">
        <v>2</v>
      </c>
      <c r="Q1217" t="str">
        <f t="shared" si="19"/>
        <v>23</v>
      </c>
    </row>
    <row r="1218" spans="1:17" x14ac:dyDescent="0.25">
      <c r="A1218">
        <v>1217</v>
      </c>
      <c r="D1218">
        <v>29.577055999999999</v>
      </c>
      <c r="E1218" s="2">
        <v>2</v>
      </c>
      <c r="F1218">
        <v>24.481476999999998</v>
      </c>
      <c r="G1218" s="3">
        <v>3</v>
      </c>
      <c r="H1218">
        <v>26.739845000000003</v>
      </c>
      <c r="I1218" s="5">
        <v>4</v>
      </c>
      <c r="P1218">
        <v>3</v>
      </c>
      <c r="Q1218" t="str">
        <f t="shared" ref="Q1218:Q1281" si="20">CONCATENATE(C1218,E1218,G1218,I1218)</f>
        <v>234</v>
      </c>
    </row>
    <row r="1219" spans="1:17" x14ac:dyDescent="0.25">
      <c r="A1219">
        <v>1218</v>
      </c>
      <c r="D1219">
        <v>29.603476999999998</v>
      </c>
      <c r="E1219" s="2">
        <v>2</v>
      </c>
      <c r="F1219">
        <v>24.488371999999998</v>
      </c>
      <c r="G1219" s="3">
        <v>3</v>
      </c>
      <c r="H1219">
        <v>26.730951000000005</v>
      </c>
      <c r="I1219" s="5">
        <v>4</v>
      </c>
      <c r="P1219">
        <v>3</v>
      </c>
      <c r="Q1219" t="str">
        <f t="shared" si="20"/>
        <v>234</v>
      </c>
    </row>
    <row r="1220" spans="1:17" x14ac:dyDescent="0.25">
      <c r="A1220">
        <v>1219</v>
      </c>
      <c r="D1220">
        <v>29.603476999999998</v>
      </c>
      <c r="E1220" s="2">
        <v>2</v>
      </c>
      <c r="F1220">
        <v>24.490425000000002</v>
      </c>
      <c r="G1220" s="3">
        <v>3</v>
      </c>
      <c r="H1220">
        <v>26.741634000000005</v>
      </c>
      <c r="I1220" s="5">
        <v>4</v>
      </c>
      <c r="P1220">
        <v>3</v>
      </c>
      <c r="Q1220" t="str">
        <f t="shared" si="20"/>
        <v>234</v>
      </c>
    </row>
    <row r="1221" spans="1:17" x14ac:dyDescent="0.25">
      <c r="A1221">
        <v>1220</v>
      </c>
      <c r="F1221">
        <v>24.472108000000006</v>
      </c>
      <c r="G1221" s="3">
        <v>3</v>
      </c>
      <c r="H1221">
        <v>26.711687000000005</v>
      </c>
      <c r="I1221" s="5">
        <v>4</v>
      </c>
      <c r="P1221">
        <v>2</v>
      </c>
      <c r="Q1221" t="str">
        <f t="shared" si="20"/>
        <v>34</v>
      </c>
    </row>
    <row r="1222" spans="1:17" x14ac:dyDescent="0.25">
      <c r="A1222">
        <v>1221</v>
      </c>
      <c r="F1222">
        <v>24.377949999999998</v>
      </c>
      <c r="G1222" s="3">
        <v>3</v>
      </c>
      <c r="H1222">
        <v>26.694477000000006</v>
      </c>
      <c r="I1222" s="5">
        <v>4</v>
      </c>
      <c r="P1222">
        <v>2</v>
      </c>
      <c r="Q1222" t="str">
        <f t="shared" si="20"/>
        <v>34</v>
      </c>
    </row>
    <row r="1223" spans="1:17" x14ac:dyDescent="0.25">
      <c r="A1223">
        <v>1222</v>
      </c>
      <c r="F1223">
        <v>24.442424000000003</v>
      </c>
      <c r="G1223" s="3">
        <v>3</v>
      </c>
      <c r="H1223">
        <v>26.605003000000004</v>
      </c>
      <c r="I1223" s="5">
        <v>4</v>
      </c>
      <c r="P1223">
        <v>2</v>
      </c>
      <c r="Q1223" t="str">
        <f t="shared" si="20"/>
        <v>34</v>
      </c>
    </row>
    <row r="1224" spans="1:17" x14ac:dyDescent="0.25">
      <c r="A1224">
        <v>1223</v>
      </c>
      <c r="F1224">
        <v>24.494636</v>
      </c>
      <c r="G1224" s="3">
        <v>3</v>
      </c>
      <c r="H1224">
        <v>26.602214000000004</v>
      </c>
      <c r="I1224" s="5">
        <v>4</v>
      </c>
      <c r="P1224">
        <v>2</v>
      </c>
      <c r="Q1224" t="str">
        <f t="shared" si="20"/>
        <v>34</v>
      </c>
    </row>
    <row r="1225" spans="1:17" x14ac:dyDescent="0.25">
      <c r="A1225">
        <v>1224</v>
      </c>
      <c r="F1225">
        <v>24.494636</v>
      </c>
      <c r="G1225" s="3">
        <v>3</v>
      </c>
      <c r="H1225">
        <v>26.581372999999999</v>
      </c>
      <c r="I1225" s="5">
        <v>4</v>
      </c>
      <c r="P1225">
        <v>2</v>
      </c>
      <c r="Q1225" t="str">
        <f t="shared" si="20"/>
        <v>34</v>
      </c>
    </row>
    <row r="1226" spans="1:17" x14ac:dyDescent="0.25">
      <c r="A1226">
        <v>1225</v>
      </c>
      <c r="H1226">
        <v>26.591793000000003</v>
      </c>
      <c r="I1226" s="5">
        <v>4</v>
      </c>
      <c r="P1226">
        <v>1</v>
      </c>
      <c r="Q1226" t="str">
        <f t="shared" si="20"/>
        <v>4</v>
      </c>
    </row>
    <row r="1227" spans="1:17" x14ac:dyDescent="0.25">
      <c r="A1227">
        <v>1226</v>
      </c>
      <c r="P1227">
        <v>0</v>
      </c>
      <c r="Q1227" t="str">
        <f t="shared" si="20"/>
        <v/>
      </c>
    </row>
    <row r="1228" spans="1:17" x14ac:dyDescent="0.25">
      <c r="A1228">
        <v>1227</v>
      </c>
      <c r="P1228">
        <v>0</v>
      </c>
      <c r="Q1228" t="str">
        <f t="shared" si="20"/>
        <v/>
      </c>
    </row>
    <row r="1229" spans="1:17" x14ac:dyDescent="0.25">
      <c r="A1229">
        <v>1228</v>
      </c>
      <c r="P1229">
        <v>0</v>
      </c>
      <c r="Q1229" t="str">
        <f t="shared" si="20"/>
        <v/>
      </c>
    </row>
    <row r="1230" spans="1:17" x14ac:dyDescent="0.25">
      <c r="A1230">
        <v>1229</v>
      </c>
      <c r="P1230">
        <v>0</v>
      </c>
      <c r="Q1230" t="str">
        <f t="shared" si="20"/>
        <v/>
      </c>
    </row>
    <row r="1231" spans="1:17" x14ac:dyDescent="0.25">
      <c r="A1231">
        <v>1230</v>
      </c>
      <c r="P1231">
        <v>0</v>
      </c>
      <c r="Q1231" t="str">
        <f t="shared" si="20"/>
        <v/>
      </c>
    </row>
    <row r="1232" spans="1:17" x14ac:dyDescent="0.25">
      <c r="A1232">
        <v>1231</v>
      </c>
      <c r="P1232">
        <v>0</v>
      </c>
      <c r="Q1232" t="str">
        <f t="shared" si="20"/>
        <v/>
      </c>
    </row>
    <row r="1233" spans="1:17" x14ac:dyDescent="0.25">
      <c r="A1233">
        <v>1232</v>
      </c>
      <c r="B1233">
        <v>52.331054000000002</v>
      </c>
      <c r="C1233" s="4">
        <v>1</v>
      </c>
      <c r="P1233">
        <v>1</v>
      </c>
      <c r="Q1233" t="str">
        <f t="shared" si="20"/>
        <v>1</v>
      </c>
    </row>
    <row r="1234" spans="1:17" x14ac:dyDescent="0.25">
      <c r="A1234">
        <v>1233</v>
      </c>
      <c r="B1234">
        <v>52.363635000000002</v>
      </c>
      <c r="C1234" s="4">
        <v>1</v>
      </c>
      <c r="P1234">
        <v>1</v>
      </c>
      <c r="Q1234" t="str">
        <f t="shared" si="20"/>
        <v>1</v>
      </c>
    </row>
    <row r="1235" spans="1:17" x14ac:dyDescent="0.25">
      <c r="A1235">
        <v>1234</v>
      </c>
      <c r="B1235">
        <v>52.356162000000005</v>
      </c>
      <c r="C1235" s="4">
        <v>1</v>
      </c>
      <c r="P1235">
        <v>1</v>
      </c>
      <c r="Q1235" t="str">
        <f t="shared" si="20"/>
        <v>1</v>
      </c>
    </row>
    <row r="1236" spans="1:17" x14ac:dyDescent="0.25">
      <c r="A1236">
        <v>1235</v>
      </c>
      <c r="B1236">
        <v>52.339847000000006</v>
      </c>
      <c r="C1236" s="4">
        <v>1</v>
      </c>
      <c r="D1236">
        <v>55.459793000000005</v>
      </c>
      <c r="E1236" s="2">
        <v>2</v>
      </c>
      <c r="P1236">
        <v>2</v>
      </c>
      <c r="Q1236" t="str">
        <f t="shared" si="20"/>
        <v>12</v>
      </c>
    </row>
    <row r="1237" spans="1:17" x14ac:dyDescent="0.25">
      <c r="A1237">
        <v>1236</v>
      </c>
      <c r="B1237">
        <v>52.353107000000001</v>
      </c>
      <c r="C1237" s="4">
        <v>1</v>
      </c>
      <c r="D1237">
        <v>55.515266000000004</v>
      </c>
      <c r="E1237" s="2">
        <v>2</v>
      </c>
      <c r="P1237">
        <v>2</v>
      </c>
      <c r="Q1237" t="str">
        <f t="shared" si="20"/>
        <v>12</v>
      </c>
    </row>
    <row r="1238" spans="1:17" x14ac:dyDescent="0.25">
      <c r="A1238">
        <v>1237</v>
      </c>
      <c r="B1238">
        <v>52.403739000000002</v>
      </c>
      <c r="C1238" s="4">
        <v>1</v>
      </c>
      <c r="D1238">
        <v>55.482212000000004</v>
      </c>
      <c r="E1238" s="2">
        <v>2</v>
      </c>
      <c r="P1238">
        <v>2</v>
      </c>
      <c r="Q1238" t="str">
        <f t="shared" si="20"/>
        <v>12</v>
      </c>
    </row>
    <row r="1239" spans="1:17" x14ac:dyDescent="0.25">
      <c r="A1239">
        <v>1238</v>
      </c>
      <c r="B1239">
        <v>52.399528000000004</v>
      </c>
      <c r="C1239" s="4">
        <v>1</v>
      </c>
      <c r="D1239">
        <v>55.503688000000004</v>
      </c>
      <c r="E1239" s="2">
        <v>2</v>
      </c>
      <c r="P1239">
        <v>2</v>
      </c>
      <c r="Q1239" t="str">
        <f t="shared" si="20"/>
        <v>12</v>
      </c>
    </row>
    <row r="1240" spans="1:17" x14ac:dyDescent="0.25">
      <c r="A1240">
        <v>1239</v>
      </c>
      <c r="B1240">
        <v>52.331054000000002</v>
      </c>
      <c r="C1240" s="4">
        <v>1</v>
      </c>
      <c r="D1240">
        <v>55.535896000000001</v>
      </c>
      <c r="E1240" s="2">
        <v>2</v>
      </c>
      <c r="P1240">
        <v>2</v>
      </c>
      <c r="Q1240" t="str">
        <f t="shared" si="20"/>
        <v>12</v>
      </c>
    </row>
    <row r="1241" spans="1:17" x14ac:dyDescent="0.25">
      <c r="A1241">
        <v>1240</v>
      </c>
      <c r="B1241">
        <v>52.331054000000002</v>
      </c>
      <c r="C1241" s="4">
        <v>1</v>
      </c>
      <c r="D1241">
        <v>55.459793000000005</v>
      </c>
      <c r="E1241" s="2">
        <v>2</v>
      </c>
      <c r="P1241">
        <v>2</v>
      </c>
      <c r="Q1241" t="str">
        <f t="shared" si="20"/>
        <v>12</v>
      </c>
    </row>
    <row r="1242" spans="1:17" x14ac:dyDescent="0.25">
      <c r="A1242">
        <v>1241</v>
      </c>
      <c r="D1242">
        <v>55.459793000000005</v>
      </c>
      <c r="E1242" s="2">
        <v>2</v>
      </c>
      <c r="F1242">
        <v>55.244899000000004</v>
      </c>
      <c r="G1242" s="3">
        <v>3</v>
      </c>
      <c r="P1242">
        <v>2</v>
      </c>
      <c r="Q1242" t="str">
        <f t="shared" si="20"/>
        <v>23</v>
      </c>
    </row>
    <row r="1243" spans="1:17" x14ac:dyDescent="0.25">
      <c r="A1243">
        <v>1242</v>
      </c>
      <c r="F1243">
        <v>55.289054</v>
      </c>
      <c r="G1243" s="3">
        <v>3</v>
      </c>
      <c r="H1243">
        <v>55.376163000000005</v>
      </c>
      <c r="I1243" s="5">
        <v>4</v>
      </c>
      <c r="P1243">
        <v>2</v>
      </c>
      <c r="Q1243" t="str">
        <f t="shared" si="20"/>
        <v>34</v>
      </c>
    </row>
    <row r="1244" spans="1:17" x14ac:dyDescent="0.25">
      <c r="A1244">
        <v>1243</v>
      </c>
      <c r="F1244">
        <v>55.315635</v>
      </c>
      <c r="G1244" s="3">
        <v>3</v>
      </c>
      <c r="H1244">
        <v>55.234847000000002</v>
      </c>
      <c r="I1244" s="5">
        <v>4</v>
      </c>
      <c r="P1244">
        <v>2</v>
      </c>
      <c r="Q1244" t="str">
        <f t="shared" si="20"/>
        <v>34</v>
      </c>
    </row>
    <row r="1245" spans="1:17" x14ac:dyDescent="0.25">
      <c r="A1245">
        <v>1244</v>
      </c>
      <c r="F1245">
        <v>55.304794000000001</v>
      </c>
      <c r="G1245" s="3">
        <v>3</v>
      </c>
      <c r="H1245">
        <v>55.353004000000006</v>
      </c>
      <c r="I1245" s="5">
        <v>4</v>
      </c>
      <c r="P1245">
        <v>2</v>
      </c>
      <c r="Q1245" t="str">
        <f t="shared" si="20"/>
        <v>34</v>
      </c>
    </row>
    <row r="1246" spans="1:17" x14ac:dyDescent="0.25">
      <c r="A1246">
        <v>1245</v>
      </c>
      <c r="F1246">
        <v>55.277950000000004</v>
      </c>
      <c r="G1246" s="3">
        <v>3</v>
      </c>
      <c r="H1246">
        <v>55.390106000000003</v>
      </c>
      <c r="I1246" s="5">
        <v>4</v>
      </c>
      <c r="P1246">
        <v>2</v>
      </c>
      <c r="Q1246" t="str">
        <f t="shared" si="20"/>
        <v>34</v>
      </c>
    </row>
    <row r="1247" spans="1:17" x14ac:dyDescent="0.25">
      <c r="A1247">
        <v>1246</v>
      </c>
      <c r="F1247">
        <v>55.289318000000002</v>
      </c>
      <c r="G1247" s="3">
        <v>3</v>
      </c>
      <c r="H1247">
        <v>55.387477000000004</v>
      </c>
      <c r="I1247" s="5">
        <v>4</v>
      </c>
      <c r="P1247">
        <v>2</v>
      </c>
      <c r="Q1247" t="str">
        <f t="shared" si="20"/>
        <v>34</v>
      </c>
    </row>
    <row r="1248" spans="1:17" x14ac:dyDescent="0.25">
      <c r="A1248">
        <v>1247</v>
      </c>
      <c r="F1248">
        <v>55.271476</v>
      </c>
      <c r="G1248" s="3">
        <v>3</v>
      </c>
      <c r="H1248">
        <v>55.371265000000001</v>
      </c>
      <c r="I1248" s="5">
        <v>4</v>
      </c>
      <c r="P1248">
        <v>2</v>
      </c>
      <c r="Q1248" t="str">
        <f t="shared" si="20"/>
        <v>34</v>
      </c>
    </row>
    <row r="1249" spans="1:17" x14ac:dyDescent="0.25">
      <c r="A1249">
        <v>1248</v>
      </c>
      <c r="F1249">
        <v>55.263053000000006</v>
      </c>
      <c r="G1249" s="3">
        <v>3</v>
      </c>
      <c r="H1249">
        <v>55.325214000000003</v>
      </c>
      <c r="I1249" s="5">
        <v>4</v>
      </c>
      <c r="P1249">
        <v>2</v>
      </c>
      <c r="Q1249" t="str">
        <f t="shared" si="20"/>
        <v>34</v>
      </c>
    </row>
    <row r="1250" spans="1:17" x14ac:dyDescent="0.25">
      <c r="A1250">
        <v>1249</v>
      </c>
      <c r="F1250">
        <v>55.244899000000004</v>
      </c>
      <c r="G1250" s="3">
        <v>3</v>
      </c>
      <c r="H1250">
        <v>55.376163000000005</v>
      </c>
      <c r="I1250" s="5">
        <v>4</v>
      </c>
      <c r="P1250">
        <v>2</v>
      </c>
      <c r="Q1250" t="str">
        <f t="shared" si="20"/>
        <v>34</v>
      </c>
    </row>
    <row r="1251" spans="1:17" x14ac:dyDescent="0.25">
      <c r="A1251">
        <v>1250</v>
      </c>
      <c r="P1251">
        <v>0</v>
      </c>
      <c r="Q1251" t="str">
        <f t="shared" si="20"/>
        <v/>
      </c>
    </row>
    <row r="1252" spans="1:17" x14ac:dyDescent="0.25">
      <c r="A1252">
        <v>1251</v>
      </c>
      <c r="P1252">
        <v>0</v>
      </c>
      <c r="Q1252" t="str">
        <f t="shared" si="20"/>
        <v/>
      </c>
    </row>
    <row r="1253" spans="1:17" x14ac:dyDescent="0.25">
      <c r="A1253">
        <v>1252</v>
      </c>
      <c r="P1253">
        <v>0</v>
      </c>
      <c r="Q1253" t="str">
        <f t="shared" si="20"/>
        <v/>
      </c>
    </row>
    <row r="1254" spans="1:17" x14ac:dyDescent="0.25">
      <c r="A1254">
        <v>1253</v>
      </c>
      <c r="P1254">
        <v>0</v>
      </c>
      <c r="Q1254" t="str">
        <f t="shared" si="20"/>
        <v/>
      </c>
    </row>
    <row r="1255" spans="1:17" x14ac:dyDescent="0.25">
      <c r="A1255">
        <v>1254</v>
      </c>
      <c r="B1255">
        <v>77.19892200000001</v>
      </c>
      <c r="C1255" s="4">
        <v>1</v>
      </c>
      <c r="P1255">
        <v>1</v>
      </c>
      <c r="Q1255" t="str">
        <f t="shared" si="20"/>
        <v>1</v>
      </c>
    </row>
    <row r="1256" spans="1:17" x14ac:dyDescent="0.25">
      <c r="A1256">
        <v>1255</v>
      </c>
      <c r="B1256">
        <v>77.235043000000005</v>
      </c>
      <c r="C1256" s="4">
        <v>1</v>
      </c>
      <c r="P1256">
        <v>1</v>
      </c>
      <c r="Q1256" t="str">
        <f t="shared" si="20"/>
        <v>1</v>
      </c>
    </row>
    <row r="1257" spans="1:17" x14ac:dyDescent="0.25">
      <c r="A1257">
        <v>1256</v>
      </c>
      <c r="B1257">
        <v>77.269838000000007</v>
      </c>
      <c r="C1257" s="4">
        <v>1</v>
      </c>
      <c r="P1257">
        <v>1</v>
      </c>
      <c r="Q1257" t="str">
        <f t="shared" si="20"/>
        <v>1</v>
      </c>
    </row>
    <row r="1258" spans="1:17" x14ac:dyDescent="0.25">
      <c r="A1258">
        <v>1257</v>
      </c>
      <c r="B1258">
        <v>77.248155000000011</v>
      </c>
      <c r="C1258" s="4">
        <v>1</v>
      </c>
      <c r="D1258">
        <v>80.265703000000002</v>
      </c>
      <c r="E1258" s="2">
        <v>2</v>
      </c>
      <c r="P1258">
        <v>2</v>
      </c>
      <c r="Q1258" t="str">
        <f t="shared" si="20"/>
        <v>12</v>
      </c>
    </row>
    <row r="1259" spans="1:17" x14ac:dyDescent="0.25">
      <c r="A1259">
        <v>1258</v>
      </c>
      <c r="B1259">
        <v>77.246318000000002</v>
      </c>
      <c r="C1259" s="4">
        <v>1</v>
      </c>
      <c r="D1259">
        <v>80.285752000000002</v>
      </c>
      <c r="E1259" s="2">
        <v>2</v>
      </c>
      <c r="P1259">
        <v>2</v>
      </c>
      <c r="Q1259" t="str">
        <f t="shared" si="20"/>
        <v>12</v>
      </c>
    </row>
    <row r="1260" spans="1:17" x14ac:dyDescent="0.25">
      <c r="A1260">
        <v>1259</v>
      </c>
      <c r="B1260">
        <v>77.241319000000004</v>
      </c>
      <c r="C1260" s="4">
        <v>1</v>
      </c>
      <c r="D1260">
        <v>80.274528000000004</v>
      </c>
      <c r="E1260" s="2">
        <v>2</v>
      </c>
      <c r="P1260">
        <v>2</v>
      </c>
      <c r="Q1260" t="str">
        <f t="shared" si="20"/>
        <v>12</v>
      </c>
    </row>
    <row r="1261" spans="1:17" x14ac:dyDescent="0.25">
      <c r="A1261">
        <v>1260</v>
      </c>
      <c r="B1261">
        <v>77.19892200000001</v>
      </c>
      <c r="C1261" s="4">
        <v>1</v>
      </c>
      <c r="D1261">
        <v>80.233357000000012</v>
      </c>
      <c r="E1261" s="2">
        <v>2</v>
      </c>
      <c r="P1261">
        <v>2</v>
      </c>
      <c r="Q1261" t="str">
        <f t="shared" si="20"/>
        <v>12</v>
      </c>
    </row>
    <row r="1262" spans="1:17" x14ac:dyDescent="0.25">
      <c r="A1262">
        <v>1261</v>
      </c>
      <c r="B1262">
        <v>77.19892200000001</v>
      </c>
      <c r="C1262" s="4">
        <v>1</v>
      </c>
      <c r="D1262">
        <v>80.240040000000008</v>
      </c>
      <c r="E1262" s="2">
        <v>2</v>
      </c>
      <c r="P1262">
        <v>2</v>
      </c>
      <c r="Q1262" t="str">
        <f t="shared" si="20"/>
        <v>12</v>
      </c>
    </row>
    <row r="1263" spans="1:17" x14ac:dyDescent="0.25">
      <c r="A1263">
        <v>1262</v>
      </c>
      <c r="D1263">
        <v>80.160605000000004</v>
      </c>
      <c r="E1263" s="2">
        <v>2</v>
      </c>
      <c r="P1263">
        <v>1</v>
      </c>
      <c r="Q1263" t="str">
        <f t="shared" si="20"/>
        <v>2</v>
      </c>
    </row>
    <row r="1264" spans="1:17" x14ac:dyDescent="0.25">
      <c r="A1264">
        <v>1263</v>
      </c>
      <c r="D1264">
        <v>80.265703000000002</v>
      </c>
      <c r="E1264" s="2">
        <v>2</v>
      </c>
      <c r="P1264">
        <v>1</v>
      </c>
      <c r="Q1264" t="str">
        <f t="shared" si="20"/>
        <v>2</v>
      </c>
    </row>
    <row r="1265" spans="1:17" x14ac:dyDescent="0.25">
      <c r="A1265">
        <v>1264</v>
      </c>
      <c r="D1265">
        <v>80.265703000000002</v>
      </c>
      <c r="E1265" s="2">
        <v>2</v>
      </c>
      <c r="F1265">
        <v>80.403144000000012</v>
      </c>
      <c r="G1265" s="3">
        <v>3</v>
      </c>
      <c r="H1265">
        <v>80.964849000000001</v>
      </c>
      <c r="I1265" s="5">
        <v>4</v>
      </c>
      <c r="P1265">
        <v>3</v>
      </c>
      <c r="Q1265" t="str">
        <f t="shared" si="20"/>
        <v>234</v>
      </c>
    </row>
    <row r="1266" spans="1:17" x14ac:dyDescent="0.25">
      <c r="A1266">
        <v>1265</v>
      </c>
      <c r="F1266">
        <v>80.440489000000014</v>
      </c>
      <c r="G1266" s="3">
        <v>3</v>
      </c>
      <c r="H1266">
        <v>80.924954000000014</v>
      </c>
      <c r="I1266" s="5">
        <v>4</v>
      </c>
      <c r="P1266">
        <v>2</v>
      </c>
      <c r="Q1266" t="str">
        <f t="shared" si="20"/>
        <v>34</v>
      </c>
    </row>
    <row r="1267" spans="1:17" x14ac:dyDescent="0.25">
      <c r="A1267">
        <v>1266</v>
      </c>
      <c r="F1267">
        <v>80.337942000000012</v>
      </c>
      <c r="G1267" s="3">
        <v>3</v>
      </c>
      <c r="H1267">
        <v>80.960462000000007</v>
      </c>
      <c r="I1267" s="5">
        <v>4</v>
      </c>
      <c r="P1267">
        <v>2</v>
      </c>
      <c r="Q1267" t="str">
        <f t="shared" si="20"/>
        <v>34</v>
      </c>
    </row>
    <row r="1268" spans="1:17" x14ac:dyDescent="0.25">
      <c r="A1268">
        <v>1267</v>
      </c>
      <c r="F1268">
        <v>80.309781000000001</v>
      </c>
      <c r="G1268" s="3">
        <v>3</v>
      </c>
      <c r="H1268">
        <v>80.960512000000008</v>
      </c>
      <c r="I1268" s="5">
        <v>4</v>
      </c>
      <c r="P1268">
        <v>2</v>
      </c>
      <c r="Q1268" t="str">
        <f t="shared" si="20"/>
        <v>34</v>
      </c>
    </row>
    <row r="1269" spans="1:17" x14ac:dyDescent="0.25">
      <c r="A1269">
        <v>1268</v>
      </c>
      <c r="F1269">
        <v>80.334832000000006</v>
      </c>
      <c r="G1269" s="3">
        <v>3</v>
      </c>
      <c r="H1269">
        <v>80.950411000000003</v>
      </c>
      <c r="I1269" s="5">
        <v>4</v>
      </c>
      <c r="P1269">
        <v>2</v>
      </c>
      <c r="Q1269" t="str">
        <f t="shared" si="20"/>
        <v>34</v>
      </c>
    </row>
    <row r="1270" spans="1:17" x14ac:dyDescent="0.25">
      <c r="A1270">
        <v>1269</v>
      </c>
      <c r="F1270">
        <v>80.371053000000003</v>
      </c>
      <c r="G1270" s="3">
        <v>3</v>
      </c>
      <c r="H1270">
        <v>80.933831000000012</v>
      </c>
      <c r="I1270" s="5">
        <v>4</v>
      </c>
      <c r="P1270">
        <v>2</v>
      </c>
      <c r="Q1270" t="str">
        <f t="shared" si="20"/>
        <v>34</v>
      </c>
    </row>
    <row r="1271" spans="1:17" x14ac:dyDescent="0.25">
      <c r="A1271">
        <v>1270</v>
      </c>
      <c r="F1271">
        <v>80.403144000000012</v>
      </c>
      <c r="G1271" s="3">
        <v>3</v>
      </c>
      <c r="H1271">
        <v>80.981175000000007</v>
      </c>
      <c r="I1271" s="5">
        <v>4</v>
      </c>
      <c r="P1271">
        <v>2</v>
      </c>
      <c r="Q1271" t="str">
        <f t="shared" si="20"/>
        <v>34</v>
      </c>
    </row>
    <row r="1272" spans="1:17" x14ac:dyDescent="0.25">
      <c r="A1272">
        <v>1271</v>
      </c>
      <c r="F1272">
        <v>80.403144000000012</v>
      </c>
      <c r="G1272" s="3">
        <v>3</v>
      </c>
      <c r="H1272">
        <v>80.964849000000001</v>
      </c>
      <c r="I1272" s="5">
        <v>4</v>
      </c>
      <c r="P1272">
        <v>2</v>
      </c>
      <c r="Q1272" t="str">
        <f t="shared" si="20"/>
        <v>34</v>
      </c>
    </row>
    <row r="1273" spans="1:17" x14ac:dyDescent="0.25">
      <c r="A1273">
        <v>1272</v>
      </c>
      <c r="H1273">
        <v>80.966430000000003</v>
      </c>
      <c r="I1273" s="5">
        <v>4</v>
      </c>
      <c r="P1273">
        <v>1</v>
      </c>
      <c r="Q1273" t="str">
        <f t="shared" si="20"/>
        <v>4</v>
      </c>
    </row>
    <row r="1274" spans="1:17" x14ac:dyDescent="0.25">
      <c r="A1274">
        <v>1273</v>
      </c>
      <c r="P1274">
        <v>0</v>
      </c>
      <c r="Q1274" t="str">
        <f t="shared" si="20"/>
        <v/>
      </c>
    </row>
    <row r="1275" spans="1:17" x14ac:dyDescent="0.25">
      <c r="A1275">
        <v>1274</v>
      </c>
      <c r="P1275">
        <v>0</v>
      </c>
      <c r="Q1275" t="str">
        <f t="shared" si="20"/>
        <v/>
      </c>
    </row>
    <row r="1276" spans="1:17" x14ac:dyDescent="0.25">
      <c r="A1276">
        <v>1275</v>
      </c>
      <c r="P1276">
        <v>0</v>
      </c>
      <c r="Q1276" t="str">
        <f t="shared" si="20"/>
        <v/>
      </c>
    </row>
    <row r="1277" spans="1:17" x14ac:dyDescent="0.25">
      <c r="A1277">
        <v>1276</v>
      </c>
      <c r="B1277">
        <v>104.37970200000001</v>
      </c>
      <c r="C1277" s="4">
        <v>1</v>
      </c>
      <c r="P1277">
        <v>1</v>
      </c>
      <c r="Q1277" t="str">
        <f t="shared" si="20"/>
        <v>1</v>
      </c>
    </row>
    <row r="1278" spans="1:17" x14ac:dyDescent="0.25">
      <c r="A1278">
        <v>1277</v>
      </c>
      <c r="B1278">
        <v>104.35633300000001</v>
      </c>
      <c r="C1278" s="4">
        <v>1</v>
      </c>
      <c r="P1278">
        <v>1</v>
      </c>
      <c r="Q1278" t="str">
        <f t="shared" si="20"/>
        <v>1</v>
      </c>
    </row>
    <row r="1279" spans="1:17" x14ac:dyDescent="0.25">
      <c r="A1279">
        <v>1278</v>
      </c>
      <c r="B1279">
        <v>104.361231</v>
      </c>
      <c r="C1279" s="4">
        <v>1</v>
      </c>
      <c r="P1279">
        <v>1</v>
      </c>
      <c r="Q1279" t="str">
        <f t="shared" si="20"/>
        <v>1</v>
      </c>
    </row>
    <row r="1280" spans="1:17" x14ac:dyDescent="0.25">
      <c r="A1280">
        <v>1279</v>
      </c>
      <c r="B1280">
        <v>104.37219800000001</v>
      </c>
      <c r="C1280" s="4">
        <v>1</v>
      </c>
      <c r="P1280">
        <v>1</v>
      </c>
      <c r="Q1280" t="str">
        <f t="shared" si="20"/>
        <v>1</v>
      </c>
    </row>
    <row r="1281" spans="1:17" x14ac:dyDescent="0.25">
      <c r="A1281">
        <v>1280</v>
      </c>
      <c r="B1281">
        <v>104.377814</v>
      </c>
      <c r="C1281" s="4">
        <v>1</v>
      </c>
      <c r="D1281">
        <v>108.96293100000001</v>
      </c>
      <c r="E1281" s="2">
        <v>2</v>
      </c>
      <c r="P1281">
        <v>2</v>
      </c>
      <c r="Q1281" t="str">
        <f t="shared" si="20"/>
        <v>12</v>
      </c>
    </row>
    <row r="1282" spans="1:17" x14ac:dyDescent="0.25">
      <c r="A1282">
        <v>1281</v>
      </c>
      <c r="B1282">
        <v>104.36143300000001</v>
      </c>
      <c r="C1282" s="4">
        <v>1</v>
      </c>
      <c r="D1282">
        <v>108.99532900000001</v>
      </c>
      <c r="E1282" s="2">
        <v>2</v>
      </c>
      <c r="P1282">
        <v>2</v>
      </c>
      <c r="Q1282" t="str">
        <f t="shared" ref="Q1282:Q1345" si="21">CONCATENATE(C1282,E1282,G1282,I1282)</f>
        <v>12</v>
      </c>
    </row>
    <row r="1283" spans="1:17" x14ac:dyDescent="0.25">
      <c r="A1283">
        <v>1282</v>
      </c>
      <c r="B1283">
        <v>104.38434400000001</v>
      </c>
      <c r="C1283" s="4">
        <v>1</v>
      </c>
      <c r="D1283">
        <v>108.96410600000002</v>
      </c>
      <c r="E1283" s="2">
        <v>2</v>
      </c>
      <c r="P1283">
        <v>2</v>
      </c>
      <c r="Q1283" t="str">
        <f t="shared" si="21"/>
        <v>12</v>
      </c>
    </row>
    <row r="1284" spans="1:17" x14ac:dyDescent="0.25">
      <c r="A1284">
        <v>1283</v>
      </c>
      <c r="B1284">
        <v>104.37970200000001</v>
      </c>
      <c r="C1284" s="4">
        <v>1</v>
      </c>
      <c r="D1284">
        <v>108.97828900000002</v>
      </c>
      <c r="E1284" s="2">
        <v>2</v>
      </c>
      <c r="P1284">
        <v>2</v>
      </c>
      <c r="Q1284" t="str">
        <f t="shared" si="21"/>
        <v>12</v>
      </c>
    </row>
    <row r="1285" spans="1:17" x14ac:dyDescent="0.25">
      <c r="A1285">
        <v>1284</v>
      </c>
      <c r="D1285">
        <v>108.96354500000001</v>
      </c>
      <c r="E1285" s="2">
        <v>2</v>
      </c>
      <c r="P1285">
        <v>1</v>
      </c>
      <c r="Q1285" t="str">
        <f t="shared" si="21"/>
        <v>2</v>
      </c>
    </row>
    <row r="1286" spans="1:17" x14ac:dyDescent="0.25">
      <c r="A1286">
        <v>1285</v>
      </c>
      <c r="D1286">
        <v>108.99644700000002</v>
      </c>
      <c r="E1286" s="2">
        <v>2</v>
      </c>
      <c r="P1286">
        <v>1</v>
      </c>
      <c r="Q1286" t="str">
        <f t="shared" si="21"/>
        <v>2</v>
      </c>
    </row>
    <row r="1287" spans="1:17" x14ac:dyDescent="0.25">
      <c r="A1287">
        <v>1286</v>
      </c>
      <c r="D1287">
        <v>108.96293100000001</v>
      </c>
      <c r="E1287" s="2">
        <v>2</v>
      </c>
      <c r="F1287">
        <v>109.08267000000001</v>
      </c>
      <c r="G1287" s="3">
        <v>3</v>
      </c>
      <c r="P1287">
        <v>2</v>
      </c>
      <c r="Q1287" t="str">
        <f t="shared" si="21"/>
        <v>23</v>
      </c>
    </row>
    <row r="1288" spans="1:17" x14ac:dyDescent="0.25">
      <c r="A1288">
        <v>1287</v>
      </c>
      <c r="F1288">
        <v>109.057265</v>
      </c>
      <c r="G1288" s="3">
        <v>3</v>
      </c>
      <c r="P1288">
        <v>1</v>
      </c>
      <c r="Q1288" t="str">
        <f t="shared" si="21"/>
        <v>3</v>
      </c>
    </row>
    <row r="1289" spans="1:17" x14ac:dyDescent="0.25">
      <c r="A1289">
        <v>1288</v>
      </c>
      <c r="F1289">
        <v>109.06098800000001</v>
      </c>
      <c r="G1289" s="3">
        <v>3</v>
      </c>
      <c r="H1289">
        <v>111.19470100000001</v>
      </c>
      <c r="I1289" s="5">
        <v>4</v>
      </c>
      <c r="P1289">
        <v>2</v>
      </c>
      <c r="Q1289" t="str">
        <f t="shared" si="21"/>
        <v>34</v>
      </c>
    </row>
    <row r="1290" spans="1:17" x14ac:dyDescent="0.25">
      <c r="A1290">
        <v>1289</v>
      </c>
      <c r="F1290">
        <v>109.09475900000001</v>
      </c>
      <c r="G1290" s="3">
        <v>3</v>
      </c>
      <c r="H1290">
        <v>111.21612800000001</v>
      </c>
      <c r="I1290" s="5">
        <v>4</v>
      </c>
      <c r="P1290">
        <v>2</v>
      </c>
      <c r="Q1290" t="str">
        <f t="shared" si="21"/>
        <v>34</v>
      </c>
    </row>
    <row r="1291" spans="1:17" x14ac:dyDescent="0.25">
      <c r="A1291">
        <v>1290</v>
      </c>
      <c r="F1291">
        <v>109.02037600000001</v>
      </c>
      <c r="G1291" s="3">
        <v>3</v>
      </c>
      <c r="H1291">
        <v>111.16026500000001</v>
      </c>
      <c r="I1291" s="5">
        <v>4</v>
      </c>
      <c r="P1291">
        <v>2</v>
      </c>
      <c r="Q1291" t="str">
        <f t="shared" si="21"/>
        <v>34</v>
      </c>
    </row>
    <row r="1292" spans="1:17" x14ac:dyDescent="0.25">
      <c r="A1292">
        <v>1291</v>
      </c>
      <c r="F1292">
        <v>109.04292500000001</v>
      </c>
      <c r="G1292" s="3">
        <v>3</v>
      </c>
      <c r="H1292">
        <v>111.17062200000001</v>
      </c>
      <c r="I1292" s="5">
        <v>4</v>
      </c>
      <c r="P1292">
        <v>2</v>
      </c>
      <c r="Q1292" t="str">
        <f t="shared" si="21"/>
        <v>34</v>
      </c>
    </row>
    <row r="1293" spans="1:17" x14ac:dyDescent="0.25">
      <c r="A1293">
        <v>1292</v>
      </c>
      <c r="F1293">
        <v>109.06506900000001</v>
      </c>
      <c r="G1293" s="3">
        <v>3</v>
      </c>
      <c r="H1293">
        <v>111.15286900000001</v>
      </c>
      <c r="I1293" s="5">
        <v>4</v>
      </c>
      <c r="P1293">
        <v>2</v>
      </c>
      <c r="Q1293" t="str">
        <f t="shared" si="21"/>
        <v>34</v>
      </c>
    </row>
    <row r="1294" spans="1:17" x14ac:dyDescent="0.25">
      <c r="A1294">
        <v>1293</v>
      </c>
      <c r="F1294">
        <v>109.08267000000001</v>
      </c>
      <c r="G1294" s="3">
        <v>3</v>
      </c>
      <c r="H1294">
        <v>111.18006000000001</v>
      </c>
      <c r="I1294" s="5">
        <v>4</v>
      </c>
      <c r="P1294">
        <v>2</v>
      </c>
      <c r="Q1294" t="str">
        <f t="shared" si="21"/>
        <v>34</v>
      </c>
    </row>
    <row r="1295" spans="1:17" x14ac:dyDescent="0.25">
      <c r="A1295">
        <v>1294</v>
      </c>
      <c r="F1295">
        <v>109.08267000000001</v>
      </c>
      <c r="G1295" s="3">
        <v>3</v>
      </c>
      <c r="H1295">
        <v>111.19954900000002</v>
      </c>
      <c r="I1295" s="5">
        <v>4</v>
      </c>
      <c r="P1295">
        <v>2</v>
      </c>
      <c r="Q1295" t="str">
        <f t="shared" si="21"/>
        <v>34</v>
      </c>
    </row>
    <row r="1296" spans="1:17" x14ac:dyDescent="0.25">
      <c r="A1296">
        <v>1295</v>
      </c>
      <c r="H1296">
        <v>111.19470100000001</v>
      </c>
      <c r="I1296" s="5">
        <v>4</v>
      </c>
      <c r="P1296">
        <v>1</v>
      </c>
      <c r="Q1296" t="str">
        <f t="shared" si="21"/>
        <v>4</v>
      </c>
    </row>
    <row r="1297" spans="1:17" x14ac:dyDescent="0.25">
      <c r="A1297">
        <v>1296</v>
      </c>
      <c r="B1297">
        <v>131.19406700000002</v>
      </c>
      <c r="C1297" s="4">
        <v>1</v>
      </c>
      <c r="P1297">
        <v>1</v>
      </c>
      <c r="Q1297" t="str">
        <f t="shared" si="21"/>
        <v>1</v>
      </c>
    </row>
    <row r="1298" spans="1:17" x14ac:dyDescent="0.25">
      <c r="A1298">
        <v>1297</v>
      </c>
      <c r="B1298">
        <v>131.16897</v>
      </c>
      <c r="C1298" s="4">
        <v>1</v>
      </c>
      <c r="P1298">
        <v>1</v>
      </c>
      <c r="Q1298" t="str">
        <f t="shared" si="21"/>
        <v>1</v>
      </c>
    </row>
    <row r="1299" spans="1:17" x14ac:dyDescent="0.25">
      <c r="A1299">
        <v>1298</v>
      </c>
      <c r="B1299">
        <v>131.16932500000001</v>
      </c>
      <c r="C1299" s="4">
        <v>1</v>
      </c>
      <c r="P1299">
        <v>1</v>
      </c>
      <c r="Q1299" t="str">
        <f t="shared" si="21"/>
        <v>1</v>
      </c>
    </row>
    <row r="1300" spans="1:17" x14ac:dyDescent="0.25">
      <c r="A1300">
        <v>1299</v>
      </c>
      <c r="B1300">
        <v>131.19804600000001</v>
      </c>
      <c r="C1300" s="4">
        <v>1</v>
      </c>
      <c r="P1300">
        <v>1</v>
      </c>
      <c r="Q1300" t="str">
        <f t="shared" si="21"/>
        <v>1</v>
      </c>
    </row>
    <row r="1301" spans="1:17" x14ac:dyDescent="0.25">
      <c r="A1301">
        <v>1300</v>
      </c>
      <c r="B1301">
        <v>131.25707500000001</v>
      </c>
      <c r="C1301" s="4">
        <v>1</v>
      </c>
      <c r="P1301">
        <v>1</v>
      </c>
      <c r="Q1301" t="str">
        <f t="shared" si="21"/>
        <v>1</v>
      </c>
    </row>
    <row r="1302" spans="1:17" x14ac:dyDescent="0.25">
      <c r="A1302">
        <v>1301</v>
      </c>
      <c r="B1302">
        <v>131.237639</v>
      </c>
      <c r="C1302" s="4">
        <v>1</v>
      </c>
      <c r="P1302">
        <v>1</v>
      </c>
      <c r="Q1302" t="str">
        <f t="shared" si="21"/>
        <v>1</v>
      </c>
    </row>
    <row r="1303" spans="1:17" x14ac:dyDescent="0.25">
      <c r="A1303">
        <v>1302</v>
      </c>
      <c r="B1303">
        <v>131.27151700000002</v>
      </c>
      <c r="C1303" s="4">
        <v>1</v>
      </c>
      <c r="D1303">
        <v>135.68041400000001</v>
      </c>
      <c r="E1303" s="2">
        <v>2</v>
      </c>
      <c r="P1303">
        <v>2</v>
      </c>
      <c r="Q1303" t="str">
        <f t="shared" si="21"/>
        <v>12</v>
      </c>
    </row>
    <row r="1304" spans="1:17" x14ac:dyDescent="0.25">
      <c r="A1304">
        <v>1303</v>
      </c>
      <c r="B1304">
        <v>131.22274200000001</v>
      </c>
      <c r="C1304" s="4">
        <v>1</v>
      </c>
      <c r="D1304">
        <v>135.68041400000001</v>
      </c>
      <c r="E1304" s="2">
        <v>2</v>
      </c>
      <c r="P1304">
        <v>2</v>
      </c>
      <c r="Q1304" t="str">
        <f t="shared" si="21"/>
        <v>12</v>
      </c>
    </row>
    <row r="1305" spans="1:17" x14ac:dyDescent="0.25">
      <c r="A1305">
        <v>1304</v>
      </c>
      <c r="B1305">
        <v>131.19406700000002</v>
      </c>
      <c r="C1305" s="4">
        <v>1</v>
      </c>
      <c r="D1305">
        <v>135.68041400000001</v>
      </c>
      <c r="E1305" s="2">
        <v>2</v>
      </c>
      <c r="P1305">
        <v>2</v>
      </c>
      <c r="Q1305" t="str">
        <f t="shared" si="21"/>
        <v>12</v>
      </c>
    </row>
    <row r="1306" spans="1:17" x14ac:dyDescent="0.25">
      <c r="A1306">
        <v>1305</v>
      </c>
      <c r="B1306">
        <v>131.19406700000002</v>
      </c>
      <c r="C1306" s="4">
        <v>1</v>
      </c>
      <c r="D1306">
        <v>135.68041400000001</v>
      </c>
      <c r="E1306" s="2">
        <v>2</v>
      </c>
      <c r="P1306">
        <v>2</v>
      </c>
      <c r="Q1306" t="str">
        <f t="shared" si="21"/>
        <v>12</v>
      </c>
    </row>
    <row r="1307" spans="1:17" x14ac:dyDescent="0.25">
      <c r="A1307">
        <v>1306</v>
      </c>
      <c r="D1307">
        <v>135.68041400000001</v>
      </c>
      <c r="E1307" s="2">
        <v>2</v>
      </c>
      <c r="P1307">
        <v>1</v>
      </c>
      <c r="Q1307" t="str">
        <f t="shared" si="21"/>
        <v>2</v>
      </c>
    </row>
    <row r="1308" spans="1:17" x14ac:dyDescent="0.25">
      <c r="A1308">
        <v>1307</v>
      </c>
      <c r="D1308">
        <v>135.68041400000001</v>
      </c>
      <c r="E1308" s="2">
        <v>2</v>
      </c>
      <c r="P1308">
        <v>1</v>
      </c>
      <c r="Q1308" t="str">
        <f t="shared" si="21"/>
        <v>2</v>
      </c>
    </row>
    <row r="1309" spans="1:17" x14ac:dyDescent="0.25">
      <c r="A1309">
        <v>1308</v>
      </c>
      <c r="D1309">
        <v>135.68041400000001</v>
      </c>
      <c r="E1309" s="2">
        <v>2</v>
      </c>
      <c r="P1309">
        <v>1</v>
      </c>
      <c r="Q1309" t="str">
        <f t="shared" si="21"/>
        <v>2</v>
      </c>
    </row>
    <row r="1310" spans="1:17" x14ac:dyDescent="0.25">
      <c r="A1310">
        <v>1309</v>
      </c>
      <c r="D1310">
        <v>135.68041400000001</v>
      </c>
      <c r="E1310" s="2">
        <v>2</v>
      </c>
      <c r="F1310">
        <v>135.331095</v>
      </c>
      <c r="G1310" s="3">
        <v>3</v>
      </c>
      <c r="P1310">
        <v>2</v>
      </c>
      <c r="Q1310" t="str">
        <f t="shared" si="21"/>
        <v>23</v>
      </c>
    </row>
    <row r="1311" spans="1:17" x14ac:dyDescent="0.25">
      <c r="A1311">
        <v>1310</v>
      </c>
      <c r="F1311">
        <v>135.331095</v>
      </c>
      <c r="G1311" s="3">
        <v>3</v>
      </c>
      <c r="H1311">
        <v>136.03391500000001</v>
      </c>
      <c r="I1311" s="5">
        <v>4</v>
      </c>
      <c r="P1311">
        <v>2</v>
      </c>
      <c r="Q1311" t="str">
        <f t="shared" si="21"/>
        <v>34</v>
      </c>
    </row>
    <row r="1312" spans="1:17" x14ac:dyDescent="0.25">
      <c r="A1312">
        <v>1311</v>
      </c>
      <c r="F1312">
        <v>135.331095</v>
      </c>
      <c r="G1312" s="3">
        <v>3</v>
      </c>
      <c r="H1312">
        <v>136.03391500000001</v>
      </c>
      <c r="I1312" s="5">
        <v>4</v>
      </c>
      <c r="P1312">
        <v>2</v>
      </c>
      <c r="Q1312" t="str">
        <f t="shared" si="21"/>
        <v>34</v>
      </c>
    </row>
    <row r="1313" spans="1:17" x14ac:dyDescent="0.25">
      <c r="A1313">
        <v>1312</v>
      </c>
      <c r="F1313">
        <v>135.331095</v>
      </c>
      <c r="G1313" s="3">
        <v>3</v>
      </c>
      <c r="H1313">
        <v>136.03391500000001</v>
      </c>
      <c r="I1313" s="5">
        <v>4</v>
      </c>
      <c r="P1313">
        <v>2</v>
      </c>
      <c r="Q1313" t="str">
        <f t="shared" si="21"/>
        <v>34</v>
      </c>
    </row>
    <row r="1314" spans="1:17" x14ac:dyDescent="0.25">
      <c r="A1314">
        <v>1313</v>
      </c>
      <c r="F1314">
        <v>135.331095</v>
      </c>
      <c r="G1314" s="3">
        <v>3</v>
      </c>
      <c r="H1314">
        <v>136.03391500000001</v>
      </c>
      <c r="I1314" s="5">
        <v>4</v>
      </c>
      <c r="P1314">
        <v>2</v>
      </c>
      <c r="Q1314" t="str">
        <f t="shared" si="21"/>
        <v>34</v>
      </c>
    </row>
    <row r="1315" spans="1:17" x14ac:dyDescent="0.25">
      <c r="A1315">
        <v>1314</v>
      </c>
      <c r="F1315">
        <v>135.331095</v>
      </c>
      <c r="G1315" s="3">
        <v>3</v>
      </c>
      <c r="H1315">
        <v>136.03391500000001</v>
      </c>
      <c r="I1315" s="5">
        <v>4</v>
      </c>
      <c r="P1315">
        <v>2</v>
      </c>
      <c r="Q1315" t="str">
        <f t="shared" si="21"/>
        <v>34</v>
      </c>
    </row>
    <row r="1316" spans="1:17" x14ac:dyDescent="0.25">
      <c r="A1316">
        <v>1315</v>
      </c>
      <c r="F1316">
        <v>135.331095</v>
      </c>
      <c r="G1316" s="3">
        <v>3</v>
      </c>
      <c r="H1316">
        <v>136.03391500000001</v>
      </c>
      <c r="I1316" s="5">
        <v>4</v>
      </c>
      <c r="P1316">
        <v>2</v>
      </c>
      <c r="Q1316" t="str">
        <f t="shared" si="21"/>
        <v>34</v>
      </c>
    </row>
    <row r="1317" spans="1:17" x14ac:dyDescent="0.25">
      <c r="A1317">
        <v>1316</v>
      </c>
      <c r="F1317">
        <v>135.331095</v>
      </c>
      <c r="G1317" s="3">
        <v>3</v>
      </c>
      <c r="H1317">
        <v>136.03391500000001</v>
      </c>
      <c r="I1317" s="5">
        <v>4</v>
      </c>
      <c r="P1317">
        <v>2</v>
      </c>
      <c r="Q1317" t="str">
        <f t="shared" si="21"/>
        <v>34</v>
      </c>
    </row>
    <row r="1318" spans="1:17" x14ac:dyDescent="0.25">
      <c r="A1318">
        <v>1317</v>
      </c>
      <c r="H1318">
        <v>136.03391500000001</v>
      </c>
      <c r="I1318" s="5">
        <v>4</v>
      </c>
      <c r="P1318">
        <v>1</v>
      </c>
      <c r="Q1318" t="str">
        <f t="shared" si="21"/>
        <v>4</v>
      </c>
    </row>
    <row r="1319" spans="1:17" x14ac:dyDescent="0.25">
      <c r="A1319">
        <v>1318</v>
      </c>
      <c r="P1319">
        <v>0</v>
      </c>
      <c r="Q1319" t="str">
        <f t="shared" si="21"/>
        <v/>
      </c>
    </row>
    <row r="1320" spans="1:17" x14ac:dyDescent="0.25">
      <c r="A1320">
        <v>1319</v>
      </c>
      <c r="P1320">
        <v>0</v>
      </c>
      <c r="Q1320" t="str">
        <f t="shared" si="21"/>
        <v/>
      </c>
    </row>
    <row r="1321" spans="1:17" x14ac:dyDescent="0.25">
      <c r="A1321">
        <v>1320</v>
      </c>
      <c r="P1321">
        <v>0</v>
      </c>
      <c r="Q1321" t="str">
        <f t="shared" si="21"/>
        <v/>
      </c>
    </row>
    <row r="1322" spans="1:17" x14ac:dyDescent="0.25">
      <c r="A1322">
        <v>1321</v>
      </c>
      <c r="P1322">
        <v>0</v>
      </c>
      <c r="Q1322" t="str">
        <f t="shared" si="21"/>
        <v/>
      </c>
    </row>
    <row r="1323" spans="1:17" x14ac:dyDescent="0.25">
      <c r="A1323">
        <v>1322</v>
      </c>
      <c r="P1323">
        <v>0</v>
      </c>
      <c r="Q1323" t="str">
        <f t="shared" si="21"/>
        <v/>
      </c>
    </row>
    <row r="1324" spans="1:17" x14ac:dyDescent="0.25">
      <c r="A1324">
        <v>1323</v>
      </c>
      <c r="B1324">
        <v>168.62606700000001</v>
      </c>
      <c r="C1324" s="4">
        <v>1</v>
      </c>
      <c r="P1324">
        <v>1</v>
      </c>
      <c r="Q1324" t="str">
        <f t="shared" si="21"/>
        <v>1</v>
      </c>
    </row>
    <row r="1325" spans="1:17" x14ac:dyDescent="0.25">
      <c r="A1325">
        <v>1324</v>
      </c>
      <c r="B1325">
        <v>168.65861599999999</v>
      </c>
      <c r="C1325" s="4">
        <v>1</v>
      </c>
      <c r="P1325">
        <v>1</v>
      </c>
      <c r="Q1325" t="str">
        <f t="shared" si="21"/>
        <v>1</v>
      </c>
    </row>
    <row r="1326" spans="1:17" x14ac:dyDescent="0.25">
      <c r="A1326">
        <v>1325</v>
      </c>
      <c r="B1326">
        <v>168.69050300000001</v>
      </c>
      <c r="C1326" s="4">
        <v>1</v>
      </c>
      <c r="D1326">
        <v>172.625857</v>
      </c>
      <c r="E1326" s="2">
        <v>2</v>
      </c>
      <c r="P1326">
        <v>2</v>
      </c>
      <c r="Q1326" t="str">
        <f t="shared" si="21"/>
        <v>12</v>
      </c>
    </row>
    <row r="1327" spans="1:17" x14ac:dyDescent="0.25">
      <c r="A1327">
        <v>1326</v>
      </c>
      <c r="B1327">
        <v>168.66555299999999</v>
      </c>
      <c r="C1327" s="4">
        <v>1</v>
      </c>
      <c r="D1327">
        <v>172.575861</v>
      </c>
      <c r="E1327" s="2">
        <v>2</v>
      </c>
      <c r="P1327">
        <v>2</v>
      </c>
      <c r="Q1327" t="str">
        <f t="shared" si="21"/>
        <v>12</v>
      </c>
    </row>
    <row r="1328" spans="1:17" x14ac:dyDescent="0.25">
      <c r="A1328">
        <v>1327</v>
      </c>
      <c r="B1328">
        <v>168.64754300000001</v>
      </c>
      <c r="C1328" s="4">
        <v>1</v>
      </c>
      <c r="D1328">
        <v>172.59509300000002</v>
      </c>
      <c r="E1328" s="2">
        <v>2</v>
      </c>
      <c r="P1328">
        <v>2</v>
      </c>
      <c r="Q1328" t="str">
        <f t="shared" si="21"/>
        <v>12</v>
      </c>
    </row>
    <row r="1329" spans="1:17" x14ac:dyDescent="0.25">
      <c r="A1329">
        <v>1328</v>
      </c>
      <c r="B1329">
        <v>168.61953600000001</v>
      </c>
      <c r="C1329" s="4">
        <v>1</v>
      </c>
      <c r="D1329">
        <v>172.61473699999999</v>
      </c>
      <c r="E1329" s="2">
        <v>2</v>
      </c>
      <c r="P1329">
        <v>2</v>
      </c>
      <c r="Q1329" t="str">
        <f t="shared" si="21"/>
        <v>12</v>
      </c>
    </row>
    <row r="1330" spans="1:17" x14ac:dyDescent="0.25">
      <c r="A1330">
        <v>1329</v>
      </c>
      <c r="B1330">
        <v>168.61652600000002</v>
      </c>
      <c r="C1330" s="4">
        <v>1</v>
      </c>
      <c r="D1330">
        <v>172.64402100000001</v>
      </c>
      <c r="E1330" s="2">
        <v>2</v>
      </c>
      <c r="P1330">
        <v>2</v>
      </c>
      <c r="Q1330" t="str">
        <f t="shared" si="21"/>
        <v>12</v>
      </c>
    </row>
    <row r="1331" spans="1:17" x14ac:dyDescent="0.25">
      <c r="A1331">
        <v>1330</v>
      </c>
      <c r="D1331">
        <v>172.65024399999999</v>
      </c>
      <c r="E1331" s="2">
        <v>2</v>
      </c>
      <c r="P1331">
        <v>1</v>
      </c>
      <c r="Q1331" t="str">
        <f t="shared" si="21"/>
        <v>2</v>
      </c>
    </row>
    <row r="1332" spans="1:17" x14ac:dyDescent="0.25">
      <c r="A1332">
        <v>1331</v>
      </c>
      <c r="D1332">
        <v>172.625857</v>
      </c>
      <c r="E1332" s="2">
        <v>2</v>
      </c>
      <c r="P1332">
        <v>1</v>
      </c>
      <c r="Q1332" t="str">
        <f t="shared" si="21"/>
        <v>2</v>
      </c>
    </row>
    <row r="1333" spans="1:17" x14ac:dyDescent="0.25">
      <c r="A1333">
        <v>1332</v>
      </c>
      <c r="D1333">
        <v>172.625857</v>
      </c>
      <c r="E1333" s="2">
        <v>2</v>
      </c>
      <c r="P1333">
        <v>1</v>
      </c>
      <c r="Q1333" t="str">
        <f t="shared" si="21"/>
        <v>2</v>
      </c>
    </row>
    <row r="1334" spans="1:17" x14ac:dyDescent="0.25">
      <c r="A1334">
        <v>1333</v>
      </c>
      <c r="F1334">
        <v>173.37842000000001</v>
      </c>
      <c r="G1334" s="3">
        <v>3</v>
      </c>
      <c r="H1334">
        <v>173.306996</v>
      </c>
      <c r="I1334" s="5">
        <v>4</v>
      </c>
      <c r="P1334">
        <v>2</v>
      </c>
      <c r="Q1334" t="str">
        <f t="shared" si="21"/>
        <v>34</v>
      </c>
    </row>
    <row r="1335" spans="1:17" x14ac:dyDescent="0.25">
      <c r="A1335">
        <v>1334</v>
      </c>
      <c r="F1335">
        <v>173.39306300000001</v>
      </c>
      <c r="G1335" s="3">
        <v>3</v>
      </c>
      <c r="H1335">
        <v>173.26607899999999</v>
      </c>
      <c r="I1335" s="5">
        <v>4</v>
      </c>
      <c r="P1335">
        <v>2</v>
      </c>
      <c r="Q1335" t="str">
        <f t="shared" si="21"/>
        <v>34</v>
      </c>
    </row>
    <row r="1336" spans="1:17" x14ac:dyDescent="0.25">
      <c r="A1336">
        <v>1335</v>
      </c>
      <c r="F1336">
        <v>173.34816799999999</v>
      </c>
      <c r="G1336" s="3">
        <v>3</v>
      </c>
      <c r="H1336">
        <v>173.29153700000001</v>
      </c>
      <c r="I1336" s="5">
        <v>4</v>
      </c>
      <c r="P1336">
        <v>2</v>
      </c>
      <c r="Q1336" t="str">
        <f t="shared" si="21"/>
        <v>34</v>
      </c>
    </row>
    <row r="1337" spans="1:17" x14ac:dyDescent="0.25">
      <c r="A1337">
        <v>1336</v>
      </c>
      <c r="F1337">
        <v>173.37913600000002</v>
      </c>
      <c r="G1337" s="3">
        <v>3</v>
      </c>
      <c r="H1337">
        <v>173.26720299999999</v>
      </c>
      <c r="I1337" s="5">
        <v>4</v>
      </c>
      <c r="P1337">
        <v>2</v>
      </c>
      <c r="Q1337" t="str">
        <f t="shared" si="21"/>
        <v>34</v>
      </c>
    </row>
    <row r="1338" spans="1:17" x14ac:dyDescent="0.25">
      <c r="A1338">
        <v>1337</v>
      </c>
      <c r="F1338">
        <v>173.3723</v>
      </c>
      <c r="G1338" s="3">
        <v>3</v>
      </c>
      <c r="H1338">
        <v>173.28720100000001</v>
      </c>
      <c r="I1338" s="5">
        <v>4</v>
      </c>
      <c r="P1338">
        <v>2</v>
      </c>
      <c r="Q1338" t="str">
        <f t="shared" si="21"/>
        <v>34</v>
      </c>
    </row>
    <row r="1339" spans="1:17" x14ac:dyDescent="0.25">
      <c r="A1339">
        <v>1338</v>
      </c>
      <c r="F1339">
        <v>173.28587400000001</v>
      </c>
      <c r="G1339" s="3">
        <v>3</v>
      </c>
      <c r="H1339">
        <v>173.23567200000002</v>
      </c>
      <c r="I1339" s="5">
        <v>4</v>
      </c>
      <c r="P1339">
        <v>2</v>
      </c>
      <c r="Q1339" t="str">
        <f t="shared" si="21"/>
        <v>34</v>
      </c>
    </row>
    <row r="1340" spans="1:17" x14ac:dyDescent="0.25">
      <c r="A1340">
        <v>1339</v>
      </c>
      <c r="F1340">
        <v>173.37842000000001</v>
      </c>
      <c r="G1340" s="3">
        <v>3</v>
      </c>
      <c r="H1340">
        <v>173.306996</v>
      </c>
      <c r="I1340" s="5">
        <v>4</v>
      </c>
      <c r="P1340">
        <v>2</v>
      </c>
      <c r="Q1340" t="str">
        <f t="shared" si="21"/>
        <v>34</v>
      </c>
    </row>
    <row r="1341" spans="1:17" x14ac:dyDescent="0.25">
      <c r="A1341">
        <v>1340</v>
      </c>
      <c r="F1341">
        <v>173.37842000000001</v>
      </c>
      <c r="G1341" s="3">
        <v>3</v>
      </c>
      <c r="H1341">
        <v>173.306996</v>
      </c>
      <c r="I1341" s="5">
        <v>4</v>
      </c>
      <c r="P1341">
        <v>2</v>
      </c>
      <c r="Q1341" t="str">
        <f t="shared" si="21"/>
        <v>34</v>
      </c>
    </row>
    <row r="1342" spans="1:17" x14ac:dyDescent="0.25">
      <c r="A1342">
        <v>1341</v>
      </c>
      <c r="P1342">
        <v>0</v>
      </c>
      <c r="Q1342" t="str">
        <f t="shared" si="21"/>
        <v/>
      </c>
    </row>
    <row r="1343" spans="1:17" x14ac:dyDescent="0.25">
      <c r="A1343">
        <v>1342</v>
      </c>
      <c r="P1343">
        <v>0</v>
      </c>
      <c r="Q1343" t="str">
        <f t="shared" si="21"/>
        <v/>
      </c>
    </row>
    <row r="1344" spans="1:17" x14ac:dyDescent="0.25">
      <c r="A1344">
        <v>1343</v>
      </c>
      <c r="P1344">
        <v>0</v>
      </c>
      <c r="Q1344" t="str">
        <f t="shared" si="21"/>
        <v/>
      </c>
    </row>
    <row r="1345" spans="1:17" x14ac:dyDescent="0.25">
      <c r="A1345">
        <v>1344</v>
      </c>
      <c r="P1345">
        <v>0</v>
      </c>
      <c r="Q1345" t="str">
        <f t="shared" si="21"/>
        <v/>
      </c>
    </row>
    <row r="1346" spans="1:17" x14ac:dyDescent="0.25">
      <c r="A1346">
        <v>1345</v>
      </c>
      <c r="B1346">
        <v>198.905203</v>
      </c>
      <c r="C1346" s="4">
        <v>1</v>
      </c>
      <c r="P1346">
        <v>1</v>
      </c>
      <c r="Q1346" t="str">
        <f t="shared" ref="Q1346:Q1409" si="22">CONCATENATE(C1346,E1346,G1346,I1346)</f>
        <v>1</v>
      </c>
    </row>
    <row r="1347" spans="1:17" x14ac:dyDescent="0.25">
      <c r="A1347">
        <v>1346</v>
      </c>
      <c r="B1347">
        <v>198.935507</v>
      </c>
      <c r="C1347" s="4">
        <v>1</v>
      </c>
      <c r="P1347">
        <v>1</v>
      </c>
      <c r="Q1347" t="str">
        <f t="shared" si="22"/>
        <v>1</v>
      </c>
    </row>
    <row r="1348" spans="1:17" x14ac:dyDescent="0.25">
      <c r="A1348">
        <v>1347</v>
      </c>
      <c r="B1348">
        <v>198.89382800000001</v>
      </c>
      <c r="C1348" s="4">
        <v>1</v>
      </c>
      <c r="P1348">
        <v>1</v>
      </c>
      <c r="Q1348" t="str">
        <f t="shared" si="22"/>
        <v>1</v>
      </c>
    </row>
    <row r="1349" spans="1:17" x14ac:dyDescent="0.25">
      <c r="A1349">
        <v>1348</v>
      </c>
      <c r="B1349">
        <v>198.90142700000001</v>
      </c>
      <c r="C1349" s="4">
        <v>1</v>
      </c>
      <c r="P1349">
        <v>1</v>
      </c>
      <c r="Q1349" t="str">
        <f t="shared" si="22"/>
        <v>1</v>
      </c>
    </row>
    <row r="1350" spans="1:17" x14ac:dyDescent="0.25">
      <c r="A1350">
        <v>1349</v>
      </c>
      <c r="B1350">
        <v>198.881224</v>
      </c>
      <c r="C1350" s="4">
        <v>1</v>
      </c>
      <c r="D1350">
        <v>203.10896200000002</v>
      </c>
      <c r="E1350" s="2">
        <v>2</v>
      </c>
      <c r="P1350">
        <v>2</v>
      </c>
      <c r="Q1350" t="str">
        <f t="shared" si="22"/>
        <v>12</v>
      </c>
    </row>
    <row r="1351" spans="1:17" x14ac:dyDescent="0.25">
      <c r="A1351">
        <v>1350</v>
      </c>
      <c r="B1351">
        <v>198.92652700000002</v>
      </c>
      <c r="C1351" s="4">
        <v>1</v>
      </c>
      <c r="D1351">
        <v>203.17013</v>
      </c>
      <c r="E1351" s="2">
        <v>2</v>
      </c>
      <c r="P1351">
        <v>2</v>
      </c>
      <c r="Q1351" t="str">
        <f t="shared" si="22"/>
        <v>12</v>
      </c>
    </row>
    <row r="1352" spans="1:17" x14ac:dyDescent="0.25">
      <c r="A1352">
        <v>1351</v>
      </c>
      <c r="B1352">
        <v>198.928416</v>
      </c>
      <c r="C1352" s="4">
        <v>1</v>
      </c>
      <c r="D1352">
        <v>203.122637</v>
      </c>
      <c r="E1352" s="2">
        <v>2</v>
      </c>
      <c r="P1352">
        <v>2</v>
      </c>
      <c r="Q1352" t="str">
        <f t="shared" si="22"/>
        <v>12</v>
      </c>
    </row>
    <row r="1353" spans="1:17" x14ac:dyDescent="0.25">
      <c r="A1353">
        <v>1352</v>
      </c>
      <c r="B1353">
        <v>198.90872400000001</v>
      </c>
      <c r="C1353" s="4">
        <v>1</v>
      </c>
      <c r="D1353">
        <v>203.139422</v>
      </c>
      <c r="E1353" s="2">
        <v>2</v>
      </c>
      <c r="P1353">
        <v>2</v>
      </c>
      <c r="Q1353" t="str">
        <f t="shared" si="22"/>
        <v>12</v>
      </c>
    </row>
    <row r="1354" spans="1:17" x14ac:dyDescent="0.25">
      <c r="A1354">
        <v>1353</v>
      </c>
      <c r="B1354">
        <v>198.905203</v>
      </c>
      <c r="C1354" s="4">
        <v>1</v>
      </c>
      <c r="D1354">
        <v>203.128657</v>
      </c>
      <c r="E1354" s="2">
        <v>2</v>
      </c>
      <c r="P1354">
        <v>2</v>
      </c>
      <c r="Q1354" t="str">
        <f t="shared" si="22"/>
        <v>12</v>
      </c>
    </row>
    <row r="1355" spans="1:17" x14ac:dyDescent="0.25">
      <c r="A1355">
        <v>1354</v>
      </c>
      <c r="D1355">
        <v>203.154269</v>
      </c>
      <c r="E1355" s="2">
        <v>2</v>
      </c>
      <c r="P1355">
        <v>1</v>
      </c>
      <c r="Q1355" t="str">
        <f t="shared" si="22"/>
        <v>2</v>
      </c>
    </row>
    <row r="1356" spans="1:17" x14ac:dyDescent="0.25">
      <c r="A1356">
        <v>1355</v>
      </c>
      <c r="D1356">
        <v>203.10896200000002</v>
      </c>
      <c r="E1356" s="2">
        <v>2</v>
      </c>
      <c r="P1356">
        <v>1</v>
      </c>
      <c r="Q1356" t="str">
        <f t="shared" si="22"/>
        <v>2</v>
      </c>
    </row>
    <row r="1357" spans="1:17" x14ac:dyDescent="0.25">
      <c r="A1357">
        <v>1356</v>
      </c>
      <c r="D1357">
        <v>203.10896200000002</v>
      </c>
      <c r="E1357" s="2">
        <v>2</v>
      </c>
      <c r="P1357">
        <v>1</v>
      </c>
      <c r="Q1357" t="str">
        <f t="shared" si="22"/>
        <v>2</v>
      </c>
    </row>
    <row r="1358" spans="1:17" x14ac:dyDescent="0.25">
      <c r="A1358">
        <v>1357</v>
      </c>
      <c r="F1358">
        <v>204.32312999999999</v>
      </c>
      <c r="G1358" s="3">
        <v>3</v>
      </c>
      <c r="P1358">
        <v>1</v>
      </c>
      <c r="Q1358" t="str">
        <f t="shared" si="22"/>
        <v>3</v>
      </c>
    </row>
    <row r="1359" spans="1:17" x14ac:dyDescent="0.25">
      <c r="A1359">
        <v>1358</v>
      </c>
      <c r="F1359">
        <v>204.24161000000001</v>
      </c>
      <c r="G1359" s="3">
        <v>3</v>
      </c>
      <c r="H1359">
        <v>204.725256</v>
      </c>
      <c r="I1359" s="5">
        <v>4</v>
      </c>
      <c r="P1359">
        <v>2</v>
      </c>
      <c r="Q1359" t="str">
        <f t="shared" si="22"/>
        <v>34</v>
      </c>
    </row>
    <row r="1360" spans="1:17" x14ac:dyDescent="0.25">
      <c r="A1360">
        <v>1359</v>
      </c>
      <c r="F1360">
        <v>204.245486</v>
      </c>
      <c r="G1360" s="3">
        <v>3</v>
      </c>
      <c r="H1360">
        <v>204.74285700000001</v>
      </c>
      <c r="I1360" s="5">
        <v>4</v>
      </c>
      <c r="P1360">
        <v>2</v>
      </c>
      <c r="Q1360" t="str">
        <f t="shared" si="22"/>
        <v>34</v>
      </c>
    </row>
    <row r="1361" spans="1:17" x14ac:dyDescent="0.25">
      <c r="A1361">
        <v>1360</v>
      </c>
      <c r="F1361">
        <v>204.29109400000002</v>
      </c>
      <c r="G1361" s="3">
        <v>3</v>
      </c>
      <c r="H1361">
        <v>204.73683400000002</v>
      </c>
      <c r="I1361" s="5">
        <v>4</v>
      </c>
      <c r="P1361">
        <v>2</v>
      </c>
      <c r="Q1361" t="str">
        <f t="shared" si="22"/>
        <v>34</v>
      </c>
    </row>
    <row r="1362" spans="1:17" x14ac:dyDescent="0.25">
      <c r="A1362">
        <v>1361</v>
      </c>
      <c r="F1362">
        <v>204.314356</v>
      </c>
      <c r="G1362" s="3">
        <v>3</v>
      </c>
      <c r="H1362">
        <v>204.74959000000001</v>
      </c>
      <c r="I1362" s="5">
        <v>4</v>
      </c>
      <c r="P1362">
        <v>2</v>
      </c>
      <c r="Q1362" t="str">
        <f t="shared" si="22"/>
        <v>34</v>
      </c>
    </row>
    <row r="1363" spans="1:17" x14ac:dyDescent="0.25">
      <c r="A1363">
        <v>1362</v>
      </c>
      <c r="F1363">
        <v>204.33594400000001</v>
      </c>
      <c r="G1363" s="3">
        <v>3</v>
      </c>
      <c r="H1363">
        <v>204.76985000000002</v>
      </c>
      <c r="I1363" s="5">
        <v>4</v>
      </c>
      <c r="P1363">
        <v>2</v>
      </c>
      <c r="Q1363" t="str">
        <f t="shared" si="22"/>
        <v>34</v>
      </c>
    </row>
    <row r="1364" spans="1:17" x14ac:dyDescent="0.25">
      <c r="A1364">
        <v>1363</v>
      </c>
      <c r="F1364">
        <v>204.37476600000002</v>
      </c>
      <c r="G1364" s="3">
        <v>3</v>
      </c>
      <c r="H1364">
        <v>204.765559</v>
      </c>
      <c r="I1364" s="5">
        <v>4</v>
      </c>
      <c r="P1364">
        <v>2</v>
      </c>
      <c r="Q1364" t="str">
        <f t="shared" si="22"/>
        <v>34</v>
      </c>
    </row>
    <row r="1365" spans="1:17" x14ac:dyDescent="0.25">
      <c r="A1365">
        <v>1364</v>
      </c>
      <c r="F1365">
        <v>204.32312999999999</v>
      </c>
      <c r="G1365" s="3">
        <v>3</v>
      </c>
      <c r="H1365">
        <v>204.78244599999999</v>
      </c>
      <c r="I1365" s="5">
        <v>4</v>
      </c>
      <c r="P1365">
        <v>2</v>
      </c>
      <c r="Q1365" t="str">
        <f t="shared" si="22"/>
        <v>34</v>
      </c>
    </row>
    <row r="1366" spans="1:17" x14ac:dyDescent="0.25">
      <c r="A1366">
        <v>1365</v>
      </c>
      <c r="H1366">
        <v>204.725256</v>
      </c>
      <c r="I1366" s="5">
        <v>4</v>
      </c>
      <c r="P1366">
        <v>1</v>
      </c>
      <c r="Q1366" t="str">
        <f t="shared" si="22"/>
        <v>4</v>
      </c>
    </row>
    <row r="1367" spans="1:17" x14ac:dyDescent="0.25">
      <c r="A1367">
        <v>1366</v>
      </c>
      <c r="B1367">
        <v>222.39102199999999</v>
      </c>
      <c r="C1367" s="4">
        <v>1</v>
      </c>
      <c r="P1367">
        <v>1</v>
      </c>
      <c r="Q1367" t="str">
        <f t="shared" si="22"/>
        <v>1</v>
      </c>
    </row>
    <row r="1368" spans="1:17" x14ac:dyDescent="0.25">
      <c r="A1368">
        <v>1367</v>
      </c>
      <c r="B1368">
        <v>222.36055999999999</v>
      </c>
      <c r="C1368" s="4">
        <v>1</v>
      </c>
      <c r="P1368">
        <v>1</v>
      </c>
      <c r="Q1368" t="str">
        <f t="shared" si="22"/>
        <v>1</v>
      </c>
    </row>
    <row r="1369" spans="1:17" x14ac:dyDescent="0.25">
      <c r="A1369">
        <v>1368</v>
      </c>
      <c r="B1369">
        <v>222.36102399999999</v>
      </c>
      <c r="C1369" s="4">
        <v>1</v>
      </c>
      <c r="P1369">
        <v>1</v>
      </c>
      <c r="Q1369" t="str">
        <f t="shared" si="22"/>
        <v>1</v>
      </c>
    </row>
    <row r="1370" spans="1:17" x14ac:dyDescent="0.25">
      <c r="A1370">
        <v>1369</v>
      </c>
      <c r="B1370">
        <v>222.38607400000001</v>
      </c>
      <c r="C1370" s="4">
        <v>1</v>
      </c>
      <c r="P1370">
        <v>1</v>
      </c>
      <c r="Q1370" t="str">
        <f t="shared" si="22"/>
        <v>1</v>
      </c>
    </row>
    <row r="1371" spans="1:17" x14ac:dyDescent="0.25">
      <c r="A1371">
        <v>1370</v>
      </c>
      <c r="B1371">
        <v>222.379322</v>
      </c>
      <c r="C1371" s="4">
        <v>1</v>
      </c>
      <c r="P1371">
        <v>1</v>
      </c>
      <c r="Q1371" t="str">
        <f t="shared" si="22"/>
        <v>1</v>
      </c>
    </row>
    <row r="1372" spans="1:17" x14ac:dyDescent="0.25">
      <c r="A1372">
        <v>1371</v>
      </c>
      <c r="B1372">
        <v>222.39220800000001</v>
      </c>
      <c r="C1372" s="4">
        <v>1</v>
      </c>
      <c r="P1372">
        <v>1</v>
      </c>
      <c r="Q1372" t="str">
        <f t="shared" si="22"/>
        <v>1</v>
      </c>
    </row>
    <row r="1373" spans="1:17" x14ac:dyDescent="0.25">
      <c r="A1373">
        <v>1372</v>
      </c>
      <c r="B1373">
        <v>222.38829000000001</v>
      </c>
      <c r="C1373" s="4">
        <v>1</v>
      </c>
      <c r="P1373">
        <v>1</v>
      </c>
      <c r="Q1373" t="str">
        <f t="shared" si="22"/>
        <v>1</v>
      </c>
    </row>
    <row r="1374" spans="1:17" x14ac:dyDescent="0.25">
      <c r="A1374">
        <v>1373</v>
      </c>
      <c r="B1374">
        <v>222.39102199999999</v>
      </c>
      <c r="C1374" s="4">
        <v>1</v>
      </c>
      <c r="D1374">
        <v>230.80021600000001</v>
      </c>
      <c r="E1374" s="2">
        <v>2</v>
      </c>
      <c r="P1374">
        <v>2</v>
      </c>
      <c r="Q1374" t="str">
        <f t="shared" si="22"/>
        <v>12</v>
      </c>
    </row>
    <row r="1375" spans="1:17" x14ac:dyDescent="0.25">
      <c r="A1375">
        <v>1374</v>
      </c>
      <c r="D1375">
        <v>230.84856300000001</v>
      </c>
      <c r="E1375" s="2">
        <v>2</v>
      </c>
      <c r="P1375">
        <v>1</v>
      </c>
      <c r="Q1375" t="str">
        <f t="shared" si="22"/>
        <v>2</v>
      </c>
    </row>
    <row r="1376" spans="1:17" x14ac:dyDescent="0.25">
      <c r="A1376">
        <v>1375</v>
      </c>
      <c r="D1376">
        <v>230.856448</v>
      </c>
      <c r="E1376" s="2">
        <v>2</v>
      </c>
      <c r="P1376">
        <v>1</v>
      </c>
      <c r="Q1376" t="str">
        <f t="shared" si="22"/>
        <v>2</v>
      </c>
    </row>
    <row r="1377" spans="1:17" x14ac:dyDescent="0.25">
      <c r="A1377">
        <v>1376</v>
      </c>
      <c r="D1377">
        <v>230.86541800000001</v>
      </c>
      <c r="E1377" s="2">
        <v>2</v>
      </c>
      <c r="P1377">
        <v>1</v>
      </c>
      <c r="Q1377" t="str">
        <f t="shared" si="22"/>
        <v>2</v>
      </c>
    </row>
    <row r="1378" spans="1:17" x14ac:dyDescent="0.25">
      <c r="A1378">
        <v>1377</v>
      </c>
      <c r="D1378">
        <v>230.871602</v>
      </c>
      <c r="E1378" s="2">
        <v>2</v>
      </c>
      <c r="P1378">
        <v>1</v>
      </c>
      <c r="Q1378" t="str">
        <f t="shared" si="22"/>
        <v>2</v>
      </c>
    </row>
    <row r="1379" spans="1:17" x14ac:dyDescent="0.25">
      <c r="A1379">
        <v>1378</v>
      </c>
      <c r="D1379">
        <v>230.841657</v>
      </c>
      <c r="E1379" s="2">
        <v>2</v>
      </c>
      <c r="P1379">
        <v>1</v>
      </c>
      <c r="Q1379" t="str">
        <f t="shared" si="22"/>
        <v>2</v>
      </c>
    </row>
    <row r="1380" spans="1:17" x14ac:dyDescent="0.25">
      <c r="A1380">
        <v>1379</v>
      </c>
      <c r="D1380">
        <v>230.83908</v>
      </c>
      <c r="E1380" s="2">
        <v>2</v>
      </c>
      <c r="F1380">
        <v>228.49157400000001</v>
      </c>
      <c r="G1380" s="3">
        <v>3</v>
      </c>
      <c r="P1380">
        <v>2</v>
      </c>
      <c r="Q1380" t="str">
        <f t="shared" si="22"/>
        <v>23</v>
      </c>
    </row>
    <row r="1381" spans="1:17" x14ac:dyDescent="0.25">
      <c r="A1381">
        <v>1380</v>
      </c>
      <c r="D1381">
        <v>230.85639900000001</v>
      </c>
      <c r="E1381" s="2">
        <v>2</v>
      </c>
      <c r="F1381">
        <v>228.47533899999999</v>
      </c>
      <c r="G1381" s="3">
        <v>3</v>
      </c>
      <c r="P1381">
        <v>2</v>
      </c>
      <c r="Q1381" t="str">
        <f t="shared" si="22"/>
        <v>23</v>
      </c>
    </row>
    <row r="1382" spans="1:17" x14ac:dyDescent="0.25">
      <c r="A1382">
        <v>1381</v>
      </c>
      <c r="D1382">
        <v>230.80021600000001</v>
      </c>
      <c r="E1382" s="2">
        <v>2</v>
      </c>
      <c r="F1382">
        <v>228.50023400000001</v>
      </c>
      <c r="G1382" s="3">
        <v>3</v>
      </c>
      <c r="H1382">
        <v>230.265399</v>
      </c>
      <c r="I1382" s="5">
        <v>4</v>
      </c>
      <c r="P1382">
        <v>3</v>
      </c>
      <c r="Q1382" t="str">
        <f t="shared" si="22"/>
        <v>234</v>
      </c>
    </row>
    <row r="1383" spans="1:17" x14ac:dyDescent="0.25">
      <c r="A1383">
        <v>1382</v>
      </c>
      <c r="F1383">
        <v>228.49626599999999</v>
      </c>
      <c r="G1383" s="3">
        <v>3</v>
      </c>
      <c r="H1383">
        <v>230.33848699999999</v>
      </c>
      <c r="I1383" s="5">
        <v>4</v>
      </c>
      <c r="P1383">
        <v>2</v>
      </c>
      <c r="Q1383" t="str">
        <f t="shared" si="22"/>
        <v>34</v>
      </c>
    </row>
    <row r="1384" spans="1:17" x14ac:dyDescent="0.25">
      <c r="A1384">
        <v>1383</v>
      </c>
      <c r="F1384">
        <v>228.46817300000001</v>
      </c>
      <c r="G1384" s="3">
        <v>3</v>
      </c>
      <c r="H1384">
        <v>230.27684099999999</v>
      </c>
      <c r="I1384" s="5">
        <v>4</v>
      </c>
      <c r="P1384">
        <v>2</v>
      </c>
      <c r="Q1384" t="str">
        <f t="shared" si="22"/>
        <v>34</v>
      </c>
    </row>
    <row r="1385" spans="1:17" x14ac:dyDescent="0.25">
      <c r="A1385">
        <v>1384</v>
      </c>
      <c r="F1385">
        <v>228.46054599999999</v>
      </c>
      <c r="G1385" s="3">
        <v>3</v>
      </c>
      <c r="H1385">
        <v>230.25957399999999</v>
      </c>
      <c r="I1385" s="5">
        <v>4</v>
      </c>
      <c r="P1385">
        <v>2</v>
      </c>
      <c r="Q1385" t="str">
        <f t="shared" si="22"/>
        <v>34</v>
      </c>
    </row>
    <row r="1386" spans="1:17" x14ac:dyDescent="0.25">
      <c r="A1386">
        <v>1385</v>
      </c>
      <c r="F1386">
        <v>228.417869</v>
      </c>
      <c r="G1386" s="3">
        <v>3</v>
      </c>
      <c r="H1386">
        <v>230.24452300000002</v>
      </c>
      <c r="I1386" s="5">
        <v>4</v>
      </c>
      <c r="P1386">
        <v>2</v>
      </c>
      <c r="Q1386" t="str">
        <f t="shared" si="22"/>
        <v>34</v>
      </c>
    </row>
    <row r="1387" spans="1:17" x14ac:dyDescent="0.25">
      <c r="A1387">
        <v>1386</v>
      </c>
      <c r="F1387">
        <v>228.41632200000001</v>
      </c>
      <c r="G1387" s="3">
        <v>3</v>
      </c>
      <c r="H1387">
        <v>230.20514399999999</v>
      </c>
      <c r="I1387" s="5">
        <v>4</v>
      </c>
      <c r="P1387">
        <v>2</v>
      </c>
      <c r="Q1387" t="str">
        <f t="shared" si="22"/>
        <v>34</v>
      </c>
    </row>
    <row r="1388" spans="1:17" x14ac:dyDescent="0.25">
      <c r="A1388">
        <v>1387</v>
      </c>
      <c r="B1388">
        <v>247.89956599999999</v>
      </c>
      <c r="C1388" s="4">
        <v>1</v>
      </c>
      <c r="F1388">
        <v>228.49157400000001</v>
      </c>
      <c r="G1388" s="3">
        <v>3</v>
      </c>
      <c r="H1388">
        <v>230.265399</v>
      </c>
      <c r="I1388" s="5">
        <v>4</v>
      </c>
      <c r="P1388">
        <v>3</v>
      </c>
      <c r="Q1388" t="str">
        <f t="shared" si="22"/>
        <v>134</v>
      </c>
    </row>
    <row r="1389" spans="1:17" x14ac:dyDescent="0.25">
      <c r="A1389">
        <v>1388</v>
      </c>
      <c r="B1389">
        <v>247.883792</v>
      </c>
      <c r="C1389" s="4">
        <v>1</v>
      </c>
      <c r="F1389">
        <v>228.49157400000001</v>
      </c>
      <c r="G1389" s="3">
        <v>3</v>
      </c>
      <c r="H1389">
        <v>230.265399</v>
      </c>
      <c r="I1389" s="5">
        <v>4</v>
      </c>
      <c r="P1389">
        <v>3</v>
      </c>
      <c r="Q1389" t="str">
        <f t="shared" si="22"/>
        <v>134</v>
      </c>
    </row>
    <row r="1390" spans="1:17" x14ac:dyDescent="0.25">
      <c r="A1390">
        <v>1389</v>
      </c>
      <c r="B1390">
        <v>247.901061</v>
      </c>
      <c r="C1390" s="4">
        <v>1</v>
      </c>
      <c r="H1390">
        <v>230.265399</v>
      </c>
      <c r="I1390" s="5">
        <v>4</v>
      </c>
      <c r="P1390">
        <v>2</v>
      </c>
      <c r="Q1390" t="str">
        <f t="shared" si="22"/>
        <v>14</v>
      </c>
    </row>
    <row r="1391" spans="1:17" x14ac:dyDescent="0.25">
      <c r="A1391">
        <v>1390</v>
      </c>
      <c r="B1391">
        <v>247.893687</v>
      </c>
      <c r="C1391" s="4">
        <v>1</v>
      </c>
      <c r="H1391">
        <v>230.265399</v>
      </c>
      <c r="I1391" s="5">
        <v>4</v>
      </c>
      <c r="P1391">
        <v>2</v>
      </c>
      <c r="Q1391" t="str">
        <f t="shared" si="22"/>
        <v>14</v>
      </c>
    </row>
    <row r="1392" spans="1:17" x14ac:dyDescent="0.25">
      <c r="A1392">
        <v>1391</v>
      </c>
      <c r="B1392">
        <v>247.89265699999999</v>
      </c>
      <c r="C1392" s="4">
        <v>1</v>
      </c>
      <c r="P1392">
        <v>1</v>
      </c>
      <c r="Q1392" t="str">
        <f t="shared" si="22"/>
        <v>1</v>
      </c>
    </row>
    <row r="1393" spans="1:17" x14ac:dyDescent="0.25">
      <c r="A1393">
        <v>1392</v>
      </c>
      <c r="B1393">
        <v>247.88905199999999</v>
      </c>
      <c r="C1393" s="4">
        <v>1</v>
      </c>
      <c r="P1393">
        <v>1</v>
      </c>
      <c r="Q1393" t="str">
        <f t="shared" si="22"/>
        <v>1</v>
      </c>
    </row>
    <row r="1394" spans="1:17" x14ac:dyDescent="0.25">
      <c r="A1394">
        <v>1393</v>
      </c>
      <c r="B1394">
        <v>247.88724400000001</v>
      </c>
      <c r="C1394" s="4">
        <v>1</v>
      </c>
      <c r="P1394">
        <v>1</v>
      </c>
      <c r="Q1394" t="str">
        <f t="shared" si="22"/>
        <v>1</v>
      </c>
    </row>
    <row r="1395" spans="1:17" x14ac:dyDescent="0.25">
      <c r="A1395">
        <v>1394</v>
      </c>
      <c r="B1395">
        <v>247.894824</v>
      </c>
      <c r="C1395" s="4">
        <v>1</v>
      </c>
      <c r="P1395">
        <v>1</v>
      </c>
      <c r="Q1395" t="str">
        <f t="shared" si="22"/>
        <v>1</v>
      </c>
    </row>
    <row r="1396" spans="1:17" x14ac:dyDescent="0.25">
      <c r="A1396">
        <v>1395</v>
      </c>
      <c r="B1396">
        <v>247.88023699999999</v>
      </c>
      <c r="C1396" s="4">
        <v>1</v>
      </c>
      <c r="D1396">
        <v>255.32252</v>
      </c>
      <c r="E1396" s="2">
        <v>2</v>
      </c>
      <c r="P1396">
        <v>2</v>
      </c>
      <c r="Q1396" t="str">
        <f t="shared" si="22"/>
        <v>12</v>
      </c>
    </row>
    <row r="1397" spans="1:17" x14ac:dyDescent="0.25">
      <c r="A1397">
        <v>1396</v>
      </c>
      <c r="B1397">
        <v>247.86106000000001</v>
      </c>
      <c r="C1397" s="4">
        <v>1</v>
      </c>
      <c r="D1397">
        <v>255.309943</v>
      </c>
      <c r="E1397" s="2">
        <v>2</v>
      </c>
      <c r="P1397">
        <v>2</v>
      </c>
      <c r="Q1397" t="str">
        <f t="shared" si="22"/>
        <v>12</v>
      </c>
    </row>
    <row r="1398" spans="1:17" x14ac:dyDescent="0.25">
      <c r="A1398">
        <v>1397</v>
      </c>
      <c r="B1398">
        <v>247.90363600000001</v>
      </c>
      <c r="C1398" s="4">
        <v>1</v>
      </c>
      <c r="D1398">
        <v>255.30509899999998</v>
      </c>
      <c r="E1398" s="2">
        <v>2</v>
      </c>
      <c r="P1398">
        <v>2</v>
      </c>
      <c r="Q1398" t="str">
        <f t="shared" si="22"/>
        <v>12</v>
      </c>
    </row>
    <row r="1399" spans="1:17" x14ac:dyDescent="0.25">
      <c r="A1399">
        <v>1398</v>
      </c>
      <c r="B1399">
        <v>247.89956599999999</v>
      </c>
      <c r="C1399" s="4">
        <v>1</v>
      </c>
      <c r="D1399">
        <v>255.34669400000001</v>
      </c>
      <c r="E1399" s="2">
        <v>2</v>
      </c>
      <c r="P1399">
        <v>2</v>
      </c>
      <c r="Q1399" t="str">
        <f t="shared" si="22"/>
        <v>12</v>
      </c>
    </row>
    <row r="1400" spans="1:17" x14ac:dyDescent="0.25">
      <c r="A1400">
        <v>1399</v>
      </c>
      <c r="B1400">
        <v>247.89956599999999</v>
      </c>
      <c r="C1400" s="4">
        <v>1</v>
      </c>
      <c r="D1400">
        <v>255.34025099999999</v>
      </c>
      <c r="E1400" s="2">
        <v>2</v>
      </c>
      <c r="P1400">
        <v>2</v>
      </c>
      <c r="Q1400" t="str">
        <f t="shared" si="22"/>
        <v>12</v>
      </c>
    </row>
    <row r="1401" spans="1:17" x14ac:dyDescent="0.25">
      <c r="A1401">
        <v>1400</v>
      </c>
      <c r="D1401">
        <v>255.32922300000001</v>
      </c>
      <c r="E1401" s="2">
        <v>2</v>
      </c>
      <c r="P1401">
        <v>1</v>
      </c>
      <c r="Q1401" t="str">
        <f t="shared" si="22"/>
        <v>2</v>
      </c>
    </row>
    <row r="1402" spans="1:17" x14ac:dyDescent="0.25">
      <c r="A1402">
        <v>1401</v>
      </c>
      <c r="D1402">
        <v>255.32808599999998</v>
      </c>
      <c r="E1402" s="2">
        <v>2</v>
      </c>
      <c r="P1402">
        <v>1</v>
      </c>
      <c r="Q1402" t="str">
        <f t="shared" si="22"/>
        <v>2</v>
      </c>
    </row>
    <row r="1403" spans="1:17" x14ac:dyDescent="0.25">
      <c r="A1403">
        <v>1402</v>
      </c>
      <c r="D1403">
        <v>255.31123300000002</v>
      </c>
      <c r="E1403" s="2">
        <v>2</v>
      </c>
      <c r="F1403">
        <v>250.62086399999998</v>
      </c>
      <c r="G1403" s="3">
        <v>3</v>
      </c>
      <c r="P1403">
        <v>2</v>
      </c>
      <c r="Q1403" t="str">
        <f t="shared" si="22"/>
        <v>23</v>
      </c>
    </row>
    <row r="1404" spans="1:17" x14ac:dyDescent="0.25">
      <c r="A1404">
        <v>1403</v>
      </c>
      <c r="D1404">
        <v>255.34458100000001</v>
      </c>
      <c r="E1404" s="2">
        <v>2</v>
      </c>
      <c r="F1404">
        <v>250.685756</v>
      </c>
      <c r="G1404" s="3">
        <v>3</v>
      </c>
      <c r="P1404">
        <v>2</v>
      </c>
      <c r="Q1404" t="str">
        <f t="shared" si="22"/>
        <v>23</v>
      </c>
    </row>
    <row r="1405" spans="1:17" x14ac:dyDescent="0.25">
      <c r="A1405">
        <v>1404</v>
      </c>
      <c r="D1405">
        <v>255.33164500000001</v>
      </c>
      <c r="E1405" s="2">
        <v>2</v>
      </c>
      <c r="F1405">
        <v>250.670344</v>
      </c>
      <c r="G1405" s="3">
        <v>3</v>
      </c>
      <c r="P1405">
        <v>2</v>
      </c>
      <c r="Q1405" t="str">
        <f t="shared" si="22"/>
        <v>23</v>
      </c>
    </row>
    <row r="1406" spans="1:17" x14ac:dyDescent="0.25">
      <c r="A1406">
        <v>1405</v>
      </c>
      <c r="D1406">
        <v>255.32252</v>
      </c>
      <c r="E1406" s="2">
        <v>2</v>
      </c>
      <c r="F1406">
        <v>250.651275</v>
      </c>
      <c r="G1406" s="3">
        <v>3</v>
      </c>
      <c r="P1406">
        <v>2</v>
      </c>
      <c r="Q1406" t="str">
        <f t="shared" si="22"/>
        <v>23</v>
      </c>
    </row>
    <row r="1407" spans="1:17" x14ac:dyDescent="0.25">
      <c r="A1407">
        <v>1406</v>
      </c>
      <c r="D1407">
        <v>255.32252</v>
      </c>
      <c r="E1407" s="2">
        <v>2</v>
      </c>
      <c r="F1407">
        <v>250.60911099999998</v>
      </c>
      <c r="G1407" s="3">
        <v>3</v>
      </c>
      <c r="P1407">
        <v>2</v>
      </c>
      <c r="Q1407" t="str">
        <f t="shared" si="22"/>
        <v>23</v>
      </c>
    </row>
    <row r="1408" spans="1:17" x14ac:dyDescent="0.25">
      <c r="A1408">
        <v>1407</v>
      </c>
      <c r="F1408">
        <v>250.624526</v>
      </c>
      <c r="G1408" s="3">
        <v>3</v>
      </c>
      <c r="H1408">
        <v>255.31035500000002</v>
      </c>
      <c r="I1408" s="5">
        <v>4</v>
      </c>
      <c r="P1408">
        <v>2</v>
      </c>
      <c r="Q1408" t="str">
        <f t="shared" si="22"/>
        <v>34</v>
      </c>
    </row>
    <row r="1409" spans="1:17" x14ac:dyDescent="0.25">
      <c r="A1409">
        <v>1408</v>
      </c>
      <c r="F1409">
        <v>250.62091699999999</v>
      </c>
      <c r="G1409" s="3">
        <v>3</v>
      </c>
      <c r="H1409">
        <v>255.32968399999999</v>
      </c>
      <c r="I1409" s="5">
        <v>4</v>
      </c>
      <c r="P1409">
        <v>2</v>
      </c>
      <c r="Q1409" t="str">
        <f t="shared" si="22"/>
        <v>34</v>
      </c>
    </row>
    <row r="1410" spans="1:17" x14ac:dyDescent="0.25">
      <c r="A1410">
        <v>1409</v>
      </c>
      <c r="F1410">
        <v>250.62086399999998</v>
      </c>
      <c r="G1410" s="3">
        <v>3</v>
      </c>
      <c r="H1410">
        <v>255.31308999999999</v>
      </c>
      <c r="I1410" s="5">
        <v>4</v>
      </c>
      <c r="P1410">
        <v>2</v>
      </c>
      <c r="Q1410" t="str">
        <f t="shared" ref="Q1410:Q1473" si="23">CONCATENATE(C1410,E1410,G1410,I1410)</f>
        <v>34</v>
      </c>
    </row>
    <row r="1411" spans="1:17" x14ac:dyDescent="0.25">
      <c r="A1411">
        <v>1410</v>
      </c>
      <c r="F1411">
        <v>250.62086399999998</v>
      </c>
      <c r="G1411" s="3">
        <v>3</v>
      </c>
      <c r="H1411">
        <v>255.31803400000001</v>
      </c>
      <c r="I1411" s="5">
        <v>4</v>
      </c>
      <c r="P1411">
        <v>2</v>
      </c>
      <c r="Q1411" t="str">
        <f t="shared" si="23"/>
        <v>34</v>
      </c>
    </row>
    <row r="1412" spans="1:17" x14ac:dyDescent="0.25">
      <c r="A1412">
        <v>1411</v>
      </c>
      <c r="B1412">
        <v>269.00849399999998</v>
      </c>
      <c r="C1412" s="4">
        <v>1</v>
      </c>
      <c r="F1412">
        <v>250.62086399999998</v>
      </c>
      <c r="G1412" s="3">
        <v>3</v>
      </c>
      <c r="H1412">
        <v>255.32860500000001</v>
      </c>
      <c r="I1412" s="5">
        <v>4</v>
      </c>
      <c r="P1412">
        <v>3</v>
      </c>
      <c r="Q1412" t="str">
        <f t="shared" si="23"/>
        <v>134</v>
      </c>
    </row>
    <row r="1413" spans="1:17" x14ac:dyDescent="0.25">
      <c r="A1413">
        <v>1412</v>
      </c>
      <c r="B1413">
        <v>268.94154300000002</v>
      </c>
      <c r="C1413" s="4">
        <v>1</v>
      </c>
      <c r="F1413">
        <v>250.621173</v>
      </c>
      <c r="G1413" s="3">
        <v>3</v>
      </c>
      <c r="H1413">
        <v>255.265513</v>
      </c>
      <c r="I1413" s="5">
        <v>4</v>
      </c>
      <c r="P1413">
        <v>3</v>
      </c>
      <c r="Q1413" t="str">
        <f t="shared" si="23"/>
        <v>134</v>
      </c>
    </row>
    <row r="1414" spans="1:17" x14ac:dyDescent="0.25">
      <c r="A1414">
        <v>1413</v>
      </c>
      <c r="B1414">
        <v>268.98963100000003</v>
      </c>
      <c r="C1414" s="4">
        <v>1</v>
      </c>
      <c r="H1414">
        <v>255.27216200000001</v>
      </c>
      <c r="I1414" s="5">
        <v>4</v>
      </c>
      <c r="P1414">
        <v>2</v>
      </c>
      <c r="Q1414" t="str">
        <f t="shared" si="23"/>
        <v>14</v>
      </c>
    </row>
    <row r="1415" spans="1:17" x14ac:dyDescent="0.25">
      <c r="A1415">
        <v>1414</v>
      </c>
      <c r="B1415">
        <v>269.00226099999998</v>
      </c>
      <c r="C1415" s="4">
        <v>1</v>
      </c>
      <c r="H1415">
        <v>255.26510100000002</v>
      </c>
      <c r="I1415" s="5">
        <v>4</v>
      </c>
      <c r="P1415">
        <v>2</v>
      </c>
      <c r="Q1415" t="str">
        <f t="shared" si="23"/>
        <v>14</v>
      </c>
    </row>
    <row r="1416" spans="1:17" x14ac:dyDescent="0.25">
      <c r="A1416">
        <v>1415</v>
      </c>
      <c r="B1416">
        <v>268.99993799999999</v>
      </c>
      <c r="C1416" s="4">
        <v>1</v>
      </c>
      <c r="H1416">
        <v>255.278964</v>
      </c>
      <c r="I1416" s="5">
        <v>4</v>
      </c>
      <c r="P1416">
        <v>2</v>
      </c>
      <c r="Q1416" t="str">
        <f t="shared" si="23"/>
        <v>14</v>
      </c>
    </row>
    <row r="1417" spans="1:17" x14ac:dyDescent="0.25">
      <c r="A1417">
        <v>1416</v>
      </c>
      <c r="B1417">
        <v>269.01406400000002</v>
      </c>
      <c r="C1417" s="4">
        <v>1</v>
      </c>
      <c r="H1417">
        <v>255.27474100000001</v>
      </c>
      <c r="I1417" s="5">
        <v>4</v>
      </c>
      <c r="P1417">
        <v>2</v>
      </c>
      <c r="Q1417" t="str">
        <f t="shared" si="23"/>
        <v>14</v>
      </c>
    </row>
    <row r="1418" spans="1:17" x14ac:dyDescent="0.25">
      <c r="A1418">
        <v>1417</v>
      </c>
      <c r="B1418">
        <v>269.01586800000001</v>
      </c>
      <c r="C1418" s="4">
        <v>1</v>
      </c>
      <c r="H1418">
        <v>255.31035500000002</v>
      </c>
      <c r="I1418" s="5">
        <v>4</v>
      </c>
      <c r="P1418">
        <v>2</v>
      </c>
      <c r="Q1418" t="str">
        <f t="shared" si="23"/>
        <v>14</v>
      </c>
    </row>
    <row r="1419" spans="1:17" x14ac:dyDescent="0.25">
      <c r="A1419">
        <v>1418</v>
      </c>
      <c r="B1419">
        <v>269.04658799999999</v>
      </c>
      <c r="C1419" s="4">
        <v>1</v>
      </c>
      <c r="H1419">
        <v>255.31035500000002</v>
      </c>
      <c r="I1419" s="5">
        <v>4</v>
      </c>
      <c r="P1419">
        <v>2</v>
      </c>
      <c r="Q1419" t="str">
        <f t="shared" si="23"/>
        <v>14</v>
      </c>
    </row>
    <row r="1420" spans="1:17" x14ac:dyDescent="0.25">
      <c r="A1420">
        <v>1419</v>
      </c>
      <c r="B1420">
        <v>269.01726100000002</v>
      </c>
      <c r="C1420" s="4">
        <v>1</v>
      </c>
      <c r="H1420">
        <v>255.31035500000002</v>
      </c>
      <c r="I1420" s="5">
        <v>4</v>
      </c>
      <c r="P1420">
        <v>2</v>
      </c>
      <c r="Q1420" t="str">
        <f t="shared" si="23"/>
        <v>14</v>
      </c>
    </row>
    <row r="1421" spans="1:17" x14ac:dyDescent="0.25">
      <c r="A1421">
        <v>1420</v>
      </c>
      <c r="B1421">
        <v>269.02050700000001</v>
      </c>
      <c r="C1421" s="4">
        <v>1</v>
      </c>
      <c r="P1421">
        <v>1</v>
      </c>
      <c r="Q1421" t="str">
        <f t="shared" si="23"/>
        <v>1</v>
      </c>
    </row>
    <row r="1422" spans="1:17" x14ac:dyDescent="0.25">
      <c r="A1422">
        <v>1421</v>
      </c>
      <c r="B1422">
        <v>268.99576500000001</v>
      </c>
      <c r="C1422" s="4">
        <v>1</v>
      </c>
      <c r="P1422">
        <v>1</v>
      </c>
      <c r="Q1422" t="str">
        <f t="shared" si="23"/>
        <v>1</v>
      </c>
    </row>
    <row r="1423" spans="1:17" x14ac:dyDescent="0.25">
      <c r="A1423">
        <v>1422</v>
      </c>
      <c r="B1423">
        <v>269.026275</v>
      </c>
      <c r="C1423" s="4">
        <v>1</v>
      </c>
      <c r="D1423">
        <v>275.05879099999999</v>
      </c>
      <c r="E1423" s="2">
        <v>2</v>
      </c>
      <c r="P1423">
        <v>2</v>
      </c>
      <c r="Q1423" t="str">
        <f t="shared" si="23"/>
        <v>12</v>
      </c>
    </row>
    <row r="1424" spans="1:17" x14ac:dyDescent="0.25">
      <c r="A1424">
        <v>1423</v>
      </c>
      <c r="B1424">
        <v>269.04555399999998</v>
      </c>
      <c r="C1424" s="4">
        <v>1</v>
      </c>
      <c r="D1424">
        <v>275.05879099999999</v>
      </c>
      <c r="E1424" s="2">
        <v>2</v>
      </c>
      <c r="P1424">
        <v>2</v>
      </c>
      <c r="Q1424" t="str">
        <f t="shared" si="23"/>
        <v>12</v>
      </c>
    </row>
    <row r="1425" spans="1:17" x14ac:dyDescent="0.25">
      <c r="A1425">
        <v>1424</v>
      </c>
      <c r="B1425">
        <v>269.06504000000001</v>
      </c>
      <c r="C1425" s="4">
        <v>1</v>
      </c>
      <c r="D1425">
        <v>275.05879099999999</v>
      </c>
      <c r="E1425" s="2">
        <v>2</v>
      </c>
      <c r="P1425">
        <v>2</v>
      </c>
      <c r="Q1425" t="str">
        <f t="shared" si="23"/>
        <v>12</v>
      </c>
    </row>
    <row r="1426" spans="1:17" x14ac:dyDescent="0.25">
      <c r="A1426">
        <v>1425</v>
      </c>
      <c r="B1426">
        <v>269.00849399999998</v>
      </c>
      <c r="C1426" s="4">
        <v>1</v>
      </c>
      <c r="D1426">
        <v>275.05879099999999</v>
      </c>
      <c r="E1426" s="2">
        <v>2</v>
      </c>
      <c r="P1426">
        <v>2</v>
      </c>
      <c r="Q1426" t="str">
        <f t="shared" si="23"/>
        <v>12</v>
      </c>
    </row>
    <row r="1427" spans="1:17" x14ac:dyDescent="0.25">
      <c r="A1427">
        <v>1426</v>
      </c>
      <c r="B1427">
        <v>269.00849399999998</v>
      </c>
      <c r="C1427" s="4">
        <v>1</v>
      </c>
      <c r="D1427">
        <v>275.05879099999999</v>
      </c>
      <c r="E1427" s="2">
        <v>2</v>
      </c>
      <c r="P1427">
        <v>2</v>
      </c>
      <c r="Q1427" t="str">
        <f t="shared" si="23"/>
        <v>12</v>
      </c>
    </row>
    <row r="1428" spans="1:17" x14ac:dyDescent="0.25">
      <c r="A1428">
        <v>1427</v>
      </c>
      <c r="D1428">
        <v>275.05879099999999</v>
      </c>
      <c r="E1428" s="2">
        <v>2</v>
      </c>
      <c r="F1428">
        <v>268.64176099999997</v>
      </c>
      <c r="G1428" s="3">
        <v>3</v>
      </c>
      <c r="P1428">
        <v>2</v>
      </c>
      <c r="Q1428" t="str">
        <f t="shared" si="23"/>
        <v>23</v>
      </c>
    </row>
    <row r="1429" spans="1:17" x14ac:dyDescent="0.25">
      <c r="A1429">
        <v>1428</v>
      </c>
      <c r="D1429">
        <v>275.05879099999999</v>
      </c>
      <c r="E1429" s="2">
        <v>2</v>
      </c>
      <c r="F1429">
        <v>268.64176099999997</v>
      </c>
      <c r="G1429" s="3">
        <v>3</v>
      </c>
      <c r="J1429">
        <v>236.197711</v>
      </c>
      <c r="K1429" t="s">
        <v>22</v>
      </c>
      <c r="Q1429" t="str">
        <f t="shared" si="23"/>
        <v>23</v>
      </c>
    </row>
    <row r="1430" spans="1:17" x14ac:dyDescent="0.25">
      <c r="A1430">
        <v>1429</v>
      </c>
      <c r="Q1430" t="str">
        <f t="shared" si="23"/>
        <v/>
      </c>
    </row>
    <row r="1431" spans="1:17" x14ac:dyDescent="0.25">
      <c r="A1431">
        <v>1430</v>
      </c>
      <c r="J1431">
        <v>39.039161</v>
      </c>
      <c r="K1431" t="s">
        <v>22</v>
      </c>
      <c r="Q1431" t="str">
        <f t="shared" si="23"/>
        <v/>
      </c>
    </row>
    <row r="1432" spans="1:17" x14ac:dyDescent="0.25">
      <c r="A1432">
        <v>1431</v>
      </c>
      <c r="B1432">
        <v>46.437633000000005</v>
      </c>
      <c r="C1432" s="4">
        <v>1</v>
      </c>
      <c r="H1432">
        <v>33.650426000000003</v>
      </c>
      <c r="I1432" s="5">
        <v>4</v>
      </c>
      <c r="P1432">
        <v>2</v>
      </c>
      <c r="Q1432" t="str">
        <f t="shared" si="23"/>
        <v>14</v>
      </c>
    </row>
    <row r="1433" spans="1:17" x14ac:dyDescent="0.25">
      <c r="A1433">
        <v>1432</v>
      </c>
      <c r="B1433">
        <v>46.438846000000005</v>
      </c>
      <c r="C1433" s="4">
        <v>1</v>
      </c>
      <c r="H1433">
        <v>33.621793000000004</v>
      </c>
      <c r="I1433" s="5">
        <v>4</v>
      </c>
      <c r="P1433">
        <v>2</v>
      </c>
      <c r="Q1433" t="str">
        <f t="shared" si="23"/>
        <v>14</v>
      </c>
    </row>
    <row r="1434" spans="1:17" x14ac:dyDescent="0.25">
      <c r="A1434">
        <v>1433</v>
      </c>
      <c r="B1434">
        <v>46.450897000000005</v>
      </c>
      <c r="C1434" s="4">
        <v>1</v>
      </c>
      <c r="H1434">
        <v>33.547794000000003</v>
      </c>
      <c r="I1434" s="5">
        <v>4</v>
      </c>
      <c r="P1434">
        <v>2</v>
      </c>
      <c r="Q1434" t="str">
        <f t="shared" si="23"/>
        <v>14</v>
      </c>
    </row>
    <row r="1435" spans="1:17" x14ac:dyDescent="0.25">
      <c r="A1435">
        <v>1434</v>
      </c>
      <c r="B1435">
        <v>46.478633000000002</v>
      </c>
      <c r="C1435" s="4">
        <v>1</v>
      </c>
      <c r="H1435">
        <v>33.553634000000002</v>
      </c>
      <c r="I1435" s="5">
        <v>4</v>
      </c>
      <c r="P1435">
        <v>2</v>
      </c>
      <c r="Q1435" t="str">
        <f t="shared" si="23"/>
        <v>14</v>
      </c>
    </row>
    <row r="1436" spans="1:17" x14ac:dyDescent="0.25">
      <c r="A1436">
        <v>1435</v>
      </c>
      <c r="B1436">
        <v>46.495056000000005</v>
      </c>
      <c r="C1436" s="4">
        <v>1</v>
      </c>
      <c r="H1436">
        <v>33.556425000000004</v>
      </c>
      <c r="I1436" s="5">
        <v>4</v>
      </c>
      <c r="P1436">
        <v>2</v>
      </c>
      <c r="Q1436" t="str">
        <f t="shared" si="23"/>
        <v>14</v>
      </c>
    </row>
    <row r="1437" spans="1:17" x14ac:dyDescent="0.25">
      <c r="A1437">
        <v>1436</v>
      </c>
      <c r="B1437">
        <v>46.489845000000003</v>
      </c>
      <c r="C1437" s="4">
        <v>1</v>
      </c>
      <c r="H1437">
        <v>33.630634000000001</v>
      </c>
      <c r="I1437" s="5">
        <v>4</v>
      </c>
      <c r="P1437">
        <v>2</v>
      </c>
      <c r="Q1437" t="str">
        <f t="shared" si="23"/>
        <v>14</v>
      </c>
    </row>
    <row r="1438" spans="1:17" x14ac:dyDescent="0.25">
      <c r="A1438">
        <v>1437</v>
      </c>
      <c r="B1438">
        <v>46.522319000000003</v>
      </c>
      <c r="C1438" s="4">
        <v>1</v>
      </c>
      <c r="H1438">
        <v>33.630634000000001</v>
      </c>
      <c r="I1438" s="5">
        <v>4</v>
      </c>
      <c r="P1438">
        <v>2</v>
      </c>
      <c r="Q1438" t="str">
        <f t="shared" si="23"/>
        <v>14</v>
      </c>
    </row>
    <row r="1439" spans="1:17" x14ac:dyDescent="0.25">
      <c r="A1439">
        <v>1438</v>
      </c>
      <c r="B1439">
        <v>46.419109000000006</v>
      </c>
      <c r="C1439" s="4">
        <v>1</v>
      </c>
      <c r="P1439">
        <v>1</v>
      </c>
      <c r="Q1439" t="str">
        <f t="shared" si="23"/>
        <v>1</v>
      </c>
    </row>
    <row r="1440" spans="1:17" x14ac:dyDescent="0.25">
      <c r="A1440">
        <v>1439</v>
      </c>
      <c r="P1440">
        <v>0</v>
      </c>
      <c r="Q1440" t="str">
        <f t="shared" si="23"/>
        <v/>
      </c>
    </row>
    <row r="1441" spans="1:17" x14ac:dyDescent="0.25">
      <c r="A1441">
        <v>1440</v>
      </c>
      <c r="P1441">
        <v>0</v>
      </c>
      <c r="Q1441" t="str">
        <f t="shared" si="23"/>
        <v/>
      </c>
    </row>
    <row r="1442" spans="1:17" x14ac:dyDescent="0.25">
      <c r="A1442">
        <v>1441</v>
      </c>
      <c r="D1442">
        <v>60.413162</v>
      </c>
      <c r="E1442" s="2">
        <v>2</v>
      </c>
      <c r="P1442">
        <v>1</v>
      </c>
      <c r="Q1442" t="str">
        <f t="shared" si="23"/>
        <v>2</v>
      </c>
    </row>
    <row r="1443" spans="1:17" x14ac:dyDescent="0.25">
      <c r="A1443">
        <v>1442</v>
      </c>
      <c r="D1443">
        <v>60.387527000000006</v>
      </c>
      <c r="E1443" s="2">
        <v>2</v>
      </c>
      <c r="P1443">
        <v>1</v>
      </c>
      <c r="Q1443" t="str">
        <f t="shared" si="23"/>
        <v>2</v>
      </c>
    </row>
    <row r="1444" spans="1:17" x14ac:dyDescent="0.25">
      <c r="A1444">
        <v>1443</v>
      </c>
      <c r="D1444">
        <v>60.387161000000006</v>
      </c>
      <c r="E1444" s="2">
        <v>2</v>
      </c>
      <c r="P1444">
        <v>1</v>
      </c>
      <c r="Q1444" t="str">
        <f t="shared" si="23"/>
        <v>2</v>
      </c>
    </row>
    <row r="1445" spans="1:17" x14ac:dyDescent="0.25">
      <c r="A1445">
        <v>1444</v>
      </c>
      <c r="D1445">
        <v>60.381214</v>
      </c>
      <c r="E1445" s="2">
        <v>2</v>
      </c>
      <c r="P1445">
        <v>1</v>
      </c>
      <c r="Q1445" t="str">
        <f t="shared" si="23"/>
        <v>2</v>
      </c>
    </row>
    <row r="1446" spans="1:17" x14ac:dyDescent="0.25">
      <c r="A1446">
        <v>1445</v>
      </c>
      <c r="D1446">
        <v>60.405742000000004</v>
      </c>
      <c r="E1446" s="2">
        <v>2</v>
      </c>
      <c r="F1446">
        <v>53.306846</v>
      </c>
      <c r="G1446" s="3">
        <v>3</v>
      </c>
      <c r="P1446">
        <v>2</v>
      </c>
      <c r="Q1446" t="str">
        <f t="shared" si="23"/>
        <v>23</v>
      </c>
    </row>
    <row r="1447" spans="1:17" x14ac:dyDescent="0.25">
      <c r="A1447">
        <v>1446</v>
      </c>
      <c r="D1447">
        <v>60.412898000000006</v>
      </c>
      <c r="E1447" s="2">
        <v>2</v>
      </c>
      <c r="F1447">
        <v>53.341739000000004</v>
      </c>
      <c r="G1447" s="3">
        <v>3</v>
      </c>
      <c r="P1447">
        <v>2</v>
      </c>
      <c r="Q1447" t="str">
        <f t="shared" si="23"/>
        <v>23</v>
      </c>
    </row>
    <row r="1448" spans="1:17" x14ac:dyDescent="0.25">
      <c r="A1448">
        <v>1447</v>
      </c>
      <c r="D1448">
        <v>60.403320000000001</v>
      </c>
      <c r="E1448" s="2">
        <v>2</v>
      </c>
      <c r="F1448">
        <v>53.31232</v>
      </c>
      <c r="G1448" s="3">
        <v>3</v>
      </c>
      <c r="P1448">
        <v>2</v>
      </c>
      <c r="Q1448" t="str">
        <f t="shared" si="23"/>
        <v>23</v>
      </c>
    </row>
    <row r="1449" spans="1:17" x14ac:dyDescent="0.25">
      <c r="A1449">
        <v>1448</v>
      </c>
      <c r="D1449">
        <v>60.413162</v>
      </c>
      <c r="E1449" s="2">
        <v>2</v>
      </c>
      <c r="F1449">
        <v>53.339790000000001</v>
      </c>
      <c r="G1449" s="3">
        <v>3</v>
      </c>
      <c r="H1449">
        <v>58.085948000000002</v>
      </c>
      <c r="I1449" s="5">
        <v>4</v>
      </c>
      <c r="P1449">
        <v>3</v>
      </c>
      <c r="Q1449" t="str">
        <f t="shared" si="23"/>
        <v>234</v>
      </c>
    </row>
    <row r="1450" spans="1:17" x14ac:dyDescent="0.25">
      <c r="A1450">
        <v>1449</v>
      </c>
      <c r="F1450">
        <v>53.302318</v>
      </c>
      <c r="G1450" s="3">
        <v>3</v>
      </c>
      <c r="H1450">
        <v>58.105842000000003</v>
      </c>
      <c r="I1450" s="5">
        <v>4</v>
      </c>
      <c r="P1450">
        <v>2</v>
      </c>
      <c r="Q1450" t="str">
        <f t="shared" si="23"/>
        <v>34</v>
      </c>
    </row>
    <row r="1451" spans="1:17" x14ac:dyDescent="0.25">
      <c r="A1451">
        <v>1450</v>
      </c>
      <c r="F1451">
        <v>53.249477000000006</v>
      </c>
      <c r="G1451" s="3">
        <v>3</v>
      </c>
      <c r="H1451">
        <v>58.127475000000004</v>
      </c>
      <c r="I1451" s="5">
        <v>4</v>
      </c>
      <c r="P1451">
        <v>2</v>
      </c>
      <c r="Q1451" t="str">
        <f t="shared" si="23"/>
        <v>34</v>
      </c>
    </row>
    <row r="1452" spans="1:17" x14ac:dyDescent="0.25">
      <c r="A1452">
        <v>1451</v>
      </c>
      <c r="F1452">
        <v>53.306846</v>
      </c>
      <c r="G1452" s="3">
        <v>3</v>
      </c>
      <c r="H1452">
        <v>58.074687000000004</v>
      </c>
      <c r="I1452" s="5">
        <v>4</v>
      </c>
      <c r="P1452">
        <v>2</v>
      </c>
      <c r="Q1452" t="str">
        <f t="shared" si="23"/>
        <v>34</v>
      </c>
    </row>
    <row r="1453" spans="1:17" x14ac:dyDescent="0.25">
      <c r="A1453">
        <v>1452</v>
      </c>
      <c r="F1453">
        <v>53.306846</v>
      </c>
      <c r="G1453" s="3">
        <v>3</v>
      </c>
      <c r="H1453">
        <v>58.105529000000004</v>
      </c>
      <c r="I1453" s="5">
        <v>4</v>
      </c>
      <c r="P1453">
        <v>2</v>
      </c>
      <c r="Q1453" t="str">
        <f t="shared" si="23"/>
        <v>34</v>
      </c>
    </row>
    <row r="1454" spans="1:17" x14ac:dyDescent="0.25">
      <c r="A1454">
        <v>1453</v>
      </c>
      <c r="H1454">
        <v>58.111373</v>
      </c>
      <c r="I1454" s="5">
        <v>4</v>
      </c>
      <c r="P1454">
        <v>1</v>
      </c>
      <c r="Q1454" t="str">
        <f t="shared" si="23"/>
        <v>4</v>
      </c>
    </row>
    <row r="1455" spans="1:17" x14ac:dyDescent="0.25">
      <c r="A1455">
        <v>1454</v>
      </c>
      <c r="H1455">
        <v>58.085948000000002</v>
      </c>
      <c r="I1455" s="5">
        <v>4</v>
      </c>
      <c r="P1455">
        <v>1</v>
      </c>
      <c r="Q1455" t="str">
        <f t="shared" si="23"/>
        <v>4</v>
      </c>
    </row>
    <row r="1456" spans="1:17" x14ac:dyDescent="0.25">
      <c r="A1456">
        <v>1455</v>
      </c>
      <c r="P1456">
        <v>0</v>
      </c>
      <c r="Q1456" t="str">
        <f t="shared" si="23"/>
        <v/>
      </c>
    </row>
    <row r="1457" spans="1:17" x14ac:dyDescent="0.25">
      <c r="A1457">
        <v>1456</v>
      </c>
      <c r="P1457">
        <v>0</v>
      </c>
      <c r="Q1457" t="str">
        <f t="shared" si="23"/>
        <v/>
      </c>
    </row>
    <row r="1458" spans="1:17" x14ac:dyDescent="0.25">
      <c r="A1458">
        <v>1457</v>
      </c>
      <c r="P1458">
        <v>0</v>
      </c>
      <c r="Q1458" t="str">
        <f t="shared" si="23"/>
        <v/>
      </c>
    </row>
    <row r="1459" spans="1:17" x14ac:dyDescent="0.25">
      <c r="A1459">
        <v>1458</v>
      </c>
      <c r="P1459">
        <v>0</v>
      </c>
      <c r="Q1459" t="str">
        <f t="shared" si="23"/>
        <v/>
      </c>
    </row>
    <row r="1460" spans="1:17" x14ac:dyDescent="0.25">
      <c r="A1460">
        <v>1459</v>
      </c>
      <c r="B1460">
        <v>79.706088000000008</v>
      </c>
      <c r="C1460" s="4">
        <v>1</v>
      </c>
      <c r="P1460">
        <v>1</v>
      </c>
      <c r="Q1460" t="str">
        <f t="shared" si="23"/>
        <v>1</v>
      </c>
    </row>
    <row r="1461" spans="1:17" x14ac:dyDescent="0.25">
      <c r="A1461">
        <v>1460</v>
      </c>
      <c r="B1461">
        <v>79.686344000000005</v>
      </c>
      <c r="C1461" s="4">
        <v>1</v>
      </c>
      <c r="P1461">
        <v>1</v>
      </c>
      <c r="Q1461" t="str">
        <f t="shared" si="23"/>
        <v>1</v>
      </c>
    </row>
    <row r="1462" spans="1:17" x14ac:dyDescent="0.25">
      <c r="A1462">
        <v>1461</v>
      </c>
      <c r="B1462">
        <v>79.695375000000013</v>
      </c>
      <c r="C1462" s="4">
        <v>1</v>
      </c>
      <c r="P1462">
        <v>1</v>
      </c>
      <c r="Q1462" t="str">
        <f t="shared" si="23"/>
        <v>1</v>
      </c>
    </row>
    <row r="1463" spans="1:17" x14ac:dyDescent="0.25">
      <c r="A1463">
        <v>1462</v>
      </c>
      <c r="B1463">
        <v>79.65889700000001</v>
      </c>
      <c r="C1463" s="4">
        <v>1</v>
      </c>
      <c r="D1463">
        <v>82.541706000000005</v>
      </c>
      <c r="E1463" s="2">
        <v>2</v>
      </c>
      <c r="P1463">
        <v>2</v>
      </c>
      <c r="Q1463" t="str">
        <f t="shared" si="23"/>
        <v>12</v>
      </c>
    </row>
    <row r="1464" spans="1:17" x14ac:dyDescent="0.25">
      <c r="A1464">
        <v>1463</v>
      </c>
      <c r="B1464">
        <v>79.673182000000011</v>
      </c>
      <c r="C1464" s="4">
        <v>1</v>
      </c>
      <c r="D1464">
        <v>82.55660300000001</v>
      </c>
      <c r="E1464" s="2">
        <v>2</v>
      </c>
      <c r="P1464">
        <v>2</v>
      </c>
      <c r="Q1464" t="str">
        <f t="shared" si="23"/>
        <v>12</v>
      </c>
    </row>
    <row r="1465" spans="1:17" x14ac:dyDescent="0.25">
      <c r="A1465">
        <v>1464</v>
      </c>
      <c r="B1465">
        <v>79.666601</v>
      </c>
      <c r="C1465" s="4">
        <v>1</v>
      </c>
      <c r="D1465">
        <v>82.514819000000003</v>
      </c>
      <c r="E1465" s="2">
        <v>2</v>
      </c>
      <c r="P1465">
        <v>2</v>
      </c>
      <c r="Q1465" t="str">
        <f t="shared" si="23"/>
        <v>12</v>
      </c>
    </row>
    <row r="1466" spans="1:17" x14ac:dyDescent="0.25">
      <c r="A1466">
        <v>1465</v>
      </c>
      <c r="B1466">
        <v>79.706088000000008</v>
      </c>
      <c r="C1466" s="4">
        <v>1</v>
      </c>
      <c r="D1466">
        <v>82.526758000000001</v>
      </c>
      <c r="E1466" s="2">
        <v>2</v>
      </c>
      <c r="P1466">
        <v>2</v>
      </c>
      <c r="Q1466" t="str">
        <f t="shared" si="23"/>
        <v>12</v>
      </c>
    </row>
    <row r="1467" spans="1:17" x14ac:dyDescent="0.25">
      <c r="A1467">
        <v>1466</v>
      </c>
      <c r="D1467">
        <v>82.460638000000003</v>
      </c>
      <c r="E1467" s="2">
        <v>2</v>
      </c>
      <c r="P1467">
        <v>1</v>
      </c>
      <c r="Q1467" t="str">
        <f t="shared" si="23"/>
        <v>2</v>
      </c>
    </row>
    <row r="1468" spans="1:17" x14ac:dyDescent="0.25">
      <c r="A1468">
        <v>1467</v>
      </c>
      <c r="D1468">
        <v>82.541706000000005</v>
      </c>
      <c r="E1468" s="2">
        <v>2</v>
      </c>
      <c r="H1468">
        <v>82.316309000000004</v>
      </c>
      <c r="I1468" s="5">
        <v>4</v>
      </c>
      <c r="P1468">
        <v>2</v>
      </c>
      <c r="Q1468" t="str">
        <f t="shared" si="23"/>
        <v>24</v>
      </c>
    </row>
    <row r="1469" spans="1:17" x14ac:dyDescent="0.25">
      <c r="A1469">
        <v>1468</v>
      </c>
      <c r="F1469">
        <v>82.324115000000006</v>
      </c>
      <c r="G1469" s="3">
        <v>3</v>
      </c>
      <c r="H1469">
        <v>82.266311999999999</v>
      </c>
      <c r="I1469" s="5">
        <v>4</v>
      </c>
      <c r="P1469">
        <v>2</v>
      </c>
      <c r="Q1469" t="str">
        <f t="shared" si="23"/>
        <v>34</v>
      </c>
    </row>
    <row r="1470" spans="1:17" x14ac:dyDescent="0.25">
      <c r="A1470">
        <v>1469</v>
      </c>
      <c r="F1470">
        <v>82.254731000000007</v>
      </c>
      <c r="G1470" s="3">
        <v>3</v>
      </c>
      <c r="H1470">
        <v>82.310085000000001</v>
      </c>
      <c r="I1470" s="5">
        <v>4</v>
      </c>
      <c r="P1470">
        <v>2</v>
      </c>
      <c r="Q1470" t="str">
        <f t="shared" si="23"/>
        <v>34</v>
      </c>
    </row>
    <row r="1471" spans="1:17" x14ac:dyDescent="0.25">
      <c r="A1471">
        <v>1470</v>
      </c>
      <c r="F1471">
        <v>82.191061000000005</v>
      </c>
      <c r="G1471" s="3">
        <v>3</v>
      </c>
      <c r="H1471">
        <v>82.309932000000003</v>
      </c>
      <c r="I1471" s="5">
        <v>4</v>
      </c>
      <c r="P1471">
        <v>2</v>
      </c>
      <c r="Q1471" t="str">
        <f t="shared" si="23"/>
        <v>34</v>
      </c>
    </row>
    <row r="1472" spans="1:17" x14ac:dyDescent="0.25">
      <c r="A1472">
        <v>1471</v>
      </c>
      <c r="F1472">
        <v>82.194683000000012</v>
      </c>
      <c r="G1472" s="3">
        <v>3</v>
      </c>
      <c r="H1472">
        <v>82.277076000000008</v>
      </c>
      <c r="I1472" s="5">
        <v>4</v>
      </c>
      <c r="P1472">
        <v>2</v>
      </c>
      <c r="Q1472" t="str">
        <f t="shared" si="23"/>
        <v>34</v>
      </c>
    </row>
    <row r="1473" spans="1:17" x14ac:dyDescent="0.25">
      <c r="A1473">
        <v>1472</v>
      </c>
      <c r="F1473">
        <v>82.227334000000013</v>
      </c>
      <c r="G1473" s="3">
        <v>3</v>
      </c>
      <c r="H1473">
        <v>82.284169000000006</v>
      </c>
      <c r="I1473" s="5">
        <v>4</v>
      </c>
      <c r="P1473">
        <v>2</v>
      </c>
      <c r="Q1473" t="str">
        <f t="shared" si="23"/>
        <v>34</v>
      </c>
    </row>
    <row r="1474" spans="1:17" x14ac:dyDescent="0.25">
      <c r="A1474">
        <v>1473</v>
      </c>
      <c r="F1474">
        <v>82.324115000000006</v>
      </c>
      <c r="G1474" s="3">
        <v>3</v>
      </c>
      <c r="H1474">
        <v>82.301667000000009</v>
      </c>
      <c r="I1474" s="5">
        <v>4</v>
      </c>
      <c r="P1474">
        <v>2</v>
      </c>
      <c r="Q1474" t="str">
        <f t="shared" ref="Q1474:Q1537" si="24">CONCATENATE(C1474,E1474,G1474,I1474)</f>
        <v>34</v>
      </c>
    </row>
    <row r="1475" spans="1:17" x14ac:dyDescent="0.25">
      <c r="A1475">
        <v>1474</v>
      </c>
      <c r="H1475">
        <v>82.316309000000004</v>
      </c>
      <c r="I1475" s="5">
        <v>4</v>
      </c>
      <c r="P1475">
        <v>1</v>
      </c>
      <c r="Q1475" t="str">
        <f t="shared" si="24"/>
        <v>4</v>
      </c>
    </row>
    <row r="1476" spans="1:17" x14ac:dyDescent="0.25">
      <c r="A1476">
        <v>1475</v>
      </c>
      <c r="P1476">
        <v>0</v>
      </c>
      <c r="Q1476" t="str">
        <f t="shared" si="24"/>
        <v/>
      </c>
    </row>
    <row r="1477" spans="1:17" x14ac:dyDescent="0.25">
      <c r="A1477">
        <v>1476</v>
      </c>
      <c r="P1477">
        <v>0</v>
      </c>
      <c r="Q1477" t="str">
        <f t="shared" si="24"/>
        <v/>
      </c>
    </row>
    <row r="1478" spans="1:17" x14ac:dyDescent="0.25">
      <c r="A1478">
        <v>1477</v>
      </c>
      <c r="P1478">
        <v>0</v>
      </c>
      <c r="Q1478" t="str">
        <f t="shared" si="24"/>
        <v/>
      </c>
    </row>
    <row r="1479" spans="1:17" x14ac:dyDescent="0.25">
      <c r="A1479">
        <v>1478</v>
      </c>
      <c r="P1479">
        <v>0</v>
      </c>
      <c r="Q1479" t="str">
        <f t="shared" si="24"/>
        <v/>
      </c>
    </row>
    <row r="1480" spans="1:17" x14ac:dyDescent="0.25">
      <c r="A1480">
        <v>1479</v>
      </c>
      <c r="P1480">
        <v>0</v>
      </c>
      <c r="Q1480" t="str">
        <f t="shared" si="24"/>
        <v/>
      </c>
    </row>
    <row r="1481" spans="1:17" x14ac:dyDescent="0.25">
      <c r="A1481">
        <v>1480</v>
      </c>
      <c r="D1481">
        <v>110.34770400000001</v>
      </c>
      <c r="E1481" s="2">
        <v>2</v>
      </c>
      <c r="P1481">
        <v>1</v>
      </c>
      <c r="Q1481" t="str">
        <f t="shared" si="24"/>
        <v>2</v>
      </c>
    </row>
    <row r="1482" spans="1:17" x14ac:dyDescent="0.25">
      <c r="A1482">
        <v>1481</v>
      </c>
      <c r="D1482">
        <v>110.341891</v>
      </c>
      <c r="E1482" s="2">
        <v>2</v>
      </c>
      <c r="P1482">
        <v>1</v>
      </c>
      <c r="Q1482" t="str">
        <f t="shared" si="24"/>
        <v>2</v>
      </c>
    </row>
    <row r="1483" spans="1:17" x14ac:dyDescent="0.25">
      <c r="A1483">
        <v>1482</v>
      </c>
      <c r="D1483">
        <v>110.34270700000002</v>
      </c>
      <c r="E1483" s="2">
        <v>2</v>
      </c>
      <c r="P1483">
        <v>1</v>
      </c>
      <c r="Q1483" t="str">
        <f t="shared" si="24"/>
        <v>2</v>
      </c>
    </row>
    <row r="1484" spans="1:17" x14ac:dyDescent="0.25">
      <c r="A1484">
        <v>1483</v>
      </c>
      <c r="B1484">
        <v>113.971495</v>
      </c>
      <c r="C1484" s="4">
        <v>1</v>
      </c>
      <c r="D1484">
        <v>110.33174000000001</v>
      </c>
      <c r="E1484" s="2">
        <v>2</v>
      </c>
      <c r="P1484">
        <v>2</v>
      </c>
      <c r="Q1484" t="str">
        <f t="shared" si="24"/>
        <v>12</v>
      </c>
    </row>
    <row r="1485" spans="1:17" x14ac:dyDescent="0.25">
      <c r="A1485">
        <v>1484</v>
      </c>
      <c r="B1485">
        <v>113.98113900000001</v>
      </c>
      <c r="C1485" s="4">
        <v>1</v>
      </c>
      <c r="D1485">
        <v>110.36209300000002</v>
      </c>
      <c r="E1485" s="2">
        <v>2</v>
      </c>
      <c r="P1485">
        <v>2</v>
      </c>
      <c r="Q1485" t="str">
        <f t="shared" si="24"/>
        <v>12</v>
      </c>
    </row>
    <row r="1486" spans="1:17" x14ac:dyDescent="0.25">
      <c r="A1486">
        <v>1485</v>
      </c>
      <c r="B1486">
        <v>113.97914700000001</v>
      </c>
      <c r="C1486" s="4">
        <v>1</v>
      </c>
      <c r="D1486">
        <v>110.46969100000001</v>
      </c>
      <c r="E1486" s="2">
        <v>2</v>
      </c>
      <c r="P1486">
        <v>2</v>
      </c>
      <c r="Q1486" t="str">
        <f t="shared" si="24"/>
        <v>12</v>
      </c>
    </row>
    <row r="1487" spans="1:17" x14ac:dyDescent="0.25">
      <c r="A1487">
        <v>1486</v>
      </c>
      <c r="B1487">
        <v>113.97603800000002</v>
      </c>
      <c r="C1487" s="4">
        <v>1</v>
      </c>
      <c r="D1487">
        <v>110.34770400000001</v>
      </c>
      <c r="E1487" s="2">
        <v>2</v>
      </c>
      <c r="P1487">
        <v>2</v>
      </c>
      <c r="Q1487" t="str">
        <f t="shared" si="24"/>
        <v>12</v>
      </c>
    </row>
    <row r="1488" spans="1:17" x14ac:dyDescent="0.25">
      <c r="A1488">
        <v>1487</v>
      </c>
      <c r="B1488">
        <v>114.015219</v>
      </c>
      <c r="C1488" s="4">
        <v>1</v>
      </c>
      <c r="P1488">
        <v>1</v>
      </c>
      <c r="Q1488" t="str">
        <f t="shared" si="24"/>
        <v>1</v>
      </c>
    </row>
    <row r="1489" spans="1:17" x14ac:dyDescent="0.25">
      <c r="A1489">
        <v>1488</v>
      </c>
      <c r="B1489">
        <v>113.971495</v>
      </c>
      <c r="C1489" s="4">
        <v>1</v>
      </c>
      <c r="F1489">
        <v>113.94914800000001</v>
      </c>
      <c r="G1489" s="3">
        <v>3</v>
      </c>
      <c r="P1489">
        <v>2</v>
      </c>
      <c r="Q1489" t="str">
        <f t="shared" si="24"/>
        <v>13</v>
      </c>
    </row>
    <row r="1490" spans="1:17" x14ac:dyDescent="0.25">
      <c r="A1490">
        <v>1489</v>
      </c>
      <c r="F1490">
        <v>113.96216000000001</v>
      </c>
      <c r="G1490" s="3">
        <v>3</v>
      </c>
      <c r="H1490">
        <v>115.25214600000001</v>
      </c>
      <c r="I1490" s="5">
        <v>4</v>
      </c>
      <c r="P1490">
        <v>2</v>
      </c>
      <c r="Q1490" t="str">
        <f t="shared" si="24"/>
        <v>34</v>
      </c>
    </row>
    <row r="1491" spans="1:17" x14ac:dyDescent="0.25">
      <c r="A1491">
        <v>1490</v>
      </c>
      <c r="F1491">
        <v>113.965067</v>
      </c>
      <c r="G1491" s="3">
        <v>3</v>
      </c>
      <c r="H1491">
        <v>115.29571000000001</v>
      </c>
      <c r="I1491" s="5">
        <v>4</v>
      </c>
      <c r="P1491">
        <v>2</v>
      </c>
      <c r="Q1491" t="str">
        <f t="shared" si="24"/>
        <v>34</v>
      </c>
    </row>
    <row r="1492" spans="1:17" x14ac:dyDescent="0.25">
      <c r="A1492">
        <v>1491</v>
      </c>
      <c r="F1492">
        <v>113.93604100000002</v>
      </c>
      <c r="G1492" s="3">
        <v>3</v>
      </c>
      <c r="H1492">
        <v>115.29979500000002</v>
      </c>
      <c r="I1492" s="5">
        <v>4</v>
      </c>
      <c r="P1492">
        <v>2</v>
      </c>
      <c r="Q1492" t="str">
        <f t="shared" si="24"/>
        <v>34</v>
      </c>
    </row>
    <row r="1493" spans="1:17" x14ac:dyDescent="0.25">
      <c r="A1493">
        <v>1492</v>
      </c>
      <c r="F1493">
        <v>113.92655000000002</v>
      </c>
      <c r="G1493" s="3">
        <v>3</v>
      </c>
      <c r="H1493">
        <v>115.28418600000001</v>
      </c>
      <c r="I1493" s="5">
        <v>4</v>
      </c>
      <c r="P1493">
        <v>2</v>
      </c>
      <c r="Q1493" t="str">
        <f t="shared" si="24"/>
        <v>34</v>
      </c>
    </row>
    <row r="1494" spans="1:17" x14ac:dyDescent="0.25">
      <c r="A1494">
        <v>1493</v>
      </c>
      <c r="F1494">
        <v>113.94914800000001</v>
      </c>
      <c r="G1494" s="3">
        <v>3</v>
      </c>
      <c r="H1494">
        <v>115.26678700000001</v>
      </c>
      <c r="I1494" s="5">
        <v>4</v>
      </c>
      <c r="P1494">
        <v>2</v>
      </c>
      <c r="Q1494" t="str">
        <f t="shared" si="24"/>
        <v>34</v>
      </c>
    </row>
    <row r="1495" spans="1:17" x14ac:dyDescent="0.25">
      <c r="A1495">
        <v>1494</v>
      </c>
      <c r="F1495">
        <v>113.94914800000001</v>
      </c>
      <c r="G1495" s="3">
        <v>3</v>
      </c>
      <c r="H1495">
        <v>115.25214600000001</v>
      </c>
      <c r="I1495" s="5">
        <v>4</v>
      </c>
      <c r="P1495">
        <v>2</v>
      </c>
      <c r="Q1495" t="str">
        <f t="shared" si="24"/>
        <v>34</v>
      </c>
    </row>
    <row r="1496" spans="1:17" x14ac:dyDescent="0.25">
      <c r="A1496">
        <v>1495</v>
      </c>
      <c r="P1496">
        <v>0</v>
      </c>
      <c r="Q1496" t="str">
        <f t="shared" si="24"/>
        <v/>
      </c>
    </row>
    <row r="1497" spans="1:17" x14ac:dyDescent="0.25">
      <c r="A1497">
        <v>1496</v>
      </c>
      <c r="P1497">
        <v>0</v>
      </c>
      <c r="Q1497" t="str">
        <f t="shared" si="24"/>
        <v/>
      </c>
    </row>
    <row r="1498" spans="1:17" x14ac:dyDescent="0.25">
      <c r="A1498">
        <v>1497</v>
      </c>
      <c r="P1498">
        <v>0</v>
      </c>
      <c r="Q1498" t="str">
        <f t="shared" si="24"/>
        <v/>
      </c>
    </row>
    <row r="1499" spans="1:17" x14ac:dyDescent="0.25">
      <c r="A1499">
        <v>1498</v>
      </c>
      <c r="P1499">
        <v>0</v>
      </c>
      <c r="Q1499" t="str">
        <f t="shared" si="24"/>
        <v/>
      </c>
    </row>
    <row r="1500" spans="1:17" x14ac:dyDescent="0.25">
      <c r="A1500">
        <v>1499</v>
      </c>
      <c r="D1500">
        <v>152.185035</v>
      </c>
      <c r="E1500" s="2">
        <v>2</v>
      </c>
      <c r="P1500">
        <v>1</v>
      </c>
      <c r="Q1500" t="str">
        <f t="shared" si="24"/>
        <v>2</v>
      </c>
    </row>
    <row r="1501" spans="1:17" x14ac:dyDescent="0.25">
      <c r="A1501">
        <v>1500</v>
      </c>
      <c r="D1501">
        <v>152.185035</v>
      </c>
      <c r="E1501" s="2">
        <v>2</v>
      </c>
      <c r="P1501">
        <v>1</v>
      </c>
      <c r="Q1501" t="str">
        <f t="shared" si="24"/>
        <v>2</v>
      </c>
    </row>
    <row r="1502" spans="1:17" x14ac:dyDescent="0.25">
      <c r="A1502">
        <v>1501</v>
      </c>
      <c r="D1502">
        <v>152.185035</v>
      </c>
      <c r="E1502" s="2">
        <v>2</v>
      </c>
      <c r="P1502">
        <v>1</v>
      </c>
      <c r="Q1502" t="str">
        <f t="shared" si="24"/>
        <v>2</v>
      </c>
    </row>
    <row r="1503" spans="1:17" x14ac:dyDescent="0.25">
      <c r="A1503">
        <v>1502</v>
      </c>
      <c r="D1503">
        <v>152.185035</v>
      </c>
      <c r="E1503" s="2">
        <v>2</v>
      </c>
      <c r="P1503">
        <v>1</v>
      </c>
      <c r="Q1503" t="str">
        <f t="shared" si="24"/>
        <v>2</v>
      </c>
    </row>
    <row r="1504" spans="1:17" x14ac:dyDescent="0.25">
      <c r="A1504">
        <v>1503</v>
      </c>
      <c r="D1504">
        <v>152.185035</v>
      </c>
      <c r="E1504" s="2">
        <v>2</v>
      </c>
      <c r="P1504">
        <v>1</v>
      </c>
      <c r="Q1504" t="str">
        <f t="shared" si="24"/>
        <v>2</v>
      </c>
    </row>
    <row r="1505" spans="1:17" x14ac:dyDescent="0.25">
      <c r="A1505">
        <v>1504</v>
      </c>
      <c r="B1505">
        <v>155.314413</v>
      </c>
      <c r="C1505" s="4">
        <v>1</v>
      </c>
      <c r="D1505">
        <v>152.185035</v>
      </c>
      <c r="E1505" s="2">
        <v>2</v>
      </c>
      <c r="P1505">
        <v>2</v>
      </c>
      <c r="Q1505" t="str">
        <f t="shared" si="24"/>
        <v>12</v>
      </c>
    </row>
    <row r="1506" spans="1:17" x14ac:dyDescent="0.25">
      <c r="A1506">
        <v>1505</v>
      </c>
      <c r="B1506">
        <v>155.314413</v>
      </c>
      <c r="C1506" s="4">
        <v>1</v>
      </c>
      <c r="D1506">
        <v>152.185035</v>
      </c>
      <c r="E1506" s="2">
        <v>2</v>
      </c>
      <c r="P1506">
        <v>2</v>
      </c>
      <c r="Q1506" t="str">
        <f t="shared" si="24"/>
        <v>12</v>
      </c>
    </row>
    <row r="1507" spans="1:17" x14ac:dyDescent="0.25">
      <c r="A1507">
        <v>1506</v>
      </c>
      <c r="B1507">
        <v>155.314413</v>
      </c>
      <c r="C1507" s="4">
        <v>1</v>
      </c>
      <c r="P1507">
        <v>1</v>
      </c>
      <c r="Q1507" t="str">
        <f t="shared" si="24"/>
        <v>1</v>
      </c>
    </row>
    <row r="1508" spans="1:17" x14ac:dyDescent="0.25">
      <c r="A1508">
        <v>1507</v>
      </c>
      <c r="B1508">
        <v>155.314413</v>
      </c>
      <c r="C1508" s="4">
        <v>1</v>
      </c>
      <c r="P1508">
        <v>1</v>
      </c>
      <c r="Q1508" t="str">
        <f t="shared" si="24"/>
        <v>1</v>
      </c>
    </row>
    <row r="1509" spans="1:17" x14ac:dyDescent="0.25">
      <c r="A1509">
        <v>1508</v>
      </c>
      <c r="B1509">
        <v>155.314413</v>
      </c>
      <c r="C1509" s="4">
        <v>1</v>
      </c>
      <c r="H1509">
        <v>156.046008</v>
      </c>
      <c r="I1509" s="5">
        <v>4</v>
      </c>
      <c r="P1509">
        <v>2</v>
      </c>
      <c r="Q1509" t="str">
        <f t="shared" si="24"/>
        <v>14</v>
      </c>
    </row>
    <row r="1510" spans="1:17" x14ac:dyDescent="0.25">
      <c r="A1510">
        <v>1509</v>
      </c>
      <c r="F1510">
        <v>156.46016900000001</v>
      </c>
      <c r="G1510" s="3">
        <v>3</v>
      </c>
      <c r="H1510">
        <v>156.046008</v>
      </c>
      <c r="I1510" s="5">
        <v>4</v>
      </c>
      <c r="P1510">
        <v>2</v>
      </c>
      <c r="Q1510" t="str">
        <f t="shared" si="24"/>
        <v>34</v>
      </c>
    </row>
    <row r="1511" spans="1:17" x14ac:dyDescent="0.25">
      <c r="A1511">
        <v>1510</v>
      </c>
      <c r="F1511">
        <v>156.46016900000001</v>
      </c>
      <c r="G1511" s="3">
        <v>3</v>
      </c>
      <c r="H1511">
        <v>156.046008</v>
      </c>
      <c r="I1511" s="5">
        <v>4</v>
      </c>
      <c r="P1511">
        <v>2</v>
      </c>
      <c r="Q1511" t="str">
        <f t="shared" si="24"/>
        <v>34</v>
      </c>
    </row>
    <row r="1512" spans="1:17" x14ac:dyDescent="0.25">
      <c r="A1512">
        <v>1511</v>
      </c>
      <c r="F1512">
        <v>156.46016900000001</v>
      </c>
      <c r="G1512" s="3">
        <v>3</v>
      </c>
      <c r="H1512">
        <v>156.046008</v>
      </c>
      <c r="I1512" s="5">
        <v>4</v>
      </c>
      <c r="P1512">
        <v>2</v>
      </c>
      <c r="Q1512" t="str">
        <f t="shared" si="24"/>
        <v>34</v>
      </c>
    </row>
    <row r="1513" spans="1:17" x14ac:dyDescent="0.25">
      <c r="A1513">
        <v>1512</v>
      </c>
      <c r="F1513">
        <v>156.46016900000001</v>
      </c>
      <c r="G1513" s="3">
        <v>3</v>
      </c>
      <c r="H1513">
        <v>156.046008</v>
      </c>
      <c r="I1513" s="5">
        <v>4</v>
      </c>
      <c r="P1513">
        <v>2</v>
      </c>
      <c r="Q1513" t="str">
        <f t="shared" si="24"/>
        <v>34</v>
      </c>
    </row>
    <row r="1514" spans="1:17" x14ac:dyDescent="0.25">
      <c r="A1514">
        <v>1513</v>
      </c>
      <c r="F1514">
        <v>156.24926300000001</v>
      </c>
      <c r="G1514" s="3">
        <v>3</v>
      </c>
      <c r="H1514">
        <v>156.046008</v>
      </c>
      <c r="I1514" s="5">
        <v>4</v>
      </c>
      <c r="P1514">
        <v>2</v>
      </c>
      <c r="Q1514" t="str">
        <f t="shared" si="24"/>
        <v>34</v>
      </c>
    </row>
    <row r="1515" spans="1:17" x14ac:dyDescent="0.25">
      <c r="A1515">
        <v>1514</v>
      </c>
      <c r="F1515">
        <v>156.46016900000001</v>
      </c>
      <c r="G1515" s="3">
        <v>3</v>
      </c>
      <c r="H1515">
        <v>156.046008</v>
      </c>
      <c r="I1515" s="5">
        <v>4</v>
      </c>
      <c r="P1515">
        <v>2</v>
      </c>
      <c r="Q1515" t="str">
        <f t="shared" si="24"/>
        <v>34</v>
      </c>
    </row>
    <row r="1516" spans="1:17" x14ac:dyDescent="0.25">
      <c r="A1516">
        <v>1515</v>
      </c>
      <c r="P1516">
        <v>0</v>
      </c>
      <c r="Q1516" t="str">
        <f t="shared" si="24"/>
        <v/>
      </c>
    </row>
    <row r="1517" spans="1:17" x14ac:dyDescent="0.25">
      <c r="A1517">
        <v>1516</v>
      </c>
      <c r="P1517">
        <v>0</v>
      </c>
      <c r="Q1517" t="str">
        <f t="shared" si="24"/>
        <v/>
      </c>
    </row>
    <row r="1518" spans="1:17" x14ac:dyDescent="0.25">
      <c r="A1518">
        <v>1517</v>
      </c>
      <c r="P1518">
        <v>0</v>
      </c>
      <c r="Q1518" t="str">
        <f t="shared" si="24"/>
        <v/>
      </c>
    </row>
    <row r="1519" spans="1:17" x14ac:dyDescent="0.25">
      <c r="A1519">
        <v>1518</v>
      </c>
      <c r="P1519">
        <v>0</v>
      </c>
      <c r="Q1519" t="str">
        <f t="shared" si="24"/>
        <v/>
      </c>
    </row>
    <row r="1520" spans="1:17" x14ac:dyDescent="0.25">
      <c r="A1520">
        <v>1519</v>
      </c>
      <c r="P1520">
        <v>0</v>
      </c>
      <c r="Q1520" t="str">
        <f t="shared" si="24"/>
        <v/>
      </c>
    </row>
    <row r="1521" spans="1:17" x14ac:dyDescent="0.25">
      <c r="A1521">
        <v>1520</v>
      </c>
      <c r="P1521">
        <v>0</v>
      </c>
      <c r="Q1521" t="str">
        <f t="shared" si="24"/>
        <v/>
      </c>
    </row>
    <row r="1522" spans="1:17" x14ac:dyDescent="0.25">
      <c r="A1522">
        <v>1521</v>
      </c>
      <c r="D1522">
        <v>184.570235</v>
      </c>
      <c r="E1522" s="2">
        <v>2</v>
      </c>
      <c r="P1522">
        <v>1</v>
      </c>
      <c r="Q1522" t="str">
        <f t="shared" si="24"/>
        <v>2</v>
      </c>
    </row>
    <row r="1523" spans="1:17" x14ac:dyDescent="0.25">
      <c r="A1523">
        <v>1522</v>
      </c>
      <c r="D1523">
        <v>184.554419</v>
      </c>
      <c r="E1523" s="2">
        <v>2</v>
      </c>
      <c r="P1523">
        <v>1</v>
      </c>
      <c r="Q1523" t="str">
        <f t="shared" si="24"/>
        <v>2</v>
      </c>
    </row>
    <row r="1524" spans="1:17" x14ac:dyDescent="0.25">
      <c r="A1524">
        <v>1523</v>
      </c>
      <c r="D1524">
        <v>184.59651000000002</v>
      </c>
      <c r="E1524" s="2">
        <v>2</v>
      </c>
      <c r="P1524">
        <v>1</v>
      </c>
      <c r="Q1524" t="str">
        <f t="shared" si="24"/>
        <v>2</v>
      </c>
    </row>
    <row r="1525" spans="1:17" x14ac:dyDescent="0.25">
      <c r="A1525">
        <v>1524</v>
      </c>
      <c r="D1525">
        <v>184.597735</v>
      </c>
      <c r="E1525" s="2">
        <v>2</v>
      </c>
      <c r="P1525">
        <v>1</v>
      </c>
      <c r="Q1525" t="str">
        <f t="shared" si="24"/>
        <v>2</v>
      </c>
    </row>
    <row r="1526" spans="1:17" x14ac:dyDescent="0.25">
      <c r="A1526">
        <v>1525</v>
      </c>
      <c r="B1526">
        <v>190.72164800000002</v>
      </c>
      <c r="C1526" s="4">
        <v>1</v>
      </c>
      <c r="D1526">
        <v>184.629469</v>
      </c>
      <c r="E1526" s="2">
        <v>2</v>
      </c>
      <c r="P1526">
        <v>2</v>
      </c>
      <c r="Q1526" t="str">
        <f t="shared" si="24"/>
        <v>12</v>
      </c>
    </row>
    <row r="1527" spans="1:17" x14ac:dyDescent="0.25">
      <c r="A1527">
        <v>1526</v>
      </c>
      <c r="B1527">
        <v>190.79389</v>
      </c>
      <c r="C1527" s="4">
        <v>1</v>
      </c>
      <c r="D1527">
        <v>184.570235</v>
      </c>
      <c r="E1527" s="2">
        <v>2</v>
      </c>
      <c r="P1527">
        <v>2</v>
      </c>
      <c r="Q1527" t="str">
        <f t="shared" si="24"/>
        <v>12</v>
      </c>
    </row>
    <row r="1528" spans="1:17" x14ac:dyDescent="0.25">
      <c r="A1528">
        <v>1527</v>
      </c>
      <c r="B1528">
        <v>190.76787000000002</v>
      </c>
      <c r="C1528" s="4">
        <v>1</v>
      </c>
      <c r="D1528">
        <v>184.570235</v>
      </c>
      <c r="E1528" s="2">
        <v>2</v>
      </c>
      <c r="P1528">
        <v>2</v>
      </c>
      <c r="Q1528" t="str">
        <f t="shared" si="24"/>
        <v>12</v>
      </c>
    </row>
    <row r="1529" spans="1:17" x14ac:dyDescent="0.25">
      <c r="A1529">
        <v>1528</v>
      </c>
      <c r="B1529">
        <v>190.761393</v>
      </c>
      <c r="C1529" s="4">
        <v>1</v>
      </c>
      <c r="P1529">
        <v>1</v>
      </c>
      <c r="Q1529" t="str">
        <f t="shared" si="24"/>
        <v>1</v>
      </c>
    </row>
    <row r="1530" spans="1:17" x14ac:dyDescent="0.25">
      <c r="A1530">
        <v>1529</v>
      </c>
      <c r="B1530">
        <v>190.71593300000001</v>
      </c>
      <c r="C1530" s="4">
        <v>1</v>
      </c>
      <c r="P1530">
        <v>1</v>
      </c>
      <c r="Q1530" t="str">
        <f t="shared" si="24"/>
        <v>1</v>
      </c>
    </row>
    <row r="1531" spans="1:17" x14ac:dyDescent="0.25">
      <c r="A1531">
        <v>1530</v>
      </c>
      <c r="B1531">
        <v>190.72164800000002</v>
      </c>
      <c r="C1531" s="4">
        <v>1</v>
      </c>
      <c r="P1531">
        <v>1</v>
      </c>
      <c r="Q1531" t="str">
        <f t="shared" si="24"/>
        <v>1</v>
      </c>
    </row>
    <row r="1532" spans="1:17" x14ac:dyDescent="0.25">
      <c r="A1532">
        <v>1531</v>
      </c>
      <c r="P1532">
        <v>0</v>
      </c>
      <c r="Q1532" t="str">
        <f t="shared" si="24"/>
        <v/>
      </c>
    </row>
    <row r="1533" spans="1:17" x14ac:dyDescent="0.25">
      <c r="A1533">
        <v>1532</v>
      </c>
      <c r="H1533">
        <v>193.174632</v>
      </c>
      <c r="I1533" s="5">
        <v>4</v>
      </c>
      <c r="P1533">
        <v>1</v>
      </c>
      <c r="Q1533" t="str">
        <f t="shared" si="24"/>
        <v>4</v>
      </c>
    </row>
    <row r="1534" spans="1:17" x14ac:dyDescent="0.25">
      <c r="A1534">
        <v>1533</v>
      </c>
      <c r="F1534">
        <v>194.62404900000001</v>
      </c>
      <c r="G1534" s="3">
        <v>3</v>
      </c>
      <c r="H1534">
        <v>193.15233800000001</v>
      </c>
      <c r="I1534" s="5">
        <v>4</v>
      </c>
      <c r="P1534">
        <v>2</v>
      </c>
      <c r="Q1534" t="str">
        <f t="shared" si="24"/>
        <v>34</v>
      </c>
    </row>
    <row r="1535" spans="1:17" x14ac:dyDescent="0.25">
      <c r="A1535">
        <v>1534</v>
      </c>
      <c r="F1535">
        <v>194.69062700000001</v>
      </c>
      <c r="G1535" s="3">
        <v>3</v>
      </c>
      <c r="H1535">
        <v>193.09422900000001</v>
      </c>
      <c r="I1535" s="5">
        <v>4</v>
      </c>
      <c r="P1535">
        <v>2</v>
      </c>
      <c r="Q1535" t="str">
        <f t="shared" si="24"/>
        <v>34</v>
      </c>
    </row>
    <row r="1536" spans="1:17" x14ac:dyDescent="0.25">
      <c r="A1536">
        <v>1535</v>
      </c>
      <c r="F1536">
        <v>194.68118900000002</v>
      </c>
      <c r="G1536" s="3">
        <v>3</v>
      </c>
      <c r="H1536">
        <v>193.137137</v>
      </c>
      <c r="I1536" s="5">
        <v>4</v>
      </c>
      <c r="P1536">
        <v>2</v>
      </c>
      <c r="Q1536" t="str">
        <f t="shared" si="24"/>
        <v>34</v>
      </c>
    </row>
    <row r="1537" spans="1:17" x14ac:dyDescent="0.25">
      <c r="A1537">
        <v>1536</v>
      </c>
      <c r="F1537">
        <v>194.66210799999999</v>
      </c>
      <c r="G1537" s="3">
        <v>3</v>
      </c>
      <c r="H1537">
        <v>193.06872000000001</v>
      </c>
      <c r="I1537" s="5">
        <v>4</v>
      </c>
      <c r="P1537">
        <v>2</v>
      </c>
      <c r="Q1537" t="str">
        <f t="shared" si="24"/>
        <v>34</v>
      </c>
    </row>
    <row r="1538" spans="1:17" x14ac:dyDescent="0.25">
      <c r="A1538">
        <v>1537</v>
      </c>
      <c r="F1538">
        <v>194.670016</v>
      </c>
      <c r="G1538" s="3">
        <v>3</v>
      </c>
      <c r="H1538">
        <v>193.174632</v>
      </c>
      <c r="I1538" s="5">
        <v>4</v>
      </c>
      <c r="P1538">
        <v>2</v>
      </c>
      <c r="Q1538" t="str">
        <f t="shared" ref="Q1538:Q1601" si="25">CONCATENATE(C1538,E1538,G1538,I1538)</f>
        <v>34</v>
      </c>
    </row>
    <row r="1539" spans="1:17" x14ac:dyDescent="0.25">
      <c r="A1539">
        <v>1538</v>
      </c>
      <c r="F1539">
        <v>194.612109</v>
      </c>
      <c r="G1539" s="3">
        <v>3</v>
      </c>
      <c r="H1539">
        <v>193.174632</v>
      </c>
      <c r="I1539" s="5">
        <v>4</v>
      </c>
      <c r="P1539">
        <v>2</v>
      </c>
      <c r="Q1539" t="str">
        <f t="shared" si="25"/>
        <v>34</v>
      </c>
    </row>
    <row r="1540" spans="1:17" x14ac:dyDescent="0.25">
      <c r="A1540">
        <v>1539</v>
      </c>
      <c r="D1540">
        <v>214.727769</v>
      </c>
      <c r="E1540" s="2">
        <v>2</v>
      </c>
      <c r="P1540">
        <v>1</v>
      </c>
      <c r="Q1540" t="str">
        <f t="shared" si="25"/>
        <v>2</v>
      </c>
    </row>
    <row r="1541" spans="1:17" x14ac:dyDescent="0.25">
      <c r="A1541">
        <v>1540</v>
      </c>
      <c r="D1541">
        <v>214.776736</v>
      </c>
      <c r="E1541" s="2">
        <v>2</v>
      </c>
      <c r="P1541">
        <v>1</v>
      </c>
      <c r="Q1541" t="str">
        <f t="shared" si="25"/>
        <v>2</v>
      </c>
    </row>
    <row r="1542" spans="1:17" x14ac:dyDescent="0.25">
      <c r="A1542">
        <v>1541</v>
      </c>
      <c r="D1542">
        <v>214.76565400000001</v>
      </c>
      <c r="E1542" s="2">
        <v>2</v>
      </c>
      <c r="P1542">
        <v>1</v>
      </c>
      <c r="Q1542" t="str">
        <f t="shared" si="25"/>
        <v>2</v>
      </c>
    </row>
    <row r="1543" spans="1:17" x14ac:dyDescent="0.25">
      <c r="A1543">
        <v>1542</v>
      </c>
      <c r="D1543">
        <v>214.786168</v>
      </c>
      <c r="E1543" s="2">
        <v>2</v>
      </c>
      <c r="P1543">
        <v>1</v>
      </c>
      <c r="Q1543" t="str">
        <f t="shared" si="25"/>
        <v>2</v>
      </c>
    </row>
    <row r="1544" spans="1:17" x14ac:dyDescent="0.25">
      <c r="A1544">
        <v>1543</v>
      </c>
      <c r="D1544">
        <v>214.783694</v>
      </c>
      <c r="E1544" s="2">
        <v>2</v>
      </c>
      <c r="P1544">
        <v>1</v>
      </c>
      <c r="Q1544" t="str">
        <f t="shared" si="25"/>
        <v>2</v>
      </c>
    </row>
    <row r="1545" spans="1:17" x14ac:dyDescent="0.25">
      <c r="A1545">
        <v>1544</v>
      </c>
      <c r="D1545">
        <v>214.78719899999999</v>
      </c>
      <c r="E1545" s="2">
        <v>2</v>
      </c>
      <c r="P1545">
        <v>1</v>
      </c>
      <c r="Q1545" t="str">
        <f t="shared" si="25"/>
        <v>2</v>
      </c>
    </row>
    <row r="1546" spans="1:17" x14ac:dyDescent="0.25">
      <c r="A1546">
        <v>1545</v>
      </c>
      <c r="B1546">
        <v>220.70240000000001</v>
      </c>
      <c r="C1546" s="4">
        <v>1</v>
      </c>
      <c r="D1546">
        <v>214.727769</v>
      </c>
      <c r="E1546" s="2">
        <v>2</v>
      </c>
      <c r="P1546">
        <v>2</v>
      </c>
      <c r="Q1546" t="str">
        <f t="shared" si="25"/>
        <v>12</v>
      </c>
    </row>
    <row r="1547" spans="1:17" x14ac:dyDescent="0.25">
      <c r="A1547">
        <v>1546</v>
      </c>
      <c r="B1547">
        <v>220.70704000000001</v>
      </c>
      <c r="C1547" s="4">
        <v>1</v>
      </c>
      <c r="D1547">
        <v>214.727769</v>
      </c>
      <c r="E1547" s="2">
        <v>2</v>
      </c>
      <c r="P1547">
        <v>2</v>
      </c>
      <c r="Q1547" t="str">
        <f t="shared" si="25"/>
        <v>12</v>
      </c>
    </row>
    <row r="1548" spans="1:17" x14ac:dyDescent="0.25">
      <c r="A1548">
        <v>1547</v>
      </c>
      <c r="B1548">
        <v>220.69667899999999</v>
      </c>
      <c r="C1548" s="4">
        <v>1</v>
      </c>
      <c r="P1548">
        <v>1</v>
      </c>
      <c r="Q1548" t="str">
        <f t="shared" si="25"/>
        <v>1</v>
      </c>
    </row>
    <row r="1549" spans="1:17" x14ac:dyDescent="0.25">
      <c r="A1549">
        <v>1548</v>
      </c>
      <c r="B1549">
        <v>220.66745399999999</v>
      </c>
      <c r="C1549" s="4">
        <v>1</v>
      </c>
      <c r="P1549">
        <v>1</v>
      </c>
      <c r="Q1549" t="str">
        <f t="shared" si="25"/>
        <v>1</v>
      </c>
    </row>
    <row r="1550" spans="1:17" x14ac:dyDescent="0.25">
      <c r="A1550">
        <v>1549</v>
      </c>
      <c r="B1550">
        <v>220.65729999999999</v>
      </c>
      <c r="C1550" s="4">
        <v>1</v>
      </c>
      <c r="P1550">
        <v>1</v>
      </c>
      <c r="Q1550" t="str">
        <f t="shared" si="25"/>
        <v>1</v>
      </c>
    </row>
    <row r="1551" spans="1:17" x14ac:dyDescent="0.25">
      <c r="A1551">
        <v>1550</v>
      </c>
      <c r="B1551">
        <v>220.670547</v>
      </c>
      <c r="C1551" s="4">
        <v>1</v>
      </c>
      <c r="P1551">
        <v>1</v>
      </c>
      <c r="Q1551" t="str">
        <f t="shared" si="25"/>
        <v>1</v>
      </c>
    </row>
    <row r="1552" spans="1:17" x14ac:dyDescent="0.25">
      <c r="A1552">
        <v>1551</v>
      </c>
      <c r="B1552">
        <v>220.72028599999999</v>
      </c>
      <c r="C1552" s="4">
        <v>1</v>
      </c>
      <c r="P1552">
        <v>1</v>
      </c>
      <c r="Q1552" t="str">
        <f t="shared" si="25"/>
        <v>1</v>
      </c>
    </row>
    <row r="1553" spans="1:17" x14ac:dyDescent="0.25">
      <c r="A1553">
        <v>1552</v>
      </c>
      <c r="H1553">
        <v>221.770849</v>
      </c>
      <c r="I1553" s="5">
        <v>4</v>
      </c>
      <c r="P1553">
        <v>1</v>
      </c>
      <c r="Q1553" t="str">
        <f t="shared" si="25"/>
        <v>4</v>
      </c>
    </row>
    <row r="1554" spans="1:17" x14ac:dyDescent="0.25">
      <c r="A1554">
        <v>1553</v>
      </c>
      <c r="F1554">
        <v>222.72492099999999</v>
      </c>
      <c r="G1554" s="3">
        <v>3</v>
      </c>
      <c r="H1554">
        <v>221.777601</v>
      </c>
      <c r="I1554" s="5">
        <v>4</v>
      </c>
      <c r="P1554">
        <v>2</v>
      </c>
      <c r="Q1554" t="str">
        <f t="shared" si="25"/>
        <v>34</v>
      </c>
    </row>
    <row r="1555" spans="1:17" x14ac:dyDescent="0.25">
      <c r="A1555">
        <v>1554</v>
      </c>
      <c r="F1555">
        <v>222.73770400000001</v>
      </c>
      <c r="G1555" s="3">
        <v>3</v>
      </c>
      <c r="H1555">
        <v>221.781364</v>
      </c>
      <c r="I1555" s="5">
        <v>4</v>
      </c>
      <c r="P1555">
        <v>2</v>
      </c>
      <c r="Q1555" t="str">
        <f t="shared" si="25"/>
        <v>34</v>
      </c>
    </row>
    <row r="1556" spans="1:17" x14ac:dyDescent="0.25">
      <c r="A1556">
        <v>1555</v>
      </c>
      <c r="F1556">
        <v>222.68904800000001</v>
      </c>
      <c r="G1556" s="3">
        <v>3</v>
      </c>
      <c r="H1556">
        <v>221.805589</v>
      </c>
      <c r="I1556" s="5">
        <v>4</v>
      </c>
      <c r="P1556">
        <v>2</v>
      </c>
      <c r="Q1556" t="str">
        <f t="shared" si="25"/>
        <v>34</v>
      </c>
    </row>
    <row r="1557" spans="1:17" x14ac:dyDescent="0.25">
      <c r="A1557">
        <v>1556</v>
      </c>
      <c r="F1557">
        <v>222.60838200000001</v>
      </c>
      <c r="G1557" s="3">
        <v>3</v>
      </c>
      <c r="H1557">
        <v>221.78801300000001</v>
      </c>
      <c r="I1557" s="5">
        <v>4</v>
      </c>
      <c r="P1557">
        <v>2</v>
      </c>
      <c r="Q1557" t="str">
        <f t="shared" si="25"/>
        <v>34</v>
      </c>
    </row>
    <row r="1558" spans="1:17" x14ac:dyDescent="0.25">
      <c r="A1558">
        <v>1557</v>
      </c>
      <c r="F1558">
        <v>222.60951499999999</v>
      </c>
      <c r="G1558" s="3">
        <v>3</v>
      </c>
      <c r="H1558">
        <v>221.771107</v>
      </c>
      <c r="I1558" s="5">
        <v>4</v>
      </c>
      <c r="P1558">
        <v>2</v>
      </c>
      <c r="Q1558" t="str">
        <f t="shared" si="25"/>
        <v>34</v>
      </c>
    </row>
    <row r="1559" spans="1:17" x14ac:dyDescent="0.25">
      <c r="A1559">
        <v>1558</v>
      </c>
      <c r="F1559">
        <v>222.59363999999999</v>
      </c>
      <c r="G1559" s="3">
        <v>3</v>
      </c>
      <c r="H1559">
        <v>221.814301</v>
      </c>
      <c r="I1559" s="5">
        <v>4</v>
      </c>
      <c r="P1559">
        <v>2</v>
      </c>
      <c r="Q1559" t="str">
        <f t="shared" si="25"/>
        <v>34</v>
      </c>
    </row>
    <row r="1560" spans="1:17" x14ac:dyDescent="0.25">
      <c r="A1560">
        <v>1559</v>
      </c>
      <c r="F1560">
        <v>222.64817299999999</v>
      </c>
      <c r="G1560" s="3">
        <v>3</v>
      </c>
      <c r="H1560">
        <v>221.770849</v>
      </c>
      <c r="I1560" s="5">
        <v>4</v>
      </c>
      <c r="P1560">
        <v>2</v>
      </c>
      <c r="Q1560" t="str">
        <f t="shared" si="25"/>
        <v>34</v>
      </c>
    </row>
    <row r="1561" spans="1:17" x14ac:dyDescent="0.25">
      <c r="A1561">
        <v>1560</v>
      </c>
      <c r="D1561">
        <v>240.86895799999999</v>
      </c>
      <c r="E1561" s="2">
        <v>2</v>
      </c>
      <c r="F1561">
        <v>222.72492099999999</v>
      </c>
      <c r="G1561" s="3">
        <v>3</v>
      </c>
      <c r="P1561">
        <v>2</v>
      </c>
      <c r="Q1561" t="str">
        <f t="shared" si="25"/>
        <v>23</v>
      </c>
    </row>
    <row r="1562" spans="1:17" x14ac:dyDescent="0.25">
      <c r="A1562">
        <v>1561</v>
      </c>
      <c r="D1562">
        <v>240.88498799999999</v>
      </c>
      <c r="E1562" s="2">
        <v>2</v>
      </c>
      <c r="P1562">
        <v>1</v>
      </c>
      <c r="Q1562" t="str">
        <f t="shared" si="25"/>
        <v>2</v>
      </c>
    </row>
    <row r="1563" spans="1:17" x14ac:dyDescent="0.25">
      <c r="A1563">
        <v>1562</v>
      </c>
      <c r="D1563">
        <v>240.86674199999999</v>
      </c>
      <c r="E1563" s="2">
        <v>2</v>
      </c>
      <c r="P1563">
        <v>1</v>
      </c>
      <c r="Q1563" t="str">
        <f t="shared" si="25"/>
        <v>2</v>
      </c>
    </row>
    <row r="1564" spans="1:17" x14ac:dyDescent="0.25">
      <c r="A1564">
        <v>1563</v>
      </c>
      <c r="D1564">
        <v>240.817262</v>
      </c>
      <c r="E1564" s="2">
        <v>2</v>
      </c>
      <c r="P1564">
        <v>1</v>
      </c>
      <c r="Q1564" t="str">
        <f t="shared" si="25"/>
        <v>2</v>
      </c>
    </row>
    <row r="1565" spans="1:17" x14ac:dyDescent="0.25">
      <c r="A1565">
        <v>1564</v>
      </c>
      <c r="D1565">
        <v>240.830817</v>
      </c>
      <c r="E1565" s="2">
        <v>2</v>
      </c>
      <c r="P1565">
        <v>1</v>
      </c>
      <c r="Q1565" t="str">
        <f t="shared" si="25"/>
        <v>2</v>
      </c>
    </row>
    <row r="1566" spans="1:17" x14ac:dyDescent="0.25">
      <c r="A1566">
        <v>1565</v>
      </c>
      <c r="D1566">
        <v>240.87127799999999</v>
      </c>
      <c r="E1566" s="2">
        <v>2</v>
      </c>
      <c r="P1566">
        <v>1</v>
      </c>
      <c r="Q1566" t="str">
        <f t="shared" si="25"/>
        <v>2</v>
      </c>
    </row>
    <row r="1567" spans="1:17" x14ac:dyDescent="0.25">
      <c r="A1567">
        <v>1566</v>
      </c>
      <c r="D1567">
        <v>240.87998899999999</v>
      </c>
      <c r="E1567" s="2">
        <v>2</v>
      </c>
      <c r="P1567">
        <v>1</v>
      </c>
      <c r="Q1567" t="str">
        <f t="shared" si="25"/>
        <v>2</v>
      </c>
    </row>
    <row r="1568" spans="1:17" x14ac:dyDescent="0.25">
      <c r="A1568">
        <v>1567</v>
      </c>
      <c r="D1568">
        <v>240.89890600000001</v>
      </c>
      <c r="E1568" s="2">
        <v>2</v>
      </c>
      <c r="P1568">
        <v>1</v>
      </c>
      <c r="Q1568" t="str">
        <f t="shared" si="25"/>
        <v>2</v>
      </c>
    </row>
    <row r="1569" spans="1:17" x14ac:dyDescent="0.25">
      <c r="A1569">
        <v>1568</v>
      </c>
      <c r="B1569">
        <v>251.138621</v>
      </c>
      <c r="C1569" s="4">
        <v>1</v>
      </c>
      <c r="D1569">
        <v>240.86895799999999</v>
      </c>
      <c r="E1569" s="2">
        <v>2</v>
      </c>
      <c r="P1569">
        <v>2</v>
      </c>
      <c r="Q1569" t="str">
        <f t="shared" si="25"/>
        <v>12</v>
      </c>
    </row>
    <row r="1570" spans="1:17" x14ac:dyDescent="0.25">
      <c r="A1570">
        <v>1569</v>
      </c>
      <c r="B1570">
        <v>251.15068300000001</v>
      </c>
      <c r="C1570" s="4">
        <v>1</v>
      </c>
      <c r="P1570">
        <v>1</v>
      </c>
      <c r="Q1570" t="str">
        <f t="shared" si="25"/>
        <v>1</v>
      </c>
    </row>
    <row r="1571" spans="1:17" x14ac:dyDescent="0.25">
      <c r="A1571">
        <v>1570</v>
      </c>
      <c r="B1571">
        <v>251.16954699999999</v>
      </c>
      <c r="C1571" s="4">
        <v>1</v>
      </c>
      <c r="P1571">
        <v>1</v>
      </c>
      <c r="Q1571" t="str">
        <f t="shared" si="25"/>
        <v>1</v>
      </c>
    </row>
    <row r="1572" spans="1:17" x14ac:dyDescent="0.25">
      <c r="A1572">
        <v>1571</v>
      </c>
      <c r="B1572">
        <v>251.14114699999999</v>
      </c>
      <c r="C1572" s="4">
        <v>1</v>
      </c>
      <c r="P1572">
        <v>1</v>
      </c>
      <c r="Q1572" t="str">
        <f t="shared" si="25"/>
        <v>1</v>
      </c>
    </row>
    <row r="1573" spans="1:17" x14ac:dyDescent="0.25">
      <c r="A1573">
        <v>1572</v>
      </c>
      <c r="B1573">
        <v>251.155372</v>
      </c>
      <c r="C1573" s="4">
        <v>1</v>
      </c>
      <c r="P1573">
        <v>1</v>
      </c>
      <c r="Q1573" t="str">
        <f t="shared" si="25"/>
        <v>1</v>
      </c>
    </row>
    <row r="1574" spans="1:17" x14ac:dyDescent="0.25">
      <c r="A1574">
        <v>1573</v>
      </c>
      <c r="B1574">
        <v>251.142539</v>
      </c>
      <c r="C1574" s="4">
        <v>1</v>
      </c>
      <c r="P1574">
        <v>1</v>
      </c>
      <c r="Q1574" t="str">
        <f t="shared" si="25"/>
        <v>1</v>
      </c>
    </row>
    <row r="1575" spans="1:17" x14ac:dyDescent="0.25">
      <c r="A1575">
        <v>1574</v>
      </c>
      <c r="B1575">
        <v>251.16119700000002</v>
      </c>
      <c r="C1575" s="4">
        <v>1</v>
      </c>
      <c r="P1575">
        <v>1</v>
      </c>
      <c r="Q1575" t="str">
        <f t="shared" si="25"/>
        <v>1</v>
      </c>
    </row>
    <row r="1576" spans="1:17" x14ac:dyDescent="0.25">
      <c r="A1576">
        <v>1575</v>
      </c>
      <c r="B1576">
        <v>251.13769099999999</v>
      </c>
      <c r="C1576" s="4">
        <v>1</v>
      </c>
      <c r="P1576">
        <v>1</v>
      </c>
      <c r="Q1576" t="str">
        <f t="shared" si="25"/>
        <v>1</v>
      </c>
    </row>
    <row r="1577" spans="1:17" x14ac:dyDescent="0.25">
      <c r="A1577">
        <v>1576</v>
      </c>
      <c r="B1577">
        <v>251.140784</v>
      </c>
      <c r="C1577" s="4">
        <v>1</v>
      </c>
      <c r="H1577">
        <v>248.65266700000001</v>
      </c>
      <c r="I1577" s="5">
        <v>4</v>
      </c>
      <c r="P1577">
        <v>2</v>
      </c>
      <c r="Q1577" t="str">
        <f t="shared" si="25"/>
        <v>14</v>
      </c>
    </row>
    <row r="1578" spans="1:17" x14ac:dyDescent="0.25">
      <c r="A1578">
        <v>1577</v>
      </c>
      <c r="B1578">
        <v>251.138621</v>
      </c>
      <c r="C1578" s="4">
        <v>1</v>
      </c>
      <c r="H1578">
        <v>248.56365099999999</v>
      </c>
      <c r="I1578" s="5">
        <v>4</v>
      </c>
      <c r="P1578">
        <v>2</v>
      </c>
      <c r="Q1578" t="str">
        <f t="shared" si="25"/>
        <v>14</v>
      </c>
    </row>
    <row r="1579" spans="1:17" x14ac:dyDescent="0.25">
      <c r="A1579">
        <v>1578</v>
      </c>
      <c r="H1579">
        <v>248.63704999999999</v>
      </c>
      <c r="I1579" s="5">
        <v>4</v>
      </c>
      <c r="P1579">
        <v>1</v>
      </c>
      <c r="Q1579" t="str">
        <f t="shared" si="25"/>
        <v>4</v>
      </c>
    </row>
    <row r="1580" spans="1:17" x14ac:dyDescent="0.25">
      <c r="A1580">
        <v>1579</v>
      </c>
      <c r="F1580">
        <v>251.659312</v>
      </c>
      <c r="G1580" s="3">
        <v>3</v>
      </c>
      <c r="H1580">
        <v>248.627105</v>
      </c>
      <c r="I1580" s="5">
        <v>4</v>
      </c>
      <c r="P1580">
        <v>2</v>
      </c>
      <c r="Q1580" t="str">
        <f t="shared" si="25"/>
        <v>34</v>
      </c>
    </row>
    <row r="1581" spans="1:17" x14ac:dyDescent="0.25">
      <c r="A1581">
        <v>1580</v>
      </c>
      <c r="F1581">
        <v>251.692611</v>
      </c>
      <c r="G1581" s="3">
        <v>3</v>
      </c>
      <c r="H1581">
        <v>248.63658799999999</v>
      </c>
      <c r="I1581" s="5">
        <v>4</v>
      </c>
      <c r="P1581">
        <v>2</v>
      </c>
      <c r="Q1581" t="str">
        <f t="shared" si="25"/>
        <v>34</v>
      </c>
    </row>
    <row r="1582" spans="1:17" x14ac:dyDescent="0.25">
      <c r="A1582">
        <v>1581</v>
      </c>
      <c r="D1582">
        <v>266.33214499999997</v>
      </c>
      <c r="E1582" s="2">
        <v>2</v>
      </c>
      <c r="F1582">
        <v>251.718535</v>
      </c>
      <c r="G1582" s="3">
        <v>3</v>
      </c>
      <c r="H1582">
        <v>248.62643299999999</v>
      </c>
      <c r="I1582" s="5">
        <v>4</v>
      </c>
      <c r="P1582">
        <v>3</v>
      </c>
      <c r="Q1582" t="str">
        <f t="shared" si="25"/>
        <v>234</v>
      </c>
    </row>
    <row r="1583" spans="1:17" x14ac:dyDescent="0.25">
      <c r="A1583">
        <v>1582</v>
      </c>
      <c r="D1583">
        <v>266.33214499999997</v>
      </c>
      <c r="E1583" s="2">
        <v>2</v>
      </c>
      <c r="F1583">
        <v>251.719932</v>
      </c>
      <c r="G1583" s="3">
        <v>3</v>
      </c>
      <c r="H1583">
        <v>248.60179399999998</v>
      </c>
      <c r="I1583" s="5">
        <v>4</v>
      </c>
      <c r="P1583">
        <v>3</v>
      </c>
      <c r="Q1583" t="str">
        <f t="shared" si="25"/>
        <v>234</v>
      </c>
    </row>
    <row r="1584" spans="1:17" x14ac:dyDescent="0.25">
      <c r="A1584">
        <v>1583</v>
      </c>
      <c r="D1584">
        <v>266.33214499999997</v>
      </c>
      <c r="E1584" s="2">
        <v>2</v>
      </c>
      <c r="F1584">
        <v>251.722354</v>
      </c>
      <c r="G1584" s="3">
        <v>3</v>
      </c>
      <c r="H1584">
        <v>248.63328799999999</v>
      </c>
      <c r="I1584" s="5">
        <v>4</v>
      </c>
      <c r="P1584">
        <v>3</v>
      </c>
      <c r="Q1584" t="str">
        <f t="shared" si="25"/>
        <v>234</v>
      </c>
    </row>
    <row r="1585" spans="1:17" x14ac:dyDescent="0.25">
      <c r="A1585">
        <v>1584</v>
      </c>
      <c r="D1585">
        <v>266.33214499999997</v>
      </c>
      <c r="E1585" s="2">
        <v>2</v>
      </c>
      <c r="F1585">
        <v>251.716937</v>
      </c>
      <c r="G1585" s="3">
        <v>3</v>
      </c>
      <c r="H1585">
        <v>248.63328799999999</v>
      </c>
      <c r="I1585" s="5">
        <v>4</v>
      </c>
      <c r="P1585">
        <v>3</v>
      </c>
      <c r="Q1585" t="str">
        <f t="shared" si="25"/>
        <v>234</v>
      </c>
    </row>
    <row r="1586" spans="1:17" x14ac:dyDescent="0.25">
      <c r="A1586">
        <v>1585</v>
      </c>
      <c r="D1586">
        <v>266.33214499999997</v>
      </c>
      <c r="E1586" s="2">
        <v>2</v>
      </c>
      <c r="F1586">
        <v>251.70946800000002</v>
      </c>
      <c r="G1586" s="3">
        <v>3</v>
      </c>
      <c r="P1586">
        <v>2</v>
      </c>
      <c r="Q1586" t="str">
        <f t="shared" si="25"/>
        <v>23</v>
      </c>
    </row>
    <row r="1587" spans="1:17" x14ac:dyDescent="0.25">
      <c r="A1587">
        <v>1586</v>
      </c>
      <c r="D1587">
        <v>266.33214499999997</v>
      </c>
      <c r="E1587" s="2">
        <v>2</v>
      </c>
      <c r="F1587">
        <v>251.65292299999999</v>
      </c>
      <c r="G1587" s="3">
        <v>3</v>
      </c>
      <c r="P1587">
        <v>2</v>
      </c>
      <c r="Q1587" t="str">
        <f t="shared" si="25"/>
        <v>23</v>
      </c>
    </row>
    <row r="1588" spans="1:17" x14ac:dyDescent="0.25">
      <c r="A1588">
        <v>1587</v>
      </c>
      <c r="D1588">
        <v>266.33214499999997</v>
      </c>
      <c r="E1588" s="2">
        <v>2</v>
      </c>
      <c r="F1588">
        <v>251.659312</v>
      </c>
      <c r="G1588" s="3">
        <v>3</v>
      </c>
      <c r="P1588">
        <v>2</v>
      </c>
      <c r="Q1588" t="str">
        <f t="shared" si="25"/>
        <v>23</v>
      </c>
    </row>
    <row r="1589" spans="1:17" x14ac:dyDescent="0.25">
      <c r="A1589">
        <v>1588</v>
      </c>
      <c r="D1589">
        <v>266.33214499999997</v>
      </c>
      <c r="E1589" s="2">
        <v>2</v>
      </c>
      <c r="P1589">
        <v>1</v>
      </c>
      <c r="Q1589" t="str">
        <f t="shared" si="25"/>
        <v>2</v>
      </c>
    </row>
    <row r="1590" spans="1:17" x14ac:dyDescent="0.25">
      <c r="A1590">
        <v>1589</v>
      </c>
      <c r="D1590">
        <v>266.33214499999997</v>
      </c>
      <c r="E1590" s="2">
        <v>2</v>
      </c>
      <c r="P1590">
        <v>1</v>
      </c>
      <c r="Q1590" t="str">
        <f t="shared" si="25"/>
        <v>2</v>
      </c>
    </row>
    <row r="1591" spans="1:17" x14ac:dyDescent="0.25">
      <c r="A1591">
        <v>1590</v>
      </c>
      <c r="D1591">
        <v>266.33214499999997</v>
      </c>
      <c r="E1591" s="2">
        <v>2</v>
      </c>
      <c r="P1591">
        <v>1</v>
      </c>
      <c r="Q1591" t="str">
        <f t="shared" si="25"/>
        <v>2</v>
      </c>
    </row>
    <row r="1592" spans="1:17" x14ac:dyDescent="0.25">
      <c r="A1592">
        <v>1591</v>
      </c>
      <c r="D1592">
        <v>266.33214499999997</v>
      </c>
      <c r="E1592" s="2">
        <v>2</v>
      </c>
      <c r="P1592">
        <v>1</v>
      </c>
      <c r="Q1592" t="str">
        <f t="shared" si="25"/>
        <v>2</v>
      </c>
    </row>
    <row r="1593" spans="1:17" x14ac:dyDescent="0.25">
      <c r="A1593">
        <v>1592</v>
      </c>
      <c r="B1593">
        <v>274.29156799999998</v>
      </c>
      <c r="C1593" s="4">
        <v>1</v>
      </c>
      <c r="D1593">
        <v>266.33214499999997</v>
      </c>
      <c r="E1593" s="2">
        <v>2</v>
      </c>
      <c r="P1593">
        <v>2</v>
      </c>
      <c r="Q1593" t="str">
        <f t="shared" si="25"/>
        <v>12</v>
      </c>
    </row>
    <row r="1594" spans="1:17" x14ac:dyDescent="0.25">
      <c r="A1594">
        <v>1593</v>
      </c>
      <c r="B1594">
        <v>274.29156799999998</v>
      </c>
      <c r="C1594" s="4">
        <v>1</v>
      </c>
      <c r="D1594">
        <v>266.33214499999997</v>
      </c>
      <c r="E1594" s="2">
        <v>2</v>
      </c>
      <c r="P1594">
        <v>2</v>
      </c>
      <c r="Q1594" t="str">
        <f t="shared" si="25"/>
        <v>12</v>
      </c>
    </row>
    <row r="1595" spans="1:17" x14ac:dyDescent="0.25">
      <c r="A1595">
        <v>1594</v>
      </c>
      <c r="B1595">
        <v>274.29156799999998</v>
      </c>
      <c r="C1595" s="4">
        <v>1</v>
      </c>
      <c r="P1595">
        <v>1</v>
      </c>
      <c r="Q1595" t="str">
        <f t="shared" si="25"/>
        <v>1</v>
      </c>
    </row>
    <row r="1596" spans="1:17" x14ac:dyDescent="0.25">
      <c r="A1596">
        <v>1595</v>
      </c>
      <c r="B1596">
        <v>274.29156799999998</v>
      </c>
      <c r="C1596" s="4">
        <v>1</v>
      </c>
      <c r="J1596">
        <v>236.197711</v>
      </c>
      <c r="K1596" t="s">
        <v>22</v>
      </c>
      <c r="Q1596" t="str">
        <f t="shared" si="25"/>
        <v>1</v>
      </c>
    </row>
    <row r="1597" spans="1:17" x14ac:dyDescent="0.25">
      <c r="A1597">
        <v>1596</v>
      </c>
      <c r="Q1597" t="str">
        <f t="shared" si="25"/>
        <v/>
      </c>
    </row>
    <row r="1598" spans="1:17" x14ac:dyDescent="0.25">
      <c r="A1598">
        <v>1597</v>
      </c>
      <c r="J1598">
        <v>236.236524</v>
      </c>
      <c r="K1598" t="s">
        <v>22</v>
      </c>
      <c r="Q1598" t="str">
        <f t="shared" si="25"/>
        <v/>
      </c>
    </row>
    <row r="1599" spans="1:17" x14ac:dyDescent="0.25">
      <c r="A1599">
        <v>1598</v>
      </c>
      <c r="D1599">
        <v>222.629051</v>
      </c>
      <c r="E1599" s="2">
        <v>2</v>
      </c>
      <c r="P1599">
        <v>1</v>
      </c>
      <c r="Q1599" t="str">
        <f t="shared" si="25"/>
        <v>2</v>
      </c>
    </row>
    <row r="1600" spans="1:17" x14ac:dyDescent="0.25">
      <c r="A1600">
        <v>1599</v>
      </c>
      <c r="D1600">
        <v>222.57792000000001</v>
      </c>
      <c r="E1600" s="2">
        <v>2</v>
      </c>
      <c r="P1600">
        <v>1</v>
      </c>
      <c r="Q1600" t="str">
        <f t="shared" si="25"/>
        <v>2</v>
      </c>
    </row>
    <row r="1601" spans="1:17" x14ac:dyDescent="0.25">
      <c r="A1601">
        <v>1600</v>
      </c>
      <c r="D1601">
        <v>222.60925900000001</v>
      </c>
      <c r="E1601" s="2">
        <v>2</v>
      </c>
      <c r="P1601">
        <v>1</v>
      </c>
      <c r="Q1601" t="str">
        <f t="shared" si="25"/>
        <v>2</v>
      </c>
    </row>
    <row r="1602" spans="1:17" x14ac:dyDescent="0.25">
      <c r="A1602">
        <v>1601</v>
      </c>
      <c r="D1602">
        <v>222.60044400000001</v>
      </c>
      <c r="E1602" s="2">
        <v>2</v>
      </c>
      <c r="P1602">
        <v>1</v>
      </c>
      <c r="Q1602" t="str">
        <f t="shared" ref="Q1602:Q1665" si="26">CONCATENATE(C1602,E1602,G1602,I1602)</f>
        <v>2</v>
      </c>
    </row>
    <row r="1603" spans="1:17" x14ac:dyDescent="0.25">
      <c r="A1603">
        <v>1602</v>
      </c>
      <c r="D1603">
        <v>222.58199099999999</v>
      </c>
      <c r="E1603" s="2">
        <v>2</v>
      </c>
      <c r="P1603">
        <v>1</v>
      </c>
      <c r="Q1603" t="str">
        <f t="shared" si="26"/>
        <v>2</v>
      </c>
    </row>
    <row r="1604" spans="1:17" x14ac:dyDescent="0.25">
      <c r="A1604">
        <v>1603</v>
      </c>
      <c r="B1604">
        <v>218.62441799999999</v>
      </c>
      <c r="C1604" s="4">
        <v>1</v>
      </c>
      <c r="D1604">
        <v>222.57498200000001</v>
      </c>
      <c r="E1604" s="2">
        <v>2</v>
      </c>
      <c r="P1604">
        <v>2</v>
      </c>
      <c r="Q1604" t="str">
        <f t="shared" si="26"/>
        <v>12</v>
      </c>
    </row>
    <row r="1605" spans="1:17" x14ac:dyDescent="0.25">
      <c r="A1605">
        <v>1604</v>
      </c>
      <c r="B1605">
        <v>218.616635</v>
      </c>
      <c r="C1605" s="4">
        <v>1</v>
      </c>
      <c r="D1605">
        <v>222.64755500000001</v>
      </c>
      <c r="E1605" s="2">
        <v>2</v>
      </c>
      <c r="P1605">
        <v>2</v>
      </c>
      <c r="Q1605" t="str">
        <f t="shared" si="26"/>
        <v>12</v>
      </c>
    </row>
    <row r="1606" spans="1:17" x14ac:dyDescent="0.25">
      <c r="A1606">
        <v>1605</v>
      </c>
      <c r="B1606">
        <v>218.63029399999999</v>
      </c>
      <c r="C1606" s="4">
        <v>1</v>
      </c>
      <c r="D1606">
        <v>222.650081</v>
      </c>
      <c r="E1606" s="2">
        <v>2</v>
      </c>
      <c r="P1606">
        <v>2</v>
      </c>
      <c r="Q1606" t="str">
        <f t="shared" si="26"/>
        <v>12</v>
      </c>
    </row>
    <row r="1607" spans="1:17" x14ac:dyDescent="0.25">
      <c r="A1607">
        <v>1606</v>
      </c>
      <c r="B1607">
        <v>218.654777</v>
      </c>
      <c r="C1607" s="4">
        <v>1</v>
      </c>
      <c r="D1607">
        <v>222.629051</v>
      </c>
      <c r="E1607" s="2">
        <v>2</v>
      </c>
      <c r="H1607">
        <v>222.86775</v>
      </c>
      <c r="I1607" s="5">
        <v>4</v>
      </c>
      <c r="P1607">
        <v>3</v>
      </c>
      <c r="Q1607" t="str">
        <f t="shared" si="26"/>
        <v>124</v>
      </c>
    </row>
    <row r="1608" spans="1:17" x14ac:dyDescent="0.25">
      <c r="A1608">
        <v>1607</v>
      </c>
      <c r="B1608">
        <v>218.61977899999999</v>
      </c>
      <c r="C1608" s="4">
        <v>1</v>
      </c>
      <c r="F1608">
        <v>221.22917699999999</v>
      </c>
      <c r="G1608" s="3">
        <v>3</v>
      </c>
      <c r="H1608">
        <v>222.82728800000001</v>
      </c>
      <c r="I1608" s="5">
        <v>4</v>
      </c>
      <c r="P1608">
        <v>3</v>
      </c>
      <c r="Q1608" t="str">
        <f t="shared" si="26"/>
        <v>134</v>
      </c>
    </row>
    <row r="1609" spans="1:17" x14ac:dyDescent="0.25">
      <c r="A1609">
        <v>1608</v>
      </c>
      <c r="B1609">
        <v>218.55297899999999</v>
      </c>
      <c r="C1609" s="4">
        <v>1</v>
      </c>
      <c r="F1609">
        <v>221.17407599999999</v>
      </c>
      <c r="G1609" s="3">
        <v>3</v>
      </c>
      <c r="H1609">
        <v>222.77151800000001</v>
      </c>
      <c r="I1609" s="5">
        <v>4</v>
      </c>
      <c r="P1609">
        <v>3</v>
      </c>
      <c r="Q1609" t="str">
        <f t="shared" si="26"/>
        <v>134</v>
      </c>
    </row>
    <row r="1610" spans="1:17" x14ac:dyDescent="0.25">
      <c r="A1610">
        <v>1609</v>
      </c>
      <c r="B1610">
        <v>218.62441799999999</v>
      </c>
      <c r="C1610" s="4">
        <v>1</v>
      </c>
      <c r="F1610">
        <v>221.20361</v>
      </c>
      <c r="G1610" s="3">
        <v>3</v>
      </c>
      <c r="H1610">
        <v>222.83048299999999</v>
      </c>
      <c r="I1610" s="5">
        <v>4</v>
      </c>
      <c r="P1610">
        <v>3</v>
      </c>
      <c r="Q1610" t="str">
        <f t="shared" si="26"/>
        <v>134</v>
      </c>
    </row>
    <row r="1611" spans="1:17" x14ac:dyDescent="0.25">
      <c r="A1611">
        <v>1610</v>
      </c>
      <c r="F1611">
        <v>221.20897099999999</v>
      </c>
      <c r="G1611" s="3">
        <v>3</v>
      </c>
      <c r="H1611">
        <v>222.83651399999999</v>
      </c>
      <c r="I1611" s="5">
        <v>4</v>
      </c>
      <c r="P1611">
        <v>2</v>
      </c>
      <c r="Q1611" t="str">
        <f t="shared" si="26"/>
        <v>34</v>
      </c>
    </row>
    <row r="1612" spans="1:17" x14ac:dyDescent="0.25">
      <c r="A1612">
        <v>1611</v>
      </c>
      <c r="F1612">
        <v>221.20479699999999</v>
      </c>
      <c r="G1612" s="3">
        <v>3</v>
      </c>
      <c r="H1612">
        <v>222.871151</v>
      </c>
      <c r="I1612" s="5">
        <v>4</v>
      </c>
      <c r="P1612">
        <v>2</v>
      </c>
      <c r="Q1612" t="str">
        <f t="shared" si="26"/>
        <v>34</v>
      </c>
    </row>
    <row r="1613" spans="1:17" x14ac:dyDescent="0.25">
      <c r="A1613">
        <v>1612</v>
      </c>
      <c r="F1613">
        <v>221.17783900000001</v>
      </c>
      <c r="G1613" s="3">
        <v>3</v>
      </c>
      <c r="H1613">
        <v>222.86775</v>
      </c>
      <c r="I1613" s="5">
        <v>4</v>
      </c>
      <c r="P1613">
        <v>2</v>
      </c>
      <c r="Q1613" t="str">
        <f t="shared" si="26"/>
        <v>34</v>
      </c>
    </row>
    <row r="1614" spans="1:17" x14ac:dyDescent="0.25">
      <c r="A1614">
        <v>1613</v>
      </c>
      <c r="F1614">
        <v>221.18191099999999</v>
      </c>
      <c r="G1614" s="3">
        <v>3</v>
      </c>
      <c r="H1614">
        <v>222.86775</v>
      </c>
      <c r="I1614" s="5">
        <v>4</v>
      </c>
      <c r="P1614">
        <v>2</v>
      </c>
      <c r="Q1614" t="str">
        <f t="shared" si="26"/>
        <v>34</v>
      </c>
    </row>
    <row r="1615" spans="1:17" x14ac:dyDescent="0.25">
      <c r="A1615">
        <v>1614</v>
      </c>
      <c r="F1615">
        <v>221.22917699999999</v>
      </c>
      <c r="G1615" s="3">
        <v>3</v>
      </c>
      <c r="P1615">
        <v>1</v>
      </c>
      <c r="Q1615" t="str">
        <f t="shared" si="26"/>
        <v>3</v>
      </c>
    </row>
    <row r="1616" spans="1:17" x14ac:dyDescent="0.25">
      <c r="A1616">
        <v>1615</v>
      </c>
      <c r="F1616">
        <v>221.22917699999999</v>
      </c>
      <c r="G1616" s="3">
        <v>3</v>
      </c>
      <c r="P1616">
        <v>1</v>
      </c>
      <c r="Q1616" t="str">
        <f t="shared" si="26"/>
        <v>3</v>
      </c>
    </row>
    <row r="1617" spans="1:17" x14ac:dyDescent="0.25">
      <c r="A1617">
        <v>1616</v>
      </c>
      <c r="P1617">
        <v>0</v>
      </c>
      <c r="Q1617" t="str">
        <f t="shared" si="26"/>
        <v/>
      </c>
    </row>
    <row r="1618" spans="1:17" x14ac:dyDescent="0.25">
      <c r="A1618">
        <v>1617</v>
      </c>
      <c r="P1618">
        <v>0</v>
      </c>
      <c r="Q1618" t="str">
        <f t="shared" si="26"/>
        <v/>
      </c>
    </row>
    <row r="1619" spans="1:17" x14ac:dyDescent="0.25">
      <c r="A1619">
        <v>1618</v>
      </c>
      <c r="P1619">
        <v>0</v>
      </c>
      <c r="Q1619" t="str">
        <f t="shared" si="26"/>
        <v/>
      </c>
    </row>
    <row r="1620" spans="1:17" x14ac:dyDescent="0.25">
      <c r="A1620">
        <v>1619</v>
      </c>
      <c r="D1620">
        <v>198.52884499999999</v>
      </c>
      <c r="E1620" s="2">
        <v>2</v>
      </c>
      <c r="P1620">
        <v>1</v>
      </c>
      <c r="Q1620" t="str">
        <f t="shared" si="26"/>
        <v>2</v>
      </c>
    </row>
    <row r="1621" spans="1:17" x14ac:dyDescent="0.25">
      <c r="A1621">
        <v>1620</v>
      </c>
      <c r="D1621">
        <v>198.56098400000002</v>
      </c>
      <c r="E1621" s="2">
        <v>2</v>
      </c>
      <c r="P1621">
        <v>1</v>
      </c>
      <c r="Q1621" t="str">
        <f t="shared" si="26"/>
        <v>2</v>
      </c>
    </row>
    <row r="1622" spans="1:17" x14ac:dyDescent="0.25">
      <c r="A1622">
        <v>1621</v>
      </c>
      <c r="D1622">
        <v>198.52598800000001</v>
      </c>
      <c r="E1622" s="2">
        <v>2</v>
      </c>
      <c r="P1622">
        <v>1</v>
      </c>
      <c r="Q1622" t="str">
        <f t="shared" si="26"/>
        <v>2</v>
      </c>
    </row>
    <row r="1623" spans="1:17" x14ac:dyDescent="0.25">
      <c r="A1623">
        <v>1622</v>
      </c>
      <c r="D1623">
        <v>198.52945600000001</v>
      </c>
      <c r="E1623" s="2">
        <v>2</v>
      </c>
      <c r="P1623">
        <v>1</v>
      </c>
      <c r="Q1623" t="str">
        <f t="shared" si="26"/>
        <v>2</v>
      </c>
    </row>
    <row r="1624" spans="1:17" x14ac:dyDescent="0.25">
      <c r="A1624">
        <v>1623</v>
      </c>
      <c r="D1624">
        <v>198.529608</v>
      </c>
      <c r="E1624" s="2">
        <v>2</v>
      </c>
      <c r="P1624">
        <v>1</v>
      </c>
      <c r="Q1624" t="str">
        <f t="shared" si="26"/>
        <v>2</v>
      </c>
    </row>
    <row r="1625" spans="1:17" x14ac:dyDescent="0.25">
      <c r="A1625">
        <v>1624</v>
      </c>
      <c r="D1625">
        <v>198.57399600000002</v>
      </c>
      <c r="E1625" s="2">
        <v>2</v>
      </c>
      <c r="P1625">
        <v>1</v>
      </c>
      <c r="Q1625" t="str">
        <f t="shared" si="26"/>
        <v>2</v>
      </c>
    </row>
    <row r="1626" spans="1:17" x14ac:dyDescent="0.25">
      <c r="A1626">
        <v>1625</v>
      </c>
      <c r="B1626">
        <v>191.371005</v>
      </c>
      <c r="C1626" s="4">
        <v>1</v>
      </c>
      <c r="D1626">
        <v>198.547415</v>
      </c>
      <c r="E1626" s="2">
        <v>2</v>
      </c>
      <c r="P1626">
        <v>2</v>
      </c>
      <c r="Q1626" t="str">
        <f t="shared" si="26"/>
        <v>12</v>
      </c>
    </row>
    <row r="1627" spans="1:17" x14ac:dyDescent="0.25">
      <c r="A1627">
        <v>1626</v>
      </c>
      <c r="B1627">
        <v>191.32090600000001</v>
      </c>
      <c r="C1627" s="4">
        <v>1</v>
      </c>
      <c r="D1627">
        <v>198.50966099999999</v>
      </c>
      <c r="E1627" s="2">
        <v>2</v>
      </c>
      <c r="P1627">
        <v>2</v>
      </c>
      <c r="Q1627" t="str">
        <f t="shared" si="26"/>
        <v>12</v>
      </c>
    </row>
    <row r="1628" spans="1:17" x14ac:dyDescent="0.25">
      <c r="A1628">
        <v>1627</v>
      </c>
      <c r="B1628">
        <v>191.35636400000001</v>
      </c>
      <c r="C1628" s="4">
        <v>1</v>
      </c>
      <c r="D1628">
        <v>198.50966099999999</v>
      </c>
      <c r="E1628" s="2">
        <v>2</v>
      </c>
      <c r="P1628">
        <v>2</v>
      </c>
      <c r="Q1628" t="str">
        <f t="shared" si="26"/>
        <v>12</v>
      </c>
    </row>
    <row r="1629" spans="1:17" x14ac:dyDescent="0.25">
      <c r="A1629">
        <v>1628</v>
      </c>
      <c r="B1629">
        <v>191.389983</v>
      </c>
      <c r="C1629" s="4">
        <v>1</v>
      </c>
      <c r="P1629">
        <v>1</v>
      </c>
      <c r="Q1629" t="str">
        <f t="shared" si="26"/>
        <v>1</v>
      </c>
    </row>
    <row r="1630" spans="1:17" x14ac:dyDescent="0.25">
      <c r="A1630">
        <v>1629</v>
      </c>
      <c r="B1630">
        <v>191.41365300000001</v>
      </c>
      <c r="C1630" s="4">
        <v>1</v>
      </c>
      <c r="H1630">
        <v>196.393393</v>
      </c>
      <c r="I1630" s="5">
        <v>4</v>
      </c>
      <c r="P1630">
        <v>2</v>
      </c>
      <c r="Q1630" t="str">
        <f t="shared" si="26"/>
        <v>14</v>
      </c>
    </row>
    <row r="1631" spans="1:17" x14ac:dyDescent="0.25">
      <c r="A1631">
        <v>1630</v>
      </c>
      <c r="B1631">
        <v>191.387484</v>
      </c>
      <c r="C1631" s="4">
        <v>1</v>
      </c>
      <c r="H1631">
        <v>196.41665900000001</v>
      </c>
      <c r="I1631" s="5">
        <v>4</v>
      </c>
      <c r="P1631">
        <v>2</v>
      </c>
      <c r="Q1631" t="str">
        <f t="shared" si="26"/>
        <v>14</v>
      </c>
    </row>
    <row r="1632" spans="1:17" x14ac:dyDescent="0.25">
      <c r="A1632">
        <v>1631</v>
      </c>
      <c r="B1632">
        <v>191.434214</v>
      </c>
      <c r="C1632" s="4">
        <v>1</v>
      </c>
      <c r="H1632">
        <v>196.42405600000001</v>
      </c>
      <c r="I1632" s="5">
        <v>4</v>
      </c>
      <c r="P1632">
        <v>2</v>
      </c>
      <c r="Q1632" t="str">
        <f t="shared" si="26"/>
        <v>14</v>
      </c>
    </row>
    <row r="1633" spans="1:17" x14ac:dyDescent="0.25">
      <c r="A1633">
        <v>1632</v>
      </c>
      <c r="B1633">
        <v>191.371005</v>
      </c>
      <c r="C1633" s="4">
        <v>1</v>
      </c>
      <c r="F1633">
        <v>193.24417</v>
      </c>
      <c r="G1633" s="3">
        <v>3</v>
      </c>
      <c r="H1633">
        <v>196.453799</v>
      </c>
      <c r="I1633" s="5">
        <v>4</v>
      </c>
      <c r="P1633">
        <v>3</v>
      </c>
      <c r="Q1633" t="str">
        <f t="shared" si="26"/>
        <v>134</v>
      </c>
    </row>
    <row r="1634" spans="1:17" x14ac:dyDescent="0.25">
      <c r="A1634">
        <v>1633</v>
      </c>
      <c r="F1634">
        <v>193.25534300000001</v>
      </c>
      <c r="G1634" s="3">
        <v>3</v>
      </c>
      <c r="H1634">
        <v>196.39869900000002</v>
      </c>
      <c r="I1634" s="5">
        <v>4</v>
      </c>
      <c r="P1634">
        <v>2</v>
      </c>
      <c r="Q1634" t="str">
        <f t="shared" si="26"/>
        <v>34</v>
      </c>
    </row>
    <row r="1635" spans="1:17" x14ac:dyDescent="0.25">
      <c r="A1635">
        <v>1634</v>
      </c>
      <c r="F1635">
        <v>193.25799800000001</v>
      </c>
      <c r="G1635" s="3">
        <v>3</v>
      </c>
      <c r="H1635">
        <v>196.41655600000001</v>
      </c>
      <c r="I1635" s="5">
        <v>4</v>
      </c>
      <c r="P1635">
        <v>2</v>
      </c>
      <c r="Q1635" t="str">
        <f t="shared" si="26"/>
        <v>34</v>
      </c>
    </row>
    <row r="1636" spans="1:17" x14ac:dyDescent="0.25">
      <c r="A1636">
        <v>1635</v>
      </c>
      <c r="F1636">
        <v>193.281722</v>
      </c>
      <c r="G1636" s="3">
        <v>3</v>
      </c>
      <c r="H1636">
        <v>196.43400400000002</v>
      </c>
      <c r="I1636" s="5">
        <v>4</v>
      </c>
      <c r="P1636">
        <v>2</v>
      </c>
      <c r="Q1636" t="str">
        <f t="shared" si="26"/>
        <v>34</v>
      </c>
    </row>
    <row r="1637" spans="1:17" x14ac:dyDescent="0.25">
      <c r="A1637">
        <v>1636</v>
      </c>
      <c r="F1637">
        <v>193.30702400000001</v>
      </c>
      <c r="G1637" s="3">
        <v>3</v>
      </c>
      <c r="H1637">
        <v>196.393393</v>
      </c>
      <c r="I1637" s="5">
        <v>4</v>
      </c>
      <c r="P1637">
        <v>2</v>
      </c>
      <c r="Q1637" t="str">
        <f t="shared" si="26"/>
        <v>34</v>
      </c>
    </row>
    <row r="1638" spans="1:17" x14ac:dyDescent="0.25">
      <c r="A1638">
        <v>1637</v>
      </c>
      <c r="F1638">
        <v>193.26243400000001</v>
      </c>
      <c r="G1638" s="3">
        <v>3</v>
      </c>
      <c r="P1638">
        <v>1</v>
      </c>
      <c r="Q1638" t="str">
        <f t="shared" si="26"/>
        <v>3</v>
      </c>
    </row>
    <row r="1639" spans="1:17" x14ac:dyDescent="0.25">
      <c r="A1639">
        <v>1638</v>
      </c>
      <c r="F1639">
        <v>193.24417</v>
      </c>
      <c r="G1639" s="3">
        <v>3</v>
      </c>
      <c r="P1639">
        <v>1</v>
      </c>
      <c r="Q1639" t="str">
        <f t="shared" si="26"/>
        <v>3</v>
      </c>
    </row>
    <row r="1640" spans="1:17" x14ac:dyDescent="0.25">
      <c r="A1640">
        <v>1639</v>
      </c>
      <c r="P1640">
        <v>0</v>
      </c>
      <c r="Q1640" t="str">
        <f t="shared" si="26"/>
        <v/>
      </c>
    </row>
    <row r="1641" spans="1:17" x14ac:dyDescent="0.25">
      <c r="A1641">
        <v>1640</v>
      </c>
      <c r="P1641">
        <v>0</v>
      </c>
      <c r="Q1641" t="str">
        <f t="shared" si="26"/>
        <v/>
      </c>
    </row>
    <row r="1642" spans="1:17" x14ac:dyDescent="0.25">
      <c r="A1642">
        <v>1641</v>
      </c>
      <c r="D1642">
        <v>170.62530000000001</v>
      </c>
      <c r="E1642" s="2">
        <v>2</v>
      </c>
      <c r="P1642">
        <v>1</v>
      </c>
      <c r="Q1642" t="str">
        <f t="shared" si="26"/>
        <v>2</v>
      </c>
    </row>
    <row r="1643" spans="1:17" x14ac:dyDescent="0.25">
      <c r="A1643">
        <v>1642</v>
      </c>
      <c r="D1643">
        <v>170.60973799999999</v>
      </c>
      <c r="E1643" s="2">
        <v>2</v>
      </c>
      <c r="P1643">
        <v>1</v>
      </c>
      <c r="Q1643" t="str">
        <f t="shared" si="26"/>
        <v>2</v>
      </c>
    </row>
    <row r="1644" spans="1:17" x14ac:dyDescent="0.25">
      <c r="A1644">
        <v>1643</v>
      </c>
      <c r="D1644">
        <v>170.671828</v>
      </c>
      <c r="E1644" s="2">
        <v>2</v>
      </c>
      <c r="P1644">
        <v>1</v>
      </c>
      <c r="Q1644" t="str">
        <f t="shared" si="26"/>
        <v>2</v>
      </c>
    </row>
    <row r="1645" spans="1:17" x14ac:dyDescent="0.25">
      <c r="A1645">
        <v>1644</v>
      </c>
      <c r="D1645">
        <v>170.644227</v>
      </c>
      <c r="E1645" s="2">
        <v>2</v>
      </c>
      <c r="P1645">
        <v>1</v>
      </c>
      <c r="Q1645" t="str">
        <f t="shared" si="26"/>
        <v>2</v>
      </c>
    </row>
    <row r="1646" spans="1:17" x14ac:dyDescent="0.25">
      <c r="A1646">
        <v>1645</v>
      </c>
      <c r="D1646">
        <v>170.635706</v>
      </c>
      <c r="E1646" s="2">
        <v>2</v>
      </c>
      <c r="P1646">
        <v>1</v>
      </c>
      <c r="Q1646" t="str">
        <f t="shared" si="26"/>
        <v>2</v>
      </c>
    </row>
    <row r="1647" spans="1:17" x14ac:dyDescent="0.25">
      <c r="A1647">
        <v>1646</v>
      </c>
      <c r="D1647">
        <v>170.620453</v>
      </c>
      <c r="E1647" s="2">
        <v>2</v>
      </c>
      <c r="P1647">
        <v>1</v>
      </c>
      <c r="Q1647" t="str">
        <f t="shared" si="26"/>
        <v>2</v>
      </c>
    </row>
    <row r="1648" spans="1:17" x14ac:dyDescent="0.25">
      <c r="A1648">
        <v>1647</v>
      </c>
      <c r="D1648">
        <v>170.58933100000002</v>
      </c>
      <c r="E1648" s="2">
        <v>2</v>
      </c>
      <c r="P1648">
        <v>1</v>
      </c>
      <c r="Q1648" t="str">
        <f t="shared" si="26"/>
        <v>2</v>
      </c>
    </row>
    <row r="1649" spans="1:17" x14ac:dyDescent="0.25">
      <c r="A1649">
        <v>1648</v>
      </c>
      <c r="B1649">
        <v>162.716578</v>
      </c>
      <c r="C1649" s="4">
        <v>1</v>
      </c>
      <c r="D1649">
        <v>170.62530000000001</v>
      </c>
      <c r="E1649" s="2">
        <v>2</v>
      </c>
      <c r="P1649">
        <v>2</v>
      </c>
      <c r="Q1649" t="str">
        <f t="shared" si="26"/>
        <v>12</v>
      </c>
    </row>
    <row r="1650" spans="1:17" x14ac:dyDescent="0.25">
      <c r="A1650">
        <v>1649</v>
      </c>
      <c r="B1650">
        <v>162.66556</v>
      </c>
      <c r="C1650" s="4">
        <v>1</v>
      </c>
      <c r="P1650">
        <v>1</v>
      </c>
      <c r="Q1650" t="str">
        <f t="shared" si="26"/>
        <v>1</v>
      </c>
    </row>
    <row r="1651" spans="1:17" x14ac:dyDescent="0.25">
      <c r="A1651">
        <v>1650</v>
      </c>
      <c r="B1651">
        <v>162.676478</v>
      </c>
      <c r="C1651" s="4">
        <v>1</v>
      </c>
      <c r="P1651">
        <v>1</v>
      </c>
      <c r="Q1651" t="str">
        <f t="shared" si="26"/>
        <v>1</v>
      </c>
    </row>
    <row r="1652" spans="1:17" x14ac:dyDescent="0.25">
      <c r="A1652">
        <v>1651</v>
      </c>
      <c r="B1652">
        <v>162.74520000000001</v>
      </c>
      <c r="C1652" s="4">
        <v>1</v>
      </c>
      <c r="P1652">
        <v>1</v>
      </c>
      <c r="Q1652" t="str">
        <f t="shared" si="26"/>
        <v>1</v>
      </c>
    </row>
    <row r="1653" spans="1:17" x14ac:dyDescent="0.25">
      <c r="A1653">
        <v>1652</v>
      </c>
      <c r="B1653">
        <v>162.713976</v>
      </c>
      <c r="C1653" s="4">
        <v>1</v>
      </c>
      <c r="H1653">
        <v>167.069209</v>
      </c>
      <c r="I1653" s="5">
        <v>4</v>
      </c>
      <c r="P1653">
        <v>2</v>
      </c>
      <c r="Q1653" t="str">
        <f t="shared" si="26"/>
        <v>14</v>
      </c>
    </row>
    <row r="1654" spans="1:17" x14ac:dyDescent="0.25">
      <c r="A1654">
        <v>1653</v>
      </c>
      <c r="B1654">
        <v>162.77882</v>
      </c>
      <c r="C1654" s="4">
        <v>1</v>
      </c>
      <c r="H1654">
        <v>166.966307</v>
      </c>
      <c r="I1654" s="5">
        <v>4</v>
      </c>
      <c r="P1654">
        <v>2</v>
      </c>
      <c r="Q1654" t="str">
        <f t="shared" si="26"/>
        <v>14</v>
      </c>
    </row>
    <row r="1655" spans="1:17" x14ac:dyDescent="0.25">
      <c r="A1655">
        <v>1654</v>
      </c>
      <c r="B1655">
        <v>162.725404</v>
      </c>
      <c r="C1655" s="4">
        <v>1</v>
      </c>
      <c r="F1655">
        <v>164.01783800000001</v>
      </c>
      <c r="G1655" s="3">
        <v>3</v>
      </c>
      <c r="H1655">
        <v>166.96446800000001</v>
      </c>
      <c r="I1655" s="5">
        <v>4</v>
      </c>
      <c r="P1655">
        <v>3</v>
      </c>
      <c r="Q1655" t="str">
        <f t="shared" si="26"/>
        <v>134</v>
      </c>
    </row>
    <row r="1656" spans="1:17" x14ac:dyDescent="0.25">
      <c r="A1656">
        <v>1655</v>
      </c>
      <c r="B1656">
        <v>162.716578</v>
      </c>
      <c r="C1656" s="4">
        <v>1</v>
      </c>
      <c r="F1656">
        <v>164.01783800000001</v>
      </c>
      <c r="G1656" s="3">
        <v>3</v>
      </c>
      <c r="H1656">
        <v>166.974469</v>
      </c>
      <c r="I1656" s="5">
        <v>4</v>
      </c>
      <c r="P1656">
        <v>3</v>
      </c>
      <c r="Q1656" t="str">
        <f t="shared" si="26"/>
        <v>134</v>
      </c>
    </row>
    <row r="1657" spans="1:17" x14ac:dyDescent="0.25">
      <c r="A1657">
        <v>1656</v>
      </c>
      <c r="F1657">
        <v>164.037837</v>
      </c>
      <c r="G1657" s="3">
        <v>3</v>
      </c>
      <c r="H1657">
        <v>167.01222300000001</v>
      </c>
      <c r="I1657" s="5">
        <v>4</v>
      </c>
      <c r="P1657">
        <v>2</v>
      </c>
      <c r="Q1657" t="str">
        <f t="shared" si="26"/>
        <v>34</v>
      </c>
    </row>
    <row r="1658" spans="1:17" x14ac:dyDescent="0.25">
      <c r="A1658">
        <v>1657</v>
      </c>
      <c r="F1658">
        <v>164.060641</v>
      </c>
      <c r="G1658" s="3">
        <v>3</v>
      </c>
      <c r="H1658">
        <v>167.05048600000001</v>
      </c>
      <c r="I1658" s="5">
        <v>4</v>
      </c>
      <c r="P1658">
        <v>2</v>
      </c>
      <c r="Q1658" t="str">
        <f t="shared" si="26"/>
        <v>34</v>
      </c>
    </row>
    <row r="1659" spans="1:17" x14ac:dyDescent="0.25">
      <c r="A1659">
        <v>1658</v>
      </c>
      <c r="F1659">
        <v>164.10155700000001</v>
      </c>
      <c r="G1659" s="3">
        <v>3</v>
      </c>
      <c r="H1659">
        <v>167.03859800000001</v>
      </c>
      <c r="I1659" s="5">
        <v>4</v>
      </c>
      <c r="P1659">
        <v>2</v>
      </c>
      <c r="Q1659" t="str">
        <f t="shared" si="26"/>
        <v>34</v>
      </c>
    </row>
    <row r="1660" spans="1:17" x14ac:dyDescent="0.25">
      <c r="A1660">
        <v>1659</v>
      </c>
      <c r="F1660">
        <v>164.10114900000002</v>
      </c>
      <c r="G1660" s="3">
        <v>3</v>
      </c>
      <c r="H1660">
        <v>167.069209</v>
      </c>
      <c r="I1660" s="5">
        <v>4</v>
      </c>
      <c r="P1660">
        <v>2</v>
      </c>
      <c r="Q1660" t="str">
        <f t="shared" si="26"/>
        <v>34</v>
      </c>
    </row>
    <row r="1661" spans="1:17" x14ac:dyDescent="0.25">
      <c r="A1661">
        <v>1660</v>
      </c>
      <c r="F1661">
        <v>164.06125300000002</v>
      </c>
      <c r="G1661" s="3">
        <v>3</v>
      </c>
      <c r="P1661">
        <v>1</v>
      </c>
      <c r="Q1661" t="str">
        <f t="shared" si="26"/>
        <v>3</v>
      </c>
    </row>
    <row r="1662" spans="1:17" x14ac:dyDescent="0.25">
      <c r="A1662">
        <v>1661</v>
      </c>
      <c r="F1662">
        <v>164.01783800000001</v>
      </c>
      <c r="G1662" s="3">
        <v>3</v>
      </c>
      <c r="P1662">
        <v>1</v>
      </c>
      <c r="Q1662" t="str">
        <f t="shared" si="26"/>
        <v>3</v>
      </c>
    </row>
    <row r="1663" spans="1:17" x14ac:dyDescent="0.25">
      <c r="A1663">
        <v>1662</v>
      </c>
      <c r="P1663">
        <v>0</v>
      </c>
      <c r="Q1663" t="str">
        <f t="shared" si="26"/>
        <v/>
      </c>
    </row>
    <row r="1664" spans="1:17" x14ac:dyDescent="0.25">
      <c r="A1664">
        <v>1663</v>
      </c>
      <c r="P1664">
        <v>0</v>
      </c>
      <c r="Q1664" t="str">
        <f t="shared" si="26"/>
        <v/>
      </c>
    </row>
    <row r="1665" spans="1:17" x14ac:dyDescent="0.25">
      <c r="A1665">
        <v>1664</v>
      </c>
      <c r="D1665">
        <v>135.23585</v>
      </c>
      <c r="E1665" s="2">
        <v>2</v>
      </c>
      <c r="P1665">
        <v>1</v>
      </c>
      <c r="Q1665" t="str">
        <f t="shared" si="26"/>
        <v>2</v>
      </c>
    </row>
    <row r="1666" spans="1:17" x14ac:dyDescent="0.25">
      <c r="A1666">
        <v>1665</v>
      </c>
      <c r="D1666">
        <v>135.21860700000002</v>
      </c>
      <c r="E1666" s="2">
        <v>2</v>
      </c>
      <c r="P1666">
        <v>1</v>
      </c>
      <c r="Q1666" t="str">
        <f t="shared" ref="Q1666:Q1729" si="27">CONCATENATE(C1666,E1666,G1666,I1666)</f>
        <v>2</v>
      </c>
    </row>
    <row r="1667" spans="1:17" x14ac:dyDescent="0.25">
      <c r="A1667">
        <v>1666</v>
      </c>
      <c r="D1667">
        <v>135.20386000000002</v>
      </c>
      <c r="E1667" s="2">
        <v>2</v>
      </c>
      <c r="P1667">
        <v>1</v>
      </c>
      <c r="Q1667" t="str">
        <f t="shared" si="27"/>
        <v>2</v>
      </c>
    </row>
    <row r="1668" spans="1:17" x14ac:dyDescent="0.25">
      <c r="A1668">
        <v>1667</v>
      </c>
      <c r="D1668">
        <v>135.23585</v>
      </c>
      <c r="E1668" s="2">
        <v>2</v>
      </c>
      <c r="P1668">
        <v>1</v>
      </c>
      <c r="Q1668" t="str">
        <f t="shared" si="27"/>
        <v>2</v>
      </c>
    </row>
    <row r="1669" spans="1:17" x14ac:dyDescent="0.25">
      <c r="A1669">
        <v>1668</v>
      </c>
      <c r="D1669">
        <v>135.23585</v>
      </c>
      <c r="E1669" s="2">
        <v>2</v>
      </c>
      <c r="P1669">
        <v>1</v>
      </c>
      <c r="Q1669" t="str">
        <f t="shared" si="27"/>
        <v>2</v>
      </c>
    </row>
    <row r="1670" spans="1:17" x14ac:dyDescent="0.25">
      <c r="A1670">
        <v>1669</v>
      </c>
      <c r="B1670">
        <v>129.15126600000002</v>
      </c>
      <c r="C1670" s="4">
        <v>1</v>
      </c>
      <c r="D1670">
        <v>135.23727600000001</v>
      </c>
      <c r="E1670" s="2">
        <v>2</v>
      </c>
      <c r="P1670">
        <v>2</v>
      </c>
      <c r="Q1670" t="str">
        <f t="shared" si="27"/>
        <v>12</v>
      </c>
    </row>
    <row r="1671" spans="1:17" x14ac:dyDescent="0.25">
      <c r="A1671">
        <v>1670</v>
      </c>
      <c r="B1671">
        <v>129.14830600000002</v>
      </c>
      <c r="C1671" s="4">
        <v>1</v>
      </c>
      <c r="D1671">
        <v>135.23585</v>
      </c>
      <c r="E1671" s="2">
        <v>2</v>
      </c>
      <c r="P1671">
        <v>2</v>
      </c>
      <c r="Q1671" t="str">
        <f t="shared" si="27"/>
        <v>12</v>
      </c>
    </row>
    <row r="1672" spans="1:17" x14ac:dyDescent="0.25">
      <c r="A1672">
        <v>1671</v>
      </c>
      <c r="B1672">
        <v>129.13453100000001</v>
      </c>
      <c r="C1672" s="4">
        <v>1</v>
      </c>
      <c r="D1672">
        <v>135.21656300000001</v>
      </c>
      <c r="E1672" s="2">
        <v>2</v>
      </c>
      <c r="P1672">
        <v>2</v>
      </c>
      <c r="Q1672" t="str">
        <f t="shared" si="27"/>
        <v>12</v>
      </c>
    </row>
    <row r="1673" spans="1:17" x14ac:dyDescent="0.25">
      <c r="A1673">
        <v>1672</v>
      </c>
      <c r="B1673">
        <v>129.186621</v>
      </c>
      <c r="C1673" s="4">
        <v>1</v>
      </c>
      <c r="P1673">
        <v>1</v>
      </c>
      <c r="Q1673" t="str">
        <f t="shared" si="27"/>
        <v>1</v>
      </c>
    </row>
    <row r="1674" spans="1:17" x14ac:dyDescent="0.25">
      <c r="A1674">
        <v>1673</v>
      </c>
      <c r="B1674">
        <v>129.18305000000001</v>
      </c>
      <c r="C1674" s="4">
        <v>1</v>
      </c>
      <c r="P1674">
        <v>1</v>
      </c>
      <c r="Q1674" t="str">
        <f t="shared" si="27"/>
        <v>1</v>
      </c>
    </row>
    <row r="1675" spans="1:17" x14ac:dyDescent="0.25">
      <c r="A1675">
        <v>1674</v>
      </c>
      <c r="B1675">
        <v>129.14341200000001</v>
      </c>
      <c r="C1675" s="4">
        <v>1</v>
      </c>
      <c r="H1675">
        <v>130.455332</v>
      </c>
      <c r="I1675" s="5">
        <v>4</v>
      </c>
      <c r="P1675">
        <v>2</v>
      </c>
      <c r="Q1675" t="str">
        <f t="shared" si="27"/>
        <v>14</v>
      </c>
    </row>
    <row r="1676" spans="1:17" x14ac:dyDescent="0.25">
      <c r="A1676">
        <v>1675</v>
      </c>
      <c r="B1676">
        <v>129.15126600000002</v>
      </c>
      <c r="C1676" s="4">
        <v>1</v>
      </c>
      <c r="F1676">
        <v>129.50680800000001</v>
      </c>
      <c r="G1676" s="3">
        <v>3</v>
      </c>
      <c r="H1676">
        <v>130.36197100000001</v>
      </c>
      <c r="I1676" s="5">
        <v>4</v>
      </c>
      <c r="P1676">
        <v>3</v>
      </c>
      <c r="Q1676" t="str">
        <f t="shared" si="27"/>
        <v>134</v>
      </c>
    </row>
    <row r="1677" spans="1:17" x14ac:dyDescent="0.25">
      <c r="A1677">
        <v>1676</v>
      </c>
      <c r="F1677">
        <v>129.569254</v>
      </c>
      <c r="G1677" s="3">
        <v>3</v>
      </c>
      <c r="H1677">
        <v>130.42676</v>
      </c>
      <c r="I1677" s="5">
        <v>4</v>
      </c>
      <c r="P1677">
        <v>2</v>
      </c>
      <c r="Q1677" t="str">
        <f t="shared" si="27"/>
        <v>34</v>
      </c>
    </row>
    <row r="1678" spans="1:17" x14ac:dyDescent="0.25">
      <c r="A1678">
        <v>1677</v>
      </c>
      <c r="F1678">
        <v>129.556498</v>
      </c>
      <c r="G1678" s="3">
        <v>3</v>
      </c>
      <c r="H1678">
        <v>130.505583</v>
      </c>
      <c r="I1678" s="5">
        <v>4</v>
      </c>
      <c r="P1678">
        <v>2</v>
      </c>
      <c r="Q1678" t="str">
        <f t="shared" si="27"/>
        <v>34</v>
      </c>
    </row>
    <row r="1679" spans="1:17" x14ac:dyDescent="0.25">
      <c r="A1679">
        <v>1678</v>
      </c>
      <c r="F1679">
        <v>129.542013</v>
      </c>
      <c r="G1679" s="3">
        <v>3</v>
      </c>
      <c r="H1679">
        <v>130.457526</v>
      </c>
      <c r="I1679" s="5">
        <v>4</v>
      </c>
      <c r="P1679">
        <v>2</v>
      </c>
      <c r="Q1679" t="str">
        <f t="shared" si="27"/>
        <v>34</v>
      </c>
    </row>
    <row r="1680" spans="1:17" x14ac:dyDescent="0.25">
      <c r="A1680">
        <v>1679</v>
      </c>
      <c r="F1680">
        <v>129.56247200000001</v>
      </c>
      <c r="G1680" s="3">
        <v>3</v>
      </c>
      <c r="H1680">
        <v>130.529764</v>
      </c>
      <c r="I1680" s="5">
        <v>4</v>
      </c>
      <c r="P1680">
        <v>2</v>
      </c>
      <c r="Q1680" t="str">
        <f t="shared" si="27"/>
        <v>34</v>
      </c>
    </row>
    <row r="1681" spans="1:17" x14ac:dyDescent="0.25">
      <c r="A1681">
        <v>1680</v>
      </c>
      <c r="F1681">
        <v>129.68986000000001</v>
      </c>
      <c r="G1681" s="3">
        <v>3</v>
      </c>
      <c r="H1681">
        <v>130.517268</v>
      </c>
      <c r="I1681" s="5">
        <v>4</v>
      </c>
      <c r="P1681">
        <v>2</v>
      </c>
      <c r="Q1681" t="str">
        <f t="shared" si="27"/>
        <v>34</v>
      </c>
    </row>
    <row r="1682" spans="1:17" x14ac:dyDescent="0.25">
      <c r="A1682">
        <v>1681</v>
      </c>
      <c r="F1682">
        <v>129.50680800000001</v>
      </c>
      <c r="G1682" s="3">
        <v>3</v>
      </c>
      <c r="H1682">
        <v>130.455332</v>
      </c>
      <c r="I1682" s="5">
        <v>4</v>
      </c>
      <c r="P1682">
        <v>2</v>
      </c>
      <c r="Q1682" t="str">
        <f t="shared" si="27"/>
        <v>34</v>
      </c>
    </row>
    <row r="1683" spans="1:17" x14ac:dyDescent="0.25">
      <c r="A1683">
        <v>1682</v>
      </c>
      <c r="F1683">
        <v>129.50680800000001</v>
      </c>
      <c r="G1683" s="3">
        <v>3</v>
      </c>
      <c r="P1683">
        <v>1</v>
      </c>
      <c r="Q1683" t="str">
        <f t="shared" si="27"/>
        <v>3</v>
      </c>
    </row>
    <row r="1684" spans="1:17" x14ac:dyDescent="0.25">
      <c r="A1684">
        <v>1683</v>
      </c>
      <c r="P1684">
        <v>0</v>
      </c>
      <c r="Q1684" t="str">
        <f t="shared" si="27"/>
        <v/>
      </c>
    </row>
    <row r="1685" spans="1:17" x14ac:dyDescent="0.25">
      <c r="A1685">
        <v>1684</v>
      </c>
      <c r="P1685">
        <v>0</v>
      </c>
      <c r="Q1685" t="str">
        <f t="shared" si="27"/>
        <v/>
      </c>
    </row>
    <row r="1686" spans="1:17" x14ac:dyDescent="0.25">
      <c r="A1686">
        <v>1685</v>
      </c>
      <c r="P1686">
        <v>0</v>
      </c>
      <c r="Q1686" t="str">
        <f t="shared" si="27"/>
        <v/>
      </c>
    </row>
    <row r="1687" spans="1:17" x14ac:dyDescent="0.25">
      <c r="A1687">
        <v>1686</v>
      </c>
      <c r="P1687">
        <v>0</v>
      </c>
      <c r="Q1687" t="str">
        <f t="shared" si="27"/>
        <v/>
      </c>
    </row>
    <row r="1688" spans="1:17" x14ac:dyDescent="0.25">
      <c r="A1688">
        <v>1687</v>
      </c>
      <c r="P1688">
        <v>0</v>
      </c>
      <c r="Q1688" t="str">
        <f t="shared" si="27"/>
        <v/>
      </c>
    </row>
    <row r="1689" spans="1:17" x14ac:dyDescent="0.25">
      <c r="A1689">
        <v>1688</v>
      </c>
      <c r="P1689">
        <v>0</v>
      </c>
      <c r="Q1689" t="str">
        <f t="shared" si="27"/>
        <v/>
      </c>
    </row>
    <row r="1690" spans="1:17" x14ac:dyDescent="0.25">
      <c r="A1690">
        <v>1689</v>
      </c>
      <c r="D1690">
        <v>100.781981</v>
      </c>
      <c r="E1690" s="2">
        <v>2</v>
      </c>
      <c r="P1690">
        <v>1</v>
      </c>
      <c r="Q1690" t="str">
        <f t="shared" si="27"/>
        <v>2</v>
      </c>
    </row>
    <row r="1691" spans="1:17" x14ac:dyDescent="0.25">
      <c r="A1691">
        <v>1690</v>
      </c>
      <c r="D1691">
        <v>100.858557</v>
      </c>
      <c r="E1691" s="2">
        <v>2</v>
      </c>
      <c r="P1691">
        <v>1</v>
      </c>
      <c r="Q1691" t="str">
        <f t="shared" si="27"/>
        <v>2</v>
      </c>
    </row>
    <row r="1692" spans="1:17" x14ac:dyDescent="0.25">
      <c r="A1692">
        <v>1691</v>
      </c>
      <c r="D1692">
        <v>100.85503800000001</v>
      </c>
      <c r="E1692" s="2">
        <v>2</v>
      </c>
      <c r="P1692">
        <v>1</v>
      </c>
      <c r="Q1692" t="str">
        <f t="shared" si="27"/>
        <v>2</v>
      </c>
    </row>
    <row r="1693" spans="1:17" x14ac:dyDescent="0.25">
      <c r="A1693">
        <v>1692</v>
      </c>
      <c r="D1693">
        <v>100.782645</v>
      </c>
      <c r="E1693" s="2">
        <v>2</v>
      </c>
      <c r="P1693">
        <v>1</v>
      </c>
      <c r="Q1693" t="str">
        <f t="shared" si="27"/>
        <v>2</v>
      </c>
    </row>
    <row r="1694" spans="1:17" x14ac:dyDescent="0.25">
      <c r="A1694">
        <v>1693</v>
      </c>
      <c r="B1694">
        <v>95.030545000000004</v>
      </c>
      <c r="C1694" s="4">
        <v>1</v>
      </c>
      <c r="D1694">
        <v>100.78488900000001</v>
      </c>
      <c r="E1694" s="2">
        <v>2</v>
      </c>
      <c r="P1694">
        <v>2</v>
      </c>
      <c r="Q1694" t="str">
        <f t="shared" si="27"/>
        <v>12</v>
      </c>
    </row>
    <row r="1695" spans="1:17" x14ac:dyDescent="0.25">
      <c r="A1695">
        <v>1694</v>
      </c>
      <c r="B1695">
        <v>94.932488000000006</v>
      </c>
      <c r="C1695" s="4">
        <v>1</v>
      </c>
      <c r="D1695">
        <v>100.81488400000001</v>
      </c>
      <c r="E1695" s="2">
        <v>2</v>
      </c>
      <c r="P1695">
        <v>2</v>
      </c>
      <c r="Q1695" t="str">
        <f t="shared" si="27"/>
        <v>12</v>
      </c>
    </row>
    <row r="1696" spans="1:17" x14ac:dyDescent="0.25">
      <c r="A1696">
        <v>1695</v>
      </c>
      <c r="B1696">
        <v>94.977485999999999</v>
      </c>
      <c r="C1696" s="4">
        <v>1</v>
      </c>
      <c r="D1696">
        <v>100.781981</v>
      </c>
      <c r="E1696" s="2">
        <v>2</v>
      </c>
      <c r="P1696">
        <v>2</v>
      </c>
      <c r="Q1696" t="str">
        <f t="shared" si="27"/>
        <v>12</v>
      </c>
    </row>
    <row r="1697" spans="1:17" x14ac:dyDescent="0.25">
      <c r="A1697">
        <v>1696</v>
      </c>
      <c r="B1697">
        <v>94.966059000000001</v>
      </c>
      <c r="C1697" s="4">
        <v>1</v>
      </c>
      <c r="D1697">
        <v>100.781981</v>
      </c>
      <c r="E1697" s="2">
        <v>2</v>
      </c>
      <c r="P1697">
        <v>2</v>
      </c>
      <c r="Q1697" t="str">
        <f t="shared" si="27"/>
        <v>12</v>
      </c>
    </row>
    <row r="1698" spans="1:17" x14ac:dyDescent="0.25">
      <c r="A1698">
        <v>1697</v>
      </c>
      <c r="B1698">
        <v>94.927693000000005</v>
      </c>
      <c r="C1698" s="4">
        <v>1</v>
      </c>
      <c r="P1698">
        <v>1</v>
      </c>
      <c r="Q1698" t="str">
        <f t="shared" si="27"/>
        <v>1</v>
      </c>
    </row>
    <row r="1699" spans="1:17" x14ac:dyDescent="0.25">
      <c r="A1699">
        <v>1698</v>
      </c>
      <c r="B1699">
        <v>94.956366000000003</v>
      </c>
      <c r="C1699" s="4">
        <v>1</v>
      </c>
      <c r="P1699">
        <v>1</v>
      </c>
      <c r="Q1699" t="str">
        <f t="shared" si="27"/>
        <v>1</v>
      </c>
    </row>
    <row r="1700" spans="1:17" x14ac:dyDescent="0.25">
      <c r="A1700">
        <v>1699</v>
      </c>
      <c r="B1700">
        <v>95.030545000000004</v>
      </c>
      <c r="C1700" s="4">
        <v>1</v>
      </c>
      <c r="F1700">
        <v>96.061817000000005</v>
      </c>
      <c r="G1700" s="3">
        <v>3</v>
      </c>
      <c r="H1700">
        <v>95.517815000000013</v>
      </c>
      <c r="I1700" s="5">
        <v>4</v>
      </c>
      <c r="P1700">
        <v>3</v>
      </c>
      <c r="Q1700" t="str">
        <f t="shared" si="27"/>
        <v>134</v>
      </c>
    </row>
    <row r="1701" spans="1:17" x14ac:dyDescent="0.25">
      <c r="A1701">
        <v>1700</v>
      </c>
      <c r="F1701">
        <v>96.077174000000014</v>
      </c>
      <c r="G1701" s="3">
        <v>3</v>
      </c>
      <c r="H1701">
        <v>95.510416000000006</v>
      </c>
      <c r="I1701" s="5">
        <v>4</v>
      </c>
      <c r="P1701">
        <v>2</v>
      </c>
      <c r="Q1701" t="str">
        <f t="shared" si="27"/>
        <v>34</v>
      </c>
    </row>
    <row r="1702" spans="1:17" x14ac:dyDescent="0.25">
      <c r="A1702">
        <v>1701</v>
      </c>
      <c r="F1702">
        <v>96.043043000000011</v>
      </c>
      <c r="G1702" s="3">
        <v>3</v>
      </c>
      <c r="H1702">
        <v>95.533478000000002</v>
      </c>
      <c r="I1702" s="5">
        <v>4</v>
      </c>
      <c r="P1702">
        <v>2</v>
      </c>
      <c r="Q1702" t="str">
        <f t="shared" si="27"/>
        <v>34</v>
      </c>
    </row>
    <row r="1703" spans="1:17" x14ac:dyDescent="0.25">
      <c r="A1703">
        <v>1702</v>
      </c>
      <c r="F1703">
        <v>96.058909</v>
      </c>
      <c r="G1703" s="3">
        <v>3</v>
      </c>
      <c r="H1703">
        <v>95.495775000000009</v>
      </c>
      <c r="I1703" s="5">
        <v>4</v>
      </c>
      <c r="P1703">
        <v>2</v>
      </c>
      <c r="Q1703" t="str">
        <f t="shared" si="27"/>
        <v>34</v>
      </c>
    </row>
    <row r="1704" spans="1:17" x14ac:dyDescent="0.25">
      <c r="A1704">
        <v>1703</v>
      </c>
      <c r="F1704">
        <v>95.98881200000001</v>
      </c>
      <c r="G1704" s="3">
        <v>3</v>
      </c>
      <c r="H1704">
        <v>95.522559999999999</v>
      </c>
      <c r="I1704" s="5">
        <v>4</v>
      </c>
      <c r="P1704">
        <v>2</v>
      </c>
      <c r="Q1704" t="str">
        <f t="shared" si="27"/>
        <v>34</v>
      </c>
    </row>
    <row r="1705" spans="1:17" x14ac:dyDescent="0.25">
      <c r="A1705">
        <v>1704</v>
      </c>
      <c r="F1705">
        <v>95.964525000000009</v>
      </c>
      <c r="G1705" s="3">
        <v>3</v>
      </c>
      <c r="H1705">
        <v>95.524346000000008</v>
      </c>
      <c r="I1705" s="5">
        <v>4</v>
      </c>
      <c r="P1705">
        <v>2</v>
      </c>
      <c r="Q1705" t="str">
        <f t="shared" si="27"/>
        <v>34</v>
      </c>
    </row>
    <row r="1706" spans="1:17" x14ac:dyDescent="0.25">
      <c r="A1706">
        <v>1705</v>
      </c>
      <c r="F1706">
        <v>96.061817000000005</v>
      </c>
      <c r="G1706" s="3">
        <v>3</v>
      </c>
      <c r="H1706">
        <v>95.460726000000008</v>
      </c>
      <c r="I1706" s="5">
        <v>4</v>
      </c>
      <c r="P1706">
        <v>2</v>
      </c>
      <c r="Q1706" t="str">
        <f t="shared" si="27"/>
        <v>34</v>
      </c>
    </row>
    <row r="1707" spans="1:17" x14ac:dyDescent="0.25">
      <c r="A1707">
        <v>1706</v>
      </c>
      <c r="F1707">
        <v>96.061817000000005</v>
      </c>
      <c r="G1707" s="3">
        <v>3</v>
      </c>
      <c r="H1707">
        <v>95.517815000000013</v>
      </c>
      <c r="I1707" s="5">
        <v>4</v>
      </c>
      <c r="P1707">
        <v>2</v>
      </c>
      <c r="Q1707" t="str">
        <f t="shared" si="27"/>
        <v>34</v>
      </c>
    </row>
    <row r="1708" spans="1:17" x14ac:dyDescent="0.25">
      <c r="A1708">
        <v>1707</v>
      </c>
      <c r="P1708">
        <v>0</v>
      </c>
      <c r="Q1708" t="str">
        <f t="shared" si="27"/>
        <v/>
      </c>
    </row>
    <row r="1709" spans="1:17" x14ac:dyDescent="0.25">
      <c r="A1709">
        <v>1708</v>
      </c>
      <c r="P1709">
        <v>0</v>
      </c>
      <c r="Q1709" t="str">
        <f t="shared" si="27"/>
        <v/>
      </c>
    </row>
    <row r="1710" spans="1:17" x14ac:dyDescent="0.25">
      <c r="A1710">
        <v>1709</v>
      </c>
      <c r="D1710">
        <v>74.798538000000008</v>
      </c>
      <c r="E1710" s="2">
        <v>2</v>
      </c>
      <c r="P1710">
        <v>1</v>
      </c>
      <c r="Q1710" t="str">
        <f t="shared" si="27"/>
        <v>2</v>
      </c>
    </row>
    <row r="1711" spans="1:17" x14ac:dyDescent="0.25">
      <c r="A1711">
        <v>1710</v>
      </c>
      <c r="D1711">
        <v>74.769203000000005</v>
      </c>
      <c r="E1711" s="2">
        <v>2</v>
      </c>
      <c r="P1711">
        <v>1</v>
      </c>
      <c r="Q1711" t="str">
        <f t="shared" si="27"/>
        <v>2</v>
      </c>
    </row>
    <row r="1712" spans="1:17" x14ac:dyDescent="0.25">
      <c r="A1712">
        <v>1711</v>
      </c>
      <c r="D1712">
        <v>74.758234000000002</v>
      </c>
      <c r="E1712" s="2">
        <v>2</v>
      </c>
      <c r="P1712">
        <v>1</v>
      </c>
      <c r="Q1712" t="str">
        <f t="shared" si="27"/>
        <v>2</v>
      </c>
    </row>
    <row r="1713" spans="1:17" x14ac:dyDescent="0.25">
      <c r="A1713">
        <v>1712</v>
      </c>
      <c r="D1713">
        <v>74.770988000000003</v>
      </c>
      <c r="E1713" s="2">
        <v>2</v>
      </c>
      <c r="P1713">
        <v>1</v>
      </c>
      <c r="Q1713" t="str">
        <f t="shared" si="27"/>
        <v>2</v>
      </c>
    </row>
    <row r="1714" spans="1:17" x14ac:dyDescent="0.25">
      <c r="A1714">
        <v>1713</v>
      </c>
      <c r="D1714">
        <v>74.774713000000006</v>
      </c>
      <c r="E1714" s="2">
        <v>2</v>
      </c>
      <c r="P1714">
        <v>1</v>
      </c>
      <c r="Q1714" t="str">
        <f t="shared" si="27"/>
        <v>2</v>
      </c>
    </row>
    <row r="1715" spans="1:17" x14ac:dyDescent="0.25">
      <c r="A1715">
        <v>1714</v>
      </c>
      <c r="B1715">
        <v>67.533053999999993</v>
      </c>
      <c r="C1715" s="4">
        <v>1</v>
      </c>
      <c r="D1715">
        <v>74.745734000000013</v>
      </c>
      <c r="E1715" s="2">
        <v>2</v>
      </c>
      <c r="P1715">
        <v>2</v>
      </c>
      <c r="Q1715" t="str">
        <f t="shared" si="27"/>
        <v>12</v>
      </c>
    </row>
    <row r="1716" spans="1:17" x14ac:dyDescent="0.25">
      <c r="A1716">
        <v>1715</v>
      </c>
      <c r="B1716">
        <v>67.533107000000001</v>
      </c>
      <c r="C1716" s="4">
        <v>1</v>
      </c>
      <c r="D1716">
        <v>74.798538000000008</v>
      </c>
      <c r="E1716" s="2">
        <v>2</v>
      </c>
      <c r="P1716">
        <v>2</v>
      </c>
      <c r="Q1716" t="str">
        <f t="shared" si="27"/>
        <v>12</v>
      </c>
    </row>
    <row r="1717" spans="1:17" x14ac:dyDescent="0.25">
      <c r="A1717">
        <v>1716</v>
      </c>
      <c r="B1717">
        <v>67.532001000000008</v>
      </c>
      <c r="C1717" s="4">
        <v>1</v>
      </c>
      <c r="D1717">
        <v>74.798538000000008</v>
      </c>
      <c r="E1717" s="2">
        <v>2</v>
      </c>
      <c r="P1717">
        <v>2</v>
      </c>
      <c r="Q1717" t="str">
        <f t="shared" si="27"/>
        <v>12</v>
      </c>
    </row>
    <row r="1718" spans="1:17" x14ac:dyDescent="0.25">
      <c r="A1718">
        <v>1717</v>
      </c>
      <c r="B1718">
        <v>67.574634000000003</v>
      </c>
      <c r="C1718" s="4">
        <v>1</v>
      </c>
      <c r="P1718">
        <v>1</v>
      </c>
      <c r="Q1718" t="str">
        <f t="shared" si="27"/>
        <v>1</v>
      </c>
    </row>
    <row r="1719" spans="1:17" x14ac:dyDescent="0.25">
      <c r="A1719">
        <v>1718</v>
      </c>
      <c r="B1719">
        <v>67.570368999999999</v>
      </c>
      <c r="C1719" s="4">
        <v>1</v>
      </c>
      <c r="P1719">
        <v>1</v>
      </c>
      <c r="Q1719" t="str">
        <f t="shared" si="27"/>
        <v>1</v>
      </c>
    </row>
    <row r="1720" spans="1:17" x14ac:dyDescent="0.25">
      <c r="A1720">
        <v>1719</v>
      </c>
      <c r="B1720">
        <v>67.617687000000004</v>
      </c>
      <c r="C1720" s="4">
        <v>1</v>
      </c>
      <c r="P1720">
        <v>1</v>
      </c>
      <c r="Q1720" t="str">
        <f t="shared" si="27"/>
        <v>1</v>
      </c>
    </row>
    <row r="1721" spans="1:17" x14ac:dyDescent="0.25">
      <c r="A1721">
        <v>1720</v>
      </c>
      <c r="B1721">
        <v>67.533053999999993</v>
      </c>
      <c r="C1721" s="4">
        <v>1</v>
      </c>
      <c r="F1721">
        <v>68.374580000000009</v>
      </c>
      <c r="G1721" s="3">
        <v>3</v>
      </c>
      <c r="H1721">
        <v>71.620336000000009</v>
      </c>
      <c r="I1721" s="5">
        <v>4</v>
      </c>
      <c r="P1721">
        <v>3</v>
      </c>
      <c r="Q1721" t="str">
        <f t="shared" si="27"/>
        <v>134</v>
      </c>
    </row>
    <row r="1722" spans="1:17" x14ac:dyDescent="0.25">
      <c r="A1722">
        <v>1721</v>
      </c>
      <c r="B1722">
        <v>67.533053999999993</v>
      </c>
      <c r="C1722" s="4">
        <v>1</v>
      </c>
      <c r="F1722">
        <v>68.454948000000002</v>
      </c>
      <c r="G1722" s="3">
        <v>3</v>
      </c>
      <c r="H1722">
        <v>71.555748000000008</v>
      </c>
      <c r="I1722" s="5">
        <v>4</v>
      </c>
      <c r="P1722">
        <v>3</v>
      </c>
      <c r="Q1722" t="str">
        <f t="shared" si="27"/>
        <v>134</v>
      </c>
    </row>
    <row r="1723" spans="1:17" x14ac:dyDescent="0.25">
      <c r="A1723">
        <v>1722</v>
      </c>
      <c r="F1723">
        <v>68.401424000000006</v>
      </c>
      <c r="G1723" s="3">
        <v>3</v>
      </c>
      <c r="H1723">
        <v>71.586613</v>
      </c>
      <c r="I1723" s="5">
        <v>4</v>
      </c>
      <c r="P1723">
        <v>2</v>
      </c>
      <c r="Q1723" t="str">
        <f t="shared" si="27"/>
        <v>34</v>
      </c>
    </row>
    <row r="1724" spans="1:17" x14ac:dyDescent="0.25">
      <c r="A1724">
        <v>1723</v>
      </c>
      <c r="F1724">
        <v>68.397743000000006</v>
      </c>
      <c r="G1724" s="3">
        <v>3</v>
      </c>
      <c r="H1724">
        <v>71.58365400000001</v>
      </c>
      <c r="I1724" s="5">
        <v>4</v>
      </c>
      <c r="P1724">
        <v>2</v>
      </c>
      <c r="Q1724" t="str">
        <f t="shared" si="27"/>
        <v>34</v>
      </c>
    </row>
    <row r="1725" spans="1:17" x14ac:dyDescent="0.25">
      <c r="A1725">
        <v>1724</v>
      </c>
      <c r="F1725">
        <v>68.433368000000002</v>
      </c>
      <c r="G1725" s="3">
        <v>3</v>
      </c>
      <c r="H1725">
        <v>71.613347000000005</v>
      </c>
      <c r="I1725" s="5">
        <v>4</v>
      </c>
      <c r="P1725">
        <v>2</v>
      </c>
      <c r="Q1725" t="str">
        <f t="shared" si="27"/>
        <v>34</v>
      </c>
    </row>
    <row r="1726" spans="1:17" x14ac:dyDescent="0.25">
      <c r="A1726">
        <v>1725</v>
      </c>
      <c r="F1726">
        <v>68.353527</v>
      </c>
      <c r="G1726" s="3">
        <v>3</v>
      </c>
      <c r="H1726">
        <v>71.611051000000003</v>
      </c>
      <c r="I1726" s="5">
        <v>4</v>
      </c>
      <c r="P1726">
        <v>2</v>
      </c>
      <c r="Q1726" t="str">
        <f t="shared" si="27"/>
        <v>34</v>
      </c>
    </row>
    <row r="1727" spans="1:17" x14ac:dyDescent="0.25">
      <c r="A1727">
        <v>1726</v>
      </c>
      <c r="F1727">
        <v>68.374580000000009</v>
      </c>
      <c r="G1727" s="3">
        <v>3</v>
      </c>
      <c r="H1727">
        <v>71.620336000000009</v>
      </c>
      <c r="I1727" s="5">
        <v>4</v>
      </c>
      <c r="P1727">
        <v>2</v>
      </c>
      <c r="Q1727" t="str">
        <f t="shared" si="27"/>
        <v>34</v>
      </c>
    </row>
    <row r="1728" spans="1:17" x14ac:dyDescent="0.25">
      <c r="A1728">
        <v>1727</v>
      </c>
      <c r="F1728">
        <v>68.374580000000009</v>
      </c>
      <c r="G1728" s="3">
        <v>3</v>
      </c>
      <c r="P1728">
        <v>1</v>
      </c>
      <c r="Q1728" t="str">
        <f t="shared" si="27"/>
        <v>3</v>
      </c>
    </row>
    <row r="1729" spans="1:17" x14ac:dyDescent="0.25">
      <c r="A1729">
        <v>1728</v>
      </c>
      <c r="D1729">
        <v>49.732269000000002</v>
      </c>
      <c r="E1729" s="2">
        <v>2</v>
      </c>
      <c r="F1729">
        <v>68.374580000000009</v>
      </c>
      <c r="G1729" s="3">
        <v>3</v>
      </c>
      <c r="P1729">
        <v>2</v>
      </c>
      <c r="Q1729" t="str">
        <f t="shared" si="27"/>
        <v>23</v>
      </c>
    </row>
    <row r="1730" spans="1:17" x14ac:dyDescent="0.25">
      <c r="A1730">
        <v>1729</v>
      </c>
      <c r="D1730">
        <v>49.747161000000006</v>
      </c>
      <c r="E1730" s="2">
        <v>2</v>
      </c>
      <c r="P1730">
        <v>1</v>
      </c>
      <c r="Q1730" t="str">
        <f t="shared" ref="Q1730:Q1793" si="28">CONCATENATE(C1730,E1730,G1730,I1730)</f>
        <v>2</v>
      </c>
    </row>
    <row r="1731" spans="1:17" x14ac:dyDescent="0.25">
      <c r="A1731">
        <v>1730</v>
      </c>
      <c r="D1731">
        <v>49.734321000000001</v>
      </c>
      <c r="E1731" s="2">
        <v>2</v>
      </c>
      <c r="P1731">
        <v>1</v>
      </c>
      <c r="Q1731" t="str">
        <f t="shared" si="28"/>
        <v>2</v>
      </c>
    </row>
    <row r="1732" spans="1:17" x14ac:dyDescent="0.25">
      <c r="A1732">
        <v>1731</v>
      </c>
      <c r="D1732">
        <v>49.725845</v>
      </c>
      <c r="E1732" s="2">
        <v>2</v>
      </c>
      <c r="P1732">
        <v>1</v>
      </c>
      <c r="Q1732" t="str">
        <f t="shared" si="28"/>
        <v>2</v>
      </c>
    </row>
    <row r="1733" spans="1:17" x14ac:dyDescent="0.25">
      <c r="A1733">
        <v>1732</v>
      </c>
      <c r="D1733">
        <v>49.684108000000002</v>
      </c>
      <c r="E1733" s="2">
        <v>2</v>
      </c>
      <c r="P1733">
        <v>1</v>
      </c>
      <c r="Q1733" t="str">
        <f t="shared" si="28"/>
        <v>2</v>
      </c>
    </row>
    <row r="1734" spans="1:17" x14ac:dyDescent="0.25">
      <c r="A1734">
        <v>1733</v>
      </c>
      <c r="D1734">
        <v>49.724948000000005</v>
      </c>
      <c r="E1734" s="2">
        <v>2</v>
      </c>
      <c r="P1734">
        <v>1</v>
      </c>
      <c r="Q1734" t="str">
        <f t="shared" si="28"/>
        <v>2</v>
      </c>
    </row>
    <row r="1735" spans="1:17" x14ac:dyDescent="0.25">
      <c r="A1735">
        <v>1734</v>
      </c>
      <c r="D1735">
        <v>49.735004000000004</v>
      </c>
      <c r="E1735" s="2">
        <v>2</v>
      </c>
      <c r="P1735">
        <v>1</v>
      </c>
      <c r="Q1735" t="str">
        <f t="shared" si="28"/>
        <v>2</v>
      </c>
    </row>
    <row r="1736" spans="1:17" x14ac:dyDescent="0.25">
      <c r="A1736">
        <v>1735</v>
      </c>
      <c r="B1736">
        <v>40.889213000000005</v>
      </c>
      <c r="C1736" s="4">
        <v>1</v>
      </c>
      <c r="D1736">
        <v>49.720478</v>
      </c>
      <c r="E1736" s="2">
        <v>2</v>
      </c>
      <c r="P1736">
        <v>2</v>
      </c>
      <c r="Q1736" t="str">
        <f t="shared" si="28"/>
        <v>12</v>
      </c>
    </row>
    <row r="1737" spans="1:17" x14ac:dyDescent="0.25">
      <c r="A1737">
        <v>1736</v>
      </c>
      <c r="B1737">
        <v>40.890689000000002</v>
      </c>
      <c r="C1737" s="4">
        <v>1</v>
      </c>
      <c r="D1737">
        <v>49.732269000000002</v>
      </c>
      <c r="E1737" s="2">
        <v>2</v>
      </c>
      <c r="P1737">
        <v>2</v>
      </c>
      <c r="Q1737" t="str">
        <f t="shared" si="28"/>
        <v>12</v>
      </c>
    </row>
    <row r="1738" spans="1:17" x14ac:dyDescent="0.25">
      <c r="A1738">
        <v>1737</v>
      </c>
      <c r="B1738">
        <v>40.865215000000006</v>
      </c>
      <c r="C1738" s="4">
        <v>1</v>
      </c>
      <c r="P1738">
        <v>1</v>
      </c>
      <c r="Q1738" t="str">
        <f t="shared" si="28"/>
        <v>1</v>
      </c>
    </row>
    <row r="1739" spans="1:17" x14ac:dyDescent="0.25">
      <c r="A1739">
        <v>1738</v>
      </c>
      <c r="B1739">
        <v>40.872634000000005</v>
      </c>
      <c r="C1739" s="4">
        <v>1</v>
      </c>
      <c r="P1739">
        <v>1</v>
      </c>
      <c r="Q1739" t="str">
        <f t="shared" si="28"/>
        <v>1</v>
      </c>
    </row>
    <row r="1740" spans="1:17" x14ac:dyDescent="0.25">
      <c r="A1740">
        <v>1739</v>
      </c>
      <c r="B1740">
        <v>40.880054000000001</v>
      </c>
      <c r="C1740" s="4">
        <v>1</v>
      </c>
      <c r="P1740">
        <v>1</v>
      </c>
      <c r="Q1740" t="str">
        <f t="shared" si="28"/>
        <v>1</v>
      </c>
    </row>
    <row r="1741" spans="1:17" x14ac:dyDescent="0.25">
      <c r="A1741">
        <v>1740</v>
      </c>
      <c r="B1741">
        <v>40.884738000000006</v>
      </c>
      <c r="C1741" s="4">
        <v>1</v>
      </c>
      <c r="P1741">
        <v>1</v>
      </c>
      <c r="Q1741" t="str">
        <f t="shared" si="28"/>
        <v>1</v>
      </c>
    </row>
    <row r="1742" spans="1:17" x14ac:dyDescent="0.25">
      <c r="A1742">
        <v>1741</v>
      </c>
      <c r="B1742">
        <v>40.880371000000004</v>
      </c>
      <c r="C1742" s="4">
        <v>1</v>
      </c>
      <c r="P1742">
        <v>1</v>
      </c>
      <c r="Q1742" t="str">
        <f t="shared" si="28"/>
        <v>1</v>
      </c>
    </row>
    <row r="1743" spans="1:17" x14ac:dyDescent="0.25">
      <c r="A1743">
        <v>1742</v>
      </c>
      <c r="B1743">
        <v>40.893321</v>
      </c>
      <c r="C1743" s="4">
        <v>1</v>
      </c>
      <c r="H1743">
        <v>43.630321000000002</v>
      </c>
      <c r="I1743" s="5">
        <v>4</v>
      </c>
      <c r="P1743">
        <v>2</v>
      </c>
      <c r="Q1743" t="str">
        <f t="shared" si="28"/>
        <v>14</v>
      </c>
    </row>
    <row r="1744" spans="1:17" x14ac:dyDescent="0.25">
      <c r="A1744">
        <v>1743</v>
      </c>
      <c r="B1744">
        <v>40.889213000000005</v>
      </c>
      <c r="C1744" s="4">
        <v>1</v>
      </c>
      <c r="F1744">
        <v>41.327583000000004</v>
      </c>
      <c r="G1744" s="3">
        <v>3</v>
      </c>
      <c r="H1744">
        <v>43.557475000000004</v>
      </c>
      <c r="I1744" s="5">
        <v>4</v>
      </c>
      <c r="P1744">
        <v>3</v>
      </c>
      <c r="Q1744" t="str">
        <f t="shared" si="28"/>
        <v>134</v>
      </c>
    </row>
    <row r="1745" spans="1:17" x14ac:dyDescent="0.25">
      <c r="A1745">
        <v>1744</v>
      </c>
      <c r="F1745">
        <v>41.371951000000003</v>
      </c>
      <c r="G1745" s="3">
        <v>3</v>
      </c>
      <c r="H1745">
        <v>43.580635000000001</v>
      </c>
      <c r="I1745" s="5">
        <v>4</v>
      </c>
      <c r="P1745">
        <v>2</v>
      </c>
      <c r="Q1745" t="str">
        <f t="shared" si="28"/>
        <v>34</v>
      </c>
    </row>
    <row r="1746" spans="1:17" x14ac:dyDescent="0.25">
      <c r="A1746">
        <v>1745</v>
      </c>
      <c r="F1746">
        <v>41.338531000000003</v>
      </c>
      <c r="G1746" s="3">
        <v>3</v>
      </c>
      <c r="H1746">
        <v>43.607952000000004</v>
      </c>
      <c r="I1746" s="5">
        <v>4</v>
      </c>
      <c r="P1746">
        <v>2</v>
      </c>
      <c r="Q1746" t="str">
        <f t="shared" si="28"/>
        <v>34</v>
      </c>
    </row>
    <row r="1747" spans="1:17" x14ac:dyDescent="0.25">
      <c r="A1747">
        <v>1746</v>
      </c>
      <c r="F1747">
        <v>41.333530000000003</v>
      </c>
      <c r="G1747" s="3">
        <v>3</v>
      </c>
      <c r="H1747">
        <v>43.627582000000004</v>
      </c>
      <c r="I1747" s="5">
        <v>4</v>
      </c>
      <c r="P1747">
        <v>2</v>
      </c>
      <c r="Q1747" t="str">
        <f t="shared" si="28"/>
        <v>34</v>
      </c>
    </row>
    <row r="1748" spans="1:17" x14ac:dyDescent="0.25">
      <c r="A1748">
        <v>1747</v>
      </c>
      <c r="F1748">
        <v>41.333846000000001</v>
      </c>
      <c r="G1748" s="3">
        <v>3</v>
      </c>
      <c r="H1748">
        <v>43.621581000000006</v>
      </c>
      <c r="I1748" s="5">
        <v>4</v>
      </c>
      <c r="P1748">
        <v>2</v>
      </c>
      <c r="Q1748" t="str">
        <f t="shared" si="28"/>
        <v>34</v>
      </c>
    </row>
    <row r="1749" spans="1:17" x14ac:dyDescent="0.25">
      <c r="A1749">
        <v>1748</v>
      </c>
      <c r="F1749">
        <v>41.297580000000004</v>
      </c>
      <c r="G1749" s="3">
        <v>3</v>
      </c>
      <c r="H1749">
        <v>43.568897</v>
      </c>
      <c r="I1749" s="5">
        <v>4</v>
      </c>
      <c r="P1749">
        <v>2</v>
      </c>
      <c r="Q1749" t="str">
        <f t="shared" si="28"/>
        <v>34</v>
      </c>
    </row>
    <row r="1750" spans="1:17" x14ac:dyDescent="0.25">
      <c r="A1750">
        <v>1749</v>
      </c>
      <c r="D1750">
        <v>24.581951000000004</v>
      </c>
      <c r="E1750" s="2">
        <v>2</v>
      </c>
      <c r="F1750">
        <v>41.339740000000006</v>
      </c>
      <c r="G1750" s="3">
        <v>3</v>
      </c>
      <c r="H1750">
        <v>43.630321000000002</v>
      </c>
      <c r="I1750" s="5">
        <v>4</v>
      </c>
      <c r="P1750">
        <v>3</v>
      </c>
      <c r="Q1750" t="str">
        <f t="shared" si="28"/>
        <v>234</v>
      </c>
    </row>
    <row r="1751" spans="1:17" x14ac:dyDescent="0.25">
      <c r="A1751">
        <v>1750</v>
      </c>
      <c r="D1751">
        <v>24.579214000000007</v>
      </c>
      <c r="E1751" s="2">
        <v>2</v>
      </c>
      <c r="F1751">
        <v>41.327583000000004</v>
      </c>
      <c r="G1751" s="3">
        <v>3</v>
      </c>
      <c r="P1751">
        <v>2</v>
      </c>
      <c r="Q1751" t="str">
        <f t="shared" si="28"/>
        <v>23</v>
      </c>
    </row>
    <row r="1752" spans="1:17" x14ac:dyDescent="0.25">
      <c r="A1752">
        <v>1751</v>
      </c>
      <c r="D1752">
        <v>24.5809</v>
      </c>
      <c r="E1752" s="2">
        <v>2</v>
      </c>
      <c r="F1752">
        <v>41.327583000000004</v>
      </c>
      <c r="G1752" s="3">
        <v>3</v>
      </c>
      <c r="P1752">
        <v>2</v>
      </c>
      <c r="Q1752" t="str">
        <f t="shared" si="28"/>
        <v>23</v>
      </c>
    </row>
    <row r="1753" spans="1:17" x14ac:dyDescent="0.25">
      <c r="A1753">
        <v>1752</v>
      </c>
      <c r="D1753">
        <v>24.601741000000004</v>
      </c>
      <c r="E1753" s="2">
        <v>2</v>
      </c>
      <c r="P1753">
        <v>1</v>
      </c>
      <c r="Q1753" t="str">
        <f t="shared" si="28"/>
        <v>2</v>
      </c>
    </row>
    <row r="1754" spans="1:17" x14ac:dyDescent="0.25">
      <c r="A1754">
        <v>1753</v>
      </c>
      <c r="D1754">
        <v>24.55153</v>
      </c>
      <c r="E1754" s="2">
        <v>2</v>
      </c>
      <c r="P1754">
        <v>1</v>
      </c>
      <c r="Q1754" t="str">
        <f t="shared" si="28"/>
        <v>2</v>
      </c>
    </row>
    <row r="1755" spans="1:17" x14ac:dyDescent="0.25">
      <c r="A1755">
        <v>1754</v>
      </c>
      <c r="D1755">
        <v>24.579793000000002</v>
      </c>
      <c r="E1755" s="2">
        <v>2</v>
      </c>
      <c r="P1755">
        <v>1</v>
      </c>
      <c r="Q1755" t="str">
        <f t="shared" si="28"/>
        <v>2</v>
      </c>
    </row>
    <row r="1756" spans="1:17" x14ac:dyDescent="0.25">
      <c r="A1756">
        <v>1755</v>
      </c>
      <c r="D1756">
        <v>24.551582000000003</v>
      </c>
      <c r="E1756" s="2">
        <v>2</v>
      </c>
      <c r="P1756">
        <v>1</v>
      </c>
      <c r="Q1756" t="str">
        <f t="shared" si="28"/>
        <v>2</v>
      </c>
    </row>
    <row r="1757" spans="1:17" x14ac:dyDescent="0.25">
      <c r="A1757">
        <v>1756</v>
      </c>
      <c r="D1757">
        <v>24.528161000000004</v>
      </c>
      <c r="E1757" s="2">
        <v>2</v>
      </c>
      <c r="P1757">
        <v>1</v>
      </c>
      <c r="Q1757" t="str">
        <f t="shared" si="28"/>
        <v>2</v>
      </c>
    </row>
    <row r="1758" spans="1:17" x14ac:dyDescent="0.25">
      <c r="A1758">
        <v>1757</v>
      </c>
      <c r="D1758">
        <v>24.501792000000002</v>
      </c>
      <c r="E1758" s="2">
        <v>2</v>
      </c>
      <c r="P1758">
        <v>1</v>
      </c>
      <c r="Q1758" t="str">
        <f t="shared" si="28"/>
        <v>2</v>
      </c>
    </row>
    <row r="1759" spans="1:17" x14ac:dyDescent="0.25">
      <c r="A1759">
        <v>1758</v>
      </c>
      <c r="B1759">
        <v>16.928267000000005</v>
      </c>
      <c r="C1759" s="4">
        <v>1</v>
      </c>
      <c r="D1759">
        <v>24.503371999999999</v>
      </c>
      <c r="E1759" s="2">
        <v>2</v>
      </c>
      <c r="P1759">
        <v>2</v>
      </c>
      <c r="Q1759" t="str">
        <f t="shared" si="28"/>
        <v>12</v>
      </c>
    </row>
    <row r="1760" spans="1:17" x14ac:dyDescent="0.25">
      <c r="A1760">
        <v>1759</v>
      </c>
      <c r="B1760">
        <v>16.928267000000005</v>
      </c>
      <c r="C1760" s="4">
        <v>1</v>
      </c>
      <c r="D1760">
        <v>24.581951000000004</v>
      </c>
      <c r="E1760" s="2">
        <v>2</v>
      </c>
      <c r="P1760">
        <v>2</v>
      </c>
      <c r="Q1760" t="str">
        <f t="shared" si="28"/>
        <v>12</v>
      </c>
    </row>
    <row r="1761" spans="1:17" x14ac:dyDescent="0.25">
      <c r="A1761">
        <v>1760</v>
      </c>
      <c r="B1761">
        <v>16.928267000000005</v>
      </c>
      <c r="C1761" s="4">
        <v>1</v>
      </c>
      <c r="P1761">
        <v>1</v>
      </c>
      <c r="Q1761" t="str">
        <f t="shared" si="28"/>
        <v>1</v>
      </c>
    </row>
    <row r="1762" spans="1:17" x14ac:dyDescent="0.25">
      <c r="A1762">
        <v>1761</v>
      </c>
      <c r="B1762">
        <v>16.928267000000005</v>
      </c>
      <c r="C1762" s="4">
        <v>1</v>
      </c>
      <c r="J1762">
        <v>39.078899</v>
      </c>
      <c r="K1762" t="s">
        <v>22</v>
      </c>
      <c r="Q1762" t="str">
        <f t="shared" si="28"/>
        <v>1</v>
      </c>
    </row>
    <row r="1763" spans="1:17" x14ac:dyDescent="0.25">
      <c r="A1763">
        <v>1762</v>
      </c>
      <c r="Q1763" t="str">
        <f t="shared" si="28"/>
        <v/>
      </c>
    </row>
    <row r="1764" spans="1:17" x14ac:dyDescent="0.25">
      <c r="A1764">
        <v>1763</v>
      </c>
      <c r="J1764">
        <v>39.078899</v>
      </c>
      <c r="K1764" t="s">
        <v>22</v>
      </c>
      <c r="Q1764" t="str">
        <f t="shared" si="28"/>
        <v/>
      </c>
    </row>
    <row r="1765" spans="1:17" x14ac:dyDescent="0.25">
      <c r="A1765">
        <v>1764</v>
      </c>
      <c r="D1765">
        <v>51.005371000000004</v>
      </c>
      <c r="E1765" s="2">
        <v>2</v>
      </c>
      <c r="P1765">
        <v>1</v>
      </c>
      <c r="Q1765" t="str">
        <f t="shared" si="28"/>
        <v>2</v>
      </c>
    </row>
    <row r="1766" spans="1:17" x14ac:dyDescent="0.25">
      <c r="A1766">
        <v>1765</v>
      </c>
      <c r="D1766">
        <v>51.033111000000005</v>
      </c>
      <c r="E1766" s="2">
        <v>2</v>
      </c>
      <c r="P1766">
        <v>1</v>
      </c>
      <c r="Q1766" t="str">
        <f t="shared" si="28"/>
        <v>2</v>
      </c>
    </row>
    <row r="1767" spans="1:17" x14ac:dyDescent="0.25">
      <c r="A1767">
        <v>1766</v>
      </c>
      <c r="D1767">
        <v>51.104583000000005</v>
      </c>
      <c r="E1767" s="2">
        <v>2</v>
      </c>
      <c r="P1767">
        <v>1</v>
      </c>
      <c r="Q1767" t="str">
        <f t="shared" si="28"/>
        <v>2</v>
      </c>
    </row>
    <row r="1768" spans="1:17" x14ac:dyDescent="0.25">
      <c r="A1768">
        <v>1767</v>
      </c>
      <c r="D1768">
        <v>51.122688000000004</v>
      </c>
      <c r="E1768" s="2">
        <v>2</v>
      </c>
      <c r="P1768">
        <v>1</v>
      </c>
      <c r="Q1768" t="str">
        <f t="shared" si="28"/>
        <v>2</v>
      </c>
    </row>
    <row r="1769" spans="1:17" x14ac:dyDescent="0.25">
      <c r="A1769">
        <v>1768</v>
      </c>
      <c r="B1769">
        <v>55.673370000000006</v>
      </c>
      <c r="C1769" s="4">
        <v>1</v>
      </c>
      <c r="D1769">
        <v>51.151161000000002</v>
      </c>
      <c r="E1769" s="2">
        <v>2</v>
      </c>
      <c r="P1769">
        <v>2</v>
      </c>
      <c r="Q1769" t="str">
        <f t="shared" si="28"/>
        <v>12</v>
      </c>
    </row>
    <row r="1770" spans="1:17" x14ac:dyDescent="0.25">
      <c r="A1770">
        <v>1769</v>
      </c>
      <c r="B1770">
        <v>55.673320000000004</v>
      </c>
      <c r="C1770" s="4">
        <v>1</v>
      </c>
      <c r="D1770">
        <v>51.144161000000004</v>
      </c>
      <c r="E1770" s="2">
        <v>2</v>
      </c>
      <c r="P1770">
        <v>2</v>
      </c>
      <c r="Q1770" t="str">
        <f t="shared" si="28"/>
        <v>12</v>
      </c>
    </row>
    <row r="1771" spans="1:17" x14ac:dyDescent="0.25">
      <c r="A1771">
        <v>1770</v>
      </c>
      <c r="B1771">
        <v>55.667793000000003</v>
      </c>
      <c r="C1771" s="4">
        <v>1</v>
      </c>
      <c r="D1771">
        <v>51.134529000000001</v>
      </c>
      <c r="E1771" s="2">
        <v>2</v>
      </c>
      <c r="P1771">
        <v>2</v>
      </c>
      <c r="Q1771" t="str">
        <f t="shared" si="28"/>
        <v>12</v>
      </c>
    </row>
    <row r="1772" spans="1:17" x14ac:dyDescent="0.25">
      <c r="A1772">
        <v>1771</v>
      </c>
      <c r="B1772">
        <v>55.666580000000003</v>
      </c>
      <c r="C1772" s="4">
        <v>1</v>
      </c>
      <c r="D1772">
        <v>51.226581000000003</v>
      </c>
      <c r="E1772" s="2">
        <v>2</v>
      </c>
      <c r="P1772">
        <v>2</v>
      </c>
      <c r="Q1772" t="str">
        <f t="shared" si="28"/>
        <v>12</v>
      </c>
    </row>
    <row r="1773" spans="1:17" x14ac:dyDescent="0.25">
      <c r="A1773">
        <v>1772</v>
      </c>
      <c r="B1773">
        <v>55.667213000000004</v>
      </c>
      <c r="C1773" s="4">
        <v>1</v>
      </c>
      <c r="D1773">
        <v>51.005371000000004</v>
      </c>
      <c r="E1773" s="2">
        <v>2</v>
      </c>
      <c r="P1773">
        <v>2</v>
      </c>
      <c r="Q1773" t="str">
        <f t="shared" si="28"/>
        <v>12</v>
      </c>
    </row>
    <row r="1774" spans="1:17" x14ac:dyDescent="0.25">
      <c r="A1774">
        <v>1773</v>
      </c>
      <c r="B1774">
        <v>55.645374000000004</v>
      </c>
      <c r="C1774" s="4">
        <v>1</v>
      </c>
      <c r="P1774">
        <v>1</v>
      </c>
      <c r="Q1774" t="str">
        <f t="shared" si="28"/>
        <v>1</v>
      </c>
    </row>
    <row r="1775" spans="1:17" x14ac:dyDescent="0.25">
      <c r="A1775">
        <v>1774</v>
      </c>
      <c r="B1775">
        <v>55.667793000000003</v>
      </c>
      <c r="C1775" s="4">
        <v>1</v>
      </c>
      <c r="F1775">
        <v>54.612686000000004</v>
      </c>
      <c r="G1775" s="3">
        <v>3</v>
      </c>
      <c r="H1775">
        <v>52.727321000000003</v>
      </c>
      <c r="I1775" s="5">
        <v>4</v>
      </c>
      <c r="P1775">
        <v>3</v>
      </c>
      <c r="Q1775" t="str">
        <f t="shared" si="28"/>
        <v>134</v>
      </c>
    </row>
    <row r="1776" spans="1:17" x14ac:dyDescent="0.25">
      <c r="A1776">
        <v>1775</v>
      </c>
      <c r="B1776">
        <v>55.673370000000006</v>
      </c>
      <c r="C1776" s="4">
        <v>1</v>
      </c>
      <c r="F1776">
        <v>54.611949000000003</v>
      </c>
      <c r="G1776" s="3">
        <v>3</v>
      </c>
      <c r="H1776">
        <v>52.870212000000002</v>
      </c>
      <c r="I1776" s="5">
        <v>4</v>
      </c>
      <c r="P1776">
        <v>3</v>
      </c>
      <c r="Q1776" t="str">
        <f t="shared" si="28"/>
        <v>134</v>
      </c>
    </row>
    <row r="1777" spans="1:17" x14ac:dyDescent="0.25">
      <c r="A1777">
        <v>1776</v>
      </c>
      <c r="F1777">
        <v>54.647582</v>
      </c>
      <c r="G1777" s="3">
        <v>3</v>
      </c>
      <c r="H1777">
        <v>52.825370000000007</v>
      </c>
      <c r="I1777" s="5">
        <v>4</v>
      </c>
      <c r="P1777">
        <v>2</v>
      </c>
      <c r="Q1777" t="str">
        <f t="shared" si="28"/>
        <v>34</v>
      </c>
    </row>
    <row r="1778" spans="1:17" x14ac:dyDescent="0.25">
      <c r="A1778">
        <v>1777</v>
      </c>
      <c r="F1778">
        <v>54.621688000000006</v>
      </c>
      <c r="G1778" s="3">
        <v>3</v>
      </c>
      <c r="H1778">
        <v>52.758636000000003</v>
      </c>
      <c r="I1778" s="5">
        <v>4</v>
      </c>
      <c r="P1778">
        <v>2</v>
      </c>
      <c r="Q1778" t="str">
        <f t="shared" si="28"/>
        <v>34</v>
      </c>
    </row>
    <row r="1779" spans="1:17" x14ac:dyDescent="0.25">
      <c r="A1779">
        <v>1778</v>
      </c>
      <c r="F1779">
        <v>54.639369000000002</v>
      </c>
      <c r="G1779" s="3">
        <v>3</v>
      </c>
      <c r="H1779">
        <v>52.744373000000003</v>
      </c>
      <c r="I1779" s="5">
        <v>4</v>
      </c>
      <c r="P1779">
        <v>2</v>
      </c>
      <c r="Q1779" t="str">
        <f t="shared" si="28"/>
        <v>34</v>
      </c>
    </row>
    <row r="1780" spans="1:17" x14ac:dyDescent="0.25">
      <c r="A1780">
        <v>1779</v>
      </c>
      <c r="F1780">
        <v>54.642108</v>
      </c>
      <c r="G1780" s="3">
        <v>3</v>
      </c>
      <c r="H1780">
        <v>52.679424000000004</v>
      </c>
      <c r="I1780" s="5">
        <v>4</v>
      </c>
      <c r="P1780">
        <v>2</v>
      </c>
      <c r="Q1780" t="str">
        <f t="shared" si="28"/>
        <v>34</v>
      </c>
    </row>
    <row r="1781" spans="1:17" x14ac:dyDescent="0.25">
      <c r="A1781">
        <v>1780</v>
      </c>
      <c r="F1781">
        <v>54.587211000000003</v>
      </c>
      <c r="G1781" s="3">
        <v>3</v>
      </c>
      <c r="H1781">
        <v>52.727321000000003</v>
      </c>
      <c r="I1781" s="5">
        <v>4</v>
      </c>
      <c r="P1781">
        <v>2</v>
      </c>
      <c r="Q1781" t="str">
        <f t="shared" si="28"/>
        <v>34</v>
      </c>
    </row>
    <row r="1782" spans="1:17" x14ac:dyDescent="0.25">
      <c r="A1782">
        <v>1781</v>
      </c>
      <c r="F1782">
        <v>54.553687000000004</v>
      </c>
      <c r="G1782" s="3">
        <v>3</v>
      </c>
      <c r="H1782">
        <v>52.727321000000003</v>
      </c>
      <c r="I1782" s="5">
        <v>4</v>
      </c>
      <c r="P1782">
        <v>2</v>
      </c>
      <c r="Q1782" t="str">
        <f t="shared" si="28"/>
        <v>34</v>
      </c>
    </row>
    <row r="1783" spans="1:17" x14ac:dyDescent="0.25">
      <c r="A1783">
        <v>1782</v>
      </c>
      <c r="F1783">
        <v>54.612686000000004</v>
      </c>
      <c r="G1783" s="3">
        <v>3</v>
      </c>
      <c r="P1783">
        <v>1</v>
      </c>
      <c r="Q1783" t="str">
        <f t="shared" si="28"/>
        <v>3</v>
      </c>
    </row>
    <row r="1784" spans="1:17" x14ac:dyDescent="0.25">
      <c r="A1784">
        <v>1783</v>
      </c>
      <c r="P1784">
        <v>0</v>
      </c>
      <c r="Q1784" t="str">
        <f t="shared" si="28"/>
        <v/>
      </c>
    </row>
    <row r="1785" spans="1:17" x14ac:dyDescent="0.25">
      <c r="A1785">
        <v>1784</v>
      </c>
      <c r="P1785">
        <v>0</v>
      </c>
      <c r="Q1785" t="str">
        <f t="shared" si="28"/>
        <v/>
      </c>
    </row>
    <row r="1786" spans="1:17" x14ac:dyDescent="0.25">
      <c r="A1786">
        <v>1785</v>
      </c>
      <c r="P1786">
        <v>0</v>
      </c>
      <c r="Q1786" t="str">
        <f t="shared" si="28"/>
        <v/>
      </c>
    </row>
    <row r="1787" spans="1:17" x14ac:dyDescent="0.25">
      <c r="A1787">
        <v>1786</v>
      </c>
      <c r="P1787">
        <v>0</v>
      </c>
      <c r="Q1787" t="str">
        <f t="shared" si="28"/>
        <v/>
      </c>
    </row>
    <row r="1788" spans="1:17" x14ac:dyDescent="0.25">
      <c r="A1788">
        <v>1787</v>
      </c>
      <c r="D1788">
        <v>77.228054000000014</v>
      </c>
      <c r="E1788" s="2">
        <v>2</v>
      </c>
      <c r="P1788">
        <v>1</v>
      </c>
      <c r="Q1788" t="str">
        <f t="shared" si="28"/>
        <v>2</v>
      </c>
    </row>
    <row r="1789" spans="1:17" x14ac:dyDescent="0.25">
      <c r="A1789">
        <v>1788</v>
      </c>
      <c r="D1789">
        <v>77.199689000000006</v>
      </c>
      <c r="E1789" s="2">
        <v>2</v>
      </c>
      <c r="P1789">
        <v>1</v>
      </c>
      <c r="Q1789" t="str">
        <f t="shared" si="28"/>
        <v>2</v>
      </c>
    </row>
    <row r="1790" spans="1:17" x14ac:dyDescent="0.25">
      <c r="A1790">
        <v>1789</v>
      </c>
      <c r="D1790">
        <v>77.189638000000002</v>
      </c>
      <c r="E1790" s="2">
        <v>2</v>
      </c>
      <c r="P1790">
        <v>1</v>
      </c>
      <c r="Q1790" t="str">
        <f t="shared" si="28"/>
        <v>2</v>
      </c>
    </row>
    <row r="1791" spans="1:17" x14ac:dyDescent="0.25">
      <c r="A1791">
        <v>1790</v>
      </c>
      <c r="D1791">
        <v>77.210657000000012</v>
      </c>
      <c r="E1791" s="2">
        <v>2</v>
      </c>
      <c r="P1791">
        <v>1</v>
      </c>
      <c r="Q1791" t="str">
        <f t="shared" si="28"/>
        <v>2</v>
      </c>
    </row>
    <row r="1792" spans="1:17" x14ac:dyDescent="0.25">
      <c r="A1792">
        <v>1791</v>
      </c>
      <c r="B1792">
        <v>81.849344000000002</v>
      </c>
      <c r="C1792" s="4">
        <v>1</v>
      </c>
      <c r="D1792">
        <v>77.206066000000007</v>
      </c>
      <c r="E1792" s="2">
        <v>2</v>
      </c>
      <c r="P1792">
        <v>2</v>
      </c>
      <c r="Q1792" t="str">
        <f t="shared" si="28"/>
        <v>12</v>
      </c>
    </row>
    <row r="1793" spans="1:17" x14ac:dyDescent="0.25">
      <c r="A1793">
        <v>1792</v>
      </c>
      <c r="B1793">
        <v>81.822406000000001</v>
      </c>
      <c r="C1793" s="4">
        <v>1</v>
      </c>
      <c r="D1793">
        <v>77.212494000000007</v>
      </c>
      <c r="E1793" s="2">
        <v>2</v>
      </c>
      <c r="P1793">
        <v>2</v>
      </c>
      <c r="Q1793" t="str">
        <f t="shared" si="28"/>
        <v>12</v>
      </c>
    </row>
    <row r="1794" spans="1:17" x14ac:dyDescent="0.25">
      <c r="A1794">
        <v>1793</v>
      </c>
      <c r="B1794">
        <v>81.818989000000002</v>
      </c>
      <c r="C1794" s="4">
        <v>1</v>
      </c>
      <c r="D1794">
        <v>77.228054000000014</v>
      </c>
      <c r="E1794" s="2">
        <v>2</v>
      </c>
      <c r="P1794">
        <v>2</v>
      </c>
      <c r="Q1794" t="str">
        <f t="shared" ref="Q1794:Q1857" si="29">CONCATENATE(C1794,E1794,G1794,I1794)</f>
        <v>12</v>
      </c>
    </row>
    <row r="1795" spans="1:17" x14ac:dyDescent="0.25">
      <c r="A1795">
        <v>1794</v>
      </c>
      <c r="B1795">
        <v>81.787154000000001</v>
      </c>
      <c r="C1795" s="4">
        <v>1</v>
      </c>
      <c r="P1795">
        <v>1</v>
      </c>
      <c r="Q1795" t="str">
        <f t="shared" si="29"/>
        <v>1</v>
      </c>
    </row>
    <row r="1796" spans="1:17" x14ac:dyDescent="0.25">
      <c r="A1796">
        <v>1795</v>
      </c>
      <c r="B1796">
        <v>81.769144000000011</v>
      </c>
      <c r="C1796" s="4">
        <v>1</v>
      </c>
      <c r="P1796">
        <v>1</v>
      </c>
      <c r="Q1796" t="str">
        <f t="shared" si="29"/>
        <v>1</v>
      </c>
    </row>
    <row r="1797" spans="1:17" x14ac:dyDescent="0.25">
      <c r="A1797">
        <v>1796</v>
      </c>
      <c r="B1797">
        <v>81.774041000000011</v>
      </c>
      <c r="C1797" s="4">
        <v>1</v>
      </c>
      <c r="P1797">
        <v>1</v>
      </c>
      <c r="Q1797" t="str">
        <f t="shared" si="29"/>
        <v>1</v>
      </c>
    </row>
    <row r="1798" spans="1:17" x14ac:dyDescent="0.25">
      <c r="A1798">
        <v>1797</v>
      </c>
      <c r="B1798">
        <v>81.849344000000002</v>
      </c>
      <c r="C1798" s="4">
        <v>1</v>
      </c>
      <c r="H1798">
        <v>80.832611000000014</v>
      </c>
      <c r="I1798" s="5">
        <v>4</v>
      </c>
      <c r="P1798">
        <v>2</v>
      </c>
      <c r="Q1798" t="str">
        <f t="shared" si="29"/>
        <v>14</v>
      </c>
    </row>
    <row r="1799" spans="1:17" x14ac:dyDescent="0.25">
      <c r="A1799">
        <v>1798</v>
      </c>
      <c r="F1799">
        <v>81.068466000000001</v>
      </c>
      <c r="G1799" s="3">
        <v>3</v>
      </c>
      <c r="H1799">
        <v>80.826285000000013</v>
      </c>
      <c r="I1799" s="5">
        <v>4</v>
      </c>
      <c r="P1799">
        <v>2</v>
      </c>
      <c r="Q1799" t="str">
        <f t="shared" si="29"/>
        <v>34</v>
      </c>
    </row>
    <row r="1800" spans="1:17" x14ac:dyDescent="0.25">
      <c r="A1800">
        <v>1799</v>
      </c>
      <c r="F1800">
        <v>81.059998000000007</v>
      </c>
      <c r="G1800" s="3">
        <v>3</v>
      </c>
      <c r="H1800">
        <v>80.822816000000003</v>
      </c>
      <c r="I1800" s="5">
        <v>4</v>
      </c>
      <c r="P1800">
        <v>2</v>
      </c>
      <c r="Q1800" t="str">
        <f t="shared" si="29"/>
        <v>34</v>
      </c>
    </row>
    <row r="1801" spans="1:17" x14ac:dyDescent="0.25">
      <c r="A1801">
        <v>1800</v>
      </c>
      <c r="F1801">
        <v>80.994337000000002</v>
      </c>
      <c r="G1801" s="3">
        <v>3</v>
      </c>
      <c r="H1801">
        <v>80.785981000000007</v>
      </c>
      <c r="I1801" s="5">
        <v>4</v>
      </c>
      <c r="P1801">
        <v>2</v>
      </c>
      <c r="Q1801" t="str">
        <f t="shared" si="29"/>
        <v>34</v>
      </c>
    </row>
    <row r="1802" spans="1:17" x14ac:dyDescent="0.25">
      <c r="A1802">
        <v>1801</v>
      </c>
      <c r="F1802">
        <v>81.000460000000004</v>
      </c>
      <c r="G1802" s="3">
        <v>3</v>
      </c>
      <c r="H1802">
        <v>80.80419400000001</v>
      </c>
      <c r="I1802" s="5">
        <v>4</v>
      </c>
      <c r="P1802">
        <v>2</v>
      </c>
      <c r="Q1802" t="str">
        <f t="shared" si="29"/>
        <v>34</v>
      </c>
    </row>
    <row r="1803" spans="1:17" x14ac:dyDescent="0.25">
      <c r="A1803">
        <v>1802</v>
      </c>
      <c r="F1803">
        <v>80.982145000000003</v>
      </c>
      <c r="G1803" s="3">
        <v>3</v>
      </c>
      <c r="H1803">
        <v>80.796491000000003</v>
      </c>
      <c r="I1803" s="5">
        <v>4</v>
      </c>
      <c r="P1803">
        <v>2</v>
      </c>
      <c r="Q1803" t="str">
        <f t="shared" si="29"/>
        <v>34</v>
      </c>
    </row>
    <row r="1804" spans="1:17" x14ac:dyDescent="0.25">
      <c r="A1804">
        <v>1803</v>
      </c>
      <c r="F1804">
        <v>81.129534000000007</v>
      </c>
      <c r="G1804" s="3">
        <v>3</v>
      </c>
      <c r="H1804">
        <v>80.84470300000001</v>
      </c>
      <c r="I1804" s="5">
        <v>4</v>
      </c>
      <c r="P1804">
        <v>2</v>
      </c>
      <c r="Q1804" t="str">
        <f t="shared" si="29"/>
        <v>34</v>
      </c>
    </row>
    <row r="1805" spans="1:17" x14ac:dyDescent="0.25">
      <c r="A1805">
        <v>1804</v>
      </c>
      <c r="F1805">
        <v>81.068466000000001</v>
      </c>
      <c r="G1805" s="3">
        <v>3</v>
      </c>
      <c r="H1805">
        <v>80.832611000000014</v>
      </c>
      <c r="I1805" s="5">
        <v>4</v>
      </c>
      <c r="P1805">
        <v>2</v>
      </c>
      <c r="Q1805" t="str">
        <f t="shared" si="29"/>
        <v>34</v>
      </c>
    </row>
    <row r="1806" spans="1:17" x14ac:dyDescent="0.25">
      <c r="A1806">
        <v>1805</v>
      </c>
      <c r="P1806">
        <v>0</v>
      </c>
      <c r="Q1806" t="str">
        <f t="shared" si="29"/>
        <v/>
      </c>
    </row>
    <row r="1807" spans="1:17" x14ac:dyDescent="0.25">
      <c r="A1807">
        <v>1806</v>
      </c>
      <c r="P1807">
        <v>0</v>
      </c>
      <c r="Q1807" t="str">
        <f t="shared" si="29"/>
        <v/>
      </c>
    </row>
    <row r="1808" spans="1:17" x14ac:dyDescent="0.25">
      <c r="A1808">
        <v>1807</v>
      </c>
      <c r="P1808">
        <v>0</v>
      </c>
      <c r="Q1808" t="str">
        <f t="shared" si="29"/>
        <v/>
      </c>
    </row>
    <row r="1809" spans="1:17" x14ac:dyDescent="0.25">
      <c r="A1809">
        <v>1808</v>
      </c>
      <c r="D1809">
        <v>104.73008900000001</v>
      </c>
      <c r="E1809" s="2">
        <v>2</v>
      </c>
      <c r="P1809">
        <v>1</v>
      </c>
      <c r="Q1809" t="str">
        <f t="shared" si="29"/>
        <v>2</v>
      </c>
    </row>
    <row r="1810" spans="1:17" x14ac:dyDescent="0.25">
      <c r="A1810">
        <v>1809</v>
      </c>
      <c r="D1810">
        <v>104.68902</v>
      </c>
      <c r="E1810" s="2">
        <v>2</v>
      </c>
      <c r="P1810">
        <v>1</v>
      </c>
      <c r="Q1810" t="str">
        <f t="shared" si="29"/>
        <v>2</v>
      </c>
    </row>
    <row r="1811" spans="1:17" x14ac:dyDescent="0.25">
      <c r="A1811">
        <v>1810</v>
      </c>
      <c r="D1811">
        <v>104.673765</v>
      </c>
      <c r="E1811" s="2">
        <v>2</v>
      </c>
      <c r="P1811">
        <v>1</v>
      </c>
      <c r="Q1811" t="str">
        <f t="shared" si="29"/>
        <v>2</v>
      </c>
    </row>
    <row r="1812" spans="1:17" x14ac:dyDescent="0.25">
      <c r="A1812">
        <v>1811</v>
      </c>
      <c r="D1812">
        <v>104.65851000000001</v>
      </c>
      <c r="E1812" s="2">
        <v>2</v>
      </c>
      <c r="P1812">
        <v>1</v>
      </c>
      <c r="Q1812" t="str">
        <f t="shared" si="29"/>
        <v>2</v>
      </c>
    </row>
    <row r="1813" spans="1:17" x14ac:dyDescent="0.25">
      <c r="A1813">
        <v>1812</v>
      </c>
      <c r="D1813">
        <v>104.6504</v>
      </c>
      <c r="E1813" s="2">
        <v>2</v>
      </c>
      <c r="P1813">
        <v>1</v>
      </c>
      <c r="Q1813" t="str">
        <f t="shared" si="29"/>
        <v>2</v>
      </c>
    </row>
    <row r="1814" spans="1:17" x14ac:dyDescent="0.25">
      <c r="A1814">
        <v>1813</v>
      </c>
      <c r="D1814">
        <v>104.684122</v>
      </c>
      <c r="E1814" s="2">
        <v>2</v>
      </c>
      <c r="P1814">
        <v>1</v>
      </c>
      <c r="Q1814" t="str">
        <f t="shared" si="29"/>
        <v>2</v>
      </c>
    </row>
    <row r="1815" spans="1:17" x14ac:dyDescent="0.25">
      <c r="A1815">
        <v>1814</v>
      </c>
      <c r="B1815">
        <v>112.58207900000001</v>
      </c>
      <c r="C1815" s="4">
        <v>1</v>
      </c>
      <c r="D1815">
        <v>104.76080200000001</v>
      </c>
      <c r="E1815" s="2">
        <v>2</v>
      </c>
      <c r="P1815">
        <v>2</v>
      </c>
      <c r="Q1815" t="str">
        <f t="shared" si="29"/>
        <v>12</v>
      </c>
    </row>
    <row r="1816" spans="1:17" x14ac:dyDescent="0.25">
      <c r="A1816">
        <v>1815</v>
      </c>
      <c r="B1816">
        <v>112.618605</v>
      </c>
      <c r="C1816" s="4">
        <v>1</v>
      </c>
      <c r="D1816">
        <v>104.73008900000001</v>
      </c>
      <c r="E1816" s="2">
        <v>2</v>
      </c>
      <c r="P1816">
        <v>2</v>
      </c>
      <c r="Q1816" t="str">
        <f t="shared" si="29"/>
        <v>12</v>
      </c>
    </row>
    <row r="1817" spans="1:17" x14ac:dyDescent="0.25">
      <c r="A1817">
        <v>1816</v>
      </c>
      <c r="B1817">
        <v>112.59942500000001</v>
      </c>
      <c r="C1817" s="4">
        <v>1</v>
      </c>
      <c r="P1817">
        <v>1</v>
      </c>
      <c r="Q1817" t="str">
        <f t="shared" si="29"/>
        <v>1</v>
      </c>
    </row>
    <row r="1818" spans="1:17" x14ac:dyDescent="0.25">
      <c r="A1818">
        <v>1817</v>
      </c>
      <c r="B1818">
        <v>112.57784500000001</v>
      </c>
      <c r="C1818" s="4">
        <v>1</v>
      </c>
      <c r="P1818">
        <v>1</v>
      </c>
      <c r="Q1818" t="str">
        <f t="shared" si="29"/>
        <v>1</v>
      </c>
    </row>
    <row r="1819" spans="1:17" x14ac:dyDescent="0.25">
      <c r="A1819">
        <v>1818</v>
      </c>
      <c r="B1819">
        <v>112.594221</v>
      </c>
      <c r="C1819" s="4">
        <v>1</v>
      </c>
      <c r="P1819">
        <v>1</v>
      </c>
      <c r="Q1819" t="str">
        <f t="shared" si="29"/>
        <v>1</v>
      </c>
    </row>
    <row r="1820" spans="1:17" x14ac:dyDescent="0.25">
      <c r="A1820">
        <v>1819</v>
      </c>
      <c r="B1820">
        <v>112.61968100000001</v>
      </c>
      <c r="C1820" s="4">
        <v>1</v>
      </c>
      <c r="H1820">
        <v>111.17644000000001</v>
      </c>
      <c r="I1820" s="5">
        <v>4</v>
      </c>
      <c r="P1820">
        <v>2</v>
      </c>
      <c r="Q1820" t="str">
        <f t="shared" si="29"/>
        <v>14</v>
      </c>
    </row>
    <row r="1821" spans="1:17" x14ac:dyDescent="0.25">
      <c r="A1821">
        <v>1820</v>
      </c>
      <c r="B1821">
        <v>112.58207900000001</v>
      </c>
      <c r="C1821" s="4">
        <v>1</v>
      </c>
      <c r="H1821">
        <v>111.26112600000002</v>
      </c>
      <c r="I1821" s="5">
        <v>4</v>
      </c>
      <c r="P1821">
        <v>2</v>
      </c>
      <c r="Q1821" t="str">
        <f t="shared" si="29"/>
        <v>14</v>
      </c>
    </row>
    <row r="1822" spans="1:17" x14ac:dyDescent="0.25">
      <c r="A1822">
        <v>1821</v>
      </c>
      <c r="F1822">
        <v>112.09689900000001</v>
      </c>
      <c r="G1822" s="3">
        <v>3</v>
      </c>
      <c r="H1822">
        <v>111.20215100000001</v>
      </c>
      <c r="I1822" s="5">
        <v>4</v>
      </c>
      <c r="P1822">
        <v>2</v>
      </c>
      <c r="Q1822" t="str">
        <f t="shared" si="29"/>
        <v>34</v>
      </c>
    </row>
    <row r="1823" spans="1:17" x14ac:dyDescent="0.25">
      <c r="A1823">
        <v>1822</v>
      </c>
      <c r="F1823">
        <v>112.13041900000002</v>
      </c>
      <c r="G1823" s="3">
        <v>3</v>
      </c>
      <c r="H1823">
        <v>111.204802</v>
      </c>
      <c r="I1823" s="5">
        <v>4</v>
      </c>
      <c r="P1823">
        <v>2</v>
      </c>
      <c r="Q1823" t="str">
        <f t="shared" si="29"/>
        <v>34</v>
      </c>
    </row>
    <row r="1824" spans="1:17" x14ac:dyDescent="0.25">
      <c r="A1824">
        <v>1823</v>
      </c>
      <c r="F1824">
        <v>112.13215500000001</v>
      </c>
      <c r="G1824" s="3">
        <v>3</v>
      </c>
      <c r="H1824">
        <v>111.22975400000001</v>
      </c>
      <c r="I1824" s="5">
        <v>4</v>
      </c>
      <c r="P1824">
        <v>2</v>
      </c>
      <c r="Q1824" t="str">
        <f t="shared" si="29"/>
        <v>34</v>
      </c>
    </row>
    <row r="1825" spans="1:17" x14ac:dyDescent="0.25">
      <c r="A1825">
        <v>1824</v>
      </c>
      <c r="F1825">
        <v>112.130572</v>
      </c>
      <c r="G1825" s="3">
        <v>3</v>
      </c>
      <c r="H1825">
        <v>111.23531200000001</v>
      </c>
      <c r="I1825" s="5">
        <v>4</v>
      </c>
      <c r="P1825">
        <v>2</v>
      </c>
      <c r="Q1825" t="str">
        <f t="shared" si="29"/>
        <v>34</v>
      </c>
    </row>
    <row r="1826" spans="1:17" x14ac:dyDescent="0.25">
      <c r="A1826">
        <v>1825</v>
      </c>
      <c r="F1826">
        <v>112.140162</v>
      </c>
      <c r="G1826" s="3">
        <v>3</v>
      </c>
      <c r="H1826">
        <v>111.17644000000001</v>
      </c>
      <c r="I1826" s="5">
        <v>4</v>
      </c>
      <c r="P1826">
        <v>2</v>
      </c>
      <c r="Q1826" t="str">
        <f t="shared" si="29"/>
        <v>34</v>
      </c>
    </row>
    <row r="1827" spans="1:17" x14ac:dyDescent="0.25">
      <c r="A1827">
        <v>1826</v>
      </c>
      <c r="F1827">
        <v>112.15735800000002</v>
      </c>
      <c r="G1827" s="3">
        <v>3</v>
      </c>
      <c r="H1827">
        <v>111.17644000000001</v>
      </c>
      <c r="I1827" s="5">
        <v>4</v>
      </c>
      <c r="P1827">
        <v>2</v>
      </c>
      <c r="Q1827" t="str">
        <f t="shared" si="29"/>
        <v>34</v>
      </c>
    </row>
    <row r="1828" spans="1:17" x14ac:dyDescent="0.25">
      <c r="A1828">
        <v>1827</v>
      </c>
      <c r="F1828">
        <v>112.09689900000001</v>
      </c>
      <c r="G1828" s="3">
        <v>3</v>
      </c>
      <c r="P1828">
        <v>1</v>
      </c>
      <c r="Q1828" t="str">
        <f t="shared" si="29"/>
        <v>3</v>
      </c>
    </row>
    <row r="1829" spans="1:17" x14ac:dyDescent="0.25">
      <c r="A1829">
        <v>1828</v>
      </c>
      <c r="P1829">
        <v>0</v>
      </c>
      <c r="Q1829" t="str">
        <f t="shared" si="29"/>
        <v/>
      </c>
    </row>
    <row r="1830" spans="1:17" x14ac:dyDescent="0.25">
      <c r="A1830">
        <v>1829</v>
      </c>
      <c r="D1830">
        <v>133.09626600000001</v>
      </c>
      <c r="E1830" s="2">
        <v>2</v>
      </c>
      <c r="P1830">
        <v>1</v>
      </c>
      <c r="Q1830" t="str">
        <f t="shared" si="29"/>
        <v>2</v>
      </c>
    </row>
    <row r="1831" spans="1:17" x14ac:dyDescent="0.25">
      <c r="A1831">
        <v>1830</v>
      </c>
      <c r="D1831">
        <v>133.17998700000001</v>
      </c>
      <c r="E1831" s="2">
        <v>2</v>
      </c>
      <c r="P1831">
        <v>1</v>
      </c>
      <c r="Q1831" t="str">
        <f t="shared" si="29"/>
        <v>2</v>
      </c>
    </row>
    <row r="1832" spans="1:17" x14ac:dyDescent="0.25">
      <c r="A1832">
        <v>1831</v>
      </c>
      <c r="D1832">
        <v>133.17182000000003</v>
      </c>
      <c r="E1832" s="2">
        <v>2</v>
      </c>
      <c r="P1832">
        <v>1</v>
      </c>
      <c r="Q1832" t="str">
        <f t="shared" si="29"/>
        <v>2</v>
      </c>
    </row>
    <row r="1833" spans="1:17" x14ac:dyDescent="0.25">
      <c r="A1833">
        <v>1832</v>
      </c>
      <c r="D1833">
        <v>133.09626600000001</v>
      </c>
      <c r="E1833" s="2">
        <v>2</v>
      </c>
      <c r="P1833">
        <v>1</v>
      </c>
      <c r="Q1833" t="str">
        <f t="shared" si="29"/>
        <v>2</v>
      </c>
    </row>
    <row r="1834" spans="1:17" x14ac:dyDescent="0.25">
      <c r="A1834">
        <v>1833</v>
      </c>
      <c r="D1834">
        <v>133.09626600000001</v>
      </c>
      <c r="E1834" s="2">
        <v>2</v>
      </c>
      <c r="P1834">
        <v>1</v>
      </c>
      <c r="Q1834" t="str">
        <f t="shared" si="29"/>
        <v>2</v>
      </c>
    </row>
    <row r="1835" spans="1:17" x14ac:dyDescent="0.25">
      <c r="A1835">
        <v>1834</v>
      </c>
      <c r="D1835">
        <v>133.09626600000001</v>
      </c>
      <c r="E1835" s="2">
        <v>2</v>
      </c>
      <c r="P1835">
        <v>1</v>
      </c>
      <c r="Q1835" t="str">
        <f t="shared" si="29"/>
        <v>2</v>
      </c>
    </row>
    <row r="1836" spans="1:17" x14ac:dyDescent="0.25">
      <c r="A1836">
        <v>1835</v>
      </c>
      <c r="D1836">
        <v>133.09626600000001</v>
      </c>
      <c r="E1836" s="2">
        <v>2</v>
      </c>
      <c r="P1836">
        <v>1</v>
      </c>
      <c r="Q1836" t="str">
        <f t="shared" si="29"/>
        <v>2</v>
      </c>
    </row>
    <row r="1837" spans="1:17" x14ac:dyDescent="0.25">
      <c r="A1837">
        <v>1836</v>
      </c>
      <c r="B1837">
        <v>151.41619800000001</v>
      </c>
      <c r="C1837" s="4">
        <v>1</v>
      </c>
      <c r="D1837">
        <v>133.09626600000001</v>
      </c>
      <c r="E1837" s="2">
        <v>2</v>
      </c>
      <c r="P1837">
        <v>2</v>
      </c>
      <c r="Q1837" t="str">
        <f t="shared" si="29"/>
        <v>12</v>
      </c>
    </row>
    <row r="1838" spans="1:17" x14ac:dyDescent="0.25">
      <c r="A1838">
        <v>1837</v>
      </c>
      <c r="B1838">
        <v>151.39803599999999</v>
      </c>
      <c r="C1838" s="4">
        <v>1</v>
      </c>
      <c r="P1838">
        <v>1</v>
      </c>
      <c r="Q1838" t="str">
        <f t="shared" si="29"/>
        <v>1</v>
      </c>
    </row>
    <row r="1839" spans="1:17" x14ac:dyDescent="0.25">
      <c r="A1839">
        <v>1838</v>
      </c>
      <c r="B1839">
        <v>151.42058500000002</v>
      </c>
      <c r="C1839" s="4">
        <v>1</v>
      </c>
      <c r="P1839">
        <v>1</v>
      </c>
      <c r="Q1839" t="str">
        <f t="shared" si="29"/>
        <v>1</v>
      </c>
    </row>
    <row r="1840" spans="1:17" x14ac:dyDescent="0.25">
      <c r="A1840">
        <v>1839</v>
      </c>
      <c r="B1840">
        <v>151.41619800000001</v>
      </c>
      <c r="C1840" s="4">
        <v>1</v>
      </c>
      <c r="P1840">
        <v>1</v>
      </c>
      <c r="Q1840" t="str">
        <f t="shared" si="29"/>
        <v>1</v>
      </c>
    </row>
    <row r="1841" spans="1:17" x14ac:dyDescent="0.25">
      <c r="A1841">
        <v>1840</v>
      </c>
      <c r="B1841">
        <v>151.41619800000001</v>
      </c>
      <c r="C1841" s="4">
        <v>1</v>
      </c>
      <c r="P1841">
        <v>1</v>
      </c>
      <c r="Q1841" t="str">
        <f t="shared" si="29"/>
        <v>1</v>
      </c>
    </row>
    <row r="1842" spans="1:17" x14ac:dyDescent="0.25">
      <c r="A1842">
        <v>1841</v>
      </c>
      <c r="B1842">
        <v>151.41619800000001</v>
      </c>
      <c r="C1842" s="4">
        <v>1</v>
      </c>
      <c r="H1842">
        <v>150.61486200000002</v>
      </c>
      <c r="I1842" s="5">
        <v>4</v>
      </c>
      <c r="P1842">
        <v>2</v>
      </c>
      <c r="Q1842" t="str">
        <f t="shared" si="29"/>
        <v>14</v>
      </c>
    </row>
    <row r="1843" spans="1:17" x14ac:dyDescent="0.25">
      <c r="A1843">
        <v>1842</v>
      </c>
      <c r="H1843">
        <v>150.61486200000002</v>
      </c>
      <c r="I1843" s="5">
        <v>4</v>
      </c>
      <c r="P1843">
        <v>1</v>
      </c>
      <c r="Q1843" t="str">
        <f t="shared" si="29"/>
        <v>4</v>
      </c>
    </row>
    <row r="1844" spans="1:17" x14ac:dyDescent="0.25">
      <c r="A1844">
        <v>1843</v>
      </c>
      <c r="F1844">
        <v>152.00249400000001</v>
      </c>
      <c r="G1844" s="3">
        <v>3</v>
      </c>
      <c r="H1844">
        <v>150.61486200000002</v>
      </c>
      <c r="I1844" s="5">
        <v>4</v>
      </c>
      <c r="P1844">
        <v>2</v>
      </c>
      <c r="Q1844" t="str">
        <f t="shared" si="29"/>
        <v>34</v>
      </c>
    </row>
    <row r="1845" spans="1:17" x14ac:dyDescent="0.25">
      <c r="A1845">
        <v>1844</v>
      </c>
      <c r="F1845">
        <v>152.00249400000001</v>
      </c>
      <c r="G1845" s="3">
        <v>3</v>
      </c>
      <c r="H1845">
        <v>150.61486200000002</v>
      </c>
      <c r="I1845" s="5">
        <v>4</v>
      </c>
      <c r="P1845">
        <v>2</v>
      </c>
      <c r="Q1845" t="str">
        <f t="shared" si="29"/>
        <v>34</v>
      </c>
    </row>
    <row r="1846" spans="1:17" x14ac:dyDescent="0.25">
      <c r="A1846">
        <v>1845</v>
      </c>
      <c r="F1846">
        <v>152.00249400000001</v>
      </c>
      <c r="G1846" s="3">
        <v>3</v>
      </c>
      <c r="H1846">
        <v>150.61486200000002</v>
      </c>
      <c r="I1846" s="5">
        <v>4</v>
      </c>
      <c r="P1846">
        <v>2</v>
      </c>
      <c r="Q1846" t="str">
        <f t="shared" si="29"/>
        <v>34</v>
      </c>
    </row>
    <row r="1847" spans="1:17" x14ac:dyDescent="0.25">
      <c r="A1847">
        <v>1846</v>
      </c>
      <c r="F1847">
        <v>152.00249400000001</v>
      </c>
      <c r="G1847" s="3">
        <v>3</v>
      </c>
      <c r="H1847">
        <v>150.61486200000002</v>
      </c>
      <c r="I1847" s="5">
        <v>4</v>
      </c>
      <c r="P1847">
        <v>2</v>
      </c>
      <c r="Q1847" t="str">
        <f t="shared" si="29"/>
        <v>34</v>
      </c>
    </row>
    <row r="1848" spans="1:17" x14ac:dyDescent="0.25">
      <c r="A1848">
        <v>1847</v>
      </c>
      <c r="F1848">
        <v>152.00249400000001</v>
      </c>
      <c r="G1848" s="3">
        <v>3</v>
      </c>
      <c r="H1848">
        <v>150.61486200000002</v>
      </c>
      <c r="I1848" s="5">
        <v>4</v>
      </c>
      <c r="P1848">
        <v>2</v>
      </c>
      <c r="Q1848" t="str">
        <f t="shared" si="29"/>
        <v>34</v>
      </c>
    </row>
    <row r="1849" spans="1:17" x14ac:dyDescent="0.25">
      <c r="A1849">
        <v>1848</v>
      </c>
      <c r="F1849">
        <v>152.00249400000001</v>
      </c>
      <c r="G1849" s="3">
        <v>3</v>
      </c>
      <c r="P1849">
        <v>1</v>
      </c>
      <c r="Q1849" t="str">
        <f t="shared" si="29"/>
        <v>3</v>
      </c>
    </row>
    <row r="1850" spans="1:17" x14ac:dyDescent="0.25">
      <c r="A1850">
        <v>1849</v>
      </c>
      <c r="P1850">
        <v>0</v>
      </c>
      <c r="Q1850" t="str">
        <f t="shared" si="29"/>
        <v/>
      </c>
    </row>
    <row r="1851" spans="1:17" x14ac:dyDescent="0.25">
      <c r="A1851">
        <v>1850</v>
      </c>
      <c r="P1851">
        <v>0</v>
      </c>
      <c r="Q1851" t="str">
        <f t="shared" si="29"/>
        <v/>
      </c>
    </row>
    <row r="1852" spans="1:17" x14ac:dyDescent="0.25">
      <c r="A1852">
        <v>1851</v>
      </c>
      <c r="P1852">
        <v>0</v>
      </c>
      <c r="Q1852" t="str">
        <f t="shared" si="29"/>
        <v/>
      </c>
    </row>
    <row r="1853" spans="1:17" x14ac:dyDescent="0.25">
      <c r="A1853">
        <v>1852</v>
      </c>
      <c r="P1853">
        <v>0</v>
      </c>
      <c r="Q1853" t="str">
        <f t="shared" si="29"/>
        <v/>
      </c>
    </row>
    <row r="1854" spans="1:17" x14ac:dyDescent="0.25">
      <c r="A1854">
        <v>1853</v>
      </c>
      <c r="D1854">
        <v>171.94757700000002</v>
      </c>
      <c r="E1854" s="2">
        <v>2</v>
      </c>
      <c r="P1854">
        <v>1</v>
      </c>
      <c r="Q1854" t="str">
        <f t="shared" si="29"/>
        <v>2</v>
      </c>
    </row>
    <row r="1855" spans="1:17" x14ac:dyDescent="0.25">
      <c r="A1855">
        <v>1854</v>
      </c>
      <c r="D1855">
        <v>171.85743000000002</v>
      </c>
      <c r="E1855" s="2">
        <v>2</v>
      </c>
      <c r="P1855">
        <v>1</v>
      </c>
      <c r="Q1855" t="str">
        <f t="shared" si="29"/>
        <v>2</v>
      </c>
    </row>
    <row r="1856" spans="1:17" x14ac:dyDescent="0.25">
      <c r="A1856">
        <v>1855</v>
      </c>
      <c r="D1856">
        <v>171.897784</v>
      </c>
      <c r="E1856" s="2">
        <v>2</v>
      </c>
      <c r="P1856">
        <v>1</v>
      </c>
      <c r="Q1856" t="str">
        <f t="shared" si="29"/>
        <v>2</v>
      </c>
    </row>
    <row r="1857" spans="1:17" x14ac:dyDescent="0.25">
      <c r="A1857">
        <v>1856</v>
      </c>
      <c r="D1857">
        <v>171.923293</v>
      </c>
      <c r="E1857" s="2">
        <v>2</v>
      </c>
      <c r="P1857">
        <v>1</v>
      </c>
      <c r="Q1857" t="str">
        <f t="shared" si="29"/>
        <v>2</v>
      </c>
    </row>
    <row r="1858" spans="1:17" x14ac:dyDescent="0.25">
      <c r="A1858">
        <v>1857</v>
      </c>
      <c r="D1858">
        <v>171.91492500000001</v>
      </c>
      <c r="E1858" s="2">
        <v>2</v>
      </c>
      <c r="P1858">
        <v>1</v>
      </c>
      <c r="Q1858" t="str">
        <f t="shared" ref="Q1858:Q1921" si="30">CONCATENATE(C1858,E1858,G1858,I1858)</f>
        <v>2</v>
      </c>
    </row>
    <row r="1859" spans="1:17" x14ac:dyDescent="0.25">
      <c r="A1859">
        <v>1858</v>
      </c>
      <c r="D1859">
        <v>171.93890400000001</v>
      </c>
      <c r="E1859" s="2">
        <v>2</v>
      </c>
      <c r="P1859">
        <v>1</v>
      </c>
      <c r="Q1859" t="str">
        <f t="shared" si="30"/>
        <v>2</v>
      </c>
    </row>
    <row r="1860" spans="1:17" x14ac:dyDescent="0.25">
      <c r="A1860">
        <v>1859</v>
      </c>
      <c r="B1860">
        <v>178.93318199999999</v>
      </c>
      <c r="C1860" s="4">
        <v>1</v>
      </c>
      <c r="D1860">
        <v>172.013543</v>
      </c>
      <c r="E1860" s="2">
        <v>2</v>
      </c>
      <c r="P1860">
        <v>2</v>
      </c>
      <c r="Q1860" t="str">
        <f t="shared" si="30"/>
        <v>12</v>
      </c>
    </row>
    <row r="1861" spans="1:17" x14ac:dyDescent="0.25">
      <c r="A1861">
        <v>1860</v>
      </c>
      <c r="B1861">
        <v>178.93767200000002</v>
      </c>
      <c r="C1861" s="4">
        <v>1</v>
      </c>
      <c r="D1861">
        <v>171.94757700000002</v>
      </c>
      <c r="E1861" s="2">
        <v>2</v>
      </c>
      <c r="P1861">
        <v>2</v>
      </c>
      <c r="Q1861" t="str">
        <f t="shared" si="30"/>
        <v>12</v>
      </c>
    </row>
    <row r="1862" spans="1:17" x14ac:dyDescent="0.25">
      <c r="A1862">
        <v>1861</v>
      </c>
      <c r="B1862">
        <v>178.96001699999999</v>
      </c>
      <c r="C1862" s="4">
        <v>1</v>
      </c>
      <c r="P1862">
        <v>1</v>
      </c>
      <c r="Q1862" t="str">
        <f t="shared" si="30"/>
        <v>1</v>
      </c>
    </row>
    <row r="1863" spans="1:17" x14ac:dyDescent="0.25">
      <c r="A1863">
        <v>1862</v>
      </c>
      <c r="B1863">
        <v>178.90558100000001</v>
      </c>
      <c r="C1863" s="4">
        <v>1</v>
      </c>
      <c r="P1863">
        <v>1</v>
      </c>
      <c r="Q1863" t="str">
        <f t="shared" si="30"/>
        <v>1</v>
      </c>
    </row>
    <row r="1864" spans="1:17" x14ac:dyDescent="0.25">
      <c r="A1864">
        <v>1863</v>
      </c>
      <c r="B1864">
        <v>178.92292800000001</v>
      </c>
      <c r="C1864" s="4">
        <v>1</v>
      </c>
      <c r="P1864">
        <v>1</v>
      </c>
      <c r="Q1864" t="str">
        <f t="shared" si="30"/>
        <v>1</v>
      </c>
    </row>
    <row r="1865" spans="1:17" x14ac:dyDescent="0.25">
      <c r="A1865">
        <v>1864</v>
      </c>
      <c r="B1865">
        <v>178.91736600000002</v>
      </c>
      <c r="C1865" s="4">
        <v>1</v>
      </c>
      <c r="H1865">
        <v>176.87216599999999</v>
      </c>
      <c r="I1865" s="5">
        <v>4</v>
      </c>
      <c r="P1865">
        <v>2</v>
      </c>
      <c r="Q1865" t="str">
        <f t="shared" si="30"/>
        <v>14</v>
      </c>
    </row>
    <row r="1866" spans="1:17" x14ac:dyDescent="0.25">
      <c r="A1866">
        <v>1865</v>
      </c>
      <c r="B1866">
        <v>178.93318199999999</v>
      </c>
      <c r="C1866" s="4">
        <v>1</v>
      </c>
      <c r="H1866">
        <v>176.835127</v>
      </c>
      <c r="I1866" s="5">
        <v>4</v>
      </c>
      <c r="P1866">
        <v>2</v>
      </c>
      <c r="Q1866" t="str">
        <f t="shared" si="30"/>
        <v>14</v>
      </c>
    </row>
    <row r="1867" spans="1:17" x14ac:dyDescent="0.25">
      <c r="A1867">
        <v>1866</v>
      </c>
      <c r="F1867">
        <v>179.51779400000001</v>
      </c>
      <c r="G1867" s="3">
        <v>3</v>
      </c>
      <c r="H1867">
        <v>176.81186300000002</v>
      </c>
      <c r="I1867" s="5">
        <v>4</v>
      </c>
      <c r="P1867">
        <v>2</v>
      </c>
      <c r="Q1867" t="str">
        <f t="shared" si="30"/>
        <v>34</v>
      </c>
    </row>
    <row r="1868" spans="1:17" x14ac:dyDescent="0.25">
      <c r="A1868">
        <v>1867</v>
      </c>
      <c r="F1868">
        <v>179.50284600000001</v>
      </c>
      <c r="G1868" s="3">
        <v>3</v>
      </c>
      <c r="H1868">
        <v>176.857933</v>
      </c>
      <c r="I1868" s="5">
        <v>4</v>
      </c>
      <c r="P1868">
        <v>2</v>
      </c>
      <c r="Q1868" t="str">
        <f t="shared" si="30"/>
        <v>34</v>
      </c>
    </row>
    <row r="1869" spans="1:17" x14ac:dyDescent="0.25">
      <c r="A1869">
        <v>1868</v>
      </c>
      <c r="F1869">
        <v>179.52305100000001</v>
      </c>
      <c r="G1869" s="3">
        <v>3</v>
      </c>
      <c r="H1869">
        <v>176.81982300000001</v>
      </c>
      <c r="I1869" s="5">
        <v>4</v>
      </c>
      <c r="P1869">
        <v>2</v>
      </c>
      <c r="Q1869" t="str">
        <f t="shared" si="30"/>
        <v>34</v>
      </c>
    </row>
    <row r="1870" spans="1:17" x14ac:dyDescent="0.25">
      <c r="A1870">
        <v>1869</v>
      </c>
      <c r="F1870">
        <v>179.53850800000001</v>
      </c>
      <c r="G1870" s="3">
        <v>3</v>
      </c>
      <c r="H1870">
        <v>176.79125300000001</v>
      </c>
      <c r="I1870" s="5">
        <v>4</v>
      </c>
      <c r="P1870">
        <v>2</v>
      </c>
      <c r="Q1870" t="str">
        <f t="shared" si="30"/>
        <v>34</v>
      </c>
    </row>
    <row r="1871" spans="1:17" x14ac:dyDescent="0.25">
      <c r="A1871">
        <v>1870</v>
      </c>
      <c r="F1871">
        <v>179.52019200000001</v>
      </c>
      <c r="G1871" s="3">
        <v>3</v>
      </c>
      <c r="H1871">
        <v>176.87216599999999</v>
      </c>
      <c r="I1871" s="5">
        <v>4</v>
      </c>
      <c r="P1871">
        <v>2</v>
      </c>
      <c r="Q1871" t="str">
        <f t="shared" si="30"/>
        <v>34</v>
      </c>
    </row>
    <row r="1872" spans="1:17" x14ac:dyDescent="0.25">
      <c r="A1872">
        <v>1871</v>
      </c>
      <c r="F1872">
        <v>179.476012</v>
      </c>
      <c r="G1872" s="3">
        <v>3</v>
      </c>
      <c r="H1872">
        <v>176.87216599999999</v>
      </c>
      <c r="I1872" s="5">
        <v>4</v>
      </c>
      <c r="P1872">
        <v>2</v>
      </c>
      <c r="Q1872" t="str">
        <f t="shared" si="30"/>
        <v>34</v>
      </c>
    </row>
    <row r="1873" spans="1:17" x14ac:dyDescent="0.25">
      <c r="A1873">
        <v>1872</v>
      </c>
      <c r="F1873">
        <v>179.507182</v>
      </c>
      <c r="G1873" s="3">
        <v>3</v>
      </c>
      <c r="P1873">
        <v>1</v>
      </c>
      <c r="Q1873" t="str">
        <f t="shared" si="30"/>
        <v>3</v>
      </c>
    </row>
    <row r="1874" spans="1:17" x14ac:dyDescent="0.25">
      <c r="A1874">
        <v>1873</v>
      </c>
      <c r="F1874">
        <v>179.51779400000001</v>
      </c>
      <c r="G1874" s="3">
        <v>3</v>
      </c>
      <c r="P1874">
        <v>1</v>
      </c>
      <c r="Q1874" t="str">
        <f t="shared" si="30"/>
        <v>3</v>
      </c>
    </row>
    <row r="1875" spans="1:17" x14ac:dyDescent="0.25">
      <c r="A1875">
        <v>1874</v>
      </c>
      <c r="D1875">
        <v>200.602564</v>
      </c>
      <c r="E1875" s="2">
        <v>2</v>
      </c>
      <c r="P1875">
        <v>1</v>
      </c>
      <c r="Q1875" t="str">
        <f t="shared" si="30"/>
        <v>2</v>
      </c>
    </row>
    <row r="1876" spans="1:17" x14ac:dyDescent="0.25">
      <c r="A1876">
        <v>1875</v>
      </c>
      <c r="D1876">
        <v>200.636897</v>
      </c>
      <c r="E1876" s="2">
        <v>2</v>
      </c>
      <c r="P1876">
        <v>1</v>
      </c>
      <c r="Q1876" t="str">
        <f t="shared" si="30"/>
        <v>2</v>
      </c>
    </row>
    <row r="1877" spans="1:17" x14ac:dyDescent="0.25">
      <c r="A1877">
        <v>1876</v>
      </c>
      <c r="D1877">
        <v>200.62812300000002</v>
      </c>
      <c r="E1877" s="2">
        <v>2</v>
      </c>
      <c r="P1877">
        <v>1</v>
      </c>
      <c r="Q1877" t="str">
        <f t="shared" si="30"/>
        <v>2</v>
      </c>
    </row>
    <row r="1878" spans="1:17" x14ac:dyDescent="0.25">
      <c r="A1878">
        <v>1877</v>
      </c>
      <c r="D1878">
        <v>200.59195199999999</v>
      </c>
      <c r="E1878" s="2">
        <v>2</v>
      </c>
      <c r="P1878">
        <v>1</v>
      </c>
      <c r="Q1878" t="str">
        <f t="shared" si="30"/>
        <v>2</v>
      </c>
    </row>
    <row r="1879" spans="1:17" x14ac:dyDescent="0.25">
      <c r="A1879">
        <v>1878</v>
      </c>
      <c r="D1879">
        <v>200.60822899999999</v>
      </c>
      <c r="E1879" s="2">
        <v>2</v>
      </c>
      <c r="P1879">
        <v>1</v>
      </c>
      <c r="Q1879" t="str">
        <f t="shared" si="30"/>
        <v>2</v>
      </c>
    </row>
    <row r="1880" spans="1:17" x14ac:dyDescent="0.25">
      <c r="A1880">
        <v>1879</v>
      </c>
      <c r="D1880">
        <v>200.66526300000001</v>
      </c>
      <c r="E1880" s="2">
        <v>2</v>
      </c>
      <c r="P1880">
        <v>1</v>
      </c>
      <c r="Q1880" t="str">
        <f t="shared" si="30"/>
        <v>2</v>
      </c>
    </row>
    <row r="1881" spans="1:17" x14ac:dyDescent="0.25">
      <c r="A1881">
        <v>1880</v>
      </c>
      <c r="D1881">
        <v>200.664805</v>
      </c>
      <c r="E1881" s="2">
        <v>2</v>
      </c>
      <c r="P1881">
        <v>1</v>
      </c>
      <c r="Q1881" t="str">
        <f t="shared" si="30"/>
        <v>2</v>
      </c>
    </row>
    <row r="1882" spans="1:17" x14ac:dyDescent="0.25">
      <c r="A1882">
        <v>1881</v>
      </c>
      <c r="B1882">
        <v>208.14936299999999</v>
      </c>
      <c r="C1882" s="4">
        <v>1</v>
      </c>
      <c r="D1882">
        <v>200.602564</v>
      </c>
      <c r="E1882" s="2">
        <v>2</v>
      </c>
      <c r="P1882">
        <v>2</v>
      </c>
      <c r="Q1882" t="str">
        <f t="shared" si="30"/>
        <v>12</v>
      </c>
    </row>
    <row r="1883" spans="1:17" x14ac:dyDescent="0.25">
      <c r="A1883">
        <v>1882</v>
      </c>
      <c r="B1883">
        <v>208.18308500000001</v>
      </c>
      <c r="C1883" s="4">
        <v>1</v>
      </c>
      <c r="D1883">
        <v>200.60011500000002</v>
      </c>
      <c r="E1883" s="2">
        <v>2</v>
      </c>
      <c r="P1883">
        <v>2</v>
      </c>
      <c r="Q1883" t="str">
        <f t="shared" si="30"/>
        <v>12</v>
      </c>
    </row>
    <row r="1884" spans="1:17" x14ac:dyDescent="0.25">
      <c r="A1884">
        <v>1883</v>
      </c>
      <c r="B1884">
        <v>208.170794</v>
      </c>
      <c r="C1884" s="4">
        <v>1</v>
      </c>
      <c r="P1884">
        <v>1</v>
      </c>
      <c r="Q1884" t="str">
        <f t="shared" si="30"/>
        <v>1</v>
      </c>
    </row>
    <row r="1885" spans="1:17" x14ac:dyDescent="0.25">
      <c r="A1885">
        <v>1884</v>
      </c>
      <c r="B1885">
        <v>208.17415500000001</v>
      </c>
      <c r="C1885" s="4">
        <v>1</v>
      </c>
      <c r="P1885">
        <v>1</v>
      </c>
      <c r="Q1885" t="str">
        <f t="shared" si="30"/>
        <v>1</v>
      </c>
    </row>
    <row r="1886" spans="1:17" x14ac:dyDescent="0.25">
      <c r="A1886">
        <v>1885</v>
      </c>
      <c r="B1886">
        <v>208.15457000000001</v>
      </c>
      <c r="C1886" s="4">
        <v>1</v>
      </c>
      <c r="P1886">
        <v>1</v>
      </c>
      <c r="Q1886" t="str">
        <f t="shared" si="30"/>
        <v>1</v>
      </c>
    </row>
    <row r="1887" spans="1:17" x14ac:dyDescent="0.25">
      <c r="A1887">
        <v>1886</v>
      </c>
      <c r="B1887">
        <v>208.14038300000001</v>
      </c>
      <c r="C1887" s="4">
        <v>1</v>
      </c>
      <c r="P1887">
        <v>1</v>
      </c>
      <c r="Q1887" t="str">
        <f t="shared" si="30"/>
        <v>1</v>
      </c>
    </row>
    <row r="1888" spans="1:17" x14ac:dyDescent="0.25">
      <c r="A1888">
        <v>1887</v>
      </c>
      <c r="B1888">
        <v>208.14354600000001</v>
      </c>
      <c r="C1888" s="4">
        <v>1</v>
      </c>
      <c r="H1888">
        <v>206.11595400000002</v>
      </c>
      <c r="I1888" s="5">
        <v>4</v>
      </c>
      <c r="P1888">
        <v>2</v>
      </c>
      <c r="Q1888" t="str">
        <f t="shared" si="30"/>
        <v>14</v>
      </c>
    </row>
    <row r="1889" spans="1:17" x14ac:dyDescent="0.25">
      <c r="A1889">
        <v>1888</v>
      </c>
      <c r="B1889">
        <v>208.14936299999999</v>
      </c>
      <c r="C1889" s="4">
        <v>1</v>
      </c>
      <c r="H1889">
        <v>206.160899</v>
      </c>
      <c r="I1889" s="5">
        <v>4</v>
      </c>
      <c r="P1889">
        <v>2</v>
      </c>
      <c r="Q1889" t="str">
        <f t="shared" si="30"/>
        <v>14</v>
      </c>
    </row>
    <row r="1890" spans="1:17" x14ac:dyDescent="0.25">
      <c r="A1890">
        <v>1889</v>
      </c>
      <c r="H1890">
        <v>206.14549099999999</v>
      </c>
      <c r="I1890" s="5">
        <v>4</v>
      </c>
      <c r="P1890">
        <v>1</v>
      </c>
      <c r="Q1890" t="str">
        <f t="shared" si="30"/>
        <v>4</v>
      </c>
    </row>
    <row r="1891" spans="1:17" x14ac:dyDescent="0.25">
      <c r="A1891">
        <v>1890</v>
      </c>
      <c r="F1891">
        <v>209.12110000000001</v>
      </c>
      <c r="G1891" s="3">
        <v>3</v>
      </c>
      <c r="H1891">
        <v>206.16008199999999</v>
      </c>
      <c r="I1891" s="5">
        <v>4</v>
      </c>
      <c r="P1891">
        <v>2</v>
      </c>
      <c r="Q1891" t="str">
        <f t="shared" si="30"/>
        <v>34</v>
      </c>
    </row>
    <row r="1892" spans="1:17" x14ac:dyDescent="0.25">
      <c r="A1892">
        <v>1891</v>
      </c>
      <c r="F1892">
        <v>209.133242</v>
      </c>
      <c r="G1892" s="3">
        <v>3</v>
      </c>
      <c r="H1892">
        <v>206.17263300000002</v>
      </c>
      <c r="I1892" s="5">
        <v>4</v>
      </c>
      <c r="P1892">
        <v>2</v>
      </c>
      <c r="Q1892" t="str">
        <f t="shared" si="30"/>
        <v>34</v>
      </c>
    </row>
    <row r="1893" spans="1:17" x14ac:dyDescent="0.25">
      <c r="A1893">
        <v>1892</v>
      </c>
      <c r="F1893">
        <v>209.16038400000002</v>
      </c>
      <c r="G1893" s="3">
        <v>3</v>
      </c>
      <c r="H1893">
        <v>206.147582</v>
      </c>
      <c r="I1893" s="5">
        <v>4</v>
      </c>
      <c r="P1893">
        <v>2</v>
      </c>
      <c r="Q1893" t="str">
        <f t="shared" si="30"/>
        <v>34</v>
      </c>
    </row>
    <row r="1894" spans="1:17" x14ac:dyDescent="0.25">
      <c r="A1894">
        <v>1893</v>
      </c>
      <c r="F1894">
        <v>209.16054</v>
      </c>
      <c r="G1894" s="3">
        <v>3</v>
      </c>
      <c r="H1894">
        <v>206.11916600000001</v>
      </c>
      <c r="I1894" s="5">
        <v>4</v>
      </c>
      <c r="P1894">
        <v>2</v>
      </c>
      <c r="Q1894" t="str">
        <f t="shared" si="30"/>
        <v>34</v>
      </c>
    </row>
    <row r="1895" spans="1:17" x14ac:dyDescent="0.25">
      <c r="A1895">
        <v>1894</v>
      </c>
      <c r="F1895">
        <v>209.176096</v>
      </c>
      <c r="G1895" s="3">
        <v>3</v>
      </c>
      <c r="H1895">
        <v>206.11595400000002</v>
      </c>
      <c r="I1895" s="5">
        <v>4</v>
      </c>
      <c r="P1895">
        <v>2</v>
      </c>
      <c r="Q1895" t="str">
        <f t="shared" si="30"/>
        <v>34</v>
      </c>
    </row>
    <row r="1896" spans="1:17" x14ac:dyDescent="0.25">
      <c r="A1896">
        <v>1895</v>
      </c>
      <c r="D1896">
        <v>224.931093</v>
      </c>
      <c r="E1896" s="2">
        <v>2</v>
      </c>
      <c r="F1896">
        <v>209.25379800000002</v>
      </c>
      <c r="G1896" s="3">
        <v>3</v>
      </c>
      <c r="P1896">
        <v>2</v>
      </c>
      <c r="Q1896" t="str">
        <f t="shared" si="30"/>
        <v>23</v>
      </c>
    </row>
    <row r="1897" spans="1:17" x14ac:dyDescent="0.25">
      <c r="A1897">
        <v>1896</v>
      </c>
      <c r="D1897">
        <v>224.90016700000001</v>
      </c>
      <c r="E1897" s="2">
        <v>2</v>
      </c>
      <c r="F1897">
        <v>209.12110000000001</v>
      </c>
      <c r="G1897" s="3">
        <v>3</v>
      </c>
      <c r="P1897">
        <v>2</v>
      </c>
      <c r="Q1897" t="str">
        <f t="shared" si="30"/>
        <v>23</v>
      </c>
    </row>
    <row r="1898" spans="1:17" x14ac:dyDescent="0.25">
      <c r="A1898">
        <v>1897</v>
      </c>
      <c r="D1898">
        <v>224.878106</v>
      </c>
      <c r="E1898" s="2">
        <v>2</v>
      </c>
      <c r="P1898">
        <v>1</v>
      </c>
      <c r="Q1898" t="str">
        <f t="shared" si="30"/>
        <v>2</v>
      </c>
    </row>
    <row r="1899" spans="1:17" x14ac:dyDescent="0.25">
      <c r="A1899">
        <v>1898</v>
      </c>
      <c r="D1899">
        <v>224.90320800000001</v>
      </c>
      <c r="E1899" s="2">
        <v>2</v>
      </c>
      <c r="P1899">
        <v>1</v>
      </c>
      <c r="Q1899" t="str">
        <f t="shared" si="30"/>
        <v>2</v>
      </c>
    </row>
    <row r="1900" spans="1:17" x14ac:dyDescent="0.25">
      <c r="A1900">
        <v>1899</v>
      </c>
      <c r="D1900">
        <v>224.91176400000001</v>
      </c>
      <c r="E1900" s="2">
        <v>2</v>
      </c>
      <c r="P1900">
        <v>1</v>
      </c>
      <c r="Q1900" t="str">
        <f t="shared" si="30"/>
        <v>2</v>
      </c>
    </row>
    <row r="1901" spans="1:17" x14ac:dyDescent="0.25">
      <c r="A1901">
        <v>1900</v>
      </c>
      <c r="D1901">
        <v>224.896817</v>
      </c>
      <c r="E1901" s="2">
        <v>2</v>
      </c>
      <c r="P1901">
        <v>1</v>
      </c>
      <c r="Q1901" t="str">
        <f t="shared" si="30"/>
        <v>2</v>
      </c>
    </row>
    <row r="1902" spans="1:17" x14ac:dyDescent="0.25">
      <c r="A1902">
        <v>1901</v>
      </c>
      <c r="D1902">
        <v>224.879447</v>
      </c>
      <c r="E1902" s="2">
        <v>2</v>
      </c>
      <c r="P1902">
        <v>1</v>
      </c>
      <c r="Q1902" t="str">
        <f t="shared" si="30"/>
        <v>2</v>
      </c>
    </row>
    <row r="1903" spans="1:17" x14ac:dyDescent="0.25">
      <c r="A1903">
        <v>1902</v>
      </c>
      <c r="D1903">
        <v>224.94031999999999</v>
      </c>
      <c r="E1903" s="2">
        <v>2</v>
      </c>
      <c r="P1903">
        <v>1</v>
      </c>
      <c r="Q1903" t="str">
        <f t="shared" si="30"/>
        <v>2</v>
      </c>
    </row>
    <row r="1904" spans="1:17" x14ac:dyDescent="0.25">
      <c r="A1904">
        <v>1903</v>
      </c>
      <c r="D1904">
        <v>224.95294899999999</v>
      </c>
      <c r="E1904" s="2">
        <v>2</v>
      </c>
      <c r="P1904">
        <v>1</v>
      </c>
      <c r="Q1904" t="str">
        <f t="shared" si="30"/>
        <v>2</v>
      </c>
    </row>
    <row r="1905" spans="1:17" x14ac:dyDescent="0.25">
      <c r="A1905">
        <v>1904</v>
      </c>
      <c r="B1905">
        <v>234.412498</v>
      </c>
      <c r="C1905" s="4">
        <v>1</v>
      </c>
      <c r="D1905">
        <v>224.931093</v>
      </c>
      <c r="E1905" s="2">
        <v>2</v>
      </c>
      <c r="P1905">
        <v>2</v>
      </c>
      <c r="Q1905" t="str">
        <f t="shared" si="30"/>
        <v>12</v>
      </c>
    </row>
    <row r="1906" spans="1:17" x14ac:dyDescent="0.25">
      <c r="A1906">
        <v>1905</v>
      </c>
      <c r="B1906">
        <v>234.40651800000001</v>
      </c>
      <c r="C1906" s="4">
        <v>1</v>
      </c>
      <c r="P1906">
        <v>1</v>
      </c>
      <c r="Q1906" t="str">
        <f t="shared" si="30"/>
        <v>1</v>
      </c>
    </row>
    <row r="1907" spans="1:17" x14ac:dyDescent="0.25">
      <c r="A1907">
        <v>1906</v>
      </c>
      <c r="B1907">
        <v>234.381621</v>
      </c>
      <c r="C1907" s="4">
        <v>1</v>
      </c>
      <c r="P1907">
        <v>1</v>
      </c>
      <c r="Q1907" t="str">
        <f t="shared" si="30"/>
        <v>1</v>
      </c>
    </row>
    <row r="1908" spans="1:17" x14ac:dyDescent="0.25">
      <c r="A1908">
        <v>1907</v>
      </c>
      <c r="B1908">
        <v>234.396569</v>
      </c>
      <c r="C1908" s="4">
        <v>1</v>
      </c>
      <c r="P1908">
        <v>1</v>
      </c>
      <c r="Q1908" t="str">
        <f t="shared" si="30"/>
        <v>1</v>
      </c>
    </row>
    <row r="1909" spans="1:17" x14ac:dyDescent="0.25">
      <c r="A1909">
        <v>1908</v>
      </c>
      <c r="B1909">
        <v>234.39785900000001</v>
      </c>
      <c r="C1909" s="4">
        <v>1</v>
      </c>
      <c r="H1909">
        <v>228.524047</v>
      </c>
      <c r="I1909" s="5">
        <v>4</v>
      </c>
      <c r="P1909">
        <v>2</v>
      </c>
      <c r="Q1909" t="str">
        <f t="shared" si="30"/>
        <v>14</v>
      </c>
    </row>
    <row r="1910" spans="1:17" x14ac:dyDescent="0.25">
      <c r="A1910">
        <v>1909</v>
      </c>
      <c r="B1910">
        <v>234.378118</v>
      </c>
      <c r="C1910" s="4">
        <v>1</v>
      </c>
      <c r="H1910">
        <v>228.57389000000001</v>
      </c>
      <c r="I1910" s="5">
        <v>4</v>
      </c>
      <c r="P1910">
        <v>2</v>
      </c>
      <c r="Q1910" t="str">
        <f t="shared" si="30"/>
        <v>14</v>
      </c>
    </row>
    <row r="1911" spans="1:17" x14ac:dyDescent="0.25">
      <c r="A1911">
        <v>1910</v>
      </c>
      <c r="B1911">
        <v>234.36775700000001</v>
      </c>
      <c r="C1911" s="4">
        <v>1</v>
      </c>
      <c r="H1911">
        <v>228.59811500000001</v>
      </c>
      <c r="I1911" s="5">
        <v>4</v>
      </c>
      <c r="P1911">
        <v>2</v>
      </c>
      <c r="Q1911" t="str">
        <f t="shared" si="30"/>
        <v>14</v>
      </c>
    </row>
    <row r="1912" spans="1:17" x14ac:dyDescent="0.25">
      <c r="A1912">
        <v>1911</v>
      </c>
      <c r="B1912">
        <v>234.412498</v>
      </c>
      <c r="C1912" s="4">
        <v>1</v>
      </c>
      <c r="H1912">
        <v>228.55265299999999</v>
      </c>
      <c r="I1912" s="5">
        <v>4</v>
      </c>
      <c r="P1912">
        <v>2</v>
      </c>
      <c r="Q1912" t="str">
        <f t="shared" si="30"/>
        <v>14</v>
      </c>
    </row>
    <row r="1913" spans="1:17" x14ac:dyDescent="0.25">
      <c r="A1913">
        <v>1912</v>
      </c>
      <c r="B1913">
        <v>234.412498</v>
      </c>
      <c r="C1913" s="4">
        <v>1</v>
      </c>
      <c r="F1913">
        <v>233.58094299999999</v>
      </c>
      <c r="G1913" s="3">
        <v>3</v>
      </c>
      <c r="H1913">
        <v>228.53358399999999</v>
      </c>
      <c r="I1913" s="5">
        <v>4</v>
      </c>
      <c r="P1913">
        <v>3</v>
      </c>
      <c r="Q1913" t="str">
        <f t="shared" si="30"/>
        <v>134</v>
      </c>
    </row>
    <row r="1914" spans="1:17" x14ac:dyDescent="0.25">
      <c r="A1914">
        <v>1913</v>
      </c>
      <c r="F1914">
        <v>233.61949799999999</v>
      </c>
      <c r="G1914" s="3">
        <v>3</v>
      </c>
      <c r="H1914">
        <v>228.51935700000001</v>
      </c>
      <c r="I1914" s="5">
        <v>4</v>
      </c>
      <c r="P1914">
        <v>2</v>
      </c>
      <c r="Q1914" t="str">
        <f t="shared" si="30"/>
        <v>34</v>
      </c>
    </row>
    <row r="1915" spans="1:17" x14ac:dyDescent="0.25">
      <c r="A1915">
        <v>1914</v>
      </c>
      <c r="F1915">
        <v>233.59707700000001</v>
      </c>
      <c r="G1915" s="3">
        <v>3</v>
      </c>
      <c r="H1915">
        <v>228.52853099999999</v>
      </c>
      <c r="I1915" s="5">
        <v>4</v>
      </c>
      <c r="P1915">
        <v>2</v>
      </c>
      <c r="Q1915" t="str">
        <f t="shared" si="30"/>
        <v>34</v>
      </c>
    </row>
    <row r="1916" spans="1:17" x14ac:dyDescent="0.25">
      <c r="A1916">
        <v>1915</v>
      </c>
      <c r="F1916">
        <v>233.61151000000001</v>
      </c>
      <c r="G1916" s="3">
        <v>3</v>
      </c>
      <c r="H1916">
        <v>228.524047</v>
      </c>
      <c r="I1916" s="5">
        <v>4</v>
      </c>
      <c r="P1916">
        <v>2</v>
      </c>
      <c r="Q1916" t="str">
        <f t="shared" si="30"/>
        <v>34</v>
      </c>
    </row>
    <row r="1917" spans="1:17" x14ac:dyDescent="0.25">
      <c r="A1917">
        <v>1916</v>
      </c>
      <c r="F1917">
        <v>233.62423999999999</v>
      </c>
      <c r="G1917" s="3">
        <v>3</v>
      </c>
      <c r="H1917">
        <v>228.524047</v>
      </c>
      <c r="I1917" s="5">
        <v>4</v>
      </c>
      <c r="P1917">
        <v>2</v>
      </c>
      <c r="Q1917" t="str">
        <f t="shared" si="30"/>
        <v>34</v>
      </c>
    </row>
    <row r="1918" spans="1:17" x14ac:dyDescent="0.25">
      <c r="A1918">
        <v>1917</v>
      </c>
      <c r="F1918">
        <v>233.657794</v>
      </c>
      <c r="G1918" s="3">
        <v>3</v>
      </c>
      <c r="P1918">
        <v>1</v>
      </c>
      <c r="Q1918" t="str">
        <f t="shared" si="30"/>
        <v>3</v>
      </c>
    </row>
    <row r="1919" spans="1:17" x14ac:dyDescent="0.25">
      <c r="A1919">
        <v>1918</v>
      </c>
      <c r="D1919">
        <v>251.50989099999998</v>
      </c>
      <c r="E1919" s="2">
        <v>2</v>
      </c>
      <c r="F1919">
        <v>233.59547900000001</v>
      </c>
      <c r="G1919" s="3">
        <v>3</v>
      </c>
      <c r="P1919">
        <v>2</v>
      </c>
      <c r="Q1919" t="str">
        <f t="shared" si="30"/>
        <v>23</v>
      </c>
    </row>
    <row r="1920" spans="1:17" x14ac:dyDescent="0.25">
      <c r="A1920">
        <v>1919</v>
      </c>
      <c r="D1920">
        <v>251.537002</v>
      </c>
      <c r="E1920" s="2">
        <v>2</v>
      </c>
      <c r="F1920">
        <v>233.58094299999999</v>
      </c>
      <c r="G1920" s="3">
        <v>3</v>
      </c>
      <c r="P1920">
        <v>2</v>
      </c>
      <c r="Q1920" t="str">
        <f t="shared" si="30"/>
        <v>23</v>
      </c>
    </row>
    <row r="1921" spans="1:17" x14ac:dyDescent="0.25">
      <c r="A1921">
        <v>1920</v>
      </c>
      <c r="D1921">
        <v>251.50524799999999</v>
      </c>
      <c r="E1921" s="2">
        <v>2</v>
      </c>
      <c r="F1921">
        <v>233.58094299999999</v>
      </c>
      <c r="G1921" s="3">
        <v>3</v>
      </c>
      <c r="P1921">
        <v>2</v>
      </c>
      <c r="Q1921" t="str">
        <f t="shared" si="30"/>
        <v>23</v>
      </c>
    </row>
    <row r="1922" spans="1:17" x14ac:dyDescent="0.25">
      <c r="A1922">
        <v>1921</v>
      </c>
      <c r="D1922">
        <v>251.50942499999999</v>
      </c>
      <c r="E1922" s="2">
        <v>2</v>
      </c>
      <c r="F1922">
        <v>233.58094299999999</v>
      </c>
      <c r="G1922" s="3">
        <v>3</v>
      </c>
      <c r="P1922">
        <v>2</v>
      </c>
      <c r="Q1922" t="str">
        <f t="shared" ref="Q1922:Q1985" si="31">CONCATENATE(C1922,E1922,G1922,I1922)</f>
        <v>23</v>
      </c>
    </row>
    <row r="1923" spans="1:17" x14ac:dyDescent="0.25">
      <c r="A1923">
        <v>1922</v>
      </c>
      <c r="D1923">
        <v>251.50030000000001</v>
      </c>
      <c r="E1923" s="2">
        <v>2</v>
      </c>
      <c r="P1923">
        <v>1</v>
      </c>
      <c r="Q1923" t="str">
        <f t="shared" si="31"/>
        <v>2</v>
      </c>
    </row>
    <row r="1924" spans="1:17" x14ac:dyDescent="0.25">
      <c r="A1924">
        <v>1923</v>
      </c>
      <c r="D1924">
        <v>251.44994299999999</v>
      </c>
      <c r="E1924" s="2">
        <v>2</v>
      </c>
      <c r="P1924">
        <v>1</v>
      </c>
      <c r="Q1924" t="str">
        <f t="shared" si="31"/>
        <v>2</v>
      </c>
    </row>
    <row r="1925" spans="1:17" x14ac:dyDescent="0.25">
      <c r="A1925">
        <v>1924</v>
      </c>
      <c r="D1925">
        <v>251.48226099999999</v>
      </c>
      <c r="E1925" s="2">
        <v>2</v>
      </c>
      <c r="P1925">
        <v>1</v>
      </c>
      <c r="Q1925" t="str">
        <f t="shared" si="31"/>
        <v>2</v>
      </c>
    </row>
    <row r="1926" spans="1:17" x14ac:dyDescent="0.25">
      <c r="A1926">
        <v>1925</v>
      </c>
      <c r="D1926">
        <v>251.49957899999998</v>
      </c>
      <c r="E1926" s="2">
        <v>2</v>
      </c>
      <c r="P1926">
        <v>1</v>
      </c>
      <c r="Q1926" t="str">
        <f t="shared" si="31"/>
        <v>2</v>
      </c>
    </row>
    <row r="1927" spans="1:17" x14ac:dyDescent="0.25">
      <c r="A1927">
        <v>1926</v>
      </c>
      <c r="D1927">
        <v>251.53339299999999</v>
      </c>
      <c r="E1927" s="2">
        <v>2</v>
      </c>
      <c r="P1927">
        <v>1</v>
      </c>
      <c r="Q1927" t="str">
        <f t="shared" si="31"/>
        <v>2</v>
      </c>
    </row>
    <row r="1928" spans="1:17" x14ac:dyDescent="0.25">
      <c r="A1928">
        <v>1927</v>
      </c>
      <c r="D1928">
        <v>251.61519100000001</v>
      </c>
      <c r="E1928" s="2">
        <v>2</v>
      </c>
      <c r="P1928">
        <v>1</v>
      </c>
      <c r="Q1928" t="str">
        <f t="shared" si="31"/>
        <v>2</v>
      </c>
    </row>
    <row r="1929" spans="1:17" x14ac:dyDescent="0.25">
      <c r="A1929">
        <v>1928</v>
      </c>
      <c r="B1929">
        <v>261.72800699999999</v>
      </c>
      <c r="C1929" s="4">
        <v>1</v>
      </c>
      <c r="D1929">
        <v>251.50989099999998</v>
      </c>
      <c r="E1929" s="2">
        <v>2</v>
      </c>
      <c r="P1929">
        <v>2</v>
      </c>
      <c r="Q1929" t="str">
        <f t="shared" si="31"/>
        <v>12</v>
      </c>
    </row>
    <row r="1930" spans="1:17" x14ac:dyDescent="0.25">
      <c r="A1930">
        <v>1929</v>
      </c>
      <c r="B1930">
        <v>261.71970699999997</v>
      </c>
      <c r="C1930" s="4">
        <v>1</v>
      </c>
      <c r="P1930">
        <v>1</v>
      </c>
      <c r="Q1930" t="str">
        <f t="shared" si="31"/>
        <v>1</v>
      </c>
    </row>
    <row r="1931" spans="1:17" x14ac:dyDescent="0.25">
      <c r="A1931">
        <v>1930</v>
      </c>
      <c r="B1931">
        <v>261.75249000000002</v>
      </c>
      <c r="C1931" s="4">
        <v>1</v>
      </c>
      <c r="P1931">
        <v>1</v>
      </c>
      <c r="Q1931" t="str">
        <f t="shared" si="31"/>
        <v>1</v>
      </c>
    </row>
    <row r="1932" spans="1:17" x14ac:dyDescent="0.25">
      <c r="A1932">
        <v>1931</v>
      </c>
      <c r="B1932">
        <v>261.72243800000001</v>
      </c>
      <c r="C1932" s="4">
        <v>1</v>
      </c>
      <c r="P1932">
        <v>1</v>
      </c>
      <c r="Q1932" t="str">
        <f t="shared" si="31"/>
        <v>1</v>
      </c>
    </row>
    <row r="1933" spans="1:17" x14ac:dyDescent="0.25">
      <c r="A1933">
        <v>1932</v>
      </c>
      <c r="B1933">
        <v>261.731357</v>
      </c>
      <c r="C1933" s="4">
        <v>1</v>
      </c>
      <c r="H1933">
        <v>253.99681799999999</v>
      </c>
      <c r="I1933" s="5">
        <v>4</v>
      </c>
      <c r="P1933">
        <v>2</v>
      </c>
      <c r="Q1933" t="str">
        <f t="shared" si="31"/>
        <v>14</v>
      </c>
    </row>
    <row r="1934" spans="1:17" x14ac:dyDescent="0.25">
      <c r="A1934">
        <v>1933</v>
      </c>
      <c r="B1934">
        <v>261.71929499999999</v>
      </c>
      <c r="C1934" s="4">
        <v>1</v>
      </c>
      <c r="H1934">
        <v>253.99609699999999</v>
      </c>
      <c r="I1934" s="5">
        <v>4</v>
      </c>
      <c r="P1934">
        <v>2</v>
      </c>
      <c r="Q1934" t="str">
        <f t="shared" si="31"/>
        <v>14</v>
      </c>
    </row>
    <row r="1935" spans="1:17" x14ac:dyDescent="0.25">
      <c r="A1935">
        <v>1934</v>
      </c>
      <c r="B1935">
        <v>261.73856999999998</v>
      </c>
      <c r="C1935" s="4">
        <v>1</v>
      </c>
      <c r="H1935">
        <v>254.02552700000001</v>
      </c>
      <c r="I1935" s="5">
        <v>4</v>
      </c>
      <c r="P1935">
        <v>2</v>
      </c>
      <c r="Q1935" t="str">
        <f t="shared" si="31"/>
        <v>14</v>
      </c>
    </row>
    <row r="1936" spans="1:17" x14ac:dyDescent="0.25">
      <c r="A1936">
        <v>1935</v>
      </c>
      <c r="B1936">
        <v>261.72022500000003</v>
      </c>
      <c r="C1936" s="4">
        <v>1</v>
      </c>
      <c r="H1936">
        <v>254.00965400000001</v>
      </c>
      <c r="I1936" s="5">
        <v>4</v>
      </c>
      <c r="P1936">
        <v>2</v>
      </c>
      <c r="Q1936" t="str">
        <f t="shared" si="31"/>
        <v>14</v>
      </c>
    </row>
    <row r="1937" spans="1:17" x14ac:dyDescent="0.25">
      <c r="A1937">
        <v>1936</v>
      </c>
      <c r="B1937">
        <v>261.73486200000002</v>
      </c>
      <c r="C1937" s="4">
        <v>1</v>
      </c>
      <c r="H1937">
        <v>254.00965400000001</v>
      </c>
      <c r="I1937" s="5">
        <v>4</v>
      </c>
      <c r="P1937">
        <v>2</v>
      </c>
      <c r="Q1937" t="str">
        <f t="shared" si="31"/>
        <v>14</v>
      </c>
    </row>
    <row r="1938" spans="1:17" x14ac:dyDescent="0.25">
      <c r="A1938">
        <v>1937</v>
      </c>
      <c r="B1938">
        <v>261.72800699999999</v>
      </c>
      <c r="C1938" s="4">
        <v>1</v>
      </c>
      <c r="F1938">
        <v>260.48312299999998</v>
      </c>
      <c r="G1938" s="3">
        <v>3</v>
      </c>
      <c r="H1938">
        <v>253.96182199999998</v>
      </c>
      <c r="I1938" s="5">
        <v>4</v>
      </c>
      <c r="P1938">
        <v>3</v>
      </c>
      <c r="Q1938" t="str">
        <f t="shared" si="31"/>
        <v>134</v>
      </c>
    </row>
    <row r="1939" spans="1:17" x14ac:dyDescent="0.25">
      <c r="A1939">
        <v>1938</v>
      </c>
      <c r="B1939">
        <v>261.72800699999999</v>
      </c>
      <c r="C1939" s="4">
        <v>1</v>
      </c>
      <c r="F1939">
        <v>260.48312299999998</v>
      </c>
      <c r="G1939" s="3">
        <v>3</v>
      </c>
      <c r="H1939">
        <v>253.93558400000001</v>
      </c>
      <c r="I1939" s="5">
        <v>4</v>
      </c>
      <c r="P1939">
        <v>3</v>
      </c>
      <c r="Q1939" t="str">
        <f t="shared" si="31"/>
        <v>134</v>
      </c>
    </row>
    <row r="1940" spans="1:17" x14ac:dyDescent="0.25">
      <c r="A1940">
        <v>1939</v>
      </c>
      <c r="F1940">
        <v>260.46276399999999</v>
      </c>
      <c r="G1940" s="3">
        <v>3</v>
      </c>
      <c r="H1940">
        <v>253.99681799999999</v>
      </c>
      <c r="I1940" s="5">
        <v>4</v>
      </c>
      <c r="P1940">
        <v>2</v>
      </c>
      <c r="Q1940" t="str">
        <f t="shared" si="31"/>
        <v>34</v>
      </c>
    </row>
    <row r="1941" spans="1:17" x14ac:dyDescent="0.25">
      <c r="A1941">
        <v>1940</v>
      </c>
      <c r="F1941">
        <v>260.46276399999999</v>
      </c>
      <c r="G1941" s="3">
        <v>3</v>
      </c>
      <c r="H1941">
        <v>253.99681799999999</v>
      </c>
      <c r="I1941" s="5">
        <v>4</v>
      </c>
      <c r="J1941">
        <v>236.15889999999999</v>
      </c>
      <c r="K1941" t="s">
        <v>22</v>
      </c>
      <c r="Q1941" t="str">
        <f t="shared" si="31"/>
        <v>34</v>
      </c>
    </row>
    <row r="1942" spans="1:17" x14ac:dyDescent="0.25">
      <c r="A1942">
        <v>1941</v>
      </c>
      <c r="Q1942" t="str">
        <f t="shared" si="31"/>
        <v/>
      </c>
    </row>
    <row r="1943" spans="1:17" x14ac:dyDescent="0.25">
      <c r="A1943">
        <v>1942</v>
      </c>
      <c r="J1943">
        <v>236.197711</v>
      </c>
      <c r="K1943" t="s">
        <v>22</v>
      </c>
      <c r="Q1943" t="str">
        <f t="shared" si="31"/>
        <v/>
      </c>
    </row>
    <row r="1944" spans="1:17" x14ac:dyDescent="0.25">
      <c r="A1944">
        <v>1943</v>
      </c>
      <c r="B1944">
        <v>245.50654900000001</v>
      </c>
      <c r="C1944" s="4">
        <v>1</v>
      </c>
      <c r="P1944">
        <v>1</v>
      </c>
      <c r="Q1944" t="str">
        <f t="shared" si="31"/>
        <v>1</v>
      </c>
    </row>
    <row r="1945" spans="1:17" x14ac:dyDescent="0.25">
      <c r="A1945">
        <v>1944</v>
      </c>
      <c r="B1945">
        <v>245.45217</v>
      </c>
      <c r="C1945" s="4">
        <v>1</v>
      </c>
      <c r="P1945">
        <v>1</v>
      </c>
      <c r="Q1945" t="str">
        <f t="shared" si="31"/>
        <v>1</v>
      </c>
    </row>
    <row r="1946" spans="1:17" x14ac:dyDescent="0.25">
      <c r="A1946">
        <v>1945</v>
      </c>
      <c r="B1946">
        <v>245.48675399999999</v>
      </c>
      <c r="C1946" s="4">
        <v>1</v>
      </c>
      <c r="P1946">
        <v>1</v>
      </c>
      <c r="Q1946" t="str">
        <f t="shared" si="31"/>
        <v>1</v>
      </c>
    </row>
    <row r="1947" spans="1:17" x14ac:dyDescent="0.25">
      <c r="A1947">
        <v>1946</v>
      </c>
      <c r="B1947">
        <v>245.43974600000001</v>
      </c>
      <c r="C1947" s="4">
        <v>1</v>
      </c>
      <c r="P1947">
        <v>1</v>
      </c>
      <c r="Q1947" t="str">
        <f t="shared" si="31"/>
        <v>1</v>
      </c>
    </row>
    <row r="1948" spans="1:17" x14ac:dyDescent="0.25">
      <c r="A1948">
        <v>1947</v>
      </c>
      <c r="B1948">
        <v>245.43412699999999</v>
      </c>
      <c r="C1948" s="4">
        <v>1</v>
      </c>
      <c r="P1948">
        <v>1</v>
      </c>
      <c r="Q1948" t="str">
        <f t="shared" si="31"/>
        <v>1</v>
      </c>
    </row>
    <row r="1949" spans="1:17" x14ac:dyDescent="0.25">
      <c r="A1949">
        <v>1948</v>
      </c>
      <c r="B1949">
        <v>245.39907700000001</v>
      </c>
      <c r="C1949" s="4">
        <v>1</v>
      </c>
      <c r="P1949">
        <v>1</v>
      </c>
      <c r="Q1949" t="str">
        <f t="shared" si="31"/>
        <v>1</v>
      </c>
    </row>
    <row r="1950" spans="1:17" x14ac:dyDescent="0.25">
      <c r="A1950">
        <v>1949</v>
      </c>
      <c r="B1950">
        <v>245.44170700000001</v>
      </c>
      <c r="C1950" s="4">
        <v>1</v>
      </c>
      <c r="P1950">
        <v>1</v>
      </c>
      <c r="Q1950" t="str">
        <f t="shared" si="31"/>
        <v>1</v>
      </c>
    </row>
    <row r="1951" spans="1:17" x14ac:dyDescent="0.25">
      <c r="A1951">
        <v>1950</v>
      </c>
      <c r="B1951">
        <v>245.415469</v>
      </c>
      <c r="C1951" s="4">
        <v>1</v>
      </c>
      <c r="P1951">
        <v>1</v>
      </c>
      <c r="Q1951" t="str">
        <f t="shared" si="31"/>
        <v>1</v>
      </c>
    </row>
    <row r="1952" spans="1:17" x14ac:dyDescent="0.25">
      <c r="A1952">
        <v>1951</v>
      </c>
      <c r="B1952">
        <v>245.390986</v>
      </c>
      <c r="C1952" s="4">
        <v>1</v>
      </c>
      <c r="P1952">
        <v>1</v>
      </c>
      <c r="Q1952" t="str">
        <f t="shared" si="31"/>
        <v>1</v>
      </c>
    </row>
    <row r="1953" spans="1:17" x14ac:dyDescent="0.25">
      <c r="A1953">
        <v>1952</v>
      </c>
      <c r="B1953">
        <v>245.39742899999999</v>
      </c>
      <c r="C1953" s="4">
        <v>1</v>
      </c>
      <c r="P1953">
        <v>1</v>
      </c>
      <c r="Q1953" t="str">
        <f t="shared" si="31"/>
        <v>1</v>
      </c>
    </row>
    <row r="1954" spans="1:17" x14ac:dyDescent="0.25">
      <c r="A1954">
        <v>1953</v>
      </c>
      <c r="B1954">
        <v>245.429179</v>
      </c>
      <c r="C1954" s="4">
        <v>1</v>
      </c>
      <c r="P1954">
        <v>1</v>
      </c>
      <c r="Q1954" t="str">
        <f t="shared" si="31"/>
        <v>1</v>
      </c>
    </row>
    <row r="1955" spans="1:17" x14ac:dyDescent="0.25">
      <c r="A1955">
        <v>1954</v>
      </c>
      <c r="B1955">
        <v>245.406192</v>
      </c>
      <c r="C1955" s="4">
        <v>1</v>
      </c>
      <c r="P1955">
        <v>1</v>
      </c>
      <c r="Q1955" t="str">
        <f t="shared" si="31"/>
        <v>1</v>
      </c>
    </row>
    <row r="1956" spans="1:17" x14ac:dyDescent="0.25">
      <c r="A1956">
        <v>1955</v>
      </c>
      <c r="B1956">
        <v>245.48283699999999</v>
      </c>
      <c r="C1956" s="4">
        <v>1</v>
      </c>
      <c r="P1956">
        <v>1</v>
      </c>
      <c r="Q1956" t="str">
        <f t="shared" si="31"/>
        <v>1</v>
      </c>
    </row>
    <row r="1957" spans="1:17" x14ac:dyDescent="0.25">
      <c r="A1957">
        <v>1956</v>
      </c>
      <c r="B1957">
        <v>245.50654900000001</v>
      </c>
      <c r="C1957" s="4">
        <v>1</v>
      </c>
      <c r="P1957">
        <v>1</v>
      </c>
      <c r="Q1957" t="str">
        <f t="shared" si="31"/>
        <v>1</v>
      </c>
    </row>
    <row r="1958" spans="1:17" x14ac:dyDescent="0.25">
      <c r="A1958">
        <v>1957</v>
      </c>
      <c r="P1958">
        <v>0</v>
      </c>
      <c r="Q1958" t="str">
        <f t="shared" si="31"/>
        <v/>
      </c>
    </row>
    <row r="1959" spans="1:17" x14ac:dyDescent="0.25">
      <c r="A1959">
        <v>1958</v>
      </c>
      <c r="F1959">
        <v>246.53185200000001</v>
      </c>
      <c r="G1959" s="3">
        <v>3</v>
      </c>
      <c r="P1959">
        <v>1</v>
      </c>
      <c r="Q1959" t="str">
        <f t="shared" si="31"/>
        <v>3</v>
      </c>
    </row>
    <row r="1960" spans="1:17" x14ac:dyDescent="0.25">
      <c r="A1960">
        <v>1959</v>
      </c>
      <c r="F1960">
        <v>246.479949</v>
      </c>
      <c r="G1960" s="3">
        <v>3</v>
      </c>
      <c r="P1960">
        <v>1</v>
      </c>
      <c r="Q1960" t="str">
        <f t="shared" si="31"/>
        <v>3</v>
      </c>
    </row>
    <row r="1961" spans="1:17" x14ac:dyDescent="0.25">
      <c r="A1961">
        <v>1960</v>
      </c>
      <c r="F1961">
        <v>246.47706099999999</v>
      </c>
      <c r="G1961" s="3">
        <v>3</v>
      </c>
      <c r="P1961">
        <v>1</v>
      </c>
      <c r="Q1961" t="str">
        <f t="shared" si="31"/>
        <v>3</v>
      </c>
    </row>
    <row r="1962" spans="1:17" x14ac:dyDescent="0.25">
      <c r="A1962">
        <v>1961</v>
      </c>
      <c r="F1962">
        <v>246.51525800000002</v>
      </c>
      <c r="G1962" s="3">
        <v>3</v>
      </c>
      <c r="P1962">
        <v>1</v>
      </c>
      <c r="Q1962" t="str">
        <f t="shared" si="31"/>
        <v>3</v>
      </c>
    </row>
    <row r="1963" spans="1:17" x14ac:dyDescent="0.25">
      <c r="A1963">
        <v>1962</v>
      </c>
      <c r="F1963">
        <v>246.47664900000001</v>
      </c>
      <c r="G1963" s="3">
        <v>3</v>
      </c>
      <c r="P1963">
        <v>1</v>
      </c>
      <c r="Q1963" t="str">
        <f t="shared" si="31"/>
        <v>3</v>
      </c>
    </row>
    <row r="1964" spans="1:17" x14ac:dyDescent="0.25">
      <c r="A1964">
        <v>1963</v>
      </c>
      <c r="D1964">
        <v>232.67774499999999</v>
      </c>
      <c r="E1964" s="2">
        <v>2</v>
      </c>
      <c r="F1964">
        <v>246.52175</v>
      </c>
      <c r="G1964" s="3">
        <v>3</v>
      </c>
      <c r="P1964">
        <v>2</v>
      </c>
      <c r="Q1964" t="str">
        <f t="shared" si="31"/>
        <v>23</v>
      </c>
    </row>
    <row r="1965" spans="1:17" x14ac:dyDescent="0.25">
      <c r="A1965">
        <v>1964</v>
      </c>
      <c r="D1965">
        <v>232.715114</v>
      </c>
      <c r="E1965" s="2">
        <v>2</v>
      </c>
      <c r="F1965">
        <v>246.53592599999999</v>
      </c>
      <c r="G1965" s="3">
        <v>3</v>
      </c>
      <c r="P1965">
        <v>2</v>
      </c>
      <c r="Q1965" t="str">
        <f t="shared" si="31"/>
        <v>23</v>
      </c>
    </row>
    <row r="1966" spans="1:17" x14ac:dyDescent="0.25">
      <c r="A1966">
        <v>1965</v>
      </c>
      <c r="D1966">
        <v>232.67001400000001</v>
      </c>
      <c r="E1966" s="2">
        <v>2</v>
      </c>
      <c r="F1966">
        <v>246.51541</v>
      </c>
      <c r="G1966" s="3">
        <v>3</v>
      </c>
      <c r="P1966">
        <v>2</v>
      </c>
      <c r="Q1966" t="str">
        <f t="shared" si="31"/>
        <v>23</v>
      </c>
    </row>
    <row r="1967" spans="1:17" x14ac:dyDescent="0.25">
      <c r="A1967">
        <v>1966</v>
      </c>
      <c r="D1967">
        <v>232.65547699999999</v>
      </c>
      <c r="E1967" s="2">
        <v>2</v>
      </c>
      <c r="F1967">
        <v>246.516955</v>
      </c>
      <c r="G1967" s="3">
        <v>3</v>
      </c>
      <c r="P1967">
        <v>2</v>
      </c>
      <c r="Q1967" t="str">
        <f t="shared" si="31"/>
        <v>23</v>
      </c>
    </row>
    <row r="1968" spans="1:17" x14ac:dyDescent="0.25">
      <c r="A1968">
        <v>1967</v>
      </c>
      <c r="D1968">
        <v>232.63831199999998</v>
      </c>
      <c r="E1968" s="2">
        <v>2</v>
      </c>
      <c r="F1968">
        <v>246.51314500000001</v>
      </c>
      <c r="G1968" s="3">
        <v>3</v>
      </c>
      <c r="P1968">
        <v>2</v>
      </c>
      <c r="Q1968" t="str">
        <f t="shared" si="31"/>
        <v>23</v>
      </c>
    </row>
    <row r="1969" spans="1:17" x14ac:dyDescent="0.25">
      <c r="A1969">
        <v>1968</v>
      </c>
      <c r="D1969">
        <v>232.64728299999999</v>
      </c>
      <c r="E1969" s="2">
        <v>2</v>
      </c>
      <c r="F1969">
        <v>246.455207</v>
      </c>
      <c r="G1969" s="3">
        <v>3</v>
      </c>
      <c r="P1969">
        <v>2</v>
      </c>
      <c r="Q1969" t="str">
        <f t="shared" si="31"/>
        <v>23</v>
      </c>
    </row>
    <row r="1970" spans="1:17" x14ac:dyDescent="0.25">
      <c r="A1970">
        <v>1969</v>
      </c>
      <c r="D1970">
        <v>232.646096</v>
      </c>
      <c r="E1970" s="2">
        <v>2</v>
      </c>
      <c r="F1970">
        <v>246.53185200000001</v>
      </c>
      <c r="G1970" s="3">
        <v>3</v>
      </c>
      <c r="P1970">
        <v>2</v>
      </c>
      <c r="Q1970" t="str">
        <f t="shared" si="31"/>
        <v>23</v>
      </c>
    </row>
    <row r="1971" spans="1:17" x14ac:dyDescent="0.25">
      <c r="A1971">
        <v>1970</v>
      </c>
      <c r="D1971">
        <v>232.60470699999999</v>
      </c>
      <c r="E1971" s="2">
        <v>2</v>
      </c>
      <c r="F1971">
        <v>246.53185200000001</v>
      </c>
      <c r="G1971" s="3">
        <v>3</v>
      </c>
      <c r="P1971">
        <v>2</v>
      </c>
      <c r="Q1971" t="str">
        <f t="shared" si="31"/>
        <v>23</v>
      </c>
    </row>
    <row r="1972" spans="1:17" x14ac:dyDescent="0.25">
      <c r="A1972">
        <v>1971</v>
      </c>
      <c r="D1972">
        <v>232.599603</v>
      </c>
      <c r="E1972" s="2">
        <v>2</v>
      </c>
      <c r="P1972">
        <v>1</v>
      </c>
      <c r="Q1972" t="str">
        <f t="shared" si="31"/>
        <v>2</v>
      </c>
    </row>
    <row r="1973" spans="1:17" x14ac:dyDescent="0.25">
      <c r="A1973">
        <v>1972</v>
      </c>
      <c r="D1973">
        <v>232.578574</v>
      </c>
      <c r="E1973" s="2">
        <v>2</v>
      </c>
      <c r="P1973">
        <v>1</v>
      </c>
      <c r="Q1973" t="str">
        <f t="shared" si="31"/>
        <v>2</v>
      </c>
    </row>
    <row r="1974" spans="1:17" x14ac:dyDescent="0.25">
      <c r="A1974">
        <v>1973</v>
      </c>
      <c r="D1974">
        <v>232.58182099999999</v>
      </c>
      <c r="E1974" s="2">
        <v>2</v>
      </c>
      <c r="P1974">
        <v>1</v>
      </c>
      <c r="Q1974" t="str">
        <f t="shared" si="31"/>
        <v>2</v>
      </c>
    </row>
    <row r="1975" spans="1:17" x14ac:dyDescent="0.25">
      <c r="A1975">
        <v>1974</v>
      </c>
      <c r="D1975">
        <v>232.67774499999999</v>
      </c>
      <c r="E1975" s="2">
        <v>2</v>
      </c>
      <c r="P1975">
        <v>1</v>
      </c>
      <c r="Q1975" t="str">
        <f t="shared" si="31"/>
        <v>2</v>
      </c>
    </row>
    <row r="1976" spans="1:17" x14ac:dyDescent="0.25">
      <c r="A1976">
        <v>1975</v>
      </c>
      <c r="D1976">
        <v>232.67774499999999</v>
      </c>
      <c r="E1976" s="2">
        <v>2</v>
      </c>
      <c r="P1976">
        <v>1</v>
      </c>
      <c r="Q1976" t="str">
        <f t="shared" si="31"/>
        <v>2</v>
      </c>
    </row>
    <row r="1977" spans="1:17" x14ac:dyDescent="0.25">
      <c r="A1977">
        <v>1976</v>
      </c>
      <c r="H1977">
        <v>233.484092</v>
      </c>
      <c r="I1977" s="5">
        <v>4</v>
      </c>
      <c r="P1977">
        <v>1</v>
      </c>
      <c r="Q1977" t="str">
        <f t="shared" si="31"/>
        <v>4</v>
      </c>
    </row>
    <row r="1978" spans="1:17" x14ac:dyDescent="0.25">
      <c r="A1978">
        <v>1977</v>
      </c>
      <c r="B1978">
        <v>222.39695</v>
      </c>
      <c r="C1978" s="4">
        <v>1</v>
      </c>
      <c r="H1978">
        <v>233.46569199999999</v>
      </c>
      <c r="I1978" s="5">
        <v>4</v>
      </c>
      <c r="P1978">
        <v>2</v>
      </c>
      <c r="Q1978" t="str">
        <f t="shared" si="31"/>
        <v>14</v>
      </c>
    </row>
    <row r="1979" spans="1:17" x14ac:dyDescent="0.25">
      <c r="A1979">
        <v>1978</v>
      </c>
      <c r="B1979">
        <v>222.40493899999998</v>
      </c>
      <c r="C1979" s="4">
        <v>1</v>
      </c>
      <c r="H1979">
        <v>233.46651600000001</v>
      </c>
      <c r="I1979" s="5">
        <v>4</v>
      </c>
      <c r="P1979">
        <v>2</v>
      </c>
      <c r="Q1979" t="str">
        <f t="shared" si="31"/>
        <v>14</v>
      </c>
    </row>
    <row r="1980" spans="1:17" x14ac:dyDescent="0.25">
      <c r="A1980">
        <v>1979</v>
      </c>
      <c r="B1980">
        <v>222.36282800000001</v>
      </c>
      <c r="C1980" s="4">
        <v>1</v>
      </c>
      <c r="H1980">
        <v>233.470382</v>
      </c>
      <c r="I1980" s="5">
        <v>4</v>
      </c>
      <c r="P1980">
        <v>2</v>
      </c>
      <c r="Q1980" t="str">
        <f t="shared" si="31"/>
        <v>14</v>
      </c>
    </row>
    <row r="1981" spans="1:17" x14ac:dyDescent="0.25">
      <c r="A1981">
        <v>1980</v>
      </c>
      <c r="B1981">
        <v>222.344324</v>
      </c>
      <c r="C1981" s="4">
        <v>1</v>
      </c>
      <c r="H1981">
        <v>233.47862900000001</v>
      </c>
      <c r="I1981" s="5">
        <v>4</v>
      </c>
      <c r="P1981">
        <v>2</v>
      </c>
      <c r="Q1981" t="str">
        <f t="shared" si="31"/>
        <v>14</v>
      </c>
    </row>
    <row r="1982" spans="1:17" x14ac:dyDescent="0.25">
      <c r="A1982">
        <v>1981</v>
      </c>
      <c r="B1982">
        <v>222.33432500000001</v>
      </c>
      <c r="C1982" s="4">
        <v>1</v>
      </c>
      <c r="H1982">
        <v>233.49419699999999</v>
      </c>
      <c r="I1982" s="5">
        <v>4</v>
      </c>
      <c r="P1982">
        <v>2</v>
      </c>
      <c r="Q1982" t="str">
        <f t="shared" si="31"/>
        <v>14</v>
      </c>
    </row>
    <row r="1983" spans="1:17" x14ac:dyDescent="0.25">
      <c r="A1983">
        <v>1982</v>
      </c>
      <c r="B1983">
        <v>222.35107600000001</v>
      </c>
      <c r="C1983" s="4">
        <v>1</v>
      </c>
      <c r="H1983">
        <v>233.48790600000001</v>
      </c>
      <c r="I1983" s="5">
        <v>4</v>
      </c>
      <c r="P1983">
        <v>2</v>
      </c>
      <c r="Q1983" t="str">
        <f t="shared" si="31"/>
        <v>14</v>
      </c>
    </row>
    <row r="1984" spans="1:17" x14ac:dyDescent="0.25">
      <c r="A1984">
        <v>1983</v>
      </c>
      <c r="B1984">
        <v>222.345304</v>
      </c>
      <c r="C1984" s="4">
        <v>1</v>
      </c>
      <c r="H1984">
        <v>233.507442</v>
      </c>
      <c r="I1984" s="5">
        <v>4</v>
      </c>
      <c r="P1984">
        <v>2</v>
      </c>
      <c r="Q1984" t="str">
        <f t="shared" si="31"/>
        <v>14</v>
      </c>
    </row>
    <row r="1985" spans="1:17" x14ac:dyDescent="0.25">
      <c r="A1985">
        <v>1984</v>
      </c>
      <c r="B1985">
        <v>222.36406500000001</v>
      </c>
      <c r="C1985" s="4">
        <v>1</v>
      </c>
      <c r="H1985">
        <v>233.53836899999999</v>
      </c>
      <c r="I1985" s="5">
        <v>4</v>
      </c>
      <c r="P1985">
        <v>2</v>
      </c>
      <c r="Q1985" t="str">
        <f t="shared" si="31"/>
        <v>14</v>
      </c>
    </row>
    <row r="1986" spans="1:17" x14ac:dyDescent="0.25">
      <c r="A1986">
        <v>1985</v>
      </c>
      <c r="B1986">
        <v>222.33994200000001</v>
      </c>
      <c r="C1986" s="4">
        <v>1</v>
      </c>
      <c r="H1986">
        <v>233.48661899999999</v>
      </c>
      <c r="I1986" s="5">
        <v>4</v>
      </c>
      <c r="P1986">
        <v>2</v>
      </c>
      <c r="Q1986" t="str">
        <f t="shared" ref="Q1986:Q2049" si="32">CONCATENATE(C1986,E1986,G1986,I1986)</f>
        <v>14</v>
      </c>
    </row>
    <row r="1987" spans="1:17" x14ac:dyDescent="0.25">
      <c r="A1987">
        <v>1986</v>
      </c>
      <c r="B1987">
        <v>222.37205399999999</v>
      </c>
      <c r="C1987" s="4">
        <v>1</v>
      </c>
      <c r="H1987">
        <v>233.57383099999998</v>
      </c>
      <c r="I1987" s="5">
        <v>4</v>
      </c>
      <c r="P1987">
        <v>2</v>
      </c>
      <c r="Q1987" t="str">
        <f t="shared" si="32"/>
        <v>14</v>
      </c>
    </row>
    <row r="1988" spans="1:17" x14ac:dyDescent="0.25">
      <c r="A1988">
        <v>1987</v>
      </c>
      <c r="B1988">
        <v>222.39695</v>
      </c>
      <c r="C1988" s="4">
        <v>1</v>
      </c>
      <c r="H1988">
        <v>233.484092</v>
      </c>
      <c r="I1988" s="5">
        <v>4</v>
      </c>
      <c r="P1988">
        <v>2</v>
      </c>
      <c r="Q1988" t="str">
        <f t="shared" si="32"/>
        <v>14</v>
      </c>
    </row>
    <row r="1989" spans="1:17" x14ac:dyDescent="0.25">
      <c r="A1989">
        <v>1988</v>
      </c>
      <c r="P1989">
        <v>0</v>
      </c>
      <c r="Q1989" t="str">
        <f t="shared" si="32"/>
        <v/>
      </c>
    </row>
    <row r="1990" spans="1:17" x14ac:dyDescent="0.25">
      <c r="A1990">
        <v>1989</v>
      </c>
      <c r="F1990">
        <v>222.851617</v>
      </c>
      <c r="G1990" s="3">
        <v>3</v>
      </c>
      <c r="P1990">
        <v>1</v>
      </c>
      <c r="Q1990" t="str">
        <f t="shared" si="32"/>
        <v>3</v>
      </c>
    </row>
    <row r="1991" spans="1:17" x14ac:dyDescent="0.25">
      <c r="A1991">
        <v>1990</v>
      </c>
      <c r="F1991">
        <v>222.86805899999999</v>
      </c>
      <c r="G1991" s="3">
        <v>3</v>
      </c>
      <c r="P1991">
        <v>1</v>
      </c>
      <c r="Q1991" t="str">
        <f t="shared" si="32"/>
        <v>3</v>
      </c>
    </row>
    <row r="1992" spans="1:17" x14ac:dyDescent="0.25">
      <c r="A1992">
        <v>1991</v>
      </c>
      <c r="F1992">
        <v>222.87280100000001</v>
      </c>
      <c r="G1992" s="3">
        <v>3</v>
      </c>
      <c r="P1992">
        <v>1</v>
      </c>
      <c r="Q1992" t="str">
        <f t="shared" si="32"/>
        <v>3</v>
      </c>
    </row>
    <row r="1993" spans="1:17" x14ac:dyDescent="0.25">
      <c r="A1993">
        <v>1992</v>
      </c>
      <c r="F1993">
        <v>222.83940000000001</v>
      </c>
      <c r="G1993" s="3">
        <v>3</v>
      </c>
      <c r="P1993">
        <v>1</v>
      </c>
      <c r="Q1993" t="str">
        <f t="shared" si="32"/>
        <v>3</v>
      </c>
    </row>
    <row r="1994" spans="1:17" x14ac:dyDescent="0.25">
      <c r="A1994">
        <v>1993</v>
      </c>
      <c r="F1994">
        <v>222.83352500000001</v>
      </c>
      <c r="G1994" s="3">
        <v>3</v>
      </c>
      <c r="P1994">
        <v>1</v>
      </c>
      <c r="Q1994" t="str">
        <f t="shared" si="32"/>
        <v>3</v>
      </c>
    </row>
    <row r="1995" spans="1:17" x14ac:dyDescent="0.25">
      <c r="A1995">
        <v>1994</v>
      </c>
      <c r="F1995">
        <v>222.849039</v>
      </c>
      <c r="G1995" s="3">
        <v>3</v>
      </c>
      <c r="P1995">
        <v>1</v>
      </c>
      <c r="Q1995" t="str">
        <f t="shared" si="32"/>
        <v>3</v>
      </c>
    </row>
    <row r="1996" spans="1:17" x14ac:dyDescent="0.25">
      <c r="A1996">
        <v>1995</v>
      </c>
      <c r="D1996">
        <v>209.35394100000002</v>
      </c>
      <c r="E1996" s="2">
        <v>2</v>
      </c>
      <c r="F1996">
        <v>222.82610199999999</v>
      </c>
      <c r="G1996" s="3">
        <v>3</v>
      </c>
      <c r="P1996">
        <v>2</v>
      </c>
      <c r="Q1996" t="str">
        <f t="shared" si="32"/>
        <v>23</v>
      </c>
    </row>
    <row r="1997" spans="1:17" x14ac:dyDescent="0.25">
      <c r="A1997">
        <v>1996</v>
      </c>
      <c r="D1997">
        <v>209.37955700000001</v>
      </c>
      <c r="E1997" s="2">
        <v>2</v>
      </c>
      <c r="F1997">
        <v>222.82404</v>
      </c>
      <c r="G1997" s="3">
        <v>3</v>
      </c>
      <c r="P1997">
        <v>2</v>
      </c>
      <c r="Q1997" t="str">
        <f t="shared" si="32"/>
        <v>23</v>
      </c>
    </row>
    <row r="1998" spans="1:17" x14ac:dyDescent="0.25">
      <c r="A1998">
        <v>1997</v>
      </c>
      <c r="D1998">
        <v>209.37302299999999</v>
      </c>
      <c r="E1998" s="2">
        <v>2</v>
      </c>
      <c r="F1998">
        <v>222.851617</v>
      </c>
      <c r="G1998" s="3">
        <v>3</v>
      </c>
      <c r="P1998">
        <v>2</v>
      </c>
      <c r="Q1998" t="str">
        <f t="shared" si="32"/>
        <v>23</v>
      </c>
    </row>
    <row r="1999" spans="1:17" x14ac:dyDescent="0.25">
      <c r="A1999">
        <v>1998</v>
      </c>
      <c r="D1999">
        <v>209.376543</v>
      </c>
      <c r="E1999" s="2">
        <v>2</v>
      </c>
      <c r="F1999">
        <v>222.851617</v>
      </c>
      <c r="G1999" s="3">
        <v>3</v>
      </c>
      <c r="P1999">
        <v>2</v>
      </c>
      <c r="Q1999" t="str">
        <f t="shared" si="32"/>
        <v>23</v>
      </c>
    </row>
    <row r="2000" spans="1:17" x14ac:dyDescent="0.25">
      <c r="A2000">
        <v>1999</v>
      </c>
      <c r="D2000">
        <v>209.38159400000001</v>
      </c>
      <c r="E2000" s="2">
        <v>2</v>
      </c>
      <c r="F2000">
        <v>222.851617</v>
      </c>
      <c r="G2000" s="3">
        <v>3</v>
      </c>
      <c r="P2000">
        <v>2</v>
      </c>
      <c r="Q2000" t="str">
        <f t="shared" si="32"/>
        <v>23</v>
      </c>
    </row>
    <row r="2001" spans="1:17" x14ac:dyDescent="0.25">
      <c r="A2001">
        <v>2000</v>
      </c>
      <c r="D2001">
        <v>209.35470800000002</v>
      </c>
      <c r="E2001" s="2">
        <v>2</v>
      </c>
      <c r="P2001">
        <v>1</v>
      </c>
      <c r="Q2001" t="str">
        <f t="shared" si="32"/>
        <v>2</v>
      </c>
    </row>
    <row r="2002" spans="1:17" x14ac:dyDescent="0.25">
      <c r="A2002">
        <v>2001</v>
      </c>
      <c r="D2002">
        <v>209.34369100000001</v>
      </c>
      <c r="E2002" s="2">
        <v>2</v>
      </c>
      <c r="P2002">
        <v>1</v>
      </c>
      <c r="Q2002" t="str">
        <f t="shared" si="32"/>
        <v>2</v>
      </c>
    </row>
    <row r="2003" spans="1:17" x14ac:dyDescent="0.25">
      <c r="A2003">
        <v>2002</v>
      </c>
      <c r="D2003">
        <v>209.33629100000002</v>
      </c>
      <c r="E2003" s="2">
        <v>2</v>
      </c>
      <c r="P2003">
        <v>1</v>
      </c>
      <c r="Q2003" t="str">
        <f t="shared" si="32"/>
        <v>2</v>
      </c>
    </row>
    <row r="2004" spans="1:17" x14ac:dyDescent="0.25">
      <c r="A2004">
        <v>2003</v>
      </c>
      <c r="D2004">
        <v>209.38506900000002</v>
      </c>
      <c r="E2004" s="2">
        <v>2</v>
      </c>
      <c r="P2004">
        <v>1</v>
      </c>
      <c r="Q2004" t="str">
        <f t="shared" si="32"/>
        <v>2</v>
      </c>
    </row>
    <row r="2005" spans="1:17" x14ac:dyDescent="0.25">
      <c r="A2005">
        <v>2004</v>
      </c>
      <c r="B2005">
        <v>201.256766</v>
      </c>
      <c r="C2005" s="4">
        <v>1</v>
      </c>
      <c r="D2005">
        <v>209.35394100000002</v>
      </c>
      <c r="E2005" s="2">
        <v>2</v>
      </c>
      <c r="P2005">
        <v>2</v>
      </c>
      <c r="Q2005" t="str">
        <f t="shared" si="32"/>
        <v>12</v>
      </c>
    </row>
    <row r="2006" spans="1:17" x14ac:dyDescent="0.25">
      <c r="A2006">
        <v>2005</v>
      </c>
      <c r="B2006">
        <v>201.22891100000001</v>
      </c>
      <c r="C2006" s="4">
        <v>1</v>
      </c>
      <c r="D2006">
        <v>209.35394100000002</v>
      </c>
      <c r="E2006" s="2">
        <v>2</v>
      </c>
      <c r="P2006">
        <v>2</v>
      </c>
      <c r="Q2006" t="str">
        <f t="shared" si="32"/>
        <v>12</v>
      </c>
    </row>
    <row r="2007" spans="1:17" x14ac:dyDescent="0.25">
      <c r="A2007">
        <v>2006</v>
      </c>
      <c r="B2007">
        <v>201.259726</v>
      </c>
      <c r="C2007" s="4">
        <v>1</v>
      </c>
      <c r="H2007">
        <v>209.75402300000002</v>
      </c>
      <c r="I2007" s="5">
        <v>4</v>
      </c>
      <c r="P2007">
        <v>2</v>
      </c>
      <c r="Q2007" t="str">
        <f t="shared" si="32"/>
        <v>14</v>
      </c>
    </row>
    <row r="2008" spans="1:17" x14ac:dyDescent="0.25">
      <c r="A2008">
        <v>2007</v>
      </c>
      <c r="B2008">
        <v>201.27798300000001</v>
      </c>
      <c r="C2008" s="4">
        <v>1</v>
      </c>
      <c r="H2008">
        <v>209.77867000000001</v>
      </c>
      <c r="I2008" s="5">
        <v>4</v>
      </c>
      <c r="P2008">
        <v>2</v>
      </c>
      <c r="Q2008" t="str">
        <f t="shared" si="32"/>
        <v>14</v>
      </c>
    </row>
    <row r="2009" spans="1:17" x14ac:dyDescent="0.25">
      <c r="A2009">
        <v>2008</v>
      </c>
      <c r="B2009">
        <v>201.29191400000002</v>
      </c>
      <c r="C2009" s="4">
        <v>1</v>
      </c>
      <c r="H2009">
        <v>209.810194</v>
      </c>
      <c r="I2009" s="5">
        <v>4</v>
      </c>
      <c r="P2009">
        <v>2</v>
      </c>
      <c r="Q2009" t="str">
        <f t="shared" si="32"/>
        <v>14</v>
      </c>
    </row>
    <row r="2010" spans="1:17" x14ac:dyDescent="0.25">
      <c r="A2010">
        <v>2009</v>
      </c>
      <c r="B2010">
        <v>201.287577</v>
      </c>
      <c r="C2010" s="4">
        <v>1</v>
      </c>
      <c r="H2010">
        <v>209.82407599999999</v>
      </c>
      <c r="I2010" s="5">
        <v>4</v>
      </c>
      <c r="P2010">
        <v>2</v>
      </c>
      <c r="Q2010" t="str">
        <f t="shared" si="32"/>
        <v>14</v>
      </c>
    </row>
    <row r="2011" spans="1:17" x14ac:dyDescent="0.25">
      <c r="A2011">
        <v>2010</v>
      </c>
      <c r="B2011">
        <v>201.29722100000001</v>
      </c>
      <c r="C2011" s="4">
        <v>1</v>
      </c>
      <c r="H2011">
        <v>209.81239199999999</v>
      </c>
      <c r="I2011" s="5">
        <v>4</v>
      </c>
      <c r="P2011">
        <v>2</v>
      </c>
      <c r="Q2011" t="str">
        <f t="shared" si="32"/>
        <v>14</v>
      </c>
    </row>
    <row r="2012" spans="1:17" x14ac:dyDescent="0.25">
      <c r="A2012">
        <v>2011</v>
      </c>
      <c r="B2012">
        <v>201.27196700000002</v>
      </c>
      <c r="C2012" s="4">
        <v>1</v>
      </c>
      <c r="H2012">
        <v>209.83437600000002</v>
      </c>
      <c r="I2012" s="5">
        <v>4</v>
      </c>
      <c r="P2012">
        <v>2</v>
      </c>
      <c r="Q2012" t="str">
        <f t="shared" si="32"/>
        <v>14</v>
      </c>
    </row>
    <row r="2013" spans="1:17" x14ac:dyDescent="0.25">
      <c r="A2013">
        <v>2012</v>
      </c>
      <c r="B2013">
        <v>201.28262900000001</v>
      </c>
      <c r="C2013" s="4">
        <v>1</v>
      </c>
      <c r="F2013">
        <v>204.78290800000002</v>
      </c>
      <c r="G2013" s="3">
        <v>3</v>
      </c>
      <c r="H2013">
        <v>209.85217900000001</v>
      </c>
      <c r="I2013" s="5">
        <v>4</v>
      </c>
      <c r="P2013">
        <v>3</v>
      </c>
      <c r="Q2013" t="str">
        <f t="shared" si="32"/>
        <v>134</v>
      </c>
    </row>
    <row r="2014" spans="1:17" x14ac:dyDescent="0.25">
      <c r="A2014">
        <v>2013</v>
      </c>
      <c r="B2014">
        <v>201.256766</v>
      </c>
      <c r="C2014" s="4">
        <v>1</v>
      </c>
      <c r="F2014">
        <v>204.749697</v>
      </c>
      <c r="G2014" s="3">
        <v>3</v>
      </c>
      <c r="H2014">
        <v>209.81029699999999</v>
      </c>
      <c r="I2014" s="5">
        <v>4</v>
      </c>
      <c r="P2014">
        <v>3</v>
      </c>
      <c r="Q2014" t="str">
        <f t="shared" si="32"/>
        <v>134</v>
      </c>
    </row>
    <row r="2015" spans="1:17" x14ac:dyDescent="0.25">
      <c r="A2015">
        <v>2014</v>
      </c>
      <c r="F2015">
        <v>204.769949</v>
      </c>
      <c r="G2015" s="3">
        <v>3</v>
      </c>
      <c r="H2015">
        <v>209.86411900000002</v>
      </c>
      <c r="I2015" s="5">
        <v>4</v>
      </c>
      <c r="P2015">
        <v>2</v>
      </c>
      <c r="Q2015" t="str">
        <f t="shared" si="32"/>
        <v>34</v>
      </c>
    </row>
    <row r="2016" spans="1:17" x14ac:dyDescent="0.25">
      <c r="A2016">
        <v>2015</v>
      </c>
      <c r="F2016">
        <v>204.76760000000002</v>
      </c>
      <c r="G2016" s="3">
        <v>3</v>
      </c>
      <c r="H2016">
        <v>209.75402300000002</v>
      </c>
      <c r="I2016" s="5">
        <v>4</v>
      </c>
      <c r="P2016">
        <v>2</v>
      </c>
      <c r="Q2016" t="str">
        <f t="shared" si="32"/>
        <v>34</v>
      </c>
    </row>
    <row r="2017" spans="1:17" x14ac:dyDescent="0.25">
      <c r="A2017">
        <v>2016</v>
      </c>
      <c r="F2017">
        <v>204.75612100000001</v>
      </c>
      <c r="G2017" s="3">
        <v>3</v>
      </c>
      <c r="P2017">
        <v>1</v>
      </c>
      <c r="Q2017" t="str">
        <f t="shared" si="32"/>
        <v>3</v>
      </c>
    </row>
    <row r="2018" spans="1:17" x14ac:dyDescent="0.25">
      <c r="A2018">
        <v>2017</v>
      </c>
      <c r="F2018">
        <v>204.72413499999999</v>
      </c>
      <c r="G2018" s="3">
        <v>3</v>
      </c>
      <c r="P2018">
        <v>1</v>
      </c>
      <c r="Q2018" t="str">
        <f t="shared" si="32"/>
        <v>3</v>
      </c>
    </row>
    <row r="2019" spans="1:17" x14ac:dyDescent="0.25">
      <c r="A2019">
        <v>2018</v>
      </c>
      <c r="F2019">
        <v>204.738879</v>
      </c>
      <c r="G2019" s="3">
        <v>3</v>
      </c>
      <c r="P2019">
        <v>1</v>
      </c>
      <c r="Q2019" t="str">
        <f t="shared" si="32"/>
        <v>3</v>
      </c>
    </row>
    <row r="2020" spans="1:17" x14ac:dyDescent="0.25">
      <c r="A2020">
        <v>2019</v>
      </c>
      <c r="F2020">
        <v>204.71617700000002</v>
      </c>
      <c r="G2020" s="3">
        <v>3</v>
      </c>
      <c r="P2020">
        <v>1</v>
      </c>
      <c r="Q2020" t="str">
        <f t="shared" si="32"/>
        <v>3</v>
      </c>
    </row>
    <row r="2021" spans="1:17" x14ac:dyDescent="0.25">
      <c r="A2021">
        <v>2020</v>
      </c>
      <c r="F2021">
        <v>204.78290800000002</v>
      </c>
      <c r="G2021" s="3">
        <v>3</v>
      </c>
      <c r="P2021">
        <v>1</v>
      </c>
      <c r="Q2021" t="str">
        <f t="shared" si="32"/>
        <v>3</v>
      </c>
    </row>
    <row r="2022" spans="1:17" x14ac:dyDescent="0.25">
      <c r="A2022">
        <v>2021</v>
      </c>
      <c r="P2022">
        <v>0</v>
      </c>
      <c r="Q2022" t="str">
        <f t="shared" si="32"/>
        <v/>
      </c>
    </row>
    <row r="2023" spans="1:17" x14ac:dyDescent="0.25">
      <c r="A2023">
        <v>2022</v>
      </c>
      <c r="P2023">
        <v>0</v>
      </c>
      <c r="Q2023" t="str">
        <f t="shared" si="32"/>
        <v/>
      </c>
    </row>
    <row r="2024" spans="1:17" x14ac:dyDescent="0.25">
      <c r="A2024">
        <v>2023</v>
      </c>
      <c r="P2024">
        <v>0</v>
      </c>
      <c r="Q2024" t="str">
        <f t="shared" si="32"/>
        <v/>
      </c>
    </row>
    <row r="2025" spans="1:17" x14ac:dyDescent="0.25">
      <c r="A2025">
        <v>2024</v>
      </c>
      <c r="D2025">
        <v>180.746352</v>
      </c>
      <c r="E2025" s="2">
        <v>2</v>
      </c>
      <c r="P2025">
        <v>1</v>
      </c>
      <c r="Q2025" t="str">
        <f t="shared" si="32"/>
        <v>2</v>
      </c>
    </row>
    <row r="2026" spans="1:17" x14ac:dyDescent="0.25">
      <c r="A2026">
        <v>2025</v>
      </c>
      <c r="D2026">
        <v>180.78022800000002</v>
      </c>
      <c r="E2026" s="2">
        <v>2</v>
      </c>
      <c r="P2026">
        <v>1</v>
      </c>
      <c r="Q2026" t="str">
        <f t="shared" si="32"/>
        <v>2</v>
      </c>
    </row>
    <row r="2027" spans="1:17" x14ac:dyDescent="0.25">
      <c r="A2027">
        <v>2026</v>
      </c>
      <c r="D2027">
        <v>180.786349</v>
      </c>
      <c r="E2027" s="2">
        <v>2</v>
      </c>
      <c r="P2027">
        <v>1</v>
      </c>
      <c r="Q2027" t="str">
        <f t="shared" si="32"/>
        <v>2</v>
      </c>
    </row>
    <row r="2028" spans="1:17" x14ac:dyDescent="0.25">
      <c r="A2028">
        <v>2027</v>
      </c>
      <c r="D2028">
        <v>180.77966700000002</v>
      </c>
      <c r="E2028" s="2">
        <v>2</v>
      </c>
      <c r="P2028">
        <v>1</v>
      </c>
      <c r="Q2028" t="str">
        <f t="shared" si="32"/>
        <v>2</v>
      </c>
    </row>
    <row r="2029" spans="1:17" x14ac:dyDescent="0.25">
      <c r="A2029">
        <v>2028</v>
      </c>
      <c r="D2029">
        <v>180.77028100000001</v>
      </c>
      <c r="E2029" s="2">
        <v>2</v>
      </c>
      <c r="P2029">
        <v>1</v>
      </c>
      <c r="Q2029" t="str">
        <f t="shared" si="32"/>
        <v>2</v>
      </c>
    </row>
    <row r="2030" spans="1:17" x14ac:dyDescent="0.25">
      <c r="A2030">
        <v>2029</v>
      </c>
      <c r="D2030">
        <v>180.73084499999999</v>
      </c>
      <c r="E2030" s="2">
        <v>2</v>
      </c>
      <c r="P2030">
        <v>1</v>
      </c>
      <c r="Q2030" t="str">
        <f t="shared" si="32"/>
        <v>2</v>
      </c>
    </row>
    <row r="2031" spans="1:17" x14ac:dyDescent="0.25">
      <c r="A2031">
        <v>2030</v>
      </c>
      <c r="B2031">
        <v>174.70125999999999</v>
      </c>
      <c r="C2031" s="4">
        <v>1</v>
      </c>
      <c r="D2031">
        <v>180.76834200000002</v>
      </c>
      <c r="E2031" s="2">
        <v>2</v>
      </c>
      <c r="P2031">
        <v>2</v>
      </c>
      <c r="Q2031" t="str">
        <f t="shared" si="32"/>
        <v>12</v>
      </c>
    </row>
    <row r="2032" spans="1:17" x14ac:dyDescent="0.25">
      <c r="A2032">
        <v>2031</v>
      </c>
      <c r="B2032">
        <v>174.61896899999999</v>
      </c>
      <c r="C2032" s="4">
        <v>1</v>
      </c>
      <c r="D2032">
        <v>180.75875100000002</v>
      </c>
      <c r="E2032" s="2">
        <v>2</v>
      </c>
      <c r="P2032">
        <v>2</v>
      </c>
      <c r="Q2032" t="str">
        <f t="shared" si="32"/>
        <v>12</v>
      </c>
    </row>
    <row r="2033" spans="1:17" x14ac:dyDescent="0.25">
      <c r="A2033">
        <v>2032</v>
      </c>
      <c r="B2033">
        <v>174.66615899999999</v>
      </c>
      <c r="C2033" s="4">
        <v>1</v>
      </c>
      <c r="D2033">
        <v>180.746352</v>
      </c>
      <c r="E2033" s="2">
        <v>2</v>
      </c>
      <c r="P2033">
        <v>2</v>
      </c>
      <c r="Q2033" t="str">
        <f t="shared" si="32"/>
        <v>12</v>
      </c>
    </row>
    <row r="2034" spans="1:17" x14ac:dyDescent="0.25">
      <c r="A2034">
        <v>2033</v>
      </c>
      <c r="B2034">
        <v>174.697281</v>
      </c>
      <c r="C2034" s="4">
        <v>1</v>
      </c>
      <c r="P2034">
        <v>1</v>
      </c>
      <c r="Q2034" t="str">
        <f t="shared" si="32"/>
        <v>1</v>
      </c>
    </row>
    <row r="2035" spans="1:17" x14ac:dyDescent="0.25">
      <c r="A2035">
        <v>2034</v>
      </c>
      <c r="B2035">
        <v>174.64978500000001</v>
      </c>
      <c r="C2035" s="4">
        <v>1</v>
      </c>
      <c r="H2035">
        <v>179.368617</v>
      </c>
      <c r="I2035" s="5">
        <v>4</v>
      </c>
      <c r="P2035">
        <v>2</v>
      </c>
      <c r="Q2035" t="str">
        <f t="shared" si="32"/>
        <v>14</v>
      </c>
    </row>
    <row r="2036" spans="1:17" x14ac:dyDescent="0.25">
      <c r="A2036">
        <v>2035</v>
      </c>
      <c r="B2036">
        <v>174.69983100000002</v>
      </c>
      <c r="C2036" s="4">
        <v>1</v>
      </c>
      <c r="H2036">
        <v>179.31438700000001</v>
      </c>
      <c r="I2036" s="5">
        <v>4</v>
      </c>
      <c r="P2036">
        <v>2</v>
      </c>
      <c r="Q2036" t="str">
        <f t="shared" si="32"/>
        <v>14</v>
      </c>
    </row>
    <row r="2037" spans="1:17" x14ac:dyDescent="0.25">
      <c r="A2037">
        <v>2036</v>
      </c>
      <c r="B2037">
        <v>174.71396300000001</v>
      </c>
      <c r="C2037" s="4">
        <v>1</v>
      </c>
      <c r="F2037">
        <v>176.04925</v>
      </c>
      <c r="G2037" s="3">
        <v>3</v>
      </c>
      <c r="H2037">
        <v>179.30816100000001</v>
      </c>
      <c r="I2037" s="5">
        <v>4</v>
      </c>
      <c r="P2037">
        <v>3</v>
      </c>
      <c r="Q2037" t="str">
        <f t="shared" si="32"/>
        <v>134</v>
      </c>
    </row>
    <row r="2038" spans="1:17" x14ac:dyDescent="0.25">
      <c r="A2038">
        <v>2037</v>
      </c>
      <c r="B2038">
        <v>174.70125999999999</v>
      </c>
      <c r="C2038" s="4">
        <v>1</v>
      </c>
      <c r="F2038">
        <v>176.09588100000002</v>
      </c>
      <c r="G2038" s="3">
        <v>3</v>
      </c>
      <c r="H2038">
        <v>179.322855</v>
      </c>
      <c r="I2038" s="5">
        <v>4</v>
      </c>
      <c r="P2038">
        <v>3</v>
      </c>
      <c r="Q2038" t="str">
        <f t="shared" si="32"/>
        <v>134</v>
      </c>
    </row>
    <row r="2039" spans="1:17" x14ac:dyDescent="0.25">
      <c r="A2039">
        <v>2038</v>
      </c>
      <c r="F2039">
        <v>176.08470800000001</v>
      </c>
      <c r="G2039" s="3">
        <v>3</v>
      </c>
      <c r="H2039">
        <v>179.362853</v>
      </c>
      <c r="I2039" s="5">
        <v>4</v>
      </c>
      <c r="P2039">
        <v>2</v>
      </c>
      <c r="Q2039" t="str">
        <f t="shared" si="32"/>
        <v>34</v>
      </c>
    </row>
    <row r="2040" spans="1:17" x14ac:dyDescent="0.25">
      <c r="A2040">
        <v>2039</v>
      </c>
      <c r="F2040">
        <v>176.069659</v>
      </c>
      <c r="G2040" s="3">
        <v>3</v>
      </c>
      <c r="H2040">
        <v>179.43137000000002</v>
      </c>
      <c r="I2040" s="5">
        <v>4</v>
      </c>
      <c r="P2040">
        <v>2</v>
      </c>
      <c r="Q2040" t="str">
        <f t="shared" si="32"/>
        <v>34</v>
      </c>
    </row>
    <row r="2041" spans="1:17" x14ac:dyDescent="0.25">
      <c r="A2041">
        <v>2040</v>
      </c>
      <c r="F2041">
        <v>176.079554</v>
      </c>
      <c r="G2041" s="3">
        <v>3</v>
      </c>
      <c r="H2041">
        <v>179.41509500000001</v>
      </c>
      <c r="I2041" s="5">
        <v>4</v>
      </c>
      <c r="P2041">
        <v>2</v>
      </c>
      <c r="Q2041" t="str">
        <f t="shared" si="32"/>
        <v>34</v>
      </c>
    </row>
    <row r="2042" spans="1:17" x14ac:dyDescent="0.25">
      <c r="A2042">
        <v>2041</v>
      </c>
      <c r="F2042">
        <v>176.07118700000001</v>
      </c>
      <c r="G2042" s="3">
        <v>3</v>
      </c>
      <c r="H2042">
        <v>179.33004800000001</v>
      </c>
      <c r="I2042" s="5">
        <v>4</v>
      </c>
      <c r="P2042">
        <v>2</v>
      </c>
      <c r="Q2042" t="str">
        <f t="shared" si="32"/>
        <v>34</v>
      </c>
    </row>
    <row r="2043" spans="1:17" x14ac:dyDescent="0.25">
      <c r="A2043">
        <v>2042</v>
      </c>
      <c r="F2043">
        <v>176.092411</v>
      </c>
      <c r="G2043" s="3">
        <v>3</v>
      </c>
      <c r="H2043">
        <v>179.368617</v>
      </c>
      <c r="I2043" s="5">
        <v>4</v>
      </c>
      <c r="P2043">
        <v>2</v>
      </c>
      <c r="Q2043" t="str">
        <f t="shared" si="32"/>
        <v>34</v>
      </c>
    </row>
    <row r="2044" spans="1:17" x14ac:dyDescent="0.25">
      <c r="A2044">
        <v>2043</v>
      </c>
      <c r="F2044">
        <v>176.04925</v>
      </c>
      <c r="G2044" s="3">
        <v>3</v>
      </c>
      <c r="P2044">
        <v>1</v>
      </c>
      <c r="Q2044" t="str">
        <f t="shared" si="32"/>
        <v>3</v>
      </c>
    </row>
    <row r="2045" spans="1:17" x14ac:dyDescent="0.25">
      <c r="A2045">
        <v>2044</v>
      </c>
      <c r="F2045">
        <v>176.04925</v>
      </c>
      <c r="G2045" s="3">
        <v>3</v>
      </c>
      <c r="P2045">
        <v>1</v>
      </c>
      <c r="Q2045" t="str">
        <f t="shared" si="32"/>
        <v>3</v>
      </c>
    </row>
    <row r="2046" spans="1:17" x14ac:dyDescent="0.25">
      <c r="A2046">
        <v>2045</v>
      </c>
      <c r="P2046">
        <v>0</v>
      </c>
      <c r="Q2046" t="str">
        <f t="shared" si="32"/>
        <v/>
      </c>
    </row>
    <row r="2047" spans="1:17" x14ac:dyDescent="0.25">
      <c r="A2047">
        <v>2046</v>
      </c>
      <c r="P2047">
        <v>0</v>
      </c>
      <c r="Q2047" t="str">
        <f t="shared" si="32"/>
        <v/>
      </c>
    </row>
    <row r="2048" spans="1:17" x14ac:dyDescent="0.25">
      <c r="A2048">
        <v>2047</v>
      </c>
      <c r="D2048">
        <v>156.563379</v>
      </c>
      <c r="E2048" s="2">
        <v>2</v>
      </c>
      <c r="P2048">
        <v>1</v>
      </c>
      <c r="Q2048" t="str">
        <f t="shared" si="32"/>
        <v>2</v>
      </c>
    </row>
    <row r="2049" spans="1:17" x14ac:dyDescent="0.25">
      <c r="A2049">
        <v>2048</v>
      </c>
      <c r="D2049">
        <v>156.563379</v>
      </c>
      <c r="E2049" s="2">
        <v>2</v>
      </c>
      <c r="P2049">
        <v>1</v>
      </c>
      <c r="Q2049" t="str">
        <f t="shared" si="32"/>
        <v>2</v>
      </c>
    </row>
    <row r="2050" spans="1:17" x14ac:dyDescent="0.25">
      <c r="A2050">
        <v>2049</v>
      </c>
      <c r="D2050">
        <v>156.62817100000001</v>
      </c>
      <c r="E2050" s="2">
        <v>2</v>
      </c>
      <c r="P2050">
        <v>1</v>
      </c>
      <c r="Q2050" t="str">
        <f t="shared" ref="Q2050:Q2113" si="33">CONCATENATE(C2050,E2050,G2050,I2050)</f>
        <v>2</v>
      </c>
    </row>
    <row r="2051" spans="1:17" x14ac:dyDescent="0.25">
      <c r="A2051">
        <v>2050</v>
      </c>
      <c r="D2051">
        <v>156.61230499999999</v>
      </c>
      <c r="E2051" s="2">
        <v>2</v>
      </c>
      <c r="P2051">
        <v>1</v>
      </c>
      <c r="Q2051" t="str">
        <f t="shared" si="33"/>
        <v>2</v>
      </c>
    </row>
    <row r="2052" spans="1:17" x14ac:dyDescent="0.25">
      <c r="A2052">
        <v>2051</v>
      </c>
      <c r="D2052">
        <v>156.557052</v>
      </c>
      <c r="E2052" s="2">
        <v>2</v>
      </c>
      <c r="P2052">
        <v>1</v>
      </c>
      <c r="Q2052" t="str">
        <f t="shared" si="33"/>
        <v>2</v>
      </c>
    </row>
    <row r="2053" spans="1:17" x14ac:dyDescent="0.25">
      <c r="A2053">
        <v>2052</v>
      </c>
      <c r="D2053">
        <v>156.65138400000001</v>
      </c>
      <c r="E2053" s="2">
        <v>2</v>
      </c>
      <c r="P2053">
        <v>1</v>
      </c>
      <c r="Q2053" t="str">
        <f t="shared" si="33"/>
        <v>2</v>
      </c>
    </row>
    <row r="2054" spans="1:17" x14ac:dyDescent="0.25">
      <c r="A2054">
        <v>2053</v>
      </c>
      <c r="D2054">
        <v>156.59904</v>
      </c>
      <c r="E2054" s="2">
        <v>2</v>
      </c>
      <c r="P2054">
        <v>1</v>
      </c>
      <c r="Q2054" t="str">
        <f t="shared" si="33"/>
        <v>2</v>
      </c>
    </row>
    <row r="2055" spans="1:17" x14ac:dyDescent="0.25">
      <c r="A2055">
        <v>2054</v>
      </c>
      <c r="D2055">
        <v>156.50236200000001</v>
      </c>
      <c r="E2055" s="2">
        <v>2</v>
      </c>
      <c r="P2055">
        <v>1</v>
      </c>
      <c r="Q2055" t="str">
        <f t="shared" si="33"/>
        <v>2</v>
      </c>
    </row>
    <row r="2056" spans="1:17" x14ac:dyDescent="0.25">
      <c r="A2056">
        <v>2055</v>
      </c>
      <c r="B2056">
        <v>151.419769</v>
      </c>
      <c r="C2056" s="4">
        <v>1</v>
      </c>
      <c r="D2056">
        <v>156.563379</v>
      </c>
      <c r="E2056" s="2">
        <v>2</v>
      </c>
      <c r="P2056">
        <v>2</v>
      </c>
      <c r="Q2056" t="str">
        <f t="shared" si="33"/>
        <v>12</v>
      </c>
    </row>
    <row r="2057" spans="1:17" x14ac:dyDescent="0.25">
      <c r="A2057">
        <v>2056</v>
      </c>
      <c r="B2057">
        <v>151.37160800000001</v>
      </c>
      <c r="C2057" s="4">
        <v>1</v>
      </c>
      <c r="D2057">
        <v>156.563379</v>
      </c>
      <c r="E2057" s="2">
        <v>2</v>
      </c>
      <c r="P2057">
        <v>2</v>
      </c>
      <c r="Q2057" t="str">
        <f t="shared" si="33"/>
        <v>12</v>
      </c>
    </row>
    <row r="2058" spans="1:17" x14ac:dyDescent="0.25">
      <c r="A2058">
        <v>2057</v>
      </c>
      <c r="B2058">
        <v>151.41303500000001</v>
      </c>
      <c r="C2058" s="4">
        <v>1</v>
      </c>
      <c r="P2058">
        <v>1</v>
      </c>
      <c r="Q2058" t="str">
        <f t="shared" si="33"/>
        <v>1</v>
      </c>
    </row>
    <row r="2059" spans="1:17" x14ac:dyDescent="0.25">
      <c r="A2059">
        <v>2058</v>
      </c>
      <c r="B2059">
        <v>151.433595</v>
      </c>
      <c r="C2059" s="4">
        <v>1</v>
      </c>
      <c r="H2059">
        <v>154.472722</v>
      </c>
      <c r="I2059" s="5">
        <v>4</v>
      </c>
      <c r="P2059">
        <v>2</v>
      </c>
      <c r="Q2059" t="str">
        <f t="shared" si="33"/>
        <v>14</v>
      </c>
    </row>
    <row r="2060" spans="1:17" x14ac:dyDescent="0.25">
      <c r="A2060">
        <v>2059</v>
      </c>
      <c r="B2060">
        <v>151.32145800000001</v>
      </c>
      <c r="C2060" s="4">
        <v>1</v>
      </c>
      <c r="H2060">
        <v>154.47986500000002</v>
      </c>
      <c r="I2060" s="5">
        <v>4</v>
      </c>
      <c r="P2060">
        <v>2</v>
      </c>
      <c r="Q2060" t="str">
        <f t="shared" si="33"/>
        <v>14</v>
      </c>
    </row>
    <row r="2061" spans="1:17" x14ac:dyDescent="0.25">
      <c r="A2061">
        <v>2060</v>
      </c>
      <c r="B2061">
        <v>151.262788</v>
      </c>
      <c r="C2061" s="4">
        <v>1</v>
      </c>
      <c r="F2061">
        <v>152.33620100000002</v>
      </c>
      <c r="G2061" s="3">
        <v>3</v>
      </c>
      <c r="H2061">
        <v>154.51476100000002</v>
      </c>
      <c r="I2061" s="5">
        <v>4</v>
      </c>
      <c r="P2061">
        <v>3</v>
      </c>
      <c r="Q2061" t="str">
        <f t="shared" si="33"/>
        <v>134</v>
      </c>
    </row>
    <row r="2062" spans="1:17" x14ac:dyDescent="0.25">
      <c r="A2062">
        <v>2061</v>
      </c>
      <c r="B2062">
        <v>151.419769</v>
      </c>
      <c r="C2062" s="4">
        <v>1</v>
      </c>
      <c r="F2062">
        <v>152.331456</v>
      </c>
      <c r="G2062" s="3">
        <v>3</v>
      </c>
      <c r="H2062">
        <v>154.460274</v>
      </c>
      <c r="I2062" s="5">
        <v>4</v>
      </c>
      <c r="P2062">
        <v>3</v>
      </c>
      <c r="Q2062" t="str">
        <f t="shared" si="33"/>
        <v>134</v>
      </c>
    </row>
    <row r="2063" spans="1:17" x14ac:dyDescent="0.25">
      <c r="A2063">
        <v>2062</v>
      </c>
      <c r="F2063">
        <v>152.331456</v>
      </c>
      <c r="G2063" s="3">
        <v>3</v>
      </c>
      <c r="H2063">
        <v>154.485017</v>
      </c>
      <c r="I2063" s="5">
        <v>4</v>
      </c>
      <c r="P2063">
        <v>2</v>
      </c>
      <c r="Q2063" t="str">
        <f t="shared" si="33"/>
        <v>34</v>
      </c>
    </row>
    <row r="2064" spans="1:17" x14ac:dyDescent="0.25">
      <c r="A2064">
        <v>2063</v>
      </c>
      <c r="F2064">
        <v>152.331456</v>
      </c>
      <c r="G2064" s="3">
        <v>3</v>
      </c>
      <c r="H2064">
        <v>154.466498</v>
      </c>
      <c r="I2064" s="5">
        <v>4</v>
      </c>
      <c r="P2064">
        <v>2</v>
      </c>
      <c r="Q2064" t="str">
        <f t="shared" si="33"/>
        <v>34</v>
      </c>
    </row>
    <row r="2065" spans="1:17" x14ac:dyDescent="0.25">
      <c r="A2065">
        <v>2064</v>
      </c>
      <c r="F2065">
        <v>152.33594600000001</v>
      </c>
      <c r="G2065" s="3">
        <v>3</v>
      </c>
      <c r="H2065">
        <v>154.531035</v>
      </c>
      <c r="I2065" s="5">
        <v>4</v>
      </c>
      <c r="P2065">
        <v>2</v>
      </c>
      <c r="Q2065" t="str">
        <f t="shared" si="33"/>
        <v>34</v>
      </c>
    </row>
    <row r="2066" spans="1:17" x14ac:dyDescent="0.25">
      <c r="A2066">
        <v>2065</v>
      </c>
      <c r="F2066">
        <v>152.331456</v>
      </c>
      <c r="G2066" s="3">
        <v>3</v>
      </c>
      <c r="H2066">
        <v>154.472722</v>
      </c>
      <c r="I2066" s="5">
        <v>4</v>
      </c>
      <c r="P2066">
        <v>2</v>
      </c>
      <c r="Q2066" t="str">
        <f t="shared" si="33"/>
        <v>34</v>
      </c>
    </row>
    <row r="2067" spans="1:17" x14ac:dyDescent="0.25">
      <c r="A2067">
        <v>2066</v>
      </c>
      <c r="F2067">
        <v>152.331456</v>
      </c>
      <c r="G2067" s="3">
        <v>3</v>
      </c>
      <c r="H2067">
        <v>154.472722</v>
      </c>
      <c r="I2067" s="5">
        <v>4</v>
      </c>
      <c r="P2067">
        <v>2</v>
      </c>
      <c r="Q2067" t="str">
        <f t="shared" si="33"/>
        <v>34</v>
      </c>
    </row>
    <row r="2068" spans="1:17" x14ac:dyDescent="0.25">
      <c r="A2068">
        <v>2067</v>
      </c>
      <c r="F2068">
        <v>152.331456</v>
      </c>
      <c r="G2068" s="3">
        <v>3</v>
      </c>
      <c r="P2068">
        <v>1</v>
      </c>
      <c r="Q2068" t="str">
        <f t="shared" si="33"/>
        <v>3</v>
      </c>
    </row>
    <row r="2069" spans="1:17" x14ac:dyDescent="0.25">
      <c r="A2069">
        <v>2068</v>
      </c>
      <c r="F2069">
        <v>152.33620100000002</v>
      </c>
      <c r="G2069" s="3">
        <v>3</v>
      </c>
      <c r="P2069">
        <v>1</v>
      </c>
      <c r="Q2069" t="str">
        <f t="shared" si="33"/>
        <v>3</v>
      </c>
    </row>
    <row r="2070" spans="1:17" x14ac:dyDescent="0.25">
      <c r="A2070">
        <v>2069</v>
      </c>
      <c r="P2070">
        <v>0</v>
      </c>
      <c r="Q2070" t="str">
        <f t="shared" si="33"/>
        <v/>
      </c>
    </row>
    <row r="2071" spans="1:17" x14ac:dyDescent="0.25">
      <c r="A2071">
        <v>2070</v>
      </c>
      <c r="P2071">
        <v>0</v>
      </c>
      <c r="Q2071" t="str">
        <f t="shared" si="33"/>
        <v/>
      </c>
    </row>
    <row r="2072" spans="1:17" x14ac:dyDescent="0.25">
      <c r="A2072">
        <v>2071</v>
      </c>
      <c r="P2072">
        <v>0</v>
      </c>
      <c r="Q2072" t="str">
        <f t="shared" si="33"/>
        <v/>
      </c>
    </row>
    <row r="2073" spans="1:17" x14ac:dyDescent="0.25">
      <c r="A2073">
        <v>2072</v>
      </c>
      <c r="P2073">
        <v>0</v>
      </c>
      <c r="Q2073" t="str">
        <f t="shared" si="33"/>
        <v/>
      </c>
    </row>
    <row r="2074" spans="1:17" x14ac:dyDescent="0.25">
      <c r="A2074">
        <v>2073</v>
      </c>
      <c r="D2074">
        <v>117.519373</v>
      </c>
      <c r="E2074" s="2">
        <v>2</v>
      </c>
      <c r="P2074">
        <v>1</v>
      </c>
      <c r="Q2074" t="str">
        <f t="shared" si="33"/>
        <v>2</v>
      </c>
    </row>
    <row r="2075" spans="1:17" x14ac:dyDescent="0.25">
      <c r="A2075">
        <v>2074</v>
      </c>
      <c r="D2075">
        <v>117.521872</v>
      </c>
      <c r="E2075" s="2">
        <v>2</v>
      </c>
      <c r="P2075">
        <v>1</v>
      </c>
      <c r="Q2075" t="str">
        <f t="shared" si="33"/>
        <v>2</v>
      </c>
    </row>
    <row r="2076" spans="1:17" x14ac:dyDescent="0.25">
      <c r="A2076">
        <v>2075</v>
      </c>
      <c r="D2076">
        <v>117.553911</v>
      </c>
      <c r="E2076" s="2">
        <v>2</v>
      </c>
      <c r="P2076">
        <v>1</v>
      </c>
      <c r="Q2076" t="str">
        <f t="shared" si="33"/>
        <v>2</v>
      </c>
    </row>
    <row r="2077" spans="1:17" x14ac:dyDescent="0.25">
      <c r="A2077">
        <v>2076</v>
      </c>
      <c r="D2077">
        <v>117.539625</v>
      </c>
      <c r="E2077" s="2">
        <v>2</v>
      </c>
      <c r="P2077">
        <v>1</v>
      </c>
      <c r="Q2077" t="str">
        <f t="shared" si="33"/>
        <v>2</v>
      </c>
    </row>
    <row r="2078" spans="1:17" x14ac:dyDescent="0.25">
      <c r="A2078">
        <v>2077</v>
      </c>
      <c r="D2078">
        <v>117.58166300000002</v>
      </c>
      <c r="E2078" s="2">
        <v>2</v>
      </c>
      <c r="P2078">
        <v>1</v>
      </c>
      <c r="Q2078" t="str">
        <f t="shared" si="33"/>
        <v>2</v>
      </c>
    </row>
    <row r="2079" spans="1:17" x14ac:dyDescent="0.25">
      <c r="A2079">
        <v>2078</v>
      </c>
      <c r="B2079">
        <v>111.255617</v>
      </c>
      <c r="C2079" s="4">
        <v>1</v>
      </c>
      <c r="D2079">
        <v>117.58666400000001</v>
      </c>
      <c r="E2079" s="2">
        <v>2</v>
      </c>
      <c r="P2079">
        <v>2</v>
      </c>
      <c r="Q2079" t="str">
        <f t="shared" si="33"/>
        <v>12</v>
      </c>
    </row>
    <row r="2080" spans="1:17" x14ac:dyDescent="0.25">
      <c r="A2080">
        <v>2079</v>
      </c>
      <c r="B2080">
        <v>111.28194300000001</v>
      </c>
      <c r="C2080" s="4">
        <v>1</v>
      </c>
      <c r="D2080">
        <v>117.61447000000001</v>
      </c>
      <c r="E2080" s="2">
        <v>2</v>
      </c>
      <c r="P2080">
        <v>2</v>
      </c>
      <c r="Q2080" t="str">
        <f t="shared" si="33"/>
        <v>12</v>
      </c>
    </row>
    <row r="2081" spans="1:17" x14ac:dyDescent="0.25">
      <c r="A2081">
        <v>2080</v>
      </c>
      <c r="B2081">
        <v>111.26694300000001</v>
      </c>
      <c r="C2081" s="4">
        <v>1</v>
      </c>
      <c r="D2081">
        <v>117.521872</v>
      </c>
      <c r="E2081" s="2">
        <v>2</v>
      </c>
      <c r="P2081">
        <v>2</v>
      </c>
      <c r="Q2081" t="str">
        <f t="shared" si="33"/>
        <v>12</v>
      </c>
    </row>
    <row r="2082" spans="1:17" x14ac:dyDescent="0.25">
      <c r="A2082">
        <v>2081</v>
      </c>
      <c r="B2082">
        <v>111.26521100000001</v>
      </c>
      <c r="C2082" s="4">
        <v>1</v>
      </c>
      <c r="P2082">
        <v>1</v>
      </c>
      <c r="Q2082" t="str">
        <f t="shared" si="33"/>
        <v>1</v>
      </c>
    </row>
    <row r="2083" spans="1:17" x14ac:dyDescent="0.25">
      <c r="A2083">
        <v>2082</v>
      </c>
      <c r="B2083">
        <v>111.28316700000002</v>
      </c>
      <c r="C2083" s="4">
        <v>1</v>
      </c>
      <c r="P2083">
        <v>1</v>
      </c>
      <c r="Q2083" t="str">
        <f t="shared" si="33"/>
        <v>1</v>
      </c>
    </row>
    <row r="2084" spans="1:17" x14ac:dyDescent="0.25">
      <c r="A2084">
        <v>2083</v>
      </c>
      <c r="B2084">
        <v>111.28944200000001</v>
      </c>
      <c r="C2084" s="4">
        <v>1</v>
      </c>
      <c r="H2084">
        <v>113.69717600000001</v>
      </c>
      <c r="I2084" s="5">
        <v>4</v>
      </c>
      <c r="P2084">
        <v>2</v>
      </c>
      <c r="Q2084" t="str">
        <f t="shared" si="33"/>
        <v>14</v>
      </c>
    </row>
    <row r="2085" spans="1:17" x14ac:dyDescent="0.25">
      <c r="A2085">
        <v>2084</v>
      </c>
      <c r="B2085">
        <v>111.255617</v>
      </c>
      <c r="C2085" s="4">
        <v>1</v>
      </c>
      <c r="F2085">
        <v>111.98705900000002</v>
      </c>
      <c r="G2085" s="3">
        <v>3</v>
      </c>
      <c r="H2085">
        <v>113.680746</v>
      </c>
      <c r="I2085" s="5">
        <v>4</v>
      </c>
      <c r="P2085">
        <v>3</v>
      </c>
      <c r="Q2085" t="str">
        <f t="shared" si="33"/>
        <v>134</v>
      </c>
    </row>
    <row r="2086" spans="1:17" x14ac:dyDescent="0.25">
      <c r="A2086">
        <v>2085</v>
      </c>
      <c r="F2086">
        <v>111.98705900000002</v>
      </c>
      <c r="G2086" s="3">
        <v>3</v>
      </c>
      <c r="H2086">
        <v>113.69355200000001</v>
      </c>
      <c r="I2086" s="5">
        <v>4</v>
      </c>
      <c r="P2086">
        <v>2</v>
      </c>
      <c r="Q2086" t="str">
        <f t="shared" si="33"/>
        <v>34</v>
      </c>
    </row>
    <row r="2087" spans="1:17" x14ac:dyDescent="0.25">
      <c r="A2087">
        <v>2086</v>
      </c>
      <c r="F2087">
        <v>112.06241100000001</v>
      </c>
      <c r="G2087" s="3">
        <v>3</v>
      </c>
      <c r="H2087">
        <v>113.72911300000001</v>
      </c>
      <c r="I2087" s="5">
        <v>4</v>
      </c>
      <c r="P2087">
        <v>2</v>
      </c>
      <c r="Q2087" t="str">
        <f t="shared" si="33"/>
        <v>34</v>
      </c>
    </row>
    <row r="2088" spans="1:17" x14ac:dyDescent="0.25">
      <c r="A2088">
        <v>2087</v>
      </c>
      <c r="F2088">
        <v>112.03272100000001</v>
      </c>
      <c r="G2088" s="3">
        <v>3</v>
      </c>
      <c r="H2088">
        <v>113.71176400000002</v>
      </c>
      <c r="I2088" s="5">
        <v>4</v>
      </c>
      <c r="P2088">
        <v>2</v>
      </c>
      <c r="Q2088" t="str">
        <f t="shared" si="33"/>
        <v>34</v>
      </c>
    </row>
    <row r="2089" spans="1:17" x14ac:dyDescent="0.25">
      <c r="A2089">
        <v>2088</v>
      </c>
      <c r="F2089">
        <v>112.00726200000001</v>
      </c>
      <c r="G2089" s="3">
        <v>3</v>
      </c>
      <c r="H2089">
        <v>113.748244</v>
      </c>
      <c r="I2089" s="5">
        <v>4</v>
      </c>
      <c r="P2089">
        <v>2</v>
      </c>
      <c r="Q2089" t="str">
        <f t="shared" si="33"/>
        <v>34</v>
      </c>
    </row>
    <row r="2090" spans="1:17" x14ac:dyDescent="0.25">
      <c r="A2090">
        <v>2089</v>
      </c>
      <c r="F2090">
        <v>111.99139600000001</v>
      </c>
      <c r="G2090" s="3">
        <v>3</v>
      </c>
      <c r="H2090">
        <v>113.70753300000001</v>
      </c>
      <c r="I2090" s="5">
        <v>4</v>
      </c>
      <c r="P2090">
        <v>2</v>
      </c>
      <c r="Q2090" t="str">
        <f t="shared" si="33"/>
        <v>34</v>
      </c>
    </row>
    <row r="2091" spans="1:17" x14ac:dyDescent="0.25">
      <c r="A2091">
        <v>2090</v>
      </c>
      <c r="F2091">
        <v>111.940325</v>
      </c>
      <c r="G2091" s="3">
        <v>3</v>
      </c>
      <c r="H2091">
        <v>113.69717600000001</v>
      </c>
      <c r="I2091" s="5">
        <v>4</v>
      </c>
      <c r="P2091">
        <v>2</v>
      </c>
      <c r="Q2091" t="str">
        <f t="shared" si="33"/>
        <v>34</v>
      </c>
    </row>
    <row r="2092" spans="1:17" x14ac:dyDescent="0.25">
      <c r="A2092">
        <v>2091</v>
      </c>
      <c r="F2092">
        <v>111.98705900000002</v>
      </c>
      <c r="G2092" s="3">
        <v>3</v>
      </c>
      <c r="H2092">
        <v>113.69717600000001</v>
      </c>
      <c r="I2092" s="5">
        <v>4</v>
      </c>
      <c r="P2092">
        <v>2</v>
      </c>
      <c r="Q2092" t="str">
        <f t="shared" si="33"/>
        <v>34</v>
      </c>
    </row>
    <row r="2093" spans="1:17" x14ac:dyDescent="0.25">
      <c r="A2093">
        <v>2092</v>
      </c>
      <c r="P2093">
        <v>0</v>
      </c>
      <c r="Q2093" t="str">
        <f t="shared" si="33"/>
        <v/>
      </c>
    </row>
    <row r="2094" spans="1:17" x14ac:dyDescent="0.25">
      <c r="A2094">
        <v>2093</v>
      </c>
      <c r="P2094">
        <v>0</v>
      </c>
      <c r="Q2094" t="str">
        <f t="shared" si="33"/>
        <v/>
      </c>
    </row>
    <row r="2095" spans="1:17" x14ac:dyDescent="0.25">
      <c r="A2095">
        <v>2094</v>
      </c>
      <c r="P2095">
        <v>0</v>
      </c>
      <c r="Q2095" t="str">
        <f t="shared" si="33"/>
        <v/>
      </c>
    </row>
    <row r="2096" spans="1:17" x14ac:dyDescent="0.25">
      <c r="A2096">
        <v>2095</v>
      </c>
      <c r="P2096">
        <v>0</v>
      </c>
      <c r="Q2096" t="str">
        <f t="shared" si="33"/>
        <v/>
      </c>
    </row>
    <row r="2097" spans="1:17" x14ac:dyDescent="0.25">
      <c r="A2097">
        <v>2096</v>
      </c>
      <c r="D2097">
        <v>87.023920000000004</v>
      </c>
      <c r="E2097" s="2">
        <v>2</v>
      </c>
      <c r="P2097">
        <v>1</v>
      </c>
      <c r="Q2097" t="str">
        <f t="shared" si="33"/>
        <v>2</v>
      </c>
    </row>
    <row r="2098" spans="1:17" x14ac:dyDescent="0.25">
      <c r="A2098">
        <v>2097</v>
      </c>
      <c r="D2098">
        <v>87.018105000000006</v>
      </c>
      <c r="E2098" s="2">
        <v>2</v>
      </c>
      <c r="P2098">
        <v>1</v>
      </c>
      <c r="Q2098" t="str">
        <f t="shared" si="33"/>
        <v>2</v>
      </c>
    </row>
    <row r="2099" spans="1:17" x14ac:dyDescent="0.25">
      <c r="A2099">
        <v>2098</v>
      </c>
      <c r="D2099">
        <v>87.045400999999998</v>
      </c>
      <c r="E2099" s="2">
        <v>2</v>
      </c>
      <c r="P2099">
        <v>1</v>
      </c>
      <c r="Q2099" t="str">
        <f t="shared" si="33"/>
        <v>2</v>
      </c>
    </row>
    <row r="2100" spans="1:17" x14ac:dyDescent="0.25">
      <c r="A2100">
        <v>2099</v>
      </c>
      <c r="D2100">
        <v>87.033207000000004</v>
      </c>
      <c r="E2100" s="2">
        <v>2</v>
      </c>
      <c r="P2100">
        <v>1</v>
      </c>
      <c r="Q2100" t="str">
        <f t="shared" si="33"/>
        <v>2</v>
      </c>
    </row>
    <row r="2101" spans="1:17" x14ac:dyDescent="0.25">
      <c r="A2101">
        <v>2100</v>
      </c>
      <c r="D2101">
        <v>86.994229000000004</v>
      </c>
      <c r="E2101" s="2">
        <v>2</v>
      </c>
      <c r="P2101">
        <v>1</v>
      </c>
      <c r="Q2101" t="str">
        <f t="shared" si="33"/>
        <v>2</v>
      </c>
    </row>
    <row r="2102" spans="1:17" x14ac:dyDescent="0.25">
      <c r="A2102">
        <v>2101</v>
      </c>
      <c r="B2102">
        <v>81.15483900000001</v>
      </c>
      <c r="C2102" s="4">
        <v>1</v>
      </c>
      <c r="D2102">
        <v>87.011268999999999</v>
      </c>
      <c r="E2102" s="2">
        <v>2</v>
      </c>
      <c r="P2102">
        <v>2</v>
      </c>
      <c r="Q2102" t="str">
        <f t="shared" si="33"/>
        <v>12</v>
      </c>
    </row>
    <row r="2103" spans="1:17" x14ac:dyDescent="0.25">
      <c r="A2103">
        <v>2102</v>
      </c>
      <c r="B2103">
        <v>81.124687000000009</v>
      </c>
      <c r="C2103" s="4">
        <v>1</v>
      </c>
      <c r="D2103">
        <v>87.040706999999998</v>
      </c>
      <c r="E2103" s="2">
        <v>2</v>
      </c>
      <c r="P2103">
        <v>2</v>
      </c>
      <c r="Q2103" t="str">
        <f t="shared" si="33"/>
        <v>12</v>
      </c>
    </row>
    <row r="2104" spans="1:17" x14ac:dyDescent="0.25">
      <c r="A2104">
        <v>2103</v>
      </c>
      <c r="B2104">
        <v>81.104791000000006</v>
      </c>
      <c r="C2104" s="4">
        <v>1</v>
      </c>
      <c r="D2104">
        <v>87.023920000000004</v>
      </c>
      <c r="E2104" s="2">
        <v>2</v>
      </c>
      <c r="P2104">
        <v>2</v>
      </c>
      <c r="Q2104" t="str">
        <f t="shared" si="33"/>
        <v>12</v>
      </c>
    </row>
    <row r="2105" spans="1:17" x14ac:dyDescent="0.25">
      <c r="A2105">
        <v>2104</v>
      </c>
      <c r="B2105">
        <v>81.095301000000006</v>
      </c>
      <c r="C2105" s="4">
        <v>1</v>
      </c>
      <c r="P2105">
        <v>1</v>
      </c>
      <c r="Q2105" t="str">
        <f t="shared" si="33"/>
        <v>1</v>
      </c>
    </row>
    <row r="2106" spans="1:17" x14ac:dyDescent="0.25">
      <c r="A2106">
        <v>2105</v>
      </c>
      <c r="B2106">
        <v>81.141472000000007</v>
      </c>
      <c r="C2106" s="4">
        <v>1</v>
      </c>
      <c r="P2106">
        <v>1</v>
      </c>
      <c r="Q2106" t="str">
        <f t="shared" si="33"/>
        <v>1</v>
      </c>
    </row>
    <row r="2107" spans="1:17" x14ac:dyDescent="0.25">
      <c r="A2107">
        <v>2106</v>
      </c>
      <c r="B2107">
        <v>81.127443</v>
      </c>
      <c r="C2107" s="4">
        <v>1</v>
      </c>
      <c r="P2107">
        <v>1</v>
      </c>
      <c r="Q2107" t="str">
        <f t="shared" si="33"/>
        <v>1</v>
      </c>
    </row>
    <row r="2108" spans="1:17" x14ac:dyDescent="0.25">
      <c r="A2108">
        <v>2107</v>
      </c>
      <c r="B2108">
        <v>81.15483900000001</v>
      </c>
      <c r="C2108" s="4">
        <v>1</v>
      </c>
      <c r="H2108">
        <v>82.014335000000003</v>
      </c>
      <c r="I2108" s="5">
        <v>4</v>
      </c>
      <c r="P2108">
        <v>2</v>
      </c>
      <c r="Q2108" t="str">
        <f t="shared" si="33"/>
        <v>14</v>
      </c>
    </row>
    <row r="2109" spans="1:17" x14ac:dyDescent="0.25">
      <c r="A2109">
        <v>2108</v>
      </c>
      <c r="B2109">
        <v>81.15483900000001</v>
      </c>
      <c r="C2109" s="4">
        <v>1</v>
      </c>
      <c r="F2109">
        <v>80.91643400000001</v>
      </c>
      <c r="G2109" s="3">
        <v>3</v>
      </c>
      <c r="H2109">
        <v>82.039487000000008</v>
      </c>
      <c r="I2109" s="5">
        <v>4</v>
      </c>
      <c r="P2109">
        <v>3</v>
      </c>
      <c r="Q2109" t="str">
        <f t="shared" si="33"/>
        <v>134</v>
      </c>
    </row>
    <row r="2110" spans="1:17" x14ac:dyDescent="0.25">
      <c r="A2110">
        <v>2109</v>
      </c>
      <c r="F2110">
        <v>80.964544000000004</v>
      </c>
      <c r="G2110" s="3">
        <v>3</v>
      </c>
      <c r="H2110">
        <v>82.018671000000012</v>
      </c>
      <c r="I2110" s="5">
        <v>4</v>
      </c>
      <c r="P2110">
        <v>2</v>
      </c>
      <c r="Q2110" t="str">
        <f t="shared" si="33"/>
        <v>34</v>
      </c>
    </row>
    <row r="2111" spans="1:17" x14ac:dyDescent="0.25">
      <c r="A2111">
        <v>2110</v>
      </c>
      <c r="F2111">
        <v>80.903577000000013</v>
      </c>
      <c r="G2111" s="3">
        <v>3</v>
      </c>
      <c r="H2111">
        <v>82.032906000000011</v>
      </c>
      <c r="I2111" s="5">
        <v>4</v>
      </c>
      <c r="P2111">
        <v>2</v>
      </c>
      <c r="Q2111" t="str">
        <f t="shared" si="33"/>
        <v>34</v>
      </c>
    </row>
    <row r="2112" spans="1:17" x14ac:dyDescent="0.25">
      <c r="A2112">
        <v>2111</v>
      </c>
      <c r="F2112">
        <v>80.903117000000009</v>
      </c>
      <c r="G2112" s="3">
        <v>3</v>
      </c>
      <c r="H2112">
        <v>82.092954000000006</v>
      </c>
      <c r="I2112" s="5">
        <v>4</v>
      </c>
      <c r="P2112">
        <v>2</v>
      </c>
      <c r="Q2112" t="str">
        <f t="shared" si="33"/>
        <v>34</v>
      </c>
    </row>
    <row r="2113" spans="1:17" x14ac:dyDescent="0.25">
      <c r="A2113">
        <v>2112</v>
      </c>
      <c r="F2113">
        <v>80.940463000000008</v>
      </c>
      <c r="G2113" s="3">
        <v>3</v>
      </c>
      <c r="H2113">
        <v>82.071016</v>
      </c>
      <c r="I2113" s="5">
        <v>4</v>
      </c>
      <c r="P2113">
        <v>2</v>
      </c>
      <c r="Q2113" t="str">
        <f t="shared" si="33"/>
        <v>34</v>
      </c>
    </row>
    <row r="2114" spans="1:17" x14ac:dyDescent="0.25">
      <c r="A2114">
        <v>2113</v>
      </c>
      <c r="F2114">
        <v>80.936126000000002</v>
      </c>
      <c r="G2114" s="3">
        <v>3</v>
      </c>
      <c r="H2114">
        <v>82.043059</v>
      </c>
      <c r="I2114" s="5">
        <v>4</v>
      </c>
      <c r="P2114">
        <v>2</v>
      </c>
      <c r="Q2114" t="str">
        <f t="shared" ref="Q2114:Q2177" si="34">CONCATENATE(C2114,E2114,G2114,I2114)</f>
        <v>34</v>
      </c>
    </row>
    <row r="2115" spans="1:17" x14ac:dyDescent="0.25">
      <c r="A2115">
        <v>2114</v>
      </c>
      <c r="F2115">
        <v>80.888424000000001</v>
      </c>
      <c r="G2115" s="3">
        <v>3</v>
      </c>
      <c r="H2115">
        <v>82.014335000000003</v>
      </c>
      <c r="I2115" s="5">
        <v>4</v>
      </c>
      <c r="P2115">
        <v>2</v>
      </c>
      <c r="Q2115" t="str">
        <f t="shared" si="34"/>
        <v>34</v>
      </c>
    </row>
    <row r="2116" spans="1:17" x14ac:dyDescent="0.25">
      <c r="A2116">
        <v>2115</v>
      </c>
      <c r="D2116">
        <v>63.491634000000005</v>
      </c>
      <c r="E2116" s="2">
        <v>2</v>
      </c>
      <c r="F2116">
        <v>80.91643400000001</v>
      </c>
      <c r="G2116" s="3">
        <v>3</v>
      </c>
      <c r="P2116">
        <v>2</v>
      </c>
      <c r="Q2116" t="str">
        <f t="shared" si="34"/>
        <v>23</v>
      </c>
    </row>
    <row r="2117" spans="1:17" x14ac:dyDescent="0.25">
      <c r="A2117">
        <v>2116</v>
      </c>
      <c r="D2117">
        <v>63.472000000000001</v>
      </c>
      <c r="E2117" s="2">
        <v>2</v>
      </c>
      <c r="P2117">
        <v>1</v>
      </c>
      <c r="Q2117" t="str">
        <f t="shared" si="34"/>
        <v>2</v>
      </c>
    </row>
    <row r="2118" spans="1:17" x14ac:dyDescent="0.25">
      <c r="A2118">
        <v>2117</v>
      </c>
      <c r="D2118">
        <v>63.475322000000006</v>
      </c>
      <c r="E2118" s="2">
        <v>2</v>
      </c>
      <c r="P2118">
        <v>1</v>
      </c>
      <c r="Q2118" t="str">
        <f t="shared" si="34"/>
        <v>2</v>
      </c>
    </row>
    <row r="2119" spans="1:17" x14ac:dyDescent="0.25">
      <c r="A2119">
        <v>2118</v>
      </c>
      <c r="D2119">
        <v>63.464527000000004</v>
      </c>
      <c r="E2119" s="2">
        <v>2</v>
      </c>
      <c r="P2119">
        <v>1</v>
      </c>
      <c r="Q2119" t="str">
        <f t="shared" si="34"/>
        <v>2</v>
      </c>
    </row>
    <row r="2120" spans="1:17" x14ac:dyDescent="0.25">
      <c r="A2120">
        <v>2119</v>
      </c>
      <c r="D2120">
        <v>63.470844</v>
      </c>
      <c r="E2120" s="2">
        <v>2</v>
      </c>
      <c r="P2120">
        <v>1</v>
      </c>
      <c r="Q2120" t="str">
        <f t="shared" si="34"/>
        <v>2</v>
      </c>
    </row>
    <row r="2121" spans="1:17" x14ac:dyDescent="0.25">
      <c r="A2121">
        <v>2120</v>
      </c>
      <c r="D2121">
        <v>63.512</v>
      </c>
      <c r="E2121" s="2">
        <v>2</v>
      </c>
      <c r="P2121">
        <v>1</v>
      </c>
      <c r="Q2121" t="str">
        <f t="shared" si="34"/>
        <v>2</v>
      </c>
    </row>
    <row r="2122" spans="1:17" x14ac:dyDescent="0.25">
      <c r="A2122">
        <v>2121</v>
      </c>
      <c r="D2122">
        <v>63.491420000000005</v>
      </c>
      <c r="E2122" s="2">
        <v>2</v>
      </c>
      <c r="P2122">
        <v>1</v>
      </c>
      <c r="Q2122" t="str">
        <f t="shared" si="34"/>
        <v>2</v>
      </c>
    </row>
    <row r="2123" spans="1:17" x14ac:dyDescent="0.25">
      <c r="A2123">
        <v>2122</v>
      </c>
      <c r="B2123">
        <v>55.9099</v>
      </c>
      <c r="C2123" s="4">
        <v>1</v>
      </c>
      <c r="D2123">
        <v>63.555953000000002</v>
      </c>
      <c r="E2123" s="2">
        <v>2</v>
      </c>
      <c r="P2123">
        <v>2</v>
      </c>
      <c r="Q2123" t="str">
        <f t="shared" si="34"/>
        <v>12</v>
      </c>
    </row>
    <row r="2124" spans="1:17" x14ac:dyDescent="0.25">
      <c r="A2124">
        <v>2123</v>
      </c>
      <c r="B2124">
        <v>55.910320000000006</v>
      </c>
      <c r="C2124" s="4">
        <v>1</v>
      </c>
      <c r="D2124">
        <v>63.491634000000005</v>
      </c>
      <c r="E2124" s="2">
        <v>2</v>
      </c>
      <c r="P2124">
        <v>2</v>
      </c>
      <c r="Q2124" t="str">
        <f t="shared" si="34"/>
        <v>12</v>
      </c>
    </row>
    <row r="2125" spans="1:17" x14ac:dyDescent="0.25">
      <c r="A2125">
        <v>2124</v>
      </c>
      <c r="B2125">
        <v>55.910633000000004</v>
      </c>
      <c r="C2125" s="4">
        <v>1</v>
      </c>
      <c r="P2125">
        <v>1</v>
      </c>
      <c r="Q2125" t="str">
        <f t="shared" si="34"/>
        <v>1</v>
      </c>
    </row>
    <row r="2126" spans="1:17" x14ac:dyDescent="0.25">
      <c r="A2126">
        <v>2125</v>
      </c>
      <c r="B2126">
        <v>55.944160000000004</v>
      </c>
      <c r="C2126" s="4">
        <v>1</v>
      </c>
      <c r="P2126">
        <v>1</v>
      </c>
      <c r="Q2126" t="str">
        <f t="shared" si="34"/>
        <v>1</v>
      </c>
    </row>
    <row r="2127" spans="1:17" x14ac:dyDescent="0.25">
      <c r="A2127">
        <v>2126</v>
      </c>
      <c r="B2127">
        <v>55.942371000000001</v>
      </c>
      <c r="C2127" s="4">
        <v>1</v>
      </c>
      <c r="P2127">
        <v>1</v>
      </c>
      <c r="Q2127" t="str">
        <f t="shared" si="34"/>
        <v>1</v>
      </c>
    </row>
    <row r="2128" spans="1:17" x14ac:dyDescent="0.25">
      <c r="A2128">
        <v>2127</v>
      </c>
      <c r="B2128">
        <v>55.906158000000005</v>
      </c>
      <c r="C2128" s="4">
        <v>1</v>
      </c>
      <c r="P2128">
        <v>1</v>
      </c>
      <c r="Q2128" t="str">
        <f t="shared" si="34"/>
        <v>1</v>
      </c>
    </row>
    <row r="2129" spans="1:17" x14ac:dyDescent="0.25">
      <c r="A2129">
        <v>2128</v>
      </c>
      <c r="B2129">
        <v>55.951953000000003</v>
      </c>
      <c r="C2129" s="4">
        <v>1</v>
      </c>
      <c r="H2129">
        <v>56.971790000000006</v>
      </c>
      <c r="I2129" s="5">
        <v>4</v>
      </c>
      <c r="P2129">
        <v>2</v>
      </c>
      <c r="Q2129" t="str">
        <f t="shared" si="34"/>
        <v>14</v>
      </c>
    </row>
    <row r="2130" spans="1:17" x14ac:dyDescent="0.25">
      <c r="A2130">
        <v>2129</v>
      </c>
      <c r="B2130">
        <v>55.9099</v>
      </c>
      <c r="C2130" s="4">
        <v>1</v>
      </c>
      <c r="H2130">
        <v>56.964633000000006</v>
      </c>
      <c r="I2130" s="5">
        <v>4</v>
      </c>
      <c r="P2130">
        <v>2</v>
      </c>
      <c r="Q2130" t="str">
        <f t="shared" si="34"/>
        <v>14</v>
      </c>
    </row>
    <row r="2131" spans="1:17" x14ac:dyDescent="0.25">
      <c r="A2131">
        <v>2130</v>
      </c>
      <c r="F2131">
        <v>55.731582000000003</v>
      </c>
      <c r="G2131" s="3">
        <v>3</v>
      </c>
      <c r="H2131">
        <v>56.944583000000002</v>
      </c>
      <c r="I2131" s="5">
        <v>4</v>
      </c>
      <c r="P2131">
        <v>2</v>
      </c>
      <c r="Q2131" t="str">
        <f t="shared" si="34"/>
        <v>34</v>
      </c>
    </row>
    <row r="2132" spans="1:17" x14ac:dyDescent="0.25">
      <c r="A2132">
        <v>2131</v>
      </c>
      <c r="F2132">
        <v>55.760581000000002</v>
      </c>
      <c r="G2132" s="3">
        <v>3</v>
      </c>
      <c r="H2132">
        <v>56.944526000000003</v>
      </c>
      <c r="I2132" s="5">
        <v>4</v>
      </c>
      <c r="P2132">
        <v>2</v>
      </c>
      <c r="Q2132" t="str">
        <f t="shared" si="34"/>
        <v>34</v>
      </c>
    </row>
    <row r="2133" spans="1:17" x14ac:dyDescent="0.25">
      <c r="A2133">
        <v>2132</v>
      </c>
      <c r="F2133">
        <v>55.737636000000002</v>
      </c>
      <c r="G2133" s="3">
        <v>3</v>
      </c>
      <c r="H2133">
        <v>56.948898</v>
      </c>
      <c r="I2133" s="5">
        <v>4</v>
      </c>
      <c r="P2133">
        <v>2</v>
      </c>
      <c r="Q2133" t="str">
        <f t="shared" si="34"/>
        <v>34</v>
      </c>
    </row>
    <row r="2134" spans="1:17" x14ac:dyDescent="0.25">
      <c r="A2134">
        <v>2133</v>
      </c>
      <c r="F2134">
        <v>55.715896000000001</v>
      </c>
      <c r="G2134" s="3">
        <v>3</v>
      </c>
      <c r="H2134">
        <v>56.975425000000001</v>
      </c>
      <c r="I2134" s="5">
        <v>4</v>
      </c>
      <c r="P2134">
        <v>2</v>
      </c>
      <c r="Q2134" t="str">
        <f t="shared" si="34"/>
        <v>34</v>
      </c>
    </row>
    <row r="2135" spans="1:17" x14ac:dyDescent="0.25">
      <c r="A2135">
        <v>2134</v>
      </c>
      <c r="F2135">
        <v>55.730636000000004</v>
      </c>
      <c r="G2135" s="3">
        <v>3</v>
      </c>
      <c r="H2135">
        <v>56.973476000000005</v>
      </c>
      <c r="I2135" s="5">
        <v>4</v>
      </c>
      <c r="P2135">
        <v>2</v>
      </c>
      <c r="Q2135" t="str">
        <f t="shared" si="34"/>
        <v>34</v>
      </c>
    </row>
    <row r="2136" spans="1:17" x14ac:dyDescent="0.25">
      <c r="A2136">
        <v>2135</v>
      </c>
      <c r="F2136">
        <v>55.731582000000003</v>
      </c>
      <c r="G2136" s="3">
        <v>3</v>
      </c>
      <c r="H2136">
        <v>56.961318000000006</v>
      </c>
      <c r="I2136" s="5">
        <v>4</v>
      </c>
      <c r="P2136">
        <v>2</v>
      </c>
      <c r="Q2136" t="str">
        <f t="shared" si="34"/>
        <v>34</v>
      </c>
    </row>
    <row r="2137" spans="1:17" x14ac:dyDescent="0.25">
      <c r="A2137">
        <v>2136</v>
      </c>
      <c r="D2137">
        <v>36.709161000000002</v>
      </c>
      <c r="E2137" s="2">
        <v>2</v>
      </c>
      <c r="F2137">
        <v>55.731582000000003</v>
      </c>
      <c r="G2137" s="3">
        <v>3</v>
      </c>
      <c r="H2137">
        <v>56.971790000000006</v>
      </c>
      <c r="I2137" s="5">
        <v>4</v>
      </c>
      <c r="P2137">
        <v>3</v>
      </c>
      <c r="Q2137" t="str">
        <f t="shared" si="34"/>
        <v>234</v>
      </c>
    </row>
    <row r="2138" spans="1:17" x14ac:dyDescent="0.25">
      <c r="A2138">
        <v>2137</v>
      </c>
      <c r="D2138">
        <v>36.593847000000004</v>
      </c>
      <c r="E2138" s="2">
        <v>2</v>
      </c>
      <c r="F2138">
        <v>55.731582000000003</v>
      </c>
      <c r="G2138" s="3">
        <v>3</v>
      </c>
      <c r="P2138">
        <v>2</v>
      </c>
      <c r="Q2138" t="str">
        <f t="shared" si="34"/>
        <v>23</v>
      </c>
    </row>
    <row r="2139" spans="1:17" x14ac:dyDescent="0.25">
      <c r="A2139">
        <v>2138</v>
      </c>
      <c r="D2139">
        <v>36.635900000000007</v>
      </c>
      <c r="E2139" s="2">
        <v>2</v>
      </c>
      <c r="P2139">
        <v>1</v>
      </c>
      <c r="Q2139" t="str">
        <f t="shared" si="34"/>
        <v>2</v>
      </c>
    </row>
    <row r="2140" spans="1:17" x14ac:dyDescent="0.25">
      <c r="A2140">
        <v>2139</v>
      </c>
      <c r="D2140">
        <v>36.627426</v>
      </c>
      <c r="E2140" s="2">
        <v>2</v>
      </c>
      <c r="P2140">
        <v>1</v>
      </c>
      <c r="Q2140" t="str">
        <f t="shared" si="34"/>
        <v>2</v>
      </c>
    </row>
    <row r="2141" spans="1:17" x14ac:dyDescent="0.25">
      <c r="A2141">
        <v>2140</v>
      </c>
      <c r="D2141">
        <v>36.645004</v>
      </c>
      <c r="E2141" s="2">
        <v>2</v>
      </c>
      <c r="P2141">
        <v>1</v>
      </c>
      <c r="Q2141" t="str">
        <f t="shared" si="34"/>
        <v>2</v>
      </c>
    </row>
    <row r="2142" spans="1:17" x14ac:dyDescent="0.25">
      <c r="A2142">
        <v>2141</v>
      </c>
      <c r="D2142">
        <v>36.640212000000005</v>
      </c>
      <c r="E2142" s="2">
        <v>2</v>
      </c>
      <c r="P2142">
        <v>1</v>
      </c>
      <c r="Q2142" t="str">
        <f t="shared" si="34"/>
        <v>2</v>
      </c>
    </row>
    <row r="2143" spans="1:17" x14ac:dyDescent="0.25">
      <c r="A2143">
        <v>2142</v>
      </c>
      <c r="D2143">
        <v>36.628422999999998</v>
      </c>
      <c r="E2143" s="2">
        <v>2</v>
      </c>
      <c r="P2143">
        <v>1</v>
      </c>
      <c r="Q2143" t="str">
        <f t="shared" si="34"/>
        <v>2</v>
      </c>
    </row>
    <row r="2144" spans="1:17" x14ac:dyDescent="0.25">
      <c r="A2144">
        <v>2143</v>
      </c>
      <c r="D2144">
        <v>36.617425000000004</v>
      </c>
      <c r="E2144" s="2">
        <v>2</v>
      </c>
      <c r="P2144">
        <v>1</v>
      </c>
      <c r="Q2144" t="str">
        <f t="shared" si="34"/>
        <v>2</v>
      </c>
    </row>
    <row r="2145" spans="1:17" x14ac:dyDescent="0.25">
      <c r="A2145">
        <v>2144</v>
      </c>
      <c r="B2145">
        <v>27.980003000000004</v>
      </c>
      <c r="C2145" s="4">
        <v>1</v>
      </c>
      <c r="D2145">
        <v>36.595844</v>
      </c>
      <c r="E2145" s="2">
        <v>2</v>
      </c>
      <c r="P2145">
        <v>2</v>
      </c>
      <c r="Q2145" t="str">
        <f t="shared" si="34"/>
        <v>12</v>
      </c>
    </row>
    <row r="2146" spans="1:17" x14ac:dyDescent="0.25">
      <c r="A2146">
        <v>2145</v>
      </c>
      <c r="B2146">
        <v>27.983476000000003</v>
      </c>
      <c r="C2146" s="4">
        <v>1</v>
      </c>
      <c r="D2146">
        <v>36.709161000000002</v>
      </c>
      <c r="E2146" s="2">
        <v>2</v>
      </c>
      <c r="P2146">
        <v>2</v>
      </c>
      <c r="Q2146" t="str">
        <f t="shared" si="34"/>
        <v>12</v>
      </c>
    </row>
    <row r="2147" spans="1:17" x14ac:dyDescent="0.25">
      <c r="A2147">
        <v>2146</v>
      </c>
      <c r="B2147">
        <v>27.924846000000002</v>
      </c>
      <c r="C2147" s="4">
        <v>1</v>
      </c>
      <c r="P2147">
        <v>1</v>
      </c>
      <c r="Q2147" t="str">
        <f t="shared" si="34"/>
        <v>1</v>
      </c>
    </row>
    <row r="2148" spans="1:17" x14ac:dyDescent="0.25">
      <c r="A2148">
        <v>2147</v>
      </c>
      <c r="B2148">
        <v>27.901319000000001</v>
      </c>
      <c r="C2148" s="4">
        <v>1</v>
      </c>
      <c r="P2148">
        <v>1</v>
      </c>
      <c r="Q2148" t="str">
        <f t="shared" si="34"/>
        <v>1</v>
      </c>
    </row>
    <row r="2149" spans="1:17" x14ac:dyDescent="0.25">
      <c r="A2149">
        <v>2148</v>
      </c>
      <c r="B2149">
        <v>27.937425000000005</v>
      </c>
      <c r="C2149" s="4">
        <v>1</v>
      </c>
      <c r="P2149">
        <v>1</v>
      </c>
      <c r="Q2149" t="str">
        <f t="shared" si="34"/>
        <v>1</v>
      </c>
    </row>
    <row r="2150" spans="1:17" x14ac:dyDescent="0.25">
      <c r="A2150">
        <v>2149</v>
      </c>
      <c r="B2150">
        <v>27.962215</v>
      </c>
      <c r="C2150" s="4">
        <v>1</v>
      </c>
      <c r="P2150">
        <v>1</v>
      </c>
      <c r="Q2150" t="str">
        <f t="shared" si="34"/>
        <v>1</v>
      </c>
    </row>
    <row r="2151" spans="1:17" x14ac:dyDescent="0.25">
      <c r="A2151">
        <v>2150</v>
      </c>
      <c r="B2151">
        <v>27.987424000000004</v>
      </c>
      <c r="C2151" s="4">
        <v>1</v>
      </c>
      <c r="P2151">
        <v>1</v>
      </c>
      <c r="Q2151" t="str">
        <f t="shared" si="34"/>
        <v>1</v>
      </c>
    </row>
    <row r="2152" spans="1:17" x14ac:dyDescent="0.25">
      <c r="A2152">
        <v>2151</v>
      </c>
      <c r="B2152">
        <v>28.019109</v>
      </c>
      <c r="C2152" s="4">
        <v>1</v>
      </c>
      <c r="P2152">
        <v>1</v>
      </c>
      <c r="Q2152" t="str">
        <f t="shared" si="34"/>
        <v>1</v>
      </c>
    </row>
    <row r="2153" spans="1:17" x14ac:dyDescent="0.25">
      <c r="A2153">
        <v>2152</v>
      </c>
      <c r="B2153">
        <v>27.994636</v>
      </c>
      <c r="C2153" s="4">
        <v>1</v>
      </c>
      <c r="P2153">
        <v>1</v>
      </c>
      <c r="Q2153" t="str">
        <f t="shared" si="34"/>
        <v>1</v>
      </c>
    </row>
    <row r="2154" spans="1:17" x14ac:dyDescent="0.25">
      <c r="A2154">
        <v>2153</v>
      </c>
      <c r="B2154">
        <v>27.980003000000004</v>
      </c>
      <c r="C2154" s="4">
        <v>1</v>
      </c>
      <c r="H2154">
        <v>30.038741999999999</v>
      </c>
      <c r="I2154" s="5">
        <v>4</v>
      </c>
      <c r="P2154">
        <v>2</v>
      </c>
      <c r="Q2154" t="str">
        <f t="shared" si="34"/>
        <v>14</v>
      </c>
    </row>
    <row r="2155" spans="1:17" x14ac:dyDescent="0.25">
      <c r="A2155">
        <v>2154</v>
      </c>
      <c r="B2155">
        <v>27.980003000000004</v>
      </c>
      <c r="C2155" s="4">
        <v>1</v>
      </c>
      <c r="F2155">
        <v>27.923004000000006</v>
      </c>
      <c r="G2155" s="3">
        <v>3</v>
      </c>
      <c r="H2155">
        <v>30.038741999999999</v>
      </c>
      <c r="I2155" s="5">
        <v>4</v>
      </c>
      <c r="P2155">
        <v>3</v>
      </c>
      <c r="Q2155" t="str">
        <f t="shared" si="34"/>
        <v>134</v>
      </c>
    </row>
    <row r="2156" spans="1:17" x14ac:dyDescent="0.25">
      <c r="A2156">
        <v>2155</v>
      </c>
      <c r="F2156">
        <v>27.923004000000006</v>
      </c>
      <c r="G2156" s="3">
        <v>3</v>
      </c>
      <c r="H2156">
        <v>30.038741999999999</v>
      </c>
      <c r="I2156" s="5">
        <v>4</v>
      </c>
      <c r="P2156">
        <v>2</v>
      </c>
      <c r="Q2156" t="str">
        <f t="shared" si="34"/>
        <v>34</v>
      </c>
    </row>
    <row r="2157" spans="1:17" x14ac:dyDescent="0.25">
      <c r="A2157">
        <v>2156</v>
      </c>
      <c r="F2157">
        <v>27.923004000000006</v>
      </c>
      <c r="G2157" s="3">
        <v>3</v>
      </c>
      <c r="H2157">
        <v>30.038741999999999</v>
      </c>
      <c r="I2157" s="5">
        <v>4</v>
      </c>
      <c r="J2157">
        <v>38.920108000000006</v>
      </c>
      <c r="K2157" t="s">
        <v>22</v>
      </c>
      <c r="Q2157" t="str">
        <f t="shared" si="34"/>
        <v>34</v>
      </c>
    </row>
    <row r="2158" spans="1:17" x14ac:dyDescent="0.25">
      <c r="A2158">
        <v>2157</v>
      </c>
      <c r="Q2158" t="str">
        <f t="shared" si="34"/>
        <v/>
      </c>
    </row>
    <row r="2159" spans="1:17" x14ac:dyDescent="0.25">
      <c r="A2159">
        <v>2158</v>
      </c>
      <c r="J2159">
        <v>236.236524</v>
      </c>
      <c r="K2159" t="s">
        <v>22</v>
      </c>
      <c r="Q2159" t="str">
        <f t="shared" si="34"/>
        <v/>
      </c>
    </row>
    <row r="2160" spans="1:17" x14ac:dyDescent="0.25">
      <c r="A2160">
        <v>2159</v>
      </c>
      <c r="D2160">
        <v>240.011426</v>
      </c>
      <c r="E2160" s="2">
        <v>2</v>
      </c>
      <c r="P2160">
        <v>1</v>
      </c>
      <c r="Q2160" t="str">
        <f t="shared" si="34"/>
        <v>2</v>
      </c>
    </row>
    <row r="2161" spans="1:17" x14ac:dyDescent="0.25">
      <c r="A2161">
        <v>2160</v>
      </c>
      <c r="D2161">
        <v>239.984984</v>
      </c>
      <c r="E2161" s="2">
        <v>2</v>
      </c>
      <c r="P2161">
        <v>1</v>
      </c>
      <c r="Q2161" t="str">
        <f t="shared" si="34"/>
        <v>2</v>
      </c>
    </row>
    <row r="2162" spans="1:17" x14ac:dyDescent="0.25">
      <c r="A2162">
        <v>2161</v>
      </c>
      <c r="D2162">
        <v>239.97622200000001</v>
      </c>
      <c r="E2162" s="2">
        <v>2</v>
      </c>
      <c r="P2162">
        <v>1</v>
      </c>
      <c r="Q2162" t="str">
        <f t="shared" si="34"/>
        <v>2</v>
      </c>
    </row>
    <row r="2163" spans="1:17" x14ac:dyDescent="0.25">
      <c r="A2163">
        <v>2162</v>
      </c>
      <c r="D2163">
        <v>239.945502</v>
      </c>
      <c r="E2163" s="2">
        <v>2</v>
      </c>
      <c r="P2163">
        <v>1</v>
      </c>
      <c r="Q2163" t="str">
        <f t="shared" si="34"/>
        <v>2</v>
      </c>
    </row>
    <row r="2164" spans="1:17" x14ac:dyDescent="0.25">
      <c r="A2164">
        <v>2163</v>
      </c>
      <c r="D2164">
        <v>239.93905899999999</v>
      </c>
      <c r="E2164" s="2">
        <v>2</v>
      </c>
      <c r="P2164">
        <v>1</v>
      </c>
      <c r="Q2164" t="str">
        <f t="shared" si="34"/>
        <v>2</v>
      </c>
    </row>
    <row r="2165" spans="1:17" x14ac:dyDescent="0.25">
      <c r="A2165">
        <v>2164</v>
      </c>
      <c r="D2165">
        <v>239.95349200000001</v>
      </c>
      <c r="E2165" s="2">
        <v>2</v>
      </c>
      <c r="P2165">
        <v>1</v>
      </c>
      <c r="Q2165" t="str">
        <f t="shared" si="34"/>
        <v>2</v>
      </c>
    </row>
    <row r="2166" spans="1:17" x14ac:dyDescent="0.25">
      <c r="A2166">
        <v>2165</v>
      </c>
      <c r="B2166">
        <v>232.606202</v>
      </c>
      <c r="C2166" s="4">
        <v>1</v>
      </c>
      <c r="D2166">
        <v>239.951896</v>
      </c>
      <c r="E2166" s="2">
        <v>2</v>
      </c>
      <c r="P2166">
        <v>2</v>
      </c>
      <c r="Q2166" t="str">
        <f t="shared" si="34"/>
        <v>12</v>
      </c>
    </row>
    <row r="2167" spans="1:17" x14ac:dyDescent="0.25">
      <c r="A2167">
        <v>2166</v>
      </c>
      <c r="B2167">
        <v>232.570224</v>
      </c>
      <c r="C2167" s="4">
        <v>1</v>
      </c>
      <c r="D2167">
        <v>239.87545499999999</v>
      </c>
      <c r="E2167" s="2">
        <v>2</v>
      </c>
      <c r="P2167">
        <v>2</v>
      </c>
      <c r="Q2167" t="str">
        <f t="shared" si="34"/>
        <v>12</v>
      </c>
    </row>
    <row r="2168" spans="1:17" x14ac:dyDescent="0.25">
      <c r="A2168">
        <v>2167</v>
      </c>
      <c r="B2168">
        <v>232.59171800000001</v>
      </c>
      <c r="C2168" s="4">
        <v>1</v>
      </c>
      <c r="D2168">
        <v>240.011426</v>
      </c>
      <c r="E2168" s="2">
        <v>2</v>
      </c>
      <c r="P2168">
        <v>2</v>
      </c>
      <c r="Q2168" t="str">
        <f t="shared" si="34"/>
        <v>12</v>
      </c>
    </row>
    <row r="2169" spans="1:17" x14ac:dyDescent="0.25">
      <c r="A2169">
        <v>2168</v>
      </c>
      <c r="B2169">
        <v>232.552133</v>
      </c>
      <c r="C2169" s="4">
        <v>1</v>
      </c>
      <c r="H2169">
        <v>240.217601</v>
      </c>
      <c r="I2169" s="5">
        <v>4</v>
      </c>
      <c r="P2169">
        <v>2</v>
      </c>
      <c r="Q2169" t="str">
        <f t="shared" si="34"/>
        <v>14</v>
      </c>
    </row>
    <row r="2170" spans="1:17" x14ac:dyDescent="0.25">
      <c r="A2170">
        <v>2169</v>
      </c>
      <c r="B2170">
        <v>232.56084300000001</v>
      </c>
      <c r="C2170" s="4">
        <v>1</v>
      </c>
      <c r="H2170">
        <v>240.11972</v>
      </c>
      <c r="I2170" s="5">
        <v>4</v>
      </c>
      <c r="P2170">
        <v>2</v>
      </c>
      <c r="Q2170" t="str">
        <f t="shared" si="34"/>
        <v>14</v>
      </c>
    </row>
    <row r="2171" spans="1:17" x14ac:dyDescent="0.25">
      <c r="A2171">
        <v>2170</v>
      </c>
      <c r="B2171">
        <v>232.502444</v>
      </c>
      <c r="C2171" s="4">
        <v>1</v>
      </c>
      <c r="F2171">
        <v>236.64397700000001</v>
      </c>
      <c r="G2171" s="3">
        <v>3</v>
      </c>
      <c r="H2171">
        <v>240.14801900000001</v>
      </c>
      <c r="I2171" s="5">
        <v>4</v>
      </c>
      <c r="P2171">
        <v>3</v>
      </c>
      <c r="Q2171" t="str">
        <f t="shared" si="34"/>
        <v>134</v>
      </c>
    </row>
    <row r="2172" spans="1:17" x14ac:dyDescent="0.25">
      <c r="A2172">
        <v>2171</v>
      </c>
      <c r="B2172">
        <v>232.49553800000001</v>
      </c>
      <c r="C2172" s="4">
        <v>1</v>
      </c>
      <c r="F2172">
        <v>236.628772</v>
      </c>
      <c r="G2172" s="3">
        <v>3</v>
      </c>
      <c r="H2172">
        <v>240.14229499999999</v>
      </c>
      <c r="I2172" s="5">
        <v>4</v>
      </c>
      <c r="P2172">
        <v>3</v>
      </c>
      <c r="Q2172" t="str">
        <f t="shared" si="34"/>
        <v>134</v>
      </c>
    </row>
    <row r="2173" spans="1:17" x14ac:dyDescent="0.25">
      <c r="A2173">
        <v>2172</v>
      </c>
      <c r="B2173">
        <v>232.606202</v>
      </c>
      <c r="C2173" s="4">
        <v>1</v>
      </c>
      <c r="F2173">
        <v>236.60191800000001</v>
      </c>
      <c r="G2173" s="3">
        <v>3</v>
      </c>
      <c r="H2173">
        <v>240.170232</v>
      </c>
      <c r="I2173" s="5">
        <v>4</v>
      </c>
      <c r="P2173">
        <v>3</v>
      </c>
      <c r="Q2173" t="str">
        <f t="shared" si="34"/>
        <v>134</v>
      </c>
    </row>
    <row r="2174" spans="1:17" x14ac:dyDescent="0.25">
      <c r="A2174">
        <v>2173</v>
      </c>
      <c r="B2174">
        <v>232.606202</v>
      </c>
      <c r="C2174" s="4">
        <v>1</v>
      </c>
      <c r="F2174">
        <v>236.64856399999999</v>
      </c>
      <c r="G2174" s="3">
        <v>3</v>
      </c>
      <c r="H2174">
        <v>240.20425299999999</v>
      </c>
      <c r="I2174" s="5">
        <v>4</v>
      </c>
      <c r="P2174">
        <v>3</v>
      </c>
      <c r="Q2174" t="str">
        <f t="shared" si="34"/>
        <v>134</v>
      </c>
    </row>
    <row r="2175" spans="1:17" x14ac:dyDescent="0.25">
      <c r="A2175">
        <v>2174</v>
      </c>
      <c r="F2175">
        <v>236.66047</v>
      </c>
      <c r="G2175" s="3">
        <v>3</v>
      </c>
      <c r="H2175">
        <v>240.19553999999999</v>
      </c>
      <c r="I2175" s="5">
        <v>4</v>
      </c>
      <c r="P2175">
        <v>2</v>
      </c>
      <c r="Q2175" t="str">
        <f t="shared" si="34"/>
        <v>34</v>
      </c>
    </row>
    <row r="2176" spans="1:17" x14ac:dyDescent="0.25">
      <c r="A2176">
        <v>2175</v>
      </c>
      <c r="F2176">
        <v>236.71433400000001</v>
      </c>
      <c r="G2176" s="3">
        <v>3</v>
      </c>
      <c r="H2176">
        <v>240.217601</v>
      </c>
      <c r="I2176" s="5">
        <v>4</v>
      </c>
      <c r="P2176">
        <v>2</v>
      </c>
      <c r="Q2176" t="str">
        <f t="shared" si="34"/>
        <v>34</v>
      </c>
    </row>
    <row r="2177" spans="1:17" x14ac:dyDescent="0.25">
      <c r="A2177">
        <v>2176</v>
      </c>
      <c r="F2177">
        <v>236.738044</v>
      </c>
      <c r="G2177" s="3">
        <v>3</v>
      </c>
      <c r="H2177">
        <v>240.19822199999999</v>
      </c>
      <c r="I2177" s="5">
        <v>4</v>
      </c>
      <c r="P2177">
        <v>2</v>
      </c>
      <c r="Q2177" t="str">
        <f t="shared" si="34"/>
        <v>34</v>
      </c>
    </row>
    <row r="2178" spans="1:17" x14ac:dyDescent="0.25">
      <c r="A2178">
        <v>2177</v>
      </c>
      <c r="F2178">
        <v>236.758454</v>
      </c>
      <c r="G2178" s="3">
        <v>3</v>
      </c>
      <c r="H2178">
        <v>240.19822199999999</v>
      </c>
      <c r="I2178" s="5">
        <v>4</v>
      </c>
      <c r="P2178">
        <v>2</v>
      </c>
      <c r="Q2178" t="str">
        <f t="shared" ref="Q2178:Q2241" si="35">CONCATENATE(C2178,E2178,G2178,I2178)</f>
        <v>34</v>
      </c>
    </row>
    <row r="2179" spans="1:17" x14ac:dyDescent="0.25">
      <c r="A2179">
        <v>2178</v>
      </c>
      <c r="F2179">
        <v>236.63315299999999</v>
      </c>
      <c r="G2179" s="3">
        <v>3</v>
      </c>
      <c r="P2179">
        <v>1</v>
      </c>
      <c r="Q2179" t="str">
        <f t="shared" si="35"/>
        <v>3</v>
      </c>
    </row>
    <row r="2180" spans="1:17" x14ac:dyDescent="0.25">
      <c r="A2180">
        <v>2179</v>
      </c>
      <c r="F2180">
        <v>236.64397700000001</v>
      </c>
      <c r="G2180" s="3">
        <v>3</v>
      </c>
      <c r="P2180">
        <v>1</v>
      </c>
      <c r="Q2180" t="str">
        <f t="shared" si="35"/>
        <v>3</v>
      </c>
    </row>
    <row r="2181" spans="1:17" x14ac:dyDescent="0.25">
      <c r="A2181">
        <v>2180</v>
      </c>
      <c r="P2181">
        <v>0</v>
      </c>
      <c r="Q2181" t="str">
        <f t="shared" si="35"/>
        <v/>
      </c>
    </row>
    <row r="2182" spans="1:17" x14ac:dyDescent="0.25">
      <c r="A2182">
        <v>2181</v>
      </c>
      <c r="P2182">
        <v>0</v>
      </c>
      <c r="Q2182" t="str">
        <f t="shared" si="35"/>
        <v/>
      </c>
    </row>
    <row r="2183" spans="1:17" x14ac:dyDescent="0.25">
      <c r="A2183">
        <v>2182</v>
      </c>
      <c r="D2183">
        <v>217.540661</v>
      </c>
      <c r="E2183" s="2">
        <v>2</v>
      </c>
      <c r="P2183">
        <v>1</v>
      </c>
      <c r="Q2183" t="str">
        <f t="shared" si="35"/>
        <v>2</v>
      </c>
    </row>
    <row r="2184" spans="1:17" x14ac:dyDescent="0.25">
      <c r="A2184">
        <v>2183</v>
      </c>
      <c r="D2184">
        <v>217.540661</v>
      </c>
      <c r="E2184" s="2">
        <v>2</v>
      </c>
      <c r="P2184">
        <v>1</v>
      </c>
      <c r="Q2184" t="str">
        <f t="shared" si="35"/>
        <v>2</v>
      </c>
    </row>
    <row r="2185" spans="1:17" x14ac:dyDescent="0.25">
      <c r="A2185">
        <v>2184</v>
      </c>
      <c r="D2185">
        <v>217.540661</v>
      </c>
      <c r="E2185" s="2">
        <v>2</v>
      </c>
      <c r="P2185">
        <v>1</v>
      </c>
      <c r="Q2185" t="str">
        <f t="shared" si="35"/>
        <v>2</v>
      </c>
    </row>
    <row r="2186" spans="1:17" x14ac:dyDescent="0.25">
      <c r="A2186">
        <v>2185</v>
      </c>
      <c r="D2186">
        <v>217.540661</v>
      </c>
      <c r="E2186" s="2">
        <v>2</v>
      </c>
      <c r="P2186">
        <v>1</v>
      </c>
      <c r="Q2186" t="str">
        <f t="shared" si="35"/>
        <v>2</v>
      </c>
    </row>
    <row r="2187" spans="1:17" x14ac:dyDescent="0.25">
      <c r="A2187">
        <v>2186</v>
      </c>
      <c r="D2187">
        <v>217.563805</v>
      </c>
      <c r="E2187" s="2">
        <v>2</v>
      </c>
      <c r="P2187">
        <v>1</v>
      </c>
      <c r="Q2187" t="str">
        <f t="shared" si="35"/>
        <v>2</v>
      </c>
    </row>
    <row r="2188" spans="1:17" x14ac:dyDescent="0.25">
      <c r="A2188">
        <v>2187</v>
      </c>
      <c r="D2188">
        <v>217.58035000000001</v>
      </c>
      <c r="E2188" s="2">
        <v>2</v>
      </c>
      <c r="P2188">
        <v>1</v>
      </c>
      <c r="Q2188" t="str">
        <f t="shared" si="35"/>
        <v>2</v>
      </c>
    </row>
    <row r="2189" spans="1:17" x14ac:dyDescent="0.25">
      <c r="A2189">
        <v>2188</v>
      </c>
      <c r="D2189">
        <v>217.59003999999999</v>
      </c>
      <c r="E2189" s="2">
        <v>2</v>
      </c>
      <c r="P2189">
        <v>1</v>
      </c>
      <c r="Q2189" t="str">
        <f t="shared" si="35"/>
        <v>2</v>
      </c>
    </row>
    <row r="2190" spans="1:17" x14ac:dyDescent="0.25">
      <c r="A2190">
        <v>2189</v>
      </c>
      <c r="D2190">
        <v>217.57684499999999</v>
      </c>
      <c r="E2190" s="2">
        <v>2</v>
      </c>
      <c r="P2190">
        <v>1</v>
      </c>
      <c r="Q2190" t="str">
        <f t="shared" si="35"/>
        <v>2</v>
      </c>
    </row>
    <row r="2191" spans="1:17" x14ac:dyDescent="0.25">
      <c r="A2191">
        <v>2190</v>
      </c>
      <c r="D2191">
        <v>217.54576399999999</v>
      </c>
      <c r="E2191" s="2">
        <v>2</v>
      </c>
      <c r="P2191">
        <v>1</v>
      </c>
      <c r="Q2191" t="str">
        <f t="shared" si="35"/>
        <v>2</v>
      </c>
    </row>
    <row r="2192" spans="1:17" x14ac:dyDescent="0.25">
      <c r="A2192">
        <v>2191</v>
      </c>
      <c r="D2192">
        <v>217.540661</v>
      </c>
      <c r="E2192" s="2">
        <v>2</v>
      </c>
      <c r="P2192">
        <v>1</v>
      </c>
      <c r="Q2192" t="str">
        <f t="shared" si="35"/>
        <v>2</v>
      </c>
    </row>
    <row r="2193" spans="1:17" x14ac:dyDescent="0.25">
      <c r="A2193">
        <v>2192</v>
      </c>
      <c r="B2193">
        <v>208.63072099999999</v>
      </c>
      <c r="C2193" s="4">
        <v>1</v>
      </c>
      <c r="H2193">
        <v>217.73369199999999</v>
      </c>
      <c r="I2193" s="5">
        <v>4</v>
      </c>
      <c r="P2193">
        <v>2</v>
      </c>
      <c r="Q2193" t="str">
        <f t="shared" si="35"/>
        <v>14</v>
      </c>
    </row>
    <row r="2194" spans="1:17" x14ac:dyDescent="0.25">
      <c r="A2194">
        <v>2193</v>
      </c>
      <c r="B2194">
        <v>208.63449300000002</v>
      </c>
      <c r="C2194" s="4">
        <v>1</v>
      </c>
      <c r="H2194">
        <v>217.616894</v>
      </c>
      <c r="I2194" s="5">
        <v>4</v>
      </c>
      <c r="P2194">
        <v>2</v>
      </c>
      <c r="Q2194" t="str">
        <f t="shared" si="35"/>
        <v>14</v>
      </c>
    </row>
    <row r="2195" spans="1:17" x14ac:dyDescent="0.25">
      <c r="A2195">
        <v>2194</v>
      </c>
      <c r="B2195">
        <v>208.674643</v>
      </c>
      <c r="C2195" s="4">
        <v>1</v>
      </c>
      <c r="H2195">
        <v>217.64276899999999</v>
      </c>
      <c r="I2195" s="5">
        <v>4</v>
      </c>
      <c r="P2195">
        <v>2</v>
      </c>
      <c r="Q2195" t="str">
        <f t="shared" si="35"/>
        <v>14</v>
      </c>
    </row>
    <row r="2196" spans="1:17" x14ac:dyDescent="0.25">
      <c r="A2196">
        <v>2195</v>
      </c>
      <c r="B2196">
        <v>208.666583</v>
      </c>
      <c r="C2196" s="4">
        <v>1</v>
      </c>
      <c r="H2196">
        <v>217.645037</v>
      </c>
      <c r="I2196" s="5">
        <v>4</v>
      </c>
      <c r="P2196">
        <v>2</v>
      </c>
      <c r="Q2196" t="str">
        <f t="shared" si="35"/>
        <v>14</v>
      </c>
    </row>
    <row r="2197" spans="1:17" x14ac:dyDescent="0.25">
      <c r="A2197">
        <v>2196</v>
      </c>
      <c r="B2197">
        <v>208.68051</v>
      </c>
      <c r="C2197" s="4">
        <v>1</v>
      </c>
      <c r="F2197">
        <v>214.102339</v>
      </c>
      <c r="G2197" s="3">
        <v>3</v>
      </c>
      <c r="H2197">
        <v>217.6772</v>
      </c>
      <c r="I2197" s="5">
        <v>4</v>
      </c>
      <c r="P2197">
        <v>3</v>
      </c>
      <c r="Q2197" t="str">
        <f t="shared" si="35"/>
        <v>134</v>
      </c>
    </row>
    <row r="2198" spans="1:17" x14ac:dyDescent="0.25">
      <c r="A2198">
        <v>2197</v>
      </c>
      <c r="B2198">
        <v>208.700457</v>
      </c>
      <c r="C2198" s="4">
        <v>1</v>
      </c>
      <c r="F2198">
        <v>214.10434899999998</v>
      </c>
      <c r="G2198" s="3">
        <v>3</v>
      </c>
      <c r="H2198">
        <v>217.659212</v>
      </c>
      <c r="I2198" s="5">
        <v>4</v>
      </c>
      <c r="P2198">
        <v>3</v>
      </c>
      <c r="Q2198" t="str">
        <f t="shared" si="35"/>
        <v>134</v>
      </c>
    </row>
    <row r="2199" spans="1:17" x14ac:dyDescent="0.25">
      <c r="A2199">
        <v>2198</v>
      </c>
      <c r="B2199">
        <v>208.66704000000001</v>
      </c>
      <c r="C2199" s="4">
        <v>1</v>
      </c>
      <c r="F2199">
        <v>214.16908799999999</v>
      </c>
      <c r="G2199" s="3">
        <v>3</v>
      </c>
      <c r="H2199">
        <v>217.67931400000001</v>
      </c>
      <c r="I2199" s="5">
        <v>4</v>
      </c>
      <c r="P2199">
        <v>3</v>
      </c>
      <c r="Q2199" t="str">
        <f t="shared" si="35"/>
        <v>134</v>
      </c>
    </row>
    <row r="2200" spans="1:17" x14ac:dyDescent="0.25">
      <c r="A2200">
        <v>2199</v>
      </c>
      <c r="B2200">
        <v>208.63072099999999</v>
      </c>
      <c r="C2200" s="4">
        <v>1</v>
      </c>
      <c r="F2200">
        <v>214.15367599999999</v>
      </c>
      <c r="G2200" s="3">
        <v>3</v>
      </c>
      <c r="H2200">
        <v>217.702921</v>
      </c>
      <c r="I2200" s="5">
        <v>4</v>
      </c>
      <c r="P2200">
        <v>3</v>
      </c>
      <c r="Q2200" t="str">
        <f t="shared" si="35"/>
        <v>134</v>
      </c>
    </row>
    <row r="2201" spans="1:17" x14ac:dyDescent="0.25">
      <c r="A2201">
        <v>2200</v>
      </c>
      <c r="F2201">
        <v>214.126307</v>
      </c>
      <c r="G2201" s="3">
        <v>3</v>
      </c>
      <c r="H2201">
        <v>217.72740400000001</v>
      </c>
      <c r="I2201" s="5">
        <v>4</v>
      </c>
      <c r="P2201">
        <v>2</v>
      </c>
      <c r="Q2201" t="str">
        <f t="shared" si="35"/>
        <v>34</v>
      </c>
    </row>
    <row r="2202" spans="1:17" x14ac:dyDescent="0.25">
      <c r="A2202">
        <v>2201</v>
      </c>
      <c r="F2202">
        <v>214.09491600000001</v>
      </c>
      <c r="G2202" s="3">
        <v>3</v>
      </c>
      <c r="H2202">
        <v>217.73369199999999</v>
      </c>
      <c r="I2202" s="5">
        <v>4</v>
      </c>
      <c r="P2202">
        <v>2</v>
      </c>
      <c r="Q2202" t="str">
        <f t="shared" si="35"/>
        <v>34</v>
      </c>
    </row>
    <row r="2203" spans="1:17" x14ac:dyDescent="0.25">
      <c r="A2203">
        <v>2202</v>
      </c>
      <c r="F2203">
        <v>214.06460899999999</v>
      </c>
      <c r="G2203" s="3">
        <v>3</v>
      </c>
      <c r="P2203">
        <v>1</v>
      </c>
      <c r="Q2203" t="str">
        <f t="shared" si="35"/>
        <v>3</v>
      </c>
    </row>
    <row r="2204" spans="1:17" x14ac:dyDescent="0.25">
      <c r="A2204">
        <v>2203</v>
      </c>
      <c r="F2204">
        <v>214.102339</v>
      </c>
      <c r="G2204" s="3">
        <v>3</v>
      </c>
      <c r="P2204">
        <v>1</v>
      </c>
      <c r="Q2204" t="str">
        <f t="shared" si="35"/>
        <v>3</v>
      </c>
    </row>
    <row r="2205" spans="1:17" x14ac:dyDescent="0.25">
      <c r="A2205">
        <v>2204</v>
      </c>
      <c r="F2205">
        <v>214.102339</v>
      </c>
      <c r="G2205" s="3">
        <v>3</v>
      </c>
      <c r="P2205">
        <v>1</v>
      </c>
      <c r="Q2205" t="str">
        <f t="shared" si="35"/>
        <v>3</v>
      </c>
    </row>
    <row r="2206" spans="1:17" x14ac:dyDescent="0.25">
      <c r="A2206">
        <v>2205</v>
      </c>
      <c r="F2206">
        <v>214.102339</v>
      </c>
      <c r="G2206" s="3">
        <v>3</v>
      </c>
      <c r="P2206">
        <v>1</v>
      </c>
      <c r="Q2206" t="str">
        <f t="shared" si="35"/>
        <v>3</v>
      </c>
    </row>
    <row r="2207" spans="1:17" x14ac:dyDescent="0.25">
      <c r="A2207">
        <v>2206</v>
      </c>
      <c r="P2207">
        <v>0</v>
      </c>
      <c r="Q2207" t="str">
        <f t="shared" si="35"/>
        <v/>
      </c>
    </row>
    <row r="2208" spans="1:17" x14ac:dyDescent="0.25">
      <c r="A2208">
        <v>2207</v>
      </c>
      <c r="P2208">
        <v>0</v>
      </c>
      <c r="Q2208" t="str">
        <f t="shared" si="35"/>
        <v/>
      </c>
    </row>
    <row r="2209" spans="1:17" x14ac:dyDescent="0.25">
      <c r="A2209">
        <v>2208</v>
      </c>
      <c r="P2209">
        <v>0</v>
      </c>
      <c r="Q2209" t="str">
        <f t="shared" si="35"/>
        <v/>
      </c>
    </row>
    <row r="2210" spans="1:17" x14ac:dyDescent="0.25">
      <c r="A2210">
        <v>2209</v>
      </c>
      <c r="P2210">
        <v>0</v>
      </c>
      <c r="Q2210" t="str">
        <f t="shared" si="35"/>
        <v/>
      </c>
    </row>
    <row r="2211" spans="1:17" x14ac:dyDescent="0.25">
      <c r="A2211">
        <v>2210</v>
      </c>
      <c r="D2211">
        <v>189.93756000000002</v>
      </c>
      <c r="E2211" s="2">
        <v>2</v>
      </c>
      <c r="P2211">
        <v>1</v>
      </c>
      <c r="Q2211" t="str">
        <f t="shared" si="35"/>
        <v>2</v>
      </c>
    </row>
    <row r="2212" spans="1:17" x14ac:dyDescent="0.25">
      <c r="A2212">
        <v>2211</v>
      </c>
      <c r="D2212">
        <v>189.94515799999999</v>
      </c>
      <c r="E2212" s="2">
        <v>2</v>
      </c>
      <c r="P2212">
        <v>1</v>
      </c>
      <c r="Q2212" t="str">
        <f t="shared" si="35"/>
        <v>2</v>
      </c>
    </row>
    <row r="2213" spans="1:17" x14ac:dyDescent="0.25">
      <c r="A2213">
        <v>2212</v>
      </c>
      <c r="D2213">
        <v>189.937151</v>
      </c>
      <c r="E2213" s="2">
        <v>2</v>
      </c>
      <c r="P2213">
        <v>1</v>
      </c>
      <c r="Q2213" t="str">
        <f t="shared" si="35"/>
        <v>2</v>
      </c>
    </row>
    <row r="2214" spans="1:17" x14ac:dyDescent="0.25">
      <c r="A2214">
        <v>2213</v>
      </c>
      <c r="D2214">
        <v>189.921435</v>
      </c>
      <c r="E2214" s="2">
        <v>2</v>
      </c>
      <c r="P2214">
        <v>1</v>
      </c>
      <c r="Q2214" t="str">
        <f t="shared" si="35"/>
        <v>2</v>
      </c>
    </row>
    <row r="2215" spans="1:17" x14ac:dyDescent="0.25">
      <c r="A2215">
        <v>2214</v>
      </c>
      <c r="D2215">
        <v>189.91582299999999</v>
      </c>
      <c r="E2215" s="2">
        <v>2</v>
      </c>
      <c r="P2215">
        <v>1</v>
      </c>
      <c r="Q2215" t="str">
        <f t="shared" si="35"/>
        <v>2</v>
      </c>
    </row>
    <row r="2216" spans="1:17" x14ac:dyDescent="0.25">
      <c r="A2216">
        <v>2215</v>
      </c>
      <c r="D2216">
        <v>189.90577200000001</v>
      </c>
      <c r="E2216" s="2">
        <v>2</v>
      </c>
      <c r="P2216">
        <v>1</v>
      </c>
      <c r="Q2216" t="str">
        <f t="shared" si="35"/>
        <v>2</v>
      </c>
    </row>
    <row r="2217" spans="1:17" x14ac:dyDescent="0.25">
      <c r="A2217">
        <v>2216</v>
      </c>
      <c r="B2217">
        <v>183.26504800000001</v>
      </c>
      <c r="C2217" s="4">
        <v>1</v>
      </c>
      <c r="D2217">
        <v>189.88194900000002</v>
      </c>
      <c r="E2217" s="2">
        <v>2</v>
      </c>
      <c r="P2217">
        <v>2</v>
      </c>
      <c r="Q2217" t="str">
        <f t="shared" si="35"/>
        <v>12</v>
      </c>
    </row>
    <row r="2218" spans="1:17" x14ac:dyDescent="0.25">
      <c r="A2218">
        <v>2217</v>
      </c>
      <c r="B2218">
        <v>183.28790500000002</v>
      </c>
      <c r="C2218" s="4">
        <v>1</v>
      </c>
      <c r="D2218">
        <v>189.85837800000002</v>
      </c>
      <c r="E2218" s="2">
        <v>2</v>
      </c>
      <c r="P2218">
        <v>2</v>
      </c>
      <c r="Q2218" t="str">
        <f t="shared" si="35"/>
        <v>12</v>
      </c>
    </row>
    <row r="2219" spans="1:17" x14ac:dyDescent="0.25">
      <c r="A2219">
        <v>2218</v>
      </c>
      <c r="B2219">
        <v>183.275507</v>
      </c>
      <c r="C2219" s="4">
        <v>1</v>
      </c>
      <c r="D2219">
        <v>189.93756000000002</v>
      </c>
      <c r="E2219" s="2">
        <v>2</v>
      </c>
      <c r="P2219">
        <v>2</v>
      </c>
      <c r="Q2219" t="str">
        <f t="shared" si="35"/>
        <v>12</v>
      </c>
    </row>
    <row r="2220" spans="1:17" x14ac:dyDescent="0.25">
      <c r="A2220">
        <v>2219</v>
      </c>
      <c r="B2220">
        <v>183.25724300000002</v>
      </c>
      <c r="C2220" s="4">
        <v>1</v>
      </c>
      <c r="D2220">
        <v>189.93756000000002</v>
      </c>
      <c r="E2220" s="2">
        <v>2</v>
      </c>
      <c r="P2220">
        <v>2</v>
      </c>
      <c r="Q2220" t="str">
        <f t="shared" si="35"/>
        <v>12</v>
      </c>
    </row>
    <row r="2221" spans="1:17" x14ac:dyDescent="0.25">
      <c r="A2221">
        <v>2220</v>
      </c>
      <c r="B2221">
        <v>183.34346199999999</v>
      </c>
      <c r="C2221" s="4">
        <v>1</v>
      </c>
      <c r="H2221">
        <v>189.54186100000001</v>
      </c>
      <c r="I2221" s="5">
        <v>4</v>
      </c>
      <c r="P2221">
        <v>2</v>
      </c>
      <c r="Q2221" t="str">
        <f t="shared" si="35"/>
        <v>14</v>
      </c>
    </row>
    <row r="2222" spans="1:17" x14ac:dyDescent="0.25">
      <c r="A2222">
        <v>2221</v>
      </c>
      <c r="B2222">
        <v>183.34907800000002</v>
      </c>
      <c r="C2222" s="4">
        <v>1</v>
      </c>
      <c r="F2222">
        <v>186.534571</v>
      </c>
      <c r="G2222" s="3">
        <v>3</v>
      </c>
      <c r="H2222">
        <v>189.47390999999999</v>
      </c>
      <c r="I2222" s="5">
        <v>4</v>
      </c>
      <c r="P2222">
        <v>3</v>
      </c>
      <c r="Q2222" t="str">
        <f t="shared" si="35"/>
        <v>134</v>
      </c>
    </row>
    <row r="2223" spans="1:17" x14ac:dyDescent="0.25">
      <c r="A2223">
        <v>2222</v>
      </c>
      <c r="B2223">
        <v>183.335555</v>
      </c>
      <c r="C2223" s="4">
        <v>1</v>
      </c>
      <c r="F2223">
        <v>186.526614</v>
      </c>
      <c r="G2223" s="3">
        <v>3</v>
      </c>
      <c r="H2223">
        <v>189.48181400000001</v>
      </c>
      <c r="I2223" s="5">
        <v>4</v>
      </c>
      <c r="P2223">
        <v>3</v>
      </c>
      <c r="Q2223" t="str">
        <f t="shared" si="35"/>
        <v>134</v>
      </c>
    </row>
    <row r="2224" spans="1:17" x14ac:dyDescent="0.25">
      <c r="A2224">
        <v>2223</v>
      </c>
      <c r="B2224">
        <v>183.26504800000001</v>
      </c>
      <c r="C2224" s="4">
        <v>1</v>
      </c>
      <c r="F2224">
        <v>186.52508399999999</v>
      </c>
      <c r="G2224" s="3">
        <v>3</v>
      </c>
      <c r="H2224">
        <v>189.49299100000002</v>
      </c>
      <c r="I2224" s="5">
        <v>4</v>
      </c>
      <c r="P2224">
        <v>3</v>
      </c>
      <c r="Q2224" t="str">
        <f t="shared" si="35"/>
        <v>134</v>
      </c>
    </row>
    <row r="2225" spans="1:17" x14ac:dyDescent="0.25">
      <c r="A2225">
        <v>2224</v>
      </c>
      <c r="F2225">
        <v>186.548956</v>
      </c>
      <c r="G2225" s="3">
        <v>3</v>
      </c>
      <c r="H2225">
        <v>189.51558900000001</v>
      </c>
      <c r="I2225" s="5">
        <v>4</v>
      </c>
      <c r="P2225">
        <v>2</v>
      </c>
      <c r="Q2225" t="str">
        <f t="shared" si="35"/>
        <v>34</v>
      </c>
    </row>
    <row r="2226" spans="1:17" x14ac:dyDescent="0.25">
      <c r="A2226">
        <v>2225</v>
      </c>
      <c r="F2226">
        <v>186.55554100000001</v>
      </c>
      <c r="G2226" s="3">
        <v>3</v>
      </c>
      <c r="H2226">
        <v>189.513037</v>
      </c>
      <c r="I2226" s="5">
        <v>4</v>
      </c>
      <c r="P2226">
        <v>2</v>
      </c>
      <c r="Q2226" t="str">
        <f t="shared" si="35"/>
        <v>34</v>
      </c>
    </row>
    <row r="2227" spans="1:17" x14ac:dyDescent="0.25">
      <c r="A2227">
        <v>2226</v>
      </c>
      <c r="F2227">
        <v>186.55803900000001</v>
      </c>
      <c r="G2227" s="3">
        <v>3</v>
      </c>
      <c r="H2227">
        <v>189.55216799999999</v>
      </c>
      <c r="I2227" s="5">
        <v>4</v>
      </c>
      <c r="P2227">
        <v>2</v>
      </c>
      <c r="Q2227" t="str">
        <f t="shared" si="35"/>
        <v>34</v>
      </c>
    </row>
    <row r="2228" spans="1:17" x14ac:dyDescent="0.25">
      <c r="A2228">
        <v>2227</v>
      </c>
      <c r="F2228">
        <v>186.60033300000001</v>
      </c>
      <c r="G2228" s="3">
        <v>3</v>
      </c>
      <c r="H2228">
        <v>189.51508200000001</v>
      </c>
      <c r="I2228" s="5">
        <v>4</v>
      </c>
      <c r="P2228">
        <v>2</v>
      </c>
      <c r="Q2228" t="str">
        <f t="shared" si="35"/>
        <v>34</v>
      </c>
    </row>
    <row r="2229" spans="1:17" x14ac:dyDescent="0.25">
      <c r="A2229">
        <v>2228</v>
      </c>
      <c r="F2229">
        <v>186.59951599999999</v>
      </c>
      <c r="G2229" s="3">
        <v>3</v>
      </c>
      <c r="H2229">
        <v>189.54186100000001</v>
      </c>
      <c r="I2229" s="5">
        <v>4</v>
      </c>
      <c r="P2229">
        <v>2</v>
      </c>
      <c r="Q2229" t="str">
        <f t="shared" si="35"/>
        <v>34</v>
      </c>
    </row>
    <row r="2230" spans="1:17" x14ac:dyDescent="0.25">
      <c r="A2230">
        <v>2229</v>
      </c>
      <c r="F2230">
        <v>186.534571</v>
      </c>
      <c r="G2230" s="3">
        <v>3</v>
      </c>
      <c r="P2230">
        <v>1</v>
      </c>
      <c r="Q2230" t="str">
        <f t="shared" si="35"/>
        <v>3</v>
      </c>
    </row>
    <row r="2231" spans="1:17" x14ac:dyDescent="0.25">
      <c r="A2231">
        <v>2230</v>
      </c>
      <c r="P2231">
        <v>0</v>
      </c>
      <c r="Q2231" t="str">
        <f t="shared" si="35"/>
        <v/>
      </c>
    </row>
    <row r="2232" spans="1:17" x14ac:dyDescent="0.25">
      <c r="A2232">
        <v>2231</v>
      </c>
      <c r="P2232">
        <v>0</v>
      </c>
      <c r="Q2232" t="str">
        <f t="shared" si="35"/>
        <v/>
      </c>
    </row>
    <row r="2233" spans="1:17" x14ac:dyDescent="0.25">
      <c r="A2233">
        <v>2232</v>
      </c>
      <c r="P2233">
        <v>0</v>
      </c>
      <c r="Q2233" t="str">
        <f t="shared" si="35"/>
        <v/>
      </c>
    </row>
    <row r="2234" spans="1:17" x14ac:dyDescent="0.25">
      <c r="A2234">
        <v>2233</v>
      </c>
      <c r="P2234">
        <v>0</v>
      </c>
      <c r="Q2234" t="str">
        <f t="shared" si="35"/>
        <v/>
      </c>
    </row>
    <row r="2235" spans="1:17" x14ac:dyDescent="0.25">
      <c r="A2235">
        <v>2234</v>
      </c>
      <c r="P2235">
        <v>0</v>
      </c>
      <c r="Q2235" t="str">
        <f t="shared" si="35"/>
        <v/>
      </c>
    </row>
    <row r="2236" spans="1:17" x14ac:dyDescent="0.25">
      <c r="A2236">
        <v>2235</v>
      </c>
      <c r="D2236">
        <v>162.13773</v>
      </c>
      <c r="E2236" s="2">
        <v>2</v>
      </c>
      <c r="P2236">
        <v>1</v>
      </c>
      <c r="Q2236" t="str">
        <f t="shared" si="35"/>
        <v>2</v>
      </c>
    </row>
    <row r="2237" spans="1:17" x14ac:dyDescent="0.25">
      <c r="A2237">
        <v>2236</v>
      </c>
      <c r="D2237">
        <v>162.11660900000001</v>
      </c>
      <c r="E2237" s="2">
        <v>2</v>
      </c>
      <c r="P2237">
        <v>1</v>
      </c>
      <c r="Q2237" t="str">
        <f t="shared" si="35"/>
        <v>2</v>
      </c>
    </row>
    <row r="2238" spans="1:17" x14ac:dyDescent="0.25">
      <c r="A2238">
        <v>2237</v>
      </c>
      <c r="D2238">
        <v>162.10298800000001</v>
      </c>
      <c r="E2238" s="2">
        <v>2</v>
      </c>
      <c r="P2238">
        <v>1</v>
      </c>
      <c r="Q2238" t="str">
        <f t="shared" si="35"/>
        <v>2</v>
      </c>
    </row>
    <row r="2239" spans="1:17" x14ac:dyDescent="0.25">
      <c r="A2239">
        <v>2238</v>
      </c>
      <c r="D2239">
        <v>162.10405900000001</v>
      </c>
      <c r="E2239" s="2">
        <v>2</v>
      </c>
      <c r="P2239">
        <v>1</v>
      </c>
      <c r="Q2239" t="str">
        <f t="shared" si="35"/>
        <v>2</v>
      </c>
    </row>
    <row r="2240" spans="1:17" x14ac:dyDescent="0.25">
      <c r="A2240">
        <v>2239</v>
      </c>
      <c r="D2240">
        <v>162.12472200000002</v>
      </c>
      <c r="E2240" s="2">
        <v>2</v>
      </c>
      <c r="P2240">
        <v>1</v>
      </c>
      <c r="Q2240" t="str">
        <f t="shared" si="35"/>
        <v>2</v>
      </c>
    </row>
    <row r="2241" spans="1:17" x14ac:dyDescent="0.25">
      <c r="A2241">
        <v>2240</v>
      </c>
      <c r="D2241">
        <v>162.142832</v>
      </c>
      <c r="E2241" s="2">
        <v>2</v>
      </c>
      <c r="P2241">
        <v>1</v>
      </c>
      <c r="Q2241" t="str">
        <f t="shared" si="35"/>
        <v>2</v>
      </c>
    </row>
    <row r="2242" spans="1:17" x14ac:dyDescent="0.25">
      <c r="A2242">
        <v>2241</v>
      </c>
      <c r="D2242">
        <v>162.10472200000001</v>
      </c>
      <c r="E2242" s="2">
        <v>2</v>
      </c>
      <c r="P2242">
        <v>1</v>
      </c>
      <c r="Q2242" t="str">
        <f t="shared" ref="Q2242:Q2305" si="36">CONCATENATE(C2242,E2242,G2242,I2242)</f>
        <v>2</v>
      </c>
    </row>
    <row r="2243" spans="1:17" x14ac:dyDescent="0.25">
      <c r="A2243">
        <v>2242</v>
      </c>
      <c r="B2243">
        <v>155.99723499999999</v>
      </c>
      <c r="C2243" s="4">
        <v>1</v>
      </c>
      <c r="D2243">
        <v>162.070133</v>
      </c>
      <c r="E2243" s="2">
        <v>2</v>
      </c>
      <c r="P2243">
        <v>2</v>
      </c>
      <c r="Q2243" t="str">
        <f t="shared" si="36"/>
        <v>12</v>
      </c>
    </row>
    <row r="2244" spans="1:17" x14ac:dyDescent="0.25">
      <c r="A2244">
        <v>2243</v>
      </c>
      <c r="B2244">
        <v>155.91958600000001</v>
      </c>
      <c r="C2244" s="4">
        <v>1</v>
      </c>
      <c r="D2244">
        <v>162.13773</v>
      </c>
      <c r="E2244" s="2">
        <v>2</v>
      </c>
      <c r="P2244">
        <v>2</v>
      </c>
      <c r="Q2244" t="str">
        <f t="shared" si="36"/>
        <v>12</v>
      </c>
    </row>
    <row r="2245" spans="1:17" x14ac:dyDescent="0.25">
      <c r="A2245">
        <v>2244</v>
      </c>
      <c r="B2245">
        <v>155.949074</v>
      </c>
      <c r="C2245" s="4">
        <v>1</v>
      </c>
      <c r="P2245">
        <v>1</v>
      </c>
      <c r="Q2245" t="str">
        <f t="shared" si="36"/>
        <v>1</v>
      </c>
    </row>
    <row r="2246" spans="1:17" x14ac:dyDescent="0.25">
      <c r="A2246">
        <v>2245</v>
      </c>
      <c r="B2246">
        <v>155.99294900000001</v>
      </c>
      <c r="C2246" s="4">
        <v>1</v>
      </c>
      <c r="H2246">
        <v>161.243391</v>
      </c>
      <c r="I2246" s="5">
        <v>4</v>
      </c>
      <c r="P2246">
        <v>2</v>
      </c>
      <c r="Q2246" t="str">
        <f t="shared" si="36"/>
        <v>14</v>
      </c>
    </row>
    <row r="2247" spans="1:17" x14ac:dyDescent="0.25">
      <c r="A2247">
        <v>2246</v>
      </c>
      <c r="B2247">
        <v>156.09860700000002</v>
      </c>
      <c r="C2247" s="4">
        <v>1</v>
      </c>
      <c r="H2247">
        <v>161.25879700000002</v>
      </c>
      <c r="I2247" s="5">
        <v>4</v>
      </c>
      <c r="P2247">
        <v>2</v>
      </c>
      <c r="Q2247" t="str">
        <f t="shared" si="36"/>
        <v>14</v>
      </c>
    </row>
    <row r="2248" spans="1:17" x14ac:dyDescent="0.25">
      <c r="A2248">
        <v>2247</v>
      </c>
      <c r="B2248">
        <v>156.06794500000001</v>
      </c>
      <c r="C2248" s="4">
        <v>1</v>
      </c>
      <c r="F2248">
        <v>158.27191200000001</v>
      </c>
      <c r="G2248" s="3">
        <v>3</v>
      </c>
      <c r="H2248">
        <v>161.262675</v>
      </c>
      <c r="I2248" s="5">
        <v>4</v>
      </c>
      <c r="P2248">
        <v>3</v>
      </c>
      <c r="Q2248" t="str">
        <f t="shared" si="36"/>
        <v>134</v>
      </c>
    </row>
    <row r="2249" spans="1:17" x14ac:dyDescent="0.25">
      <c r="A2249">
        <v>2248</v>
      </c>
      <c r="B2249">
        <v>155.99723499999999</v>
      </c>
      <c r="C2249" s="4">
        <v>1</v>
      </c>
      <c r="F2249">
        <v>158.18467200000001</v>
      </c>
      <c r="G2249" s="3">
        <v>3</v>
      </c>
      <c r="H2249">
        <v>161.32058000000001</v>
      </c>
      <c r="I2249" s="5">
        <v>4</v>
      </c>
      <c r="P2249">
        <v>3</v>
      </c>
      <c r="Q2249" t="str">
        <f t="shared" si="36"/>
        <v>134</v>
      </c>
    </row>
    <row r="2250" spans="1:17" x14ac:dyDescent="0.25">
      <c r="A2250">
        <v>2249</v>
      </c>
      <c r="F2250">
        <v>158.22089400000002</v>
      </c>
      <c r="G2250" s="3">
        <v>3</v>
      </c>
      <c r="H2250">
        <v>161.344202</v>
      </c>
      <c r="I2250" s="5">
        <v>4</v>
      </c>
      <c r="P2250">
        <v>2</v>
      </c>
      <c r="Q2250" t="str">
        <f t="shared" si="36"/>
        <v>34</v>
      </c>
    </row>
    <row r="2251" spans="1:17" x14ac:dyDescent="0.25">
      <c r="A2251">
        <v>2250</v>
      </c>
      <c r="F2251">
        <v>158.219007</v>
      </c>
      <c r="G2251" s="3">
        <v>3</v>
      </c>
      <c r="H2251">
        <v>161.33455800000002</v>
      </c>
      <c r="I2251" s="5">
        <v>4</v>
      </c>
      <c r="P2251">
        <v>2</v>
      </c>
      <c r="Q2251" t="str">
        <f t="shared" si="36"/>
        <v>34</v>
      </c>
    </row>
    <row r="2252" spans="1:17" x14ac:dyDescent="0.25">
      <c r="A2252">
        <v>2251</v>
      </c>
      <c r="F2252">
        <v>158.160235</v>
      </c>
      <c r="G2252" s="3">
        <v>3</v>
      </c>
      <c r="H2252">
        <v>161.304968</v>
      </c>
      <c r="I2252" s="5">
        <v>4</v>
      </c>
      <c r="P2252">
        <v>2</v>
      </c>
      <c r="Q2252" t="str">
        <f t="shared" si="36"/>
        <v>34</v>
      </c>
    </row>
    <row r="2253" spans="1:17" x14ac:dyDescent="0.25">
      <c r="A2253">
        <v>2252</v>
      </c>
      <c r="F2253">
        <v>158.15875500000001</v>
      </c>
      <c r="G2253" s="3">
        <v>3</v>
      </c>
      <c r="H2253">
        <v>161.243391</v>
      </c>
      <c r="I2253" s="5">
        <v>4</v>
      </c>
      <c r="P2253">
        <v>2</v>
      </c>
      <c r="Q2253" t="str">
        <f t="shared" si="36"/>
        <v>34</v>
      </c>
    </row>
    <row r="2254" spans="1:17" x14ac:dyDescent="0.25">
      <c r="A2254">
        <v>2253</v>
      </c>
      <c r="F2254">
        <v>158.27191200000001</v>
      </c>
      <c r="G2254" s="3">
        <v>3</v>
      </c>
      <c r="P2254">
        <v>1</v>
      </c>
      <c r="Q2254" t="str">
        <f t="shared" si="36"/>
        <v>3</v>
      </c>
    </row>
    <row r="2255" spans="1:17" x14ac:dyDescent="0.25">
      <c r="A2255">
        <v>2254</v>
      </c>
      <c r="P2255">
        <v>0</v>
      </c>
      <c r="Q2255" t="str">
        <f t="shared" si="36"/>
        <v/>
      </c>
    </row>
    <row r="2256" spans="1:17" x14ac:dyDescent="0.25">
      <c r="A2256">
        <v>2255</v>
      </c>
      <c r="P2256">
        <v>0</v>
      </c>
      <c r="Q2256" t="str">
        <f t="shared" si="36"/>
        <v/>
      </c>
    </row>
    <row r="2257" spans="1:17" x14ac:dyDescent="0.25">
      <c r="A2257">
        <v>2256</v>
      </c>
      <c r="P2257">
        <v>0</v>
      </c>
      <c r="Q2257" t="str">
        <f t="shared" si="36"/>
        <v/>
      </c>
    </row>
    <row r="2258" spans="1:17" x14ac:dyDescent="0.25">
      <c r="A2258">
        <v>2257</v>
      </c>
      <c r="P2258">
        <v>0</v>
      </c>
      <c r="Q2258" t="str">
        <f t="shared" si="36"/>
        <v/>
      </c>
    </row>
    <row r="2259" spans="1:17" x14ac:dyDescent="0.25">
      <c r="A2259">
        <v>2258</v>
      </c>
      <c r="P2259">
        <v>0</v>
      </c>
      <c r="Q2259" t="str">
        <f t="shared" si="36"/>
        <v/>
      </c>
    </row>
    <row r="2260" spans="1:17" x14ac:dyDescent="0.25">
      <c r="A2260">
        <v>2259</v>
      </c>
      <c r="P2260">
        <v>0</v>
      </c>
      <c r="Q2260" t="str">
        <f t="shared" si="36"/>
        <v/>
      </c>
    </row>
    <row r="2261" spans="1:17" x14ac:dyDescent="0.25">
      <c r="A2261">
        <v>2260</v>
      </c>
      <c r="P2261">
        <v>0</v>
      </c>
      <c r="Q2261" t="str">
        <f t="shared" si="36"/>
        <v/>
      </c>
    </row>
    <row r="2262" spans="1:17" x14ac:dyDescent="0.25">
      <c r="A2262">
        <v>2261</v>
      </c>
      <c r="D2262">
        <v>123.70593500000001</v>
      </c>
      <c r="E2262" s="2">
        <v>2</v>
      </c>
      <c r="P2262">
        <v>1</v>
      </c>
      <c r="Q2262" t="str">
        <f t="shared" si="36"/>
        <v>2</v>
      </c>
    </row>
    <row r="2263" spans="1:17" x14ac:dyDescent="0.25">
      <c r="A2263">
        <v>2262</v>
      </c>
      <c r="D2263">
        <v>123.62053500000002</v>
      </c>
      <c r="E2263" s="2">
        <v>2</v>
      </c>
      <c r="P2263">
        <v>1</v>
      </c>
      <c r="Q2263" t="str">
        <f t="shared" si="36"/>
        <v>2</v>
      </c>
    </row>
    <row r="2264" spans="1:17" x14ac:dyDescent="0.25">
      <c r="A2264">
        <v>2263</v>
      </c>
      <c r="D2264">
        <v>123.64022700000001</v>
      </c>
      <c r="E2264" s="2">
        <v>2</v>
      </c>
      <c r="P2264">
        <v>1</v>
      </c>
      <c r="Q2264" t="str">
        <f t="shared" si="36"/>
        <v>2</v>
      </c>
    </row>
    <row r="2265" spans="1:17" x14ac:dyDescent="0.25">
      <c r="A2265">
        <v>2264</v>
      </c>
      <c r="D2265">
        <v>123.68211600000001</v>
      </c>
      <c r="E2265" s="2">
        <v>2</v>
      </c>
      <c r="P2265">
        <v>1</v>
      </c>
      <c r="Q2265" t="str">
        <f t="shared" si="36"/>
        <v>2</v>
      </c>
    </row>
    <row r="2266" spans="1:17" x14ac:dyDescent="0.25">
      <c r="A2266">
        <v>2265</v>
      </c>
      <c r="D2266">
        <v>123.70813600000001</v>
      </c>
      <c r="E2266" s="2">
        <v>2</v>
      </c>
      <c r="P2266">
        <v>1</v>
      </c>
      <c r="Q2266" t="str">
        <f t="shared" si="36"/>
        <v>2</v>
      </c>
    </row>
    <row r="2267" spans="1:17" x14ac:dyDescent="0.25">
      <c r="A2267">
        <v>2266</v>
      </c>
      <c r="B2267">
        <v>115.96169900000001</v>
      </c>
      <c r="C2267" s="4">
        <v>1</v>
      </c>
      <c r="D2267">
        <v>123.745833</v>
      </c>
      <c r="E2267" s="2">
        <v>2</v>
      </c>
      <c r="P2267">
        <v>2</v>
      </c>
      <c r="Q2267" t="str">
        <f t="shared" si="36"/>
        <v>12</v>
      </c>
    </row>
    <row r="2268" spans="1:17" x14ac:dyDescent="0.25">
      <c r="A2268">
        <v>2267</v>
      </c>
      <c r="B2268">
        <v>115.945986</v>
      </c>
      <c r="C2268" s="4">
        <v>1</v>
      </c>
      <c r="D2268">
        <v>123.70593500000001</v>
      </c>
      <c r="E2268" s="2">
        <v>2</v>
      </c>
      <c r="P2268">
        <v>2</v>
      </c>
      <c r="Q2268" t="str">
        <f t="shared" si="36"/>
        <v>12</v>
      </c>
    </row>
    <row r="2269" spans="1:17" x14ac:dyDescent="0.25">
      <c r="A2269">
        <v>2268</v>
      </c>
      <c r="B2269">
        <v>115.973994</v>
      </c>
      <c r="C2269" s="4">
        <v>1</v>
      </c>
      <c r="P2269">
        <v>1</v>
      </c>
      <c r="Q2269" t="str">
        <f t="shared" si="36"/>
        <v>1</v>
      </c>
    </row>
    <row r="2270" spans="1:17" x14ac:dyDescent="0.25">
      <c r="A2270">
        <v>2269</v>
      </c>
      <c r="B2270">
        <v>115.96042500000001</v>
      </c>
      <c r="C2270" s="4">
        <v>1</v>
      </c>
      <c r="H2270">
        <v>121.18892500000001</v>
      </c>
      <c r="I2270" s="5">
        <v>4</v>
      </c>
      <c r="P2270">
        <v>2</v>
      </c>
      <c r="Q2270" t="str">
        <f t="shared" si="36"/>
        <v>14</v>
      </c>
    </row>
    <row r="2271" spans="1:17" x14ac:dyDescent="0.25">
      <c r="A2271">
        <v>2270</v>
      </c>
      <c r="B2271">
        <v>115.97277300000002</v>
      </c>
      <c r="C2271" s="4">
        <v>1</v>
      </c>
      <c r="H2271">
        <v>121.18892500000001</v>
      </c>
      <c r="I2271" s="5">
        <v>4</v>
      </c>
      <c r="P2271">
        <v>2</v>
      </c>
      <c r="Q2271" t="str">
        <f t="shared" si="36"/>
        <v>14</v>
      </c>
    </row>
    <row r="2272" spans="1:17" x14ac:dyDescent="0.25">
      <c r="A2272">
        <v>2271</v>
      </c>
      <c r="B2272">
        <v>115.938895</v>
      </c>
      <c r="C2272" s="4">
        <v>1</v>
      </c>
      <c r="H2272">
        <v>121.22591600000001</v>
      </c>
      <c r="I2272" s="5">
        <v>4</v>
      </c>
      <c r="P2272">
        <v>2</v>
      </c>
      <c r="Q2272" t="str">
        <f t="shared" si="36"/>
        <v>14</v>
      </c>
    </row>
    <row r="2273" spans="1:17" x14ac:dyDescent="0.25">
      <c r="A2273">
        <v>2272</v>
      </c>
      <c r="B2273">
        <v>115.96169900000001</v>
      </c>
      <c r="C2273" s="4">
        <v>1</v>
      </c>
      <c r="F2273">
        <v>117.74211700000001</v>
      </c>
      <c r="G2273" s="3">
        <v>3</v>
      </c>
      <c r="H2273">
        <v>121.25412600000001</v>
      </c>
      <c r="I2273" s="5">
        <v>4</v>
      </c>
      <c r="P2273">
        <v>3</v>
      </c>
      <c r="Q2273" t="str">
        <f t="shared" si="36"/>
        <v>134</v>
      </c>
    </row>
    <row r="2274" spans="1:17" x14ac:dyDescent="0.25">
      <c r="A2274">
        <v>2273</v>
      </c>
      <c r="F2274">
        <v>117.74160600000002</v>
      </c>
      <c r="G2274" s="3">
        <v>3</v>
      </c>
      <c r="H2274">
        <v>121.26341100000002</v>
      </c>
      <c r="I2274" s="5">
        <v>4</v>
      </c>
      <c r="P2274">
        <v>2</v>
      </c>
      <c r="Q2274" t="str">
        <f t="shared" si="36"/>
        <v>34</v>
      </c>
    </row>
    <row r="2275" spans="1:17" x14ac:dyDescent="0.25">
      <c r="A2275">
        <v>2274</v>
      </c>
      <c r="F2275">
        <v>117.74007600000002</v>
      </c>
      <c r="G2275" s="3">
        <v>3</v>
      </c>
      <c r="H2275">
        <v>121.22974200000002</v>
      </c>
      <c r="I2275" s="5">
        <v>4</v>
      </c>
      <c r="P2275">
        <v>2</v>
      </c>
      <c r="Q2275" t="str">
        <f t="shared" si="36"/>
        <v>34</v>
      </c>
    </row>
    <row r="2276" spans="1:17" x14ac:dyDescent="0.25">
      <c r="A2276">
        <v>2275</v>
      </c>
      <c r="F2276">
        <v>117.73109700000001</v>
      </c>
      <c r="G2276" s="3">
        <v>3</v>
      </c>
      <c r="H2276">
        <v>121.151072</v>
      </c>
      <c r="I2276" s="5">
        <v>4</v>
      </c>
      <c r="P2276">
        <v>2</v>
      </c>
      <c r="Q2276" t="str">
        <f t="shared" si="36"/>
        <v>34</v>
      </c>
    </row>
    <row r="2277" spans="1:17" x14ac:dyDescent="0.25">
      <c r="A2277">
        <v>2276</v>
      </c>
      <c r="F2277">
        <v>117.77844100000002</v>
      </c>
      <c r="G2277" s="3">
        <v>3</v>
      </c>
      <c r="H2277">
        <v>121.18892500000001</v>
      </c>
      <c r="I2277" s="5">
        <v>4</v>
      </c>
      <c r="P2277">
        <v>2</v>
      </c>
      <c r="Q2277" t="str">
        <f t="shared" si="36"/>
        <v>34</v>
      </c>
    </row>
    <row r="2278" spans="1:17" x14ac:dyDescent="0.25">
      <c r="A2278">
        <v>2277</v>
      </c>
      <c r="F2278">
        <v>117.75583900000001</v>
      </c>
      <c r="G2278" s="3">
        <v>3</v>
      </c>
      <c r="P2278">
        <v>1</v>
      </c>
      <c r="Q2278" t="str">
        <f t="shared" si="36"/>
        <v>3</v>
      </c>
    </row>
    <row r="2279" spans="1:17" x14ac:dyDescent="0.25">
      <c r="A2279">
        <v>2278</v>
      </c>
      <c r="F2279">
        <v>117.74211700000001</v>
      </c>
      <c r="G2279" s="3">
        <v>3</v>
      </c>
      <c r="P2279">
        <v>1</v>
      </c>
      <c r="Q2279" t="str">
        <f t="shared" si="36"/>
        <v>3</v>
      </c>
    </row>
    <row r="2280" spans="1:17" x14ac:dyDescent="0.25">
      <c r="A2280">
        <v>2279</v>
      </c>
      <c r="P2280">
        <v>0</v>
      </c>
      <c r="Q2280" t="str">
        <f t="shared" si="36"/>
        <v/>
      </c>
    </row>
    <row r="2281" spans="1:17" x14ac:dyDescent="0.25">
      <c r="A2281">
        <v>2280</v>
      </c>
      <c r="P2281">
        <v>0</v>
      </c>
      <c r="Q2281" t="str">
        <f t="shared" si="36"/>
        <v/>
      </c>
    </row>
    <row r="2282" spans="1:17" x14ac:dyDescent="0.25">
      <c r="A2282">
        <v>2281</v>
      </c>
      <c r="P2282">
        <v>0</v>
      </c>
      <c r="Q2282" t="str">
        <f t="shared" si="36"/>
        <v/>
      </c>
    </row>
    <row r="2283" spans="1:17" x14ac:dyDescent="0.25">
      <c r="A2283">
        <v>2282</v>
      </c>
      <c r="D2283">
        <v>92.332878000000008</v>
      </c>
      <c r="E2283" s="2">
        <v>2</v>
      </c>
      <c r="P2283">
        <v>1</v>
      </c>
      <c r="Q2283" t="str">
        <f t="shared" si="36"/>
        <v>2</v>
      </c>
    </row>
    <row r="2284" spans="1:17" x14ac:dyDescent="0.25">
      <c r="A2284">
        <v>2283</v>
      </c>
      <c r="D2284">
        <v>92.345227000000008</v>
      </c>
      <c r="E2284" s="2">
        <v>2</v>
      </c>
      <c r="P2284">
        <v>1</v>
      </c>
      <c r="Q2284" t="str">
        <f t="shared" si="36"/>
        <v>2</v>
      </c>
    </row>
    <row r="2285" spans="1:17" x14ac:dyDescent="0.25">
      <c r="A2285">
        <v>2284</v>
      </c>
      <c r="D2285">
        <v>92.339817000000011</v>
      </c>
      <c r="E2285" s="2">
        <v>2</v>
      </c>
      <c r="P2285">
        <v>1</v>
      </c>
      <c r="Q2285" t="str">
        <f t="shared" si="36"/>
        <v>2</v>
      </c>
    </row>
    <row r="2286" spans="1:17" x14ac:dyDescent="0.25">
      <c r="A2286">
        <v>2285</v>
      </c>
      <c r="D2286">
        <v>92.34762400000001</v>
      </c>
      <c r="E2286" s="2">
        <v>2</v>
      </c>
      <c r="P2286">
        <v>1</v>
      </c>
      <c r="Q2286" t="str">
        <f t="shared" si="36"/>
        <v>2</v>
      </c>
    </row>
    <row r="2287" spans="1:17" x14ac:dyDescent="0.25">
      <c r="A2287">
        <v>2286</v>
      </c>
      <c r="D2287">
        <v>92.319870000000009</v>
      </c>
      <c r="E2287" s="2">
        <v>2</v>
      </c>
      <c r="P2287">
        <v>1</v>
      </c>
      <c r="Q2287" t="str">
        <f t="shared" si="36"/>
        <v>2</v>
      </c>
    </row>
    <row r="2288" spans="1:17" x14ac:dyDescent="0.25">
      <c r="A2288">
        <v>2287</v>
      </c>
      <c r="D2288">
        <v>92.34680800000001</v>
      </c>
      <c r="E2288" s="2">
        <v>2</v>
      </c>
      <c r="P2288">
        <v>1</v>
      </c>
      <c r="Q2288" t="str">
        <f t="shared" si="36"/>
        <v>2</v>
      </c>
    </row>
    <row r="2289" spans="1:17" x14ac:dyDescent="0.25">
      <c r="A2289">
        <v>2288</v>
      </c>
      <c r="B2289">
        <v>84.769804000000008</v>
      </c>
      <c r="C2289" s="4">
        <v>1</v>
      </c>
      <c r="D2289">
        <v>92.310993000000011</v>
      </c>
      <c r="E2289" s="2">
        <v>2</v>
      </c>
      <c r="P2289">
        <v>2</v>
      </c>
      <c r="Q2289" t="str">
        <f t="shared" si="36"/>
        <v>12</v>
      </c>
    </row>
    <row r="2290" spans="1:17" x14ac:dyDescent="0.25">
      <c r="A2290">
        <v>2289</v>
      </c>
      <c r="B2290">
        <v>84.706696000000008</v>
      </c>
      <c r="C2290" s="4">
        <v>1</v>
      </c>
      <c r="D2290">
        <v>92.332878000000008</v>
      </c>
      <c r="E2290" s="2">
        <v>2</v>
      </c>
      <c r="P2290">
        <v>2</v>
      </c>
      <c r="Q2290" t="str">
        <f t="shared" si="36"/>
        <v>12</v>
      </c>
    </row>
    <row r="2291" spans="1:17" x14ac:dyDescent="0.25">
      <c r="A2291">
        <v>2290</v>
      </c>
      <c r="B2291">
        <v>84.755213000000012</v>
      </c>
      <c r="C2291" s="4">
        <v>1</v>
      </c>
      <c r="P2291">
        <v>1</v>
      </c>
      <c r="Q2291" t="str">
        <f t="shared" si="36"/>
        <v>1</v>
      </c>
    </row>
    <row r="2292" spans="1:17" x14ac:dyDescent="0.25">
      <c r="A2292">
        <v>2291</v>
      </c>
      <c r="B2292">
        <v>84.755213000000012</v>
      </c>
      <c r="C2292" s="4">
        <v>1</v>
      </c>
      <c r="P2292">
        <v>1</v>
      </c>
      <c r="Q2292" t="str">
        <f t="shared" si="36"/>
        <v>1</v>
      </c>
    </row>
    <row r="2293" spans="1:17" x14ac:dyDescent="0.25">
      <c r="A2293">
        <v>2292</v>
      </c>
      <c r="B2293">
        <v>84.750774000000007</v>
      </c>
      <c r="C2293" s="4">
        <v>1</v>
      </c>
      <c r="H2293">
        <v>87.711130000000011</v>
      </c>
      <c r="I2293" s="5">
        <v>4</v>
      </c>
      <c r="P2293">
        <v>2</v>
      </c>
      <c r="Q2293" t="str">
        <f t="shared" si="36"/>
        <v>14</v>
      </c>
    </row>
    <row r="2294" spans="1:17" x14ac:dyDescent="0.25">
      <c r="A2294">
        <v>2293</v>
      </c>
      <c r="B2294">
        <v>84.775722999999999</v>
      </c>
      <c r="C2294" s="4">
        <v>1</v>
      </c>
      <c r="H2294">
        <v>87.624758000000014</v>
      </c>
      <c r="I2294" s="5">
        <v>4</v>
      </c>
      <c r="P2294">
        <v>2</v>
      </c>
      <c r="Q2294" t="str">
        <f t="shared" si="36"/>
        <v>14</v>
      </c>
    </row>
    <row r="2295" spans="1:17" x14ac:dyDescent="0.25">
      <c r="A2295">
        <v>2294</v>
      </c>
      <c r="B2295">
        <v>84.769804000000008</v>
      </c>
      <c r="C2295" s="4">
        <v>1</v>
      </c>
      <c r="F2295">
        <v>84.909337000000008</v>
      </c>
      <c r="G2295" s="3">
        <v>3</v>
      </c>
      <c r="H2295">
        <v>87.609198000000006</v>
      </c>
      <c r="I2295" s="5">
        <v>4</v>
      </c>
      <c r="P2295">
        <v>3</v>
      </c>
      <c r="Q2295" t="str">
        <f t="shared" si="36"/>
        <v>134</v>
      </c>
    </row>
    <row r="2296" spans="1:17" x14ac:dyDescent="0.25">
      <c r="A2296">
        <v>2295</v>
      </c>
      <c r="F2296">
        <v>84.915409000000011</v>
      </c>
      <c r="G2296" s="3">
        <v>3</v>
      </c>
      <c r="H2296">
        <v>87.65149000000001</v>
      </c>
      <c r="I2296" s="5">
        <v>4</v>
      </c>
      <c r="P2296">
        <v>2</v>
      </c>
      <c r="Q2296" t="str">
        <f t="shared" si="36"/>
        <v>34</v>
      </c>
    </row>
    <row r="2297" spans="1:17" x14ac:dyDescent="0.25">
      <c r="A2297">
        <v>2296</v>
      </c>
      <c r="F2297">
        <v>84.877247000000011</v>
      </c>
      <c r="G2297" s="3">
        <v>3</v>
      </c>
      <c r="H2297">
        <v>87.673683000000011</v>
      </c>
      <c r="I2297" s="5">
        <v>4</v>
      </c>
      <c r="P2297">
        <v>2</v>
      </c>
      <c r="Q2297" t="str">
        <f t="shared" si="36"/>
        <v>34</v>
      </c>
    </row>
    <row r="2298" spans="1:17" x14ac:dyDescent="0.25">
      <c r="A2298">
        <v>2297</v>
      </c>
      <c r="F2298">
        <v>84.830413000000007</v>
      </c>
      <c r="G2298" s="3">
        <v>3</v>
      </c>
      <c r="H2298">
        <v>87.68001000000001</v>
      </c>
      <c r="I2298" s="5">
        <v>4</v>
      </c>
      <c r="P2298">
        <v>2</v>
      </c>
      <c r="Q2298" t="str">
        <f t="shared" si="36"/>
        <v>34</v>
      </c>
    </row>
    <row r="2299" spans="1:17" x14ac:dyDescent="0.25">
      <c r="A2299">
        <v>2298</v>
      </c>
      <c r="F2299">
        <v>84.84944200000001</v>
      </c>
      <c r="G2299" s="3">
        <v>3</v>
      </c>
      <c r="H2299">
        <v>87.674092000000002</v>
      </c>
      <c r="I2299" s="5">
        <v>4</v>
      </c>
      <c r="P2299">
        <v>2</v>
      </c>
      <c r="Q2299" t="str">
        <f t="shared" si="36"/>
        <v>34</v>
      </c>
    </row>
    <row r="2300" spans="1:17" x14ac:dyDescent="0.25">
      <c r="A2300">
        <v>2299</v>
      </c>
      <c r="F2300">
        <v>84.897093000000012</v>
      </c>
      <c r="G2300" s="3">
        <v>3</v>
      </c>
      <c r="H2300">
        <v>87.711130000000011</v>
      </c>
      <c r="I2300" s="5">
        <v>4</v>
      </c>
      <c r="P2300">
        <v>2</v>
      </c>
      <c r="Q2300" t="str">
        <f t="shared" si="36"/>
        <v>34</v>
      </c>
    </row>
    <row r="2301" spans="1:17" x14ac:dyDescent="0.25">
      <c r="A2301">
        <v>2300</v>
      </c>
      <c r="F2301">
        <v>84.843779000000012</v>
      </c>
      <c r="G2301" s="3">
        <v>3</v>
      </c>
      <c r="P2301">
        <v>1</v>
      </c>
      <c r="Q2301" t="str">
        <f t="shared" si="36"/>
        <v>3</v>
      </c>
    </row>
    <row r="2302" spans="1:17" x14ac:dyDescent="0.25">
      <c r="A2302">
        <v>2301</v>
      </c>
      <c r="F2302">
        <v>84.909337000000008</v>
      </c>
      <c r="G2302" s="3">
        <v>3</v>
      </c>
      <c r="P2302">
        <v>1</v>
      </c>
      <c r="Q2302" t="str">
        <f t="shared" si="36"/>
        <v>3</v>
      </c>
    </row>
    <row r="2303" spans="1:17" x14ac:dyDescent="0.25">
      <c r="A2303">
        <v>2302</v>
      </c>
      <c r="D2303">
        <v>67.242687000000004</v>
      </c>
      <c r="E2303" s="2">
        <v>2</v>
      </c>
      <c r="P2303">
        <v>1</v>
      </c>
      <c r="Q2303" t="str">
        <f t="shared" si="36"/>
        <v>2</v>
      </c>
    </row>
    <row r="2304" spans="1:17" x14ac:dyDescent="0.25">
      <c r="A2304">
        <v>2303</v>
      </c>
      <c r="D2304">
        <v>67.282950999999997</v>
      </c>
      <c r="E2304" s="2">
        <v>2</v>
      </c>
      <c r="P2304">
        <v>1</v>
      </c>
      <c r="Q2304" t="str">
        <f t="shared" si="36"/>
        <v>2</v>
      </c>
    </row>
    <row r="2305" spans="1:17" x14ac:dyDescent="0.25">
      <c r="A2305">
        <v>2304</v>
      </c>
      <c r="D2305">
        <v>67.238685000000004</v>
      </c>
      <c r="E2305" s="2">
        <v>2</v>
      </c>
      <c r="P2305">
        <v>1</v>
      </c>
      <c r="Q2305" t="str">
        <f t="shared" si="36"/>
        <v>2</v>
      </c>
    </row>
    <row r="2306" spans="1:17" x14ac:dyDescent="0.25">
      <c r="A2306">
        <v>2305</v>
      </c>
      <c r="D2306">
        <v>67.222057000000007</v>
      </c>
      <c r="E2306" s="2">
        <v>2</v>
      </c>
      <c r="P2306">
        <v>1</v>
      </c>
      <c r="Q2306" t="str">
        <f t="shared" ref="Q2306:Q2369" si="37">CONCATENATE(C2306,E2306,G2306,I2306)</f>
        <v>2</v>
      </c>
    </row>
    <row r="2307" spans="1:17" x14ac:dyDescent="0.25">
      <c r="A2307">
        <v>2306</v>
      </c>
      <c r="D2307">
        <v>67.220161000000004</v>
      </c>
      <c r="E2307" s="2">
        <v>2</v>
      </c>
      <c r="P2307">
        <v>1</v>
      </c>
      <c r="Q2307" t="str">
        <f t="shared" si="37"/>
        <v>2</v>
      </c>
    </row>
    <row r="2308" spans="1:17" x14ac:dyDescent="0.25">
      <c r="A2308">
        <v>2307</v>
      </c>
      <c r="D2308">
        <v>67.267898000000002</v>
      </c>
      <c r="E2308" s="2">
        <v>2</v>
      </c>
      <c r="P2308">
        <v>1</v>
      </c>
      <c r="Q2308" t="str">
        <f t="shared" si="37"/>
        <v>2</v>
      </c>
    </row>
    <row r="2309" spans="1:17" x14ac:dyDescent="0.25">
      <c r="A2309">
        <v>2308</v>
      </c>
      <c r="D2309">
        <v>67.256584000000004</v>
      </c>
      <c r="E2309" s="2">
        <v>2</v>
      </c>
      <c r="P2309">
        <v>1</v>
      </c>
      <c r="Q2309" t="str">
        <f t="shared" si="37"/>
        <v>2</v>
      </c>
    </row>
    <row r="2310" spans="1:17" x14ac:dyDescent="0.25">
      <c r="A2310">
        <v>2309</v>
      </c>
      <c r="D2310">
        <v>67.263107000000005</v>
      </c>
      <c r="E2310" s="2">
        <v>2</v>
      </c>
      <c r="P2310">
        <v>1</v>
      </c>
      <c r="Q2310" t="str">
        <f t="shared" si="37"/>
        <v>2</v>
      </c>
    </row>
    <row r="2311" spans="1:17" x14ac:dyDescent="0.25">
      <c r="A2311">
        <v>2310</v>
      </c>
      <c r="D2311">
        <v>67.242687000000004</v>
      </c>
      <c r="E2311" s="2">
        <v>2</v>
      </c>
      <c r="P2311">
        <v>1</v>
      </c>
      <c r="Q2311" t="str">
        <f t="shared" si="37"/>
        <v>2</v>
      </c>
    </row>
    <row r="2312" spans="1:17" x14ac:dyDescent="0.25">
      <c r="A2312">
        <v>2311</v>
      </c>
      <c r="B2312">
        <v>57.881374000000001</v>
      </c>
      <c r="C2312" s="4">
        <v>1</v>
      </c>
      <c r="P2312">
        <v>1</v>
      </c>
      <c r="Q2312" t="str">
        <f t="shared" si="37"/>
        <v>1</v>
      </c>
    </row>
    <row r="2313" spans="1:17" x14ac:dyDescent="0.25">
      <c r="A2313">
        <v>2312</v>
      </c>
      <c r="B2313">
        <v>57.848792000000003</v>
      </c>
      <c r="C2313" s="4">
        <v>1</v>
      </c>
      <c r="P2313">
        <v>1</v>
      </c>
      <c r="Q2313" t="str">
        <f t="shared" si="37"/>
        <v>1</v>
      </c>
    </row>
    <row r="2314" spans="1:17" x14ac:dyDescent="0.25">
      <c r="A2314">
        <v>2313</v>
      </c>
      <c r="B2314">
        <v>57.848110000000005</v>
      </c>
      <c r="C2314" s="4">
        <v>1</v>
      </c>
      <c r="P2314">
        <v>1</v>
      </c>
      <c r="Q2314" t="str">
        <f t="shared" si="37"/>
        <v>1</v>
      </c>
    </row>
    <row r="2315" spans="1:17" x14ac:dyDescent="0.25">
      <c r="A2315">
        <v>2314</v>
      </c>
      <c r="B2315">
        <v>57.860950000000003</v>
      </c>
      <c r="C2315" s="4">
        <v>1</v>
      </c>
      <c r="P2315">
        <v>1</v>
      </c>
      <c r="Q2315" t="str">
        <f t="shared" si="37"/>
        <v>1</v>
      </c>
    </row>
    <row r="2316" spans="1:17" x14ac:dyDescent="0.25">
      <c r="A2316">
        <v>2315</v>
      </c>
      <c r="B2316">
        <v>57.872425</v>
      </c>
      <c r="C2316" s="4">
        <v>1</v>
      </c>
      <c r="H2316">
        <v>61.816841000000004</v>
      </c>
      <c r="I2316" s="5">
        <v>4</v>
      </c>
      <c r="P2316">
        <v>2</v>
      </c>
      <c r="Q2316" t="str">
        <f t="shared" si="37"/>
        <v>14</v>
      </c>
    </row>
    <row r="2317" spans="1:17" x14ac:dyDescent="0.25">
      <c r="A2317">
        <v>2316</v>
      </c>
      <c r="B2317">
        <v>57.943897</v>
      </c>
      <c r="C2317" s="4">
        <v>1</v>
      </c>
      <c r="H2317">
        <v>61.764369000000002</v>
      </c>
      <c r="I2317" s="5">
        <v>4</v>
      </c>
      <c r="P2317">
        <v>2</v>
      </c>
      <c r="Q2317" t="str">
        <f t="shared" si="37"/>
        <v>14</v>
      </c>
    </row>
    <row r="2318" spans="1:17" x14ac:dyDescent="0.25">
      <c r="A2318">
        <v>2317</v>
      </c>
      <c r="B2318">
        <v>57.881374000000001</v>
      </c>
      <c r="C2318" s="4">
        <v>1</v>
      </c>
      <c r="F2318">
        <v>58.596477</v>
      </c>
      <c r="G2318" s="3">
        <v>3</v>
      </c>
      <c r="H2318">
        <v>61.815532000000005</v>
      </c>
      <c r="I2318" s="5">
        <v>4</v>
      </c>
      <c r="P2318">
        <v>3</v>
      </c>
      <c r="Q2318" t="str">
        <f t="shared" si="37"/>
        <v>134</v>
      </c>
    </row>
    <row r="2319" spans="1:17" x14ac:dyDescent="0.25">
      <c r="A2319">
        <v>2318</v>
      </c>
      <c r="B2319">
        <v>57.881374000000001</v>
      </c>
      <c r="C2319" s="4">
        <v>1</v>
      </c>
      <c r="F2319">
        <v>58.751319000000002</v>
      </c>
      <c r="G2319" s="3">
        <v>3</v>
      </c>
      <c r="H2319">
        <v>61.823844000000001</v>
      </c>
      <c r="I2319" s="5">
        <v>4</v>
      </c>
      <c r="P2319">
        <v>3</v>
      </c>
      <c r="Q2319" t="str">
        <f t="shared" si="37"/>
        <v>134</v>
      </c>
    </row>
    <row r="2320" spans="1:17" x14ac:dyDescent="0.25">
      <c r="A2320">
        <v>2319</v>
      </c>
      <c r="F2320">
        <v>58.601581000000003</v>
      </c>
      <c r="G2320" s="3">
        <v>3</v>
      </c>
      <c r="H2320">
        <v>61.843948000000005</v>
      </c>
      <c r="I2320" s="5">
        <v>4</v>
      </c>
      <c r="P2320">
        <v>2</v>
      </c>
      <c r="Q2320" t="str">
        <f t="shared" si="37"/>
        <v>34</v>
      </c>
    </row>
    <row r="2321" spans="1:17" x14ac:dyDescent="0.25">
      <c r="A2321">
        <v>2320</v>
      </c>
      <c r="F2321">
        <v>58.564109000000002</v>
      </c>
      <c r="G2321" s="3">
        <v>3</v>
      </c>
      <c r="H2321">
        <v>61.825477000000006</v>
      </c>
      <c r="I2321" s="5">
        <v>4</v>
      </c>
      <c r="P2321">
        <v>2</v>
      </c>
      <c r="Q2321" t="str">
        <f t="shared" si="37"/>
        <v>34</v>
      </c>
    </row>
    <row r="2322" spans="1:17" x14ac:dyDescent="0.25">
      <c r="A2322">
        <v>2321</v>
      </c>
      <c r="F2322">
        <v>58.536739000000004</v>
      </c>
      <c r="G2322" s="3">
        <v>3</v>
      </c>
      <c r="H2322">
        <v>61.850109000000003</v>
      </c>
      <c r="I2322" s="5">
        <v>4</v>
      </c>
      <c r="P2322">
        <v>2</v>
      </c>
      <c r="Q2322" t="str">
        <f t="shared" si="37"/>
        <v>34</v>
      </c>
    </row>
    <row r="2323" spans="1:17" x14ac:dyDescent="0.25">
      <c r="A2323">
        <v>2322</v>
      </c>
      <c r="F2323">
        <v>58.565055000000001</v>
      </c>
      <c r="G2323" s="3">
        <v>3</v>
      </c>
      <c r="H2323">
        <v>61.816841000000004</v>
      </c>
      <c r="I2323" s="5">
        <v>4</v>
      </c>
      <c r="P2323">
        <v>2</v>
      </c>
      <c r="Q2323" t="str">
        <f t="shared" si="37"/>
        <v>34</v>
      </c>
    </row>
    <row r="2324" spans="1:17" x14ac:dyDescent="0.25">
      <c r="A2324">
        <v>2323</v>
      </c>
      <c r="F2324">
        <v>58.579372000000006</v>
      </c>
      <c r="G2324" s="3">
        <v>3</v>
      </c>
      <c r="P2324">
        <v>1</v>
      </c>
      <c r="Q2324" t="str">
        <f t="shared" si="37"/>
        <v>3</v>
      </c>
    </row>
    <row r="2325" spans="1:17" x14ac:dyDescent="0.25">
      <c r="A2325">
        <v>2324</v>
      </c>
      <c r="D2325">
        <v>39.428531</v>
      </c>
      <c r="E2325" s="2">
        <v>2</v>
      </c>
      <c r="F2325">
        <v>58.596477</v>
      </c>
      <c r="G2325" s="3">
        <v>3</v>
      </c>
      <c r="P2325">
        <v>2</v>
      </c>
      <c r="Q2325" t="str">
        <f t="shared" si="37"/>
        <v>23</v>
      </c>
    </row>
    <row r="2326" spans="1:17" x14ac:dyDescent="0.25">
      <c r="A2326">
        <v>2325</v>
      </c>
      <c r="D2326">
        <v>39.401531000000006</v>
      </c>
      <c r="E2326" s="2">
        <v>2</v>
      </c>
      <c r="P2326">
        <v>1</v>
      </c>
      <c r="Q2326" t="str">
        <f t="shared" si="37"/>
        <v>2</v>
      </c>
    </row>
    <row r="2327" spans="1:17" x14ac:dyDescent="0.25">
      <c r="A2327">
        <v>2326</v>
      </c>
      <c r="D2327">
        <v>39.410266</v>
      </c>
      <c r="E2327" s="2">
        <v>2</v>
      </c>
      <c r="P2327">
        <v>1</v>
      </c>
      <c r="Q2327" t="str">
        <f t="shared" si="37"/>
        <v>2</v>
      </c>
    </row>
    <row r="2328" spans="1:17" x14ac:dyDescent="0.25">
      <c r="A2328">
        <v>2327</v>
      </c>
      <c r="D2328">
        <v>39.424266000000003</v>
      </c>
      <c r="E2328" s="2">
        <v>2</v>
      </c>
      <c r="P2328">
        <v>1</v>
      </c>
      <c r="Q2328" t="str">
        <f t="shared" si="37"/>
        <v>2</v>
      </c>
    </row>
    <row r="2329" spans="1:17" x14ac:dyDescent="0.25">
      <c r="A2329">
        <v>2328</v>
      </c>
      <c r="D2329">
        <v>39.427688000000003</v>
      </c>
      <c r="E2329" s="2">
        <v>2</v>
      </c>
      <c r="P2329">
        <v>1</v>
      </c>
      <c r="Q2329" t="str">
        <f t="shared" si="37"/>
        <v>2</v>
      </c>
    </row>
    <row r="2330" spans="1:17" x14ac:dyDescent="0.25">
      <c r="A2330">
        <v>2329</v>
      </c>
      <c r="D2330">
        <v>39.411632000000004</v>
      </c>
      <c r="E2330" s="2">
        <v>2</v>
      </c>
      <c r="P2330">
        <v>1</v>
      </c>
      <c r="Q2330" t="str">
        <f t="shared" si="37"/>
        <v>2</v>
      </c>
    </row>
    <row r="2331" spans="1:17" x14ac:dyDescent="0.25">
      <c r="A2331">
        <v>2330</v>
      </c>
      <c r="D2331">
        <v>39.402687</v>
      </c>
      <c r="E2331" s="2">
        <v>2</v>
      </c>
      <c r="P2331">
        <v>1</v>
      </c>
      <c r="Q2331" t="str">
        <f t="shared" si="37"/>
        <v>2</v>
      </c>
    </row>
    <row r="2332" spans="1:17" x14ac:dyDescent="0.25">
      <c r="A2332">
        <v>2331</v>
      </c>
      <c r="D2332">
        <v>39.397739000000001</v>
      </c>
      <c r="E2332" s="2">
        <v>2</v>
      </c>
      <c r="P2332">
        <v>1</v>
      </c>
      <c r="Q2332" t="str">
        <f t="shared" si="37"/>
        <v>2</v>
      </c>
    </row>
    <row r="2333" spans="1:17" x14ac:dyDescent="0.25">
      <c r="A2333">
        <v>2332</v>
      </c>
      <c r="B2333">
        <v>29.405950000000004</v>
      </c>
      <c r="C2333" s="4">
        <v>1</v>
      </c>
      <c r="D2333">
        <v>39.428531</v>
      </c>
      <c r="E2333" s="2">
        <v>2</v>
      </c>
      <c r="P2333">
        <v>2</v>
      </c>
      <c r="Q2333" t="str">
        <f t="shared" si="37"/>
        <v>12</v>
      </c>
    </row>
    <row r="2334" spans="1:17" x14ac:dyDescent="0.25">
      <c r="A2334">
        <v>2333</v>
      </c>
      <c r="B2334">
        <v>29.403161000000004</v>
      </c>
      <c r="C2334" s="4">
        <v>1</v>
      </c>
      <c r="D2334">
        <v>39.428531</v>
      </c>
      <c r="E2334" s="2">
        <v>2</v>
      </c>
      <c r="P2334">
        <v>2</v>
      </c>
      <c r="Q2334" t="str">
        <f t="shared" si="37"/>
        <v>12</v>
      </c>
    </row>
    <row r="2335" spans="1:17" x14ac:dyDescent="0.25">
      <c r="A2335">
        <v>2334</v>
      </c>
      <c r="B2335">
        <v>29.337003000000003</v>
      </c>
      <c r="C2335" s="4">
        <v>1</v>
      </c>
      <c r="P2335">
        <v>1</v>
      </c>
      <c r="Q2335" t="str">
        <f t="shared" si="37"/>
        <v>1</v>
      </c>
    </row>
    <row r="2336" spans="1:17" x14ac:dyDescent="0.25">
      <c r="A2336">
        <v>2335</v>
      </c>
      <c r="B2336">
        <v>29.359424000000004</v>
      </c>
      <c r="C2336" s="4">
        <v>1</v>
      </c>
      <c r="P2336">
        <v>1</v>
      </c>
      <c r="Q2336" t="str">
        <f t="shared" si="37"/>
        <v>1</v>
      </c>
    </row>
    <row r="2337" spans="1:17" x14ac:dyDescent="0.25">
      <c r="A2337">
        <v>2336</v>
      </c>
      <c r="B2337">
        <v>29.362951000000002</v>
      </c>
      <c r="C2337" s="4">
        <v>1</v>
      </c>
      <c r="P2337">
        <v>1</v>
      </c>
      <c r="Q2337" t="str">
        <f t="shared" si="37"/>
        <v>1</v>
      </c>
    </row>
    <row r="2338" spans="1:17" x14ac:dyDescent="0.25">
      <c r="A2338">
        <v>2337</v>
      </c>
      <c r="B2338">
        <v>29.366686999999999</v>
      </c>
      <c r="C2338" s="4">
        <v>1</v>
      </c>
      <c r="P2338">
        <v>1</v>
      </c>
      <c r="Q2338" t="str">
        <f t="shared" si="37"/>
        <v>1</v>
      </c>
    </row>
    <row r="2339" spans="1:17" x14ac:dyDescent="0.25">
      <c r="A2339">
        <v>2338</v>
      </c>
      <c r="B2339">
        <v>29.397212000000003</v>
      </c>
      <c r="C2339" s="4">
        <v>1</v>
      </c>
      <c r="H2339">
        <v>34.183584000000003</v>
      </c>
      <c r="I2339" s="5">
        <v>4</v>
      </c>
      <c r="P2339">
        <v>2</v>
      </c>
      <c r="Q2339" t="str">
        <f t="shared" si="37"/>
        <v>14</v>
      </c>
    </row>
    <row r="2340" spans="1:17" x14ac:dyDescent="0.25">
      <c r="A2340">
        <v>2339</v>
      </c>
      <c r="B2340">
        <v>29.413581000000008</v>
      </c>
      <c r="C2340" s="4">
        <v>1</v>
      </c>
      <c r="H2340">
        <v>34.217162999999999</v>
      </c>
      <c r="I2340" s="5">
        <v>4</v>
      </c>
      <c r="P2340">
        <v>2</v>
      </c>
      <c r="Q2340" t="str">
        <f t="shared" si="37"/>
        <v>14</v>
      </c>
    </row>
    <row r="2341" spans="1:17" x14ac:dyDescent="0.25">
      <c r="A2341">
        <v>2340</v>
      </c>
      <c r="B2341">
        <v>29.405950000000004</v>
      </c>
      <c r="C2341" s="4">
        <v>1</v>
      </c>
      <c r="H2341">
        <v>34.223951</v>
      </c>
      <c r="I2341" s="5">
        <v>4</v>
      </c>
      <c r="P2341">
        <v>2</v>
      </c>
      <c r="Q2341" t="str">
        <f t="shared" si="37"/>
        <v>14</v>
      </c>
    </row>
    <row r="2342" spans="1:17" x14ac:dyDescent="0.25">
      <c r="A2342">
        <v>2341</v>
      </c>
      <c r="B2342">
        <v>29.405950000000004</v>
      </c>
      <c r="C2342" s="4">
        <v>1</v>
      </c>
      <c r="H2342">
        <v>34.262268000000006</v>
      </c>
      <c r="I2342" s="5">
        <v>4</v>
      </c>
      <c r="P2342">
        <v>2</v>
      </c>
      <c r="Q2342" t="str">
        <f t="shared" si="37"/>
        <v>14</v>
      </c>
    </row>
    <row r="2343" spans="1:17" x14ac:dyDescent="0.25">
      <c r="A2343">
        <v>2342</v>
      </c>
      <c r="F2343">
        <v>29.207214000000008</v>
      </c>
      <c r="G2343" s="3">
        <v>3</v>
      </c>
      <c r="H2343">
        <v>34.278057000000004</v>
      </c>
      <c r="I2343" s="5">
        <v>4</v>
      </c>
      <c r="P2343">
        <v>2</v>
      </c>
      <c r="Q2343" t="str">
        <f t="shared" si="37"/>
        <v>34</v>
      </c>
    </row>
    <row r="2344" spans="1:17" x14ac:dyDescent="0.25">
      <c r="A2344">
        <v>2343</v>
      </c>
      <c r="F2344">
        <v>29.260320000000007</v>
      </c>
      <c r="G2344" s="3">
        <v>3</v>
      </c>
      <c r="H2344">
        <v>34.298528000000005</v>
      </c>
      <c r="I2344" s="5">
        <v>4</v>
      </c>
      <c r="P2344">
        <v>2</v>
      </c>
      <c r="Q2344" t="str">
        <f t="shared" si="37"/>
        <v>34</v>
      </c>
    </row>
    <row r="2345" spans="1:17" x14ac:dyDescent="0.25">
      <c r="A2345">
        <v>2344</v>
      </c>
      <c r="F2345">
        <v>29.215583000000002</v>
      </c>
      <c r="G2345" s="3">
        <v>3</v>
      </c>
      <c r="H2345">
        <v>34.285263999999998</v>
      </c>
      <c r="I2345" s="5">
        <v>4</v>
      </c>
      <c r="P2345">
        <v>2</v>
      </c>
      <c r="Q2345" t="str">
        <f t="shared" si="37"/>
        <v>34</v>
      </c>
    </row>
    <row r="2346" spans="1:17" x14ac:dyDescent="0.25">
      <c r="A2346">
        <v>2345</v>
      </c>
      <c r="F2346">
        <v>29.192633999999998</v>
      </c>
      <c r="G2346" s="3">
        <v>3</v>
      </c>
      <c r="H2346">
        <v>34.183584000000003</v>
      </c>
      <c r="I2346" s="5">
        <v>4</v>
      </c>
      <c r="P2346">
        <v>2</v>
      </c>
      <c r="Q2346" t="str">
        <f t="shared" si="37"/>
        <v>34</v>
      </c>
    </row>
    <row r="2347" spans="1:17" x14ac:dyDescent="0.25">
      <c r="A2347">
        <v>2346</v>
      </c>
      <c r="D2347">
        <v>16.176583000000001</v>
      </c>
      <c r="E2347" s="2">
        <v>2</v>
      </c>
      <c r="F2347">
        <v>29.187160000000006</v>
      </c>
      <c r="G2347" s="3">
        <v>3</v>
      </c>
      <c r="P2347">
        <v>2</v>
      </c>
      <c r="Q2347" t="str">
        <f t="shared" si="37"/>
        <v>23</v>
      </c>
    </row>
    <row r="2348" spans="1:17" x14ac:dyDescent="0.25">
      <c r="A2348">
        <v>2347</v>
      </c>
      <c r="D2348">
        <v>16.176583000000001</v>
      </c>
      <c r="E2348" s="2">
        <v>2</v>
      </c>
      <c r="F2348">
        <v>29.187530000000002</v>
      </c>
      <c r="G2348" s="3">
        <v>3</v>
      </c>
      <c r="P2348">
        <v>2</v>
      </c>
      <c r="Q2348" t="str">
        <f t="shared" si="37"/>
        <v>23</v>
      </c>
    </row>
    <row r="2349" spans="1:17" x14ac:dyDescent="0.25">
      <c r="A2349">
        <v>2348</v>
      </c>
      <c r="D2349">
        <v>16.136320000000005</v>
      </c>
      <c r="E2349" s="2">
        <v>2</v>
      </c>
      <c r="F2349">
        <v>29.191371000000004</v>
      </c>
      <c r="G2349" s="3">
        <v>3</v>
      </c>
      <c r="P2349">
        <v>2</v>
      </c>
      <c r="Q2349" t="str">
        <f t="shared" si="37"/>
        <v>23</v>
      </c>
    </row>
    <row r="2350" spans="1:17" x14ac:dyDescent="0.25">
      <c r="A2350">
        <v>2349</v>
      </c>
      <c r="D2350">
        <v>16.159898000000005</v>
      </c>
      <c r="E2350" s="2">
        <v>2</v>
      </c>
      <c r="F2350">
        <v>29.211845000000004</v>
      </c>
      <c r="G2350" s="3">
        <v>3</v>
      </c>
      <c r="P2350">
        <v>2</v>
      </c>
      <c r="Q2350" t="str">
        <f t="shared" si="37"/>
        <v>23</v>
      </c>
    </row>
    <row r="2351" spans="1:17" x14ac:dyDescent="0.25">
      <c r="A2351">
        <v>2350</v>
      </c>
      <c r="D2351">
        <v>16.235794000000006</v>
      </c>
      <c r="E2351" s="2">
        <v>2</v>
      </c>
      <c r="F2351">
        <v>29.207214000000008</v>
      </c>
      <c r="G2351" s="3">
        <v>3</v>
      </c>
      <c r="P2351">
        <v>2</v>
      </c>
      <c r="Q2351" t="str">
        <f t="shared" si="37"/>
        <v>23</v>
      </c>
    </row>
    <row r="2352" spans="1:17" x14ac:dyDescent="0.25">
      <c r="A2352">
        <v>2351</v>
      </c>
      <c r="D2352">
        <v>16.196950000000001</v>
      </c>
      <c r="E2352" s="2">
        <v>2</v>
      </c>
      <c r="F2352">
        <v>29.207214000000008</v>
      </c>
      <c r="G2352" s="3">
        <v>3</v>
      </c>
      <c r="P2352">
        <v>2</v>
      </c>
      <c r="Q2352" t="str">
        <f t="shared" si="37"/>
        <v>23</v>
      </c>
    </row>
    <row r="2353" spans="1:17" x14ac:dyDescent="0.25">
      <c r="A2353">
        <v>2352</v>
      </c>
      <c r="D2353">
        <v>16.231057000000007</v>
      </c>
      <c r="E2353" s="2">
        <v>2</v>
      </c>
      <c r="P2353">
        <v>1</v>
      </c>
      <c r="Q2353" t="str">
        <f t="shared" si="37"/>
        <v>2</v>
      </c>
    </row>
    <row r="2354" spans="1:17" x14ac:dyDescent="0.25">
      <c r="A2354">
        <v>2353</v>
      </c>
      <c r="D2354">
        <v>16.216004000000005</v>
      </c>
      <c r="E2354" s="2">
        <v>2</v>
      </c>
      <c r="P2354">
        <v>1</v>
      </c>
      <c r="Q2354" t="str">
        <f t="shared" si="37"/>
        <v>2</v>
      </c>
    </row>
    <row r="2355" spans="1:17" x14ac:dyDescent="0.25">
      <c r="A2355">
        <v>2354</v>
      </c>
      <c r="D2355">
        <v>16.190056000000006</v>
      </c>
      <c r="E2355" s="2">
        <v>2</v>
      </c>
      <c r="P2355">
        <v>1</v>
      </c>
      <c r="Q2355" t="str">
        <f t="shared" si="37"/>
        <v>2</v>
      </c>
    </row>
    <row r="2356" spans="1:17" x14ac:dyDescent="0.25">
      <c r="A2356">
        <v>2355</v>
      </c>
      <c r="B2356">
        <v>9.8287930000000046</v>
      </c>
      <c r="C2356" s="4">
        <v>1</v>
      </c>
      <c r="D2356">
        <v>16.103740000000002</v>
      </c>
      <c r="E2356" s="2">
        <v>2</v>
      </c>
      <c r="P2356">
        <v>2</v>
      </c>
      <c r="Q2356" t="str">
        <f t="shared" si="37"/>
        <v>12</v>
      </c>
    </row>
    <row r="2357" spans="1:17" x14ac:dyDescent="0.25">
      <c r="A2357">
        <v>2356</v>
      </c>
      <c r="B2357">
        <v>9.8287930000000046</v>
      </c>
      <c r="C2357" s="4">
        <v>1</v>
      </c>
      <c r="D2357">
        <v>16.108530000000002</v>
      </c>
      <c r="E2357" s="2">
        <v>2</v>
      </c>
      <c r="P2357">
        <v>2</v>
      </c>
      <c r="Q2357" t="str">
        <f t="shared" si="37"/>
        <v>12</v>
      </c>
    </row>
    <row r="2358" spans="1:17" x14ac:dyDescent="0.25">
      <c r="A2358">
        <v>2357</v>
      </c>
      <c r="B2358">
        <v>9.8287930000000046</v>
      </c>
      <c r="C2358" s="4">
        <v>1</v>
      </c>
      <c r="D2358">
        <v>16.176583000000001</v>
      </c>
      <c r="E2358" s="2">
        <v>2</v>
      </c>
      <c r="P2358">
        <v>2</v>
      </c>
      <c r="Q2358" t="str">
        <f t="shared" si="37"/>
        <v>12</v>
      </c>
    </row>
    <row r="2359" spans="1:17" x14ac:dyDescent="0.25">
      <c r="A2359">
        <v>2358</v>
      </c>
      <c r="B2359">
        <v>9.8287930000000046</v>
      </c>
      <c r="C2359" s="4">
        <v>1</v>
      </c>
      <c r="P2359">
        <v>1</v>
      </c>
      <c r="Q2359" t="str">
        <f t="shared" si="37"/>
        <v>1</v>
      </c>
    </row>
    <row r="2360" spans="1:17" x14ac:dyDescent="0.25">
      <c r="A2360">
        <v>2359</v>
      </c>
      <c r="B2360">
        <v>9.8287930000000046</v>
      </c>
      <c r="C2360" s="4">
        <v>1</v>
      </c>
      <c r="J2360">
        <v>38.920108000000006</v>
      </c>
      <c r="K2360" t="s">
        <v>22</v>
      </c>
      <c r="Q2360" t="str">
        <f t="shared" si="37"/>
        <v>1</v>
      </c>
    </row>
    <row r="2361" spans="1:17" x14ac:dyDescent="0.25">
      <c r="A2361">
        <v>2360</v>
      </c>
      <c r="Q2361" t="str">
        <f t="shared" si="37"/>
        <v/>
      </c>
    </row>
    <row r="2362" spans="1:17" x14ac:dyDescent="0.25">
      <c r="A2362">
        <v>2361</v>
      </c>
      <c r="J2362">
        <v>38.920108000000006</v>
      </c>
      <c r="K2362" t="s">
        <v>22</v>
      </c>
      <c r="Q2362" t="str">
        <f t="shared" si="37"/>
        <v/>
      </c>
    </row>
    <row r="2363" spans="1:17" x14ac:dyDescent="0.25">
      <c r="A2363">
        <v>2362</v>
      </c>
      <c r="D2363">
        <v>37.539476000000008</v>
      </c>
      <c r="E2363" s="2">
        <v>2</v>
      </c>
      <c r="P2363">
        <v>1</v>
      </c>
      <c r="Q2363" t="str">
        <f t="shared" si="37"/>
        <v>2</v>
      </c>
    </row>
    <row r="2364" spans="1:17" x14ac:dyDescent="0.25">
      <c r="A2364">
        <v>2363</v>
      </c>
      <c r="D2364">
        <v>37.576213000000003</v>
      </c>
      <c r="E2364" s="2">
        <v>2</v>
      </c>
      <c r="P2364">
        <v>1</v>
      </c>
      <c r="Q2364" t="str">
        <f t="shared" si="37"/>
        <v>2</v>
      </c>
    </row>
    <row r="2365" spans="1:17" x14ac:dyDescent="0.25">
      <c r="A2365">
        <v>2364</v>
      </c>
      <c r="D2365">
        <v>37.543687000000006</v>
      </c>
      <c r="E2365" s="2">
        <v>2</v>
      </c>
      <c r="P2365">
        <v>1</v>
      </c>
      <c r="Q2365" t="str">
        <f t="shared" si="37"/>
        <v>2</v>
      </c>
    </row>
    <row r="2366" spans="1:17" x14ac:dyDescent="0.25">
      <c r="A2366">
        <v>2365</v>
      </c>
      <c r="D2366">
        <v>37.603582000000003</v>
      </c>
      <c r="E2366" s="2">
        <v>2</v>
      </c>
      <c r="P2366">
        <v>1</v>
      </c>
      <c r="Q2366" t="str">
        <f t="shared" si="37"/>
        <v>2</v>
      </c>
    </row>
    <row r="2367" spans="1:17" x14ac:dyDescent="0.25">
      <c r="A2367">
        <v>2366</v>
      </c>
      <c r="D2367">
        <v>37.588266000000004</v>
      </c>
      <c r="E2367" s="2">
        <v>2</v>
      </c>
      <c r="P2367">
        <v>1</v>
      </c>
      <c r="Q2367" t="str">
        <f t="shared" si="37"/>
        <v>2</v>
      </c>
    </row>
    <row r="2368" spans="1:17" x14ac:dyDescent="0.25">
      <c r="A2368">
        <v>2367</v>
      </c>
      <c r="D2368">
        <v>37.606003999999999</v>
      </c>
      <c r="E2368" s="2">
        <v>2</v>
      </c>
      <c r="P2368">
        <v>1</v>
      </c>
      <c r="Q2368" t="str">
        <f t="shared" si="37"/>
        <v>2</v>
      </c>
    </row>
    <row r="2369" spans="1:17" x14ac:dyDescent="0.25">
      <c r="A2369">
        <v>2368</v>
      </c>
      <c r="D2369">
        <v>37.602159</v>
      </c>
      <c r="E2369" s="2">
        <v>2</v>
      </c>
      <c r="P2369">
        <v>1</v>
      </c>
      <c r="Q2369" t="str">
        <f t="shared" si="37"/>
        <v>2</v>
      </c>
    </row>
    <row r="2370" spans="1:17" x14ac:dyDescent="0.25">
      <c r="A2370">
        <v>2369</v>
      </c>
      <c r="D2370">
        <v>37.609949999999998</v>
      </c>
      <c r="E2370" s="2">
        <v>2</v>
      </c>
      <c r="P2370">
        <v>1</v>
      </c>
      <c r="Q2370" t="str">
        <f t="shared" ref="Q2370:Q2433" si="38">CONCATENATE(C2370,E2370,G2370,I2370)</f>
        <v>2</v>
      </c>
    </row>
    <row r="2371" spans="1:17" x14ac:dyDescent="0.25">
      <c r="A2371">
        <v>2370</v>
      </c>
      <c r="D2371">
        <v>37.613477000000003</v>
      </c>
      <c r="E2371" s="2">
        <v>2</v>
      </c>
      <c r="P2371">
        <v>1</v>
      </c>
      <c r="Q2371" t="str">
        <f t="shared" si="38"/>
        <v>2</v>
      </c>
    </row>
    <row r="2372" spans="1:17" x14ac:dyDescent="0.25">
      <c r="A2372">
        <v>2371</v>
      </c>
      <c r="D2372">
        <v>37.595478</v>
      </c>
      <c r="E2372" s="2">
        <v>2</v>
      </c>
      <c r="P2372">
        <v>1</v>
      </c>
      <c r="Q2372" t="str">
        <f t="shared" si="38"/>
        <v>2</v>
      </c>
    </row>
    <row r="2373" spans="1:17" x14ac:dyDescent="0.25">
      <c r="A2373">
        <v>2372</v>
      </c>
      <c r="D2373">
        <v>37.709581</v>
      </c>
      <c r="E2373" s="2">
        <v>2</v>
      </c>
      <c r="P2373">
        <v>1</v>
      </c>
      <c r="Q2373" t="str">
        <f t="shared" si="38"/>
        <v>2</v>
      </c>
    </row>
    <row r="2374" spans="1:17" x14ac:dyDescent="0.25">
      <c r="A2374">
        <v>2373</v>
      </c>
      <c r="D2374">
        <v>37.539476000000008</v>
      </c>
      <c r="E2374" s="2">
        <v>2</v>
      </c>
      <c r="P2374">
        <v>1</v>
      </c>
      <c r="Q2374" t="str">
        <f t="shared" si="38"/>
        <v>2</v>
      </c>
    </row>
    <row r="2375" spans="1:17" x14ac:dyDescent="0.25">
      <c r="A2375">
        <v>2374</v>
      </c>
      <c r="D2375">
        <v>37.539476000000008</v>
      </c>
      <c r="E2375" s="2">
        <v>2</v>
      </c>
      <c r="P2375">
        <v>1</v>
      </c>
      <c r="Q2375" t="str">
        <f t="shared" si="38"/>
        <v>2</v>
      </c>
    </row>
    <row r="2376" spans="1:17" x14ac:dyDescent="0.25">
      <c r="A2376">
        <v>2375</v>
      </c>
      <c r="H2376">
        <v>37.862686000000004</v>
      </c>
      <c r="I2376" s="5">
        <v>4</v>
      </c>
      <c r="P2376">
        <v>1</v>
      </c>
      <c r="Q2376" t="str">
        <f t="shared" si="38"/>
        <v>4</v>
      </c>
    </row>
    <row r="2377" spans="1:17" x14ac:dyDescent="0.25">
      <c r="A2377">
        <v>2376</v>
      </c>
      <c r="B2377">
        <v>49.042583</v>
      </c>
      <c r="C2377" s="4">
        <v>1</v>
      </c>
      <c r="H2377">
        <v>37.851318000000006</v>
      </c>
      <c r="I2377" s="5">
        <v>4</v>
      </c>
      <c r="P2377">
        <v>2</v>
      </c>
      <c r="Q2377" t="str">
        <f t="shared" si="38"/>
        <v>14</v>
      </c>
    </row>
    <row r="2378" spans="1:17" x14ac:dyDescent="0.25">
      <c r="A2378">
        <v>2377</v>
      </c>
      <c r="B2378">
        <v>49.057475000000004</v>
      </c>
      <c r="C2378" s="4">
        <v>1</v>
      </c>
      <c r="H2378">
        <v>37.843635000000006</v>
      </c>
      <c r="I2378" s="5">
        <v>4</v>
      </c>
      <c r="P2378">
        <v>2</v>
      </c>
      <c r="Q2378" t="str">
        <f t="shared" si="38"/>
        <v>14</v>
      </c>
    </row>
    <row r="2379" spans="1:17" x14ac:dyDescent="0.25">
      <c r="A2379">
        <v>2378</v>
      </c>
      <c r="B2379">
        <v>49.079791</v>
      </c>
      <c r="C2379" s="4">
        <v>1</v>
      </c>
      <c r="H2379">
        <v>37.897106000000001</v>
      </c>
      <c r="I2379" s="5">
        <v>4</v>
      </c>
      <c r="P2379">
        <v>2</v>
      </c>
      <c r="Q2379" t="str">
        <f t="shared" si="38"/>
        <v>14</v>
      </c>
    </row>
    <row r="2380" spans="1:17" x14ac:dyDescent="0.25">
      <c r="A2380">
        <v>2379</v>
      </c>
      <c r="B2380">
        <v>49.094161</v>
      </c>
      <c r="C2380" s="4">
        <v>1</v>
      </c>
      <c r="H2380">
        <v>37.896636000000001</v>
      </c>
      <c r="I2380" s="5">
        <v>4</v>
      </c>
      <c r="P2380">
        <v>2</v>
      </c>
      <c r="Q2380" t="str">
        <f t="shared" si="38"/>
        <v>14</v>
      </c>
    </row>
    <row r="2381" spans="1:17" x14ac:dyDescent="0.25">
      <c r="A2381">
        <v>2380</v>
      </c>
      <c r="B2381">
        <v>49.076847000000001</v>
      </c>
      <c r="C2381" s="4">
        <v>1</v>
      </c>
      <c r="H2381">
        <v>37.880107000000002</v>
      </c>
      <c r="I2381" s="5">
        <v>4</v>
      </c>
      <c r="P2381">
        <v>2</v>
      </c>
      <c r="Q2381" t="str">
        <f t="shared" si="38"/>
        <v>14</v>
      </c>
    </row>
    <row r="2382" spans="1:17" x14ac:dyDescent="0.25">
      <c r="A2382">
        <v>2381</v>
      </c>
      <c r="B2382">
        <v>49.081478000000004</v>
      </c>
      <c r="C2382" s="4">
        <v>1</v>
      </c>
      <c r="H2382">
        <v>37.851268000000005</v>
      </c>
      <c r="I2382" s="5">
        <v>4</v>
      </c>
      <c r="P2382">
        <v>2</v>
      </c>
      <c r="Q2382" t="str">
        <f t="shared" si="38"/>
        <v>14</v>
      </c>
    </row>
    <row r="2383" spans="1:17" x14ac:dyDescent="0.25">
      <c r="A2383">
        <v>2382</v>
      </c>
      <c r="B2383">
        <v>49.094737000000002</v>
      </c>
      <c r="C2383" s="4">
        <v>1</v>
      </c>
      <c r="H2383">
        <v>37.838741000000006</v>
      </c>
      <c r="I2383" s="5">
        <v>4</v>
      </c>
      <c r="P2383">
        <v>2</v>
      </c>
      <c r="Q2383" t="str">
        <f t="shared" si="38"/>
        <v>14</v>
      </c>
    </row>
    <row r="2384" spans="1:17" x14ac:dyDescent="0.25">
      <c r="A2384">
        <v>2383</v>
      </c>
      <c r="B2384">
        <v>49.080268000000004</v>
      </c>
      <c r="C2384" s="4">
        <v>1</v>
      </c>
      <c r="H2384">
        <v>37.817739000000003</v>
      </c>
      <c r="I2384" s="5">
        <v>4</v>
      </c>
      <c r="P2384">
        <v>2</v>
      </c>
      <c r="Q2384" t="str">
        <f t="shared" si="38"/>
        <v>14</v>
      </c>
    </row>
    <row r="2385" spans="1:17" x14ac:dyDescent="0.25">
      <c r="A2385">
        <v>2384</v>
      </c>
      <c r="B2385">
        <v>49.089424000000001</v>
      </c>
      <c r="C2385" s="4">
        <v>1</v>
      </c>
      <c r="H2385">
        <v>37.819950000000006</v>
      </c>
      <c r="I2385" s="5">
        <v>4</v>
      </c>
      <c r="P2385">
        <v>2</v>
      </c>
      <c r="Q2385" t="str">
        <f t="shared" si="38"/>
        <v>14</v>
      </c>
    </row>
    <row r="2386" spans="1:17" x14ac:dyDescent="0.25">
      <c r="A2386">
        <v>2385</v>
      </c>
      <c r="B2386">
        <v>49.042583</v>
      </c>
      <c r="C2386" s="4">
        <v>1</v>
      </c>
      <c r="H2386">
        <v>37.862686000000004</v>
      </c>
      <c r="I2386" s="5">
        <v>4</v>
      </c>
      <c r="P2386">
        <v>2</v>
      </c>
      <c r="Q2386" t="str">
        <f t="shared" si="38"/>
        <v>14</v>
      </c>
    </row>
    <row r="2387" spans="1:17" x14ac:dyDescent="0.25">
      <c r="A2387">
        <v>2386</v>
      </c>
      <c r="B2387">
        <v>49.042583</v>
      </c>
      <c r="C2387" s="4">
        <v>1</v>
      </c>
      <c r="H2387">
        <v>37.862686000000004</v>
      </c>
      <c r="I2387" s="5">
        <v>4</v>
      </c>
      <c r="P2387">
        <v>2</v>
      </c>
      <c r="Q2387" t="str">
        <f t="shared" si="38"/>
        <v>14</v>
      </c>
    </row>
    <row r="2388" spans="1:17" x14ac:dyDescent="0.25">
      <c r="A2388">
        <v>2387</v>
      </c>
      <c r="F2388">
        <v>48.495212000000002</v>
      </c>
      <c r="G2388" s="3">
        <v>3</v>
      </c>
      <c r="P2388">
        <v>1</v>
      </c>
      <c r="Q2388" t="str">
        <f t="shared" si="38"/>
        <v>3</v>
      </c>
    </row>
    <row r="2389" spans="1:17" x14ac:dyDescent="0.25">
      <c r="A2389">
        <v>2388</v>
      </c>
      <c r="F2389">
        <v>48.553268000000003</v>
      </c>
      <c r="G2389" s="3">
        <v>3</v>
      </c>
      <c r="P2389">
        <v>1</v>
      </c>
      <c r="Q2389" t="str">
        <f t="shared" si="38"/>
        <v>3</v>
      </c>
    </row>
    <row r="2390" spans="1:17" x14ac:dyDescent="0.25">
      <c r="A2390">
        <v>2389</v>
      </c>
      <c r="F2390">
        <v>48.566211000000003</v>
      </c>
      <c r="G2390" s="3">
        <v>3</v>
      </c>
      <c r="P2390">
        <v>1</v>
      </c>
      <c r="Q2390" t="str">
        <f t="shared" si="38"/>
        <v>3</v>
      </c>
    </row>
    <row r="2391" spans="1:17" x14ac:dyDescent="0.25">
      <c r="A2391">
        <v>2390</v>
      </c>
      <c r="F2391">
        <v>48.548793000000003</v>
      </c>
      <c r="G2391" s="3">
        <v>3</v>
      </c>
      <c r="P2391">
        <v>1</v>
      </c>
      <c r="Q2391" t="str">
        <f t="shared" si="38"/>
        <v>3</v>
      </c>
    </row>
    <row r="2392" spans="1:17" x14ac:dyDescent="0.25">
      <c r="A2392">
        <v>2391</v>
      </c>
      <c r="D2392">
        <v>62.564792000000004</v>
      </c>
      <c r="E2392" s="2">
        <v>2</v>
      </c>
      <c r="F2392">
        <v>48.543529000000007</v>
      </c>
      <c r="G2392" s="3">
        <v>3</v>
      </c>
      <c r="P2392">
        <v>2</v>
      </c>
      <c r="Q2392" t="str">
        <f t="shared" si="38"/>
        <v>23</v>
      </c>
    </row>
    <row r="2393" spans="1:17" x14ac:dyDescent="0.25">
      <c r="A2393">
        <v>2392</v>
      </c>
      <c r="D2393">
        <v>62.577789000000003</v>
      </c>
      <c r="E2393" s="2">
        <v>2</v>
      </c>
      <c r="F2393">
        <v>48.550422000000005</v>
      </c>
      <c r="G2393" s="3">
        <v>3</v>
      </c>
      <c r="P2393">
        <v>2</v>
      </c>
      <c r="Q2393" t="str">
        <f t="shared" si="38"/>
        <v>23</v>
      </c>
    </row>
    <row r="2394" spans="1:17" x14ac:dyDescent="0.25">
      <c r="A2394">
        <v>2393</v>
      </c>
      <c r="D2394">
        <v>62.630004</v>
      </c>
      <c r="E2394" s="2">
        <v>2</v>
      </c>
      <c r="F2394">
        <v>48.548530000000007</v>
      </c>
      <c r="G2394" s="3">
        <v>3</v>
      </c>
      <c r="P2394">
        <v>2</v>
      </c>
      <c r="Q2394" t="str">
        <f t="shared" si="38"/>
        <v>23</v>
      </c>
    </row>
    <row r="2395" spans="1:17" x14ac:dyDescent="0.25">
      <c r="A2395">
        <v>2394</v>
      </c>
      <c r="D2395">
        <v>62.609527</v>
      </c>
      <c r="E2395" s="2">
        <v>2</v>
      </c>
      <c r="F2395">
        <v>48.532844000000004</v>
      </c>
      <c r="G2395" s="3">
        <v>3</v>
      </c>
      <c r="P2395">
        <v>2</v>
      </c>
      <c r="Q2395" t="str">
        <f t="shared" si="38"/>
        <v>23</v>
      </c>
    </row>
    <row r="2396" spans="1:17" x14ac:dyDescent="0.25">
      <c r="A2396">
        <v>2395</v>
      </c>
      <c r="D2396">
        <v>62.576320000000003</v>
      </c>
      <c r="E2396" s="2">
        <v>2</v>
      </c>
      <c r="F2396">
        <v>48.49953</v>
      </c>
      <c r="G2396" s="3">
        <v>3</v>
      </c>
      <c r="P2396">
        <v>2</v>
      </c>
      <c r="Q2396" t="str">
        <f t="shared" si="38"/>
        <v>23</v>
      </c>
    </row>
    <row r="2397" spans="1:17" x14ac:dyDescent="0.25">
      <c r="A2397">
        <v>2396</v>
      </c>
      <c r="D2397">
        <v>62.589637000000003</v>
      </c>
      <c r="E2397" s="2">
        <v>2</v>
      </c>
      <c r="F2397">
        <v>48.495212000000002</v>
      </c>
      <c r="G2397" s="3">
        <v>3</v>
      </c>
      <c r="P2397">
        <v>2</v>
      </c>
      <c r="Q2397" t="str">
        <f t="shared" si="38"/>
        <v>23</v>
      </c>
    </row>
    <row r="2398" spans="1:17" x14ac:dyDescent="0.25">
      <c r="A2398">
        <v>2397</v>
      </c>
      <c r="D2398">
        <v>62.632427</v>
      </c>
      <c r="E2398" s="2">
        <v>2</v>
      </c>
      <c r="F2398">
        <v>48.495212000000002</v>
      </c>
      <c r="G2398" s="3">
        <v>3</v>
      </c>
      <c r="P2398">
        <v>2</v>
      </c>
      <c r="Q2398" t="str">
        <f t="shared" si="38"/>
        <v>23</v>
      </c>
    </row>
    <row r="2399" spans="1:17" x14ac:dyDescent="0.25">
      <c r="A2399">
        <v>2398</v>
      </c>
      <c r="D2399">
        <v>62.619735000000006</v>
      </c>
      <c r="E2399" s="2">
        <v>2</v>
      </c>
      <c r="P2399">
        <v>1</v>
      </c>
      <c r="Q2399" t="str">
        <f t="shared" si="38"/>
        <v>2</v>
      </c>
    </row>
    <row r="2400" spans="1:17" x14ac:dyDescent="0.25">
      <c r="A2400">
        <v>2399</v>
      </c>
      <c r="D2400">
        <v>62.606052000000005</v>
      </c>
      <c r="E2400" s="2">
        <v>2</v>
      </c>
      <c r="P2400">
        <v>1</v>
      </c>
      <c r="Q2400" t="str">
        <f t="shared" si="38"/>
        <v>2</v>
      </c>
    </row>
    <row r="2401" spans="1:17" x14ac:dyDescent="0.25">
      <c r="A2401">
        <v>2400</v>
      </c>
      <c r="D2401">
        <v>62.698005000000002</v>
      </c>
      <c r="E2401" s="2">
        <v>2</v>
      </c>
      <c r="P2401">
        <v>1</v>
      </c>
      <c r="Q2401" t="str">
        <f t="shared" si="38"/>
        <v>2</v>
      </c>
    </row>
    <row r="2402" spans="1:17" x14ac:dyDescent="0.25">
      <c r="A2402">
        <v>2401</v>
      </c>
      <c r="D2402">
        <v>62.564792000000004</v>
      </c>
      <c r="E2402" s="2">
        <v>2</v>
      </c>
      <c r="P2402">
        <v>1</v>
      </c>
      <c r="Q2402" t="str">
        <f t="shared" si="38"/>
        <v>2</v>
      </c>
    </row>
    <row r="2403" spans="1:17" x14ac:dyDescent="0.25">
      <c r="A2403">
        <v>2402</v>
      </c>
      <c r="D2403">
        <v>62.564792000000004</v>
      </c>
      <c r="E2403" s="2">
        <v>2</v>
      </c>
      <c r="P2403">
        <v>1</v>
      </c>
      <c r="Q2403" t="str">
        <f t="shared" si="38"/>
        <v>2</v>
      </c>
    </row>
    <row r="2404" spans="1:17" x14ac:dyDescent="0.25">
      <c r="A2404">
        <v>2403</v>
      </c>
      <c r="B2404">
        <v>72.889504000000002</v>
      </c>
      <c r="C2404" s="4">
        <v>1</v>
      </c>
      <c r="P2404">
        <v>1</v>
      </c>
      <c r="Q2404" t="str">
        <f t="shared" si="38"/>
        <v>1</v>
      </c>
    </row>
    <row r="2405" spans="1:17" x14ac:dyDescent="0.25">
      <c r="A2405">
        <v>2404</v>
      </c>
      <c r="B2405">
        <v>72.873944000000009</v>
      </c>
      <c r="C2405" s="4">
        <v>1</v>
      </c>
      <c r="H2405">
        <v>63.253372000000006</v>
      </c>
      <c r="I2405" s="5">
        <v>4</v>
      </c>
      <c r="P2405">
        <v>2</v>
      </c>
      <c r="Q2405" t="str">
        <f t="shared" si="38"/>
        <v>14</v>
      </c>
    </row>
    <row r="2406" spans="1:17" x14ac:dyDescent="0.25">
      <c r="A2406">
        <v>2405</v>
      </c>
      <c r="B2406">
        <v>72.878485000000012</v>
      </c>
      <c r="C2406" s="4">
        <v>1</v>
      </c>
      <c r="H2406">
        <v>63.263477000000002</v>
      </c>
      <c r="I2406" s="5">
        <v>4</v>
      </c>
      <c r="P2406">
        <v>2</v>
      </c>
      <c r="Q2406" t="str">
        <f t="shared" si="38"/>
        <v>14</v>
      </c>
    </row>
    <row r="2407" spans="1:17" x14ac:dyDescent="0.25">
      <c r="A2407">
        <v>2406</v>
      </c>
      <c r="B2407">
        <v>72.861853000000011</v>
      </c>
      <c r="C2407" s="4">
        <v>1</v>
      </c>
      <c r="H2407">
        <v>63.316211000000003</v>
      </c>
      <c r="I2407" s="5">
        <v>4</v>
      </c>
      <c r="P2407">
        <v>2</v>
      </c>
      <c r="Q2407" t="str">
        <f t="shared" si="38"/>
        <v>14</v>
      </c>
    </row>
    <row r="2408" spans="1:17" x14ac:dyDescent="0.25">
      <c r="A2408">
        <v>2407</v>
      </c>
      <c r="B2408">
        <v>72.884403000000006</v>
      </c>
      <c r="C2408" s="4">
        <v>1</v>
      </c>
      <c r="H2408">
        <v>63.309581000000001</v>
      </c>
      <c r="I2408" s="5">
        <v>4</v>
      </c>
      <c r="P2408">
        <v>2</v>
      </c>
      <c r="Q2408" t="str">
        <f t="shared" si="38"/>
        <v>14</v>
      </c>
    </row>
    <row r="2409" spans="1:17" x14ac:dyDescent="0.25">
      <c r="A2409">
        <v>2408</v>
      </c>
      <c r="B2409">
        <v>72.843997000000002</v>
      </c>
      <c r="C2409" s="4">
        <v>1</v>
      </c>
      <c r="H2409">
        <v>63.242214000000004</v>
      </c>
      <c r="I2409" s="5">
        <v>4</v>
      </c>
      <c r="P2409">
        <v>2</v>
      </c>
      <c r="Q2409" t="str">
        <f t="shared" si="38"/>
        <v>14</v>
      </c>
    </row>
    <row r="2410" spans="1:17" x14ac:dyDescent="0.25">
      <c r="A2410">
        <v>2409</v>
      </c>
      <c r="B2410">
        <v>72.818947000000009</v>
      </c>
      <c r="C2410" s="4">
        <v>1</v>
      </c>
      <c r="H2410">
        <v>63.217002000000001</v>
      </c>
      <c r="I2410" s="5">
        <v>4</v>
      </c>
      <c r="P2410">
        <v>2</v>
      </c>
      <c r="Q2410" t="str">
        <f t="shared" si="38"/>
        <v>14</v>
      </c>
    </row>
    <row r="2411" spans="1:17" x14ac:dyDescent="0.25">
      <c r="A2411">
        <v>2410</v>
      </c>
      <c r="B2411">
        <v>72.801856000000001</v>
      </c>
      <c r="C2411" s="4">
        <v>1</v>
      </c>
      <c r="H2411">
        <v>63.199058000000001</v>
      </c>
      <c r="I2411" s="5">
        <v>4</v>
      </c>
      <c r="P2411">
        <v>2</v>
      </c>
      <c r="Q2411" t="str">
        <f t="shared" si="38"/>
        <v>14</v>
      </c>
    </row>
    <row r="2412" spans="1:17" x14ac:dyDescent="0.25">
      <c r="A2412">
        <v>2411</v>
      </c>
      <c r="B2412">
        <v>72.811805000000007</v>
      </c>
      <c r="C2412" s="4">
        <v>1</v>
      </c>
      <c r="H2412">
        <v>63.168739000000002</v>
      </c>
      <c r="I2412" s="5">
        <v>4</v>
      </c>
      <c r="P2412">
        <v>2</v>
      </c>
      <c r="Q2412" t="str">
        <f t="shared" si="38"/>
        <v>14</v>
      </c>
    </row>
    <row r="2413" spans="1:17" x14ac:dyDescent="0.25">
      <c r="A2413">
        <v>2412</v>
      </c>
      <c r="B2413">
        <v>72.889504000000002</v>
      </c>
      <c r="C2413" s="4">
        <v>1</v>
      </c>
      <c r="H2413">
        <v>63.199161000000004</v>
      </c>
      <c r="I2413" s="5">
        <v>4</v>
      </c>
      <c r="P2413">
        <v>2</v>
      </c>
      <c r="Q2413" t="str">
        <f t="shared" si="38"/>
        <v>14</v>
      </c>
    </row>
    <row r="2414" spans="1:17" x14ac:dyDescent="0.25">
      <c r="A2414">
        <v>2413</v>
      </c>
      <c r="B2414">
        <v>72.889504000000002</v>
      </c>
      <c r="C2414" s="4">
        <v>1</v>
      </c>
      <c r="H2414">
        <v>63.253372000000006</v>
      </c>
      <c r="I2414" s="5">
        <v>4</v>
      </c>
      <c r="P2414">
        <v>2</v>
      </c>
      <c r="Q2414" t="str">
        <f t="shared" si="38"/>
        <v>14</v>
      </c>
    </row>
    <row r="2415" spans="1:17" x14ac:dyDescent="0.25">
      <c r="A2415">
        <v>2414</v>
      </c>
      <c r="F2415">
        <v>71.881139000000005</v>
      </c>
      <c r="G2415" s="3">
        <v>3</v>
      </c>
      <c r="H2415">
        <v>63.253372000000006</v>
      </c>
      <c r="I2415" s="5">
        <v>4</v>
      </c>
      <c r="P2415">
        <v>2</v>
      </c>
      <c r="Q2415" t="str">
        <f t="shared" si="38"/>
        <v>34</v>
      </c>
    </row>
    <row r="2416" spans="1:17" x14ac:dyDescent="0.25">
      <c r="A2416">
        <v>2415</v>
      </c>
      <c r="F2416">
        <v>71.880476000000002</v>
      </c>
      <c r="G2416" s="3">
        <v>3</v>
      </c>
      <c r="P2416">
        <v>1</v>
      </c>
      <c r="Q2416" t="str">
        <f t="shared" si="38"/>
        <v>3</v>
      </c>
    </row>
    <row r="2417" spans="1:17" x14ac:dyDescent="0.25">
      <c r="A2417">
        <v>2416</v>
      </c>
      <c r="F2417">
        <v>71.925422000000012</v>
      </c>
      <c r="G2417" s="3">
        <v>3</v>
      </c>
      <c r="P2417">
        <v>1</v>
      </c>
      <c r="Q2417" t="str">
        <f t="shared" si="38"/>
        <v>3</v>
      </c>
    </row>
    <row r="2418" spans="1:17" x14ac:dyDescent="0.25">
      <c r="A2418">
        <v>2417</v>
      </c>
      <c r="F2418">
        <v>71.874047000000004</v>
      </c>
      <c r="G2418" s="3">
        <v>3</v>
      </c>
      <c r="P2418">
        <v>1</v>
      </c>
      <c r="Q2418" t="str">
        <f t="shared" si="38"/>
        <v>3</v>
      </c>
    </row>
    <row r="2419" spans="1:17" x14ac:dyDescent="0.25">
      <c r="A2419">
        <v>2418</v>
      </c>
      <c r="F2419">
        <v>71.861497</v>
      </c>
      <c r="G2419" s="3">
        <v>3</v>
      </c>
      <c r="P2419">
        <v>1</v>
      </c>
      <c r="Q2419" t="str">
        <f t="shared" si="38"/>
        <v>3</v>
      </c>
    </row>
    <row r="2420" spans="1:17" x14ac:dyDescent="0.25">
      <c r="A2420">
        <v>2419</v>
      </c>
      <c r="D2420">
        <v>83.705725999999999</v>
      </c>
      <c r="E2420" s="2">
        <v>2</v>
      </c>
      <c r="F2420">
        <v>71.820275000000009</v>
      </c>
      <c r="G2420" s="3">
        <v>3</v>
      </c>
      <c r="P2420">
        <v>2</v>
      </c>
      <c r="Q2420" t="str">
        <f t="shared" si="38"/>
        <v>23</v>
      </c>
    </row>
    <row r="2421" spans="1:17" x14ac:dyDescent="0.25">
      <c r="A2421">
        <v>2420</v>
      </c>
      <c r="D2421">
        <v>83.677411000000006</v>
      </c>
      <c r="E2421" s="2">
        <v>2</v>
      </c>
      <c r="F2421">
        <v>71.825325000000007</v>
      </c>
      <c r="G2421" s="3">
        <v>3</v>
      </c>
      <c r="P2421">
        <v>2</v>
      </c>
      <c r="Q2421" t="str">
        <f t="shared" si="38"/>
        <v>23</v>
      </c>
    </row>
    <row r="2422" spans="1:17" x14ac:dyDescent="0.25">
      <c r="A2422">
        <v>2421</v>
      </c>
      <c r="D2422">
        <v>83.696951000000013</v>
      </c>
      <c r="E2422" s="2">
        <v>2</v>
      </c>
      <c r="F2422">
        <v>71.881139000000005</v>
      </c>
      <c r="G2422" s="3">
        <v>3</v>
      </c>
      <c r="P2422">
        <v>2</v>
      </c>
      <c r="Q2422" t="str">
        <f t="shared" si="38"/>
        <v>23</v>
      </c>
    </row>
    <row r="2423" spans="1:17" x14ac:dyDescent="0.25">
      <c r="A2423">
        <v>2422</v>
      </c>
      <c r="D2423">
        <v>83.697513000000001</v>
      </c>
      <c r="E2423" s="2">
        <v>2</v>
      </c>
      <c r="F2423">
        <v>71.881139000000005</v>
      </c>
      <c r="G2423" s="3">
        <v>3</v>
      </c>
      <c r="P2423">
        <v>2</v>
      </c>
      <c r="Q2423" t="str">
        <f t="shared" si="38"/>
        <v>23</v>
      </c>
    </row>
    <row r="2424" spans="1:17" x14ac:dyDescent="0.25">
      <c r="A2424">
        <v>2423</v>
      </c>
      <c r="D2424">
        <v>83.678482000000002</v>
      </c>
      <c r="E2424" s="2">
        <v>2</v>
      </c>
      <c r="P2424">
        <v>1</v>
      </c>
      <c r="Q2424" t="str">
        <f t="shared" si="38"/>
        <v>2</v>
      </c>
    </row>
    <row r="2425" spans="1:17" x14ac:dyDescent="0.25">
      <c r="A2425">
        <v>2424</v>
      </c>
      <c r="D2425">
        <v>83.688483000000005</v>
      </c>
      <c r="E2425" s="2">
        <v>2</v>
      </c>
      <c r="P2425">
        <v>1</v>
      </c>
      <c r="Q2425" t="str">
        <f t="shared" si="38"/>
        <v>2</v>
      </c>
    </row>
    <row r="2426" spans="1:17" x14ac:dyDescent="0.25">
      <c r="A2426">
        <v>2425</v>
      </c>
      <c r="D2426">
        <v>83.653433000000007</v>
      </c>
      <c r="E2426" s="2">
        <v>2</v>
      </c>
      <c r="P2426">
        <v>1</v>
      </c>
      <c r="Q2426" t="str">
        <f t="shared" si="38"/>
        <v>2</v>
      </c>
    </row>
    <row r="2427" spans="1:17" x14ac:dyDescent="0.25">
      <c r="A2427">
        <v>2426</v>
      </c>
      <c r="D2427">
        <v>83.670116000000007</v>
      </c>
      <c r="E2427" s="2">
        <v>2</v>
      </c>
      <c r="P2427">
        <v>1</v>
      </c>
      <c r="Q2427" t="str">
        <f t="shared" si="38"/>
        <v>2</v>
      </c>
    </row>
    <row r="2428" spans="1:17" x14ac:dyDescent="0.25">
      <c r="A2428">
        <v>2427</v>
      </c>
      <c r="D2428">
        <v>83.705725999999999</v>
      </c>
      <c r="E2428" s="2">
        <v>2</v>
      </c>
      <c r="P2428">
        <v>1</v>
      </c>
      <c r="Q2428" t="str">
        <f t="shared" si="38"/>
        <v>2</v>
      </c>
    </row>
    <row r="2429" spans="1:17" x14ac:dyDescent="0.25">
      <c r="A2429">
        <v>2428</v>
      </c>
      <c r="D2429">
        <v>83.705725999999999</v>
      </c>
      <c r="E2429" s="2">
        <v>2</v>
      </c>
      <c r="P2429">
        <v>1</v>
      </c>
      <c r="Q2429" t="str">
        <f t="shared" si="38"/>
        <v>2</v>
      </c>
    </row>
    <row r="2430" spans="1:17" x14ac:dyDescent="0.25">
      <c r="A2430">
        <v>2429</v>
      </c>
      <c r="P2430">
        <v>0</v>
      </c>
      <c r="Q2430" t="str">
        <f t="shared" si="38"/>
        <v/>
      </c>
    </row>
    <row r="2431" spans="1:17" x14ac:dyDescent="0.25">
      <c r="A2431">
        <v>2430</v>
      </c>
      <c r="B2431">
        <v>93.608834000000002</v>
      </c>
      <c r="C2431" s="4">
        <v>1</v>
      </c>
      <c r="P2431">
        <v>1</v>
      </c>
      <c r="Q2431" t="str">
        <f t="shared" si="38"/>
        <v>1</v>
      </c>
    </row>
    <row r="2432" spans="1:17" x14ac:dyDescent="0.25">
      <c r="A2432">
        <v>2431</v>
      </c>
      <c r="B2432">
        <v>93.631382000000002</v>
      </c>
      <c r="C2432" s="4">
        <v>1</v>
      </c>
      <c r="H2432">
        <v>84.85724900000001</v>
      </c>
      <c r="I2432" s="5">
        <v>4</v>
      </c>
      <c r="P2432">
        <v>2</v>
      </c>
      <c r="Q2432" t="str">
        <f t="shared" si="38"/>
        <v>14</v>
      </c>
    </row>
    <row r="2433" spans="1:17" x14ac:dyDescent="0.25">
      <c r="A2433">
        <v>2432</v>
      </c>
      <c r="B2433">
        <v>93.654902000000007</v>
      </c>
      <c r="C2433" s="4">
        <v>1</v>
      </c>
      <c r="H2433">
        <v>84.872196000000002</v>
      </c>
      <c r="I2433" s="5">
        <v>4</v>
      </c>
      <c r="P2433">
        <v>2</v>
      </c>
      <c r="Q2433" t="str">
        <f t="shared" si="38"/>
        <v>14</v>
      </c>
    </row>
    <row r="2434" spans="1:17" x14ac:dyDescent="0.25">
      <c r="A2434">
        <v>2433</v>
      </c>
      <c r="B2434">
        <v>93.644444000000007</v>
      </c>
      <c r="C2434" s="4">
        <v>1</v>
      </c>
      <c r="H2434">
        <v>84.880461000000011</v>
      </c>
      <c r="I2434" s="5">
        <v>4</v>
      </c>
      <c r="P2434">
        <v>2</v>
      </c>
      <c r="Q2434" t="str">
        <f t="shared" ref="Q2434:Q2497" si="39">CONCATENATE(C2434,E2434,G2434,I2434)</f>
        <v>14</v>
      </c>
    </row>
    <row r="2435" spans="1:17" x14ac:dyDescent="0.25">
      <c r="A2435">
        <v>2434</v>
      </c>
      <c r="B2435">
        <v>93.623730000000009</v>
      </c>
      <c r="C2435" s="4">
        <v>1</v>
      </c>
      <c r="H2435">
        <v>84.873472000000007</v>
      </c>
      <c r="I2435" s="5">
        <v>4</v>
      </c>
      <c r="P2435">
        <v>2</v>
      </c>
      <c r="Q2435" t="str">
        <f t="shared" si="39"/>
        <v>14</v>
      </c>
    </row>
    <row r="2436" spans="1:17" x14ac:dyDescent="0.25">
      <c r="A2436">
        <v>2435</v>
      </c>
      <c r="B2436">
        <v>93.625313000000006</v>
      </c>
      <c r="C2436" s="4">
        <v>1</v>
      </c>
      <c r="H2436">
        <v>84.863626000000011</v>
      </c>
      <c r="I2436" s="5">
        <v>4</v>
      </c>
      <c r="P2436">
        <v>2</v>
      </c>
      <c r="Q2436" t="str">
        <f t="shared" si="39"/>
        <v>14</v>
      </c>
    </row>
    <row r="2437" spans="1:17" x14ac:dyDescent="0.25">
      <c r="A2437">
        <v>2436</v>
      </c>
      <c r="B2437">
        <v>93.616282000000012</v>
      </c>
      <c r="C2437" s="4">
        <v>1</v>
      </c>
      <c r="H2437">
        <v>84.863115000000008</v>
      </c>
      <c r="I2437" s="5">
        <v>4</v>
      </c>
      <c r="P2437">
        <v>2</v>
      </c>
      <c r="Q2437" t="str">
        <f t="shared" si="39"/>
        <v>14</v>
      </c>
    </row>
    <row r="2438" spans="1:17" x14ac:dyDescent="0.25">
      <c r="A2438">
        <v>2437</v>
      </c>
      <c r="B2438">
        <v>93.61000700000001</v>
      </c>
      <c r="C2438" s="4">
        <v>1</v>
      </c>
      <c r="F2438">
        <v>90.795050000000003</v>
      </c>
      <c r="G2438" s="3">
        <v>3</v>
      </c>
      <c r="H2438">
        <v>84.869135</v>
      </c>
      <c r="I2438" s="5">
        <v>4</v>
      </c>
      <c r="P2438">
        <v>3</v>
      </c>
      <c r="Q2438" t="str">
        <f t="shared" si="39"/>
        <v>134</v>
      </c>
    </row>
    <row r="2439" spans="1:17" x14ac:dyDescent="0.25">
      <c r="A2439">
        <v>2438</v>
      </c>
      <c r="B2439">
        <v>93.608834000000002</v>
      </c>
      <c r="C2439" s="4">
        <v>1</v>
      </c>
      <c r="F2439">
        <v>90.809539999999998</v>
      </c>
      <c r="G2439" s="3">
        <v>3</v>
      </c>
      <c r="H2439">
        <v>84.89331700000001</v>
      </c>
      <c r="I2439" s="5">
        <v>4</v>
      </c>
      <c r="P2439">
        <v>3</v>
      </c>
      <c r="Q2439" t="str">
        <f t="shared" si="39"/>
        <v>134</v>
      </c>
    </row>
    <row r="2440" spans="1:17" x14ac:dyDescent="0.25">
      <c r="A2440">
        <v>2439</v>
      </c>
      <c r="F2440">
        <v>90.821427</v>
      </c>
      <c r="G2440" s="3">
        <v>3</v>
      </c>
      <c r="H2440">
        <v>84.96101800000001</v>
      </c>
      <c r="I2440" s="5">
        <v>4</v>
      </c>
      <c r="P2440">
        <v>2</v>
      </c>
      <c r="Q2440" t="str">
        <f t="shared" si="39"/>
        <v>34</v>
      </c>
    </row>
    <row r="2441" spans="1:17" x14ac:dyDescent="0.25">
      <c r="A2441">
        <v>2440</v>
      </c>
      <c r="F2441">
        <v>90.777857000000012</v>
      </c>
      <c r="G2441" s="3">
        <v>3</v>
      </c>
      <c r="H2441">
        <v>84.85724900000001</v>
      </c>
      <c r="I2441" s="5">
        <v>4</v>
      </c>
      <c r="P2441">
        <v>2</v>
      </c>
      <c r="Q2441" t="str">
        <f t="shared" si="39"/>
        <v>34</v>
      </c>
    </row>
    <row r="2442" spans="1:17" x14ac:dyDescent="0.25">
      <c r="A2442">
        <v>2441</v>
      </c>
      <c r="F2442">
        <v>90.746126000000004</v>
      </c>
      <c r="G2442" s="3">
        <v>3</v>
      </c>
      <c r="P2442">
        <v>1</v>
      </c>
      <c r="Q2442" t="str">
        <f t="shared" si="39"/>
        <v>3</v>
      </c>
    </row>
    <row r="2443" spans="1:17" x14ac:dyDescent="0.25">
      <c r="A2443">
        <v>2442</v>
      </c>
      <c r="F2443">
        <v>90.749237000000008</v>
      </c>
      <c r="G2443" s="3">
        <v>3</v>
      </c>
      <c r="P2443">
        <v>1</v>
      </c>
      <c r="Q2443" t="str">
        <f t="shared" si="39"/>
        <v>3</v>
      </c>
    </row>
    <row r="2444" spans="1:17" x14ac:dyDescent="0.25">
      <c r="A2444">
        <v>2443</v>
      </c>
      <c r="F2444">
        <v>90.759491000000011</v>
      </c>
      <c r="G2444" s="3">
        <v>3</v>
      </c>
      <c r="P2444">
        <v>1</v>
      </c>
      <c r="Q2444" t="str">
        <f t="shared" si="39"/>
        <v>3</v>
      </c>
    </row>
    <row r="2445" spans="1:17" x14ac:dyDescent="0.25">
      <c r="A2445">
        <v>2444</v>
      </c>
      <c r="F2445">
        <v>90.741942000000009</v>
      </c>
      <c r="G2445" s="3">
        <v>3</v>
      </c>
      <c r="P2445">
        <v>1</v>
      </c>
      <c r="Q2445" t="str">
        <f t="shared" si="39"/>
        <v>3</v>
      </c>
    </row>
    <row r="2446" spans="1:17" x14ac:dyDescent="0.25">
      <c r="A2446">
        <v>2445</v>
      </c>
      <c r="D2446">
        <v>109.46846600000001</v>
      </c>
      <c r="E2446" s="2">
        <v>2</v>
      </c>
      <c r="F2446">
        <v>90.795050000000003</v>
      </c>
      <c r="G2446" s="3">
        <v>3</v>
      </c>
      <c r="P2446">
        <v>2</v>
      </c>
      <c r="Q2446" t="str">
        <f t="shared" si="39"/>
        <v>23</v>
      </c>
    </row>
    <row r="2447" spans="1:17" x14ac:dyDescent="0.25">
      <c r="A2447">
        <v>2446</v>
      </c>
      <c r="D2447">
        <v>109.54754100000001</v>
      </c>
      <c r="E2447" s="2">
        <v>2</v>
      </c>
      <c r="F2447">
        <v>90.795050000000003</v>
      </c>
      <c r="G2447" s="3">
        <v>3</v>
      </c>
      <c r="P2447">
        <v>2</v>
      </c>
      <c r="Q2447" t="str">
        <f t="shared" si="39"/>
        <v>23</v>
      </c>
    </row>
    <row r="2448" spans="1:17" x14ac:dyDescent="0.25">
      <c r="A2448">
        <v>2447</v>
      </c>
      <c r="D2448">
        <v>109.52030000000002</v>
      </c>
      <c r="E2448" s="2">
        <v>2</v>
      </c>
      <c r="P2448">
        <v>1</v>
      </c>
      <c r="Q2448" t="str">
        <f t="shared" si="39"/>
        <v>2</v>
      </c>
    </row>
    <row r="2449" spans="1:17" x14ac:dyDescent="0.25">
      <c r="A2449">
        <v>2448</v>
      </c>
      <c r="D2449">
        <v>109.508768</v>
      </c>
      <c r="E2449" s="2">
        <v>2</v>
      </c>
      <c r="P2449">
        <v>1</v>
      </c>
      <c r="Q2449" t="str">
        <f t="shared" si="39"/>
        <v>2</v>
      </c>
    </row>
    <row r="2450" spans="1:17" x14ac:dyDescent="0.25">
      <c r="A2450">
        <v>2449</v>
      </c>
      <c r="D2450">
        <v>109.508871</v>
      </c>
      <c r="E2450" s="2">
        <v>2</v>
      </c>
      <c r="P2450">
        <v>1</v>
      </c>
      <c r="Q2450" t="str">
        <f t="shared" si="39"/>
        <v>2</v>
      </c>
    </row>
    <row r="2451" spans="1:17" x14ac:dyDescent="0.25">
      <c r="A2451">
        <v>2450</v>
      </c>
      <c r="D2451">
        <v>109.50836000000001</v>
      </c>
      <c r="E2451" s="2">
        <v>2</v>
      </c>
      <c r="P2451">
        <v>1</v>
      </c>
      <c r="Q2451" t="str">
        <f t="shared" si="39"/>
        <v>2</v>
      </c>
    </row>
    <row r="2452" spans="1:17" x14ac:dyDescent="0.25">
      <c r="A2452">
        <v>2451</v>
      </c>
      <c r="D2452">
        <v>109.51473800000001</v>
      </c>
      <c r="E2452" s="2">
        <v>2</v>
      </c>
      <c r="P2452">
        <v>1</v>
      </c>
      <c r="Q2452" t="str">
        <f t="shared" si="39"/>
        <v>2</v>
      </c>
    </row>
    <row r="2453" spans="1:17" x14ac:dyDescent="0.25">
      <c r="A2453">
        <v>2452</v>
      </c>
      <c r="D2453">
        <v>109.570605</v>
      </c>
      <c r="E2453" s="2">
        <v>2</v>
      </c>
      <c r="P2453">
        <v>1</v>
      </c>
      <c r="Q2453" t="str">
        <f t="shared" si="39"/>
        <v>2</v>
      </c>
    </row>
    <row r="2454" spans="1:17" x14ac:dyDescent="0.25">
      <c r="A2454">
        <v>2453</v>
      </c>
      <c r="D2454">
        <v>109.65350900000001</v>
      </c>
      <c r="E2454" s="2">
        <v>2</v>
      </c>
      <c r="P2454">
        <v>1</v>
      </c>
      <c r="Q2454" t="str">
        <f t="shared" si="39"/>
        <v>2</v>
      </c>
    </row>
    <row r="2455" spans="1:17" x14ac:dyDescent="0.25">
      <c r="A2455">
        <v>2454</v>
      </c>
      <c r="D2455">
        <v>109.46846600000001</v>
      </c>
      <c r="E2455" s="2">
        <v>2</v>
      </c>
      <c r="P2455">
        <v>1</v>
      </c>
      <c r="Q2455" t="str">
        <f t="shared" si="39"/>
        <v>2</v>
      </c>
    </row>
    <row r="2456" spans="1:17" x14ac:dyDescent="0.25">
      <c r="A2456">
        <v>2455</v>
      </c>
      <c r="B2456">
        <v>119.90460800000001</v>
      </c>
      <c r="C2456" s="4">
        <v>1</v>
      </c>
      <c r="P2456">
        <v>1</v>
      </c>
      <c r="Q2456" t="str">
        <f t="shared" si="39"/>
        <v>1</v>
      </c>
    </row>
    <row r="2457" spans="1:17" x14ac:dyDescent="0.25">
      <c r="A2457">
        <v>2456</v>
      </c>
      <c r="B2457">
        <v>119.91169600000001</v>
      </c>
      <c r="C2457" s="4">
        <v>1</v>
      </c>
      <c r="P2457">
        <v>1</v>
      </c>
      <c r="Q2457" t="str">
        <f t="shared" si="39"/>
        <v>1</v>
      </c>
    </row>
    <row r="2458" spans="1:17" x14ac:dyDescent="0.25">
      <c r="A2458">
        <v>2457</v>
      </c>
      <c r="B2458">
        <v>119.92945300000001</v>
      </c>
      <c r="C2458" s="4">
        <v>1</v>
      </c>
      <c r="H2458">
        <v>111.37591800000001</v>
      </c>
      <c r="I2458" s="5">
        <v>4</v>
      </c>
      <c r="P2458">
        <v>2</v>
      </c>
      <c r="Q2458" t="str">
        <f t="shared" si="39"/>
        <v>14</v>
      </c>
    </row>
    <row r="2459" spans="1:17" x14ac:dyDescent="0.25">
      <c r="A2459">
        <v>2458</v>
      </c>
      <c r="B2459">
        <v>119.91430100000001</v>
      </c>
      <c r="C2459" s="4">
        <v>1</v>
      </c>
      <c r="H2459">
        <v>111.44305600000001</v>
      </c>
      <c r="I2459" s="5">
        <v>4</v>
      </c>
      <c r="P2459">
        <v>2</v>
      </c>
      <c r="Q2459" t="str">
        <f t="shared" si="39"/>
        <v>14</v>
      </c>
    </row>
    <row r="2460" spans="1:17" x14ac:dyDescent="0.25">
      <c r="A2460">
        <v>2459</v>
      </c>
      <c r="B2460">
        <v>119.920828</v>
      </c>
      <c r="C2460" s="4">
        <v>1</v>
      </c>
      <c r="H2460">
        <v>111.42683200000002</v>
      </c>
      <c r="I2460" s="5">
        <v>4</v>
      </c>
      <c r="P2460">
        <v>2</v>
      </c>
      <c r="Q2460" t="str">
        <f t="shared" si="39"/>
        <v>14</v>
      </c>
    </row>
    <row r="2461" spans="1:17" x14ac:dyDescent="0.25">
      <c r="A2461">
        <v>2460</v>
      </c>
      <c r="B2461">
        <v>119.92021800000001</v>
      </c>
      <c r="C2461" s="4">
        <v>1</v>
      </c>
      <c r="H2461">
        <v>111.39806200000001</v>
      </c>
      <c r="I2461" s="5">
        <v>4</v>
      </c>
      <c r="P2461">
        <v>2</v>
      </c>
      <c r="Q2461" t="str">
        <f t="shared" si="39"/>
        <v>14</v>
      </c>
    </row>
    <row r="2462" spans="1:17" x14ac:dyDescent="0.25">
      <c r="A2462">
        <v>2461</v>
      </c>
      <c r="B2462">
        <v>119.92582900000001</v>
      </c>
      <c r="C2462" s="4">
        <v>1</v>
      </c>
      <c r="H2462">
        <v>111.401274</v>
      </c>
      <c r="I2462" s="5">
        <v>4</v>
      </c>
      <c r="P2462">
        <v>2</v>
      </c>
      <c r="Q2462" t="str">
        <f t="shared" si="39"/>
        <v>14</v>
      </c>
    </row>
    <row r="2463" spans="1:17" x14ac:dyDescent="0.25">
      <c r="A2463">
        <v>2462</v>
      </c>
      <c r="B2463">
        <v>119.90460800000001</v>
      </c>
      <c r="C2463" s="4">
        <v>1</v>
      </c>
      <c r="F2463">
        <v>117.75930600000001</v>
      </c>
      <c r="G2463" s="3">
        <v>3</v>
      </c>
      <c r="H2463">
        <v>111.41198600000001</v>
      </c>
      <c r="I2463" s="5">
        <v>4</v>
      </c>
      <c r="P2463">
        <v>3</v>
      </c>
      <c r="Q2463" t="str">
        <f t="shared" si="39"/>
        <v>134</v>
      </c>
    </row>
    <row r="2464" spans="1:17" x14ac:dyDescent="0.25">
      <c r="A2464">
        <v>2463</v>
      </c>
      <c r="B2464">
        <v>119.90460800000001</v>
      </c>
      <c r="C2464" s="4">
        <v>1</v>
      </c>
      <c r="F2464">
        <v>117.79971500000002</v>
      </c>
      <c r="G2464" s="3">
        <v>3</v>
      </c>
      <c r="H2464">
        <v>111.42280400000001</v>
      </c>
      <c r="I2464" s="5">
        <v>4</v>
      </c>
      <c r="P2464">
        <v>3</v>
      </c>
      <c r="Q2464" t="str">
        <f t="shared" si="39"/>
        <v>134</v>
      </c>
    </row>
    <row r="2465" spans="1:17" x14ac:dyDescent="0.25">
      <c r="A2465">
        <v>2464</v>
      </c>
      <c r="F2465">
        <v>117.802164</v>
      </c>
      <c r="G2465" s="3">
        <v>3</v>
      </c>
      <c r="H2465">
        <v>111.47933</v>
      </c>
      <c r="I2465" s="5">
        <v>4</v>
      </c>
      <c r="P2465">
        <v>2</v>
      </c>
      <c r="Q2465" t="str">
        <f t="shared" si="39"/>
        <v>34</v>
      </c>
    </row>
    <row r="2466" spans="1:17" x14ac:dyDescent="0.25">
      <c r="A2466">
        <v>2465</v>
      </c>
      <c r="F2466">
        <v>117.83149900000001</v>
      </c>
      <c r="G2466" s="3">
        <v>3</v>
      </c>
      <c r="H2466">
        <v>111.37591800000001</v>
      </c>
      <c r="I2466" s="5">
        <v>4</v>
      </c>
      <c r="P2466">
        <v>2</v>
      </c>
      <c r="Q2466" t="str">
        <f t="shared" si="39"/>
        <v>34</v>
      </c>
    </row>
    <row r="2467" spans="1:17" x14ac:dyDescent="0.25">
      <c r="A2467">
        <v>2466</v>
      </c>
      <c r="F2467">
        <v>117.83190800000001</v>
      </c>
      <c r="G2467" s="3">
        <v>3</v>
      </c>
      <c r="P2467">
        <v>1</v>
      </c>
      <c r="Q2467" t="str">
        <f t="shared" si="39"/>
        <v>3</v>
      </c>
    </row>
    <row r="2468" spans="1:17" x14ac:dyDescent="0.25">
      <c r="A2468">
        <v>2467</v>
      </c>
      <c r="F2468">
        <v>117.851855</v>
      </c>
      <c r="G2468" s="3">
        <v>3</v>
      </c>
      <c r="P2468">
        <v>1</v>
      </c>
      <c r="Q2468" t="str">
        <f t="shared" si="39"/>
        <v>3</v>
      </c>
    </row>
    <row r="2469" spans="1:17" x14ac:dyDescent="0.25">
      <c r="A2469">
        <v>2468</v>
      </c>
      <c r="F2469">
        <v>117.86139500000002</v>
      </c>
      <c r="G2469" s="3">
        <v>3</v>
      </c>
      <c r="P2469">
        <v>1</v>
      </c>
      <c r="Q2469" t="str">
        <f t="shared" si="39"/>
        <v>3</v>
      </c>
    </row>
    <row r="2470" spans="1:17" x14ac:dyDescent="0.25">
      <c r="A2470">
        <v>2469</v>
      </c>
      <c r="D2470">
        <v>134.06922400000002</v>
      </c>
      <c r="E2470" s="2">
        <v>2</v>
      </c>
      <c r="F2470">
        <v>117.85180500000001</v>
      </c>
      <c r="G2470" s="3">
        <v>3</v>
      </c>
      <c r="P2470">
        <v>2</v>
      </c>
      <c r="Q2470" t="str">
        <f t="shared" si="39"/>
        <v>23</v>
      </c>
    </row>
    <row r="2471" spans="1:17" x14ac:dyDescent="0.25">
      <c r="A2471">
        <v>2470</v>
      </c>
      <c r="D2471">
        <v>134.06922400000002</v>
      </c>
      <c r="E2471" s="2">
        <v>2</v>
      </c>
      <c r="F2471">
        <v>117.75930600000001</v>
      </c>
      <c r="G2471" s="3">
        <v>3</v>
      </c>
      <c r="P2471">
        <v>2</v>
      </c>
      <c r="Q2471" t="str">
        <f t="shared" si="39"/>
        <v>23</v>
      </c>
    </row>
    <row r="2472" spans="1:17" x14ac:dyDescent="0.25">
      <c r="A2472">
        <v>2471</v>
      </c>
      <c r="D2472">
        <v>134.10172500000002</v>
      </c>
      <c r="E2472" s="2">
        <v>2</v>
      </c>
      <c r="P2472">
        <v>1</v>
      </c>
      <c r="Q2472" t="str">
        <f t="shared" si="39"/>
        <v>2</v>
      </c>
    </row>
    <row r="2473" spans="1:17" x14ac:dyDescent="0.25">
      <c r="A2473">
        <v>2472</v>
      </c>
      <c r="D2473">
        <v>134.08835400000001</v>
      </c>
      <c r="E2473" s="2">
        <v>2</v>
      </c>
      <c r="P2473">
        <v>1</v>
      </c>
      <c r="Q2473" t="str">
        <f t="shared" si="39"/>
        <v>2</v>
      </c>
    </row>
    <row r="2474" spans="1:17" x14ac:dyDescent="0.25">
      <c r="A2474">
        <v>2473</v>
      </c>
      <c r="D2474">
        <v>134.102541</v>
      </c>
      <c r="E2474" s="2">
        <v>2</v>
      </c>
      <c r="P2474">
        <v>1</v>
      </c>
      <c r="Q2474" t="str">
        <f t="shared" si="39"/>
        <v>2</v>
      </c>
    </row>
    <row r="2475" spans="1:17" x14ac:dyDescent="0.25">
      <c r="A2475">
        <v>2474</v>
      </c>
      <c r="D2475">
        <v>134.14192400000002</v>
      </c>
      <c r="E2475" s="2">
        <v>2</v>
      </c>
      <c r="P2475">
        <v>1</v>
      </c>
      <c r="Q2475" t="str">
        <f t="shared" si="39"/>
        <v>2</v>
      </c>
    </row>
    <row r="2476" spans="1:17" x14ac:dyDescent="0.25">
      <c r="A2476">
        <v>2475</v>
      </c>
      <c r="D2476">
        <v>134.13804500000001</v>
      </c>
      <c r="E2476" s="2">
        <v>2</v>
      </c>
      <c r="P2476">
        <v>1</v>
      </c>
      <c r="Q2476" t="str">
        <f t="shared" si="39"/>
        <v>2</v>
      </c>
    </row>
    <row r="2477" spans="1:17" x14ac:dyDescent="0.25">
      <c r="A2477">
        <v>2476</v>
      </c>
      <c r="D2477">
        <v>134.16534300000001</v>
      </c>
      <c r="E2477" s="2">
        <v>2</v>
      </c>
      <c r="P2477">
        <v>1</v>
      </c>
      <c r="Q2477" t="str">
        <f t="shared" si="39"/>
        <v>2</v>
      </c>
    </row>
    <row r="2478" spans="1:17" x14ac:dyDescent="0.25">
      <c r="A2478">
        <v>2477</v>
      </c>
      <c r="B2478">
        <v>152.92137500000001</v>
      </c>
      <c r="C2478" s="4">
        <v>1</v>
      </c>
      <c r="D2478">
        <v>134.06922400000002</v>
      </c>
      <c r="E2478" s="2">
        <v>2</v>
      </c>
      <c r="P2478">
        <v>2</v>
      </c>
      <c r="Q2478" t="str">
        <f t="shared" si="39"/>
        <v>12</v>
      </c>
    </row>
    <row r="2479" spans="1:17" x14ac:dyDescent="0.25">
      <c r="A2479">
        <v>2478</v>
      </c>
      <c r="B2479">
        <v>152.92137500000001</v>
      </c>
      <c r="C2479" s="4">
        <v>1</v>
      </c>
      <c r="P2479">
        <v>1</v>
      </c>
      <c r="Q2479" t="str">
        <f t="shared" si="39"/>
        <v>1</v>
      </c>
    </row>
    <row r="2480" spans="1:17" x14ac:dyDescent="0.25">
      <c r="A2480">
        <v>2479</v>
      </c>
      <c r="B2480">
        <v>152.91943600000002</v>
      </c>
      <c r="C2480" s="4">
        <v>1</v>
      </c>
      <c r="P2480">
        <v>1</v>
      </c>
      <c r="Q2480" t="str">
        <f t="shared" si="39"/>
        <v>1</v>
      </c>
    </row>
    <row r="2481" spans="1:17" x14ac:dyDescent="0.25">
      <c r="A2481">
        <v>2480</v>
      </c>
      <c r="B2481">
        <v>152.897243</v>
      </c>
      <c r="C2481" s="4">
        <v>1</v>
      </c>
      <c r="P2481">
        <v>1</v>
      </c>
      <c r="Q2481" t="str">
        <f t="shared" si="39"/>
        <v>1</v>
      </c>
    </row>
    <row r="2482" spans="1:17" x14ac:dyDescent="0.25">
      <c r="A2482">
        <v>2481</v>
      </c>
      <c r="B2482">
        <v>152.90132399999999</v>
      </c>
      <c r="C2482" s="4">
        <v>1</v>
      </c>
      <c r="P2482">
        <v>1</v>
      </c>
      <c r="Q2482" t="str">
        <f t="shared" si="39"/>
        <v>1</v>
      </c>
    </row>
    <row r="2483" spans="1:17" x14ac:dyDescent="0.25">
      <c r="A2483">
        <v>2482</v>
      </c>
      <c r="B2483">
        <v>152.92331300000001</v>
      </c>
      <c r="C2483" s="4">
        <v>1</v>
      </c>
      <c r="H2483">
        <v>136.617457</v>
      </c>
      <c r="I2483" s="5">
        <v>4</v>
      </c>
      <c r="P2483">
        <v>2</v>
      </c>
      <c r="Q2483" t="str">
        <f t="shared" si="39"/>
        <v>14</v>
      </c>
    </row>
    <row r="2484" spans="1:17" x14ac:dyDescent="0.25">
      <c r="A2484">
        <v>2483</v>
      </c>
      <c r="B2484">
        <v>152.92137500000001</v>
      </c>
      <c r="C2484" s="4">
        <v>1</v>
      </c>
      <c r="H2484">
        <v>136.617457</v>
      </c>
      <c r="I2484" s="5">
        <v>4</v>
      </c>
      <c r="P2484">
        <v>2</v>
      </c>
      <c r="Q2484" t="str">
        <f t="shared" si="39"/>
        <v>14</v>
      </c>
    </row>
    <row r="2485" spans="1:17" x14ac:dyDescent="0.25">
      <c r="A2485">
        <v>2484</v>
      </c>
      <c r="B2485">
        <v>152.92137500000001</v>
      </c>
      <c r="C2485" s="4">
        <v>1</v>
      </c>
      <c r="H2485">
        <v>136.617457</v>
      </c>
      <c r="I2485" s="5">
        <v>4</v>
      </c>
      <c r="P2485">
        <v>2</v>
      </c>
      <c r="Q2485" t="str">
        <f t="shared" si="39"/>
        <v>14</v>
      </c>
    </row>
    <row r="2486" spans="1:17" x14ac:dyDescent="0.25">
      <c r="A2486">
        <v>2485</v>
      </c>
      <c r="B2486">
        <v>152.92137500000001</v>
      </c>
      <c r="C2486" s="4">
        <v>1</v>
      </c>
      <c r="F2486">
        <v>152.57669900000002</v>
      </c>
      <c r="G2486" s="3">
        <v>3</v>
      </c>
      <c r="H2486">
        <v>136.617457</v>
      </c>
      <c r="I2486" s="5">
        <v>4</v>
      </c>
      <c r="P2486">
        <v>3</v>
      </c>
      <c r="Q2486" t="str">
        <f t="shared" si="39"/>
        <v>134</v>
      </c>
    </row>
    <row r="2487" spans="1:17" x14ac:dyDescent="0.25">
      <c r="A2487">
        <v>2486</v>
      </c>
      <c r="F2487">
        <v>152.572821</v>
      </c>
      <c r="G2487" s="3">
        <v>3</v>
      </c>
      <c r="H2487">
        <v>136.617457</v>
      </c>
      <c r="I2487" s="5">
        <v>4</v>
      </c>
      <c r="P2487">
        <v>2</v>
      </c>
      <c r="Q2487" t="str">
        <f t="shared" si="39"/>
        <v>34</v>
      </c>
    </row>
    <row r="2488" spans="1:17" x14ac:dyDescent="0.25">
      <c r="A2488">
        <v>2487</v>
      </c>
      <c r="F2488">
        <v>152.53986400000002</v>
      </c>
      <c r="G2488" s="3">
        <v>3</v>
      </c>
      <c r="H2488">
        <v>136.66164600000002</v>
      </c>
      <c r="I2488" s="5">
        <v>4</v>
      </c>
      <c r="P2488">
        <v>2</v>
      </c>
      <c r="Q2488" t="str">
        <f t="shared" si="39"/>
        <v>34</v>
      </c>
    </row>
    <row r="2489" spans="1:17" x14ac:dyDescent="0.25">
      <c r="A2489">
        <v>2488</v>
      </c>
      <c r="F2489">
        <v>152.503131</v>
      </c>
      <c r="G2489" s="3">
        <v>3</v>
      </c>
      <c r="H2489">
        <v>136.59822300000002</v>
      </c>
      <c r="I2489" s="5">
        <v>4</v>
      </c>
      <c r="P2489">
        <v>2</v>
      </c>
      <c r="Q2489" t="str">
        <f t="shared" si="39"/>
        <v>34</v>
      </c>
    </row>
    <row r="2490" spans="1:17" x14ac:dyDescent="0.25">
      <c r="A2490">
        <v>2489</v>
      </c>
      <c r="F2490">
        <v>152.42089000000001</v>
      </c>
      <c r="G2490" s="3">
        <v>3</v>
      </c>
      <c r="H2490">
        <v>136.59822300000002</v>
      </c>
      <c r="I2490" s="5">
        <v>4</v>
      </c>
      <c r="P2490">
        <v>2</v>
      </c>
      <c r="Q2490" t="str">
        <f t="shared" si="39"/>
        <v>34</v>
      </c>
    </row>
    <row r="2491" spans="1:17" x14ac:dyDescent="0.25">
      <c r="A2491">
        <v>2490</v>
      </c>
      <c r="F2491">
        <v>152.348445</v>
      </c>
      <c r="G2491" s="3">
        <v>3</v>
      </c>
      <c r="P2491">
        <v>1</v>
      </c>
      <c r="Q2491" t="str">
        <f t="shared" si="39"/>
        <v>3</v>
      </c>
    </row>
    <row r="2492" spans="1:17" x14ac:dyDescent="0.25">
      <c r="A2492">
        <v>2491</v>
      </c>
      <c r="F2492">
        <v>152.57669900000002</v>
      </c>
      <c r="G2492" s="3">
        <v>3</v>
      </c>
      <c r="P2492">
        <v>1</v>
      </c>
      <c r="Q2492" t="str">
        <f t="shared" si="39"/>
        <v>3</v>
      </c>
    </row>
    <row r="2493" spans="1:17" x14ac:dyDescent="0.25">
      <c r="A2493">
        <v>2492</v>
      </c>
      <c r="F2493">
        <v>152.57669900000002</v>
      </c>
      <c r="G2493" s="3">
        <v>3</v>
      </c>
      <c r="P2493">
        <v>1</v>
      </c>
      <c r="Q2493" t="str">
        <f t="shared" si="39"/>
        <v>3</v>
      </c>
    </row>
    <row r="2494" spans="1:17" x14ac:dyDescent="0.25">
      <c r="A2494">
        <v>2493</v>
      </c>
      <c r="P2494">
        <v>0</v>
      </c>
      <c r="Q2494" t="str">
        <f t="shared" si="39"/>
        <v/>
      </c>
    </row>
    <row r="2495" spans="1:17" x14ac:dyDescent="0.25">
      <c r="A2495">
        <v>2494</v>
      </c>
      <c r="P2495">
        <v>0</v>
      </c>
      <c r="Q2495" t="str">
        <f t="shared" si="39"/>
        <v/>
      </c>
    </row>
    <row r="2496" spans="1:17" x14ac:dyDescent="0.25">
      <c r="A2496">
        <v>2495</v>
      </c>
      <c r="D2496">
        <v>170.31245799999999</v>
      </c>
      <c r="E2496" s="2">
        <v>2</v>
      </c>
      <c r="P2496">
        <v>1</v>
      </c>
      <c r="Q2496" t="str">
        <f t="shared" si="39"/>
        <v>2</v>
      </c>
    </row>
    <row r="2497" spans="1:17" x14ac:dyDescent="0.25">
      <c r="A2497">
        <v>2496</v>
      </c>
      <c r="D2497">
        <v>170.24689900000001</v>
      </c>
      <c r="E2497" s="2">
        <v>2</v>
      </c>
      <c r="P2497">
        <v>1</v>
      </c>
      <c r="Q2497" t="str">
        <f t="shared" si="39"/>
        <v>2</v>
      </c>
    </row>
    <row r="2498" spans="1:17" x14ac:dyDescent="0.25">
      <c r="A2498">
        <v>2497</v>
      </c>
      <c r="D2498">
        <v>170.270419</v>
      </c>
      <c r="E2498" s="2">
        <v>2</v>
      </c>
      <c r="P2498">
        <v>1</v>
      </c>
      <c r="Q2498" t="str">
        <f t="shared" ref="Q2498:Q2561" si="40">CONCATENATE(C2498,E2498,G2498,I2498)</f>
        <v>2</v>
      </c>
    </row>
    <row r="2499" spans="1:17" x14ac:dyDescent="0.25">
      <c r="A2499">
        <v>2498</v>
      </c>
      <c r="D2499">
        <v>170.28062299999999</v>
      </c>
      <c r="E2499" s="2">
        <v>2</v>
      </c>
      <c r="P2499">
        <v>1</v>
      </c>
      <c r="Q2499" t="str">
        <f t="shared" si="40"/>
        <v>2</v>
      </c>
    </row>
    <row r="2500" spans="1:17" x14ac:dyDescent="0.25">
      <c r="A2500">
        <v>2499</v>
      </c>
      <c r="D2500">
        <v>170.32516100000001</v>
      </c>
      <c r="E2500" s="2">
        <v>2</v>
      </c>
      <c r="P2500">
        <v>1</v>
      </c>
      <c r="Q2500" t="str">
        <f t="shared" si="40"/>
        <v>2</v>
      </c>
    </row>
    <row r="2501" spans="1:17" x14ac:dyDescent="0.25">
      <c r="A2501">
        <v>2500</v>
      </c>
      <c r="D2501">
        <v>170.318579</v>
      </c>
      <c r="E2501" s="2">
        <v>2</v>
      </c>
      <c r="P2501">
        <v>1</v>
      </c>
      <c r="Q2501" t="str">
        <f t="shared" si="40"/>
        <v>2</v>
      </c>
    </row>
    <row r="2502" spans="1:17" x14ac:dyDescent="0.25">
      <c r="A2502">
        <v>2501</v>
      </c>
      <c r="D2502">
        <v>170.37031200000001</v>
      </c>
      <c r="E2502" s="2">
        <v>2</v>
      </c>
      <c r="P2502">
        <v>1</v>
      </c>
      <c r="Q2502" t="str">
        <f t="shared" si="40"/>
        <v>2</v>
      </c>
    </row>
    <row r="2503" spans="1:17" x14ac:dyDescent="0.25">
      <c r="A2503">
        <v>2502</v>
      </c>
      <c r="B2503">
        <v>177.45417800000001</v>
      </c>
      <c r="C2503" s="4">
        <v>1</v>
      </c>
      <c r="D2503">
        <v>170.45138</v>
      </c>
      <c r="E2503" s="2">
        <v>2</v>
      </c>
      <c r="P2503">
        <v>2</v>
      </c>
      <c r="Q2503" t="str">
        <f t="shared" si="40"/>
        <v>12</v>
      </c>
    </row>
    <row r="2504" spans="1:17" x14ac:dyDescent="0.25">
      <c r="A2504">
        <v>2503</v>
      </c>
      <c r="B2504">
        <v>177.46713500000001</v>
      </c>
      <c r="C2504" s="4">
        <v>1</v>
      </c>
      <c r="D2504">
        <v>170.31245799999999</v>
      </c>
      <c r="E2504" s="2">
        <v>2</v>
      </c>
      <c r="P2504">
        <v>2</v>
      </c>
      <c r="Q2504" t="str">
        <f t="shared" si="40"/>
        <v>12</v>
      </c>
    </row>
    <row r="2505" spans="1:17" x14ac:dyDescent="0.25">
      <c r="A2505">
        <v>2504</v>
      </c>
      <c r="B2505">
        <v>177.449128</v>
      </c>
      <c r="C2505" s="4">
        <v>1</v>
      </c>
      <c r="P2505">
        <v>1</v>
      </c>
      <c r="Q2505" t="str">
        <f t="shared" si="40"/>
        <v>1</v>
      </c>
    </row>
    <row r="2506" spans="1:17" x14ac:dyDescent="0.25">
      <c r="A2506">
        <v>2505</v>
      </c>
      <c r="B2506">
        <v>177.462851</v>
      </c>
      <c r="C2506" s="4">
        <v>1</v>
      </c>
      <c r="P2506">
        <v>1</v>
      </c>
      <c r="Q2506" t="str">
        <f t="shared" si="40"/>
        <v>1</v>
      </c>
    </row>
    <row r="2507" spans="1:17" x14ac:dyDescent="0.25">
      <c r="A2507">
        <v>2506</v>
      </c>
      <c r="B2507">
        <v>177.46310500000001</v>
      </c>
      <c r="C2507" s="4">
        <v>1</v>
      </c>
      <c r="H2507">
        <v>173.01854200000002</v>
      </c>
      <c r="I2507" s="5">
        <v>4</v>
      </c>
      <c r="P2507">
        <v>2</v>
      </c>
      <c r="Q2507" t="str">
        <f t="shared" si="40"/>
        <v>14</v>
      </c>
    </row>
    <row r="2508" spans="1:17" x14ac:dyDescent="0.25">
      <c r="A2508">
        <v>2507</v>
      </c>
      <c r="B2508">
        <v>177.44785000000002</v>
      </c>
      <c r="C2508" s="4">
        <v>1</v>
      </c>
      <c r="H2508">
        <v>172.882834</v>
      </c>
      <c r="I2508" s="5">
        <v>4</v>
      </c>
      <c r="P2508">
        <v>2</v>
      </c>
      <c r="Q2508" t="str">
        <f t="shared" si="40"/>
        <v>14</v>
      </c>
    </row>
    <row r="2509" spans="1:17" x14ac:dyDescent="0.25">
      <c r="A2509">
        <v>2508</v>
      </c>
      <c r="B2509">
        <v>177.43790100000001</v>
      </c>
      <c r="C2509" s="4">
        <v>1</v>
      </c>
      <c r="H2509">
        <v>172.93104600000001</v>
      </c>
      <c r="I2509" s="5">
        <v>4</v>
      </c>
      <c r="P2509">
        <v>2</v>
      </c>
      <c r="Q2509" t="str">
        <f t="shared" si="40"/>
        <v>14</v>
      </c>
    </row>
    <row r="2510" spans="1:17" x14ac:dyDescent="0.25">
      <c r="A2510">
        <v>2509</v>
      </c>
      <c r="B2510">
        <v>177.45417800000001</v>
      </c>
      <c r="C2510" s="4">
        <v>1</v>
      </c>
      <c r="F2510">
        <v>176.66952600000002</v>
      </c>
      <c r="G2510" s="3">
        <v>3</v>
      </c>
      <c r="H2510">
        <v>172.98930799999999</v>
      </c>
      <c r="I2510" s="5">
        <v>4</v>
      </c>
      <c r="P2510">
        <v>3</v>
      </c>
      <c r="Q2510" t="str">
        <f t="shared" si="40"/>
        <v>134</v>
      </c>
    </row>
    <row r="2511" spans="1:17" x14ac:dyDescent="0.25">
      <c r="A2511">
        <v>2510</v>
      </c>
      <c r="F2511">
        <v>176.68783999999999</v>
      </c>
      <c r="G2511" s="3">
        <v>3</v>
      </c>
      <c r="H2511">
        <v>172.89533499999999</v>
      </c>
      <c r="I2511" s="5">
        <v>4</v>
      </c>
      <c r="P2511">
        <v>2</v>
      </c>
      <c r="Q2511" t="str">
        <f t="shared" si="40"/>
        <v>34</v>
      </c>
    </row>
    <row r="2512" spans="1:17" x14ac:dyDescent="0.25">
      <c r="A2512">
        <v>2511</v>
      </c>
      <c r="F2512">
        <v>176.71375699999999</v>
      </c>
      <c r="G2512" s="3">
        <v>3</v>
      </c>
      <c r="H2512">
        <v>172.92768000000001</v>
      </c>
      <c r="I2512" s="5">
        <v>4</v>
      </c>
      <c r="P2512">
        <v>2</v>
      </c>
      <c r="Q2512" t="str">
        <f t="shared" si="40"/>
        <v>34</v>
      </c>
    </row>
    <row r="2513" spans="1:17" x14ac:dyDescent="0.25">
      <c r="A2513">
        <v>2512</v>
      </c>
      <c r="F2513">
        <v>176.71799300000001</v>
      </c>
      <c r="G2513" s="3">
        <v>3</v>
      </c>
      <c r="H2513">
        <v>172.90268</v>
      </c>
      <c r="I2513" s="5">
        <v>4</v>
      </c>
      <c r="P2513">
        <v>2</v>
      </c>
      <c r="Q2513" t="str">
        <f t="shared" si="40"/>
        <v>34</v>
      </c>
    </row>
    <row r="2514" spans="1:17" x14ac:dyDescent="0.25">
      <c r="A2514">
        <v>2513</v>
      </c>
      <c r="F2514">
        <v>176.732584</v>
      </c>
      <c r="G2514" s="3">
        <v>3</v>
      </c>
      <c r="H2514">
        <v>173.01854200000002</v>
      </c>
      <c r="I2514" s="5">
        <v>4</v>
      </c>
      <c r="P2514">
        <v>2</v>
      </c>
      <c r="Q2514" t="str">
        <f t="shared" si="40"/>
        <v>34</v>
      </c>
    </row>
    <row r="2515" spans="1:17" x14ac:dyDescent="0.25">
      <c r="A2515">
        <v>2514</v>
      </c>
      <c r="F2515">
        <v>176.71528699999999</v>
      </c>
      <c r="G2515" s="3">
        <v>3</v>
      </c>
      <c r="H2515">
        <v>173.01854200000002</v>
      </c>
      <c r="I2515" s="5">
        <v>4</v>
      </c>
      <c r="P2515">
        <v>2</v>
      </c>
      <c r="Q2515" t="str">
        <f t="shared" si="40"/>
        <v>34</v>
      </c>
    </row>
    <row r="2516" spans="1:17" x14ac:dyDescent="0.25">
      <c r="A2516">
        <v>2515</v>
      </c>
      <c r="F2516">
        <v>176.59029600000002</v>
      </c>
      <c r="G2516" s="3">
        <v>3</v>
      </c>
      <c r="P2516">
        <v>1</v>
      </c>
      <c r="Q2516" t="str">
        <f t="shared" si="40"/>
        <v>3</v>
      </c>
    </row>
    <row r="2517" spans="1:17" x14ac:dyDescent="0.25">
      <c r="A2517">
        <v>2516</v>
      </c>
      <c r="F2517">
        <v>176.66952600000002</v>
      </c>
      <c r="G2517" s="3">
        <v>3</v>
      </c>
      <c r="P2517">
        <v>1</v>
      </c>
      <c r="Q2517" t="str">
        <f t="shared" si="40"/>
        <v>3</v>
      </c>
    </row>
    <row r="2518" spans="1:17" x14ac:dyDescent="0.25">
      <c r="A2518">
        <v>2517</v>
      </c>
      <c r="D2518">
        <v>196.44573800000001</v>
      </c>
      <c r="E2518" s="2">
        <v>2</v>
      </c>
      <c r="F2518">
        <v>176.66952600000002</v>
      </c>
      <c r="G2518" s="3">
        <v>3</v>
      </c>
      <c r="P2518">
        <v>2</v>
      </c>
      <c r="Q2518" t="str">
        <f t="shared" si="40"/>
        <v>23</v>
      </c>
    </row>
    <row r="2519" spans="1:17" x14ac:dyDescent="0.25">
      <c r="A2519">
        <v>2518</v>
      </c>
      <c r="D2519">
        <v>196.40696600000001</v>
      </c>
      <c r="E2519" s="2">
        <v>2</v>
      </c>
      <c r="P2519">
        <v>1</v>
      </c>
      <c r="Q2519" t="str">
        <f t="shared" si="40"/>
        <v>2</v>
      </c>
    </row>
    <row r="2520" spans="1:17" x14ac:dyDescent="0.25">
      <c r="A2520">
        <v>2519</v>
      </c>
      <c r="D2520">
        <v>196.39916099999999</v>
      </c>
      <c r="E2520" s="2">
        <v>2</v>
      </c>
      <c r="P2520">
        <v>1</v>
      </c>
      <c r="Q2520" t="str">
        <f t="shared" si="40"/>
        <v>2</v>
      </c>
    </row>
    <row r="2521" spans="1:17" x14ac:dyDescent="0.25">
      <c r="A2521">
        <v>2520</v>
      </c>
      <c r="D2521">
        <v>196.42767600000002</v>
      </c>
      <c r="E2521" s="2">
        <v>2</v>
      </c>
      <c r="P2521">
        <v>1</v>
      </c>
      <c r="Q2521" t="str">
        <f t="shared" si="40"/>
        <v>2</v>
      </c>
    </row>
    <row r="2522" spans="1:17" x14ac:dyDescent="0.25">
      <c r="A2522">
        <v>2521</v>
      </c>
      <c r="D2522">
        <v>196.423598</v>
      </c>
      <c r="E2522" s="2">
        <v>2</v>
      </c>
      <c r="P2522">
        <v>1</v>
      </c>
      <c r="Q2522" t="str">
        <f t="shared" si="40"/>
        <v>2</v>
      </c>
    </row>
    <row r="2523" spans="1:17" x14ac:dyDescent="0.25">
      <c r="A2523">
        <v>2522</v>
      </c>
      <c r="D2523">
        <v>196.440382</v>
      </c>
      <c r="E2523" s="2">
        <v>2</v>
      </c>
      <c r="P2523">
        <v>1</v>
      </c>
      <c r="Q2523" t="str">
        <f t="shared" si="40"/>
        <v>2</v>
      </c>
    </row>
    <row r="2524" spans="1:17" x14ac:dyDescent="0.25">
      <c r="A2524">
        <v>2523</v>
      </c>
      <c r="D2524">
        <v>196.420435</v>
      </c>
      <c r="E2524" s="2">
        <v>2</v>
      </c>
      <c r="P2524">
        <v>1</v>
      </c>
      <c r="Q2524" t="str">
        <f t="shared" si="40"/>
        <v>2</v>
      </c>
    </row>
    <row r="2525" spans="1:17" x14ac:dyDescent="0.25">
      <c r="A2525">
        <v>2524</v>
      </c>
      <c r="D2525">
        <v>196.47803400000001</v>
      </c>
      <c r="E2525" s="2">
        <v>2</v>
      </c>
      <c r="P2525">
        <v>1</v>
      </c>
      <c r="Q2525" t="str">
        <f t="shared" si="40"/>
        <v>2</v>
      </c>
    </row>
    <row r="2526" spans="1:17" x14ac:dyDescent="0.25">
      <c r="A2526">
        <v>2525</v>
      </c>
      <c r="B2526">
        <v>205.135188</v>
      </c>
      <c r="C2526" s="4">
        <v>1</v>
      </c>
      <c r="D2526">
        <v>196.44573800000001</v>
      </c>
      <c r="E2526" s="2">
        <v>2</v>
      </c>
      <c r="P2526">
        <v>2</v>
      </c>
      <c r="Q2526" t="str">
        <f t="shared" si="40"/>
        <v>12</v>
      </c>
    </row>
    <row r="2527" spans="1:17" x14ac:dyDescent="0.25">
      <c r="A2527">
        <v>2526</v>
      </c>
      <c r="B2527">
        <v>205.14712</v>
      </c>
      <c r="C2527" s="4">
        <v>1</v>
      </c>
      <c r="D2527">
        <v>196.44573800000001</v>
      </c>
      <c r="E2527" s="2">
        <v>2</v>
      </c>
      <c r="P2527">
        <v>2</v>
      </c>
      <c r="Q2527" t="str">
        <f t="shared" si="40"/>
        <v>12</v>
      </c>
    </row>
    <row r="2528" spans="1:17" x14ac:dyDescent="0.25">
      <c r="A2528">
        <v>2527</v>
      </c>
      <c r="B2528">
        <v>205.14559400000002</v>
      </c>
      <c r="C2528" s="4">
        <v>1</v>
      </c>
      <c r="P2528">
        <v>1</v>
      </c>
      <c r="Q2528" t="str">
        <f t="shared" si="40"/>
        <v>1</v>
      </c>
    </row>
    <row r="2529" spans="1:17" x14ac:dyDescent="0.25">
      <c r="A2529">
        <v>2528</v>
      </c>
      <c r="B2529">
        <v>205.12641400000001</v>
      </c>
      <c r="C2529" s="4">
        <v>1</v>
      </c>
      <c r="P2529">
        <v>1</v>
      </c>
      <c r="Q2529" t="str">
        <f t="shared" si="40"/>
        <v>1</v>
      </c>
    </row>
    <row r="2530" spans="1:17" x14ac:dyDescent="0.25">
      <c r="A2530">
        <v>2529</v>
      </c>
      <c r="B2530">
        <v>205.15141199999999</v>
      </c>
      <c r="C2530" s="4">
        <v>1</v>
      </c>
      <c r="P2530">
        <v>1</v>
      </c>
      <c r="Q2530" t="str">
        <f t="shared" si="40"/>
        <v>1</v>
      </c>
    </row>
    <row r="2531" spans="1:17" x14ac:dyDescent="0.25">
      <c r="A2531">
        <v>2530</v>
      </c>
      <c r="B2531">
        <v>205.14452199999999</v>
      </c>
      <c r="C2531" s="4">
        <v>1</v>
      </c>
      <c r="P2531">
        <v>1</v>
      </c>
      <c r="Q2531" t="str">
        <f t="shared" si="40"/>
        <v>1</v>
      </c>
    </row>
    <row r="2532" spans="1:17" x14ac:dyDescent="0.25">
      <c r="A2532">
        <v>2531</v>
      </c>
      <c r="B2532">
        <v>205.14641</v>
      </c>
      <c r="C2532" s="4">
        <v>1</v>
      </c>
      <c r="H2532">
        <v>201.674139</v>
      </c>
      <c r="I2532" s="5">
        <v>4</v>
      </c>
      <c r="P2532">
        <v>2</v>
      </c>
      <c r="Q2532" t="str">
        <f t="shared" si="40"/>
        <v>14</v>
      </c>
    </row>
    <row r="2533" spans="1:17" x14ac:dyDescent="0.25">
      <c r="A2533">
        <v>2532</v>
      </c>
      <c r="B2533">
        <v>205.14666600000001</v>
      </c>
      <c r="C2533" s="4">
        <v>1</v>
      </c>
      <c r="H2533">
        <v>201.695975</v>
      </c>
      <c r="I2533" s="5">
        <v>4</v>
      </c>
      <c r="P2533">
        <v>2</v>
      </c>
      <c r="Q2533" t="str">
        <f t="shared" si="40"/>
        <v>14</v>
      </c>
    </row>
    <row r="2534" spans="1:17" x14ac:dyDescent="0.25">
      <c r="A2534">
        <v>2533</v>
      </c>
      <c r="B2534">
        <v>205.135188</v>
      </c>
      <c r="C2534" s="4">
        <v>1</v>
      </c>
      <c r="H2534">
        <v>201.69194300000001</v>
      </c>
      <c r="I2534" s="5">
        <v>4</v>
      </c>
      <c r="P2534">
        <v>2</v>
      </c>
      <c r="Q2534" t="str">
        <f t="shared" si="40"/>
        <v>14</v>
      </c>
    </row>
    <row r="2535" spans="1:17" x14ac:dyDescent="0.25">
      <c r="A2535">
        <v>2534</v>
      </c>
      <c r="F2535">
        <v>205.254717</v>
      </c>
      <c r="G2535" s="3">
        <v>3</v>
      </c>
      <c r="H2535">
        <v>201.69265999999999</v>
      </c>
      <c r="I2535" s="5">
        <v>4</v>
      </c>
      <c r="P2535">
        <v>2</v>
      </c>
      <c r="Q2535" t="str">
        <f t="shared" si="40"/>
        <v>34</v>
      </c>
    </row>
    <row r="2536" spans="1:17" x14ac:dyDescent="0.25">
      <c r="A2536">
        <v>2535</v>
      </c>
      <c r="F2536">
        <v>205.341452</v>
      </c>
      <c r="G2536" s="3">
        <v>3</v>
      </c>
      <c r="H2536">
        <v>201.68740300000002</v>
      </c>
      <c r="I2536" s="5">
        <v>4</v>
      </c>
      <c r="P2536">
        <v>2</v>
      </c>
      <c r="Q2536" t="str">
        <f t="shared" si="40"/>
        <v>34</v>
      </c>
    </row>
    <row r="2537" spans="1:17" x14ac:dyDescent="0.25">
      <c r="A2537">
        <v>2536</v>
      </c>
      <c r="F2537">
        <v>205.315787</v>
      </c>
      <c r="G2537" s="3">
        <v>3</v>
      </c>
      <c r="H2537">
        <v>201.68934100000001</v>
      </c>
      <c r="I2537" s="5">
        <v>4</v>
      </c>
      <c r="P2537">
        <v>2</v>
      </c>
      <c r="Q2537" t="str">
        <f t="shared" si="40"/>
        <v>34</v>
      </c>
    </row>
    <row r="2538" spans="1:17" x14ac:dyDescent="0.25">
      <c r="A2538">
        <v>2537</v>
      </c>
      <c r="F2538">
        <v>205.325377</v>
      </c>
      <c r="G2538" s="3">
        <v>3</v>
      </c>
      <c r="H2538">
        <v>201.66612900000001</v>
      </c>
      <c r="I2538" s="5">
        <v>4</v>
      </c>
      <c r="P2538">
        <v>2</v>
      </c>
      <c r="Q2538" t="str">
        <f t="shared" si="40"/>
        <v>34</v>
      </c>
    </row>
    <row r="2539" spans="1:17" x14ac:dyDescent="0.25">
      <c r="A2539">
        <v>2538</v>
      </c>
      <c r="F2539">
        <v>205.34047900000002</v>
      </c>
      <c r="G2539" s="3">
        <v>3</v>
      </c>
      <c r="H2539">
        <v>201.678225</v>
      </c>
      <c r="I2539" s="5">
        <v>4</v>
      </c>
      <c r="P2539">
        <v>2</v>
      </c>
      <c r="Q2539" t="str">
        <f t="shared" si="40"/>
        <v>34</v>
      </c>
    </row>
    <row r="2540" spans="1:17" x14ac:dyDescent="0.25">
      <c r="A2540">
        <v>2539</v>
      </c>
      <c r="D2540">
        <v>220.18382</v>
      </c>
      <c r="E2540" s="2">
        <v>2</v>
      </c>
      <c r="F2540">
        <v>205.35043200000001</v>
      </c>
      <c r="G2540" s="3">
        <v>3</v>
      </c>
      <c r="H2540">
        <v>201.674139</v>
      </c>
      <c r="I2540" s="5">
        <v>4</v>
      </c>
      <c r="P2540">
        <v>3</v>
      </c>
      <c r="Q2540" t="str">
        <f t="shared" si="40"/>
        <v>234</v>
      </c>
    </row>
    <row r="2541" spans="1:17" x14ac:dyDescent="0.25">
      <c r="A2541">
        <v>2540</v>
      </c>
      <c r="D2541">
        <v>220.15964600000001</v>
      </c>
      <c r="E2541" s="2">
        <v>2</v>
      </c>
      <c r="F2541">
        <v>205.349616</v>
      </c>
      <c r="G2541" s="3">
        <v>3</v>
      </c>
      <c r="P2541">
        <v>2</v>
      </c>
      <c r="Q2541" t="str">
        <f t="shared" si="40"/>
        <v>23</v>
      </c>
    </row>
    <row r="2542" spans="1:17" x14ac:dyDescent="0.25">
      <c r="A2542">
        <v>2541</v>
      </c>
      <c r="D2542">
        <v>220.205262</v>
      </c>
      <c r="E2542" s="2">
        <v>2</v>
      </c>
      <c r="F2542">
        <v>205.349253</v>
      </c>
      <c r="G2542" s="3">
        <v>3</v>
      </c>
      <c r="P2542">
        <v>2</v>
      </c>
      <c r="Q2542" t="str">
        <f t="shared" si="40"/>
        <v>23</v>
      </c>
    </row>
    <row r="2543" spans="1:17" x14ac:dyDescent="0.25">
      <c r="A2543">
        <v>2542</v>
      </c>
      <c r="D2543">
        <v>220.208303</v>
      </c>
      <c r="E2543" s="2">
        <v>2</v>
      </c>
      <c r="F2543">
        <v>205.254717</v>
      </c>
      <c r="G2543" s="3">
        <v>3</v>
      </c>
      <c r="P2543">
        <v>2</v>
      </c>
      <c r="Q2543" t="str">
        <f t="shared" si="40"/>
        <v>23</v>
      </c>
    </row>
    <row r="2544" spans="1:17" x14ac:dyDescent="0.25">
      <c r="A2544">
        <v>2543</v>
      </c>
      <c r="D2544">
        <v>220.195314</v>
      </c>
      <c r="E2544" s="2">
        <v>2</v>
      </c>
      <c r="P2544">
        <v>1</v>
      </c>
      <c r="Q2544" t="str">
        <f t="shared" si="40"/>
        <v>2</v>
      </c>
    </row>
    <row r="2545" spans="1:17" x14ac:dyDescent="0.25">
      <c r="A2545">
        <v>2544</v>
      </c>
      <c r="D2545">
        <v>220.189335</v>
      </c>
      <c r="E2545" s="2">
        <v>2</v>
      </c>
      <c r="P2545">
        <v>1</v>
      </c>
      <c r="Q2545" t="str">
        <f t="shared" si="40"/>
        <v>2</v>
      </c>
    </row>
    <row r="2546" spans="1:17" x14ac:dyDescent="0.25">
      <c r="A2546">
        <v>2545</v>
      </c>
      <c r="D2546">
        <v>220.17340799999999</v>
      </c>
      <c r="E2546" s="2">
        <v>2</v>
      </c>
      <c r="P2546">
        <v>1</v>
      </c>
      <c r="Q2546" t="str">
        <f t="shared" si="40"/>
        <v>2</v>
      </c>
    </row>
    <row r="2547" spans="1:17" x14ac:dyDescent="0.25">
      <c r="A2547">
        <v>2546</v>
      </c>
      <c r="D2547">
        <v>220.21082899999999</v>
      </c>
      <c r="E2547" s="2">
        <v>2</v>
      </c>
      <c r="P2547">
        <v>1</v>
      </c>
      <c r="Q2547" t="str">
        <f t="shared" si="40"/>
        <v>2</v>
      </c>
    </row>
    <row r="2548" spans="1:17" x14ac:dyDescent="0.25">
      <c r="A2548">
        <v>2547</v>
      </c>
      <c r="D2548">
        <v>220.21588</v>
      </c>
      <c r="E2548" s="2">
        <v>2</v>
      </c>
      <c r="P2548">
        <v>1</v>
      </c>
      <c r="Q2548" t="str">
        <f t="shared" si="40"/>
        <v>2</v>
      </c>
    </row>
    <row r="2549" spans="1:17" x14ac:dyDescent="0.25">
      <c r="A2549">
        <v>2548</v>
      </c>
      <c r="B2549">
        <v>228.22988799999999</v>
      </c>
      <c r="C2549" s="4">
        <v>1</v>
      </c>
      <c r="D2549">
        <v>220.18382</v>
      </c>
      <c r="E2549" s="2">
        <v>2</v>
      </c>
      <c r="P2549">
        <v>2</v>
      </c>
      <c r="Q2549" t="str">
        <f t="shared" si="40"/>
        <v>12</v>
      </c>
    </row>
    <row r="2550" spans="1:17" x14ac:dyDescent="0.25">
      <c r="A2550">
        <v>2549</v>
      </c>
      <c r="B2550">
        <v>228.21901199999999</v>
      </c>
      <c r="C2550" s="4">
        <v>1</v>
      </c>
      <c r="D2550">
        <v>220.18382</v>
      </c>
      <c r="E2550" s="2">
        <v>2</v>
      </c>
      <c r="P2550">
        <v>2</v>
      </c>
      <c r="Q2550" t="str">
        <f t="shared" si="40"/>
        <v>12</v>
      </c>
    </row>
    <row r="2551" spans="1:17" x14ac:dyDescent="0.25">
      <c r="A2551">
        <v>2550</v>
      </c>
      <c r="B2551">
        <v>228.239732</v>
      </c>
      <c r="C2551" s="4">
        <v>1</v>
      </c>
      <c r="P2551">
        <v>1</v>
      </c>
      <c r="Q2551" t="str">
        <f t="shared" si="40"/>
        <v>1</v>
      </c>
    </row>
    <row r="2552" spans="1:17" x14ac:dyDescent="0.25">
      <c r="A2552">
        <v>2551</v>
      </c>
      <c r="B2552">
        <v>228.21829099999999</v>
      </c>
      <c r="C2552" s="4">
        <v>1</v>
      </c>
      <c r="P2552">
        <v>1</v>
      </c>
      <c r="Q2552" t="str">
        <f t="shared" si="40"/>
        <v>1</v>
      </c>
    </row>
    <row r="2553" spans="1:17" x14ac:dyDescent="0.25">
      <c r="A2553">
        <v>2552</v>
      </c>
      <c r="B2553">
        <v>228.212155</v>
      </c>
      <c r="C2553" s="4">
        <v>1</v>
      </c>
      <c r="P2553">
        <v>1</v>
      </c>
      <c r="Q2553" t="str">
        <f t="shared" si="40"/>
        <v>1</v>
      </c>
    </row>
    <row r="2554" spans="1:17" x14ac:dyDescent="0.25">
      <c r="A2554">
        <v>2553</v>
      </c>
      <c r="B2554">
        <v>228.201694</v>
      </c>
      <c r="C2554" s="4">
        <v>1</v>
      </c>
      <c r="P2554">
        <v>1</v>
      </c>
      <c r="Q2554" t="str">
        <f t="shared" si="40"/>
        <v>1</v>
      </c>
    </row>
    <row r="2555" spans="1:17" x14ac:dyDescent="0.25">
      <c r="A2555">
        <v>2554</v>
      </c>
      <c r="B2555">
        <v>228.21153699999999</v>
      </c>
      <c r="C2555" s="4">
        <v>1</v>
      </c>
      <c r="H2555">
        <v>223.53189</v>
      </c>
      <c r="I2555" s="5">
        <v>4</v>
      </c>
      <c r="P2555">
        <v>2</v>
      </c>
      <c r="Q2555" t="str">
        <f t="shared" si="40"/>
        <v>14</v>
      </c>
    </row>
    <row r="2556" spans="1:17" x14ac:dyDescent="0.25">
      <c r="A2556">
        <v>2555</v>
      </c>
      <c r="B2556">
        <v>228.18494100000001</v>
      </c>
      <c r="C2556" s="4">
        <v>1</v>
      </c>
      <c r="H2556">
        <v>223.46632600000001</v>
      </c>
      <c r="I2556" s="5">
        <v>4</v>
      </c>
      <c r="P2556">
        <v>2</v>
      </c>
      <c r="Q2556" t="str">
        <f t="shared" si="40"/>
        <v>14</v>
      </c>
    </row>
    <row r="2557" spans="1:17" x14ac:dyDescent="0.25">
      <c r="A2557">
        <v>2556</v>
      </c>
      <c r="B2557">
        <v>228.13494399999999</v>
      </c>
      <c r="C2557" s="4">
        <v>1</v>
      </c>
      <c r="H2557">
        <v>223.476686</v>
      </c>
      <c r="I2557" s="5">
        <v>4</v>
      </c>
      <c r="P2557">
        <v>2</v>
      </c>
      <c r="Q2557" t="str">
        <f t="shared" si="40"/>
        <v>14</v>
      </c>
    </row>
    <row r="2558" spans="1:17" x14ac:dyDescent="0.25">
      <c r="A2558">
        <v>2557</v>
      </c>
      <c r="B2558">
        <v>228.22988799999999</v>
      </c>
      <c r="C2558" s="4">
        <v>1</v>
      </c>
      <c r="F2558">
        <v>227.464619</v>
      </c>
      <c r="G2558" s="3">
        <v>3</v>
      </c>
      <c r="H2558">
        <v>223.43096700000001</v>
      </c>
      <c r="I2558" s="5">
        <v>4</v>
      </c>
      <c r="P2558">
        <v>3</v>
      </c>
      <c r="Q2558" t="str">
        <f t="shared" si="40"/>
        <v>134</v>
      </c>
    </row>
    <row r="2559" spans="1:17" x14ac:dyDescent="0.25">
      <c r="A2559">
        <v>2558</v>
      </c>
      <c r="F2559">
        <v>227.54750100000001</v>
      </c>
      <c r="G2559" s="3">
        <v>3</v>
      </c>
      <c r="H2559">
        <v>223.41730899999999</v>
      </c>
      <c r="I2559" s="5">
        <v>4</v>
      </c>
      <c r="P2559">
        <v>2</v>
      </c>
      <c r="Q2559" t="str">
        <f t="shared" si="40"/>
        <v>34</v>
      </c>
    </row>
    <row r="2560" spans="1:17" x14ac:dyDescent="0.25">
      <c r="A2560">
        <v>2559</v>
      </c>
      <c r="F2560">
        <v>227.55595399999999</v>
      </c>
      <c r="G2560" s="3">
        <v>3</v>
      </c>
      <c r="H2560">
        <v>223.488078</v>
      </c>
      <c r="I2560" s="5">
        <v>4</v>
      </c>
      <c r="P2560">
        <v>2</v>
      </c>
      <c r="Q2560" t="str">
        <f t="shared" si="40"/>
        <v>34</v>
      </c>
    </row>
    <row r="2561" spans="1:17" x14ac:dyDescent="0.25">
      <c r="A2561">
        <v>2560</v>
      </c>
      <c r="F2561">
        <v>227.54894400000001</v>
      </c>
      <c r="G2561" s="3">
        <v>3</v>
      </c>
      <c r="H2561">
        <v>223.47916000000001</v>
      </c>
      <c r="I2561" s="5">
        <v>4</v>
      </c>
      <c r="P2561">
        <v>2</v>
      </c>
      <c r="Q2561" t="str">
        <f t="shared" si="40"/>
        <v>34</v>
      </c>
    </row>
    <row r="2562" spans="1:17" x14ac:dyDescent="0.25">
      <c r="A2562">
        <v>2561</v>
      </c>
      <c r="F2562">
        <v>227.51539</v>
      </c>
      <c r="G2562" s="3">
        <v>3</v>
      </c>
      <c r="H2562">
        <v>223.53802300000001</v>
      </c>
      <c r="I2562" s="5">
        <v>4</v>
      </c>
      <c r="P2562">
        <v>2</v>
      </c>
      <c r="Q2562" t="str">
        <f t="shared" ref="Q2562:Q2625" si="41">CONCATENATE(C2562,E2562,G2562,I2562)</f>
        <v>34</v>
      </c>
    </row>
    <row r="2563" spans="1:17" x14ac:dyDescent="0.25">
      <c r="A2563">
        <v>2562</v>
      </c>
      <c r="D2563">
        <v>243.62272899999999</v>
      </c>
      <c r="E2563" s="2">
        <v>2</v>
      </c>
      <c r="F2563">
        <v>227.50636900000001</v>
      </c>
      <c r="G2563" s="3">
        <v>3</v>
      </c>
      <c r="H2563">
        <v>223.53189</v>
      </c>
      <c r="I2563" s="5">
        <v>4</v>
      </c>
      <c r="P2563">
        <v>3</v>
      </c>
      <c r="Q2563" t="str">
        <f t="shared" si="41"/>
        <v>234</v>
      </c>
    </row>
    <row r="2564" spans="1:17" x14ac:dyDescent="0.25">
      <c r="A2564">
        <v>2563</v>
      </c>
      <c r="D2564">
        <v>243.69726299999999</v>
      </c>
      <c r="E2564" s="2">
        <v>2</v>
      </c>
      <c r="F2564">
        <v>227.470134</v>
      </c>
      <c r="G2564" s="3">
        <v>3</v>
      </c>
      <c r="P2564">
        <v>2</v>
      </c>
      <c r="Q2564" t="str">
        <f t="shared" si="41"/>
        <v>23</v>
      </c>
    </row>
    <row r="2565" spans="1:17" x14ac:dyDescent="0.25">
      <c r="A2565">
        <v>2564</v>
      </c>
      <c r="D2565">
        <v>243.639377</v>
      </c>
      <c r="E2565" s="2">
        <v>2</v>
      </c>
      <c r="F2565">
        <v>227.447868</v>
      </c>
      <c r="G2565" s="3">
        <v>3</v>
      </c>
      <c r="P2565">
        <v>2</v>
      </c>
      <c r="Q2565" t="str">
        <f t="shared" si="41"/>
        <v>23</v>
      </c>
    </row>
    <row r="2566" spans="1:17" x14ac:dyDescent="0.25">
      <c r="A2566">
        <v>2565</v>
      </c>
      <c r="D2566">
        <v>243.63484499999998</v>
      </c>
      <c r="E2566" s="2">
        <v>2</v>
      </c>
      <c r="F2566">
        <v>227.464619</v>
      </c>
      <c r="G2566" s="3">
        <v>3</v>
      </c>
      <c r="P2566">
        <v>2</v>
      </c>
      <c r="Q2566" t="str">
        <f t="shared" si="41"/>
        <v>23</v>
      </c>
    </row>
    <row r="2567" spans="1:17" x14ac:dyDescent="0.25">
      <c r="A2567">
        <v>2566</v>
      </c>
      <c r="D2567">
        <v>243.661956</v>
      </c>
      <c r="E2567" s="2">
        <v>2</v>
      </c>
      <c r="F2567">
        <v>227.464619</v>
      </c>
      <c r="G2567" s="3">
        <v>3</v>
      </c>
      <c r="P2567">
        <v>2</v>
      </c>
      <c r="Q2567" t="str">
        <f t="shared" si="41"/>
        <v>23</v>
      </c>
    </row>
    <row r="2568" spans="1:17" x14ac:dyDescent="0.25">
      <c r="A2568">
        <v>2567</v>
      </c>
      <c r="D2568">
        <v>243.65437800000001</v>
      </c>
      <c r="E2568" s="2">
        <v>2</v>
      </c>
      <c r="F2568">
        <v>227.464619</v>
      </c>
      <c r="G2568" s="3">
        <v>3</v>
      </c>
      <c r="P2568">
        <v>2</v>
      </c>
      <c r="Q2568" t="str">
        <f t="shared" si="41"/>
        <v>23</v>
      </c>
    </row>
    <row r="2569" spans="1:17" x14ac:dyDescent="0.25">
      <c r="A2569">
        <v>2568</v>
      </c>
      <c r="D2569">
        <v>243.65917100000001</v>
      </c>
      <c r="E2569" s="2">
        <v>2</v>
      </c>
      <c r="P2569">
        <v>1</v>
      </c>
      <c r="Q2569" t="str">
        <f t="shared" si="41"/>
        <v>2</v>
      </c>
    </row>
    <row r="2570" spans="1:17" x14ac:dyDescent="0.25">
      <c r="A2570">
        <v>2569</v>
      </c>
      <c r="D2570">
        <v>243.648707</v>
      </c>
      <c r="E2570" s="2">
        <v>2</v>
      </c>
      <c r="P2570">
        <v>1</v>
      </c>
      <c r="Q2570" t="str">
        <f t="shared" si="41"/>
        <v>2</v>
      </c>
    </row>
    <row r="2571" spans="1:17" x14ac:dyDescent="0.25">
      <c r="A2571">
        <v>2570</v>
      </c>
      <c r="D2571">
        <v>243.67396500000001</v>
      </c>
      <c r="E2571" s="2">
        <v>2</v>
      </c>
      <c r="P2571">
        <v>1</v>
      </c>
      <c r="Q2571" t="str">
        <f t="shared" si="41"/>
        <v>2</v>
      </c>
    </row>
    <row r="2572" spans="1:17" x14ac:dyDescent="0.25">
      <c r="A2572">
        <v>2571</v>
      </c>
      <c r="D2572">
        <v>243.69035400000001</v>
      </c>
      <c r="E2572" s="2">
        <v>2</v>
      </c>
      <c r="P2572">
        <v>1</v>
      </c>
      <c r="Q2572" t="str">
        <f t="shared" si="41"/>
        <v>2</v>
      </c>
    </row>
    <row r="2573" spans="1:17" x14ac:dyDescent="0.25">
      <c r="A2573">
        <v>2572</v>
      </c>
      <c r="D2573">
        <v>243.71886000000001</v>
      </c>
      <c r="E2573" s="2">
        <v>2</v>
      </c>
      <c r="P2573">
        <v>1</v>
      </c>
      <c r="Q2573" t="str">
        <f t="shared" si="41"/>
        <v>2</v>
      </c>
    </row>
    <row r="2574" spans="1:17" x14ac:dyDescent="0.25">
      <c r="A2574">
        <v>2573</v>
      </c>
      <c r="B2574">
        <v>253.89074199999999</v>
      </c>
      <c r="C2574" s="4">
        <v>1</v>
      </c>
      <c r="D2574">
        <v>243.62272899999999</v>
      </c>
      <c r="E2574" s="2">
        <v>2</v>
      </c>
      <c r="P2574">
        <v>2</v>
      </c>
      <c r="Q2574" t="str">
        <f t="shared" si="41"/>
        <v>12</v>
      </c>
    </row>
    <row r="2575" spans="1:17" x14ac:dyDescent="0.25">
      <c r="A2575">
        <v>2574</v>
      </c>
      <c r="B2575">
        <v>253.90079399999999</v>
      </c>
      <c r="C2575" s="4">
        <v>1</v>
      </c>
      <c r="D2575">
        <v>243.62272899999999</v>
      </c>
      <c r="E2575" s="2">
        <v>2</v>
      </c>
      <c r="P2575">
        <v>2</v>
      </c>
      <c r="Q2575" t="str">
        <f t="shared" si="41"/>
        <v>12</v>
      </c>
    </row>
    <row r="2576" spans="1:17" x14ac:dyDescent="0.25">
      <c r="A2576">
        <v>2575</v>
      </c>
      <c r="B2576">
        <v>253.925532</v>
      </c>
      <c r="C2576" s="4">
        <v>1</v>
      </c>
      <c r="P2576">
        <v>1</v>
      </c>
      <c r="Q2576" t="str">
        <f t="shared" si="41"/>
        <v>1</v>
      </c>
    </row>
    <row r="2577" spans="1:17" x14ac:dyDescent="0.25">
      <c r="A2577">
        <v>2576</v>
      </c>
      <c r="B2577">
        <v>253.910121</v>
      </c>
      <c r="C2577" s="4">
        <v>1</v>
      </c>
      <c r="P2577">
        <v>1</v>
      </c>
      <c r="Q2577" t="str">
        <f t="shared" si="41"/>
        <v>1</v>
      </c>
    </row>
    <row r="2578" spans="1:17" x14ac:dyDescent="0.25">
      <c r="A2578">
        <v>2577</v>
      </c>
      <c r="B2578">
        <v>253.87589600000001</v>
      </c>
      <c r="C2578" s="4">
        <v>1</v>
      </c>
      <c r="H2578">
        <v>245.204555</v>
      </c>
      <c r="I2578" s="5">
        <v>4</v>
      </c>
      <c r="P2578">
        <v>2</v>
      </c>
      <c r="Q2578" t="str">
        <f t="shared" si="41"/>
        <v>14</v>
      </c>
    </row>
    <row r="2579" spans="1:17" x14ac:dyDescent="0.25">
      <c r="A2579">
        <v>2578</v>
      </c>
      <c r="B2579">
        <v>253.89028100000002</v>
      </c>
      <c r="C2579" s="4">
        <v>1</v>
      </c>
      <c r="H2579">
        <v>245.299083</v>
      </c>
      <c r="I2579" s="5">
        <v>4</v>
      </c>
      <c r="P2579">
        <v>2</v>
      </c>
      <c r="Q2579" t="str">
        <f t="shared" si="41"/>
        <v>14</v>
      </c>
    </row>
    <row r="2580" spans="1:17" x14ac:dyDescent="0.25">
      <c r="A2580">
        <v>2579</v>
      </c>
      <c r="B2580">
        <v>253.93780000000001</v>
      </c>
      <c r="C2580" s="4">
        <v>1</v>
      </c>
      <c r="H2580">
        <v>245.34588500000001</v>
      </c>
      <c r="I2580" s="5">
        <v>4</v>
      </c>
      <c r="P2580">
        <v>2</v>
      </c>
      <c r="Q2580" t="str">
        <f t="shared" si="41"/>
        <v>14</v>
      </c>
    </row>
    <row r="2581" spans="1:17" x14ac:dyDescent="0.25">
      <c r="A2581">
        <v>2580</v>
      </c>
      <c r="B2581">
        <v>253.972903</v>
      </c>
      <c r="C2581" s="4">
        <v>1</v>
      </c>
      <c r="H2581">
        <v>245.335216</v>
      </c>
      <c r="I2581" s="5">
        <v>4</v>
      </c>
      <c r="P2581">
        <v>2</v>
      </c>
      <c r="Q2581" t="str">
        <f t="shared" si="41"/>
        <v>14</v>
      </c>
    </row>
    <row r="2582" spans="1:17" x14ac:dyDescent="0.25">
      <c r="A2582">
        <v>2581</v>
      </c>
      <c r="B2582">
        <v>253.92434600000001</v>
      </c>
      <c r="C2582" s="4">
        <v>1</v>
      </c>
      <c r="H2582">
        <v>245.35727600000001</v>
      </c>
      <c r="I2582" s="5">
        <v>4</v>
      </c>
      <c r="P2582">
        <v>2</v>
      </c>
      <c r="Q2582" t="str">
        <f t="shared" si="41"/>
        <v>14</v>
      </c>
    </row>
    <row r="2583" spans="1:17" x14ac:dyDescent="0.25">
      <c r="A2583">
        <v>2582</v>
      </c>
      <c r="B2583">
        <v>253.92584500000001</v>
      </c>
      <c r="C2583" s="4">
        <v>1</v>
      </c>
      <c r="H2583">
        <v>245.319751</v>
      </c>
      <c r="I2583" s="5">
        <v>4</v>
      </c>
      <c r="P2583">
        <v>2</v>
      </c>
      <c r="Q2583" t="str">
        <f t="shared" si="41"/>
        <v>14</v>
      </c>
    </row>
    <row r="2584" spans="1:17" x14ac:dyDescent="0.25">
      <c r="A2584">
        <v>2583</v>
      </c>
      <c r="B2584">
        <v>253.86434800000001</v>
      </c>
      <c r="C2584" s="4">
        <v>1</v>
      </c>
      <c r="H2584">
        <v>245.26686799999999</v>
      </c>
      <c r="I2584" s="5">
        <v>4</v>
      </c>
      <c r="P2584">
        <v>2</v>
      </c>
      <c r="Q2584" t="str">
        <f t="shared" si="41"/>
        <v>14</v>
      </c>
    </row>
    <row r="2585" spans="1:17" x14ac:dyDescent="0.25">
      <c r="A2585">
        <v>2584</v>
      </c>
      <c r="B2585">
        <v>253.89074199999999</v>
      </c>
      <c r="C2585" s="4">
        <v>1</v>
      </c>
      <c r="F2585">
        <v>252.006305</v>
      </c>
      <c r="G2585" s="3">
        <v>3</v>
      </c>
      <c r="H2585">
        <v>245.22774799999999</v>
      </c>
      <c r="I2585" s="5">
        <v>4</v>
      </c>
      <c r="P2585">
        <v>3</v>
      </c>
      <c r="Q2585" t="str">
        <f t="shared" si="41"/>
        <v>134</v>
      </c>
    </row>
    <row r="2586" spans="1:17" x14ac:dyDescent="0.25">
      <c r="A2586">
        <v>2585</v>
      </c>
      <c r="B2586">
        <v>253.89074199999999</v>
      </c>
      <c r="C2586" s="4">
        <v>1</v>
      </c>
      <c r="F2586">
        <v>251.912498</v>
      </c>
      <c r="G2586" s="3">
        <v>3</v>
      </c>
      <c r="H2586">
        <v>245.29624799999999</v>
      </c>
      <c r="I2586" s="5">
        <v>4</v>
      </c>
      <c r="P2586">
        <v>3</v>
      </c>
      <c r="Q2586" t="str">
        <f t="shared" si="41"/>
        <v>134</v>
      </c>
    </row>
    <row r="2587" spans="1:17" x14ac:dyDescent="0.25">
      <c r="A2587">
        <v>2586</v>
      </c>
      <c r="F2587">
        <v>251.993728</v>
      </c>
      <c r="G2587" s="3">
        <v>3</v>
      </c>
      <c r="H2587">
        <v>245.318412</v>
      </c>
      <c r="I2587" s="5">
        <v>4</v>
      </c>
      <c r="P2587">
        <v>2</v>
      </c>
      <c r="Q2587" t="str">
        <f t="shared" si="41"/>
        <v>34</v>
      </c>
    </row>
    <row r="2588" spans="1:17" x14ac:dyDescent="0.25">
      <c r="A2588">
        <v>2587</v>
      </c>
      <c r="D2588">
        <v>265.57182599999999</v>
      </c>
      <c r="E2588" s="2">
        <v>2</v>
      </c>
      <c r="F2588">
        <v>251.983935</v>
      </c>
      <c r="G2588" s="3">
        <v>3</v>
      </c>
      <c r="H2588">
        <v>245.318412</v>
      </c>
      <c r="I2588" s="5">
        <v>4</v>
      </c>
      <c r="P2588">
        <v>3</v>
      </c>
      <c r="Q2588" t="str">
        <f t="shared" si="41"/>
        <v>234</v>
      </c>
    </row>
    <row r="2589" spans="1:17" x14ac:dyDescent="0.25">
      <c r="A2589">
        <v>2588</v>
      </c>
      <c r="D2589">
        <v>265.604964</v>
      </c>
      <c r="E2589" s="2">
        <v>2</v>
      </c>
      <c r="F2589">
        <v>252.02182299999998</v>
      </c>
      <c r="G2589" s="3">
        <v>3</v>
      </c>
      <c r="H2589">
        <v>245.318412</v>
      </c>
      <c r="I2589" s="5">
        <v>4</v>
      </c>
      <c r="P2589">
        <v>3</v>
      </c>
      <c r="Q2589" t="str">
        <f t="shared" si="41"/>
        <v>234</v>
      </c>
    </row>
    <row r="2590" spans="1:17" x14ac:dyDescent="0.25">
      <c r="A2590">
        <v>2589</v>
      </c>
      <c r="D2590">
        <v>265.57481300000001</v>
      </c>
      <c r="E2590" s="2">
        <v>2</v>
      </c>
      <c r="F2590">
        <v>252.01924</v>
      </c>
      <c r="G2590" s="3">
        <v>3</v>
      </c>
      <c r="P2590">
        <v>2</v>
      </c>
      <c r="Q2590" t="str">
        <f t="shared" si="41"/>
        <v>23</v>
      </c>
    </row>
    <row r="2591" spans="1:17" x14ac:dyDescent="0.25">
      <c r="A2591">
        <v>2590</v>
      </c>
      <c r="D2591">
        <v>265.587852</v>
      </c>
      <c r="E2591" s="2">
        <v>2</v>
      </c>
      <c r="F2591">
        <v>252.05217999999999</v>
      </c>
      <c r="G2591" s="3">
        <v>3</v>
      </c>
      <c r="P2591">
        <v>2</v>
      </c>
      <c r="Q2591" t="str">
        <f t="shared" si="41"/>
        <v>23</v>
      </c>
    </row>
    <row r="2592" spans="1:17" x14ac:dyDescent="0.25">
      <c r="A2592">
        <v>2591</v>
      </c>
      <c r="D2592">
        <v>265.56960600000002</v>
      </c>
      <c r="E2592" s="2">
        <v>2</v>
      </c>
      <c r="F2592">
        <v>252.057075</v>
      </c>
      <c r="G2592" s="3">
        <v>3</v>
      </c>
      <c r="P2592">
        <v>2</v>
      </c>
      <c r="Q2592" t="str">
        <f t="shared" si="41"/>
        <v>23</v>
      </c>
    </row>
    <row r="2593" spans="1:17" x14ac:dyDescent="0.25">
      <c r="A2593">
        <v>2592</v>
      </c>
      <c r="D2593">
        <v>265.55955799999998</v>
      </c>
      <c r="E2593" s="2">
        <v>2</v>
      </c>
      <c r="F2593">
        <v>252.087592</v>
      </c>
      <c r="G2593" s="3">
        <v>3</v>
      </c>
      <c r="P2593">
        <v>2</v>
      </c>
      <c r="Q2593" t="str">
        <f t="shared" si="41"/>
        <v>23</v>
      </c>
    </row>
    <row r="2594" spans="1:17" x14ac:dyDescent="0.25">
      <c r="A2594">
        <v>2593</v>
      </c>
      <c r="D2594">
        <v>265.54285700000003</v>
      </c>
      <c r="E2594" s="2">
        <v>2</v>
      </c>
      <c r="F2594">
        <v>252.055633</v>
      </c>
      <c r="G2594" s="3">
        <v>3</v>
      </c>
      <c r="P2594">
        <v>2</v>
      </c>
      <c r="Q2594" t="str">
        <f t="shared" si="41"/>
        <v>23</v>
      </c>
    </row>
    <row r="2595" spans="1:17" x14ac:dyDescent="0.25">
      <c r="A2595">
        <v>2594</v>
      </c>
      <c r="D2595">
        <v>265.555228</v>
      </c>
      <c r="E2595" s="2">
        <v>2</v>
      </c>
      <c r="F2595">
        <v>252.063727</v>
      </c>
      <c r="G2595" s="3">
        <v>3</v>
      </c>
      <c r="P2595">
        <v>2</v>
      </c>
      <c r="Q2595" t="str">
        <f t="shared" si="41"/>
        <v>23</v>
      </c>
    </row>
    <row r="2596" spans="1:17" x14ac:dyDescent="0.25">
      <c r="A2596">
        <v>2595</v>
      </c>
      <c r="D2596">
        <v>265.55022700000001</v>
      </c>
      <c r="E2596" s="2">
        <v>2</v>
      </c>
      <c r="F2596">
        <v>252.078158</v>
      </c>
      <c r="G2596" s="3">
        <v>3</v>
      </c>
      <c r="P2596">
        <v>2</v>
      </c>
      <c r="Q2596" t="str">
        <f t="shared" si="41"/>
        <v>23</v>
      </c>
    </row>
    <row r="2597" spans="1:17" x14ac:dyDescent="0.25">
      <c r="A2597">
        <v>2596</v>
      </c>
      <c r="D2597">
        <v>265.56837000000002</v>
      </c>
      <c r="E2597" s="2">
        <v>2</v>
      </c>
      <c r="F2597">
        <v>252.125888</v>
      </c>
      <c r="G2597" s="3">
        <v>3</v>
      </c>
      <c r="P2597">
        <v>2</v>
      </c>
      <c r="Q2597" t="str">
        <f t="shared" si="41"/>
        <v>23</v>
      </c>
    </row>
    <row r="2598" spans="1:17" x14ac:dyDescent="0.25">
      <c r="A2598">
        <v>2597</v>
      </c>
      <c r="D2598">
        <v>265.57672000000002</v>
      </c>
      <c r="E2598" s="2">
        <v>2</v>
      </c>
      <c r="F2598">
        <v>252.006305</v>
      </c>
      <c r="G2598" s="3">
        <v>3</v>
      </c>
      <c r="P2598">
        <v>2</v>
      </c>
      <c r="Q2598" t="str">
        <f t="shared" si="41"/>
        <v>23</v>
      </c>
    </row>
    <row r="2599" spans="1:17" x14ac:dyDescent="0.25">
      <c r="A2599">
        <v>2598</v>
      </c>
      <c r="D2599">
        <v>265.59785399999998</v>
      </c>
      <c r="E2599" s="2">
        <v>2</v>
      </c>
      <c r="P2599">
        <v>1</v>
      </c>
      <c r="Q2599" t="str">
        <f t="shared" si="41"/>
        <v>2</v>
      </c>
    </row>
    <row r="2600" spans="1:17" x14ac:dyDescent="0.25">
      <c r="A2600">
        <v>2599</v>
      </c>
      <c r="D2600">
        <v>265.62754000000001</v>
      </c>
      <c r="E2600" s="2">
        <v>2</v>
      </c>
      <c r="P2600">
        <v>1</v>
      </c>
      <c r="Q2600" t="str">
        <f t="shared" si="41"/>
        <v>2</v>
      </c>
    </row>
    <row r="2601" spans="1:17" x14ac:dyDescent="0.25">
      <c r="A2601">
        <v>2600</v>
      </c>
      <c r="B2601">
        <v>273.68598099999997</v>
      </c>
      <c r="C2601" s="4">
        <v>1</v>
      </c>
      <c r="D2601">
        <v>265.72460100000001</v>
      </c>
      <c r="E2601" s="2">
        <v>2</v>
      </c>
      <c r="P2601">
        <v>2</v>
      </c>
      <c r="Q2601" t="str">
        <f t="shared" si="41"/>
        <v>12</v>
      </c>
    </row>
    <row r="2602" spans="1:17" x14ac:dyDescent="0.25">
      <c r="A2602">
        <v>2601</v>
      </c>
      <c r="B2602">
        <v>273.81942700000002</v>
      </c>
      <c r="C2602" s="4">
        <v>1</v>
      </c>
      <c r="D2602">
        <v>265.57182599999999</v>
      </c>
      <c r="E2602" s="2">
        <v>2</v>
      </c>
      <c r="P2602">
        <v>2</v>
      </c>
      <c r="Q2602" t="str">
        <f t="shared" si="41"/>
        <v>12</v>
      </c>
    </row>
    <row r="2603" spans="1:17" x14ac:dyDescent="0.25">
      <c r="A2603">
        <v>2602</v>
      </c>
      <c r="B2603">
        <v>273.81942700000002</v>
      </c>
      <c r="C2603" s="4">
        <v>1</v>
      </c>
      <c r="D2603">
        <v>265.57182599999999</v>
      </c>
      <c r="E2603" s="2">
        <v>2</v>
      </c>
      <c r="P2603">
        <v>2</v>
      </c>
      <c r="Q2603" t="str">
        <f t="shared" si="41"/>
        <v>12</v>
      </c>
    </row>
    <row r="2604" spans="1:17" x14ac:dyDescent="0.25">
      <c r="A2604">
        <v>2603</v>
      </c>
      <c r="B2604">
        <v>273.81942700000002</v>
      </c>
      <c r="C2604" s="4">
        <v>1</v>
      </c>
      <c r="H2604">
        <v>265.10071499999998</v>
      </c>
      <c r="I2604" s="5">
        <v>4</v>
      </c>
      <c r="P2604">
        <v>2</v>
      </c>
      <c r="Q2604" t="str">
        <f t="shared" si="41"/>
        <v>14</v>
      </c>
    </row>
    <row r="2605" spans="1:17" x14ac:dyDescent="0.25">
      <c r="A2605">
        <v>2604</v>
      </c>
      <c r="B2605">
        <v>273.81942700000002</v>
      </c>
      <c r="C2605" s="4">
        <v>1</v>
      </c>
      <c r="H2605">
        <v>265.10071499999998</v>
      </c>
      <c r="I2605" s="5">
        <v>4</v>
      </c>
      <c r="J2605">
        <v>236.35291000000001</v>
      </c>
      <c r="K2605" t="s">
        <v>22</v>
      </c>
      <c r="Q2605" t="str">
        <f t="shared" si="41"/>
        <v>14</v>
      </c>
    </row>
    <row r="2606" spans="1:17" x14ac:dyDescent="0.25">
      <c r="A2606">
        <v>2605</v>
      </c>
      <c r="Q2606" t="str">
        <f t="shared" si="41"/>
        <v/>
      </c>
    </row>
    <row r="2607" spans="1:17" x14ac:dyDescent="0.25">
      <c r="A2607">
        <v>2606</v>
      </c>
      <c r="J2607">
        <v>236.236524</v>
      </c>
      <c r="K2607" t="s">
        <v>22</v>
      </c>
      <c r="Q2607" t="str">
        <f t="shared" si="41"/>
        <v/>
      </c>
    </row>
    <row r="2608" spans="1:17" x14ac:dyDescent="0.25">
      <c r="A2608">
        <v>2607</v>
      </c>
      <c r="B2608">
        <v>241.778344</v>
      </c>
      <c r="C2608" s="4">
        <v>1</v>
      </c>
      <c r="P2608">
        <v>1</v>
      </c>
      <c r="Q2608" t="str">
        <f t="shared" si="41"/>
        <v>1</v>
      </c>
    </row>
    <row r="2609" spans="1:17" x14ac:dyDescent="0.25">
      <c r="A2609">
        <v>2608</v>
      </c>
      <c r="B2609">
        <v>241.776231</v>
      </c>
      <c r="C2609" s="4">
        <v>1</v>
      </c>
      <c r="P2609">
        <v>1</v>
      </c>
      <c r="Q2609" t="str">
        <f t="shared" si="41"/>
        <v>1</v>
      </c>
    </row>
    <row r="2610" spans="1:17" x14ac:dyDescent="0.25">
      <c r="A2610">
        <v>2609</v>
      </c>
      <c r="B2610">
        <v>241.78550799999999</v>
      </c>
      <c r="C2610" s="4">
        <v>1</v>
      </c>
      <c r="H2610">
        <v>253.091353</v>
      </c>
      <c r="I2610" s="5">
        <v>4</v>
      </c>
      <c r="P2610">
        <v>2</v>
      </c>
      <c r="Q2610" t="str">
        <f t="shared" si="41"/>
        <v>14</v>
      </c>
    </row>
    <row r="2611" spans="1:17" x14ac:dyDescent="0.25">
      <c r="A2611">
        <v>2610</v>
      </c>
      <c r="B2611">
        <v>241.66572099999999</v>
      </c>
      <c r="C2611" s="4">
        <v>1</v>
      </c>
      <c r="H2611">
        <v>253.093051</v>
      </c>
      <c r="I2611" s="5">
        <v>4</v>
      </c>
      <c r="P2611">
        <v>2</v>
      </c>
      <c r="Q2611" t="str">
        <f t="shared" si="41"/>
        <v>14</v>
      </c>
    </row>
    <row r="2612" spans="1:17" x14ac:dyDescent="0.25">
      <c r="A2612">
        <v>2611</v>
      </c>
      <c r="B2612">
        <v>241.75514899999999</v>
      </c>
      <c r="C2612" s="4">
        <v>1</v>
      </c>
      <c r="H2612">
        <v>253.10645199999999</v>
      </c>
      <c r="I2612" s="5">
        <v>4</v>
      </c>
      <c r="P2612">
        <v>2</v>
      </c>
      <c r="Q2612" t="str">
        <f t="shared" si="41"/>
        <v>14</v>
      </c>
    </row>
    <row r="2613" spans="1:17" x14ac:dyDescent="0.25">
      <c r="A2613">
        <v>2612</v>
      </c>
      <c r="B2613">
        <v>241.73319000000001</v>
      </c>
      <c r="C2613" s="4">
        <v>1</v>
      </c>
      <c r="H2613">
        <v>253.066867</v>
      </c>
      <c r="I2613" s="5">
        <v>4</v>
      </c>
      <c r="P2613">
        <v>2</v>
      </c>
      <c r="Q2613" t="str">
        <f t="shared" si="41"/>
        <v>14</v>
      </c>
    </row>
    <row r="2614" spans="1:17" x14ac:dyDescent="0.25">
      <c r="A2614">
        <v>2613</v>
      </c>
      <c r="B2614">
        <v>241.74757299999999</v>
      </c>
      <c r="C2614" s="4">
        <v>1</v>
      </c>
      <c r="H2614">
        <v>253.12943899999999</v>
      </c>
      <c r="I2614" s="5">
        <v>4</v>
      </c>
      <c r="P2614">
        <v>2</v>
      </c>
      <c r="Q2614" t="str">
        <f t="shared" si="41"/>
        <v>14</v>
      </c>
    </row>
    <row r="2615" spans="1:17" x14ac:dyDescent="0.25">
      <c r="A2615">
        <v>2614</v>
      </c>
      <c r="B2615">
        <v>241.722264</v>
      </c>
      <c r="C2615" s="4">
        <v>1</v>
      </c>
      <c r="H2615">
        <v>253.16181499999999</v>
      </c>
      <c r="I2615" s="5">
        <v>4</v>
      </c>
      <c r="P2615">
        <v>2</v>
      </c>
      <c r="Q2615" t="str">
        <f t="shared" si="41"/>
        <v>14</v>
      </c>
    </row>
    <row r="2616" spans="1:17" x14ac:dyDescent="0.25">
      <c r="A2616">
        <v>2615</v>
      </c>
      <c r="B2616">
        <v>241.719121</v>
      </c>
      <c r="C2616" s="4">
        <v>1</v>
      </c>
      <c r="H2616">
        <v>253.14980199999999</v>
      </c>
      <c r="I2616" s="5">
        <v>4</v>
      </c>
      <c r="P2616">
        <v>2</v>
      </c>
      <c r="Q2616" t="str">
        <f t="shared" si="41"/>
        <v>14</v>
      </c>
    </row>
    <row r="2617" spans="1:17" x14ac:dyDescent="0.25">
      <c r="A2617">
        <v>2616</v>
      </c>
      <c r="B2617">
        <v>241.72334599999999</v>
      </c>
      <c r="C2617" s="4">
        <v>1</v>
      </c>
      <c r="H2617">
        <v>253.16397799999999</v>
      </c>
      <c r="I2617" s="5">
        <v>4</v>
      </c>
      <c r="P2617">
        <v>2</v>
      </c>
      <c r="Q2617" t="str">
        <f t="shared" si="41"/>
        <v>14</v>
      </c>
    </row>
    <row r="2618" spans="1:17" x14ac:dyDescent="0.25">
      <c r="A2618">
        <v>2617</v>
      </c>
      <c r="B2618">
        <v>241.71211</v>
      </c>
      <c r="C2618" s="4">
        <v>1</v>
      </c>
      <c r="H2618">
        <v>253.20845700000001</v>
      </c>
      <c r="I2618" s="5">
        <v>4</v>
      </c>
      <c r="P2618">
        <v>2</v>
      </c>
      <c r="Q2618" t="str">
        <f t="shared" si="41"/>
        <v>14</v>
      </c>
    </row>
    <row r="2619" spans="1:17" x14ac:dyDescent="0.25">
      <c r="A2619">
        <v>2618</v>
      </c>
      <c r="B2619">
        <v>241.720563</v>
      </c>
      <c r="C2619" s="4">
        <v>1</v>
      </c>
      <c r="H2619">
        <v>253.18212</v>
      </c>
      <c r="I2619" s="5">
        <v>4</v>
      </c>
      <c r="P2619">
        <v>2</v>
      </c>
      <c r="Q2619" t="str">
        <f t="shared" si="41"/>
        <v>14</v>
      </c>
    </row>
    <row r="2620" spans="1:17" x14ac:dyDescent="0.25">
      <c r="A2620">
        <v>2619</v>
      </c>
      <c r="B2620">
        <v>241.711286</v>
      </c>
      <c r="C2620" s="4">
        <v>1</v>
      </c>
      <c r="H2620">
        <v>253.14387399999998</v>
      </c>
      <c r="I2620" s="5">
        <v>4</v>
      </c>
      <c r="P2620">
        <v>2</v>
      </c>
      <c r="Q2620" t="str">
        <f t="shared" si="41"/>
        <v>14</v>
      </c>
    </row>
    <row r="2621" spans="1:17" x14ac:dyDescent="0.25">
      <c r="A2621">
        <v>2620</v>
      </c>
      <c r="B2621">
        <v>241.778344</v>
      </c>
      <c r="C2621" s="4">
        <v>1</v>
      </c>
      <c r="F2621">
        <v>245.16481300000001</v>
      </c>
      <c r="G2621" s="3">
        <v>3</v>
      </c>
      <c r="H2621">
        <v>253.091353</v>
      </c>
      <c r="I2621" s="5">
        <v>4</v>
      </c>
      <c r="P2621">
        <v>3</v>
      </c>
      <c r="Q2621" t="str">
        <f t="shared" si="41"/>
        <v>134</v>
      </c>
    </row>
    <row r="2622" spans="1:17" x14ac:dyDescent="0.25">
      <c r="A2622">
        <v>2621</v>
      </c>
      <c r="B2622">
        <v>241.778344</v>
      </c>
      <c r="C2622" s="4">
        <v>1</v>
      </c>
      <c r="F2622">
        <v>245.15161799999998</v>
      </c>
      <c r="G2622" s="3">
        <v>3</v>
      </c>
      <c r="H2622">
        <v>253.091353</v>
      </c>
      <c r="I2622" s="5">
        <v>4</v>
      </c>
      <c r="P2622">
        <v>3</v>
      </c>
      <c r="Q2622" t="str">
        <f t="shared" si="41"/>
        <v>134</v>
      </c>
    </row>
    <row r="2623" spans="1:17" x14ac:dyDescent="0.25">
      <c r="A2623">
        <v>2622</v>
      </c>
      <c r="F2623">
        <v>245.15079399999999</v>
      </c>
      <c r="G2623" s="3">
        <v>3</v>
      </c>
      <c r="H2623">
        <v>253.091353</v>
      </c>
      <c r="I2623" s="5">
        <v>4</v>
      </c>
      <c r="P2623">
        <v>2</v>
      </c>
      <c r="Q2623" t="str">
        <f t="shared" si="41"/>
        <v>34</v>
      </c>
    </row>
    <row r="2624" spans="1:17" x14ac:dyDescent="0.25">
      <c r="A2624">
        <v>2623</v>
      </c>
      <c r="F2624">
        <v>245.13017600000001</v>
      </c>
      <c r="G2624" s="3">
        <v>3</v>
      </c>
      <c r="P2624">
        <v>1</v>
      </c>
      <c r="Q2624" t="str">
        <f t="shared" si="41"/>
        <v>3</v>
      </c>
    </row>
    <row r="2625" spans="1:17" x14ac:dyDescent="0.25">
      <c r="A2625">
        <v>2624</v>
      </c>
      <c r="F2625">
        <v>245.169658</v>
      </c>
      <c r="G2625" s="3">
        <v>3</v>
      </c>
      <c r="P2625">
        <v>1</v>
      </c>
      <c r="Q2625" t="str">
        <f t="shared" si="41"/>
        <v>3</v>
      </c>
    </row>
    <row r="2626" spans="1:17" x14ac:dyDescent="0.25">
      <c r="A2626">
        <v>2625</v>
      </c>
      <c r="F2626">
        <v>245.22084000000001</v>
      </c>
      <c r="G2626" s="3">
        <v>3</v>
      </c>
      <c r="P2626">
        <v>1</v>
      </c>
      <c r="Q2626" t="str">
        <f t="shared" ref="Q2626:Q2689" si="42">CONCATENATE(C2626,E2626,G2626,I2626)</f>
        <v>3</v>
      </c>
    </row>
    <row r="2627" spans="1:17" x14ac:dyDescent="0.25">
      <c r="A2627">
        <v>2626</v>
      </c>
      <c r="F2627">
        <v>245.22919400000001</v>
      </c>
      <c r="G2627" s="3">
        <v>3</v>
      </c>
      <c r="P2627">
        <v>1</v>
      </c>
      <c r="Q2627" t="str">
        <f t="shared" si="42"/>
        <v>3</v>
      </c>
    </row>
    <row r="2628" spans="1:17" x14ac:dyDescent="0.25">
      <c r="A2628">
        <v>2627</v>
      </c>
      <c r="F2628">
        <v>245.26393000000002</v>
      </c>
      <c r="G2628" s="3">
        <v>3</v>
      </c>
      <c r="P2628">
        <v>1</v>
      </c>
      <c r="Q2628" t="str">
        <f t="shared" si="42"/>
        <v>3</v>
      </c>
    </row>
    <row r="2629" spans="1:17" x14ac:dyDescent="0.25">
      <c r="A2629">
        <v>2628</v>
      </c>
      <c r="D2629">
        <v>226.71151399999999</v>
      </c>
      <c r="E2629" s="2">
        <v>2</v>
      </c>
      <c r="F2629">
        <v>245.15110300000001</v>
      </c>
      <c r="G2629" s="3">
        <v>3</v>
      </c>
      <c r="P2629">
        <v>2</v>
      </c>
      <c r="Q2629" t="str">
        <f t="shared" si="42"/>
        <v>23</v>
      </c>
    </row>
    <row r="2630" spans="1:17" x14ac:dyDescent="0.25">
      <c r="A2630">
        <v>2629</v>
      </c>
      <c r="D2630">
        <v>226.699917</v>
      </c>
      <c r="E2630" s="2">
        <v>2</v>
      </c>
      <c r="F2630">
        <v>245.15734</v>
      </c>
      <c r="G2630" s="3">
        <v>3</v>
      </c>
      <c r="P2630">
        <v>2</v>
      </c>
      <c r="Q2630" t="str">
        <f t="shared" si="42"/>
        <v>23</v>
      </c>
    </row>
    <row r="2631" spans="1:17" x14ac:dyDescent="0.25">
      <c r="A2631">
        <v>2630</v>
      </c>
      <c r="D2631">
        <v>226.70857599999999</v>
      </c>
      <c r="E2631" s="2">
        <v>2</v>
      </c>
      <c r="F2631">
        <v>245.16481300000001</v>
      </c>
      <c r="G2631" s="3">
        <v>3</v>
      </c>
      <c r="P2631">
        <v>2</v>
      </c>
      <c r="Q2631" t="str">
        <f t="shared" si="42"/>
        <v>23</v>
      </c>
    </row>
    <row r="2632" spans="1:17" x14ac:dyDescent="0.25">
      <c r="A2632">
        <v>2631</v>
      </c>
      <c r="D2632">
        <v>226.704092</v>
      </c>
      <c r="E2632" s="2">
        <v>2</v>
      </c>
      <c r="P2632">
        <v>1</v>
      </c>
      <c r="Q2632" t="str">
        <f t="shared" si="42"/>
        <v>2</v>
      </c>
    </row>
    <row r="2633" spans="1:17" x14ac:dyDescent="0.25">
      <c r="A2633">
        <v>2632</v>
      </c>
      <c r="D2633">
        <v>226.67852600000001</v>
      </c>
      <c r="E2633" s="2">
        <v>2</v>
      </c>
      <c r="P2633">
        <v>1</v>
      </c>
      <c r="Q2633" t="str">
        <f t="shared" si="42"/>
        <v>2</v>
      </c>
    </row>
    <row r="2634" spans="1:17" x14ac:dyDescent="0.25">
      <c r="A2634">
        <v>2633</v>
      </c>
      <c r="D2634">
        <v>226.653786</v>
      </c>
      <c r="E2634" s="2">
        <v>2</v>
      </c>
      <c r="P2634">
        <v>1</v>
      </c>
      <c r="Q2634" t="str">
        <f t="shared" si="42"/>
        <v>2</v>
      </c>
    </row>
    <row r="2635" spans="1:17" x14ac:dyDescent="0.25">
      <c r="A2635">
        <v>2634</v>
      </c>
      <c r="D2635">
        <v>226.66239400000001</v>
      </c>
      <c r="E2635" s="2">
        <v>2</v>
      </c>
      <c r="P2635">
        <v>1</v>
      </c>
      <c r="Q2635" t="str">
        <f t="shared" si="42"/>
        <v>2</v>
      </c>
    </row>
    <row r="2636" spans="1:17" x14ac:dyDescent="0.25">
      <c r="A2636">
        <v>2635</v>
      </c>
      <c r="B2636">
        <v>219.73899800000001</v>
      </c>
      <c r="C2636" s="4">
        <v>1</v>
      </c>
      <c r="D2636">
        <v>226.68455699999998</v>
      </c>
      <c r="E2636" s="2">
        <v>2</v>
      </c>
      <c r="P2636">
        <v>2</v>
      </c>
      <c r="Q2636" t="str">
        <f t="shared" si="42"/>
        <v>12</v>
      </c>
    </row>
    <row r="2637" spans="1:17" x14ac:dyDescent="0.25">
      <c r="A2637">
        <v>2636</v>
      </c>
      <c r="B2637">
        <v>219.73121499999999</v>
      </c>
      <c r="C2637" s="4">
        <v>1</v>
      </c>
      <c r="D2637">
        <v>226.669455</v>
      </c>
      <c r="E2637" s="2">
        <v>2</v>
      </c>
      <c r="P2637">
        <v>2</v>
      </c>
      <c r="Q2637" t="str">
        <f t="shared" si="42"/>
        <v>12</v>
      </c>
    </row>
    <row r="2638" spans="1:17" x14ac:dyDescent="0.25">
      <c r="A2638">
        <v>2637</v>
      </c>
      <c r="B2638">
        <v>219.70204200000001</v>
      </c>
      <c r="C2638" s="4">
        <v>1</v>
      </c>
      <c r="D2638">
        <v>226.71151399999999</v>
      </c>
      <c r="E2638" s="2">
        <v>2</v>
      </c>
      <c r="P2638">
        <v>2</v>
      </c>
      <c r="Q2638" t="str">
        <f t="shared" si="42"/>
        <v>12</v>
      </c>
    </row>
    <row r="2639" spans="1:17" x14ac:dyDescent="0.25">
      <c r="A2639">
        <v>2638</v>
      </c>
      <c r="B2639">
        <v>219.69018600000001</v>
      </c>
      <c r="C2639" s="4">
        <v>1</v>
      </c>
      <c r="P2639">
        <v>1</v>
      </c>
      <c r="Q2639" t="str">
        <f t="shared" si="42"/>
        <v>1</v>
      </c>
    </row>
    <row r="2640" spans="1:17" x14ac:dyDescent="0.25">
      <c r="A2640">
        <v>2639</v>
      </c>
      <c r="B2640">
        <v>219.692609</v>
      </c>
      <c r="C2640" s="4">
        <v>1</v>
      </c>
      <c r="P2640">
        <v>1</v>
      </c>
      <c r="Q2640" t="str">
        <f t="shared" si="42"/>
        <v>1</v>
      </c>
    </row>
    <row r="2641" spans="1:17" x14ac:dyDescent="0.25">
      <c r="A2641">
        <v>2640</v>
      </c>
      <c r="B2641">
        <v>219.69972200000001</v>
      </c>
      <c r="C2641" s="4">
        <v>1</v>
      </c>
      <c r="P2641">
        <v>1</v>
      </c>
      <c r="Q2641" t="str">
        <f t="shared" si="42"/>
        <v>1</v>
      </c>
    </row>
    <row r="2642" spans="1:17" x14ac:dyDescent="0.25">
      <c r="A2642">
        <v>2641</v>
      </c>
      <c r="B2642">
        <v>219.68956800000001</v>
      </c>
      <c r="C2642" s="4">
        <v>1</v>
      </c>
      <c r="P2642">
        <v>1</v>
      </c>
      <c r="Q2642" t="str">
        <f t="shared" si="42"/>
        <v>1</v>
      </c>
    </row>
    <row r="2643" spans="1:17" x14ac:dyDescent="0.25">
      <c r="A2643">
        <v>2642</v>
      </c>
      <c r="B2643">
        <v>219.69250600000001</v>
      </c>
      <c r="C2643" s="4">
        <v>1</v>
      </c>
      <c r="H2643">
        <v>223.093253</v>
      </c>
      <c r="I2643" s="5">
        <v>4</v>
      </c>
      <c r="P2643">
        <v>2</v>
      </c>
      <c r="Q2643" t="str">
        <f t="shared" si="42"/>
        <v>14</v>
      </c>
    </row>
    <row r="2644" spans="1:17" x14ac:dyDescent="0.25">
      <c r="A2644">
        <v>2643</v>
      </c>
      <c r="B2644">
        <v>219.673383</v>
      </c>
      <c r="C2644" s="4">
        <v>1</v>
      </c>
      <c r="F2644">
        <v>222.37726000000001</v>
      </c>
      <c r="G2644" s="3">
        <v>3</v>
      </c>
      <c r="H2644">
        <v>223.01877200000001</v>
      </c>
      <c r="I2644" s="5">
        <v>4</v>
      </c>
      <c r="P2644">
        <v>3</v>
      </c>
      <c r="Q2644" t="str">
        <f t="shared" si="42"/>
        <v>134</v>
      </c>
    </row>
    <row r="2645" spans="1:17" x14ac:dyDescent="0.25">
      <c r="A2645">
        <v>2644</v>
      </c>
      <c r="B2645">
        <v>219.73899800000001</v>
      </c>
      <c r="C2645" s="4">
        <v>1</v>
      </c>
      <c r="F2645">
        <v>222.315046</v>
      </c>
      <c r="G2645" s="3">
        <v>3</v>
      </c>
      <c r="H2645">
        <v>223.024494</v>
      </c>
      <c r="I2645" s="5">
        <v>4</v>
      </c>
      <c r="P2645">
        <v>3</v>
      </c>
      <c r="Q2645" t="str">
        <f t="shared" si="42"/>
        <v>134</v>
      </c>
    </row>
    <row r="2646" spans="1:17" x14ac:dyDescent="0.25">
      <c r="A2646">
        <v>2645</v>
      </c>
      <c r="B2646">
        <v>219.73899800000001</v>
      </c>
      <c r="C2646" s="4">
        <v>1</v>
      </c>
      <c r="F2646">
        <v>222.36762099999999</v>
      </c>
      <c r="G2646" s="3">
        <v>3</v>
      </c>
      <c r="H2646">
        <v>223.036091</v>
      </c>
      <c r="I2646" s="5">
        <v>4</v>
      </c>
      <c r="P2646">
        <v>3</v>
      </c>
      <c r="Q2646" t="str">
        <f t="shared" si="42"/>
        <v>134</v>
      </c>
    </row>
    <row r="2647" spans="1:17" x14ac:dyDescent="0.25">
      <c r="A2647">
        <v>2646</v>
      </c>
      <c r="F2647">
        <v>222.38839300000001</v>
      </c>
      <c r="G2647" s="3">
        <v>3</v>
      </c>
      <c r="H2647">
        <v>223.01547299999999</v>
      </c>
      <c r="I2647" s="5">
        <v>4</v>
      </c>
      <c r="P2647">
        <v>2</v>
      </c>
      <c r="Q2647" t="str">
        <f t="shared" si="42"/>
        <v>34</v>
      </c>
    </row>
    <row r="2648" spans="1:17" x14ac:dyDescent="0.25">
      <c r="A2648">
        <v>2647</v>
      </c>
      <c r="F2648">
        <v>222.41498999999999</v>
      </c>
      <c r="G2648" s="3">
        <v>3</v>
      </c>
      <c r="H2648">
        <v>223.02428800000001</v>
      </c>
      <c r="I2648" s="5">
        <v>4</v>
      </c>
      <c r="P2648">
        <v>2</v>
      </c>
      <c r="Q2648" t="str">
        <f t="shared" si="42"/>
        <v>34</v>
      </c>
    </row>
    <row r="2649" spans="1:17" x14ac:dyDescent="0.25">
      <c r="A2649">
        <v>2648</v>
      </c>
      <c r="F2649">
        <v>222.42071200000001</v>
      </c>
      <c r="G2649" s="3">
        <v>3</v>
      </c>
      <c r="H2649">
        <v>223.04449299999999</v>
      </c>
      <c r="I2649" s="5">
        <v>4</v>
      </c>
      <c r="P2649">
        <v>2</v>
      </c>
      <c r="Q2649" t="str">
        <f t="shared" si="42"/>
        <v>34</v>
      </c>
    </row>
    <row r="2650" spans="1:17" x14ac:dyDescent="0.25">
      <c r="A2650">
        <v>2649</v>
      </c>
      <c r="F2650">
        <v>222.386383</v>
      </c>
      <c r="G2650" s="3">
        <v>3</v>
      </c>
      <c r="H2650">
        <v>223.06897499999999</v>
      </c>
      <c r="I2650" s="5">
        <v>4</v>
      </c>
      <c r="P2650">
        <v>2</v>
      </c>
      <c r="Q2650" t="str">
        <f t="shared" si="42"/>
        <v>34</v>
      </c>
    </row>
    <row r="2651" spans="1:17" x14ac:dyDescent="0.25">
      <c r="A2651">
        <v>2650</v>
      </c>
      <c r="F2651">
        <v>222.45488499999999</v>
      </c>
      <c r="G2651" s="3">
        <v>3</v>
      </c>
      <c r="H2651">
        <v>223.04634899999999</v>
      </c>
      <c r="I2651" s="5">
        <v>4</v>
      </c>
      <c r="P2651">
        <v>2</v>
      </c>
      <c r="Q2651" t="str">
        <f t="shared" si="42"/>
        <v>34</v>
      </c>
    </row>
    <row r="2652" spans="1:17" x14ac:dyDescent="0.25">
      <c r="A2652">
        <v>2651</v>
      </c>
      <c r="F2652">
        <v>222.37726000000001</v>
      </c>
      <c r="G2652" s="3">
        <v>3</v>
      </c>
      <c r="H2652">
        <v>223.093253</v>
      </c>
      <c r="I2652" s="5">
        <v>4</v>
      </c>
      <c r="P2652">
        <v>2</v>
      </c>
      <c r="Q2652" t="str">
        <f t="shared" si="42"/>
        <v>34</v>
      </c>
    </row>
    <row r="2653" spans="1:17" x14ac:dyDescent="0.25">
      <c r="A2653">
        <v>2652</v>
      </c>
      <c r="P2653">
        <v>0</v>
      </c>
      <c r="Q2653" t="str">
        <f t="shared" si="42"/>
        <v/>
      </c>
    </row>
    <row r="2654" spans="1:17" x14ac:dyDescent="0.25">
      <c r="A2654">
        <v>2653</v>
      </c>
      <c r="P2654">
        <v>0</v>
      </c>
      <c r="Q2654" t="str">
        <f t="shared" si="42"/>
        <v/>
      </c>
    </row>
    <row r="2655" spans="1:17" x14ac:dyDescent="0.25">
      <c r="A2655">
        <v>2654</v>
      </c>
      <c r="P2655">
        <v>0</v>
      </c>
      <c r="Q2655" t="str">
        <f t="shared" si="42"/>
        <v/>
      </c>
    </row>
    <row r="2656" spans="1:17" x14ac:dyDescent="0.25">
      <c r="A2656">
        <v>2655</v>
      </c>
      <c r="P2656">
        <v>0</v>
      </c>
      <c r="Q2656" t="str">
        <f t="shared" si="42"/>
        <v/>
      </c>
    </row>
    <row r="2657" spans="1:17" x14ac:dyDescent="0.25">
      <c r="A2657">
        <v>2656</v>
      </c>
      <c r="P2657">
        <v>0</v>
      </c>
      <c r="Q2657" t="str">
        <f t="shared" si="42"/>
        <v/>
      </c>
    </row>
    <row r="2658" spans="1:17" x14ac:dyDescent="0.25">
      <c r="A2658">
        <v>2657</v>
      </c>
      <c r="D2658">
        <v>196.74108000000001</v>
      </c>
      <c r="E2658" s="2">
        <v>2</v>
      </c>
      <c r="P2658">
        <v>1</v>
      </c>
      <c r="Q2658" t="str">
        <f t="shared" si="42"/>
        <v>2</v>
      </c>
    </row>
    <row r="2659" spans="1:17" x14ac:dyDescent="0.25">
      <c r="A2659">
        <v>2658</v>
      </c>
      <c r="D2659">
        <v>196.71562399999999</v>
      </c>
      <c r="E2659" s="2">
        <v>2</v>
      </c>
      <c r="P2659">
        <v>1</v>
      </c>
      <c r="Q2659" t="str">
        <f t="shared" si="42"/>
        <v>2</v>
      </c>
    </row>
    <row r="2660" spans="1:17" x14ac:dyDescent="0.25">
      <c r="A2660">
        <v>2659</v>
      </c>
      <c r="D2660">
        <v>196.73791700000001</v>
      </c>
      <c r="E2660" s="2">
        <v>2</v>
      </c>
      <c r="P2660">
        <v>1</v>
      </c>
      <c r="Q2660" t="str">
        <f t="shared" si="42"/>
        <v>2</v>
      </c>
    </row>
    <row r="2661" spans="1:17" x14ac:dyDescent="0.25">
      <c r="A2661">
        <v>2660</v>
      </c>
      <c r="D2661">
        <v>196.75949700000001</v>
      </c>
      <c r="E2661" s="2">
        <v>2</v>
      </c>
      <c r="P2661">
        <v>1</v>
      </c>
      <c r="Q2661" t="str">
        <f t="shared" si="42"/>
        <v>2</v>
      </c>
    </row>
    <row r="2662" spans="1:17" x14ac:dyDescent="0.25">
      <c r="A2662">
        <v>2661</v>
      </c>
      <c r="D2662">
        <v>196.74531400000001</v>
      </c>
      <c r="E2662" s="2">
        <v>2</v>
      </c>
      <c r="P2662">
        <v>1</v>
      </c>
      <c r="Q2662" t="str">
        <f t="shared" si="42"/>
        <v>2</v>
      </c>
    </row>
    <row r="2663" spans="1:17" x14ac:dyDescent="0.25">
      <c r="A2663">
        <v>2662</v>
      </c>
      <c r="B2663">
        <v>191.736853</v>
      </c>
      <c r="C2663" s="4">
        <v>1</v>
      </c>
      <c r="D2663">
        <v>196.75169199999999</v>
      </c>
      <c r="E2663" s="2">
        <v>2</v>
      </c>
      <c r="P2663">
        <v>2</v>
      </c>
      <c r="Q2663" t="str">
        <f t="shared" si="42"/>
        <v>12</v>
      </c>
    </row>
    <row r="2664" spans="1:17" x14ac:dyDescent="0.25">
      <c r="A2664">
        <v>2663</v>
      </c>
      <c r="B2664">
        <v>191.74537100000001</v>
      </c>
      <c r="C2664" s="4">
        <v>1</v>
      </c>
      <c r="D2664">
        <v>196.74756100000002</v>
      </c>
      <c r="E2664" s="2">
        <v>2</v>
      </c>
      <c r="P2664">
        <v>2</v>
      </c>
      <c r="Q2664" t="str">
        <f t="shared" si="42"/>
        <v>12</v>
      </c>
    </row>
    <row r="2665" spans="1:17" x14ac:dyDescent="0.25">
      <c r="A2665">
        <v>2664</v>
      </c>
      <c r="B2665">
        <v>191.77812399999999</v>
      </c>
      <c r="C2665" s="4">
        <v>1</v>
      </c>
      <c r="D2665">
        <v>196.800364</v>
      </c>
      <c r="E2665" s="2">
        <v>2</v>
      </c>
      <c r="P2665">
        <v>2</v>
      </c>
      <c r="Q2665" t="str">
        <f t="shared" si="42"/>
        <v>12</v>
      </c>
    </row>
    <row r="2666" spans="1:17" x14ac:dyDescent="0.25">
      <c r="A2666">
        <v>2665</v>
      </c>
      <c r="B2666">
        <v>191.77363400000002</v>
      </c>
      <c r="C2666" s="4">
        <v>1</v>
      </c>
      <c r="D2666">
        <v>196.74108000000001</v>
      </c>
      <c r="E2666" s="2">
        <v>2</v>
      </c>
      <c r="P2666">
        <v>2</v>
      </c>
      <c r="Q2666" t="str">
        <f t="shared" si="42"/>
        <v>12</v>
      </c>
    </row>
    <row r="2667" spans="1:17" x14ac:dyDescent="0.25">
      <c r="A2667">
        <v>2666</v>
      </c>
      <c r="B2667">
        <v>191.79414600000001</v>
      </c>
      <c r="C2667" s="4">
        <v>1</v>
      </c>
      <c r="D2667">
        <v>196.74108000000001</v>
      </c>
      <c r="E2667" s="2">
        <v>2</v>
      </c>
      <c r="P2667">
        <v>2</v>
      </c>
      <c r="Q2667" t="str">
        <f t="shared" si="42"/>
        <v>12</v>
      </c>
    </row>
    <row r="2668" spans="1:17" x14ac:dyDescent="0.25">
      <c r="A2668">
        <v>2667</v>
      </c>
      <c r="B2668">
        <v>191.78899200000001</v>
      </c>
      <c r="C2668" s="4">
        <v>1</v>
      </c>
      <c r="P2668">
        <v>1</v>
      </c>
      <c r="Q2668" t="str">
        <f t="shared" si="42"/>
        <v>1</v>
      </c>
    </row>
    <row r="2669" spans="1:17" x14ac:dyDescent="0.25">
      <c r="A2669">
        <v>2668</v>
      </c>
      <c r="B2669">
        <v>191.808379</v>
      </c>
      <c r="C2669" s="4">
        <v>1</v>
      </c>
      <c r="H2669">
        <v>193.530585</v>
      </c>
      <c r="I2669" s="5">
        <v>4</v>
      </c>
      <c r="P2669">
        <v>2</v>
      </c>
      <c r="Q2669" t="str">
        <f t="shared" si="42"/>
        <v>14</v>
      </c>
    </row>
    <row r="2670" spans="1:17" x14ac:dyDescent="0.25">
      <c r="A2670">
        <v>2669</v>
      </c>
      <c r="B2670">
        <v>191.736853</v>
      </c>
      <c r="C2670" s="4">
        <v>1</v>
      </c>
      <c r="F2670">
        <v>192.158614</v>
      </c>
      <c r="G2670" s="3">
        <v>3</v>
      </c>
      <c r="H2670">
        <v>193.43533600000001</v>
      </c>
      <c r="I2670" s="5">
        <v>4</v>
      </c>
      <c r="P2670">
        <v>3</v>
      </c>
      <c r="Q2670" t="str">
        <f t="shared" si="42"/>
        <v>134</v>
      </c>
    </row>
    <row r="2671" spans="1:17" x14ac:dyDescent="0.25">
      <c r="A2671">
        <v>2670</v>
      </c>
      <c r="F2671">
        <v>192.28738300000001</v>
      </c>
      <c r="G2671" s="3">
        <v>3</v>
      </c>
      <c r="H2671">
        <v>193.458189</v>
      </c>
      <c r="I2671" s="5">
        <v>4</v>
      </c>
      <c r="P2671">
        <v>2</v>
      </c>
      <c r="Q2671" t="str">
        <f t="shared" si="42"/>
        <v>34</v>
      </c>
    </row>
    <row r="2672" spans="1:17" x14ac:dyDescent="0.25">
      <c r="A2672">
        <v>2671</v>
      </c>
      <c r="F2672">
        <v>192.211726</v>
      </c>
      <c r="G2672" s="3">
        <v>3</v>
      </c>
      <c r="H2672">
        <v>193.489462</v>
      </c>
      <c r="I2672" s="5">
        <v>4</v>
      </c>
      <c r="P2672">
        <v>2</v>
      </c>
      <c r="Q2672" t="str">
        <f t="shared" si="42"/>
        <v>34</v>
      </c>
    </row>
    <row r="2673" spans="1:17" x14ac:dyDescent="0.25">
      <c r="A2673">
        <v>2672</v>
      </c>
      <c r="F2673">
        <v>192.20488600000002</v>
      </c>
      <c r="G2673" s="3">
        <v>3</v>
      </c>
      <c r="H2673">
        <v>193.526095</v>
      </c>
      <c r="I2673" s="5">
        <v>4</v>
      </c>
      <c r="P2673">
        <v>2</v>
      </c>
      <c r="Q2673" t="str">
        <f t="shared" si="42"/>
        <v>34</v>
      </c>
    </row>
    <row r="2674" spans="1:17" x14ac:dyDescent="0.25">
      <c r="A2674">
        <v>2673</v>
      </c>
      <c r="F2674">
        <v>192.139994</v>
      </c>
      <c r="G2674" s="3">
        <v>3</v>
      </c>
      <c r="H2674">
        <v>193.546401</v>
      </c>
      <c r="I2674" s="5">
        <v>4</v>
      </c>
      <c r="P2674">
        <v>2</v>
      </c>
      <c r="Q2674" t="str">
        <f t="shared" si="42"/>
        <v>34</v>
      </c>
    </row>
    <row r="2675" spans="1:17" x14ac:dyDescent="0.25">
      <c r="A2675">
        <v>2674</v>
      </c>
      <c r="F2675">
        <v>192.17402100000001</v>
      </c>
      <c r="G2675" s="3">
        <v>3</v>
      </c>
      <c r="H2675">
        <v>193.48584199999999</v>
      </c>
      <c r="I2675" s="5">
        <v>4</v>
      </c>
      <c r="P2675">
        <v>2</v>
      </c>
      <c r="Q2675" t="str">
        <f t="shared" si="42"/>
        <v>34</v>
      </c>
    </row>
    <row r="2676" spans="1:17" x14ac:dyDescent="0.25">
      <c r="A2676">
        <v>2675</v>
      </c>
      <c r="F2676">
        <v>192.16652500000001</v>
      </c>
      <c r="G2676" s="3">
        <v>3</v>
      </c>
      <c r="H2676">
        <v>193.48176000000001</v>
      </c>
      <c r="I2676" s="5">
        <v>4</v>
      </c>
      <c r="P2676">
        <v>2</v>
      </c>
      <c r="Q2676" t="str">
        <f t="shared" si="42"/>
        <v>34</v>
      </c>
    </row>
    <row r="2677" spans="1:17" x14ac:dyDescent="0.25">
      <c r="A2677">
        <v>2676</v>
      </c>
      <c r="F2677">
        <v>192.158614</v>
      </c>
      <c r="G2677" s="3">
        <v>3</v>
      </c>
      <c r="H2677">
        <v>193.530585</v>
      </c>
      <c r="I2677" s="5">
        <v>4</v>
      </c>
      <c r="P2677">
        <v>2</v>
      </c>
      <c r="Q2677" t="str">
        <f t="shared" si="42"/>
        <v>34</v>
      </c>
    </row>
    <row r="2678" spans="1:17" x14ac:dyDescent="0.25">
      <c r="A2678">
        <v>2677</v>
      </c>
      <c r="F2678">
        <v>192.158614</v>
      </c>
      <c r="G2678" s="3">
        <v>3</v>
      </c>
      <c r="P2678">
        <v>1</v>
      </c>
      <c r="Q2678" t="str">
        <f t="shared" si="42"/>
        <v>3</v>
      </c>
    </row>
    <row r="2679" spans="1:17" x14ac:dyDescent="0.25">
      <c r="A2679">
        <v>2678</v>
      </c>
      <c r="D2679">
        <v>172.79411400000001</v>
      </c>
      <c r="E2679" s="2">
        <v>2</v>
      </c>
      <c r="P2679">
        <v>1</v>
      </c>
      <c r="Q2679" t="str">
        <f t="shared" si="42"/>
        <v>2</v>
      </c>
    </row>
    <row r="2680" spans="1:17" x14ac:dyDescent="0.25">
      <c r="A2680">
        <v>2679</v>
      </c>
      <c r="D2680">
        <v>172.77651300000002</v>
      </c>
      <c r="E2680" s="2">
        <v>2</v>
      </c>
      <c r="P2680">
        <v>1</v>
      </c>
      <c r="Q2680" t="str">
        <f t="shared" si="42"/>
        <v>2</v>
      </c>
    </row>
    <row r="2681" spans="1:17" x14ac:dyDescent="0.25">
      <c r="A2681">
        <v>2680</v>
      </c>
      <c r="D2681">
        <v>172.75574900000001</v>
      </c>
      <c r="E2681" s="2">
        <v>2</v>
      </c>
      <c r="P2681">
        <v>1</v>
      </c>
      <c r="Q2681" t="str">
        <f t="shared" si="42"/>
        <v>2</v>
      </c>
    </row>
    <row r="2682" spans="1:17" x14ac:dyDescent="0.25">
      <c r="A2682">
        <v>2681</v>
      </c>
      <c r="D2682">
        <v>172.75957500000001</v>
      </c>
      <c r="E2682" s="2">
        <v>2</v>
      </c>
      <c r="P2682">
        <v>1</v>
      </c>
      <c r="Q2682" t="str">
        <f t="shared" si="42"/>
        <v>2</v>
      </c>
    </row>
    <row r="2683" spans="1:17" x14ac:dyDescent="0.25">
      <c r="A2683">
        <v>2682</v>
      </c>
      <c r="D2683">
        <v>172.73559599999999</v>
      </c>
      <c r="E2683" s="2">
        <v>2</v>
      </c>
      <c r="P2683">
        <v>1</v>
      </c>
      <c r="Q2683" t="str">
        <f t="shared" si="42"/>
        <v>2</v>
      </c>
    </row>
    <row r="2684" spans="1:17" x14ac:dyDescent="0.25">
      <c r="A2684">
        <v>2683</v>
      </c>
      <c r="D2684">
        <v>172.720292</v>
      </c>
      <c r="E2684" s="2">
        <v>2</v>
      </c>
      <c r="P2684">
        <v>1</v>
      </c>
      <c r="Q2684" t="str">
        <f t="shared" si="42"/>
        <v>2</v>
      </c>
    </row>
    <row r="2685" spans="1:17" x14ac:dyDescent="0.25">
      <c r="A2685">
        <v>2684</v>
      </c>
      <c r="D2685">
        <v>172.69707700000001</v>
      </c>
      <c r="E2685" s="2">
        <v>2</v>
      </c>
      <c r="P2685">
        <v>1</v>
      </c>
      <c r="Q2685" t="str">
        <f t="shared" si="42"/>
        <v>2</v>
      </c>
    </row>
    <row r="2686" spans="1:17" x14ac:dyDescent="0.25">
      <c r="A2686">
        <v>2685</v>
      </c>
      <c r="D2686">
        <v>172.65611100000001</v>
      </c>
      <c r="E2686" s="2">
        <v>2</v>
      </c>
      <c r="P2686">
        <v>1</v>
      </c>
      <c r="Q2686" t="str">
        <f t="shared" si="42"/>
        <v>2</v>
      </c>
    </row>
    <row r="2687" spans="1:17" x14ac:dyDescent="0.25">
      <c r="A2687">
        <v>2686</v>
      </c>
      <c r="B2687">
        <v>165.16522600000002</v>
      </c>
      <c r="C2687" s="4">
        <v>1</v>
      </c>
      <c r="D2687">
        <v>172.65677500000001</v>
      </c>
      <c r="E2687" s="2">
        <v>2</v>
      </c>
      <c r="P2687">
        <v>2</v>
      </c>
      <c r="Q2687" t="str">
        <f t="shared" si="42"/>
        <v>12</v>
      </c>
    </row>
    <row r="2688" spans="1:17" x14ac:dyDescent="0.25">
      <c r="A2688">
        <v>2687</v>
      </c>
      <c r="B2688">
        <v>165.21405100000001</v>
      </c>
      <c r="C2688" s="4">
        <v>1</v>
      </c>
      <c r="D2688">
        <v>172.79411400000001</v>
      </c>
      <c r="E2688" s="2">
        <v>2</v>
      </c>
      <c r="P2688">
        <v>2</v>
      </c>
      <c r="Q2688" t="str">
        <f t="shared" si="42"/>
        <v>12</v>
      </c>
    </row>
    <row r="2689" spans="1:17" x14ac:dyDescent="0.25">
      <c r="A2689">
        <v>2688</v>
      </c>
      <c r="B2689">
        <v>165.13783100000001</v>
      </c>
      <c r="C2689" s="4">
        <v>1</v>
      </c>
      <c r="P2689">
        <v>1</v>
      </c>
      <c r="Q2689" t="str">
        <f t="shared" si="42"/>
        <v>1</v>
      </c>
    </row>
    <row r="2690" spans="1:17" x14ac:dyDescent="0.25">
      <c r="A2690">
        <v>2689</v>
      </c>
      <c r="B2690">
        <v>165.16410300000001</v>
      </c>
      <c r="C2690" s="4">
        <v>1</v>
      </c>
      <c r="P2690">
        <v>1</v>
      </c>
      <c r="Q2690" t="str">
        <f t="shared" ref="Q2690:Q2753" si="43">CONCATENATE(C2690,E2690,G2690,I2690)</f>
        <v>1</v>
      </c>
    </row>
    <row r="2691" spans="1:17" x14ac:dyDescent="0.25">
      <c r="A2691">
        <v>2690</v>
      </c>
      <c r="B2691">
        <v>165.17706200000001</v>
      </c>
      <c r="C2691" s="4">
        <v>1</v>
      </c>
      <c r="H2691">
        <v>169.96849500000002</v>
      </c>
      <c r="I2691" s="5">
        <v>4</v>
      </c>
      <c r="P2691">
        <v>2</v>
      </c>
      <c r="Q2691" t="str">
        <f t="shared" si="43"/>
        <v>14</v>
      </c>
    </row>
    <row r="2692" spans="1:17" x14ac:dyDescent="0.25">
      <c r="A2692">
        <v>2691</v>
      </c>
      <c r="B2692">
        <v>165.153492</v>
      </c>
      <c r="C2692" s="4">
        <v>1</v>
      </c>
      <c r="H2692">
        <v>169.98956700000002</v>
      </c>
      <c r="I2692" s="5">
        <v>4</v>
      </c>
      <c r="P2692">
        <v>2</v>
      </c>
      <c r="Q2692" t="str">
        <f t="shared" si="43"/>
        <v>14</v>
      </c>
    </row>
    <row r="2693" spans="1:17" x14ac:dyDescent="0.25">
      <c r="A2693">
        <v>2692</v>
      </c>
      <c r="B2693">
        <v>165.146962</v>
      </c>
      <c r="C2693" s="4">
        <v>1</v>
      </c>
      <c r="F2693">
        <v>167.684483</v>
      </c>
      <c r="G2693" s="3">
        <v>3</v>
      </c>
      <c r="H2693">
        <v>169.96482300000002</v>
      </c>
      <c r="I2693" s="5">
        <v>4</v>
      </c>
      <c r="P2693">
        <v>3</v>
      </c>
      <c r="Q2693" t="str">
        <f t="shared" si="43"/>
        <v>134</v>
      </c>
    </row>
    <row r="2694" spans="1:17" x14ac:dyDescent="0.25">
      <c r="A2694">
        <v>2693</v>
      </c>
      <c r="B2694">
        <v>165.16522600000002</v>
      </c>
      <c r="C2694" s="4">
        <v>1</v>
      </c>
      <c r="F2694">
        <v>167.62152700000001</v>
      </c>
      <c r="G2694" s="3">
        <v>3</v>
      </c>
      <c r="H2694">
        <v>169.98788300000001</v>
      </c>
      <c r="I2694" s="5">
        <v>4</v>
      </c>
      <c r="P2694">
        <v>3</v>
      </c>
      <c r="Q2694" t="str">
        <f t="shared" si="43"/>
        <v>134</v>
      </c>
    </row>
    <row r="2695" spans="1:17" x14ac:dyDescent="0.25">
      <c r="A2695">
        <v>2694</v>
      </c>
      <c r="F2695">
        <v>167.63764800000001</v>
      </c>
      <c r="G2695" s="3">
        <v>3</v>
      </c>
      <c r="H2695">
        <v>169.99410700000001</v>
      </c>
      <c r="I2695" s="5">
        <v>4</v>
      </c>
      <c r="P2695">
        <v>2</v>
      </c>
      <c r="Q2695" t="str">
        <f t="shared" si="43"/>
        <v>34</v>
      </c>
    </row>
    <row r="2696" spans="1:17" x14ac:dyDescent="0.25">
      <c r="A2696">
        <v>2695</v>
      </c>
      <c r="F2696">
        <v>167.679024</v>
      </c>
      <c r="G2696" s="3">
        <v>3</v>
      </c>
      <c r="H2696">
        <v>170.01823899999999</v>
      </c>
      <c r="I2696" s="5">
        <v>4</v>
      </c>
      <c r="P2696">
        <v>2</v>
      </c>
      <c r="Q2696" t="str">
        <f t="shared" si="43"/>
        <v>34</v>
      </c>
    </row>
    <row r="2697" spans="1:17" x14ac:dyDescent="0.25">
      <c r="A2697">
        <v>2696</v>
      </c>
      <c r="F2697">
        <v>167.647189</v>
      </c>
      <c r="G2697" s="3">
        <v>3</v>
      </c>
      <c r="H2697">
        <v>170.04415599999999</v>
      </c>
      <c r="I2697" s="5">
        <v>4</v>
      </c>
      <c r="P2697">
        <v>2</v>
      </c>
      <c r="Q2697" t="str">
        <f t="shared" si="43"/>
        <v>34</v>
      </c>
    </row>
    <row r="2698" spans="1:17" x14ac:dyDescent="0.25">
      <c r="A2698">
        <v>2697</v>
      </c>
      <c r="F2698">
        <v>167.68397200000001</v>
      </c>
      <c r="G2698" s="3">
        <v>3</v>
      </c>
      <c r="H2698">
        <v>169.96849500000002</v>
      </c>
      <c r="I2698" s="5">
        <v>4</v>
      </c>
      <c r="P2698">
        <v>2</v>
      </c>
      <c r="Q2698" t="str">
        <f t="shared" si="43"/>
        <v>34</v>
      </c>
    </row>
    <row r="2699" spans="1:17" x14ac:dyDescent="0.25">
      <c r="A2699">
        <v>2698</v>
      </c>
      <c r="F2699">
        <v>167.65203500000001</v>
      </c>
      <c r="G2699" s="3">
        <v>3</v>
      </c>
      <c r="H2699">
        <v>169.96849500000002</v>
      </c>
      <c r="I2699" s="5">
        <v>4</v>
      </c>
      <c r="P2699">
        <v>2</v>
      </c>
      <c r="Q2699" t="str">
        <f t="shared" si="43"/>
        <v>34</v>
      </c>
    </row>
    <row r="2700" spans="1:17" x14ac:dyDescent="0.25">
      <c r="A2700">
        <v>2699</v>
      </c>
      <c r="F2700">
        <v>167.67846200000002</v>
      </c>
      <c r="G2700" s="3">
        <v>3</v>
      </c>
      <c r="P2700">
        <v>1</v>
      </c>
      <c r="Q2700" t="str">
        <f t="shared" si="43"/>
        <v>3</v>
      </c>
    </row>
    <row r="2701" spans="1:17" x14ac:dyDescent="0.25">
      <c r="A2701">
        <v>2700</v>
      </c>
      <c r="F2701">
        <v>167.684483</v>
      </c>
      <c r="G2701" s="3">
        <v>3</v>
      </c>
      <c r="P2701">
        <v>1</v>
      </c>
      <c r="Q2701" t="str">
        <f t="shared" si="43"/>
        <v>3</v>
      </c>
    </row>
    <row r="2702" spans="1:17" x14ac:dyDescent="0.25">
      <c r="A2702">
        <v>2701</v>
      </c>
      <c r="P2702">
        <v>0</v>
      </c>
      <c r="Q2702" t="str">
        <f t="shared" si="43"/>
        <v/>
      </c>
    </row>
    <row r="2703" spans="1:17" x14ac:dyDescent="0.25">
      <c r="A2703">
        <v>2702</v>
      </c>
      <c r="P2703">
        <v>0</v>
      </c>
      <c r="Q2703" t="str">
        <f t="shared" si="43"/>
        <v/>
      </c>
    </row>
    <row r="2704" spans="1:17" x14ac:dyDescent="0.25">
      <c r="A2704">
        <v>2703</v>
      </c>
      <c r="P2704">
        <v>0</v>
      </c>
      <c r="Q2704" t="str">
        <f t="shared" si="43"/>
        <v/>
      </c>
    </row>
    <row r="2705" spans="1:17" x14ac:dyDescent="0.25">
      <c r="A2705">
        <v>2704</v>
      </c>
      <c r="D2705">
        <v>136.668474</v>
      </c>
      <c r="E2705" s="2">
        <v>2</v>
      </c>
      <c r="P2705">
        <v>1</v>
      </c>
      <c r="Q2705" t="str">
        <f t="shared" si="43"/>
        <v>2</v>
      </c>
    </row>
    <row r="2706" spans="1:17" x14ac:dyDescent="0.25">
      <c r="A2706">
        <v>2705</v>
      </c>
      <c r="D2706">
        <v>136.668474</v>
      </c>
      <c r="E2706" s="2">
        <v>2</v>
      </c>
      <c r="P2706">
        <v>1</v>
      </c>
      <c r="Q2706" t="str">
        <f t="shared" si="43"/>
        <v>2</v>
      </c>
    </row>
    <row r="2707" spans="1:17" x14ac:dyDescent="0.25">
      <c r="A2707">
        <v>2706</v>
      </c>
      <c r="D2707">
        <v>136.668474</v>
      </c>
      <c r="E2707" s="2">
        <v>2</v>
      </c>
      <c r="P2707">
        <v>1</v>
      </c>
      <c r="Q2707" t="str">
        <f t="shared" si="43"/>
        <v>2</v>
      </c>
    </row>
    <row r="2708" spans="1:17" x14ac:dyDescent="0.25">
      <c r="A2708">
        <v>2707</v>
      </c>
      <c r="D2708">
        <v>136.668474</v>
      </c>
      <c r="E2708" s="2">
        <v>2</v>
      </c>
      <c r="P2708">
        <v>1</v>
      </c>
      <c r="Q2708" t="str">
        <f t="shared" si="43"/>
        <v>2</v>
      </c>
    </row>
    <row r="2709" spans="1:17" x14ac:dyDescent="0.25">
      <c r="A2709">
        <v>2708</v>
      </c>
      <c r="D2709">
        <v>136.668474</v>
      </c>
      <c r="E2709" s="2">
        <v>2</v>
      </c>
      <c r="P2709">
        <v>1</v>
      </c>
      <c r="Q2709" t="str">
        <f t="shared" si="43"/>
        <v>2</v>
      </c>
    </row>
    <row r="2710" spans="1:17" x14ac:dyDescent="0.25">
      <c r="A2710">
        <v>2709</v>
      </c>
      <c r="B2710">
        <v>132.24508100000003</v>
      </c>
      <c r="C2710" s="4">
        <v>1</v>
      </c>
      <c r="D2710">
        <v>136.668474</v>
      </c>
      <c r="E2710" s="2">
        <v>2</v>
      </c>
      <c r="P2710">
        <v>2</v>
      </c>
      <c r="Q2710" t="str">
        <f t="shared" si="43"/>
        <v>12</v>
      </c>
    </row>
    <row r="2711" spans="1:17" x14ac:dyDescent="0.25">
      <c r="A2711">
        <v>2710</v>
      </c>
      <c r="B2711">
        <v>132.23074600000001</v>
      </c>
      <c r="C2711" s="4">
        <v>1</v>
      </c>
      <c r="D2711">
        <v>136.668474</v>
      </c>
      <c r="E2711" s="2">
        <v>2</v>
      </c>
      <c r="P2711">
        <v>2</v>
      </c>
      <c r="Q2711" t="str">
        <f t="shared" si="43"/>
        <v>12</v>
      </c>
    </row>
    <row r="2712" spans="1:17" x14ac:dyDescent="0.25">
      <c r="A2712">
        <v>2711</v>
      </c>
      <c r="B2712">
        <v>132.16794400000001</v>
      </c>
      <c r="C2712" s="4">
        <v>1</v>
      </c>
      <c r="D2712">
        <v>136.668474</v>
      </c>
      <c r="E2712" s="2">
        <v>2</v>
      </c>
      <c r="P2712">
        <v>2</v>
      </c>
      <c r="Q2712" t="str">
        <f t="shared" si="43"/>
        <v>12</v>
      </c>
    </row>
    <row r="2713" spans="1:17" x14ac:dyDescent="0.25">
      <c r="A2713">
        <v>2712</v>
      </c>
      <c r="B2713">
        <v>132.15121300000001</v>
      </c>
      <c r="C2713" s="4">
        <v>1</v>
      </c>
      <c r="D2713">
        <v>136.668474</v>
      </c>
      <c r="E2713" s="2">
        <v>2</v>
      </c>
      <c r="P2713">
        <v>2</v>
      </c>
      <c r="Q2713" t="str">
        <f t="shared" si="43"/>
        <v>12</v>
      </c>
    </row>
    <row r="2714" spans="1:17" x14ac:dyDescent="0.25">
      <c r="A2714">
        <v>2713</v>
      </c>
      <c r="B2714">
        <v>132.174273</v>
      </c>
      <c r="C2714" s="4">
        <v>1</v>
      </c>
      <c r="P2714">
        <v>1</v>
      </c>
      <c r="Q2714" t="str">
        <f t="shared" si="43"/>
        <v>1</v>
      </c>
    </row>
    <row r="2715" spans="1:17" x14ac:dyDescent="0.25">
      <c r="A2715">
        <v>2714</v>
      </c>
      <c r="B2715">
        <v>132.20758700000002</v>
      </c>
      <c r="C2715" s="4">
        <v>1</v>
      </c>
      <c r="P2715">
        <v>1</v>
      </c>
      <c r="Q2715" t="str">
        <f t="shared" si="43"/>
        <v>1</v>
      </c>
    </row>
    <row r="2716" spans="1:17" x14ac:dyDescent="0.25">
      <c r="A2716">
        <v>2715</v>
      </c>
      <c r="B2716">
        <v>132.24228100000002</v>
      </c>
      <c r="C2716" s="4">
        <v>1</v>
      </c>
      <c r="P2716">
        <v>1</v>
      </c>
      <c r="Q2716" t="str">
        <f t="shared" si="43"/>
        <v>1</v>
      </c>
    </row>
    <row r="2717" spans="1:17" x14ac:dyDescent="0.25">
      <c r="A2717">
        <v>2716</v>
      </c>
      <c r="B2717">
        <v>132.238348</v>
      </c>
      <c r="C2717" s="4">
        <v>1</v>
      </c>
      <c r="H2717">
        <v>135.77311900000001</v>
      </c>
      <c r="I2717" s="5">
        <v>4</v>
      </c>
      <c r="P2717">
        <v>2</v>
      </c>
      <c r="Q2717" t="str">
        <f t="shared" si="43"/>
        <v>14</v>
      </c>
    </row>
    <row r="2718" spans="1:17" x14ac:dyDescent="0.25">
      <c r="A2718">
        <v>2717</v>
      </c>
      <c r="B2718">
        <v>132.246466</v>
      </c>
      <c r="C2718" s="4">
        <v>1</v>
      </c>
      <c r="H2718">
        <v>135.72091900000001</v>
      </c>
      <c r="I2718" s="5">
        <v>4</v>
      </c>
      <c r="P2718">
        <v>2</v>
      </c>
      <c r="Q2718" t="str">
        <f t="shared" si="43"/>
        <v>14</v>
      </c>
    </row>
    <row r="2719" spans="1:17" x14ac:dyDescent="0.25">
      <c r="A2719">
        <v>2718</v>
      </c>
      <c r="B2719">
        <v>132.24508100000003</v>
      </c>
      <c r="C2719" s="4">
        <v>1</v>
      </c>
      <c r="F2719">
        <v>134.446146</v>
      </c>
      <c r="G2719" s="3">
        <v>3</v>
      </c>
      <c r="H2719">
        <v>135.78546400000002</v>
      </c>
      <c r="I2719" s="5">
        <v>4</v>
      </c>
      <c r="P2719">
        <v>3</v>
      </c>
      <c r="Q2719" t="str">
        <f t="shared" si="43"/>
        <v>134</v>
      </c>
    </row>
    <row r="2720" spans="1:17" x14ac:dyDescent="0.25">
      <c r="A2720">
        <v>2719</v>
      </c>
      <c r="F2720">
        <v>134.48588000000001</v>
      </c>
      <c r="G2720" s="3">
        <v>3</v>
      </c>
      <c r="H2720">
        <v>135.75786000000002</v>
      </c>
      <c r="I2720" s="5">
        <v>4</v>
      </c>
      <c r="P2720">
        <v>2</v>
      </c>
      <c r="Q2720" t="str">
        <f t="shared" si="43"/>
        <v>34</v>
      </c>
    </row>
    <row r="2721" spans="1:17" x14ac:dyDescent="0.25">
      <c r="A2721">
        <v>2720</v>
      </c>
      <c r="F2721">
        <v>134.50889800000002</v>
      </c>
      <c r="G2721" s="3">
        <v>3</v>
      </c>
      <c r="H2721">
        <v>135.75097100000002</v>
      </c>
      <c r="I2721" s="5">
        <v>4</v>
      </c>
      <c r="P2721">
        <v>2</v>
      </c>
      <c r="Q2721" t="str">
        <f t="shared" si="43"/>
        <v>34</v>
      </c>
    </row>
    <row r="2722" spans="1:17" x14ac:dyDescent="0.25">
      <c r="A2722">
        <v>2721</v>
      </c>
      <c r="F2722">
        <v>134.57123800000002</v>
      </c>
      <c r="G2722" s="3">
        <v>3</v>
      </c>
      <c r="H2722">
        <v>135.83122500000002</v>
      </c>
      <c r="I2722" s="5">
        <v>4</v>
      </c>
      <c r="P2722">
        <v>2</v>
      </c>
      <c r="Q2722" t="str">
        <f t="shared" si="43"/>
        <v>34</v>
      </c>
    </row>
    <row r="2723" spans="1:17" x14ac:dyDescent="0.25">
      <c r="A2723">
        <v>2722</v>
      </c>
      <c r="F2723">
        <v>134.70246300000002</v>
      </c>
      <c r="G2723" s="3">
        <v>3</v>
      </c>
      <c r="H2723">
        <v>135.78663900000001</v>
      </c>
      <c r="I2723" s="5">
        <v>4</v>
      </c>
      <c r="P2723">
        <v>2</v>
      </c>
      <c r="Q2723" t="str">
        <f t="shared" si="43"/>
        <v>34</v>
      </c>
    </row>
    <row r="2724" spans="1:17" x14ac:dyDescent="0.25">
      <c r="A2724">
        <v>2723</v>
      </c>
      <c r="F2724">
        <v>134.73663500000001</v>
      </c>
      <c r="G2724" s="3">
        <v>3</v>
      </c>
      <c r="H2724">
        <v>135.72030900000001</v>
      </c>
      <c r="I2724" s="5">
        <v>4</v>
      </c>
      <c r="P2724">
        <v>2</v>
      </c>
      <c r="Q2724" t="str">
        <f t="shared" si="43"/>
        <v>34</v>
      </c>
    </row>
    <row r="2725" spans="1:17" x14ac:dyDescent="0.25">
      <c r="A2725">
        <v>2724</v>
      </c>
      <c r="F2725">
        <v>134.63985700000001</v>
      </c>
      <c r="G2725" s="3">
        <v>3</v>
      </c>
      <c r="H2725">
        <v>135.77311900000001</v>
      </c>
      <c r="I2725" s="5">
        <v>4</v>
      </c>
      <c r="P2725">
        <v>2</v>
      </c>
      <c r="Q2725" t="str">
        <f t="shared" si="43"/>
        <v>34</v>
      </c>
    </row>
    <row r="2726" spans="1:17" x14ac:dyDescent="0.25">
      <c r="A2726">
        <v>2725</v>
      </c>
      <c r="F2726">
        <v>134.446146</v>
      </c>
      <c r="G2726" s="3">
        <v>3</v>
      </c>
      <c r="P2726">
        <v>1</v>
      </c>
      <c r="Q2726" t="str">
        <f t="shared" si="43"/>
        <v>3</v>
      </c>
    </row>
    <row r="2727" spans="1:17" x14ac:dyDescent="0.25">
      <c r="A2727">
        <v>2726</v>
      </c>
      <c r="P2727">
        <v>0</v>
      </c>
      <c r="Q2727" t="str">
        <f t="shared" si="43"/>
        <v/>
      </c>
    </row>
    <row r="2728" spans="1:17" x14ac:dyDescent="0.25">
      <c r="A2728">
        <v>2727</v>
      </c>
      <c r="P2728">
        <v>0</v>
      </c>
      <c r="Q2728" t="str">
        <f t="shared" si="43"/>
        <v/>
      </c>
    </row>
    <row r="2729" spans="1:17" x14ac:dyDescent="0.25">
      <c r="A2729">
        <v>2728</v>
      </c>
      <c r="P2729">
        <v>0</v>
      </c>
      <c r="Q2729" t="str">
        <f t="shared" si="43"/>
        <v/>
      </c>
    </row>
    <row r="2730" spans="1:17" x14ac:dyDescent="0.25">
      <c r="A2730">
        <v>2729</v>
      </c>
      <c r="P2730">
        <v>0</v>
      </c>
      <c r="Q2730" t="str">
        <f t="shared" si="43"/>
        <v/>
      </c>
    </row>
    <row r="2731" spans="1:17" x14ac:dyDescent="0.25">
      <c r="A2731">
        <v>2730</v>
      </c>
      <c r="P2731">
        <v>0</v>
      </c>
      <c r="Q2731" t="str">
        <f t="shared" si="43"/>
        <v/>
      </c>
    </row>
    <row r="2732" spans="1:17" x14ac:dyDescent="0.25">
      <c r="A2732">
        <v>2731</v>
      </c>
      <c r="D2732">
        <v>110.40132400000002</v>
      </c>
      <c r="E2732" s="2">
        <v>2</v>
      </c>
      <c r="P2732">
        <v>1</v>
      </c>
      <c r="Q2732" t="str">
        <f t="shared" si="43"/>
        <v>2</v>
      </c>
    </row>
    <row r="2733" spans="1:17" x14ac:dyDescent="0.25">
      <c r="A2733">
        <v>2732</v>
      </c>
      <c r="D2733">
        <v>110.433367</v>
      </c>
      <c r="E2733" s="2">
        <v>2</v>
      </c>
      <c r="P2733">
        <v>1</v>
      </c>
      <c r="Q2733" t="str">
        <f t="shared" si="43"/>
        <v>2</v>
      </c>
    </row>
    <row r="2734" spans="1:17" x14ac:dyDescent="0.25">
      <c r="A2734">
        <v>2733</v>
      </c>
      <c r="D2734">
        <v>110.43765100000002</v>
      </c>
      <c r="E2734" s="2">
        <v>2</v>
      </c>
      <c r="P2734">
        <v>1</v>
      </c>
      <c r="Q2734" t="str">
        <f t="shared" si="43"/>
        <v>2</v>
      </c>
    </row>
    <row r="2735" spans="1:17" x14ac:dyDescent="0.25">
      <c r="A2735">
        <v>2734</v>
      </c>
      <c r="D2735">
        <v>110.41397700000002</v>
      </c>
      <c r="E2735" s="2">
        <v>2</v>
      </c>
      <c r="P2735">
        <v>1</v>
      </c>
      <c r="Q2735" t="str">
        <f t="shared" si="43"/>
        <v>2</v>
      </c>
    </row>
    <row r="2736" spans="1:17" x14ac:dyDescent="0.25">
      <c r="A2736">
        <v>2735</v>
      </c>
      <c r="D2736">
        <v>110.412958</v>
      </c>
      <c r="E2736" s="2">
        <v>2</v>
      </c>
      <c r="P2736">
        <v>1</v>
      </c>
      <c r="Q2736" t="str">
        <f t="shared" si="43"/>
        <v>2</v>
      </c>
    </row>
    <row r="2737" spans="1:17" x14ac:dyDescent="0.25">
      <c r="A2737">
        <v>2736</v>
      </c>
      <c r="D2737">
        <v>110.40234600000001</v>
      </c>
      <c r="E2737" s="2">
        <v>2</v>
      </c>
      <c r="P2737">
        <v>1</v>
      </c>
      <c r="Q2737" t="str">
        <f t="shared" si="43"/>
        <v>2</v>
      </c>
    </row>
    <row r="2738" spans="1:17" x14ac:dyDescent="0.25">
      <c r="A2738">
        <v>2737</v>
      </c>
      <c r="B2738">
        <v>104.50877200000001</v>
      </c>
      <c r="C2738" s="4">
        <v>1</v>
      </c>
      <c r="D2738">
        <v>110.39260300000001</v>
      </c>
      <c r="E2738" s="2">
        <v>2</v>
      </c>
      <c r="P2738">
        <v>2</v>
      </c>
      <c r="Q2738" t="str">
        <f t="shared" si="43"/>
        <v>12</v>
      </c>
    </row>
    <row r="2739" spans="1:17" x14ac:dyDescent="0.25">
      <c r="A2739">
        <v>2738</v>
      </c>
      <c r="B2739">
        <v>104.48443800000001</v>
      </c>
      <c r="C2739" s="4">
        <v>1</v>
      </c>
      <c r="D2739">
        <v>110.415098</v>
      </c>
      <c r="E2739" s="2">
        <v>2</v>
      </c>
      <c r="P2739">
        <v>2</v>
      </c>
      <c r="Q2739" t="str">
        <f t="shared" si="43"/>
        <v>12</v>
      </c>
    </row>
    <row r="2740" spans="1:17" x14ac:dyDescent="0.25">
      <c r="A2740">
        <v>2739</v>
      </c>
      <c r="B2740">
        <v>104.502959</v>
      </c>
      <c r="C2740" s="4">
        <v>1</v>
      </c>
      <c r="D2740">
        <v>110.40132400000002</v>
      </c>
      <c r="E2740" s="2">
        <v>2</v>
      </c>
      <c r="P2740">
        <v>2</v>
      </c>
      <c r="Q2740" t="str">
        <f t="shared" si="43"/>
        <v>12</v>
      </c>
    </row>
    <row r="2741" spans="1:17" x14ac:dyDescent="0.25">
      <c r="A2741">
        <v>2740</v>
      </c>
      <c r="B2741">
        <v>104.514284</v>
      </c>
      <c r="C2741" s="4">
        <v>1</v>
      </c>
      <c r="P2741">
        <v>1</v>
      </c>
      <c r="Q2741" t="str">
        <f t="shared" si="43"/>
        <v>1</v>
      </c>
    </row>
    <row r="2742" spans="1:17" x14ac:dyDescent="0.25">
      <c r="A2742">
        <v>2741</v>
      </c>
      <c r="B2742">
        <v>104.51474200000001</v>
      </c>
      <c r="C2742" s="4">
        <v>1</v>
      </c>
      <c r="H2742">
        <v>107.75569800000001</v>
      </c>
      <c r="I2742" s="5">
        <v>4</v>
      </c>
      <c r="P2742">
        <v>2</v>
      </c>
      <c r="Q2742" t="str">
        <f t="shared" si="43"/>
        <v>14</v>
      </c>
    </row>
    <row r="2743" spans="1:17" x14ac:dyDescent="0.25">
      <c r="A2743">
        <v>2742</v>
      </c>
      <c r="B2743">
        <v>104.58841500000001</v>
      </c>
      <c r="C2743" s="4">
        <v>1</v>
      </c>
      <c r="F2743">
        <v>106.42250300000001</v>
      </c>
      <c r="G2743" s="3">
        <v>3</v>
      </c>
      <c r="H2743">
        <v>107.75569800000001</v>
      </c>
      <c r="I2743" s="5">
        <v>4</v>
      </c>
      <c r="P2743">
        <v>3</v>
      </c>
      <c r="Q2743" t="str">
        <f t="shared" si="43"/>
        <v>134</v>
      </c>
    </row>
    <row r="2744" spans="1:17" x14ac:dyDescent="0.25">
      <c r="A2744">
        <v>2743</v>
      </c>
      <c r="B2744">
        <v>104.50877200000001</v>
      </c>
      <c r="C2744" s="4">
        <v>1</v>
      </c>
      <c r="F2744">
        <v>106.40071700000001</v>
      </c>
      <c r="G2744" s="3">
        <v>3</v>
      </c>
      <c r="H2744">
        <v>107.70519100000001</v>
      </c>
      <c r="I2744" s="5">
        <v>4</v>
      </c>
      <c r="P2744">
        <v>3</v>
      </c>
      <c r="Q2744" t="str">
        <f t="shared" si="43"/>
        <v>134</v>
      </c>
    </row>
    <row r="2745" spans="1:17" x14ac:dyDescent="0.25">
      <c r="A2745">
        <v>2744</v>
      </c>
      <c r="F2745">
        <v>106.393832</v>
      </c>
      <c r="G2745" s="3">
        <v>3</v>
      </c>
      <c r="H2745">
        <v>107.68656800000001</v>
      </c>
      <c r="I2745" s="5">
        <v>4</v>
      </c>
      <c r="P2745">
        <v>2</v>
      </c>
      <c r="Q2745" t="str">
        <f t="shared" si="43"/>
        <v>34</v>
      </c>
    </row>
    <row r="2746" spans="1:17" x14ac:dyDescent="0.25">
      <c r="A2746">
        <v>2745</v>
      </c>
      <c r="F2746">
        <v>106.41576600000002</v>
      </c>
      <c r="G2746" s="3">
        <v>3</v>
      </c>
      <c r="H2746">
        <v>107.708403</v>
      </c>
      <c r="I2746" s="5">
        <v>4</v>
      </c>
      <c r="P2746">
        <v>2</v>
      </c>
      <c r="Q2746" t="str">
        <f t="shared" si="43"/>
        <v>34</v>
      </c>
    </row>
    <row r="2747" spans="1:17" x14ac:dyDescent="0.25">
      <c r="A2747">
        <v>2746</v>
      </c>
      <c r="F2747">
        <v>106.40903300000001</v>
      </c>
      <c r="G2747" s="3">
        <v>3</v>
      </c>
      <c r="H2747">
        <v>107.70702600000001</v>
      </c>
      <c r="I2747" s="5">
        <v>4</v>
      </c>
      <c r="P2747">
        <v>2</v>
      </c>
      <c r="Q2747" t="str">
        <f t="shared" si="43"/>
        <v>34</v>
      </c>
    </row>
    <row r="2748" spans="1:17" x14ac:dyDescent="0.25">
      <c r="A2748">
        <v>2747</v>
      </c>
      <c r="F2748">
        <v>106.46000100000001</v>
      </c>
      <c r="G2748" s="3">
        <v>3</v>
      </c>
      <c r="H2748">
        <v>107.69452900000002</v>
      </c>
      <c r="I2748" s="5">
        <v>4</v>
      </c>
      <c r="P2748">
        <v>2</v>
      </c>
      <c r="Q2748" t="str">
        <f t="shared" si="43"/>
        <v>34</v>
      </c>
    </row>
    <row r="2749" spans="1:17" x14ac:dyDescent="0.25">
      <c r="A2749">
        <v>2748</v>
      </c>
      <c r="F2749">
        <v>106.42392900000002</v>
      </c>
      <c r="G2749" s="3">
        <v>3</v>
      </c>
      <c r="H2749">
        <v>107.69212900000001</v>
      </c>
      <c r="I2749" s="5">
        <v>4</v>
      </c>
      <c r="P2749">
        <v>2</v>
      </c>
      <c r="Q2749" t="str">
        <f t="shared" si="43"/>
        <v>34</v>
      </c>
    </row>
    <row r="2750" spans="1:17" x14ac:dyDescent="0.25">
      <c r="A2750">
        <v>2749</v>
      </c>
      <c r="F2750">
        <v>106.42250300000001</v>
      </c>
      <c r="G2750" s="3">
        <v>3</v>
      </c>
      <c r="H2750">
        <v>107.75569800000001</v>
      </c>
      <c r="I2750" s="5">
        <v>4</v>
      </c>
      <c r="P2750">
        <v>2</v>
      </c>
      <c r="Q2750" t="str">
        <f t="shared" si="43"/>
        <v>34</v>
      </c>
    </row>
    <row r="2751" spans="1:17" x14ac:dyDescent="0.25">
      <c r="A2751">
        <v>2750</v>
      </c>
      <c r="P2751">
        <v>0</v>
      </c>
      <c r="Q2751" t="str">
        <f t="shared" si="43"/>
        <v/>
      </c>
    </row>
    <row r="2752" spans="1:17" x14ac:dyDescent="0.25">
      <c r="A2752">
        <v>2751</v>
      </c>
      <c r="P2752">
        <v>0</v>
      </c>
      <c r="Q2752" t="str">
        <f t="shared" si="43"/>
        <v/>
      </c>
    </row>
    <row r="2753" spans="1:17" x14ac:dyDescent="0.25">
      <c r="A2753">
        <v>2752</v>
      </c>
      <c r="P2753">
        <v>0</v>
      </c>
      <c r="Q2753" t="str">
        <f t="shared" si="43"/>
        <v/>
      </c>
    </row>
    <row r="2754" spans="1:17" x14ac:dyDescent="0.25">
      <c r="A2754">
        <v>2753</v>
      </c>
      <c r="P2754">
        <v>0</v>
      </c>
      <c r="Q2754" t="str">
        <f t="shared" ref="Q2754:Q2817" si="44">CONCATENATE(C2754,E2754,G2754,I2754)</f>
        <v/>
      </c>
    </row>
    <row r="2755" spans="1:17" x14ac:dyDescent="0.25">
      <c r="A2755">
        <v>2754</v>
      </c>
      <c r="D2755">
        <v>82.041936000000007</v>
      </c>
      <c r="E2755" s="2">
        <v>2</v>
      </c>
      <c r="P2755">
        <v>1</v>
      </c>
      <c r="Q2755" t="str">
        <f t="shared" si="44"/>
        <v>2</v>
      </c>
    </row>
    <row r="2756" spans="1:17" x14ac:dyDescent="0.25">
      <c r="A2756">
        <v>2755</v>
      </c>
      <c r="D2756">
        <v>82.030967000000004</v>
      </c>
      <c r="E2756" s="2">
        <v>2</v>
      </c>
      <c r="P2756">
        <v>1</v>
      </c>
      <c r="Q2756" t="str">
        <f t="shared" si="44"/>
        <v>2</v>
      </c>
    </row>
    <row r="2757" spans="1:17" x14ac:dyDescent="0.25">
      <c r="A2757">
        <v>2756</v>
      </c>
      <c r="D2757">
        <v>82.043824000000001</v>
      </c>
      <c r="E2757" s="2">
        <v>2</v>
      </c>
      <c r="P2757">
        <v>1</v>
      </c>
      <c r="Q2757" t="str">
        <f t="shared" si="44"/>
        <v>2</v>
      </c>
    </row>
    <row r="2758" spans="1:17" x14ac:dyDescent="0.25">
      <c r="A2758">
        <v>2757</v>
      </c>
      <c r="D2758">
        <v>82.044180000000011</v>
      </c>
      <c r="E2758" s="2">
        <v>2</v>
      </c>
      <c r="P2758">
        <v>1</v>
      </c>
      <c r="Q2758" t="str">
        <f t="shared" si="44"/>
        <v>2</v>
      </c>
    </row>
    <row r="2759" spans="1:17" x14ac:dyDescent="0.25">
      <c r="A2759">
        <v>2758</v>
      </c>
      <c r="D2759">
        <v>82.032294000000007</v>
      </c>
      <c r="E2759" s="2">
        <v>2</v>
      </c>
      <c r="P2759">
        <v>1</v>
      </c>
      <c r="Q2759" t="str">
        <f t="shared" si="44"/>
        <v>2</v>
      </c>
    </row>
    <row r="2760" spans="1:17" x14ac:dyDescent="0.25">
      <c r="A2760">
        <v>2759</v>
      </c>
      <c r="D2760">
        <v>82.018365000000003</v>
      </c>
      <c r="E2760" s="2">
        <v>2</v>
      </c>
      <c r="P2760">
        <v>1</v>
      </c>
      <c r="Q2760" t="str">
        <f t="shared" si="44"/>
        <v>2</v>
      </c>
    </row>
    <row r="2761" spans="1:17" x14ac:dyDescent="0.25">
      <c r="A2761">
        <v>2760</v>
      </c>
      <c r="B2761">
        <v>76.034902000000002</v>
      </c>
      <c r="C2761" s="4">
        <v>1</v>
      </c>
      <c r="D2761">
        <v>81.989184000000009</v>
      </c>
      <c r="E2761" s="2">
        <v>2</v>
      </c>
      <c r="P2761">
        <v>2</v>
      </c>
      <c r="Q2761" t="str">
        <f t="shared" si="44"/>
        <v>12</v>
      </c>
    </row>
    <row r="2762" spans="1:17" x14ac:dyDescent="0.25">
      <c r="A2762">
        <v>2761</v>
      </c>
      <c r="B2762">
        <v>76.021943000000007</v>
      </c>
      <c r="C2762" s="4">
        <v>1</v>
      </c>
      <c r="D2762">
        <v>82.041936000000007</v>
      </c>
      <c r="E2762" s="2">
        <v>2</v>
      </c>
      <c r="P2762">
        <v>2</v>
      </c>
      <c r="Q2762" t="str">
        <f t="shared" si="44"/>
        <v>12</v>
      </c>
    </row>
    <row r="2763" spans="1:17" x14ac:dyDescent="0.25">
      <c r="A2763">
        <v>2762</v>
      </c>
      <c r="B2763">
        <v>76.066839000000002</v>
      </c>
      <c r="C2763" s="4">
        <v>1</v>
      </c>
      <c r="P2763">
        <v>1</v>
      </c>
      <c r="Q2763" t="str">
        <f t="shared" si="44"/>
        <v>1</v>
      </c>
    </row>
    <row r="2764" spans="1:17" x14ac:dyDescent="0.25">
      <c r="A2764">
        <v>2763</v>
      </c>
      <c r="B2764">
        <v>76.069594000000009</v>
      </c>
      <c r="C2764" s="4">
        <v>1</v>
      </c>
      <c r="P2764">
        <v>1</v>
      </c>
      <c r="Q2764" t="str">
        <f t="shared" si="44"/>
        <v>1</v>
      </c>
    </row>
    <row r="2765" spans="1:17" x14ac:dyDescent="0.25">
      <c r="A2765">
        <v>2764</v>
      </c>
      <c r="B2765">
        <v>75.994955000000004</v>
      </c>
      <c r="C2765" s="4">
        <v>1</v>
      </c>
      <c r="P2765">
        <v>1</v>
      </c>
      <c r="Q2765" t="str">
        <f t="shared" si="44"/>
        <v>1</v>
      </c>
    </row>
    <row r="2766" spans="1:17" x14ac:dyDescent="0.25">
      <c r="A2766">
        <v>2765</v>
      </c>
      <c r="B2766">
        <v>76.037759000000008</v>
      </c>
      <c r="C2766" s="4">
        <v>1</v>
      </c>
      <c r="H2766">
        <v>77.564363000000014</v>
      </c>
      <c r="I2766" s="5">
        <v>4</v>
      </c>
      <c r="P2766">
        <v>2</v>
      </c>
      <c r="Q2766" t="str">
        <f t="shared" si="44"/>
        <v>14</v>
      </c>
    </row>
    <row r="2767" spans="1:17" x14ac:dyDescent="0.25">
      <c r="A2767">
        <v>2766</v>
      </c>
      <c r="B2767">
        <v>76.034902000000002</v>
      </c>
      <c r="C2767" s="4">
        <v>1</v>
      </c>
      <c r="F2767">
        <v>76.309224</v>
      </c>
      <c r="G2767" s="3">
        <v>3</v>
      </c>
      <c r="H2767">
        <v>77.550436000000005</v>
      </c>
      <c r="I2767" s="5">
        <v>4</v>
      </c>
      <c r="P2767">
        <v>3</v>
      </c>
      <c r="Q2767" t="str">
        <f t="shared" si="44"/>
        <v>134</v>
      </c>
    </row>
    <row r="2768" spans="1:17" x14ac:dyDescent="0.25">
      <c r="A2768">
        <v>2767</v>
      </c>
      <c r="F2768">
        <v>76.309224</v>
      </c>
      <c r="G2768" s="3">
        <v>3</v>
      </c>
      <c r="H2768">
        <v>77.52309000000001</v>
      </c>
      <c r="I2768" s="5">
        <v>4</v>
      </c>
      <c r="P2768">
        <v>2</v>
      </c>
      <c r="Q2768" t="str">
        <f t="shared" si="44"/>
        <v>34</v>
      </c>
    </row>
    <row r="2769" spans="1:17" x14ac:dyDescent="0.25">
      <c r="A2769">
        <v>2768</v>
      </c>
      <c r="F2769">
        <v>76.31269300000001</v>
      </c>
      <c r="G2769" s="3">
        <v>3</v>
      </c>
      <c r="H2769">
        <v>77.522732000000005</v>
      </c>
      <c r="I2769" s="5">
        <v>4</v>
      </c>
      <c r="P2769">
        <v>2</v>
      </c>
      <c r="Q2769" t="str">
        <f t="shared" si="44"/>
        <v>34</v>
      </c>
    </row>
    <row r="2770" spans="1:17" x14ac:dyDescent="0.25">
      <c r="A2770">
        <v>2769</v>
      </c>
      <c r="F2770">
        <v>76.220556000000002</v>
      </c>
      <c r="G2770" s="3">
        <v>3</v>
      </c>
      <c r="H2770">
        <v>77.540844000000007</v>
      </c>
      <c r="I2770" s="5">
        <v>4</v>
      </c>
      <c r="P2770">
        <v>2</v>
      </c>
      <c r="Q2770" t="str">
        <f t="shared" si="44"/>
        <v>34</v>
      </c>
    </row>
    <row r="2771" spans="1:17" x14ac:dyDescent="0.25">
      <c r="A2771">
        <v>2770</v>
      </c>
      <c r="F2771">
        <v>76.241014000000007</v>
      </c>
      <c r="G2771" s="3">
        <v>3</v>
      </c>
      <c r="H2771">
        <v>77.530080000000012</v>
      </c>
      <c r="I2771" s="5">
        <v>4</v>
      </c>
      <c r="P2771">
        <v>2</v>
      </c>
      <c r="Q2771" t="str">
        <f t="shared" si="44"/>
        <v>34</v>
      </c>
    </row>
    <row r="2772" spans="1:17" x14ac:dyDescent="0.25">
      <c r="A2772">
        <v>2771</v>
      </c>
      <c r="F2772">
        <v>76.317285000000012</v>
      </c>
      <c r="G2772" s="3">
        <v>3</v>
      </c>
      <c r="H2772">
        <v>77.540946000000005</v>
      </c>
      <c r="I2772" s="5">
        <v>4</v>
      </c>
      <c r="P2772">
        <v>2</v>
      </c>
      <c r="Q2772" t="str">
        <f t="shared" si="44"/>
        <v>34</v>
      </c>
    </row>
    <row r="2773" spans="1:17" x14ac:dyDescent="0.25">
      <c r="A2773">
        <v>2772</v>
      </c>
      <c r="F2773">
        <v>76.288205000000005</v>
      </c>
      <c r="G2773" s="3">
        <v>3</v>
      </c>
      <c r="H2773">
        <v>77.564363000000014</v>
      </c>
      <c r="I2773" s="5">
        <v>4</v>
      </c>
      <c r="P2773">
        <v>2</v>
      </c>
      <c r="Q2773" t="str">
        <f t="shared" si="44"/>
        <v>34</v>
      </c>
    </row>
    <row r="2774" spans="1:17" x14ac:dyDescent="0.25">
      <c r="A2774">
        <v>2773</v>
      </c>
      <c r="F2774">
        <v>76.309224</v>
      </c>
      <c r="G2774" s="3">
        <v>3</v>
      </c>
      <c r="P2774">
        <v>1</v>
      </c>
      <c r="Q2774" t="str">
        <f t="shared" si="44"/>
        <v>3</v>
      </c>
    </row>
    <row r="2775" spans="1:17" x14ac:dyDescent="0.25">
      <c r="A2775">
        <v>2774</v>
      </c>
      <c r="P2775">
        <v>0</v>
      </c>
      <c r="Q2775" t="str">
        <f t="shared" si="44"/>
        <v/>
      </c>
    </row>
    <row r="2776" spans="1:17" x14ac:dyDescent="0.25">
      <c r="A2776">
        <v>2775</v>
      </c>
      <c r="D2776">
        <v>56.813266000000006</v>
      </c>
      <c r="E2776" s="2">
        <v>2</v>
      </c>
      <c r="P2776">
        <v>1</v>
      </c>
      <c r="Q2776" t="str">
        <f t="shared" si="44"/>
        <v>2</v>
      </c>
    </row>
    <row r="2777" spans="1:17" x14ac:dyDescent="0.25">
      <c r="A2777">
        <v>2776</v>
      </c>
      <c r="D2777">
        <v>56.864318000000004</v>
      </c>
      <c r="E2777" s="2">
        <v>2</v>
      </c>
      <c r="P2777">
        <v>1</v>
      </c>
      <c r="Q2777" t="str">
        <f t="shared" si="44"/>
        <v>2</v>
      </c>
    </row>
    <row r="2778" spans="1:17" x14ac:dyDescent="0.25">
      <c r="A2778">
        <v>2777</v>
      </c>
      <c r="D2778">
        <v>56.85416</v>
      </c>
      <c r="E2778" s="2">
        <v>2</v>
      </c>
      <c r="P2778">
        <v>1</v>
      </c>
      <c r="Q2778" t="str">
        <f t="shared" si="44"/>
        <v>2</v>
      </c>
    </row>
    <row r="2779" spans="1:17" x14ac:dyDescent="0.25">
      <c r="A2779">
        <v>2778</v>
      </c>
      <c r="D2779">
        <v>56.818794000000004</v>
      </c>
      <c r="E2779" s="2">
        <v>2</v>
      </c>
      <c r="P2779">
        <v>1</v>
      </c>
      <c r="Q2779" t="str">
        <f t="shared" si="44"/>
        <v>2</v>
      </c>
    </row>
    <row r="2780" spans="1:17" x14ac:dyDescent="0.25">
      <c r="A2780">
        <v>2779</v>
      </c>
      <c r="D2780">
        <v>56.874267000000003</v>
      </c>
      <c r="E2780" s="2">
        <v>2</v>
      </c>
      <c r="P2780">
        <v>1</v>
      </c>
      <c r="Q2780" t="str">
        <f t="shared" si="44"/>
        <v>2</v>
      </c>
    </row>
    <row r="2781" spans="1:17" x14ac:dyDescent="0.25">
      <c r="A2781">
        <v>2780</v>
      </c>
      <c r="D2781">
        <v>56.886108</v>
      </c>
      <c r="E2781" s="2">
        <v>2</v>
      </c>
      <c r="P2781">
        <v>1</v>
      </c>
      <c r="Q2781" t="str">
        <f t="shared" si="44"/>
        <v>2</v>
      </c>
    </row>
    <row r="2782" spans="1:17" x14ac:dyDescent="0.25">
      <c r="A2782">
        <v>2781</v>
      </c>
      <c r="D2782">
        <v>56.842212000000004</v>
      </c>
      <c r="E2782" s="2">
        <v>2</v>
      </c>
      <c r="P2782">
        <v>1</v>
      </c>
      <c r="Q2782" t="str">
        <f t="shared" si="44"/>
        <v>2</v>
      </c>
    </row>
    <row r="2783" spans="1:17" x14ac:dyDescent="0.25">
      <c r="A2783">
        <v>2782</v>
      </c>
      <c r="D2783">
        <v>56.813266000000006</v>
      </c>
      <c r="E2783" s="2">
        <v>2</v>
      </c>
      <c r="P2783">
        <v>1</v>
      </c>
      <c r="Q2783" t="str">
        <f t="shared" si="44"/>
        <v>2</v>
      </c>
    </row>
    <row r="2784" spans="1:17" x14ac:dyDescent="0.25">
      <c r="A2784">
        <v>2783</v>
      </c>
      <c r="B2784">
        <v>46.760318000000005</v>
      </c>
      <c r="C2784" s="4">
        <v>1</v>
      </c>
      <c r="P2784">
        <v>1</v>
      </c>
      <c r="Q2784" t="str">
        <f t="shared" si="44"/>
        <v>1</v>
      </c>
    </row>
    <row r="2785" spans="1:17" x14ac:dyDescent="0.25">
      <c r="A2785">
        <v>2784</v>
      </c>
      <c r="B2785">
        <v>46.792896000000006</v>
      </c>
      <c r="C2785" s="4">
        <v>1</v>
      </c>
      <c r="P2785">
        <v>1</v>
      </c>
      <c r="Q2785" t="str">
        <f t="shared" si="44"/>
        <v>1</v>
      </c>
    </row>
    <row r="2786" spans="1:17" x14ac:dyDescent="0.25">
      <c r="A2786">
        <v>2785</v>
      </c>
      <c r="B2786">
        <v>46.795741</v>
      </c>
      <c r="C2786" s="4">
        <v>1</v>
      </c>
      <c r="P2786">
        <v>1</v>
      </c>
      <c r="Q2786" t="str">
        <f t="shared" si="44"/>
        <v>1</v>
      </c>
    </row>
    <row r="2787" spans="1:17" x14ac:dyDescent="0.25">
      <c r="A2787">
        <v>2786</v>
      </c>
      <c r="B2787">
        <v>46.800159000000001</v>
      </c>
      <c r="C2787" s="4">
        <v>1</v>
      </c>
      <c r="P2787">
        <v>1</v>
      </c>
      <c r="Q2787" t="str">
        <f t="shared" si="44"/>
        <v>1</v>
      </c>
    </row>
    <row r="2788" spans="1:17" x14ac:dyDescent="0.25">
      <c r="A2788">
        <v>2787</v>
      </c>
      <c r="B2788">
        <v>46.806426000000002</v>
      </c>
      <c r="C2788" s="4">
        <v>1</v>
      </c>
      <c r="H2788">
        <v>51.328002000000005</v>
      </c>
      <c r="I2788" s="5">
        <v>4</v>
      </c>
      <c r="P2788">
        <v>2</v>
      </c>
      <c r="Q2788" t="str">
        <f t="shared" si="44"/>
        <v>14</v>
      </c>
    </row>
    <row r="2789" spans="1:17" x14ac:dyDescent="0.25">
      <c r="A2789">
        <v>2788</v>
      </c>
      <c r="B2789">
        <v>46.799426000000004</v>
      </c>
      <c r="C2789" s="4">
        <v>1</v>
      </c>
      <c r="H2789">
        <v>51.352264000000005</v>
      </c>
      <c r="I2789" s="5">
        <v>4</v>
      </c>
      <c r="P2789">
        <v>2</v>
      </c>
      <c r="Q2789" t="str">
        <f t="shared" si="44"/>
        <v>14</v>
      </c>
    </row>
    <row r="2790" spans="1:17" x14ac:dyDescent="0.25">
      <c r="A2790">
        <v>2789</v>
      </c>
      <c r="B2790">
        <v>46.760318000000005</v>
      </c>
      <c r="C2790" s="4">
        <v>1</v>
      </c>
      <c r="F2790">
        <v>47.934844000000005</v>
      </c>
      <c r="G2790" s="3">
        <v>3</v>
      </c>
      <c r="H2790">
        <v>51.362266000000005</v>
      </c>
      <c r="I2790" s="5">
        <v>4</v>
      </c>
      <c r="P2790">
        <v>3</v>
      </c>
      <c r="Q2790" t="str">
        <f t="shared" si="44"/>
        <v>134</v>
      </c>
    </row>
    <row r="2791" spans="1:17" x14ac:dyDescent="0.25">
      <c r="A2791">
        <v>2790</v>
      </c>
      <c r="B2791">
        <v>46.760318000000005</v>
      </c>
      <c r="C2791" s="4">
        <v>1</v>
      </c>
      <c r="F2791">
        <v>47.915054000000005</v>
      </c>
      <c r="G2791" s="3">
        <v>3</v>
      </c>
      <c r="H2791">
        <v>51.36016</v>
      </c>
      <c r="I2791" s="5">
        <v>4</v>
      </c>
      <c r="P2791">
        <v>3</v>
      </c>
      <c r="Q2791" t="str">
        <f t="shared" si="44"/>
        <v>134</v>
      </c>
    </row>
    <row r="2792" spans="1:17" x14ac:dyDescent="0.25">
      <c r="A2792">
        <v>2791</v>
      </c>
      <c r="F2792">
        <v>47.855792000000001</v>
      </c>
      <c r="G2792" s="3">
        <v>3</v>
      </c>
      <c r="H2792">
        <v>51.400527000000004</v>
      </c>
      <c r="I2792" s="5">
        <v>4</v>
      </c>
      <c r="P2792">
        <v>2</v>
      </c>
      <c r="Q2792" t="str">
        <f t="shared" si="44"/>
        <v>34</v>
      </c>
    </row>
    <row r="2793" spans="1:17" x14ac:dyDescent="0.25">
      <c r="A2793">
        <v>2792</v>
      </c>
      <c r="F2793">
        <v>47.809581000000001</v>
      </c>
      <c r="G2793" s="3">
        <v>3</v>
      </c>
      <c r="H2793">
        <v>51.332687</v>
      </c>
      <c r="I2793" s="5">
        <v>4</v>
      </c>
      <c r="P2793">
        <v>2</v>
      </c>
      <c r="Q2793" t="str">
        <f t="shared" si="44"/>
        <v>34</v>
      </c>
    </row>
    <row r="2794" spans="1:17" x14ac:dyDescent="0.25">
      <c r="A2794">
        <v>2793</v>
      </c>
      <c r="F2794">
        <v>47.797794000000003</v>
      </c>
      <c r="G2794" s="3">
        <v>3</v>
      </c>
      <c r="H2794">
        <v>51.311477000000004</v>
      </c>
      <c r="I2794" s="5">
        <v>4</v>
      </c>
      <c r="P2794">
        <v>2</v>
      </c>
      <c r="Q2794" t="str">
        <f t="shared" si="44"/>
        <v>34</v>
      </c>
    </row>
    <row r="2795" spans="1:17" x14ac:dyDescent="0.25">
      <c r="A2795">
        <v>2794</v>
      </c>
      <c r="F2795">
        <v>47.761634000000001</v>
      </c>
      <c r="G2795" s="3">
        <v>3</v>
      </c>
      <c r="H2795">
        <v>51.328002000000005</v>
      </c>
      <c r="I2795" s="5">
        <v>4</v>
      </c>
      <c r="P2795">
        <v>2</v>
      </c>
      <c r="Q2795" t="str">
        <f t="shared" si="44"/>
        <v>34</v>
      </c>
    </row>
    <row r="2796" spans="1:17" x14ac:dyDescent="0.25">
      <c r="A2796">
        <v>2795</v>
      </c>
      <c r="D2796">
        <v>29.902529999999999</v>
      </c>
      <c r="E2796" s="2">
        <v>2</v>
      </c>
      <c r="F2796">
        <v>47.785266</v>
      </c>
      <c r="G2796" s="3">
        <v>3</v>
      </c>
      <c r="P2796">
        <v>2</v>
      </c>
      <c r="Q2796" t="str">
        <f t="shared" si="44"/>
        <v>23</v>
      </c>
    </row>
    <row r="2797" spans="1:17" x14ac:dyDescent="0.25">
      <c r="A2797">
        <v>2796</v>
      </c>
      <c r="D2797">
        <v>29.872161000000006</v>
      </c>
      <c r="E2797" s="2">
        <v>2</v>
      </c>
      <c r="F2797">
        <v>47.806369000000004</v>
      </c>
      <c r="G2797" s="3">
        <v>3</v>
      </c>
      <c r="P2797">
        <v>2</v>
      </c>
      <c r="Q2797" t="str">
        <f t="shared" si="44"/>
        <v>23</v>
      </c>
    </row>
    <row r="2798" spans="1:17" x14ac:dyDescent="0.25">
      <c r="A2798">
        <v>2797</v>
      </c>
      <c r="D2798">
        <v>29.862583000000001</v>
      </c>
      <c r="E2798" s="2">
        <v>2</v>
      </c>
      <c r="F2798">
        <v>47.915054000000005</v>
      </c>
      <c r="G2798" s="3">
        <v>3</v>
      </c>
      <c r="P2798">
        <v>2</v>
      </c>
      <c r="Q2798" t="str">
        <f t="shared" si="44"/>
        <v>23</v>
      </c>
    </row>
    <row r="2799" spans="1:17" x14ac:dyDescent="0.25">
      <c r="A2799">
        <v>2798</v>
      </c>
      <c r="D2799">
        <v>29.876371000000006</v>
      </c>
      <c r="E2799" s="2">
        <v>2</v>
      </c>
      <c r="P2799">
        <v>1</v>
      </c>
      <c r="Q2799" t="str">
        <f t="shared" si="44"/>
        <v>2</v>
      </c>
    </row>
    <row r="2800" spans="1:17" x14ac:dyDescent="0.25">
      <c r="A2800">
        <v>2799</v>
      </c>
      <c r="D2800">
        <v>29.899372</v>
      </c>
      <c r="E2800" s="2">
        <v>2</v>
      </c>
      <c r="P2800">
        <v>1</v>
      </c>
      <c r="Q2800" t="str">
        <f t="shared" si="44"/>
        <v>2</v>
      </c>
    </row>
    <row r="2801" spans="1:17" x14ac:dyDescent="0.25">
      <c r="A2801">
        <v>2800</v>
      </c>
      <c r="D2801">
        <v>29.890056000000001</v>
      </c>
      <c r="E2801" s="2">
        <v>2</v>
      </c>
      <c r="P2801">
        <v>1</v>
      </c>
      <c r="Q2801" t="str">
        <f t="shared" si="44"/>
        <v>2</v>
      </c>
    </row>
    <row r="2802" spans="1:17" x14ac:dyDescent="0.25">
      <c r="A2802">
        <v>2801</v>
      </c>
      <c r="D2802">
        <v>29.858688000000001</v>
      </c>
      <c r="E2802" s="2">
        <v>2</v>
      </c>
      <c r="P2802">
        <v>1</v>
      </c>
      <c r="Q2802" t="str">
        <f t="shared" si="44"/>
        <v>2</v>
      </c>
    </row>
    <row r="2803" spans="1:17" x14ac:dyDescent="0.25">
      <c r="A2803">
        <v>2802</v>
      </c>
      <c r="B2803">
        <v>22.742950000000008</v>
      </c>
      <c r="C2803" s="4">
        <v>1</v>
      </c>
      <c r="D2803">
        <v>29.840372000000002</v>
      </c>
      <c r="E2803" s="2">
        <v>2</v>
      </c>
      <c r="P2803">
        <v>2</v>
      </c>
      <c r="Q2803" t="str">
        <f t="shared" si="44"/>
        <v>12</v>
      </c>
    </row>
    <row r="2804" spans="1:17" x14ac:dyDescent="0.25">
      <c r="A2804">
        <v>2803</v>
      </c>
      <c r="B2804">
        <v>22.727846</v>
      </c>
      <c r="C2804" s="4">
        <v>1</v>
      </c>
      <c r="D2804">
        <v>29.858583000000003</v>
      </c>
      <c r="E2804" s="2">
        <v>2</v>
      </c>
      <c r="P2804">
        <v>2</v>
      </c>
      <c r="Q2804" t="str">
        <f t="shared" si="44"/>
        <v>12</v>
      </c>
    </row>
    <row r="2805" spans="1:17" x14ac:dyDescent="0.25">
      <c r="A2805">
        <v>2804</v>
      </c>
      <c r="B2805">
        <v>22.739898000000004</v>
      </c>
      <c r="C2805" s="4">
        <v>1</v>
      </c>
      <c r="D2805">
        <v>29.902529999999999</v>
      </c>
      <c r="E2805" s="2">
        <v>2</v>
      </c>
      <c r="P2805">
        <v>2</v>
      </c>
      <c r="Q2805" t="str">
        <f t="shared" si="44"/>
        <v>12</v>
      </c>
    </row>
    <row r="2806" spans="1:17" x14ac:dyDescent="0.25">
      <c r="A2806">
        <v>2805</v>
      </c>
      <c r="B2806">
        <v>22.681213</v>
      </c>
      <c r="C2806" s="4">
        <v>1</v>
      </c>
      <c r="D2806">
        <v>29.902529999999999</v>
      </c>
      <c r="E2806" s="2">
        <v>2</v>
      </c>
      <c r="P2806">
        <v>2</v>
      </c>
      <c r="Q2806" t="str">
        <f t="shared" si="44"/>
        <v>12</v>
      </c>
    </row>
    <row r="2807" spans="1:17" x14ac:dyDescent="0.25">
      <c r="A2807">
        <v>2806</v>
      </c>
      <c r="B2807">
        <v>22.742898000000004</v>
      </c>
      <c r="C2807" s="4">
        <v>1</v>
      </c>
      <c r="P2807">
        <v>1</v>
      </c>
      <c r="Q2807" t="str">
        <f t="shared" si="44"/>
        <v>1</v>
      </c>
    </row>
    <row r="2808" spans="1:17" x14ac:dyDescent="0.25">
      <c r="A2808">
        <v>2807</v>
      </c>
      <c r="B2808">
        <v>22.728687000000008</v>
      </c>
      <c r="C2808" s="4">
        <v>1</v>
      </c>
      <c r="P2808">
        <v>1</v>
      </c>
      <c r="Q2808" t="str">
        <f t="shared" si="44"/>
        <v>1</v>
      </c>
    </row>
    <row r="2809" spans="1:17" x14ac:dyDescent="0.25">
      <c r="A2809">
        <v>2808</v>
      </c>
      <c r="B2809">
        <v>22.729688000000003</v>
      </c>
      <c r="C2809" s="4">
        <v>1</v>
      </c>
      <c r="H2809">
        <v>28.718004000000008</v>
      </c>
      <c r="I2809" s="5">
        <v>4</v>
      </c>
      <c r="P2809">
        <v>2</v>
      </c>
      <c r="Q2809" t="str">
        <f t="shared" si="44"/>
        <v>14</v>
      </c>
    </row>
    <row r="2810" spans="1:17" x14ac:dyDescent="0.25">
      <c r="A2810">
        <v>2809</v>
      </c>
      <c r="B2810">
        <v>22.784686000000008</v>
      </c>
      <c r="C2810" s="4">
        <v>1</v>
      </c>
      <c r="H2810">
        <v>28.700109000000005</v>
      </c>
      <c r="I2810" s="5">
        <v>4</v>
      </c>
      <c r="P2810">
        <v>2</v>
      </c>
      <c r="Q2810" t="str">
        <f t="shared" si="44"/>
        <v>14</v>
      </c>
    </row>
    <row r="2811" spans="1:17" x14ac:dyDescent="0.25">
      <c r="A2811">
        <v>2810</v>
      </c>
      <c r="B2811">
        <v>22.768266000000004</v>
      </c>
      <c r="C2811" s="4">
        <v>1</v>
      </c>
      <c r="H2811">
        <v>28.700109000000005</v>
      </c>
      <c r="I2811" s="5">
        <v>4</v>
      </c>
      <c r="P2811">
        <v>2</v>
      </c>
      <c r="Q2811" t="str">
        <f t="shared" si="44"/>
        <v>14</v>
      </c>
    </row>
    <row r="2812" spans="1:17" x14ac:dyDescent="0.25">
      <c r="A2812">
        <v>2811</v>
      </c>
      <c r="B2812">
        <v>22.790792000000003</v>
      </c>
      <c r="C2812" s="4">
        <v>1</v>
      </c>
      <c r="H2812">
        <v>28.700109000000005</v>
      </c>
      <c r="I2812" s="5">
        <v>4</v>
      </c>
      <c r="P2812">
        <v>2</v>
      </c>
      <c r="Q2812" t="str">
        <f t="shared" si="44"/>
        <v>14</v>
      </c>
    </row>
    <row r="2813" spans="1:17" x14ac:dyDescent="0.25">
      <c r="A2813">
        <v>2812</v>
      </c>
      <c r="B2813">
        <v>22.742950000000008</v>
      </c>
      <c r="C2813" s="4">
        <v>1</v>
      </c>
      <c r="F2813">
        <v>24.580108000000003</v>
      </c>
      <c r="G2813" s="3">
        <v>3</v>
      </c>
      <c r="H2813">
        <v>28.700109000000005</v>
      </c>
      <c r="I2813" s="5">
        <v>4</v>
      </c>
      <c r="P2813">
        <v>3</v>
      </c>
      <c r="Q2813" t="str">
        <f t="shared" si="44"/>
        <v>134</v>
      </c>
    </row>
    <row r="2814" spans="1:17" x14ac:dyDescent="0.25">
      <c r="A2814">
        <v>2813</v>
      </c>
      <c r="F2814">
        <v>24.580108000000003</v>
      </c>
      <c r="G2814" s="3">
        <v>3</v>
      </c>
      <c r="H2814">
        <v>28.700109000000005</v>
      </c>
      <c r="I2814" s="5">
        <v>4</v>
      </c>
      <c r="P2814">
        <v>2</v>
      </c>
      <c r="Q2814" t="str">
        <f t="shared" si="44"/>
        <v>34</v>
      </c>
    </row>
    <row r="2815" spans="1:17" x14ac:dyDescent="0.25">
      <c r="A2815">
        <v>2814</v>
      </c>
      <c r="F2815">
        <v>24.580108000000003</v>
      </c>
      <c r="G2815" s="3">
        <v>3</v>
      </c>
      <c r="H2815">
        <v>28.700109000000005</v>
      </c>
      <c r="I2815" s="5">
        <v>4</v>
      </c>
      <c r="J2815">
        <v>39.078899</v>
      </c>
      <c r="K2815" t="s">
        <v>22</v>
      </c>
      <c r="Q2815" t="str">
        <f t="shared" si="44"/>
        <v>34</v>
      </c>
    </row>
    <row r="2816" spans="1:17" x14ac:dyDescent="0.25">
      <c r="A2816">
        <v>2815</v>
      </c>
      <c r="Q2816" t="str">
        <f t="shared" si="44"/>
        <v/>
      </c>
    </row>
    <row r="2817" spans="1:17" x14ac:dyDescent="0.25">
      <c r="A2817">
        <v>2816</v>
      </c>
      <c r="J2817">
        <v>236.12013899999999</v>
      </c>
      <c r="K2817" t="s">
        <v>22</v>
      </c>
      <c r="Q2817" t="str">
        <f t="shared" si="44"/>
        <v/>
      </c>
    </row>
    <row r="2818" spans="1:17" x14ac:dyDescent="0.25">
      <c r="A2818">
        <v>2817</v>
      </c>
      <c r="B2818">
        <v>245.26722999999998</v>
      </c>
      <c r="C2818" s="4">
        <v>1</v>
      </c>
      <c r="P2818">
        <v>1</v>
      </c>
      <c r="Q2818" t="str">
        <f t="shared" ref="Q2818:Q2881" si="45">CONCATENATE(C2818,E2818,G2818,I2818)</f>
        <v>1</v>
      </c>
    </row>
    <row r="2819" spans="1:17" x14ac:dyDescent="0.25">
      <c r="A2819">
        <v>2818</v>
      </c>
      <c r="B2819">
        <v>245.27934199999999</v>
      </c>
      <c r="C2819" s="4">
        <v>1</v>
      </c>
      <c r="P2819">
        <v>1</v>
      </c>
      <c r="Q2819" t="str">
        <f t="shared" si="45"/>
        <v>1</v>
      </c>
    </row>
    <row r="2820" spans="1:17" x14ac:dyDescent="0.25">
      <c r="A2820">
        <v>2819</v>
      </c>
      <c r="B2820">
        <v>245.21672000000001</v>
      </c>
      <c r="C2820" s="4">
        <v>1</v>
      </c>
      <c r="P2820">
        <v>1</v>
      </c>
      <c r="Q2820" t="str">
        <f t="shared" si="45"/>
        <v>1</v>
      </c>
    </row>
    <row r="2821" spans="1:17" x14ac:dyDescent="0.25">
      <c r="A2821">
        <v>2820</v>
      </c>
      <c r="B2821">
        <v>245.240016</v>
      </c>
      <c r="C2821" s="4">
        <v>1</v>
      </c>
      <c r="P2821">
        <v>1</v>
      </c>
      <c r="Q2821" t="str">
        <f t="shared" si="45"/>
        <v>1</v>
      </c>
    </row>
    <row r="2822" spans="1:17" x14ac:dyDescent="0.25">
      <c r="A2822">
        <v>2821</v>
      </c>
      <c r="B2822">
        <v>245.19547900000001</v>
      </c>
      <c r="C2822" s="4">
        <v>1</v>
      </c>
      <c r="P2822">
        <v>1</v>
      </c>
      <c r="Q2822" t="str">
        <f t="shared" si="45"/>
        <v>1</v>
      </c>
    </row>
    <row r="2823" spans="1:17" x14ac:dyDescent="0.25">
      <c r="A2823">
        <v>2822</v>
      </c>
      <c r="B2823">
        <v>245.18981099999999</v>
      </c>
      <c r="C2823" s="4">
        <v>1</v>
      </c>
      <c r="P2823">
        <v>1</v>
      </c>
      <c r="Q2823" t="str">
        <f t="shared" si="45"/>
        <v>1</v>
      </c>
    </row>
    <row r="2824" spans="1:17" x14ac:dyDescent="0.25">
      <c r="A2824">
        <v>2823</v>
      </c>
      <c r="B2824">
        <v>245.254806</v>
      </c>
      <c r="C2824" s="4">
        <v>1</v>
      </c>
      <c r="P2824">
        <v>1</v>
      </c>
      <c r="Q2824" t="str">
        <f t="shared" si="45"/>
        <v>1</v>
      </c>
    </row>
    <row r="2825" spans="1:17" x14ac:dyDescent="0.25">
      <c r="A2825">
        <v>2824</v>
      </c>
      <c r="B2825">
        <v>245.11141499999999</v>
      </c>
      <c r="C2825" s="4">
        <v>1</v>
      </c>
      <c r="D2825">
        <v>236.96638200000001</v>
      </c>
      <c r="E2825" s="2">
        <v>2</v>
      </c>
      <c r="P2825">
        <v>2</v>
      </c>
      <c r="Q2825" t="str">
        <f t="shared" si="45"/>
        <v>12</v>
      </c>
    </row>
    <row r="2826" spans="1:17" x14ac:dyDescent="0.25">
      <c r="A2826">
        <v>2825</v>
      </c>
      <c r="B2826">
        <v>245.17058500000002</v>
      </c>
      <c r="C2826" s="4">
        <v>1</v>
      </c>
      <c r="D2826">
        <v>236.953959</v>
      </c>
      <c r="E2826" s="2">
        <v>2</v>
      </c>
      <c r="P2826">
        <v>2</v>
      </c>
      <c r="Q2826" t="str">
        <f t="shared" si="45"/>
        <v>12</v>
      </c>
    </row>
    <row r="2827" spans="1:17" x14ac:dyDescent="0.25">
      <c r="A2827">
        <v>2826</v>
      </c>
      <c r="B2827">
        <v>245.26722999999998</v>
      </c>
      <c r="C2827" s="4">
        <v>1</v>
      </c>
      <c r="D2827">
        <v>236.904325</v>
      </c>
      <c r="E2827" s="2">
        <v>2</v>
      </c>
      <c r="P2827">
        <v>2</v>
      </c>
      <c r="Q2827" t="str">
        <f t="shared" si="45"/>
        <v>12</v>
      </c>
    </row>
    <row r="2828" spans="1:17" x14ac:dyDescent="0.25">
      <c r="A2828">
        <v>2827</v>
      </c>
      <c r="D2828">
        <v>236.90767600000001</v>
      </c>
      <c r="E2828" s="2">
        <v>2</v>
      </c>
      <c r="P2828">
        <v>1</v>
      </c>
      <c r="Q2828" t="str">
        <f t="shared" si="45"/>
        <v>2</v>
      </c>
    </row>
    <row r="2829" spans="1:17" x14ac:dyDescent="0.25">
      <c r="A2829">
        <v>2828</v>
      </c>
      <c r="D2829">
        <v>236.89643799999999</v>
      </c>
      <c r="E2829" s="2">
        <v>2</v>
      </c>
      <c r="P2829">
        <v>1</v>
      </c>
      <c r="Q2829" t="str">
        <f t="shared" si="45"/>
        <v>2</v>
      </c>
    </row>
    <row r="2830" spans="1:17" x14ac:dyDescent="0.25">
      <c r="A2830">
        <v>2829</v>
      </c>
      <c r="D2830">
        <v>236.84881300000001</v>
      </c>
      <c r="E2830" s="2">
        <v>2</v>
      </c>
      <c r="F2830">
        <v>240.127296</v>
      </c>
      <c r="G2830" s="3">
        <v>3</v>
      </c>
      <c r="P2830">
        <v>2</v>
      </c>
      <c r="Q2830" t="str">
        <f t="shared" si="45"/>
        <v>23</v>
      </c>
    </row>
    <row r="2831" spans="1:17" x14ac:dyDescent="0.25">
      <c r="A2831">
        <v>2830</v>
      </c>
      <c r="D2831">
        <v>236.87154100000001</v>
      </c>
      <c r="E2831" s="2">
        <v>2</v>
      </c>
      <c r="F2831">
        <v>240.17090100000001</v>
      </c>
      <c r="G2831" s="3">
        <v>3</v>
      </c>
      <c r="P2831">
        <v>2</v>
      </c>
      <c r="Q2831" t="str">
        <f t="shared" si="45"/>
        <v>23</v>
      </c>
    </row>
    <row r="2832" spans="1:17" x14ac:dyDescent="0.25">
      <c r="A2832">
        <v>2831</v>
      </c>
      <c r="D2832">
        <v>236.96638200000001</v>
      </c>
      <c r="E2832" s="2">
        <v>2</v>
      </c>
      <c r="F2832">
        <v>240.112041</v>
      </c>
      <c r="G2832" s="3">
        <v>3</v>
      </c>
      <c r="H2832">
        <v>237.59212199999999</v>
      </c>
      <c r="I2832" s="5">
        <v>4</v>
      </c>
      <c r="P2832">
        <v>3</v>
      </c>
      <c r="Q2832" t="str">
        <f t="shared" si="45"/>
        <v>234</v>
      </c>
    </row>
    <row r="2833" spans="1:17" x14ac:dyDescent="0.25">
      <c r="A2833">
        <v>2832</v>
      </c>
      <c r="F2833">
        <v>240.096217</v>
      </c>
      <c r="G2833" s="3">
        <v>3</v>
      </c>
      <c r="H2833">
        <v>237.53485799999999</v>
      </c>
      <c r="I2833" s="5">
        <v>4</v>
      </c>
      <c r="P2833">
        <v>2</v>
      </c>
      <c r="Q2833" t="str">
        <f t="shared" si="45"/>
        <v>34</v>
      </c>
    </row>
    <row r="2834" spans="1:17" x14ac:dyDescent="0.25">
      <c r="A2834">
        <v>2833</v>
      </c>
      <c r="F2834">
        <v>240.11513400000001</v>
      </c>
      <c r="G2834" s="3">
        <v>3</v>
      </c>
      <c r="H2834">
        <v>237.50820999999999</v>
      </c>
      <c r="I2834" s="5">
        <v>4</v>
      </c>
      <c r="P2834">
        <v>2</v>
      </c>
      <c r="Q2834" t="str">
        <f t="shared" si="45"/>
        <v>34</v>
      </c>
    </row>
    <row r="2835" spans="1:17" x14ac:dyDescent="0.25">
      <c r="A2835">
        <v>2834</v>
      </c>
      <c r="F2835">
        <v>240.21043700000001</v>
      </c>
      <c r="G2835" s="3">
        <v>3</v>
      </c>
      <c r="H2835">
        <v>237.54645400000001</v>
      </c>
      <c r="I2835" s="5">
        <v>4</v>
      </c>
      <c r="P2835">
        <v>2</v>
      </c>
      <c r="Q2835" t="str">
        <f t="shared" si="45"/>
        <v>34</v>
      </c>
    </row>
    <row r="2836" spans="1:17" x14ac:dyDescent="0.25">
      <c r="A2836">
        <v>2835</v>
      </c>
      <c r="F2836">
        <v>240.184819</v>
      </c>
      <c r="G2836" s="3">
        <v>3</v>
      </c>
      <c r="H2836">
        <v>237.56315499999999</v>
      </c>
      <c r="I2836" s="5">
        <v>4</v>
      </c>
      <c r="P2836">
        <v>2</v>
      </c>
      <c r="Q2836" t="str">
        <f t="shared" si="45"/>
        <v>34</v>
      </c>
    </row>
    <row r="2837" spans="1:17" x14ac:dyDescent="0.25">
      <c r="A2837">
        <v>2836</v>
      </c>
      <c r="F2837">
        <v>240.127296</v>
      </c>
      <c r="G2837" s="3">
        <v>3</v>
      </c>
      <c r="H2837">
        <v>237.543361</v>
      </c>
      <c r="I2837" s="5">
        <v>4</v>
      </c>
      <c r="P2837">
        <v>2</v>
      </c>
      <c r="Q2837" t="str">
        <f t="shared" si="45"/>
        <v>34</v>
      </c>
    </row>
    <row r="2838" spans="1:17" x14ac:dyDescent="0.25">
      <c r="A2838">
        <v>2837</v>
      </c>
      <c r="H2838">
        <v>237.53568200000001</v>
      </c>
      <c r="I2838" s="5">
        <v>4</v>
      </c>
      <c r="P2838">
        <v>1</v>
      </c>
      <c r="Q2838" t="str">
        <f t="shared" si="45"/>
        <v>4</v>
      </c>
    </row>
    <row r="2839" spans="1:17" x14ac:dyDescent="0.25">
      <c r="A2839">
        <v>2838</v>
      </c>
      <c r="H2839">
        <v>237.59212199999999</v>
      </c>
      <c r="I2839" s="5">
        <v>4</v>
      </c>
      <c r="P2839">
        <v>1</v>
      </c>
      <c r="Q2839" t="str">
        <f t="shared" si="45"/>
        <v>4</v>
      </c>
    </row>
    <row r="2840" spans="1:17" x14ac:dyDescent="0.25">
      <c r="A2840">
        <v>2839</v>
      </c>
      <c r="P2840">
        <v>0</v>
      </c>
      <c r="Q2840" t="str">
        <f t="shared" si="45"/>
        <v/>
      </c>
    </row>
    <row r="2841" spans="1:17" x14ac:dyDescent="0.25">
      <c r="A2841">
        <v>2840</v>
      </c>
      <c r="P2841">
        <v>0</v>
      </c>
      <c r="Q2841" t="str">
        <f t="shared" si="45"/>
        <v/>
      </c>
    </row>
    <row r="2842" spans="1:17" x14ac:dyDescent="0.25">
      <c r="A2842">
        <v>2841</v>
      </c>
      <c r="P2842">
        <v>0</v>
      </c>
      <c r="Q2842" t="str">
        <f t="shared" si="45"/>
        <v/>
      </c>
    </row>
    <row r="2843" spans="1:17" x14ac:dyDescent="0.25">
      <c r="A2843">
        <v>2842</v>
      </c>
      <c r="P2843">
        <v>0</v>
      </c>
      <c r="Q2843" t="str">
        <f t="shared" si="45"/>
        <v/>
      </c>
    </row>
    <row r="2844" spans="1:17" x14ac:dyDescent="0.25">
      <c r="A2844">
        <v>2843</v>
      </c>
      <c r="P2844">
        <v>0</v>
      </c>
      <c r="Q2844" t="str">
        <f t="shared" si="45"/>
        <v/>
      </c>
    </row>
    <row r="2845" spans="1:17" x14ac:dyDescent="0.25">
      <c r="A2845">
        <v>2844</v>
      </c>
      <c r="P2845">
        <v>0</v>
      </c>
      <c r="Q2845" t="str">
        <f t="shared" si="45"/>
        <v/>
      </c>
    </row>
    <row r="2846" spans="1:17" x14ac:dyDescent="0.25">
      <c r="A2846">
        <v>2845</v>
      </c>
      <c r="P2846">
        <v>0</v>
      </c>
      <c r="Q2846" t="str">
        <f t="shared" si="45"/>
        <v/>
      </c>
    </row>
    <row r="2847" spans="1:17" x14ac:dyDescent="0.25">
      <c r="A2847">
        <v>2846</v>
      </c>
      <c r="D2847">
        <v>209.039061</v>
      </c>
      <c r="E2847" s="2">
        <v>2</v>
      </c>
      <c r="P2847">
        <v>1</v>
      </c>
      <c r="Q2847" t="str">
        <f t="shared" si="45"/>
        <v>2</v>
      </c>
    </row>
    <row r="2848" spans="1:17" x14ac:dyDescent="0.25">
      <c r="A2848">
        <v>2847</v>
      </c>
      <c r="D2848">
        <v>209.00840199999999</v>
      </c>
      <c r="E2848" s="2">
        <v>2</v>
      </c>
      <c r="P2848">
        <v>1</v>
      </c>
      <c r="Q2848" t="str">
        <f t="shared" si="45"/>
        <v>2</v>
      </c>
    </row>
    <row r="2849" spans="1:17" x14ac:dyDescent="0.25">
      <c r="A2849">
        <v>2848</v>
      </c>
      <c r="D2849">
        <v>209.01834700000001</v>
      </c>
      <c r="E2849" s="2">
        <v>2</v>
      </c>
      <c r="P2849">
        <v>1</v>
      </c>
      <c r="Q2849" t="str">
        <f t="shared" si="45"/>
        <v>2</v>
      </c>
    </row>
    <row r="2850" spans="1:17" x14ac:dyDescent="0.25">
      <c r="A2850">
        <v>2849</v>
      </c>
      <c r="D2850">
        <v>209.056105</v>
      </c>
      <c r="E2850" s="2">
        <v>2</v>
      </c>
      <c r="P2850">
        <v>1</v>
      </c>
      <c r="Q2850" t="str">
        <f t="shared" si="45"/>
        <v>2</v>
      </c>
    </row>
    <row r="2851" spans="1:17" x14ac:dyDescent="0.25">
      <c r="A2851">
        <v>2850</v>
      </c>
      <c r="B2851">
        <v>204.18860100000001</v>
      </c>
      <c r="C2851" s="4">
        <v>1</v>
      </c>
      <c r="D2851">
        <v>209.06396000000001</v>
      </c>
      <c r="E2851" s="2">
        <v>2</v>
      </c>
      <c r="P2851">
        <v>2</v>
      </c>
      <c r="Q2851" t="str">
        <f t="shared" si="45"/>
        <v>12</v>
      </c>
    </row>
    <row r="2852" spans="1:17" x14ac:dyDescent="0.25">
      <c r="A2852">
        <v>2851</v>
      </c>
      <c r="B2852">
        <v>204.16697200000002</v>
      </c>
      <c r="C2852" s="4">
        <v>1</v>
      </c>
      <c r="D2852">
        <v>209.07181800000001</v>
      </c>
      <c r="E2852" s="2">
        <v>2</v>
      </c>
      <c r="P2852">
        <v>2</v>
      </c>
      <c r="Q2852" t="str">
        <f t="shared" si="45"/>
        <v>12</v>
      </c>
    </row>
    <row r="2853" spans="1:17" x14ac:dyDescent="0.25">
      <c r="A2853">
        <v>2852</v>
      </c>
      <c r="B2853">
        <v>204.24849900000001</v>
      </c>
      <c r="C2853" s="4">
        <v>1</v>
      </c>
      <c r="D2853">
        <v>209.039061</v>
      </c>
      <c r="E2853" s="2">
        <v>2</v>
      </c>
      <c r="P2853">
        <v>2</v>
      </c>
      <c r="Q2853" t="str">
        <f t="shared" si="45"/>
        <v>12</v>
      </c>
    </row>
    <row r="2854" spans="1:17" x14ac:dyDescent="0.25">
      <c r="A2854">
        <v>2853</v>
      </c>
      <c r="B2854">
        <v>204.252116</v>
      </c>
      <c r="C2854" s="4">
        <v>1</v>
      </c>
      <c r="D2854">
        <v>209.039061</v>
      </c>
      <c r="E2854" s="2">
        <v>2</v>
      </c>
      <c r="P2854">
        <v>2</v>
      </c>
      <c r="Q2854" t="str">
        <f t="shared" si="45"/>
        <v>12</v>
      </c>
    </row>
    <row r="2855" spans="1:17" x14ac:dyDescent="0.25">
      <c r="A2855">
        <v>2854</v>
      </c>
      <c r="B2855">
        <v>204.208449</v>
      </c>
      <c r="C2855" s="4">
        <v>1</v>
      </c>
      <c r="P2855">
        <v>1</v>
      </c>
      <c r="Q2855" t="str">
        <f t="shared" si="45"/>
        <v>1</v>
      </c>
    </row>
    <row r="2856" spans="1:17" x14ac:dyDescent="0.25">
      <c r="A2856">
        <v>2855</v>
      </c>
      <c r="B2856">
        <v>204.258543</v>
      </c>
      <c r="C2856" s="4">
        <v>1</v>
      </c>
      <c r="P2856">
        <v>1</v>
      </c>
      <c r="Q2856" t="str">
        <f t="shared" si="45"/>
        <v>1</v>
      </c>
    </row>
    <row r="2857" spans="1:17" x14ac:dyDescent="0.25">
      <c r="A2857">
        <v>2856</v>
      </c>
      <c r="B2857">
        <v>204.18860100000001</v>
      </c>
      <c r="C2857" s="4">
        <v>1</v>
      </c>
      <c r="F2857">
        <v>204.15722500000001</v>
      </c>
      <c r="G2857" s="3">
        <v>3</v>
      </c>
      <c r="H2857">
        <v>204.68632700000001</v>
      </c>
      <c r="I2857" s="5">
        <v>4</v>
      </c>
      <c r="P2857">
        <v>3</v>
      </c>
      <c r="Q2857" t="str">
        <f t="shared" si="45"/>
        <v>134</v>
      </c>
    </row>
    <row r="2858" spans="1:17" x14ac:dyDescent="0.25">
      <c r="A2858">
        <v>2857</v>
      </c>
      <c r="F2858">
        <v>204.200232</v>
      </c>
      <c r="G2858" s="3">
        <v>3</v>
      </c>
      <c r="H2858">
        <v>204.64414099999999</v>
      </c>
      <c r="I2858" s="5">
        <v>4</v>
      </c>
      <c r="P2858">
        <v>2</v>
      </c>
      <c r="Q2858" t="str">
        <f t="shared" si="45"/>
        <v>34</v>
      </c>
    </row>
    <row r="2859" spans="1:17" x14ac:dyDescent="0.25">
      <c r="A2859">
        <v>2858</v>
      </c>
      <c r="F2859">
        <v>204.089934</v>
      </c>
      <c r="G2859" s="3">
        <v>3</v>
      </c>
      <c r="H2859">
        <v>204.69673399999999</v>
      </c>
      <c r="I2859" s="5">
        <v>4</v>
      </c>
      <c r="P2859">
        <v>2</v>
      </c>
      <c r="Q2859" t="str">
        <f t="shared" si="45"/>
        <v>34</v>
      </c>
    </row>
    <row r="2860" spans="1:17" x14ac:dyDescent="0.25">
      <c r="A2860">
        <v>2859</v>
      </c>
      <c r="F2860">
        <v>204.148146</v>
      </c>
      <c r="G2860" s="3">
        <v>3</v>
      </c>
      <c r="H2860">
        <v>204.769644</v>
      </c>
      <c r="I2860" s="5">
        <v>4</v>
      </c>
      <c r="P2860">
        <v>2</v>
      </c>
      <c r="Q2860" t="str">
        <f t="shared" si="45"/>
        <v>34</v>
      </c>
    </row>
    <row r="2861" spans="1:17" x14ac:dyDescent="0.25">
      <c r="A2861">
        <v>2860</v>
      </c>
      <c r="F2861">
        <v>204.150847</v>
      </c>
      <c r="G2861" s="3">
        <v>3</v>
      </c>
      <c r="H2861">
        <v>204.74341800000002</v>
      </c>
      <c r="I2861" s="5">
        <v>4</v>
      </c>
      <c r="P2861">
        <v>2</v>
      </c>
      <c r="Q2861" t="str">
        <f t="shared" si="45"/>
        <v>34</v>
      </c>
    </row>
    <row r="2862" spans="1:17" x14ac:dyDescent="0.25">
      <c r="A2862">
        <v>2861</v>
      </c>
      <c r="F2862">
        <v>204.16788700000001</v>
      </c>
      <c r="G2862" s="3">
        <v>3</v>
      </c>
      <c r="H2862">
        <v>204.68632700000001</v>
      </c>
      <c r="I2862" s="5">
        <v>4</v>
      </c>
      <c r="P2862">
        <v>2</v>
      </c>
      <c r="Q2862" t="str">
        <f t="shared" si="45"/>
        <v>34</v>
      </c>
    </row>
    <row r="2863" spans="1:17" x14ac:dyDescent="0.25">
      <c r="A2863">
        <v>2862</v>
      </c>
      <c r="F2863">
        <v>204.15722500000001</v>
      </c>
      <c r="G2863" s="3">
        <v>3</v>
      </c>
      <c r="H2863">
        <v>204.667147</v>
      </c>
      <c r="I2863" s="5">
        <v>4</v>
      </c>
      <c r="P2863">
        <v>2</v>
      </c>
      <c r="Q2863" t="str">
        <f t="shared" si="45"/>
        <v>34</v>
      </c>
    </row>
    <row r="2864" spans="1:17" x14ac:dyDescent="0.25">
      <c r="A2864">
        <v>2863</v>
      </c>
      <c r="P2864">
        <v>0</v>
      </c>
      <c r="Q2864" t="str">
        <f t="shared" si="45"/>
        <v/>
      </c>
    </row>
    <row r="2865" spans="1:17" x14ac:dyDescent="0.25">
      <c r="A2865">
        <v>2864</v>
      </c>
      <c r="P2865">
        <v>0</v>
      </c>
      <c r="Q2865" t="str">
        <f t="shared" si="45"/>
        <v/>
      </c>
    </row>
    <row r="2866" spans="1:17" x14ac:dyDescent="0.25">
      <c r="A2866">
        <v>2865</v>
      </c>
      <c r="P2866">
        <v>0</v>
      </c>
      <c r="Q2866" t="str">
        <f t="shared" si="45"/>
        <v/>
      </c>
    </row>
    <row r="2867" spans="1:17" x14ac:dyDescent="0.25">
      <c r="A2867">
        <v>2866</v>
      </c>
      <c r="D2867">
        <v>178.24000599999999</v>
      </c>
      <c r="E2867" s="2">
        <v>2</v>
      </c>
      <c r="P2867">
        <v>1</v>
      </c>
      <c r="Q2867" t="str">
        <f t="shared" si="45"/>
        <v>2</v>
      </c>
    </row>
    <row r="2868" spans="1:17" x14ac:dyDescent="0.25">
      <c r="A2868">
        <v>2867</v>
      </c>
      <c r="D2868">
        <v>178.322653</v>
      </c>
      <c r="E2868" s="2">
        <v>2</v>
      </c>
      <c r="P2868">
        <v>1</v>
      </c>
      <c r="Q2868" t="str">
        <f t="shared" si="45"/>
        <v>2</v>
      </c>
    </row>
    <row r="2869" spans="1:17" x14ac:dyDescent="0.25">
      <c r="A2869">
        <v>2868</v>
      </c>
      <c r="D2869">
        <v>178.306838</v>
      </c>
      <c r="E2869" s="2">
        <v>2</v>
      </c>
      <c r="P2869">
        <v>1</v>
      </c>
      <c r="Q2869" t="str">
        <f t="shared" si="45"/>
        <v>2</v>
      </c>
    </row>
    <row r="2870" spans="1:17" x14ac:dyDescent="0.25">
      <c r="A2870">
        <v>2869</v>
      </c>
      <c r="D2870">
        <v>178.277297</v>
      </c>
      <c r="E2870" s="2">
        <v>2</v>
      </c>
      <c r="P2870">
        <v>1</v>
      </c>
      <c r="Q2870" t="str">
        <f t="shared" si="45"/>
        <v>2</v>
      </c>
    </row>
    <row r="2871" spans="1:17" x14ac:dyDescent="0.25">
      <c r="A2871">
        <v>2870</v>
      </c>
      <c r="D2871">
        <v>178.264443</v>
      </c>
      <c r="E2871" s="2">
        <v>2</v>
      </c>
      <c r="P2871">
        <v>1</v>
      </c>
      <c r="Q2871" t="str">
        <f t="shared" si="45"/>
        <v>2</v>
      </c>
    </row>
    <row r="2872" spans="1:17" x14ac:dyDescent="0.25">
      <c r="A2872">
        <v>2871</v>
      </c>
      <c r="B2872">
        <v>170.90951799999999</v>
      </c>
      <c r="C2872" s="4">
        <v>1</v>
      </c>
      <c r="D2872">
        <v>178.28847000000002</v>
      </c>
      <c r="E2872" s="2">
        <v>2</v>
      </c>
      <c r="P2872">
        <v>2</v>
      </c>
      <c r="Q2872" t="str">
        <f t="shared" si="45"/>
        <v>12</v>
      </c>
    </row>
    <row r="2873" spans="1:17" x14ac:dyDescent="0.25">
      <c r="A2873">
        <v>2872</v>
      </c>
      <c r="B2873">
        <v>170.89217200000002</v>
      </c>
      <c r="C2873" s="4">
        <v>1</v>
      </c>
      <c r="D2873">
        <v>178.310971</v>
      </c>
      <c r="E2873" s="2">
        <v>2</v>
      </c>
      <c r="P2873">
        <v>2</v>
      </c>
      <c r="Q2873" t="str">
        <f t="shared" si="45"/>
        <v>12</v>
      </c>
    </row>
    <row r="2874" spans="1:17" x14ac:dyDescent="0.25">
      <c r="A2874">
        <v>2873</v>
      </c>
      <c r="B2874">
        <v>170.875235</v>
      </c>
      <c r="C2874" s="4">
        <v>1</v>
      </c>
      <c r="D2874">
        <v>178.24000599999999</v>
      </c>
      <c r="E2874" s="2">
        <v>2</v>
      </c>
      <c r="P2874">
        <v>2</v>
      </c>
      <c r="Q2874" t="str">
        <f t="shared" si="45"/>
        <v>12</v>
      </c>
    </row>
    <row r="2875" spans="1:17" x14ac:dyDescent="0.25">
      <c r="A2875">
        <v>2874</v>
      </c>
      <c r="B2875">
        <v>170.909773</v>
      </c>
      <c r="C2875" s="4">
        <v>1</v>
      </c>
      <c r="P2875">
        <v>1</v>
      </c>
      <c r="Q2875" t="str">
        <f t="shared" si="45"/>
        <v>1</v>
      </c>
    </row>
    <row r="2876" spans="1:17" x14ac:dyDescent="0.25">
      <c r="A2876">
        <v>2875</v>
      </c>
      <c r="B2876">
        <v>170.92033400000003</v>
      </c>
      <c r="C2876" s="4">
        <v>1</v>
      </c>
      <c r="P2876">
        <v>1</v>
      </c>
      <c r="Q2876" t="str">
        <f t="shared" si="45"/>
        <v>1</v>
      </c>
    </row>
    <row r="2877" spans="1:17" x14ac:dyDescent="0.25">
      <c r="A2877">
        <v>2876</v>
      </c>
      <c r="B2877">
        <v>170.93946700000001</v>
      </c>
      <c r="C2877" s="4">
        <v>1</v>
      </c>
      <c r="P2877">
        <v>1</v>
      </c>
      <c r="Q2877" t="str">
        <f t="shared" si="45"/>
        <v>1</v>
      </c>
    </row>
    <row r="2878" spans="1:17" x14ac:dyDescent="0.25">
      <c r="A2878">
        <v>2877</v>
      </c>
      <c r="B2878">
        <v>170.90951799999999</v>
      </c>
      <c r="C2878" s="4">
        <v>1</v>
      </c>
      <c r="P2878">
        <v>1</v>
      </c>
      <c r="Q2878" t="str">
        <f t="shared" si="45"/>
        <v>1</v>
      </c>
    </row>
    <row r="2879" spans="1:17" x14ac:dyDescent="0.25">
      <c r="A2879">
        <v>2878</v>
      </c>
      <c r="H2879">
        <v>169.58576099999999</v>
      </c>
      <c r="I2879" s="5">
        <v>4</v>
      </c>
      <c r="P2879">
        <v>1</v>
      </c>
      <c r="Q2879" t="str">
        <f t="shared" si="45"/>
        <v>4</v>
      </c>
    </row>
    <row r="2880" spans="1:17" x14ac:dyDescent="0.25">
      <c r="A2880">
        <v>2879</v>
      </c>
      <c r="F2880">
        <v>169.28445099999999</v>
      </c>
      <c r="G2880" s="3">
        <v>3</v>
      </c>
      <c r="H2880">
        <v>169.58714000000001</v>
      </c>
      <c r="I2880" s="5">
        <v>4</v>
      </c>
      <c r="P2880">
        <v>2</v>
      </c>
      <c r="Q2880" t="str">
        <f t="shared" si="45"/>
        <v>34</v>
      </c>
    </row>
    <row r="2881" spans="1:17" x14ac:dyDescent="0.25">
      <c r="A2881">
        <v>2880</v>
      </c>
      <c r="F2881">
        <v>169.25792200000001</v>
      </c>
      <c r="G2881" s="3">
        <v>3</v>
      </c>
      <c r="H2881">
        <v>169.55892600000001</v>
      </c>
      <c r="I2881" s="5">
        <v>4</v>
      </c>
      <c r="P2881">
        <v>2</v>
      </c>
      <c r="Q2881" t="str">
        <f t="shared" si="45"/>
        <v>34</v>
      </c>
    </row>
    <row r="2882" spans="1:17" x14ac:dyDescent="0.25">
      <c r="A2882">
        <v>2881</v>
      </c>
      <c r="F2882">
        <v>169.22032200000001</v>
      </c>
      <c r="G2882" s="3">
        <v>3</v>
      </c>
      <c r="H2882">
        <v>169.550814</v>
      </c>
      <c r="I2882" s="5">
        <v>4</v>
      </c>
      <c r="P2882">
        <v>2</v>
      </c>
      <c r="Q2882" t="str">
        <f t="shared" ref="Q2882:Q2945" si="46">CONCATENATE(C2882,E2882,G2882,I2882)</f>
        <v>34</v>
      </c>
    </row>
    <row r="2883" spans="1:17" x14ac:dyDescent="0.25">
      <c r="A2883">
        <v>2882</v>
      </c>
      <c r="F2883">
        <v>169.28797</v>
      </c>
      <c r="G2883" s="3">
        <v>3</v>
      </c>
      <c r="H2883">
        <v>169.60111699999999</v>
      </c>
      <c r="I2883" s="5">
        <v>4</v>
      </c>
      <c r="P2883">
        <v>2</v>
      </c>
      <c r="Q2883" t="str">
        <f t="shared" si="46"/>
        <v>34</v>
      </c>
    </row>
    <row r="2884" spans="1:17" x14ac:dyDescent="0.25">
      <c r="A2884">
        <v>2883</v>
      </c>
      <c r="F2884">
        <v>169.408322</v>
      </c>
      <c r="G2884" s="3">
        <v>3</v>
      </c>
      <c r="H2884">
        <v>169.57295500000001</v>
      </c>
      <c r="I2884" s="5">
        <v>4</v>
      </c>
      <c r="P2884">
        <v>2</v>
      </c>
      <c r="Q2884" t="str">
        <f t="shared" si="46"/>
        <v>34</v>
      </c>
    </row>
    <row r="2885" spans="1:17" x14ac:dyDescent="0.25">
      <c r="A2885">
        <v>2884</v>
      </c>
      <c r="F2885">
        <v>169.34255999999999</v>
      </c>
      <c r="G2885" s="3">
        <v>3</v>
      </c>
      <c r="H2885">
        <v>169.646422</v>
      </c>
      <c r="I2885" s="5">
        <v>4</v>
      </c>
      <c r="P2885">
        <v>2</v>
      </c>
      <c r="Q2885" t="str">
        <f t="shared" si="46"/>
        <v>34</v>
      </c>
    </row>
    <row r="2886" spans="1:17" x14ac:dyDescent="0.25">
      <c r="A2886">
        <v>2885</v>
      </c>
      <c r="F2886">
        <v>169.28445099999999</v>
      </c>
      <c r="G2886" s="3">
        <v>3</v>
      </c>
      <c r="H2886">
        <v>169.58576099999999</v>
      </c>
      <c r="I2886" s="5">
        <v>4</v>
      </c>
      <c r="P2886">
        <v>2</v>
      </c>
      <c r="Q2886" t="str">
        <f t="shared" si="46"/>
        <v>34</v>
      </c>
    </row>
    <row r="2887" spans="1:17" x14ac:dyDescent="0.25">
      <c r="A2887">
        <v>2886</v>
      </c>
      <c r="D2887">
        <v>152.65955100000002</v>
      </c>
      <c r="E2887" s="2">
        <v>2</v>
      </c>
      <c r="P2887">
        <v>1</v>
      </c>
      <c r="Q2887" t="str">
        <f t="shared" si="46"/>
        <v>2</v>
      </c>
    </row>
    <row r="2888" spans="1:17" x14ac:dyDescent="0.25">
      <c r="A2888">
        <v>2887</v>
      </c>
      <c r="D2888">
        <v>152.57598400000001</v>
      </c>
      <c r="E2888" s="2">
        <v>2</v>
      </c>
      <c r="P2888">
        <v>1</v>
      </c>
      <c r="Q2888" t="str">
        <f t="shared" si="46"/>
        <v>2</v>
      </c>
    </row>
    <row r="2889" spans="1:17" x14ac:dyDescent="0.25">
      <c r="A2889">
        <v>2888</v>
      </c>
      <c r="D2889">
        <v>152.59955500000001</v>
      </c>
      <c r="E2889" s="2">
        <v>2</v>
      </c>
      <c r="P2889">
        <v>1</v>
      </c>
      <c r="Q2889" t="str">
        <f t="shared" si="46"/>
        <v>2</v>
      </c>
    </row>
    <row r="2890" spans="1:17" x14ac:dyDescent="0.25">
      <c r="A2890">
        <v>2889</v>
      </c>
      <c r="D2890">
        <v>152.62363500000001</v>
      </c>
      <c r="E2890" s="2">
        <v>2</v>
      </c>
      <c r="P2890">
        <v>1</v>
      </c>
      <c r="Q2890" t="str">
        <f t="shared" si="46"/>
        <v>2</v>
      </c>
    </row>
    <row r="2891" spans="1:17" x14ac:dyDescent="0.25">
      <c r="A2891">
        <v>2890</v>
      </c>
      <c r="D2891">
        <v>152.648123</v>
      </c>
      <c r="E2891" s="2">
        <v>2</v>
      </c>
      <c r="P2891">
        <v>1</v>
      </c>
      <c r="Q2891" t="str">
        <f t="shared" si="46"/>
        <v>2</v>
      </c>
    </row>
    <row r="2892" spans="1:17" x14ac:dyDescent="0.25">
      <c r="A2892">
        <v>2891</v>
      </c>
      <c r="D2892">
        <v>152.54670000000002</v>
      </c>
      <c r="E2892" s="2">
        <v>2</v>
      </c>
      <c r="P2892">
        <v>1</v>
      </c>
      <c r="Q2892" t="str">
        <f t="shared" si="46"/>
        <v>2</v>
      </c>
    </row>
    <row r="2893" spans="1:17" x14ac:dyDescent="0.25">
      <c r="A2893">
        <v>2892</v>
      </c>
      <c r="B2893">
        <v>134.02652600000002</v>
      </c>
      <c r="C2893" s="4">
        <v>1</v>
      </c>
      <c r="D2893">
        <v>152.50787600000001</v>
      </c>
      <c r="E2893" s="2">
        <v>2</v>
      </c>
      <c r="P2893">
        <v>2</v>
      </c>
      <c r="Q2893" t="str">
        <f t="shared" si="46"/>
        <v>12</v>
      </c>
    </row>
    <row r="2894" spans="1:17" x14ac:dyDescent="0.25">
      <c r="A2894">
        <v>2893</v>
      </c>
      <c r="B2894">
        <v>133.97948700000001</v>
      </c>
      <c r="C2894" s="4">
        <v>1</v>
      </c>
      <c r="D2894">
        <v>152.65955100000002</v>
      </c>
      <c r="E2894" s="2">
        <v>2</v>
      </c>
      <c r="P2894">
        <v>2</v>
      </c>
      <c r="Q2894" t="str">
        <f t="shared" si="46"/>
        <v>12</v>
      </c>
    </row>
    <row r="2895" spans="1:17" x14ac:dyDescent="0.25">
      <c r="A2895">
        <v>2894</v>
      </c>
      <c r="B2895">
        <v>133.959227</v>
      </c>
      <c r="C2895" s="4">
        <v>1</v>
      </c>
      <c r="P2895">
        <v>1</v>
      </c>
      <c r="Q2895" t="str">
        <f t="shared" si="46"/>
        <v>1</v>
      </c>
    </row>
    <row r="2896" spans="1:17" x14ac:dyDescent="0.25">
      <c r="A2896">
        <v>2895</v>
      </c>
      <c r="B2896">
        <v>133.95887200000001</v>
      </c>
      <c r="C2896" s="4">
        <v>1</v>
      </c>
      <c r="P2896">
        <v>1</v>
      </c>
      <c r="Q2896" t="str">
        <f t="shared" si="46"/>
        <v>1</v>
      </c>
    </row>
    <row r="2897" spans="1:17" x14ac:dyDescent="0.25">
      <c r="A2897">
        <v>2896</v>
      </c>
      <c r="B2897">
        <v>133.99723700000001</v>
      </c>
      <c r="C2897" s="4">
        <v>1</v>
      </c>
      <c r="P2897">
        <v>1</v>
      </c>
      <c r="Q2897" t="str">
        <f t="shared" si="46"/>
        <v>1</v>
      </c>
    </row>
    <row r="2898" spans="1:17" x14ac:dyDescent="0.25">
      <c r="A2898">
        <v>2897</v>
      </c>
      <c r="B2898">
        <v>133.95453900000001</v>
      </c>
      <c r="C2898" s="4">
        <v>1</v>
      </c>
      <c r="P2898">
        <v>1</v>
      </c>
      <c r="Q2898" t="str">
        <f t="shared" si="46"/>
        <v>1</v>
      </c>
    </row>
    <row r="2899" spans="1:17" x14ac:dyDescent="0.25">
      <c r="A2899">
        <v>2898</v>
      </c>
      <c r="B2899">
        <v>134.01820600000002</v>
      </c>
      <c r="C2899" s="4">
        <v>1</v>
      </c>
      <c r="P2899">
        <v>1</v>
      </c>
      <c r="Q2899" t="str">
        <f t="shared" si="46"/>
        <v>1</v>
      </c>
    </row>
    <row r="2900" spans="1:17" x14ac:dyDescent="0.25">
      <c r="A2900">
        <v>2899</v>
      </c>
      <c r="B2900">
        <v>134.02652600000002</v>
      </c>
      <c r="C2900" s="4">
        <v>1</v>
      </c>
      <c r="P2900">
        <v>1</v>
      </c>
      <c r="Q2900" t="str">
        <f t="shared" si="46"/>
        <v>1</v>
      </c>
    </row>
    <row r="2901" spans="1:17" x14ac:dyDescent="0.25">
      <c r="A2901">
        <v>2900</v>
      </c>
      <c r="F2901">
        <v>132.96453700000001</v>
      </c>
      <c r="G2901" s="3">
        <v>3</v>
      </c>
      <c r="H2901">
        <v>133.53823300000002</v>
      </c>
      <c r="I2901" s="5">
        <v>4</v>
      </c>
      <c r="P2901">
        <v>2</v>
      </c>
      <c r="Q2901" t="str">
        <f t="shared" si="46"/>
        <v>34</v>
      </c>
    </row>
    <row r="2902" spans="1:17" x14ac:dyDescent="0.25">
      <c r="A2902">
        <v>2901</v>
      </c>
      <c r="F2902">
        <v>132.98188200000001</v>
      </c>
      <c r="G2902" s="3">
        <v>3</v>
      </c>
      <c r="H2902">
        <v>133.51624100000001</v>
      </c>
      <c r="I2902" s="5">
        <v>4</v>
      </c>
      <c r="P2902">
        <v>2</v>
      </c>
      <c r="Q2902" t="str">
        <f t="shared" si="46"/>
        <v>34</v>
      </c>
    </row>
    <row r="2903" spans="1:17" x14ac:dyDescent="0.25">
      <c r="A2903">
        <v>2902</v>
      </c>
      <c r="F2903">
        <v>132.96698600000002</v>
      </c>
      <c r="G2903" s="3">
        <v>3</v>
      </c>
      <c r="H2903">
        <v>133.641188</v>
      </c>
      <c r="I2903" s="5">
        <v>4</v>
      </c>
      <c r="P2903">
        <v>2</v>
      </c>
      <c r="Q2903" t="str">
        <f t="shared" si="46"/>
        <v>34</v>
      </c>
    </row>
    <row r="2904" spans="1:17" x14ac:dyDescent="0.25">
      <c r="A2904">
        <v>2903</v>
      </c>
      <c r="F2904">
        <v>132.92428800000002</v>
      </c>
      <c r="G2904" s="3">
        <v>3</v>
      </c>
      <c r="H2904">
        <v>133.63093000000001</v>
      </c>
      <c r="I2904" s="5">
        <v>4</v>
      </c>
      <c r="P2904">
        <v>2</v>
      </c>
      <c r="Q2904" t="str">
        <f t="shared" si="46"/>
        <v>34</v>
      </c>
    </row>
    <row r="2905" spans="1:17" x14ac:dyDescent="0.25">
      <c r="A2905">
        <v>2904</v>
      </c>
      <c r="F2905">
        <v>132.97836100000001</v>
      </c>
      <c r="G2905" s="3">
        <v>3</v>
      </c>
      <c r="H2905">
        <v>133.704294</v>
      </c>
      <c r="I2905" s="5">
        <v>4</v>
      </c>
      <c r="P2905">
        <v>2</v>
      </c>
      <c r="Q2905" t="str">
        <f t="shared" si="46"/>
        <v>34</v>
      </c>
    </row>
    <row r="2906" spans="1:17" x14ac:dyDescent="0.25">
      <c r="A2906">
        <v>2905</v>
      </c>
      <c r="F2906">
        <v>132.96453700000001</v>
      </c>
      <c r="G2906" s="3">
        <v>3</v>
      </c>
      <c r="H2906">
        <v>133.65026700000001</v>
      </c>
      <c r="I2906" s="5">
        <v>4</v>
      </c>
      <c r="P2906">
        <v>2</v>
      </c>
      <c r="Q2906" t="str">
        <f t="shared" si="46"/>
        <v>34</v>
      </c>
    </row>
    <row r="2907" spans="1:17" x14ac:dyDescent="0.25">
      <c r="A2907">
        <v>2906</v>
      </c>
      <c r="F2907">
        <v>132.96453700000001</v>
      </c>
      <c r="G2907" s="3">
        <v>3</v>
      </c>
      <c r="H2907">
        <v>133.62261800000002</v>
      </c>
      <c r="I2907" s="5">
        <v>4</v>
      </c>
      <c r="P2907">
        <v>2</v>
      </c>
      <c r="Q2907" t="str">
        <f t="shared" si="46"/>
        <v>34</v>
      </c>
    </row>
    <row r="2908" spans="1:17" x14ac:dyDescent="0.25">
      <c r="A2908">
        <v>2907</v>
      </c>
      <c r="F2908">
        <v>132.96453700000001</v>
      </c>
      <c r="G2908" s="3">
        <v>3</v>
      </c>
      <c r="H2908">
        <v>133.53823300000002</v>
      </c>
      <c r="I2908" s="5">
        <v>4</v>
      </c>
      <c r="P2908">
        <v>2</v>
      </c>
      <c r="Q2908" t="str">
        <f t="shared" si="46"/>
        <v>34</v>
      </c>
    </row>
    <row r="2909" spans="1:17" x14ac:dyDescent="0.25">
      <c r="A2909">
        <v>2908</v>
      </c>
      <c r="P2909">
        <v>0</v>
      </c>
      <c r="Q2909" t="str">
        <f t="shared" si="46"/>
        <v/>
      </c>
    </row>
    <row r="2910" spans="1:17" x14ac:dyDescent="0.25">
      <c r="A2910">
        <v>2909</v>
      </c>
      <c r="P2910">
        <v>0</v>
      </c>
      <c r="Q2910" t="str">
        <f t="shared" si="46"/>
        <v/>
      </c>
    </row>
    <row r="2911" spans="1:17" x14ac:dyDescent="0.25">
      <c r="A2911">
        <v>2910</v>
      </c>
      <c r="P2911">
        <v>0</v>
      </c>
      <c r="Q2911" t="str">
        <f t="shared" si="46"/>
        <v/>
      </c>
    </row>
    <row r="2912" spans="1:17" x14ac:dyDescent="0.25">
      <c r="A2912">
        <v>2911</v>
      </c>
      <c r="P2912">
        <v>0</v>
      </c>
      <c r="Q2912" t="str">
        <f t="shared" si="46"/>
        <v/>
      </c>
    </row>
    <row r="2913" spans="1:17" x14ac:dyDescent="0.25">
      <c r="A2913">
        <v>2912</v>
      </c>
      <c r="D2913">
        <v>108.82135600000001</v>
      </c>
      <c r="E2913" s="2">
        <v>2</v>
      </c>
      <c r="P2913">
        <v>1</v>
      </c>
      <c r="Q2913" t="str">
        <f t="shared" si="46"/>
        <v>2</v>
      </c>
    </row>
    <row r="2914" spans="1:17" x14ac:dyDescent="0.25">
      <c r="A2914">
        <v>2913</v>
      </c>
      <c r="D2914">
        <v>108.77799100000001</v>
      </c>
      <c r="E2914" s="2">
        <v>2</v>
      </c>
      <c r="P2914">
        <v>1</v>
      </c>
      <c r="Q2914" t="str">
        <f t="shared" si="46"/>
        <v>2</v>
      </c>
    </row>
    <row r="2915" spans="1:17" x14ac:dyDescent="0.25">
      <c r="A2915">
        <v>2914</v>
      </c>
      <c r="D2915">
        <v>108.80523500000001</v>
      </c>
      <c r="E2915" s="2">
        <v>2</v>
      </c>
      <c r="P2915">
        <v>1</v>
      </c>
      <c r="Q2915" t="str">
        <f t="shared" si="46"/>
        <v>2</v>
      </c>
    </row>
    <row r="2916" spans="1:17" x14ac:dyDescent="0.25">
      <c r="A2916">
        <v>2915</v>
      </c>
      <c r="D2916">
        <v>108.78411300000002</v>
      </c>
      <c r="E2916" s="2">
        <v>2</v>
      </c>
      <c r="P2916">
        <v>1</v>
      </c>
      <c r="Q2916" t="str">
        <f t="shared" si="46"/>
        <v>2</v>
      </c>
    </row>
    <row r="2917" spans="1:17" x14ac:dyDescent="0.25">
      <c r="A2917">
        <v>2916</v>
      </c>
      <c r="D2917">
        <v>108.75768500000001</v>
      </c>
      <c r="E2917" s="2">
        <v>2</v>
      </c>
      <c r="P2917">
        <v>1</v>
      </c>
      <c r="Q2917" t="str">
        <f t="shared" si="46"/>
        <v>2</v>
      </c>
    </row>
    <row r="2918" spans="1:17" x14ac:dyDescent="0.25">
      <c r="A2918">
        <v>2917</v>
      </c>
      <c r="D2918">
        <v>108.80171800000001</v>
      </c>
      <c r="E2918" s="2">
        <v>2</v>
      </c>
      <c r="P2918">
        <v>1</v>
      </c>
      <c r="Q2918" t="str">
        <f t="shared" si="46"/>
        <v>2</v>
      </c>
    </row>
    <row r="2919" spans="1:17" x14ac:dyDescent="0.25">
      <c r="A2919">
        <v>2918</v>
      </c>
      <c r="D2919">
        <v>108.78559300000001</v>
      </c>
      <c r="E2919" s="2">
        <v>2</v>
      </c>
      <c r="P2919">
        <v>1</v>
      </c>
      <c r="Q2919" t="str">
        <f t="shared" si="46"/>
        <v>2</v>
      </c>
    </row>
    <row r="2920" spans="1:17" x14ac:dyDescent="0.25">
      <c r="A2920">
        <v>2919</v>
      </c>
      <c r="B2920">
        <v>100.404551</v>
      </c>
      <c r="C2920" s="4">
        <v>1</v>
      </c>
      <c r="D2920">
        <v>108.793959</v>
      </c>
      <c r="E2920" s="2">
        <v>2</v>
      </c>
      <c r="P2920">
        <v>2</v>
      </c>
      <c r="Q2920" t="str">
        <f t="shared" si="46"/>
        <v>12</v>
      </c>
    </row>
    <row r="2921" spans="1:17" x14ac:dyDescent="0.25">
      <c r="A2921">
        <v>2920</v>
      </c>
      <c r="B2921">
        <v>100.404295</v>
      </c>
      <c r="C2921" s="4">
        <v>1</v>
      </c>
      <c r="D2921">
        <v>108.82135600000001</v>
      </c>
      <c r="E2921" s="2">
        <v>2</v>
      </c>
      <c r="P2921">
        <v>2</v>
      </c>
      <c r="Q2921" t="str">
        <f t="shared" si="46"/>
        <v>12</v>
      </c>
    </row>
    <row r="2922" spans="1:17" x14ac:dyDescent="0.25">
      <c r="A2922">
        <v>2921</v>
      </c>
      <c r="B2922">
        <v>100.426438</v>
      </c>
      <c r="C2922" s="4">
        <v>1</v>
      </c>
      <c r="P2922">
        <v>1</v>
      </c>
      <c r="Q2922" t="str">
        <f t="shared" si="46"/>
        <v>1</v>
      </c>
    </row>
    <row r="2923" spans="1:17" x14ac:dyDescent="0.25">
      <c r="A2923">
        <v>2922</v>
      </c>
      <c r="B2923">
        <v>100.45332400000001</v>
      </c>
      <c r="C2923" s="4">
        <v>1</v>
      </c>
      <c r="P2923">
        <v>1</v>
      </c>
      <c r="Q2923" t="str">
        <f t="shared" si="46"/>
        <v>1</v>
      </c>
    </row>
    <row r="2924" spans="1:17" x14ac:dyDescent="0.25">
      <c r="A2924">
        <v>2923</v>
      </c>
      <c r="B2924">
        <v>100.42796700000001</v>
      </c>
      <c r="C2924" s="4">
        <v>1</v>
      </c>
      <c r="P2924">
        <v>1</v>
      </c>
      <c r="Q2924" t="str">
        <f t="shared" si="46"/>
        <v>1</v>
      </c>
    </row>
    <row r="2925" spans="1:17" x14ac:dyDescent="0.25">
      <c r="A2925">
        <v>2924</v>
      </c>
      <c r="B2925">
        <v>100.44429400000001</v>
      </c>
      <c r="C2925" s="4">
        <v>1</v>
      </c>
      <c r="P2925">
        <v>1</v>
      </c>
      <c r="Q2925" t="str">
        <f t="shared" si="46"/>
        <v>1</v>
      </c>
    </row>
    <row r="2926" spans="1:17" x14ac:dyDescent="0.25">
      <c r="A2926">
        <v>2925</v>
      </c>
      <c r="B2926">
        <v>100.404551</v>
      </c>
      <c r="C2926" s="4">
        <v>1</v>
      </c>
      <c r="H2926">
        <v>101.16981700000001</v>
      </c>
      <c r="I2926" s="5">
        <v>4</v>
      </c>
      <c r="P2926">
        <v>2</v>
      </c>
      <c r="Q2926" t="str">
        <f t="shared" si="46"/>
        <v>14</v>
      </c>
    </row>
    <row r="2927" spans="1:17" x14ac:dyDescent="0.25">
      <c r="A2927">
        <v>2926</v>
      </c>
      <c r="F2927">
        <v>99.645510000000002</v>
      </c>
      <c r="G2927" s="3">
        <v>3</v>
      </c>
      <c r="H2927">
        <v>101.171143</v>
      </c>
      <c r="I2927" s="5">
        <v>4</v>
      </c>
      <c r="P2927">
        <v>2</v>
      </c>
      <c r="Q2927" t="str">
        <f t="shared" si="46"/>
        <v>34</v>
      </c>
    </row>
    <row r="2928" spans="1:17" x14ac:dyDescent="0.25">
      <c r="A2928">
        <v>2927</v>
      </c>
      <c r="F2928">
        <v>99.606887999999998</v>
      </c>
      <c r="G2928" s="3">
        <v>3</v>
      </c>
      <c r="H2928">
        <v>101.187825</v>
      </c>
      <c r="I2928" s="5">
        <v>4</v>
      </c>
      <c r="P2928">
        <v>2</v>
      </c>
      <c r="Q2928" t="str">
        <f t="shared" si="46"/>
        <v>34</v>
      </c>
    </row>
    <row r="2929" spans="1:17" x14ac:dyDescent="0.25">
      <c r="A2929">
        <v>2928</v>
      </c>
      <c r="F2929">
        <v>99.605051000000003</v>
      </c>
      <c r="G2929" s="3">
        <v>3</v>
      </c>
      <c r="H2929">
        <v>101.16083700000001</v>
      </c>
      <c r="I2929" s="5">
        <v>4</v>
      </c>
      <c r="P2929">
        <v>2</v>
      </c>
      <c r="Q2929" t="str">
        <f t="shared" si="46"/>
        <v>34</v>
      </c>
    </row>
    <row r="2930" spans="1:17" x14ac:dyDescent="0.25">
      <c r="A2930">
        <v>2929</v>
      </c>
      <c r="F2930">
        <v>99.629130000000004</v>
      </c>
      <c r="G2930" s="3">
        <v>3</v>
      </c>
      <c r="H2930">
        <v>101.17951000000001</v>
      </c>
      <c r="I2930" s="5">
        <v>4</v>
      </c>
      <c r="P2930">
        <v>2</v>
      </c>
      <c r="Q2930" t="str">
        <f t="shared" si="46"/>
        <v>34</v>
      </c>
    </row>
    <row r="2931" spans="1:17" x14ac:dyDescent="0.25">
      <c r="A2931">
        <v>2930</v>
      </c>
      <c r="F2931">
        <v>99.610562000000002</v>
      </c>
      <c r="G2931" s="3">
        <v>3</v>
      </c>
      <c r="H2931">
        <v>101.17726500000001</v>
      </c>
      <c r="I2931" s="5">
        <v>4</v>
      </c>
      <c r="P2931">
        <v>2</v>
      </c>
      <c r="Q2931" t="str">
        <f t="shared" si="46"/>
        <v>34</v>
      </c>
    </row>
    <row r="2932" spans="1:17" x14ac:dyDescent="0.25">
      <c r="A2932">
        <v>2931</v>
      </c>
      <c r="F2932">
        <v>99.553522000000001</v>
      </c>
      <c r="G2932" s="3">
        <v>3</v>
      </c>
      <c r="H2932">
        <v>101.142369</v>
      </c>
      <c r="I2932" s="5">
        <v>4</v>
      </c>
      <c r="P2932">
        <v>2</v>
      </c>
      <c r="Q2932" t="str">
        <f t="shared" si="46"/>
        <v>34</v>
      </c>
    </row>
    <row r="2933" spans="1:17" x14ac:dyDescent="0.25">
      <c r="A2933">
        <v>2932</v>
      </c>
      <c r="F2933">
        <v>99.645510000000002</v>
      </c>
      <c r="G2933" s="3">
        <v>3</v>
      </c>
      <c r="H2933">
        <v>101.16981700000001</v>
      </c>
      <c r="I2933" s="5">
        <v>4</v>
      </c>
      <c r="P2933">
        <v>2</v>
      </c>
      <c r="Q2933" t="str">
        <f t="shared" si="46"/>
        <v>34</v>
      </c>
    </row>
    <row r="2934" spans="1:17" x14ac:dyDescent="0.25">
      <c r="A2934">
        <v>2933</v>
      </c>
      <c r="F2934">
        <v>99.645510000000002</v>
      </c>
      <c r="G2934" s="3">
        <v>3</v>
      </c>
      <c r="P2934">
        <v>1</v>
      </c>
      <c r="Q2934" t="str">
        <f t="shared" si="46"/>
        <v>3</v>
      </c>
    </row>
    <row r="2935" spans="1:17" x14ac:dyDescent="0.25">
      <c r="A2935">
        <v>2934</v>
      </c>
      <c r="D2935">
        <v>80.570737000000008</v>
      </c>
      <c r="E2935" s="2">
        <v>2</v>
      </c>
      <c r="P2935">
        <v>1</v>
      </c>
      <c r="Q2935" t="str">
        <f t="shared" si="46"/>
        <v>2</v>
      </c>
    </row>
    <row r="2936" spans="1:17" x14ac:dyDescent="0.25">
      <c r="A2936">
        <v>2935</v>
      </c>
      <c r="D2936">
        <v>80.540178000000012</v>
      </c>
      <c r="E2936" s="2">
        <v>2</v>
      </c>
      <c r="P2936">
        <v>1</v>
      </c>
      <c r="Q2936" t="str">
        <f t="shared" si="46"/>
        <v>2</v>
      </c>
    </row>
    <row r="2937" spans="1:17" x14ac:dyDescent="0.25">
      <c r="A2937">
        <v>2936</v>
      </c>
      <c r="D2937">
        <v>80.561961000000011</v>
      </c>
      <c r="E2937" s="2">
        <v>2</v>
      </c>
      <c r="P2937">
        <v>1</v>
      </c>
      <c r="Q2937" t="str">
        <f t="shared" si="46"/>
        <v>2</v>
      </c>
    </row>
    <row r="2938" spans="1:17" x14ac:dyDescent="0.25">
      <c r="A2938">
        <v>2937</v>
      </c>
      <c r="D2938">
        <v>80.554973000000004</v>
      </c>
      <c r="E2938" s="2">
        <v>2</v>
      </c>
      <c r="P2938">
        <v>1</v>
      </c>
      <c r="Q2938" t="str">
        <f t="shared" si="46"/>
        <v>2</v>
      </c>
    </row>
    <row r="2939" spans="1:17" x14ac:dyDescent="0.25">
      <c r="A2939">
        <v>2938</v>
      </c>
      <c r="D2939">
        <v>80.56828800000001</v>
      </c>
      <c r="E2939" s="2">
        <v>2</v>
      </c>
      <c r="P2939">
        <v>1</v>
      </c>
      <c r="Q2939" t="str">
        <f t="shared" si="46"/>
        <v>2</v>
      </c>
    </row>
    <row r="2940" spans="1:17" x14ac:dyDescent="0.25">
      <c r="A2940">
        <v>2939</v>
      </c>
      <c r="D2940">
        <v>80.53635100000001</v>
      </c>
      <c r="E2940" s="2">
        <v>2</v>
      </c>
      <c r="P2940">
        <v>1</v>
      </c>
      <c r="Q2940" t="str">
        <f t="shared" si="46"/>
        <v>2</v>
      </c>
    </row>
    <row r="2941" spans="1:17" x14ac:dyDescent="0.25">
      <c r="A2941">
        <v>2940</v>
      </c>
      <c r="D2941">
        <v>80.528035000000003</v>
      </c>
      <c r="E2941" s="2">
        <v>2</v>
      </c>
      <c r="P2941">
        <v>1</v>
      </c>
      <c r="Q2941" t="str">
        <f t="shared" si="46"/>
        <v>2</v>
      </c>
    </row>
    <row r="2942" spans="1:17" x14ac:dyDescent="0.25">
      <c r="A2942">
        <v>2941</v>
      </c>
      <c r="D2942">
        <v>80.551911000000004</v>
      </c>
      <c r="E2942" s="2">
        <v>2</v>
      </c>
      <c r="P2942">
        <v>1</v>
      </c>
      <c r="Q2942" t="str">
        <f t="shared" si="46"/>
        <v>2</v>
      </c>
    </row>
    <row r="2943" spans="1:17" x14ac:dyDescent="0.25">
      <c r="A2943">
        <v>2942</v>
      </c>
      <c r="B2943">
        <v>74.329480000000004</v>
      </c>
      <c r="C2943" s="4">
        <v>1</v>
      </c>
      <c r="D2943">
        <v>80.570737000000008</v>
      </c>
      <c r="E2943" s="2">
        <v>2</v>
      </c>
      <c r="P2943">
        <v>2</v>
      </c>
      <c r="Q2943" t="str">
        <f t="shared" si="46"/>
        <v>12</v>
      </c>
    </row>
    <row r="2944" spans="1:17" x14ac:dyDescent="0.25">
      <c r="A2944">
        <v>2943</v>
      </c>
      <c r="B2944">
        <v>74.370652000000007</v>
      </c>
      <c r="C2944" s="4">
        <v>1</v>
      </c>
      <c r="D2944">
        <v>80.570737000000008</v>
      </c>
      <c r="E2944" s="2">
        <v>2</v>
      </c>
      <c r="P2944">
        <v>2</v>
      </c>
      <c r="Q2944" t="str">
        <f t="shared" si="46"/>
        <v>12</v>
      </c>
    </row>
    <row r="2945" spans="1:17" x14ac:dyDescent="0.25">
      <c r="A2945">
        <v>2944</v>
      </c>
      <c r="B2945">
        <v>74.357336000000004</v>
      </c>
      <c r="C2945" s="4">
        <v>1</v>
      </c>
      <c r="P2945">
        <v>1</v>
      </c>
      <c r="Q2945" t="str">
        <f t="shared" si="46"/>
        <v>1</v>
      </c>
    </row>
    <row r="2946" spans="1:17" x14ac:dyDescent="0.25">
      <c r="A2946">
        <v>2945</v>
      </c>
      <c r="B2946">
        <v>74.328920000000011</v>
      </c>
      <c r="C2946" s="4">
        <v>1</v>
      </c>
      <c r="P2946">
        <v>1</v>
      </c>
      <c r="Q2946" t="str">
        <f t="shared" ref="Q2946:Q3009" si="47">CONCATENATE(C2946,E2946,G2946,I2946)</f>
        <v>1</v>
      </c>
    </row>
    <row r="2947" spans="1:17" x14ac:dyDescent="0.25">
      <c r="A2947">
        <v>2946</v>
      </c>
      <c r="B2947">
        <v>74.298105000000007</v>
      </c>
      <c r="C2947" s="4">
        <v>1</v>
      </c>
      <c r="P2947">
        <v>1</v>
      </c>
      <c r="Q2947" t="str">
        <f t="shared" si="47"/>
        <v>1</v>
      </c>
    </row>
    <row r="2948" spans="1:17" x14ac:dyDescent="0.25">
      <c r="A2948">
        <v>2947</v>
      </c>
      <c r="B2948">
        <v>74.327287000000013</v>
      </c>
      <c r="C2948" s="4">
        <v>1</v>
      </c>
      <c r="H2948">
        <v>75.925061000000014</v>
      </c>
      <c r="I2948" s="5">
        <v>4</v>
      </c>
      <c r="P2948">
        <v>2</v>
      </c>
      <c r="Q2948" t="str">
        <f t="shared" si="47"/>
        <v>14</v>
      </c>
    </row>
    <row r="2949" spans="1:17" x14ac:dyDescent="0.25">
      <c r="A2949">
        <v>2948</v>
      </c>
      <c r="B2949">
        <v>74.329480000000004</v>
      </c>
      <c r="C2949" s="4">
        <v>1</v>
      </c>
      <c r="H2949">
        <v>75.958477000000002</v>
      </c>
      <c r="I2949" s="5">
        <v>4</v>
      </c>
      <c r="P2949">
        <v>2</v>
      </c>
      <c r="Q2949" t="str">
        <f t="shared" si="47"/>
        <v>14</v>
      </c>
    </row>
    <row r="2950" spans="1:17" x14ac:dyDescent="0.25">
      <c r="A2950">
        <v>2949</v>
      </c>
      <c r="F2950">
        <v>74.193059000000005</v>
      </c>
      <c r="G2950" s="3">
        <v>3</v>
      </c>
      <c r="H2950">
        <v>75.932560000000009</v>
      </c>
      <c r="I2950" s="5">
        <v>4</v>
      </c>
      <c r="P2950">
        <v>2</v>
      </c>
      <c r="Q2950" t="str">
        <f t="shared" si="47"/>
        <v>34</v>
      </c>
    </row>
    <row r="2951" spans="1:17" x14ac:dyDescent="0.25">
      <c r="A2951">
        <v>2950</v>
      </c>
      <c r="F2951">
        <v>74.186172000000013</v>
      </c>
      <c r="G2951" s="3">
        <v>3</v>
      </c>
      <c r="H2951">
        <v>75.909194000000014</v>
      </c>
      <c r="I2951" s="5">
        <v>4</v>
      </c>
      <c r="P2951">
        <v>2</v>
      </c>
      <c r="Q2951" t="str">
        <f t="shared" si="47"/>
        <v>34</v>
      </c>
    </row>
    <row r="2952" spans="1:17" x14ac:dyDescent="0.25">
      <c r="A2952">
        <v>2951</v>
      </c>
      <c r="F2952">
        <v>74.158265</v>
      </c>
      <c r="G2952" s="3">
        <v>3</v>
      </c>
      <c r="H2952">
        <v>75.906439000000006</v>
      </c>
      <c r="I2952" s="5">
        <v>4</v>
      </c>
      <c r="P2952">
        <v>2</v>
      </c>
      <c r="Q2952" t="str">
        <f t="shared" si="47"/>
        <v>34</v>
      </c>
    </row>
    <row r="2953" spans="1:17" x14ac:dyDescent="0.25">
      <c r="A2953">
        <v>2952</v>
      </c>
      <c r="F2953">
        <v>74.150918000000004</v>
      </c>
      <c r="G2953" s="3">
        <v>3</v>
      </c>
      <c r="H2953">
        <v>75.93878500000001</v>
      </c>
      <c r="I2953" s="5">
        <v>4</v>
      </c>
      <c r="P2953">
        <v>2</v>
      </c>
      <c r="Q2953" t="str">
        <f t="shared" si="47"/>
        <v>34</v>
      </c>
    </row>
    <row r="2954" spans="1:17" x14ac:dyDescent="0.25">
      <c r="A2954">
        <v>2953</v>
      </c>
      <c r="F2954">
        <v>74.138521000000011</v>
      </c>
      <c r="G2954" s="3">
        <v>3</v>
      </c>
      <c r="H2954">
        <v>75.917306000000011</v>
      </c>
      <c r="I2954" s="5">
        <v>4</v>
      </c>
      <c r="P2954">
        <v>2</v>
      </c>
      <c r="Q2954" t="str">
        <f t="shared" si="47"/>
        <v>34</v>
      </c>
    </row>
    <row r="2955" spans="1:17" x14ac:dyDescent="0.25">
      <c r="A2955">
        <v>2954</v>
      </c>
      <c r="F2955">
        <v>74.151786000000001</v>
      </c>
      <c r="G2955" s="3">
        <v>3</v>
      </c>
      <c r="H2955">
        <v>75.925061000000014</v>
      </c>
      <c r="I2955" s="5">
        <v>4</v>
      </c>
      <c r="P2955">
        <v>2</v>
      </c>
      <c r="Q2955" t="str">
        <f t="shared" si="47"/>
        <v>34</v>
      </c>
    </row>
    <row r="2956" spans="1:17" x14ac:dyDescent="0.25">
      <c r="A2956">
        <v>2955</v>
      </c>
      <c r="F2956">
        <v>74.143062</v>
      </c>
      <c r="G2956" s="3">
        <v>3</v>
      </c>
      <c r="H2956">
        <v>75.925061000000014</v>
      </c>
      <c r="I2956" s="5">
        <v>4</v>
      </c>
      <c r="P2956">
        <v>2</v>
      </c>
      <c r="Q2956" t="str">
        <f t="shared" si="47"/>
        <v>34</v>
      </c>
    </row>
    <row r="2957" spans="1:17" x14ac:dyDescent="0.25">
      <c r="A2957">
        <v>2956</v>
      </c>
      <c r="D2957">
        <v>57.123477000000001</v>
      </c>
      <c r="E2957" s="2">
        <v>2</v>
      </c>
      <c r="F2957">
        <v>74.159541000000004</v>
      </c>
      <c r="G2957" s="3">
        <v>3</v>
      </c>
      <c r="H2957">
        <v>75.925061000000014</v>
      </c>
      <c r="I2957" s="5">
        <v>4</v>
      </c>
      <c r="P2957">
        <v>3</v>
      </c>
      <c r="Q2957" t="str">
        <f t="shared" si="47"/>
        <v>234</v>
      </c>
    </row>
    <row r="2958" spans="1:17" x14ac:dyDescent="0.25">
      <c r="A2958">
        <v>2957</v>
      </c>
      <c r="D2958">
        <v>57.120265000000003</v>
      </c>
      <c r="E2958" s="2">
        <v>2</v>
      </c>
      <c r="F2958">
        <v>74.193059000000005</v>
      </c>
      <c r="G2958" s="3">
        <v>3</v>
      </c>
      <c r="P2958">
        <v>2</v>
      </c>
      <c r="Q2958" t="str">
        <f t="shared" si="47"/>
        <v>23</v>
      </c>
    </row>
    <row r="2959" spans="1:17" x14ac:dyDescent="0.25">
      <c r="A2959">
        <v>2958</v>
      </c>
      <c r="D2959">
        <v>57.110530000000004</v>
      </c>
      <c r="E2959" s="2">
        <v>2</v>
      </c>
      <c r="P2959">
        <v>1</v>
      </c>
      <c r="Q2959" t="str">
        <f t="shared" si="47"/>
        <v>2</v>
      </c>
    </row>
    <row r="2960" spans="1:17" x14ac:dyDescent="0.25">
      <c r="A2960">
        <v>2959</v>
      </c>
      <c r="D2960">
        <v>57.102058</v>
      </c>
      <c r="E2960" s="2">
        <v>2</v>
      </c>
      <c r="P2960">
        <v>1</v>
      </c>
      <c r="Q2960" t="str">
        <f t="shared" si="47"/>
        <v>2</v>
      </c>
    </row>
    <row r="2961" spans="1:17" x14ac:dyDescent="0.25">
      <c r="A2961">
        <v>2960</v>
      </c>
      <c r="D2961">
        <v>57.087371000000005</v>
      </c>
      <c r="E2961" s="2">
        <v>2</v>
      </c>
      <c r="P2961">
        <v>1</v>
      </c>
      <c r="Q2961" t="str">
        <f t="shared" si="47"/>
        <v>2</v>
      </c>
    </row>
    <row r="2962" spans="1:17" x14ac:dyDescent="0.25">
      <c r="A2962">
        <v>2961</v>
      </c>
      <c r="D2962">
        <v>57.105949000000003</v>
      </c>
      <c r="E2962" s="2">
        <v>2</v>
      </c>
      <c r="P2962">
        <v>1</v>
      </c>
      <c r="Q2962" t="str">
        <f t="shared" si="47"/>
        <v>2</v>
      </c>
    </row>
    <row r="2963" spans="1:17" x14ac:dyDescent="0.25">
      <c r="A2963">
        <v>2962</v>
      </c>
      <c r="D2963">
        <v>57.141895000000005</v>
      </c>
      <c r="E2963" s="2">
        <v>2</v>
      </c>
      <c r="P2963">
        <v>1</v>
      </c>
      <c r="Q2963" t="str">
        <f t="shared" si="47"/>
        <v>2</v>
      </c>
    </row>
    <row r="2964" spans="1:17" x14ac:dyDescent="0.25">
      <c r="A2964">
        <v>2963</v>
      </c>
      <c r="D2964">
        <v>57.095371</v>
      </c>
      <c r="E2964" s="2">
        <v>2</v>
      </c>
      <c r="P2964">
        <v>1</v>
      </c>
      <c r="Q2964" t="str">
        <f t="shared" si="47"/>
        <v>2</v>
      </c>
    </row>
    <row r="2965" spans="1:17" x14ac:dyDescent="0.25">
      <c r="A2965">
        <v>2964</v>
      </c>
      <c r="D2965">
        <v>57.111053000000005</v>
      </c>
      <c r="E2965" s="2">
        <v>2</v>
      </c>
      <c r="P2965">
        <v>1</v>
      </c>
      <c r="Q2965" t="str">
        <f t="shared" si="47"/>
        <v>2</v>
      </c>
    </row>
    <row r="2966" spans="1:17" x14ac:dyDescent="0.25">
      <c r="A2966">
        <v>2965</v>
      </c>
      <c r="B2966">
        <v>48.214790000000001</v>
      </c>
      <c r="C2966" s="4">
        <v>1</v>
      </c>
      <c r="D2966">
        <v>57.123477000000001</v>
      </c>
      <c r="E2966" s="2">
        <v>2</v>
      </c>
      <c r="P2966">
        <v>2</v>
      </c>
      <c r="Q2966" t="str">
        <f t="shared" si="47"/>
        <v>12</v>
      </c>
    </row>
    <row r="2967" spans="1:17" x14ac:dyDescent="0.25">
      <c r="A2967">
        <v>2966</v>
      </c>
      <c r="B2967">
        <v>48.123687000000004</v>
      </c>
      <c r="C2967" s="4">
        <v>1</v>
      </c>
      <c r="D2967">
        <v>57.123477000000001</v>
      </c>
      <c r="E2967" s="2">
        <v>2</v>
      </c>
      <c r="P2967">
        <v>2</v>
      </c>
      <c r="Q2967" t="str">
        <f t="shared" si="47"/>
        <v>12</v>
      </c>
    </row>
    <row r="2968" spans="1:17" x14ac:dyDescent="0.25">
      <c r="A2968">
        <v>2967</v>
      </c>
      <c r="B2968">
        <v>48.138793</v>
      </c>
      <c r="C2968" s="4">
        <v>1</v>
      </c>
      <c r="P2968">
        <v>1</v>
      </c>
      <c r="Q2968" t="str">
        <f t="shared" si="47"/>
        <v>1</v>
      </c>
    </row>
    <row r="2969" spans="1:17" x14ac:dyDescent="0.25">
      <c r="A2969">
        <v>2968</v>
      </c>
      <c r="B2969">
        <v>48.194213000000005</v>
      </c>
      <c r="C2969" s="4">
        <v>1</v>
      </c>
      <c r="P2969">
        <v>1</v>
      </c>
      <c r="Q2969" t="str">
        <f t="shared" si="47"/>
        <v>1</v>
      </c>
    </row>
    <row r="2970" spans="1:17" x14ac:dyDescent="0.25">
      <c r="A2970">
        <v>2969</v>
      </c>
      <c r="B2970">
        <v>48.195529000000001</v>
      </c>
      <c r="C2970" s="4">
        <v>1</v>
      </c>
      <c r="P2970">
        <v>1</v>
      </c>
      <c r="Q2970" t="str">
        <f t="shared" si="47"/>
        <v>1</v>
      </c>
    </row>
    <row r="2971" spans="1:17" x14ac:dyDescent="0.25">
      <c r="A2971">
        <v>2970</v>
      </c>
      <c r="B2971">
        <v>48.238899000000004</v>
      </c>
      <c r="C2971" s="4">
        <v>1</v>
      </c>
      <c r="P2971">
        <v>1</v>
      </c>
      <c r="Q2971" t="str">
        <f t="shared" si="47"/>
        <v>1</v>
      </c>
    </row>
    <row r="2972" spans="1:17" x14ac:dyDescent="0.25">
      <c r="A2972">
        <v>2971</v>
      </c>
      <c r="B2972">
        <v>48.228107000000001</v>
      </c>
      <c r="C2972" s="4">
        <v>1</v>
      </c>
      <c r="H2972">
        <v>52.792320000000004</v>
      </c>
      <c r="I2972" s="5">
        <v>4</v>
      </c>
      <c r="P2972">
        <v>2</v>
      </c>
      <c r="Q2972" t="str">
        <f t="shared" si="47"/>
        <v>14</v>
      </c>
    </row>
    <row r="2973" spans="1:17" x14ac:dyDescent="0.25">
      <c r="A2973">
        <v>2972</v>
      </c>
      <c r="B2973">
        <v>48.282478000000005</v>
      </c>
      <c r="C2973" s="4">
        <v>1</v>
      </c>
      <c r="H2973">
        <v>52.823268000000006</v>
      </c>
      <c r="I2973" s="5">
        <v>4</v>
      </c>
      <c r="P2973">
        <v>2</v>
      </c>
      <c r="Q2973" t="str">
        <f t="shared" si="47"/>
        <v>14</v>
      </c>
    </row>
    <row r="2974" spans="1:17" x14ac:dyDescent="0.25">
      <c r="A2974">
        <v>2973</v>
      </c>
      <c r="B2974">
        <v>48.214790000000001</v>
      </c>
      <c r="C2974" s="4">
        <v>1</v>
      </c>
      <c r="H2974">
        <v>52.848110000000005</v>
      </c>
      <c r="I2974" s="5">
        <v>4</v>
      </c>
      <c r="P2974">
        <v>2</v>
      </c>
      <c r="Q2974" t="str">
        <f t="shared" si="47"/>
        <v>14</v>
      </c>
    </row>
    <row r="2975" spans="1:17" x14ac:dyDescent="0.25">
      <c r="A2975">
        <v>2974</v>
      </c>
      <c r="F2975">
        <v>47.981319000000006</v>
      </c>
      <c r="G2975" s="3">
        <v>3</v>
      </c>
      <c r="H2975">
        <v>52.867053000000006</v>
      </c>
      <c r="I2975" s="5">
        <v>4</v>
      </c>
      <c r="P2975">
        <v>2</v>
      </c>
      <c r="Q2975" t="str">
        <f t="shared" si="47"/>
        <v>34</v>
      </c>
    </row>
    <row r="2976" spans="1:17" x14ac:dyDescent="0.25">
      <c r="A2976">
        <v>2975</v>
      </c>
      <c r="F2976">
        <v>47.971160000000005</v>
      </c>
      <c r="G2976" s="3">
        <v>3</v>
      </c>
      <c r="H2976">
        <v>52.890319000000005</v>
      </c>
      <c r="I2976" s="5">
        <v>4</v>
      </c>
      <c r="P2976">
        <v>2</v>
      </c>
      <c r="Q2976" t="str">
        <f t="shared" si="47"/>
        <v>34</v>
      </c>
    </row>
    <row r="2977" spans="1:17" x14ac:dyDescent="0.25">
      <c r="A2977">
        <v>2976</v>
      </c>
      <c r="F2977">
        <v>47.954845000000006</v>
      </c>
      <c r="G2977" s="3">
        <v>3</v>
      </c>
      <c r="H2977">
        <v>52.855373</v>
      </c>
      <c r="I2977" s="5">
        <v>4</v>
      </c>
      <c r="P2977">
        <v>2</v>
      </c>
      <c r="Q2977" t="str">
        <f t="shared" si="47"/>
        <v>34</v>
      </c>
    </row>
    <row r="2978" spans="1:17" x14ac:dyDescent="0.25">
      <c r="A2978">
        <v>2977</v>
      </c>
      <c r="F2978">
        <v>47.924163</v>
      </c>
      <c r="G2978" s="3">
        <v>3</v>
      </c>
      <c r="H2978">
        <v>52.829635000000003</v>
      </c>
      <c r="I2978" s="5">
        <v>4</v>
      </c>
      <c r="P2978">
        <v>2</v>
      </c>
      <c r="Q2978" t="str">
        <f t="shared" si="47"/>
        <v>34</v>
      </c>
    </row>
    <row r="2979" spans="1:17" x14ac:dyDescent="0.25">
      <c r="A2979">
        <v>2978</v>
      </c>
      <c r="F2979">
        <v>47.911632000000004</v>
      </c>
      <c r="G2979" s="3">
        <v>3</v>
      </c>
      <c r="H2979">
        <v>52.792320000000004</v>
      </c>
      <c r="I2979" s="5">
        <v>4</v>
      </c>
      <c r="P2979">
        <v>2</v>
      </c>
      <c r="Q2979" t="str">
        <f t="shared" si="47"/>
        <v>34</v>
      </c>
    </row>
    <row r="2980" spans="1:17" x14ac:dyDescent="0.25">
      <c r="A2980">
        <v>2979</v>
      </c>
      <c r="D2980">
        <v>32.005214000000002</v>
      </c>
      <c r="E2980" s="2">
        <v>2</v>
      </c>
      <c r="F2980">
        <v>47.928211000000005</v>
      </c>
      <c r="G2980" s="3">
        <v>3</v>
      </c>
      <c r="H2980">
        <v>52.792320000000004</v>
      </c>
      <c r="I2980" s="5">
        <v>4</v>
      </c>
      <c r="P2980">
        <v>3</v>
      </c>
      <c r="Q2980" t="str">
        <f t="shared" si="47"/>
        <v>234</v>
      </c>
    </row>
    <row r="2981" spans="1:17" x14ac:dyDescent="0.25">
      <c r="A2981">
        <v>2980</v>
      </c>
      <c r="D2981">
        <v>32.036476000000008</v>
      </c>
      <c r="E2981" s="2">
        <v>2</v>
      </c>
      <c r="F2981">
        <v>47.894111000000002</v>
      </c>
      <c r="G2981" s="3">
        <v>3</v>
      </c>
      <c r="P2981">
        <v>2</v>
      </c>
      <c r="Q2981" t="str">
        <f t="shared" si="47"/>
        <v>23</v>
      </c>
    </row>
    <row r="2982" spans="1:17" x14ac:dyDescent="0.25">
      <c r="A2982">
        <v>2981</v>
      </c>
      <c r="D2982">
        <v>32.029319000000001</v>
      </c>
      <c r="E2982" s="2">
        <v>2</v>
      </c>
      <c r="F2982">
        <v>47.925002000000006</v>
      </c>
      <c r="G2982" s="3">
        <v>3</v>
      </c>
      <c r="P2982">
        <v>2</v>
      </c>
      <c r="Q2982" t="str">
        <f t="shared" si="47"/>
        <v>23</v>
      </c>
    </row>
    <row r="2983" spans="1:17" x14ac:dyDescent="0.25">
      <c r="A2983">
        <v>2982</v>
      </c>
      <c r="D2983">
        <v>32.028108000000003</v>
      </c>
      <c r="E2983" s="2">
        <v>2</v>
      </c>
      <c r="F2983">
        <v>47.916267000000005</v>
      </c>
      <c r="G2983" s="3">
        <v>3</v>
      </c>
      <c r="P2983">
        <v>2</v>
      </c>
      <c r="Q2983" t="str">
        <f t="shared" si="47"/>
        <v>23</v>
      </c>
    </row>
    <row r="2984" spans="1:17" x14ac:dyDescent="0.25">
      <c r="A2984">
        <v>2983</v>
      </c>
      <c r="D2984">
        <v>32.006951999999998</v>
      </c>
      <c r="E2984" s="2">
        <v>2</v>
      </c>
      <c r="F2984">
        <v>47.981319000000006</v>
      </c>
      <c r="G2984" s="3">
        <v>3</v>
      </c>
      <c r="P2984">
        <v>2</v>
      </c>
      <c r="Q2984" t="str">
        <f t="shared" si="47"/>
        <v>23</v>
      </c>
    </row>
    <row r="2985" spans="1:17" x14ac:dyDescent="0.25">
      <c r="A2985">
        <v>2984</v>
      </c>
      <c r="D2985">
        <v>32.000739000000003</v>
      </c>
      <c r="E2985" s="2">
        <v>2</v>
      </c>
      <c r="F2985">
        <v>47.981319000000006</v>
      </c>
      <c r="G2985" s="3">
        <v>3</v>
      </c>
      <c r="P2985">
        <v>2</v>
      </c>
      <c r="Q2985" t="str">
        <f t="shared" si="47"/>
        <v>23</v>
      </c>
    </row>
    <row r="2986" spans="1:17" x14ac:dyDescent="0.25">
      <c r="A2986">
        <v>2985</v>
      </c>
      <c r="D2986">
        <v>31.991531000000002</v>
      </c>
      <c r="E2986" s="2">
        <v>2</v>
      </c>
      <c r="P2986">
        <v>1</v>
      </c>
      <c r="Q2986" t="str">
        <f t="shared" si="47"/>
        <v>2</v>
      </c>
    </row>
    <row r="2987" spans="1:17" x14ac:dyDescent="0.25">
      <c r="A2987">
        <v>2986</v>
      </c>
      <c r="D2987">
        <v>31.990108000000006</v>
      </c>
      <c r="E2987" s="2">
        <v>2</v>
      </c>
      <c r="P2987">
        <v>1</v>
      </c>
      <c r="Q2987" t="str">
        <f t="shared" si="47"/>
        <v>2</v>
      </c>
    </row>
    <row r="2988" spans="1:17" x14ac:dyDescent="0.25">
      <c r="A2988">
        <v>2987</v>
      </c>
      <c r="D2988">
        <v>31.991213999999999</v>
      </c>
      <c r="E2988" s="2">
        <v>2</v>
      </c>
      <c r="P2988">
        <v>1</v>
      </c>
      <c r="Q2988" t="str">
        <f t="shared" si="47"/>
        <v>2</v>
      </c>
    </row>
    <row r="2989" spans="1:17" x14ac:dyDescent="0.25">
      <c r="A2989">
        <v>2988</v>
      </c>
      <c r="D2989">
        <v>31.964740000000006</v>
      </c>
      <c r="E2989" s="2">
        <v>2</v>
      </c>
      <c r="P2989">
        <v>1</v>
      </c>
      <c r="Q2989" t="str">
        <f t="shared" si="47"/>
        <v>2</v>
      </c>
    </row>
    <row r="2990" spans="1:17" x14ac:dyDescent="0.25">
      <c r="A2990">
        <v>2989</v>
      </c>
      <c r="D2990">
        <v>31.983634000000002</v>
      </c>
      <c r="E2990" s="2">
        <v>2</v>
      </c>
      <c r="P2990">
        <v>1</v>
      </c>
      <c r="Q2990" t="str">
        <f t="shared" si="47"/>
        <v>2</v>
      </c>
    </row>
    <row r="2991" spans="1:17" x14ac:dyDescent="0.25">
      <c r="A2991">
        <v>2990</v>
      </c>
      <c r="B2991">
        <v>22.922161000000003</v>
      </c>
      <c r="C2991" s="4">
        <v>1</v>
      </c>
      <c r="D2991">
        <v>32.005214000000002</v>
      </c>
      <c r="E2991" s="2">
        <v>2</v>
      </c>
      <c r="P2991">
        <v>2</v>
      </c>
      <c r="Q2991" t="str">
        <f t="shared" si="47"/>
        <v>12</v>
      </c>
    </row>
    <row r="2992" spans="1:17" x14ac:dyDescent="0.25">
      <c r="A2992">
        <v>2991</v>
      </c>
      <c r="B2992">
        <v>22.783792000000005</v>
      </c>
      <c r="C2992" s="4">
        <v>1</v>
      </c>
      <c r="P2992">
        <v>1</v>
      </c>
      <c r="Q2992" t="str">
        <f t="shared" si="47"/>
        <v>1</v>
      </c>
    </row>
    <row r="2993" spans="1:17" x14ac:dyDescent="0.25">
      <c r="A2993">
        <v>2992</v>
      </c>
      <c r="B2993">
        <v>22.827108000000003</v>
      </c>
      <c r="C2993" s="4">
        <v>1</v>
      </c>
      <c r="P2993">
        <v>1</v>
      </c>
      <c r="Q2993" t="str">
        <f t="shared" si="47"/>
        <v>1</v>
      </c>
    </row>
    <row r="2994" spans="1:17" x14ac:dyDescent="0.25">
      <c r="A2994">
        <v>2993</v>
      </c>
      <c r="B2994">
        <v>22.779897000000005</v>
      </c>
      <c r="C2994" s="4">
        <v>1</v>
      </c>
      <c r="P2994">
        <v>1</v>
      </c>
      <c r="Q2994" t="str">
        <f t="shared" si="47"/>
        <v>1</v>
      </c>
    </row>
    <row r="2995" spans="1:17" x14ac:dyDescent="0.25">
      <c r="A2995">
        <v>2994</v>
      </c>
      <c r="B2995">
        <v>22.814687000000006</v>
      </c>
      <c r="C2995" s="4">
        <v>1</v>
      </c>
      <c r="P2995">
        <v>1</v>
      </c>
      <c r="Q2995" t="str">
        <f t="shared" si="47"/>
        <v>1</v>
      </c>
    </row>
    <row r="2996" spans="1:17" x14ac:dyDescent="0.25">
      <c r="A2996">
        <v>2995</v>
      </c>
      <c r="B2996">
        <v>22.859214000000001</v>
      </c>
      <c r="C2996" s="4">
        <v>1</v>
      </c>
      <c r="H2996">
        <v>30.453636000000003</v>
      </c>
      <c r="I2996" s="5">
        <v>4</v>
      </c>
      <c r="P2996">
        <v>2</v>
      </c>
      <c r="Q2996" t="str">
        <f t="shared" si="47"/>
        <v>14</v>
      </c>
    </row>
    <row r="2997" spans="1:17" x14ac:dyDescent="0.25">
      <c r="A2997">
        <v>2996</v>
      </c>
      <c r="B2997">
        <v>22.845528999999999</v>
      </c>
      <c r="C2997" s="4">
        <v>1</v>
      </c>
      <c r="H2997">
        <v>30.449741000000003</v>
      </c>
      <c r="I2997" s="5">
        <v>4</v>
      </c>
      <c r="P2997">
        <v>2</v>
      </c>
      <c r="Q2997" t="str">
        <f t="shared" si="47"/>
        <v>14</v>
      </c>
    </row>
    <row r="2998" spans="1:17" x14ac:dyDescent="0.25">
      <c r="A2998">
        <v>2997</v>
      </c>
      <c r="B2998">
        <v>22.893741000000006</v>
      </c>
      <c r="C2998" s="4">
        <v>1</v>
      </c>
      <c r="H2998">
        <v>30.432056000000003</v>
      </c>
      <c r="I2998" s="5">
        <v>4</v>
      </c>
      <c r="P2998">
        <v>2</v>
      </c>
      <c r="Q2998" t="str">
        <f t="shared" si="47"/>
        <v>14</v>
      </c>
    </row>
    <row r="2999" spans="1:17" x14ac:dyDescent="0.25">
      <c r="A2999">
        <v>2998</v>
      </c>
      <c r="B2999">
        <v>22.849423999999999</v>
      </c>
      <c r="C2999" s="4">
        <v>1</v>
      </c>
      <c r="H2999">
        <v>30.445951000000008</v>
      </c>
      <c r="I2999" s="5">
        <v>4</v>
      </c>
      <c r="P2999">
        <v>2</v>
      </c>
      <c r="Q2999" t="str">
        <f t="shared" si="47"/>
        <v>14</v>
      </c>
    </row>
    <row r="3000" spans="1:17" x14ac:dyDescent="0.25">
      <c r="A3000">
        <v>2999</v>
      </c>
      <c r="B3000">
        <v>22.879266000000001</v>
      </c>
      <c r="C3000" s="4">
        <v>1</v>
      </c>
      <c r="H3000">
        <v>30.442897000000002</v>
      </c>
      <c r="I3000" s="5">
        <v>4</v>
      </c>
      <c r="P3000">
        <v>2</v>
      </c>
      <c r="Q3000" t="str">
        <f t="shared" si="47"/>
        <v>14</v>
      </c>
    </row>
    <row r="3001" spans="1:17" x14ac:dyDescent="0.25">
      <c r="A3001">
        <v>3000</v>
      </c>
      <c r="B3001">
        <v>22.857478999999998</v>
      </c>
      <c r="C3001" s="4">
        <v>1</v>
      </c>
      <c r="H3001">
        <v>30.462530000000001</v>
      </c>
      <c r="I3001" s="5">
        <v>4</v>
      </c>
      <c r="P3001">
        <v>2</v>
      </c>
      <c r="Q3001" t="str">
        <f t="shared" si="47"/>
        <v>14</v>
      </c>
    </row>
    <row r="3002" spans="1:17" x14ac:dyDescent="0.25">
      <c r="A3002">
        <v>3001</v>
      </c>
      <c r="B3002">
        <v>22.783792000000005</v>
      </c>
      <c r="C3002" s="4">
        <v>1</v>
      </c>
      <c r="F3002">
        <v>24.651056000000004</v>
      </c>
      <c r="G3002" s="3">
        <v>3</v>
      </c>
      <c r="H3002">
        <v>30.475793000000003</v>
      </c>
      <c r="I3002" s="5">
        <v>4</v>
      </c>
      <c r="P3002">
        <v>3</v>
      </c>
      <c r="Q3002" t="str">
        <f t="shared" si="47"/>
        <v>134</v>
      </c>
    </row>
    <row r="3003" spans="1:17" x14ac:dyDescent="0.25">
      <c r="A3003">
        <v>3002</v>
      </c>
      <c r="B3003">
        <v>22.783792000000005</v>
      </c>
      <c r="C3003" s="4">
        <v>1</v>
      </c>
      <c r="F3003">
        <v>24.691583000000001</v>
      </c>
      <c r="G3003" s="3">
        <v>3</v>
      </c>
      <c r="H3003">
        <v>30.481424000000004</v>
      </c>
      <c r="I3003" s="5">
        <v>4</v>
      </c>
      <c r="P3003">
        <v>3</v>
      </c>
      <c r="Q3003" t="str">
        <f t="shared" si="47"/>
        <v>134</v>
      </c>
    </row>
    <row r="3004" spans="1:17" x14ac:dyDescent="0.25">
      <c r="A3004">
        <v>3003</v>
      </c>
      <c r="F3004">
        <v>24.691583000000001</v>
      </c>
      <c r="G3004" s="3">
        <v>3</v>
      </c>
      <c r="H3004">
        <v>30.453636000000003</v>
      </c>
      <c r="I3004" s="5">
        <v>4</v>
      </c>
      <c r="P3004">
        <v>2</v>
      </c>
      <c r="Q3004" t="str">
        <f t="shared" si="47"/>
        <v>34</v>
      </c>
    </row>
    <row r="3005" spans="1:17" x14ac:dyDescent="0.25">
      <c r="A3005">
        <v>3004</v>
      </c>
      <c r="F3005">
        <v>24.691583000000001</v>
      </c>
      <c r="G3005" s="3">
        <v>3</v>
      </c>
      <c r="H3005">
        <v>30.453636000000003</v>
      </c>
      <c r="I3005" s="5">
        <v>4</v>
      </c>
      <c r="J3005">
        <v>39.197948000000004</v>
      </c>
      <c r="K3005" t="s">
        <v>22</v>
      </c>
      <c r="Q3005" t="str">
        <f t="shared" si="47"/>
        <v>34</v>
      </c>
    </row>
    <row r="3006" spans="1:17" x14ac:dyDescent="0.25">
      <c r="A3006">
        <v>3005</v>
      </c>
      <c r="Q3006" t="str">
        <f t="shared" si="47"/>
        <v/>
      </c>
    </row>
    <row r="3007" spans="1:17" x14ac:dyDescent="0.25">
      <c r="A3007">
        <v>3006</v>
      </c>
      <c r="J3007">
        <v>38.801055000000005</v>
      </c>
      <c r="K3007" t="s">
        <v>22</v>
      </c>
      <c r="Q3007" t="str">
        <f t="shared" si="47"/>
        <v/>
      </c>
    </row>
    <row r="3008" spans="1:17" x14ac:dyDescent="0.25">
      <c r="A3008">
        <v>3007</v>
      </c>
      <c r="D3008">
        <v>50.083423000000003</v>
      </c>
      <c r="E3008" s="2">
        <v>2</v>
      </c>
      <c r="P3008">
        <v>1</v>
      </c>
      <c r="Q3008" t="str">
        <f t="shared" si="47"/>
        <v>2</v>
      </c>
    </row>
    <row r="3009" spans="1:17" x14ac:dyDescent="0.25">
      <c r="A3009">
        <v>3008</v>
      </c>
      <c r="D3009">
        <v>50.127426</v>
      </c>
      <c r="E3009" s="2">
        <v>2</v>
      </c>
      <c r="P3009">
        <v>1</v>
      </c>
      <c r="Q3009" t="str">
        <f t="shared" si="47"/>
        <v>2</v>
      </c>
    </row>
    <row r="3010" spans="1:17" x14ac:dyDescent="0.25">
      <c r="A3010">
        <v>3009</v>
      </c>
      <c r="D3010">
        <v>50.140319000000005</v>
      </c>
      <c r="E3010" s="2">
        <v>2</v>
      </c>
      <c r="P3010">
        <v>1</v>
      </c>
      <c r="Q3010" t="str">
        <f t="shared" ref="Q3010:Q3073" si="48">CONCATENATE(C3010,E3010,G3010,I3010)</f>
        <v>2</v>
      </c>
    </row>
    <row r="3011" spans="1:17" x14ac:dyDescent="0.25">
      <c r="A3011">
        <v>3010</v>
      </c>
      <c r="D3011">
        <v>50.153057000000004</v>
      </c>
      <c r="E3011" s="2">
        <v>2</v>
      </c>
      <c r="P3011">
        <v>1</v>
      </c>
      <c r="Q3011" t="str">
        <f t="shared" si="48"/>
        <v>2</v>
      </c>
    </row>
    <row r="3012" spans="1:17" x14ac:dyDescent="0.25">
      <c r="A3012">
        <v>3011</v>
      </c>
      <c r="D3012">
        <v>50.132842000000004</v>
      </c>
      <c r="E3012" s="2">
        <v>2</v>
      </c>
      <c r="P3012">
        <v>1</v>
      </c>
      <c r="Q3012" t="str">
        <f t="shared" si="48"/>
        <v>2</v>
      </c>
    </row>
    <row r="3013" spans="1:17" x14ac:dyDescent="0.25">
      <c r="A3013">
        <v>3012</v>
      </c>
      <c r="B3013">
        <v>55.395374000000004</v>
      </c>
      <c r="C3013" s="4">
        <v>1</v>
      </c>
      <c r="D3013">
        <v>50.137477000000004</v>
      </c>
      <c r="E3013" s="2">
        <v>2</v>
      </c>
      <c r="P3013">
        <v>2</v>
      </c>
      <c r="Q3013" t="str">
        <f t="shared" si="48"/>
        <v>12</v>
      </c>
    </row>
    <row r="3014" spans="1:17" x14ac:dyDescent="0.25">
      <c r="A3014">
        <v>3013</v>
      </c>
      <c r="B3014">
        <v>55.429424000000004</v>
      </c>
      <c r="C3014" s="4">
        <v>1</v>
      </c>
      <c r="D3014">
        <v>50.151634000000001</v>
      </c>
      <c r="E3014" s="2">
        <v>2</v>
      </c>
      <c r="P3014">
        <v>2</v>
      </c>
      <c r="Q3014" t="str">
        <f t="shared" si="48"/>
        <v>12</v>
      </c>
    </row>
    <row r="3015" spans="1:17" x14ac:dyDescent="0.25">
      <c r="A3015">
        <v>3014</v>
      </c>
      <c r="B3015">
        <v>55.430423000000005</v>
      </c>
      <c r="C3015" s="4">
        <v>1</v>
      </c>
      <c r="D3015">
        <v>50.287158000000005</v>
      </c>
      <c r="E3015" s="2">
        <v>2</v>
      </c>
      <c r="P3015">
        <v>2</v>
      </c>
      <c r="Q3015" t="str">
        <f t="shared" si="48"/>
        <v>12</v>
      </c>
    </row>
    <row r="3016" spans="1:17" x14ac:dyDescent="0.25">
      <c r="A3016">
        <v>3015</v>
      </c>
      <c r="B3016">
        <v>55.458106000000001</v>
      </c>
      <c r="C3016" s="4">
        <v>1</v>
      </c>
      <c r="D3016">
        <v>50.083423000000003</v>
      </c>
      <c r="E3016" s="2">
        <v>2</v>
      </c>
      <c r="P3016">
        <v>2</v>
      </c>
      <c r="Q3016" t="str">
        <f t="shared" si="48"/>
        <v>12</v>
      </c>
    </row>
    <row r="3017" spans="1:17" x14ac:dyDescent="0.25">
      <c r="A3017">
        <v>3016</v>
      </c>
      <c r="B3017">
        <v>55.434844000000005</v>
      </c>
      <c r="C3017" s="4">
        <v>1</v>
      </c>
      <c r="P3017">
        <v>1</v>
      </c>
      <c r="Q3017" t="str">
        <f t="shared" si="48"/>
        <v>1</v>
      </c>
    </row>
    <row r="3018" spans="1:17" x14ac:dyDescent="0.25">
      <c r="A3018">
        <v>3017</v>
      </c>
      <c r="B3018">
        <v>55.425529000000004</v>
      </c>
      <c r="C3018" s="4">
        <v>1</v>
      </c>
      <c r="H3018">
        <v>52.765689000000002</v>
      </c>
      <c r="I3018" s="5">
        <v>4</v>
      </c>
      <c r="P3018">
        <v>2</v>
      </c>
      <c r="Q3018" t="str">
        <f t="shared" si="48"/>
        <v>14</v>
      </c>
    </row>
    <row r="3019" spans="1:17" x14ac:dyDescent="0.25">
      <c r="A3019">
        <v>3018</v>
      </c>
      <c r="B3019">
        <v>55.429531000000004</v>
      </c>
      <c r="C3019" s="4">
        <v>1</v>
      </c>
      <c r="F3019">
        <v>52.805950000000003</v>
      </c>
      <c r="G3019" s="3">
        <v>3</v>
      </c>
      <c r="H3019">
        <v>52.839370000000002</v>
      </c>
      <c r="I3019" s="5">
        <v>4</v>
      </c>
      <c r="P3019">
        <v>3</v>
      </c>
      <c r="Q3019" t="str">
        <f t="shared" si="48"/>
        <v>134</v>
      </c>
    </row>
    <row r="3020" spans="1:17" x14ac:dyDescent="0.25">
      <c r="A3020">
        <v>3019</v>
      </c>
      <c r="B3020">
        <v>55.256530000000005</v>
      </c>
      <c r="C3020" s="4">
        <v>1</v>
      </c>
      <c r="F3020">
        <v>52.856475000000003</v>
      </c>
      <c r="G3020" s="3">
        <v>3</v>
      </c>
      <c r="H3020">
        <v>52.835899000000005</v>
      </c>
      <c r="I3020" s="5">
        <v>4</v>
      </c>
      <c r="P3020">
        <v>3</v>
      </c>
      <c r="Q3020" t="str">
        <f t="shared" si="48"/>
        <v>134</v>
      </c>
    </row>
    <row r="3021" spans="1:17" x14ac:dyDescent="0.25">
      <c r="A3021">
        <v>3020</v>
      </c>
      <c r="B3021">
        <v>55.395374000000004</v>
      </c>
      <c r="C3021" s="4">
        <v>1</v>
      </c>
      <c r="F3021">
        <v>52.891056000000006</v>
      </c>
      <c r="G3021" s="3">
        <v>3</v>
      </c>
      <c r="H3021">
        <v>52.806632</v>
      </c>
      <c r="I3021" s="5">
        <v>4</v>
      </c>
      <c r="P3021">
        <v>3</v>
      </c>
      <c r="Q3021" t="str">
        <f t="shared" si="48"/>
        <v>134</v>
      </c>
    </row>
    <row r="3022" spans="1:17" x14ac:dyDescent="0.25">
      <c r="A3022">
        <v>3021</v>
      </c>
      <c r="F3022">
        <v>52.901687000000003</v>
      </c>
      <c r="G3022" s="3">
        <v>3</v>
      </c>
      <c r="H3022">
        <v>52.789634000000007</v>
      </c>
      <c r="I3022" s="5">
        <v>4</v>
      </c>
      <c r="P3022">
        <v>2</v>
      </c>
      <c r="Q3022" t="str">
        <f t="shared" si="48"/>
        <v>34</v>
      </c>
    </row>
    <row r="3023" spans="1:17" x14ac:dyDescent="0.25">
      <c r="A3023">
        <v>3022</v>
      </c>
      <c r="F3023">
        <v>52.890689000000002</v>
      </c>
      <c r="G3023" s="3">
        <v>3</v>
      </c>
      <c r="H3023">
        <v>52.780845000000006</v>
      </c>
      <c r="I3023" s="5">
        <v>4</v>
      </c>
      <c r="P3023">
        <v>2</v>
      </c>
      <c r="Q3023" t="str">
        <f t="shared" si="48"/>
        <v>34</v>
      </c>
    </row>
    <row r="3024" spans="1:17" x14ac:dyDescent="0.25">
      <c r="A3024">
        <v>3023</v>
      </c>
      <c r="F3024">
        <v>52.898109000000005</v>
      </c>
      <c r="G3024" s="3">
        <v>3</v>
      </c>
      <c r="H3024">
        <v>52.790004000000003</v>
      </c>
      <c r="I3024" s="5">
        <v>4</v>
      </c>
      <c r="P3024">
        <v>2</v>
      </c>
      <c r="Q3024" t="str">
        <f t="shared" si="48"/>
        <v>34</v>
      </c>
    </row>
    <row r="3025" spans="1:17" x14ac:dyDescent="0.25">
      <c r="A3025">
        <v>3024</v>
      </c>
      <c r="F3025">
        <v>52.904426000000001</v>
      </c>
      <c r="G3025" s="3">
        <v>3</v>
      </c>
      <c r="H3025">
        <v>52.786056000000002</v>
      </c>
      <c r="I3025" s="5">
        <v>4</v>
      </c>
      <c r="P3025">
        <v>2</v>
      </c>
      <c r="Q3025" t="str">
        <f t="shared" si="48"/>
        <v>34</v>
      </c>
    </row>
    <row r="3026" spans="1:17" x14ac:dyDescent="0.25">
      <c r="A3026">
        <v>3025</v>
      </c>
      <c r="F3026">
        <v>52.846790000000006</v>
      </c>
      <c r="G3026" s="3">
        <v>3</v>
      </c>
      <c r="H3026">
        <v>52.759426000000005</v>
      </c>
      <c r="I3026" s="5">
        <v>4</v>
      </c>
      <c r="P3026">
        <v>2</v>
      </c>
      <c r="Q3026" t="str">
        <f t="shared" si="48"/>
        <v>34</v>
      </c>
    </row>
    <row r="3027" spans="1:17" x14ac:dyDescent="0.25">
      <c r="A3027">
        <v>3026</v>
      </c>
      <c r="F3027">
        <v>52.805950000000003</v>
      </c>
      <c r="G3027" s="3">
        <v>3</v>
      </c>
      <c r="H3027">
        <v>52.765689000000002</v>
      </c>
      <c r="I3027" s="5">
        <v>4</v>
      </c>
      <c r="P3027">
        <v>2</v>
      </c>
      <c r="Q3027" t="str">
        <f t="shared" si="48"/>
        <v>34</v>
      </c>
    </row>
    <row r="3028" spans="1:17" x14ac:dyDescent="0.25">
      <c r="A3028">
        <v>3027</v>
      </c>
      <c r="P3028">
        <v>0</v>
      </c>
      <c r="Q3028" t="str">
        <f t="shared" si="48"/>
        <v/>
      </c>
    </row>
    <row r="3029" spans="1:17" x14ac:dyDescent="0.25">
      <c r="A3029">
        <v>3028</v>
      </c>
      <c r="P3029">
        <v>0</v>
      </c>
      <c r="Q3029" t="str">
        <f t="shared" si="48"/>
        <v/>
      </c>
    </row>
    <row r="3030" spans="1:17" x14ac:dyDescent="0.25">
      <c r="A3030">
        <v>3029</v>
      </c>
      <c r="P3030">
        <v>0</v>
      </c>
      <c r="Q3030" t="str">
        <f t="shared" si="48"/>
        <v/>
      </c>
    </row>
    <row r="3031" spans="1:17" x14ac:dyDescent="0.25">
      <c r="A3031">
        <v>3030</v>
      </c>
      <c r="P3031">
        <v>0</v>
      </c>
      <c r="Q3031" t="str">
        <f t="shared" si="48"/>
        <v/>
      </c>
    </row>
    <row r="3032" spans="1:17" x14ac:dyDescent="0.25">
      <c r="A3032">
        <v>3031</v>
      </c>
      <c r="P3032">
        <v>0</v>
      </c>
      <c r="Q3032" t="str">
        <f t="shared" si="48"/>
        <v/>
      </c>
    </row>
    <row r="3033" spans="1:17" x14ac:dyDescent="0.25">
      <c r="A3033">
        <v>3032</v>
      </c>
      <c r="P3033">
        <v>0</v>
      </c>
      <c r="Q3033" t="str">
        <f t="shared" si="48"/>
        <v/>
      </c>
    </row>
    <row r="3034" spans="1:17" x14ac:dyDescent="0.25">
      <c r="A3034">
        <v>3033</v>
      </c>
      <c r="D3034">
        <v>76.009393000000003</v>
      </c>
      <c r="E3034" s="2">
        <v>2</v>
      </c>
      <c r="P3034">
        <v>1</v>
      </c>
      <c r="Q3034" t="str">
        <f t="shared" si="48"/>
        <v>2</v>
      </c>
    </row>
    <row r="3035" spans="1:17" x14ac:dyDescent="0.25">
      <c r="A3035">
        <v>3034</v>
      </c>
      <c r="D3035">
        <v>76.010720000000006</v>
      </c>
      <c r="E3035" s="2">
        <v>2</v>
      </c>
      <c r="P3035">
        <v>1</v>
      </c>
      <c r="Q3035" t="str">
        <f t="shared" si="48"/>
        <v>2</v>
      </c>
    </row>
    <row r="3036" spans="1:17" x14ac:dyDescent="0.25">
      <c r="A3036">
        <v>3035</v>
      </c>
      <c r="D3036">
        <v>76.037708000000009</v>
      </c>
      <c r="E3036" s="2">
        <v>2</v>
      </c>
      <c r="P3036">
        <v>1</v>
      </c>
      <c r="Q3036" t="str">
        <f t="shared" si="48"/>
        <v>2</v>
      </c>
    </row>
    <row r="3037" spans="1:17" x14ac:dyDescent="0.25">
      <c r="A3037">
        <v>3036</v>
      </c>
      <c r="D3037">
        <v>76.036330000000007</v>
      </c>
      <c r="E3037" s="2">
        <v>2</v>
      </c>
      <c r="P3037">
        <v>1</v>
      </c>
      <c r="Q3037" t="str">
        <f t="shared" si="48"/>
        <v>2</v>
      </c>
    </row>
    <row r="3038" spans="1:17" x14ac:dyDescent="0.25">
      <c r="A3038">
        <v>3037</v>
      </c>
      <c r="B3038">
        <v>80.473396000000008</v>
      </c>
      <c r="C3038" s="4">
        <v>1</v>
      </c>
      <c r="D3038">
        <v>76.046177</v>
      </c>
      <c r="E3038" s="2">
        <v>2</v>
      </c>
      <c r="P3038">
        <v>2</v>
      </c>
      <c r="Q3038" t="str">
        <f t="shared" si="48"/>
        <v>12</v>
      </c>
    </row>
    <row r="3039" spans="1:17" x14ac:dyDescent="0.25">
      <c r="A3039">
        <v>3038</v>
      </c>
      <c r="B3039">
        <v>80.473396000000008</v>
      </c>
      <c r="C3039" s="4">
        <v>1</v>
      </c>
      <c r="D3039">
        <v>76.029290000000003</v>
      </c>
      <c r="E3039" s="2">
        <v>2</v>
      </c>
      <c r="P3039">
        <v>2</v>
      </c>
      <c r="Q3039" t="str">
        <f t="shared" si="48"/>
        <v>12</v>
      </c>
    </row>
    <row r="3040" spans="1:17" x14ac:dyDescent="0.25">
      <c r="A3040">
        <v>3039</v>
      </c>
      <c r="B3040">
        <v>80.501200000000011</v>
      </c>
      <c r="C3040" s="4">
        <v>1</v>
      </c>
      <c r="D3040">
        <v>76.042504000000008</v>
      </c>
      <c r="E3040" s="2">
        <v>2</v>
      </c>
      <c r="P3040">
        <v>2</v>
      </c>
      <c r="Q3040" t="str">
        <f t="shared" si="48"/>
        <v>12</v>
      </c>
    </row>
    <row r="3041" spans="1:17" x14ac:dyDescent="0.25">
      <c r="A3041">
        <v>3040</v>
      </c>
      <c r="B3041">
        <v>80.472222000000002</v>
      </c>
      <c r="C3041" s="4">
        <v>1</v>
      </c>
      <c r="D3041">
        <v>76.009393000000003</v>
      </c>
      <c r="E3041" s="2">
        <v>2</v>
      </c>
      <c r="P3041">
        <v>2</v>
      </c>
      <c r="Q3041" t="str">
        <f t="shared" si="48"/>
        <v>12</v>
      </c>
    </row>
    <row r="3042" spans="1:17" x14ac:dyDescent="0.25">
      <c r="A3042">
        <v>3041</v>
      </c>
      <c r="B3042">
        <v>80.476355000000012</v>
      </c>
      <c r="C3042" s="4">
        <v>1</v>
      </c>
      <c r="P3042">
        <v>1</v>
      </c>
      <c r="Q3042" t="str">
        <f t="shared" si="48"/>
        <v>1</v>
      </c>
    </row>
    <row r="3043" spans="1:17" x14ac:dyDescent="0.25">
      <c r="A3043">
        <v>3042</v>
      </c>
      <c r="B3043">
        <v>80.488037000000006</v>
      </c>
      <c r="C3043" s="4">
        <v>1</v>
      </c>
      <c r="P3043">
        <v>1</v>
      </c>
      <c r="Q3043" t="str">
        <f t="shared" si="48"/>
        <v>1</v>
      </c>
    </row>
    <row r="3044" spans="1:17" x14ac:dyDescent="0.25">
      <c r="A3044">
        <v>3043</v>
      </c>
      <c r="B3044">
        <v>80.483957000000004</v>
      </c>
      <c r="C3044" s="4">
        <v>1</v>
      </c>
      <c r="P3044">
        <v>1</v>
      </c>
      <c r="Q3044" t="str">
        <f t="shared" si="48"/>
        <v>1</v>
      </c>
    </row>
    <row r="3045" spans="1:17" x14ac:dyDescent="0.25">
      <c r="A3045">
        <v>3044</v>
      </c>
      <c r="B3045">
        <v>80.406307000000012</v>
      </c>
      <c r="C3045" s="4">
        <v>1</v>
      </c>
      <c r="H3045">
        <v>78.291111000000001</v>
      </c>
      <c r="I3045" s="5">
        <v>4</v>
      </c>
      <c r="P3045">
        <v>2</v>
      </c>
      <c r="Q3045" t="str">
        <f t="shared" si="48"/>
        <v>14</v>
      </c>
    </row>
    <row r="3046" spans="1:17" x14ac:dyDescent="0.25">
      <c r="A3046">
        <v>3045</v>
      </c>
      <c r="B3046">
        <v>80.473396000000008</v>
      </c>
      <c r="C3046" s="4">
        <v>1</v>
      </c>
      <c r="F3046">
        <v>79.834142000000014</v>
      </c>
      <c r="G3046" s="3">
        <v>3</v>
      </c>
      <c r="H3046">
        <v>78.287744000000004</v>
      </c>
      <c r="I3046" s="5">
        <v>4</v>
      </c>
      <c r="P3046">
        <v>3</v>
      </c>
      <c r="Q3046" t="str">
        <f t="shared" si="48"/>
        <v>134</v>
      </c>
    </row>
    <row r="3047" spans="1:17" x14ac:dyDescent="0.25">
      <c r="A3047">
        <v>3046</v>
      </c>
      <c r="F3047">
        <v>79.850315000000009</v>
      </c>
      <c r="G3047" s="3">
        <v>3</v>
      </c>
      <c r="H3047">
        <v>78.295550000000006</v>
      </c>
      <c r="I3047" s="5">
        <v>4</v>
      </c>
      <c r="P3047">
        <v>2</v>
      </c>
      <c r="Q3047" t="str">
        <f t="shared" si="48"/>
        <v>34</v>
      </c>
    </row>
    <row r="3048" spans="1:17" x14ac:dyDescent="0.25">
      <c r="A3048">
        <v>3047</v>
      </c>
      <c r="F3048">
        <v>79.82312300000001</v>
      </c>
      <c r="G3048" s="3">
        <v>3</v>
      </c>
      <c r="H3048">
        <v>78.249684999999999</v>
      </c>
      <c r="I3048" s="5">
        <v>4</v>
      </c>
      <c r="P3048">
        <v>2</v>
      </c>
      <c r="Q3048" t="str">
        <f t="shared" si="48"/>
        <v>34</v>
      </c>
    </row>
    <row r="3049" spans="1:17" x14ac:dyDescent="0.25">
      <c r="A3049">
        <v>3048</v>
      </c>
      <c r="F3049">
        <v>79.817561000000012</v>
      </c>
      <c r="G3049" s="3">
        <v>3</v>
      </c>
      <c r="H3049">
        <v>78.226471000000004</v>
      </c>
      <c r="I3049" s="5">
        <v>4</v>
      </c>
      <c r="P3049">
        <v>2</v>
      </c>
      <c r="Q3049" t="str">
        <f t="shared" si="48"/>
        <v>34</v>
      </c>
    </row>
    <row r="3050" spans="1:17" x14ac:dyDescent="0.25">
      <c r="A3050">
        <v>3049</v>
      </c>
      <c r="F3050">
        <v>79.830011000000013</v>
      </c>
      <c r="G3050" s="3">
        <v>3</v>
      </c>
      <c r="H3050">
        <v>78.274122000000006</v>
      </c>
      <c r="I3050" s="5">
        <v>4</v>
      </c>
      <c r="P3050">
        <v>2</v>
      </c>
      <c r="Q3050" t="str">
        <f t="shared" si="48"/>
        <v>34</v>
      </c>
    </row>
    <row r="3051" spans="1:17" x14ac:dyDescent="0.25">
      <c r="A3051">
        <v>3050</v>
      </c>
      <c r="F3051">
        <v>79.850519000000006</v>
      </c>
      <c r="G3051" s="3">
        <v>3</v>
      </c>
      <c r="H3051">
        <v>78.370137</v>
      </c>
      <c r="I3051" s="5">
        <v>4</v>
      </c>
      <c r="P3051">
        <v>2</v>
      </c>
      <c r="Q3051" t="str">
        <f t="shared" si="48"/>
        <v>34</v>
      </c>
    </row>
    <row r="3052" spans="1:17" x14ac:dyDescent="0.25">
      <c r="A3052">
        <v>3051</v>
      </c>
      <c r="F3052">
        <v>79.807664000000003</v>
      </c>
      <c r="G3052" s="3">
        <v>3</v>
      </c>
      <c r="H3052">
        <v>78.291111000000001</v>
      </c>
      <c r="I3052" s="5">
        <v>4</v>
      </c>
      <c r="P3052">
        <v>2</v>
      </c>
      <c r="Q3052" t="str">
        <f t="shared" si="48"/>
        <v>34</v>
      </c>
    </row>
    <row r="3053" spans="1:17" x14ac:dyDescent="0.25">
      <c r="A3053">
        <v>3052</v>
      </c>
      <c r="F3053">
        <v>79.795319000000006</v>
      </c>
      <c r="G3053" s="3">
        <v>3</v>
      </c>
      <c r="H3053">
        <v>78.291111000000001</v>
      </c>
      <c r="I3053" s="5">
        <v>4</v>
      </c>
      <c r="P3053">
        <v>2</v>
      </c>
      <c r="Q3053" t="str">
        <f t="shared" si="48"/>
        <v>34</v>
      </c>
    </row>
    <row r="3054" spans="1:17" x14ac:dyDescent="0.25">
      <c r="A3054">
        <v>3053</v>
      </c>
      <c r="F3054">
        <v>79.834142000000014</v>
      </c>
      <c r="G3054" s="3">
        <v>3</v>
      </c>
      <c r="P3054">
        <v>1</v>
      </c>
      <c r="Q3054" t="str">
        <f t="shared" si="48"/>
        <v>3</v>
      </c>
    </row>
    <row r="3055" spans="1:17" x14ac:dyDescent="0.25">
      <c r="A3055">
        <v>3054</v>
      </c>
      <c r="F3055">
        <v>79.834142000000014</v>
      </c>
      <c r="G3055" s="3">
        <v>3</v>
      </c>
      <c r="P3055">
        <v>1</v>
      </c>
      <c r="Q3055" t="str">
        <f t="shared" si="48"/>
        <v>3</v>
      </c>
    </row>
    <row r="3056" spans="1:17" x14ac:dyDescent="0.25">
      <c r="A3056">
        <v>3055</v>
      </c>
      <c r="D3056">
        <v>96.827595000000002</v>
      </c>
      <c r="E3056" s="2">
        <v>2</v>
      </c>
      <c r="P3056">
        <v>1</v>
      </c>
      <c r="Q3056" t="str">
        <f t="shared" si="48"/>
        <v>2</v>
      </c>
    </row>
    <row r="3057" spans="1:17" x14ac:dyDescent="0.25">
      <c r="A3057">
        <v>3056</v>
      </c>
      <c r="D3057">
        <v>96.837899000000007</v>
      </c>
      <c r="E3057" s="2">
        <v>2</v>
      </c>
      <c r="P3057">
        <v>1</v>
      </c>
      <c r="Q3057" t="str">
        <f t="shared" si="48"/>
        <v>2</v>
      </c>
    </row>
    <row r="3058" spans="1:17" x14ac:dyDescent="0.25">
      <c r="A3058">
        <v>3057</v>
      </c>
      <c r="D3058">
        <v>96.809126000000006</v>
      </c>
      <c r="E3058" s="2">
        <v>2</v>
      </c>
      <c r="P3058">
        <v>1</v>
      </c>
      <c r="Q3058" t="str">
        <f t="shared" si="48"/>
        <v>2</v>
      </c>
    </row>
    <row r="3059" spans="1:17" x14ac:dyDescent="0.25">
      <c r="A3059">
        <v>3058</v>
      </c>
      <c r="D3059">
        <v>96.812699000000009</v>
      </c>
      <c r="E3059" s="2">
        <v>2</v>
      </c>
      <c r="P3059">
        <v>1</v>
      </c>
      <c r="Q3059" t="str">
        <f t="shared" si="48"/>
        <v>2</v>
      </c>
    </row>
    <row r="3060" spans="1:17" x14ac:dyDescent="0.25">
      <c r="A3060">
        <v>3059</v>
      </c>
      <c r="D3060">
        <v>96.82004400000001</v>
      </c>
      <c r="E3060" s="2">
        <v>2</v>
      </c>
      <c r="P3060">
        <v>1</v>
      </c>
      <c r="Q3060" t="str">
        <f t="shared" si="48"/>
        <v>2</v>
      </c>
    </row>
    <row r="3061" spans="1:17" x14ac:dyDescent="0.25">
      <c r="A3061">
        <v>3060</v>
      </c>
      <c r="D3061">
        <v>96.830962</v>
      </c>
      <c r="E3061" s="2">
        <v>2</v>
      </c>
      <c r="P3061">
        <v>1</v>
      </c>
      <c r="Q3061" t="str">
        <f t="shared" si="48"/>
        <v>2</v>
      </c>
    </row>
    <row r="3062" spans="1:17" x14ac:dyDescent="0.25">
      <c r="A3062">
        <v>3061</v>
      </c>
      <c r="B3062">
        <v>103.21517</v>
      </c>
      <c r="C3062" s="4">
        <v>1</v>
      </c>
      <c r="D3062">
        <v>96.877081000000004</v>
      </c>
      <c r="E3062" s="2">
        <v>2</v>
      </c>
      <c r="P3062">
        <v>2</v>
      </c>
      <c r="Q3062" t="str">
        <f t="shared" si="48"/>
        <v>12</v>
      </c>
    </row>
    <row r="3063" spans="1:17" x14ac:dyDescent="0.25">
      <c r="A3063">
        <v>3062</v>
      </c>
      <c r="B3063">
        <v>103.26812600000001</v>
      </c>
      <c r="C3063" s="4">
        <v>1</v>
      </c>
      <c r="D3063">
        <v>96.852490000000003</v>
      </c>
      <c r="E3063" s="2">
        <v>2</v>
      </c>
      <c r="P3063">
        <v>2</v>
      </c>
      <c r="Q3063" t="str">
        <f t="shared" si="48"/>
        <v>12</v>
      </c>
    </row>
    <row r="3064" spans="1:17" x14ac:dyDescent="0.25">
      <c r="A3064">
        <v>3063</v>
      </c>
      <c r="B3064">
        <v>103.25940200000001</v>
      </c>
      <c r="C3064" s="4">
        <v>1</v>
      </c>
      <c r="D3064">
        <v>96.827595000000002</v>
      </c>
      <c r="E3064" s="2">
        <v>2</v>
      </c>
      <c r="P3064">
        <v>2</v>
      </c>
      <c r="Q3064" t="str">
        <f t="shared" si="48"/>
        <v>12</v>
      </c>
    </row>
    <row r="3065" spans="1:17" x14ac:dyDescent="0.25">
      <c r="A3065">
        <v>3064</v>
      </c>
      <c r="B3065">
        <v>103.25542300000001</v>
      </c>
      <c r="C3065" s="4">
        <v>1</v>
      </c>
      <c r="D3065">
        <v>96.827595000000002</v>
      </c>
      <c r="E3065" s="2">
        <v>2</v>
      </c>
      <c r="P3065">
        <v>2</v>
      </c>
      <c r="Q3065" t="str">
        <f t="shared" si="48"/>
        <v>12</v>
      </c>
    </row>
    <row r="3066" spans="1:17" x14ac:dyDescent="0.25">
      <c r="A3066">
        <v>3065</v>
      </c>
      <c r="B3066">
        <v>103.256342</v>
      </c>
      <c r="C3066" s="4">
        <v>1</v>
      </c>
      <c r="P3066">
        <v>1</v>
      </c>
      <c r="Q3066" t="str">
        <f t="shared" si="48"/>
        <v>1</v>
      </c>
    </row>
    <row r="3067" spans="1:17" x14ac:dyDescent="0.25">
      <c r="A3067">
        <v>3066</v>
      </c>
      <c r="B3067">
        <v>103.242159</v>
      </c>
      <c r="C3067" s="4">
        <v>1</v>
      </c>
      <c r="H3067">
        <v>97.797442000000004</v>
      </c>
      <c r="I3067" s="5">
        <v>4</v>
      </c>
      <c r="P3067">
        <v>2</v>
      </c>
      <c r="Q3067" t="str">
        <f t="shared" si="48"/>
        <v>14</v>
      </c>
    </row>
    <row r="3068" spans="1:17" x14ac:dyDescent="0.25">
      <c r="A3068">
        <v>3067</v>
      </c>
      <c r="B3068">
        <v>103.259657</v>
      </c>
      <c r="C3068" s="4">
        <v>1</v>
      </c>
      <c r="H3068">
        <v>97.843867000000003</v>
      </c>
      <c r="I3068" s="5">
        <v>4</v>
      </c>
      <c r="P3068">
        <v>2</v>
      </c>
      <c r="Q3068" t="str">
        <f t="shared" si="48"/>
        <v>14</v>
      </c>
    </row>
    <row r="3069" spans="1:17" x14ac:dyDescent="0.25">
      <c r="A3069">
        <v>3068</v>
      </c>
      <c r="B3069">
        <v>103.25226000000001</v>
      </c>
      <c r="C3069" s="4">
        <v>1</v>
      </c>
      <c r="H3069">
        <v>97.84361100000001</v>
      </c>
      <c r="I3069" s="5">
        <v>4</v>
      </c>
      <c r="P3069">
        <v>2</v>
      </c>
      <c r="Q3069" t="str">
        <f t="shared" si="48"/>
        <v>14</v>
      </c>
    </row>
    <row r="3070" spans="1:17" x14ac:dyDescent="0.25">
      <c r="A3070">
        <v>3069</v>
      </c>
      <c r="B3070">
        <v>103.205324</v>
      </c>
      <c r="C3070" s="4">
        <v>1</v>
      </c>
      <c r="F3070">
        <v>101.50607500000001</v>
      </c>
      <c r="G3070" s="3">
        <v>3</v>
      </c>
      <c r="H3070">
        <v>97.82912300000001</v>
      </c>
      <c r="I3070" s="5">
        <v>4</v>
      </c>
      <c r="P3070">
        <v>3</v>
      </c>
      <c r="Q3070" t="str">
        <f t="shared" si="48"/>
        <v>134</v>
      </c>
    </row>
    <row r="3071" spans="1:17" x14ac:dyDescent="0.25">
      <c r="A3071">
        <v>3070</v>
      </c>
      <c r="B3071">
        <v>103.21517</v>
      </c>
      <c r="C3071" s="4">
        <v>1</v>
      </c>
      <c r="F3071">
        <v>101.53291200000001</v>
      </c>
      <c r="G3071" s="3">
        <v>3</v>
      </c>
      <c r="H3071">
        <v>97.836266000000009</v>
      </c>
      <c r="I3071" s="5">
        <v>4</v>
      </c>
      <c r="P3071">
        <v>3</v>
      </c>
      <c r="Q3071" t="str">
        <f t="shared" si="48"/>
        <v>134</v>
      </c>
    </row>
    <row r="3072" spans="1:17" x14ac:dyDescent="0.25">
      <c r="A3072">
        <v>3071</v>
      </c>
      <c r="F3072">
        <v>101.509747</v>
      </c>
      <c r="G3072" s="3">
        <v>3</v>
      </c>
      <c r="H3072">
        <v>97.832238000000004</v>
      </c>
      <c r="I3072" s="5">
        <v>4</v>
      </c>
      <c r="P3072">
        <v>2</v>
      </c>
      <c r="Q3072" t="str">
        <f t="shared" si="48"/>
        <v>34</v>
      </c>
    </row>
    <row r="3073" spans="1:17" x14ac:dyDescent="0.25">
      <c r="A3073">
        <v>3072</v>
      </c>
      <c r="F3073">
        <v>101.49969900000001</v>
      </c>
      <c r="G3073" s="3">
        <v>3</v>
      </c>
      <c r="H3073">
        <v>97.801575000000014</v>
      </c>
      <c r="I3073" s="5">
        <v>4</v>
      </c>
      <c r="P3073">
        <v>2</v>
      </c>
      <c r="Q3073" t="str">
        <f t="shared" si="48"/>
        <v>34</v>
      </c>
    </row>
    <row r="3074" spans="1:17" x14ac:dyDescent="0.25">
      <c r="A3074">
        <v>3073</v>
      </c>
      <c r="F3074">
        <v>101.52255500000001</v>
      </c>
      <c r="G3074" s="3">
        <v>3</v>
      </c>
      <c r="H3074">
        <v>97.806370000000001</v>
      </c>
      <c r="I3074" s="5">
        <v>4</v>
      </c>
      <c r="P3074">
        <v>2</v>
      </c>
      <c r="Q3074" t="str">
        <f t="shared" ref="Q3074:Q3137" si="49">CONCATENATE(C3074,E3074,G3074,I3074)</f>
        <v>34</v>
      </c>
    </row>
    <row r="3075" spans="1:17" x14ac:dyDescent="0.25">
      <c r="A3075">
        <v>3074</v>
      </c>
      <c r="F3075">
        <v>101.52265800000001</v>
      </c>
      <c r="G3075" s="3">
        <v>3</v>
      </c>
      <c r="H3075">
        <v>97.827389000000011</v>
      </c>
      <c r="I3075" s="5">
        <v>4</v>
      </c>
      <c r="P3075">
        <v>2</v>
      </c>
      <c r="Q3075" t="str">
        <f t="shared" si="49"/>
        <v>34</v>
      </c>
    </row>
    <row r="3076" spans="1:17" x14ac:dyDescent="0.25">
      <c r="A3076">
        <v>3075</v>
      </c>
      <c r="F3076">
        <v>101.558317</v>
      </c>
      <c r="G3076" s="3">
        <v>3</v>
      </c>
      <c r="H3076">
        <v>97.797442000000004</v>
      </c>
      <c r="I3076" s="5">
        <v>4</v>
      </c>
      <c r="P3076">
        <v>2</v>
      </c>
      <c r="Q3076" t="str">
        <f t="shared" si="49"/>
        <v>34</v>
      </c>
    </row>
    <row r="3077" spans="1:17" x14ac:dyDescent="0.25">
      <c r="A3077">
        <v>3076</v>
      </c>
      <c r="F3077">
        <v>101.51663400000001</v>
      </c>
      <c r="G3077" s="3">
        <v>3</v>
      </c>
      <c r="P3077">
        <v>1</v>
      </c>
      <c r="Q3077" t="str">
        <f t="shared" si="49"/>
        <v>3</v>
      </c>
    </row>
    <row r="3078" spans="1:17" x14ac:dyDescent="0.25">
      <c r="A3078">
        <v>3077</v>
      </c>
      <c r="F3078">
        <v>101.54510500000001</v>
      </c>
      <c r="G3078" s="3">
        <v>3</v>
      </c>
      <c r="P3078">
        <v>1</v>
      </c>
      <c r="Q3078" t="str">
        <f t="shared" si="49"/>
        <v>3</v>
      </c>
    </row>
    <row r="3079" spans="1:17" x14ac:dyDescent="0.25">
      <c r="A3079">
        <v>3078</v>
      </c>
      <c r="F3079">
        <v>101.50607500000001</v>
      </c>
      <c r="G3079" s="3">
        <v>3</v>
      </c>
      <c r="P3079">
        <v>1</v>
      </c>
      <c r="Q3079" t="str">
        <f t="shared" si="49"/>
        <v>3</v>
      </c>
    </row>
    <row r="3080" spans="1:17" x14ac:dyDescent="0.25">
      <c r="A3080">
        <v>3079</v>
      </c>
      <c r="D3080">
        <v>120.55324400000001</v>
      </c>
      <c r="E3080" s="2">
        <v>2</v>
      </c>
      <c r="P3080">
        <v>1</v>
      </c>
      <c r="Q3080" t="str">
        <f t="shared" si="49"/>
        <v>2</v>
      </c>
    </row>
    <row r="3081" spans="1:17" x14ac:dyDescent="0.25">
      <c r="A3081">
        <v>3080</v>
      </c>
      <c r="D3081">
        <v>120.58768300000001</v>
      </c>
      <c r="E3081" s="2">
        <v>2</v>
      </c>
      <c r="P3081">
        <v>1</v>
      </c>
      <c r="Q3081" t="str">
        <f t="shared" si="49"/>
        <v>2</v>
      </c>
    </row>
    <row r="3082" spans="1:17" x14ac:dyDescent="0.25">
      <c r="A3082">
        <v>3081</v>
      </c>
      <c r="D3082">
        <v>120.55538800000001</v>
      </c>
      <c r="E3082" s="2">
        <v>2</v>
      </c>
      <c r="P3082">
        <v>1</v>
      </c>
      <c r="Q3082" t="str">
        <f t="shared" si="49"/>
        <v>2</v>
      </c>
    </row>
    <row r="3083" spans="1:17" x14ac:dyDescent="0.25">
      <c r="A3083">
        <v>3082</v>
      </c>
      <c r="D3083">
        <v>120.57451800000001</v>
      </c>
      <c r="E3083" s="2">
        <v>2</v>
      </c>
      <c r="P3083">
        <v>1</v>
      </c>
      <c r="Q3083" t="str">
        <f t="shared" si="49"/>
        <v>2</v>
      </c>
    </row>
    <row r="3084" spans="1:17" x14ac:dyDescent="0.25">
      <c r="A3084">
        <v>3083</v>
      </c>
      <c r="D3084">
        <v>120.56467300000001</v>
      </c>
      <c r="E3084" s="2">
        <v>2</v>
      </c>
      <c r="P3084">
        <v>1</v>
      </c>
      <c r="Q3084" t="str">
        <f t="shared" si="49"/>
        <v>2</v>
      </c>
    </row>
    <row r="3085" spans="1:17" x14ac:dyDescent="0.25">
      <c r="A3085">
        <v>3084</v>
      </c>
      <c r="D3085">
        <v>120.581457</v>
      </c>
      <c r="E3085" s="2">
        <v>2</v>
      </c>
      <c r="P3085">
        <v>1</v>
      </c>
      <c r="Q3085" t="str">
        <f t="shared" si="49"/>
        <v>2</v>
      </c>
    </row>
    <row r="3086" spans="1:17" x14ac:dyDescent="0.25">
      <c r="A3086">
        <v>3085</v>
      </c>
      <c r="D3086">
        <v>120.59778400000002</v>
      </c>
      <c r="E3086" s="2">
        <v>2</v>
      </c>
      <c r="P3086">
        <v>1</v>
      </c>
      <c r="Q3086" t="str">
        <f t="shared" si="49"/>
        <v>2</v>
      </c>
    </row>
    <row r="3087" spans="1:17" x14ac:dyDescent="0.25">
      <c r="A3087">
        <v>3086</v>
      </c>
      <c r="D3087">
        <v>120.61477100000002</v>
      </c>
      <c r="E3087" s="2">
        <v>2</v>
      </c>
      <c r="P3087">
        <v>1</v>
      </c>
      <c r="Q3087" t="str">
        <f t="shared" si="49"/>
        <v>2</v>
      </c>
    </row>
    <row r="3088" spans="1:17" x14ac:dyDescent="0.25">
      <c r="A3088">
        <v>3087</v>
      </c>
      <c r="D3088">
        <v>120.63354700000001</v>
      </c>
      <c r="E3088" s="2">
        <v>2</v>
      </c>
      <c r="P3088">
        <v>1</v>
      </c>
      <c r="Q3088" t="str">
        <f t="shared" si="49"/>
        <v>2</v>
      </c>
    </row>
    <row r="3089" spans="1:17" x14ac:dyDescent="0.25">
      <c r="A3089">
        <v>3088</v>
      </c>
      <c r="B3089">
        <v>128.080916</v>
      </c>
      <c r="C3089" s="4">
        <v>1</v>
      </c>
      <c r="D3089">
        <v>120.67833900000001</v>
      </c>
      <c r="E3089" s="2">
        <v>2</v>
      </c>
      <c r="P3089">
        <v>2</v>
      </c>
      <c r="Q3089" t="str">
        <f t="shared" si="49"/>
        <v>12</v>
      </c>
    </row>
    <row r="3090" spans="1:17" x14ac:dyDescent="0.25">
      <c r="A3090">
        <v>3089</v>
      </c>
      <c r="B3090">
        <v>128.08463900000001</v>
      </c>
      <c r="C3090" s="4">
        <v>1</v>
      </c>
      <c r="D3090">
        <v>120.55324400000001</v>
      </c>
      <c r="E3090" s="2">
        <v>2</v>
      </c>
      <c r="P3090">
        <v>2</v>
      </c>
      <c r="Q3090" t="str">
        <f t="shared" si="49"/>
        <v>12</v>
      </c>
    </row>
    <row r="3091" spans="1:17" x14ac:dyDescent="0.25">
      <c r="A3091">
        <v>3090</v>
      </c>
      <c r="B3091">
        <v>128.09754800000002</v>
      </c>
      <c r="C3091" s="4">
        <v>1</v>
      </c>
      <c r="P3091">
        <v>1</v>
      </c>
      <c r="Q3091" t="str">
        <f t="shared" si="49"/>
        <v>1</v>
      </c>
    </row>
    <row r="3092" spans="1:17" x14ac:dyDescent="0.25">
      <c r="A3092">
        <v>3091</v>
      </c>
      <c r="B3092">
        <v>128.09106700000001</v>
      </c>
      <c r="C3092" s="4">
        <v>1</v>
      </c>
      <c r="H3092">
        <v>121.89741000000001</v>
      </c>
      <c r="I3092" s="5">
        <v>4</v>
      </c>
      <c r="P3092">
        <v>2</v>
      </c>
      <c r="Q3092" t="str">
        <f t="shared" si="49"/>
        <v>14</v>
      </c>
    </row>
    <row r="3093" spans="1:17" x14ac:dyDescent="0.25">
      <c r="A3093">
        <v>3092</v>
      </c>
      <c r="B3093">
        <v>128.08698500000003</v>
      </c>
      <c r="C3093" s="4">
        <v>1</v>
      </c>
      <c r="H3093">
        <v>122.01347600000001</v>
      </c>
      <c r="I3093" s="5">
        <v>4</v>
      </c>
      <c r="P3093">
        <v>2</v>
      </c>
      <c r="Q3093" t="str">
        <f t="shared" si="49"/>
        <v>14</v>
      </c>
    </row>
    <row r="3094" spans="1:17" x14ac:dyDescent="0.25">
      <c r="A3094">
        <v>3093</v>
      </c>
      <c r="B3094">
        <v>128.09586200000001</v>
      </c>
      <c r="C3094" s="4">
        <v>1</v>
      </c>
      <c r="H3094">
        <v>122.00010900000001</v>
      </c>
      <c r="I3094" s="5">
        <v>4</v>
      </c>
      <c r="P3094">
        <v>2</v>
      </c>
      <c r="Q3094" t="str">
        <f t="shared" si="49"/>
        <v>14</v>
      </c>
    </row>
    <row r="3095" spans="1:17" x14ac:dyDescent="0.25">
      <c r="A3095">
        <v>3094</v>
      </c>
      <c r="B3095">
        <v>128.09066200000001</v>
      </c>
      <c r="C3095" s="4">
        <v>1</v>
      </c>
      <c r="H3095">
        <v>121.94496000000001</v>
      </c>
      <c r="I3095" s="5">
        <v>4</v>
      </c>
      <c r="P3095">
        <v>2</v>
      </c>
      <c r="Q3095" t="str">
        <f t="shared" si="49"/>
        <v>14</v>
      </c>
    </row>
    <row r="3096" spans="1:17" x14ac:dyDescent="0.25">
      <c r="A3096">
        <v>3095</v>
      </c>
      <c r="B3096">
        <v>128.13463400000001</v>
      </c>
      <c r="C3096" s="4">
        <v>1</v>
      </c>
      <c r="F3096">
        <v>126.29273800000001</v>
      </c>
      <c r="G3096" s="3">
        <v>3</v>
      </c>
      <c r="H3096">
        <v>121.96633400000002</v>
      </c>
      <c r="I3096" s="5">
        <v>4</v>
      </c>
      <c r="P3096">
        <v>3</v>
      </c>
      <c r="Q3096" t="str">
        <f t="shared" si="49"/>
        <v>134</v>
      </c>
    </row>
    <row r="3097" spans="1:17" x14ac:dyDescent="0.25">
      <c r="A3097">
        <v>3096</v>
      </c>
      <c r="B3097">
        <v>128.080916</v>
      </c>
      <c r="C3097" s="4">
        <v>1</v>
      </c>
      <c r="F3097">
        <v>126.33253300000001</v>
      </c>
      <c r="G3097" s="3">
        <v>3</v>
      </c>
      <c r="H3097">
        <v>121.95990600000002</v>
      </c>
      <c r="I3097" s="5">
        <v>4</v>
      </c>
      <c r="P3097">
        <v>3</v>
      </c>
      <c r="Q3097" t="str">
        <f t="shared" si="49"/>
        <v>134</v>
      </c>
    </row>
    <row r="3098" spans="1:17" x14ac:dyDescent="0.25">
      <c r="A3098">
        <v>3097</v>
      </c>
      <c r="F3098">
        <v>126.34814700000001</v>
      </c>
      <c r="G3098" s="3">
        <v>3</v>
      </c>
      <c r="H3098">
        <v>121.95424500000001</v>
      </c>
      <c r="I3098" s="5">
        <v>4</v>
      </c>
      <c r="P3098">
        <v>2</v>
      </c>
      <c r="Q3098" t="str">
        <f t="shared" si="49"/>
        <v>34</v>
      </c>
    </row>
    <row r="3099" spans="1:17" x14ac:dyDescent="0.25">
      <c r="A3099">
        <v>3098</v>
      </c>
      <c r="F3099">
        <v>126.36783800000001</v>
      </c>
      <c r="G3099" s="3">
        <v>3</v>
      </c>
      <c r="H3099">
        <v>121.97837700000001</v>
      </c>
      <c r="I3099" s="5">
        <v>4</v>
      </c>
      <c r="P3099">
        <v>2</v>
      </c>
      <c r="Q3099" t="str">
        <f t="shared" si="49"/>
        <v>34</v>
      </c>
    </row>
    <row r="3100" spans="1:17" x14ac:dyDescent="0.25">
      <c r="A3100">
        <v>3099</v>
      </c>
      <c r="F3100">
        <v>126.37227800000001</v>
      </c>
      <c r="G3100" s="3">
        <v>3</v>
      </c>
      <c r="H3100">
        <v>121.89741000000001</v>
      </c>
      <c r="I3100" s="5">
        <v>4</v>
      </c>
      <c r="P3100">
        <v>2</v>
      </c>
      <c r="Q3100" t="str">
        <f t="shared" si="49"/>
        <v>34</v>
      </c>
    </row>
    <row r="3101" spans="1:17" x14ac:dyDescent="0.25">
      <c r="A3101">
        <v>3100</v>
      </c>
      <c r="F3101">
        <v>126.37687100000001</v>
      </c>
      <c r="G3101" s="3">
        <v>3</v>
      </c>
      <c r="H3101">
        <v>121.89741000000001</v>
      </c>
      <c r="I3101" s="5">
        <v>4</v>
      </c>
      <c r="P3101">
        <v>2</v>
      </c>
      <c r="Q3101" t="str">
        <f t="shared" si="49"/>
        <v>34</v>
      </c>
    </row>
    <row r="3102" spans="1:17" x14ac:dyDescent="0.25">
      <c r="A3102">
        <v>3101</v>
      </c>
      <c r="F3102">
        <v>126.378298</v>
      </c>
      <c r="G3102" s="3">
        <v>3</v>
      </c>
      <c r="P3102">
        <v>1</v>
      </c>
      <c r="Q3102" t="str">
        <f t="shared" si="49"/>
        <v>3</v>
      </c>
    </row>
    <row r="3103" spans="1:17" x14ac:dyDescent="0.25">
      <c r="A3103">
        <v>3102</v>
      </c>
      <c r="F3103">
        <v>126.42109900000001</v>
      </c>
      <c r="G3103" s="3">
        <v>3</v>
      </c>
      <c r="P3103">
        <v>1</v>
      </c>
      <c r="Q3103" t="str">
        <f t="shared" si="49"/>
        <v>3</v>
      </c>
    </row>
    <row r="3104" spans="1:17" x14ac:dyDescent="0.25">
      <c r="A3104">
        <v>3103</v>
      </c>
      <c r="F3104">
        <v>126.29273800000001</v>
      </c>
      <c r="G3104" s="3">
        <v>3</v>
      </c>
      <c r="P3104">
        <v>1</v>
      </c>
      <c r="Q3104" t="str">
        <f t="shared" si="49"/>
        <v>3</v>
      </c>
    </row>
    <row r="3105" spans="1:17" x14ac:dyDescent="0.25">
      <c r="A3105">
        <v>3104</v>
      </c>
      <c r="F3105">
        <v>126.29273800000001</v>
      </c>
      <c r="G3105" s="3">
        <v>3</v>
      </c>
      <c r="P3105">
        <v>1</v>
      </c>
      <c r="Q3105" t="str">
        <f t="shared" si="49"/>
        <v>3</v>
      </c>
    </row>
    <row r="3106" spans="1:17" x14ac:dyDescent="0.25">
      <c r="A3106">
        <v>3105</v>
      </c>
      <c r="P3106">
        <v>0</v>
      </c>
      <c r="Q3106" t="str">
        <f t="shared" si="49"/>
        <v/>
      </c>
    </row>
    <row r="3107" spans="1:17" x14ac:dyDescent="0.25">
      <c r="A3107">
        <v>3106</v>
      </c>
      <c r="D3107">
        <v>153.96040199999999</v>
      </c>
      <c r="E3107" s="2">
        <v>2</v>
      </c>
      <c r="P3107">
        <v>1</v>
      </c>
      <c r="Q3107" t="str">
        <f t="shared" si="49"/>
        <v>2</v>
      </c>
    </row>
    <row r="3108" spans="1:17" x14ac:dyDescent="0.25">
      <c r="A3108">
        <v>3107</v>
      </c>
      <c r="D3108">
        <v>153.964382</v>
      </c>
      <c r="E3108" s="2">
        <v>2</v>
      </c>
      <c r="P3108">
        <v>1</v>
      </c>
      <c r="Q3108" t="str">
        <f t="shared" si="49"/>
        <v>2</v>
      </c>
    </row>
    <row r="3109" spans="1:17" x14ac:dyDescent="0.25">
      <c r="A3109">
        <v>3108</v>
      </c>
      <c r="D3109">
        <v>153.980401</v>
      </c>
      <c r="E3109" s="2">
        <v>2</v>
      </c>
      <c r="P3109">
        <v>1</v>
      </c>
      <c r="Q3109" t="str">
        <f t="shared" si="49"/>
        <v>2</v>
      </c>
    </row>
    <row r="3110" spans="1:17" x14ac:dyDescent="0.25">
      <c r="A3110">
        <v>3109</v>
      </c>
      <c r="D3110">
        <v>153.96805499999999</v>
      </c>
      <c r="E3110" s="2">
        <v>2</v>
      </c>
      <c r="P3110">
        <v>1</v>
      </c>
      <c r="Q3110" t="str">
        <f t="shared" si="49"/>
        <v>2</v>
      </c>
    </row>
    <row r="3111" spans="1:17" x14ac:dyDescent="0.25">
      <c r="A3111">
        <v>3110</v>
      </c>
      <c r="D3111">
        <v>154.074274</v>
      </c>
      <c r="E3111" s="2">
        <v>2</v>
      </c>
      <c r="P3111">
        <v>1</v>
      </c>
      <c r="Q3111" t="str">
        <f t="shared" si="49"/>
        <v>2</v>
      </c>
    </row>
    <row r="3112" spans="1:17" x14ac:dyDescent="0.25">
      <c r="A3112">
        <v>3111</v>
      </c>
      <c r="D3112">
        <v>154.101313</v>
      </c>
      <c r="E3112" s="2">
        <v>2</v>
      </c>
      <c r="P3112">
        <v>1</v>
      </c>
      <c r="Q3112" t="str">
        <f t="shared" si="49"/>
        <v>2</v>
      </c>
    </row>
    <row r="3113" spans="1:17" x14ac:dyDescent="0.25">
      <c r="A3113">
        <v>3112</v>
      </c>
      <c r="D3113">
        <v>154.17079899999999</v>
      </c>
      <c r="E3113" s="2">
        <v>2</v>
      </c>
      <c r="P3113">
        <v>1</v>
      </c>
      <c r="Q3113" t="str">
        <f t="shared" si="49"/>
        <v>2</v>
      </c>
    </row>
    <row r="3114" spans="1:17" x14ac:dyDescent="0.25">
      <c r="A3114">
        <v>3113</v>
      </c>
      <c r="B3114">
        <v>159.96850699999999</v>
      </c>
      <c r="C3114" s="4">
        <v>1</v>
      </c>
      <c r="D3114">
        <v>153.96040199999999</v>
      </c>
      <c r="E3114" s="2">
        <v>2</v>
      </c>
      <c r="P3114">
        <v>2</v>
      </c>
      <c r="Q3114" t="str">
        <f t="shared" si="49"/>
        <v>12</v>
      </c>
    </row>
    <row r="3115" spans="1:17" x14ac:dyDescent="0.25">
      <c r="A3115">
        <v>3114</v>
      </c>
      <c r="B3115">
        <v>159.84468800000002</v>
      </c>
      <c r="C3115" s="4">
        <v>1</v>
      </c>
      <c r="P3115">
        <v>1</v>
      </c>
      <c r="Q3115" t="str">
        <f t="shared" si="49"/>
        <v>1</v>
      </c>
    </row>
    <row r="3116" spans="1:17" x14ac:dyDescent="0.25">
      <c r="A3116">
        <v>3115</v>
      </c>
      <c r="B3116">
        <v>159.78239500000001</v>
      </c>
      <c r="C3116" s="4">
        <v>1</v>
      </c>
      <c r="P3116">
        <v>1</v>
      </c>
      <c r="Q3116" t="str">
        <f t="shared" si="49"/>
        <v>1</v>
      </c>
    </row>
    <row r="3117" spans="1:17" x14ac:dyDescent="0.25">
      <c r="A3117">
        <v>3116</v>
      </c>
      <c r="B3117">
        <v>159.80968899999999</v>
      </c>
      <c r="C3117" s="4">
        <v>1</v>
      </c>
      <c r="H3117">
        <v>155.36900200000002</v>
      </c>
      <c r="I3117" s="5">
        <v>4</v>
      </c>
      <c r="P3117">
        <v>2</v>
      </c>
      <c r="Q3117" t="str">
        <f t="shared" si="49"/>
        <v>14</v>
      </c>
    </row>
    <row r="3118" spans="1:17" x14ac:dyDescent="0.25">
      <c r="A3118">
        <v>3117</v>
      </c>
      <c r="B3118">
        <v>159.86713500000002</v>
      </c>
      <c r="C3118" s="4">
        <v>1</v>
      </c>
      <c r="H3118">
        <v>155.30614800000001</v>
      </c>
      <c r="I3118" s="5">
        <v>4</v>
      </c>
      <c r="P3118">
        <v>2</v>
      </c>
      <c r="Q3118" t="str">
        <f t="shared" si="49"/>
        <v>14</v>
      </c>
    </row>
    <row r="3119" spans="1:17" x14ac:dyDescent="0.25">
      <c r="A3119">
        <v>3118</v>
      </c>
      <c r="B3119">
        <v>159.84468800000002</v>
      </c>
      <c r="C3119" s="4">
        <v>1</v>
      </c>
      <c r="H3119">
        <v>155.273752</v>
      </c>
      <c r="I3119" s="5">
        <v>4</v>
      </c>
      <c r="P3119">
        <v>2</v>
      </c>
      <c r="Q3119" t="str">
        <f t="shared" si="49"/>
        <v>14</v>
      </c>
    </row>
    <row r="3120" spans="1:17" x14ac:dyDescent="0.25">
      <c r="A3120">
        <v>3119</v>
      </c>
      <c r="B3120">
        <v>159.84468800000002</v>
      </c>
      <c r="C3120" s="4">
        <v>1</v>
      </c>
      <c r="F3120">
        <v>158.56205</v>
      </c>
      <c r="G3120" s="3">
        <v>3</v>
      </c>
      <c r="H3120">
        <v>155.22931600000001</v>
      </c>
      <c r="I3120" s="5">
        <v>4</v>
      </c>
      <c r="P3120">
        <v>3</v>
      </c>
      <c r="Q3120" t="str">
        <f t="shared" si="49"/>
        <v>134</v>
      </c>
    </row>
    <row r="3121" spans="1:17" x14ac:dyDescent="0.25">
      <c r="A3121">
        <v>3120</v>
      </c>
      <c r="B3121">
        <v>159.84468800000002</v>
      </c>
      <c r="C3121" s="4">
        <v>1</v>
      </c>
      <c r="F3121">
        <v>158.56205</v>
      </c>
      <c r="G3121" s="3">
        <v>3</v>
      </c>
      <c r="H3121">
        <v>155.27819099999999</v>
      </c>
      <c r="I3121" s="5">
        <v>4</v>
      </c>
      <c r="P3121">
        <v>3</v>
      </c>
      <c r="Q3121" t="str">
        <f t="shared" si="49"/>
        <v>134</v>
      </c>
    </row>
    <row r="3122" spans="1:17" x14ac:dyDescent="0.25">
      <c r="A3122">
        <v>3121</v>
      </c>
      <c r="F3122">
        <v>158.55296900000002</v>
      </c>
      <c r="G3122" s="3">
        <v>3</v>
      </c>
      <c r="H3122">
        <v>155.28380200000001</v>
      </c>
      <c r="I3122" s="5">
        <v>4</v>
      </c>
      <c r="P3122">
        <v>2</v>
      </c>
      <c r="Q3122" t="str">
        <f t="shared" si="49"/>
        <v>34</v>
      </c>
    </row>
    <row r="3123" spans="1:17" x14ac:dyDescent="0.25">
      <c r="A3123">
        <v>3122</v>
      </c>
      <c r="F3123">
        <v>158.519757</v>
      </c>
      <c r="G3123" s="3">
        <v>3</v>
      </c>
      <c r="H3123">
        <v>155.28732300000001</v>
      </c>
      <c r="I3123" s="5">
        <v>4</v>
      </c>
      <c r="P3123">
        <v>2</v>
      </c>
      <c r="Q3123" t="str">
        <f t="shared" si="49"/>
        <v>34</v>
      </c>
    </row>
    <row r="3124" spans="1:17" x14ac:dyDescent="0.25">
      <c r="A3124">
        <v>3123</v>
      </c>
      <c r="F3124">
        <v>158.53495900000001</v>
      </c>
      <c r="G3124" s="3">
        <v>3</v>
      </c>
      <c r="H3124">
        <v>155.36900200000002</v>
      </c>
      <c r="I3124" s="5">
        <v>4</v>
      </c>
      <c r="P3124">
        <v>2</v>
      </c>
      <c r="Q3124" t="str">
        <f t="shared" si="49"/>
        <v>34</v>
      </c>
    </row>
    <row r="3125" spans="1:17" x14ac:dyDescent="0.25">
      <c r="A3125">
        <v>3124</v>
      </c>
      <c r="F3125">
        <v>158.49123700000001</v>
      </c>
      <c r="G3125" s="3">
        <v>3</v>
      </c>
      <c r="H3125">
        <v>155.36900200000002</v>
      </c>
      <c r="I3125" s="5">
        <v>4</v>
      </c>
      <c r="P3125">
        <v>2</v>
      </c>
      <c r="Q3125" t="str">
        <f t="shared" si="49"/>
        <v>34</v>
      </c>
    </row>
    <row r="3126" spans="1:17" x14ac:dyDescent="0.25">
      <c r="A3126">
        <v>3125</v>
      </c>
      <c r="F3126">
        <v>158.40894600000001</v>
      </c>
      <c r="G3126" s="3">
        <v>3</v>
      </c>
      <c r="P3126">
        <v>1</v>
      </c>
      <c r="Q3126" t="str">
        <f t="shared" si="49"/>
        <v>3</v>
      </c>
    </row>
    <row r="3127" spans="1:17" x14ac:dyDescent="0.25">
      <c r="A3127">
        <v>3126</v>
      </c>
      <c r="F3127">
        <v>158.32782700000001</v>
      </c>
      <c r="G3127" s="3">
        <v>3</v>
      </c>
      <c r="P3127">
        <v>1</v>
      </c>
      <c r="Q3127" t="str">
        <f t="shared" si="49"/>
        <v>3</v>
      </c>
    </row>
    <row r="3128" spans="1:17" x14ac:dyDescent="0.25">
      <c r="A3128">
        <v>3127</v>
      </c>
      <c r="F3128">
        <v>158.56205</v>
      </c>
      <c r="G3128" s="3">
        <v>3</v>
      </c>
      <c r="P3128">
        <v>1</v>
      </c>
      <c r="Q3128" t="str">
        <f t="shared" si="49"/>
        <v>3</v>
      </c>
    </row>
    <row r="3129" spans="1:17" x14ac:dyDescent="0.25">
      <c r="A3129">
        <v>3128</v>
      </c>
      <c r="P3129">
        <v>0</v>
      </c>
      <c r="Q3129" t="str">
        <f t="shared" si="49"/>
        <v/>
      </c>
    </row>
    <row r="3130" spans="1:17" x14ac:dyDescent="0.25">
      <c r="A3130">
        <v>3129</v>
      </c>
      <c r="P3130">
        <v>0</v>
      </c>
      <c r="Q3130" t="str">
        <f t="shared" si="49"/>
        <v/>
      </c>
    </row>
    <row r="3131" spans="1:17" x14ac:dyDescent="0.25">
      <c r="A3131">
        <v>3130</v>
      </c>
      <c r="D3131">
        <v>178.65049200000001</v>
      </c>
      <c r="E3131" s="2">
        <v>2</v>
      </c>
      <c r="P3131">
        <v>1</v>
      </c>
      <c r="Q3131" t="str">
        <f t="shared" si="49"/>
        <v>2</v>
      </c>
    </row>
    <row r="3132" spans="1:17" x14ac:dyDescent="0.25">
      <c r="A3132">
        <v>3131</v>
      </c>
      <c r="D3132">
        <v>178.638249</v>
      </c>
      <c r="E3132" s="2">
        <v>2</v>
      </c>
      <c r="P3132">
        <v>1</v>
      </c>
      <c r="Q3132" t="str">
        <f t="shared" si="49"/>
        <v>2</v>
      </c>
    </row>
    <row r="3133" spans="1:17" x14ac:dyDescent="0.25">
      <c r="A3133">
        <v>3132</v>
      </c>
      <c r="D3133">
        <v>178.671359</v>
      </c>
      <c r="E3133" s="2">
        <v>2</v>
      </c>
      <c r="P3133">
        <v>1</v>
      </c>
      <c r="Q3133" t="str">
        <f t="shared" si="49"/>
        <v>2</v>
      </c>
    </row>
    <row r="3134" spans="1:17" x14ac:dyDescent="0.25">
      <c r="A3134">
        <v>3133</v>
      </c>
      <c r="D3134">
        <v>178.686564</v>
      </c>
      <c r="E3134" s="2">
        <v>2</v>
      </c>
      <c r="P3134">
        <v>1</v>
      </c>
      <c r="Q3134" t="str">
        <f t="shared" si="49"/>
        <v>2</v>
      </c>
    </row>
    <row r="3135" spans="1:17" x14ac:dyDescent="0.25">
      <c r="A3135">
        <v>3134</v>
      </c>
      <c r="D3135">
        <v>178.65681900000001</v>
      </c>
      <c r="E3135" s="2">
        <v>2</v>
      </c>
      <c r="P3135">
        <v>1</v>
      </c>
      <c r="Q3135" t="str">
        <f t="shared" si="49"/>
        <v>2</v>
      </c>
    </row>
    <row r="3136" spans="1:17" x14ac:dyDescent="0.25">
      <c r="A3136">
        <v>3135</v>
      </c>
      <c r="D3136">
        <v>178.66987800000001</v>
      </c>
      <c r="E3136" s="2">
        <v>2</v>
      </c>
      <c r="P3136">
        <v>1</v>
      </c>
      <c r="Q3136" t="str">
        <f t="shared" si="49"/>
        <v>2</v>
      </c>
    </row>
    <row r="3137" spans="1:17" x14ac:dyDescent="0.25">
      <c r="A3137">
        <v>3136</v>
      </c>
      <c r="D3137">
        <v>178.73161200000001</v>
      </c>
      <c r="E3137" s="2">
        <v>2</v>
      </c>
      <c r="P3137">
        <v>1</v>
      </c>
      <c r="Q3137" t="str">
        <f t="shared" si="49"/>
        <v>2</v>
      </c>
    </row>
    <row r="3138" spans="1:17" x14ac:dyDescent="0.25">
      <c r="A3138">
        <v>3137</v>
      </c>
      <c r="D3138">
        <v>178.774056</v>
      </c>
      <c r="E3138" s="2">
        <v>2</v>
      </c>
      <c r="P3138">
        <v>1</v>
      </c>
      <c r="Q3138" t="str">
        <f t="shared" ref="Q3138:Q3201" si="50">CONCATENATE(C3138,E3138,G3138,I3138)</f>
        <v>2</v>
      </c>
    </row>
    <row r="3139" spans="1:17" x14ac:dyDescent="0.25">
      <c r="A3139">
        <v>3138</v>
      </c>
      <c r="B3139">
        <v>185.83664900000002</v>
      </c>
      <c r="C3139" s="4">
        <v>1</v>
      </c>
      <c r="D3139">
        <v>178.65049200000001</v>
      </c>
      <c r="E3139" s="2">
        <v>2</v>
      </c>
      <c r="P3139">
        <v>2</v>
      </c>
      <c r="Q3139" t="str">
        <f t="shared" si="50"/>
        <v>12</v>
      </c>
    </row>
    <row r="3140" spans="1:17" x14ac:dyDescent="0.25">
      <c r="A3140">
        <v>3139</v>
      </c>
      <c r="B3140">
        <v>185.84818100000001</v>
      </c>
      <c r="C3140" s="4">
        <v>1</v>
      </c>
      <c r="D3140">
        <v>178.62411700000001</v>
      </c>
      <c r="E3140" s="2">
        <v>2</v>
      </c>
      <c r="P3140">
        <v>2</v>
      </c>
      <c r="Q3140" t="str">
        <f t="shared" si="50"/>
        <v>12</v>
      </c>
    </row>
    <row r="3141" spans="1:17" x14ac:dyDescent="0.25">
      <c r="A3141">
        <v>3140</v>
      </c>
      <c r="B3141">
        <v>185.81491299999999</v>
      </c>
      <c r="C3141" s="4">
        <v>1</v>
      </c>
      <c r="P3141">
        <v>1</v>
      </c>
      <c r="Q3141" t="str">
        <f t="shared" si="50"/>
        <v>1</v>
      </c>
    </row>
    <row r="3142" spans="1:17" x14ac:dyDescent="0.25">
      <c r="A3142">
        <v>3141</v>
      </c>
      <c r="B3142">
        <v>185.82104000000001</v>
      </c>
      <c r="C3142" s="4">
        <v>1</v>
      </c>
      <c r="H3142">
        <v>181.54580200000001</v>
      </c>
      <c r="I3142" s="5">
        <v>4</v>
      </c>
      <c r="P3142">
        <v>2</v>
      </c>
      <c r="Q3142" t="str">
        <f t="shared" si="50"/>
        <v>14</v>
      </c>
    </row>
    <row r="3143" spans="1:17" x14ac:dyDescent="0.25">
      <c r="A3143">
        <v>3142</v>
      </c>
      <c r="B3143">
        <v>185.81853699999999</v>
      </c>
      <c r="C3143" s="4">
        <v>1</v>
      </c>
      <c r="H3143">
        <v>181.478812</v>
      </c>
      <c r="I3143" s="5">
        <v>4</v>
      </c>
      <c r="P3143">
        <v>2</v>
      </c>
      <c r="Q3143" t="str">
        <f t="shared" si="50"/>
        <v>14</v>
      </c>
    </row>
    <row r="3144" spans="1:17" x14ac:dyDescent="0.25">
      <c r="A3144">
        <v>3143</v>
      </c>
      <c r="B3144">
        <v>185.83271999999999</v>
      </c>
      <c r="C3144" s="4">
        <v>1</v>
      </c>
      <c r="H3144">
        <v>181.515139</v>
      </c>
      <c r="I3144" s="5">
        <v>4</v>
      </c>
      <c r="P3144">
        <v>2</v>
      </c>
      <c r="Q3144" t="str">
        <f t="shared" si="50"/>
        <v>14</v>
      </c>
    </row>
    <row r="3145" spans="1:17" x14ac:dyDescent="0.25">
      <c r="A3145">
        <v>3144</v>
      </c>
      <c r="B3145">
        <v>185.83664900000002</v>
      </c>
      <c r="C3145" s="4">
        <v>1</v>
      </c>
      <c r="F3145">
        <v>185.86363800000001</v>
      </c>
      <c r="G3145" s="3">
        <v>3</v>
      </c>
      <c r="H3145">
        <v>181.588145</v>
      </c>
      <c r="I3145" s="5">
        <v>4</v>
      </c>
      <c r="P3145">
        <v>3</v>
      </c>
      <c r="Q3145" t="str">
        <f t="shared" si="50"/>
        <v>134</v>
      </c>
    </row>
    <row r="3146" spans="1:17" x14ac:dyDescent="0.25">
      <c r="A3146">
        <v>3145</v>
      </c>
      <c r="F3146">
        <v>185.75252</v>
      </c>
      <c r="G3146" s="3">
        <v>3</v>
      </c>
      <c r="H3146">
        <v>181.587637</v>
      </c>
      <c r="I3146" s="5">
        <v>4</v>
      </c>
      <c r="P3146">
        <v>2</v>
      </c>
      <c r="Q3146" t="str">
        <f t="shared" si="50"/>
        <v>34</v>
      </c>
    </row>
    <row r="3147" spans="1:17" x14ac:dyDescent="0.25">
      <c r="A3147">
        <v>3146</v>
      </c>
      <c r="F3147">
        <v>185.87093200000001</v>
      </c>
      <c r="G3147" s="3">
        <v>3</v>
      </c>
      <c r="H3147">
        <v>181.553301</v>
      </c>
      <c r="I3147" s="5">
        <v>4</v>
      </c>
      <c r="P3147">
        <v>2</v>
      </c>
      <c r="Q3147" t="str">
        <f t="shared" si="50"/>
        <v>34</v>
      </c>
    </row>
    <row r="3148" spans="1:17" x14ac:dyDescent="0.25">
      <c r="A3148">
        <v>3147</v>
      </c>
      <c r="F3148">
        <v>185.90195299999999</v>
      </c>
      <c r="G3148" s="3">
        <v>3</v>
      </c>
      <c r="H3148">
        <v>181.50467900000001</v>
      </c>
      <c r="I3148" s="5">
        <v>4</v>
      </c>
      <c r="P3148">
        <v>2</v>
      </c>
      <c r="Q3148" t="str">
        <f t="shared" si="50"/>
        <v>34</v>
      </c>
    </row>
    <row r="3149" spans="1:17" x14ac:dyDescent="0.25">
      <c r="A3149">
        <v>3148</v>
      </c>
      <c r="F3149">
        <v>185.92603200000002</v>
      </c>
      <c r="G3149" s="3">
        <v>3</v>
      </c>
      <c r="H3149">
        <v>181.47003799999999</v>
      </c>
      <c r="I3149" s="5">
        <v>4</v>
      </c>
      <c r="P3149">
        <v>2</v>
      </c>
      <c r="Q3149" t="str">
        <f t="shared" si="50"/>
        <v>34</v>
      </c>
    </row>
    <row r="3150" spans="1:17" x14ac:dyDescent="0.25">
      <c r="A3150">
        <v>3149</v>
      </c>
      <c r="F3150">
        <v>185.919196</v>
      </c>
      <c r="G3150" s="3">
        <v>3</v>
      </c>
      <c r="H3150">
        <v>181.54580200000001</v>
      </c>
      <c r="I3150" s="5">
        <v>4</v>
      </c>
      <c r="P3150">
        <v>2</v>
      </c>
      <c r="Q3150" t="str">
        <f t="shared" si="50"/>
        <v>34</v>
      </c>
    </row>
    <row r="3151" spans="1:17" x14ac:dyDescent="0.25">
      <c r="A3151">
        <v>3150</v>
      </c>
      <c r="F3151">
        <v>185.916338</v>
      </c>
      <c r="G3151" s="3">
        <v>3</v>
      </c>
      <c r="P3151">
        <v>1</v>
      </c>
      <c r="Q3151" t="str">
        <f t="shared" si="50"/>
        <v>3</v>
      </c>
    </row>
    <row r="3152" spans="1:17" x14ac:dyDescent="0.25">
      <c r="A3152">
        <v>3151</v>
      </c>
      <c r="F3152">
        <v>185.891032</v>
      </c>
      <c r="G3152" s="3">
        <v>3</v>
      </c>
      <c r="P3152">
        <v>1</v>
      </c>
      <c r="Q3152" t="str">
        <f t="shared" si="50"/>
        <v>3</v>
      </c>
    </row>
    <row r="3153" spans="1:17" x14ac:dyDescent="0.25">
      <c r="A3153">
        <v>3152</v>
      </c>
      <c r="F3153">
        <v>185.86363800000001</v>
      </c>
      <c r="G3153" s="3">
        <v>3</v>
      </c>
      <c r="P3153">
        <v>1</v>
      </c>
      <c r="Q3153" t="str">
        <f t="shared" si="50"/>
        <v>3</v>
      </c>
    </row>
    <row r="3154" spans="1:17" x14ac:dyDescent="0.25">
      <c r="A3154">
        <v>3153</v>
      </c>
      <c r="D3154">
        <v>204.53143900000001</v>
      </c>
      <c r="E3154" s="2">
        <v>2</v>
      </c>
      <c r="P3154">
        <v>1</v>
      </c>
      <c r="Q3154" t="str">
        <f t="shared" si="50"/>
        <v>2</v>
      </c>
    </row>
    <row r="3155" spans="1:17" x14ac:dyDescent="0.25">
      <c r="A3155">
        <v>3154</v>
      </c>
      <c r="D3155">
        <v>204.49521900000002</v>
      </c>
      <c r="E3155" s="2">
        <v>2</v>
      </c>
      <c r="P3155">
        <v>1</v>
      </c>
      <c r="Q3155" t="str">
        <f t="shared" si="50"/>
        <v>2</v>
      </c>
    </row>
    <row r="3156" spans="1:17" x14ac:dyDescent="0.25">
      <c r="A3156">
        <v>3155</v>
      </c>
      <c r="D3156">
        <v>204.51648900000001</v>
      </c>
      <c r="E3156" s="2">
        <v>2</v>
      </c>
      <c r="P3156">
        <v>1</v>
      </c>
      <c r="Q3156" t="str">
        <f t="shared" si="50"/>
        <v>2</v>
      </c>
    </row>
    <row r="3157" spans="1:17" x14ac:dyDescent="0.25">
      <c r="A3157">
        <v>3156</v>
      </c>
      <c r="D3157">
        <v>204.518328</v>
      </c>
      <c r="E3157" s="2">
        <v>2</v>
      </c>
      <c r="P3157">
        <v>1</v>
      </c>
      <c r="Q3157" t="str">
        <f t="shared" si="50"/>
        <v>2</v>
      </c>
    </row>
    <row r="3158" spans="1:17" x14ac:dyDescent="0.25">
      <c r="A3158">
        <v>3157</v>
      </c>
      <c r="D3158">
        <v>204.52409600000001</v>
      </c>
      <c r="E3158" s="2">
        <v>2</v>
      </c>
      <c r="P3158">
        <v>1</v>
      </c>
      <c r="Q3158" t="str">
        <f t="shared" si="50"/>
        <v>2</v>
      </c>
    </row>
    <row r="3159" spans="1:17" x14ac:dyDescent="0.25">
      <c r="A3159">
        <v>3158</v>
      </c>
      <c r="D3159">
        <v>204.52435200000002</v>
      </c>
      <c r="E3159" s="2">
        <v>2</v>
      </c>
      <c r="P3159">
        <v>1</v>
      </c>
      <c r="Q3159" t="str">
        <f t="shared" si="50"/>
        <v>2</v>
      </c>
    </row>
    <row r="3160" spans="1:17" x14ac:dyDescent="0.25">
      <c r="A3160">
        <v>3159</v>
      </c>
      <c r="D3160">
        <v>204.513689</v>
      </c>
      <c r="E3160" s="2">
        <v>2</v>
      </c>
      <c r="P3160">
        <v>1</v>
      </c>
      <c r="Q3160" t="str">
        <f t="shared" si="50"/>
        <v>2</v>
      </c>
    </row>
    <row r="3161" spans="1:17" x14ac:dyDescent="0.25">
      <c r="A3161">
        <v>3160</v>
      </c>
      <c r="D3161">
        <v>204.645411</v>
      </c>
      <c r="E3161" s="2">
        <v>2</v>
      </c>
      <c r="P3161">
        <v>1</v>
      </c>
      <c r="Q3161" t="str">
        <f t="shared" si="50"/>
        <v>2</v>
      </c>
    </row>
    <row r="3162" spans="1:17" x14ac:dyDescent="0.25">
      <c r="A3162">
        <v>3161</v>
      </c>
      <c r="B3162">
        <v>213.67158799999999</v>
      </c>
      <c r="C3162" s="4">
        <v>1</v>
      </c>
      <c r="D3162">
        <v>204.53143900000001</v>
      </c>
      <c r="E3162" s="2">
        <v>2</v>
      </c>
      <c r="P3162">
        <v>2</v>
      </c>
      <c r="Q3162" t="str">
        <f t="shared" si="50"/>
        <v>12</v>
      </c>
    </row>
    <row r="3163" spans="1:17" x14ac:dyDescent="0.25">
      <c r="A3163">
        <v>3162</v>
      </c>
      <c r="B3163">
        <v>213.67895899999999</v>
      </c>
      <c r="C3163" s="4">
        <v>1</v>
      </c>
      <c r="P3163">
        <v>1</v>
      </c>
      <c r="Q3163" t="str">
        <f t="shared" si="50"/>
        <v>1</v>
      </c>
    </row>
    <row r="3164" spans="1:17" x14ac:dyDescent="0.25">
      <c r="A3164">
        <v>3163</v>
      </c>
      <c r="B3164">
        <v>213.657105</v>
      </c>
      <c r="C3164" s="4">
        <v>1</v>
      </c>
      <c r="P3164">
        <v>1</v>
      </c>
      <c r="Q3164" t="str">
        <f t="shared" si="50"/>
        <v>1</v>
      </c>
    </row>
    <row r="3165" spans="1:17" x14ac:dyDescent="0.25">
      <c r="A3165">
        <v>3164</v>
      </c>
      <c r="B3165">
        <v>213.65591900000001</v>
      </c>
      <c r="C3165" s="4">
        <v>1</v>
      </c>
      <c r="P3165">
        <v>1</v>
      </c>
      <c r="Q3165" t="str">
        <f t="shared" si="50"/>
        <v>1</v>
      </c>
    </row>
    <row r="3166" spans="1:17" x14ac:dyDescent="0.25">
      <c r="A3166">
        <v>3165</v>
      </c>
      <c r="B3166">
        <v>213.658084</v>
      </c>
      <c r="C3166" s="4">
        <v>1</v>
      </c>
      <c r="H3166">
        <v>208.61148300000002</v>
      </c>
      <c r="I3166" s="5">
        <v>4</v>
      </c>
      <c r="P3166">
        <v>2</v>
      </c>
      <c r="Q3166" t="str">
        <f t="shared" si="50"/>
        <v>14</v>
      </c>
    </row>
    <row r="3167" spans="1:17" x14ac:dyDescent="0.25">
      <c r="A3167">
        <v>3166</v>
      </c>
      <c r="B3167">
        <v>213.64210499999999</v>
      </c>
      <c r="C3167" s="4">
        <v>1</v>
      </c>
      <c r="H3167">
        <v>208.643877</v>
      </c>
      <c r="I3167" s="5">
        <v>4</v>
      </c>
      <c r="P3167">
        <v>2</v>
      </c>
      <c r="Q3167" t="str">
        <f t="shared" si="50"/>
        <v>14</v>
      </c>
    </row>
    <row r="3168" spans="1:17" x14ac:dyDescent="0.25">
      <c r="A3168">
        <v>3167</v>
      </c>
      <c r="B3168">
        <v>213.593087</v>
      </c>
      <c r="C3168" s="4">
        <v>1</v>
      </c>
      <c r="H3168">
        <v>208.622603</v>
      </c>
      <c r="I3168" s="5">
        <v>4</v>
      </c>
      <c r="P3168">
        <v>2</v>
      </c>
      <c r="Q3168" t="str">
        <f t="shared" si="50"/>
        <v>14</v>
      </c>
    </row>
    <row r="3169" spans="1:17" x14ac:dyDescent="0.25">
      <c r="A3169">
        <v>3168</v>
      </c>
      <c r="B3169">
        <v>213.67158799999999</v>
      </c>
      <c r="C3169" s="4">
        <v>1</v>
      </c>
      <c r="H3169">
        <v>208.617808</v>
      </c>
      <c r="I3169" s="5">
        <v>4</v>
      </c>
      <c r="P3169">
        <v>2</v>
      </c>
      <c r="Q3169" t="str">
        <f t="shared" si="50"/>
        <v>14</v>
      </c>
    </row>
    <row r="3170" spans="1:17" x14ac:dyDescent="0.25">
      <c r="A3170">
        <v>3169</v>
      </c>
      <c r="F3170">
        <v>213.72184300000001</v>
      </c>
      <c r="G3170" s="3">
        <v>3</v>
      </c>
      <c r="H3170">
        <v>208.60806100000002</v>
      </c>
      <c r="I3170" s="5">
        <v>4</v>
      </c>
      <c r="P3170">
        <v>2</v>
      </c>
      <c r="Q3170" t="str">
        <f t="shared" si="50"/>
        <v>34</v>
      </c>
    </row>
    <row r="3171" spans="1:17" x14ac:dyDescent="0.25">
      <c r="A3171">
        <v>3170</v>
      </c>
      <c r="F3171">
        <v>213.72581199999999</v>
      </c>
      <c r="G3171" s="3">
        <v>3</v>
      </c>
      <c r="H3171">
        <v>208.60117600000001</v>
      </c>
      <c r="I3171" s="5">
        <v>4</v>
      </c>
      <c r="P3171">
        <v>2</v>
      </c>
      <c r="Q3171" t="str">
        <f t="shared" si="50"/>
        <v>34</v>
      </c>
    </row>
    <row r="3172" spans="1:17" x14ac:dyDescent="0.25">
      <c r="A3172">
        <v>3171</v>
      </c>
      <c r="F3172">
        <v>213.729781</v>
      </c>
      <c r="G3172" s="3">
        <v>3</v>
      </c>
      <c r="H3172">
        <v>208.58301399999999</v>
      </c>
      <c r="I3172" s="5">
        <v>4</v>
      </c>
      <c r="P3172">
        <v>2</v>
      </c>
      <c r="Q3172" t="str">
        <f t="shared" si="50"/>
        <v>34</v>
      </c>
    </row>
    <row r="3173" spans="1:17" x14ac:dyDescent="0.25">
      <c r="A3173">
        <v>3172</v>
      </c>
      <c r="F3173">
        <v>213.67725799999999</v>
      </c>
      <c r="G3173" s="3">
        <v>3</v>
      </c>
      <c r="H3173">
        <v>208.58597400000002</v>
      </c>
      <c r="I3173" s="5">
        <v>4</v>
      </c>
      <c r="P3173">
        <v>2</v>
      </c>
      <c r="Q3173" t="str">
        <f t="shared" si="50"/>
        <v>34</v>
      </c>
    </row>
    <row r="3174" spans="1:17" x14ac:dyDescent="0.25">
      <c r="A3174">
        <v>3173</v>
      </c>
      <c r="F3174">
        <v>213.66607300000001</v>
      </c>
      <c r="G3174" s="3">
        <v>3</v>
      </c>
      <c r="H3174">
        <v>208.61148300000002</v>
      </c>
      <c r="I3174" s="5">
        <v>4</v>
      </c>
      <c r="P3174">
        <v>2</v>
      </c>
      <c r="Q3174" t="str">
        <f t="shared" si="50"/>
        <v>34</v>
      </c>
    </row>
    <row r="3175" spans="1:17" x14ac:dyDescent="0.25">
      <c r="A3175">
        <v>3174</v>
      </c>
      <c r="D3175">
        <v>227.84119699999999</v>
      </c>
      <c r="E3175" s="2">
        <v>2</v>
      </c>
      <c r="F3175">
        <v>213.58922100000001</v>
      </c>
      <c r="G3175" s="3">
        <v>3</v>
      </c>
      <c r="P3175">
        <v>2</v>
      </c>
      <c r="Q3175" t="str">
        <f t="shared" si="50"/>
        <v>23</v>
      </c>
    </row>
    <row r="3176" spans="1:17" x14ac:dyDescent="0.25">
      <c r="A3176">
        <v>3175</v>
      </c>
      <c r="D3176">
        <v>227.86062899999999</v>
      </c>
      <c r="E3176" s="2">
        <v>2</v>
      </c>
      <c r="F3176">
        <v>213.56767600000001</v>
      </c>
      <c r="G3176" s="3">
        <v>3</v>
      </c>
      <c r="P3176">
        <v>2</v>
      </c>
      <c r="Q3176" t="str">
        <f t="shared" si="50"/>
        <v>23</v>
      </c>
    </row>
    <row r="3177" spans="1:17" x14ac:dyDescent="0.25">
      <c r="A3177">
        <v>3176</v>
      </c>
      <c r="D3177">
        <v>227.859341</v>
      </c>
      <c r="E3177" s="2">
        <v>2</v>
      </c>
      <c r="F3177">
        <v>213.72184300000001</v>
      </c>
      <c r="G3177" s="3">
        <v>3</v>
      </c>
      <c r="P3177">
        <v>2</v>
      </c>
      <c r="Q3177" t="str">
        <f t="shared" si="50"/>
        <v>23</v>
      </c>
    </row>
    <row r="3178" spans="1:17" x14ac:dyDescent="0.25">
      <c r="A3178">
        <v>3177</v>
      </c>
      <c r="D3178">
        <v>227.88872000000001</v>
      </c>
      <c r="E3178" s="2">
        <v>2</v>
      </c>
      <c r="F3178">
        <v>213.72184300000001</v>
      </c>
      <c r="G3178" s="3">
        <v>3</v>
      </c>
      <c r="P3178">
        <v>2</v>
      </c>
      <c r="Q3178" t="str">
        <f t="shared" si="50"/>
        <v>23</v>
      </c>
    </row>
    <row r="3179" spans="1:17" x14ac:dyDescent="0.25">
      <c r="A3179">
        <v>3178</v>
      </c>
      <c r="D3179">
        <v>227.89304999999999</v>
      </c>
      <c r="E3179" s="2">
        <v>2</v>
      </c>
      <c r="P3179">
        <v>1</v>
      </c>
      <c r="Q3179" t="str">
        <f t="shared" si="50"/>
        <v>2</v>
      </c>
    </row>
    <row r="3180" spans="1:17" x14ac:dyDescent="0.25">
      <c r="A3180">
        <v>3179</v>
      </c>
      <c r="D3180">
        <v>227.87026700000001</v>
      </c>
      <c r="E3180" s="2">
        <v>2</v>
      </c>
      <c r="P3180">
        <v>1</v>
      </c>
      <c r="Q3180" t="str">
        <f t="shared" si="50"/>
        <v>2</v>
      </c>
    </row>
    <row r="3181" spans="1:17" x14ac:dyDescent="0.25">
      <c r="A3181">
        <v>3180</v>
      </c>
      <c r="D3181">
        <v>227.90418299999999</v>
      </c>
      <c r="E3181" s="2">
        <v>2</v>
      </c>
      <c r="P3181">
        <v>1</v>
      </c>
      <c r="Q3181" t="str">
        <f t="shared" si="50"/>
        <v>2</v>
      </c>
    </row>
    <row r="3182" spans="1:17" x14ac:dyDescent="0.25">
      <c r="A3182">
        <v>3181</v>
      </c>
      <c r="D3182">
        <v>227.89227600000001</v>
      </c>
      <c r="E3182" s="2">
        <v>2</v>
      </c>
      <c r="P3182">
        <v>1</v>
      </c>
      <c r="Q3182" t="str">
        <f t="shared" si="50"/>
        <v>2</v>
      </c>
    </row>
    <row r="3183" spans="1:17" x14ac:dyDescent="0.25">
      <c r="A3183">
        <v>3182</v>
      </c>
      <c r="D3183">
        <v>227.907535</v>
      </c>
      <c r="E3183" s="2">
        <v>2</v>
      </c>
      <c r="P3183">
        <v>1</v>
      </c>
      <c r="Q3183" t="str">
        <f t="shared" si="50"/>
        <v>2</v>
      </c>
    </row>
    <row r="3184" spans="1:17" x14ac:dyDescent="0.25">
      <c r="A3184">
        <v>3183</v>
      </c>
      <c r="D3184">
        <v>227.97314700000001</v>
      </c>
      <c r="E3184" s="2">
        <v>2</v>
      </c>
      <c r="P3184">
        <v>1</v>
      </c>
      <c r="Q3184" t="str">
        <f t="shared" si="50"/>
        <v>2</v>
      </c>
    </row>
    <row r="3185" spans="1:17" x14ac:dyDescent="0.25">
      <c r="A3185">
        <v>3184</v>
      </c>
      <c r="B3185">
        <v>237.390897</v>
      </c>
      <c r="C3185" s="4">
        <v>1</v>
      </c>
      <c r="D3185">
        <v>227.84119699999999</v>
      </c>
      <c r="E3185" s="2">
        <v>2</v>
      </c>
      <c r="P3185">
        <v>2</v>
      </c>
      <c r="Q3185" t="str">
        <f t="shared" si="50"/>
        <v>12</v>
      </c>
    </row>
    <row r="3186" spans="1:17" x14ac:dyDescent="0.25">
      <c r="A3186">
        <v>3185</v>
      </c>
      <c r="B3186">
        <v>237.41970900000001</v>
      </c>
      <c r="C3186" s="4">
        <v>1</v>
      </c>
      <c r="P3186">
        <v>1</v>
      </c>
      <c r="Q3186" t="str">
        <f t="shared" si="50"/>
        <v>1</v>
      </c>
    </row>
    <row r="3187" spans="1:17" x14ac:dyDescent="0.25">
      <c r="A3187">
        <v>3186</v>
      </c>
      <c r="B3187">
        <v>237.40311299999999</v>
      </c>
      <c r="C3187" s="4">
        <v>1</v>
      </c>
      <c r="P3187">
        <v>1</v>
      </c>
      <c r="Q3187" t="str">
        <f t="shared" si="50"/>
        <v>1</v>
      </c>
    </row>
    <row r="3188" spans="1:17" x14ac:dyDescent="0.25">
      <c r="A3188">
        <v>3187</v>
      </c>
      <c r="B3188">
        <v>237.40259599999999</v>
      </c>
      <c r="C3188" s="4">
        <v>1</v>
      </c>
      <c r="P3188">
        <v>1</v>
      </c>
      <c r="Q3188" t="str">
        <f t="shared" si="50"/>
        <v>1</v>
      </c>
    </row>
    <row r="3189" spans="1:17" x14ac:dyDescent="0.25">
      <c r="A3189">
        <v>3188</v>
      </c>
      <c r="B3189">
        <v>237.40373099999999</v>
      </c>
      <c r="C3189" s="4">
        <v>1</v>
      </c>
      <c r="H3189">
        <v>231.51589899999999</v>
      </c>
      <c r="I3189" s="5">
        <v>4</v>
      </c>
      <c r="P3189">
        <v>2</v>
      </c>
      <c r="Q3189" t="str">
        <f t="shared" si="50"/>
        <v>14</v>
      </c>
    </row>
    <row r="3190" spans="1:17" x14ac:dyDescent="0.25">
      <c r="A3190">
        <v>3189</v>
      </c>
      <c r="B3190">
        <v>237.386619</v>
      </c>
      <c r="C3190" s="4">
        <v>1</v>
      </c>
      <c r="H3190">
        <v>231.56821500000001</v>
      </c>
      <c r="I3190" s="5">
        <v>4</v>
      </c>
      <c r="P3190">
        <v>2</v>
      </c>
      <c r="Q3190" t="str">
        <f t="shared" si="50"/>
        <v>14</v>
      </c>
    </row>
    <row r="3191" spans="1:17" x14ac:dyDescent="0.25">
      <c r="A3191">
        <v>3190</v>
      </c>
      <c r="B3191">
        <v>237.36450500000001</v>
      </c>
      <c r="C3191" s="4">
        <v>1</v>
      </c>
      <c r="H3191">
        <v>231.540021</v>
      </c>
      <c r="I3191" s="5">
        <v>4</v>
      </c>
      <c r="P3191">
        <v>2</v>
      </c>
      <c r="Q3191" t="str">
        <f t="shared" si="50"/>
        <v>14</v>
      </c>
    </row>
    <row r="3192" spans="1:17" x14ac:dyDescent="0.25">
      <c r="A3192">
        <v>3191</v>
      </c>
      <c r="B3192">
        <v>237.36440400000001</v>
      </c>
      <c r="C3192" s="4">
        <v>1</v>
      </c>
      <c r="H3192">
        <v>231.54703000000001</v>
      </c>
      <c r="I3192" s="5">
        <v>4</v>
      </c>
      <c r="P3192">
        <v>2</v>
      </c>
      <c r="Q3192" t="str">
        <f t="shared" si="50"/>
        <v>14</v>
      </c>
    </row>
    <row r="3193" spans="1:17" x14ac:dyDescent="0.25">
      <c r="A3193">
        <v>3192</v>
      </c>
      <c r="B3193">
        <v>237.390897</v>
      </c>
      <c r="C3193" s="4">
        <v>1</v>
      </c>
      <c r="F3193">
        <v>237.11642599999999</v>
      </c>
      <c r="G3193" s="3">
        <v>3</v>
      </c>
      <c r="H3193">
        <v>231.57177300000001</v>
      </c>
      <c r="I3193" s="5">
        <v>4</v>
      </c>
      <c r="P3193">
        <v>3</v>
      </c>
      <c r="Q3193" t="str">
        <f t="shared" si="50"/>
        <v>134</v>
      </c>
    </row>
    <row r="3194" spans="1:17" x14ac:dyDescent="0.25">
      <c r="A3194">
        <v>3193</v>
      </c>
      <c r="F3194">
        <v>237.19435999999999</v>
      </c>
      <c r="G3194" s="3">
        <v>3</v>
      </c>
      <c r="H3194">
        <v>231.56945100000002</v>
      </c>
      <c r="I3194" s="5">
        <v>4</v>
      </c>
      <c r="P3194">
        <v>2</v>
      </c>
      <c r="Q3194" t="str">
        <f t="shared" si="50"/>
        <v>34</v>
      </c>
    </row>
    <row r="3195" spans="1:17" x14ac:dyDescent="0.25">
      <c r="A3195">
        <v>3194</v>
      </c>
      <c r="F3195">
        <v>237.14797099999998</v>
      </c>
      <c r="G3195" s="3">
        <v>3</v>
      </c>
      <c r="H3195">
        <v>231.59728699999999</v>
      </c>
      <c r="I3195" s="5">
        <v>4</v>
      </c>
      <c r="P3195">
        <v>2</v>
      </c>
      <c r="Q3195" t="str">
        <f t="shared" si="50"/>
        <v>34</v>
      </c>
    </row>
    <row r="3196" spans="1:17" x14ac:dyDescent="0.25">
      <c r="A3196">
        <v>3195</v>
      </c>
      <c r="F3196">
        <v>237.165908</v>
      </c>
      <c r="G3196" s="3">
        <v>3</v>
      </c>
      <c r="H3196">
        <v>231.63135800000001</v>
      </c>
      <c r="I3196" s="5">
        <v>4</v>
      </c>
      <c r="P3196">
        <v>2</v>
      </c>
      <c r="Q3196" t="str">
        <f t="shared" si="50"/>
        <v>34</v>
      </c>
    </row>
    <row r="3197" spans="1:17" x14ac:dyDescent="0.25">
      <c r="A3197">
        <v>3196</v>
      </c>
      <c r="F3197">
        <v>237.169929</v>
      </c>
      <c r="G3197" s="3">
        <v>3</v>
      </c>
      <c r="H3197">
        <v>231.51589899999999</v>
      </c>
      <c r="I3197" s="5">
        <v>4</v>
      </c>
      <c r="P3197">
        <v>2</v>
      </c>
      <c r="Q3197" t="str">
        <f t="shared" si="50"/>
        <v>34</v>
      </c>
    </row>
    <row r="3198" spans="1:17" x14ac:dyDescent="0.25">
      <c r="A3198">
        <v>3197</v>
      </c>
      <c r="F3198">
        <v>237.17441300000002</v>
      </c>
      <c r="G3198" s="3">
        <v>3</v>
      </c>
      <c r="P3198">
        <v>1</v>
      </c>
      <c r="Q3198" t="str">
        <f t="shared" si="50"/>
        <v>3</v>
      </c>
    </row>
    <row r="3199" spans="1:17" x14ac:dyDescent="0.25">
      <c r="A3199">
        <v>3198</v>
      </c>
      <c r="D3199">
        <v>254.04573299999998</v>
      </c>
      <c r="E3199" s="2">
        <v>2</v>
      </c>
      <c r="F3199">
        <v>237.16410400000001</v>
      </c>
      <c r="G3199" s="3">
        <v>3</v>
      </c>
      <c r="P3199">
        <v>2</v>
      </c>
      <c r="Q3199" t="str">
        <f t="shared" si="50"/>
        <v>23</v>
      </c>
    </row>
    <row r="3200" spans="1:17" x14ac:dyDescent="0.25">
      <c r="A3200">
        <v>3199</v>
      </c>
      <c r="D3200">
        <v>254.04294899999999</v>
      </c>
      <c r="E3200" s="2">
        <v>2</v>
      </c>
      <c r="F3200">
        <v>237.14029199999999</v>
      </c>
      <c r="G3200" s="3">
        <v>3</v>
      </c>
      <c r="P3200">
        <v>2</v>
      </c>
      <c r="Q3200" t="str">
        <f t="shared" si="50"/>
        <v>23</v>
      </c>
    </row>
    <row r="3201" spans="1:17" x14ac:dyDescent="0.25">
      <c r="A3201">
        <v>3200</v>
      </c>
      <c r="D3201">
        <v>254.03269499999999</v>
      </c>
      <c r="E3201" s="2">
        <v>2</v>
      </c>
      <c r="F3201">
        <v>237.11642599999999</v>
      </c>
      <c r="G3201" s="3">
        <v>3</v>
      </c>
      <c r="P3201">
        <v>2</v>
      </c>
      <c r="Q3201" t="str">
        <f t="shared" si="50"/>
        <v>23</v>
      </c>
    </row>
    <row r="3202" spans="1:17" x14ac:dyDescent="0.25">
      <c r="A3202">
        <v>3201</v>
      </c>
      <c r="D3202">
        <v>254.04083500000002</v>
      </c>
      <c r="E3202" s="2">
        <v>2</v>
      </c>
      <c r="F3202">
        <v>237.11642599999999</v>
      </c>
      <c r="G3202" s="3">
        <v>3</v>
      </c>
      <c r="P3202">
        <v>2</v>
      </c>
      <c r="Q3202" t="str">
        <f t="shared" ref="Q3202:Q3265" si="51">CONCATENATE(C3202,E3202,G3202,I3202)</f>
        <v>23</v>
      </c>
    </row>
    <row r="3203" spans="1:17" x14ac:dyDescent="0.25">
      <c r="A3203">
        <v>3202</v>
      </c>
      <c r="D3203">
        <v>254.016921</v>
      </c>
      <c r="E3203" s="2">
        <v>2</v>
      </c>
      <c r="F3203">
        <v>237.11642599999999</v>
      </c>
      <c r="G3203" s="3">
        <v>3</v>
      </c>
      <c r="P3203">
        <v>2</v>
      </c>
      <c r="Q3203" t="str">
        <f t="shared" si="51"/>
        <v>23</v>
      </c>
    </row>
    <row r="3204" spans="1:17" x14ac:dyDescent="0.25">
      <c r="A3204">
        <v>3203</v>
      </c>
      <c r="D3204">
        <v>254.04480599999999</v>
      </c>
      <c r="E3204" s="2">
        <v>2</v>
      </c>
      <c r="P3204">
        <v>1</v>
      </c>
      <c r="Q3204" t="str">
        <f t="shared" si="51"/>
        <v>2</v>
      </c>
    </row>
    <row r="3205" spans="1:17" x14ac:dyDescent="0.25">
      <c r="A3205">
        <v>3204</v>
      </c>
      <c r="D3205">
        <v>254.05330900000001</v>
      </c>
      <c r="E3205" s="2">
        <v>2</v>
      </c>
      <c r="P3205">
        <v>1</v>
      </c>
      <c r="Q3205" t="str">
        <f t="shared" si="51"/>
        <v>2</v>
      </c>
    </row>
    <row r="3206" spans="1:17" x14ac:dyDescent="0.25">
      <c r="A3206">
        <v>3205</v>
      </c>
      <c r="D3206">
        <v>254.070167</v>
      </c>
      <c r="E3206" s="2">
        <v>2</v>
      </c>
      <c r="P3206">
        <v>1</v>
      </c>
      <c r="Q3206" t="str">
        <f t="shared" si="51"/>
        <v>2</v>
      </c>
    </row>
    <row r="3207" spans="1:17" x14ac:dyDescent="0.25">
      <c r="A3207">
        <v>3206</v>
      </c>
      <c r="D3207">
        <v>254.06052700000001</v>
      </c>
      <c r="E3207" s="2">
        <v>2</v>
      </c>
      <c r="P3207">
        <v>1</v>
      </c>
      <c r="Q3207" t="str">
        <f t="shared" si="51"/>
        <v>2</v>
      </c>
    </row>
    <row r="3208" spans="1:17" x14ac:dyDescent="0.25">
      <c r="A3208">
        <v>3207</v>
      </c>
      <c r="D3208">
        <v>254.13495499999999</v>
      </c>
      <c r="E3208" s="2">
        <v>2</v>
      </c>
      <c r="P3208">
        <v>1</v>
      </c>
      <c r="Q3208" t="str">
        <f t="shared" si="51"/>
        <v>2</v>
      </c>
    </row>
    <row r="3209" spans="1:17" x14ac:dyDescent="0.25">
      <c r="A3209">
        <v>3208</v>
      </c>
      <c r="B3209">
        <v>264.00252399999999</v>
      </c>
      <c r="C3209" s="4">
        <v>1</v>
      </c>
      <c r="D3209">
        <v>254.04573299999998</v>
      </c>
      <c r="E3209" s="2">
        <v>2</v>
      </c>
      <c r="P3209">
        <v>2</v>
      </c>
      <c r="Q3209" t="str">
        <f t="shared" si="51"/>
        <v>12</v>
      </c>
    </row>
    <row r="3210" spans="1:17" x14ac:dyDescent="0.25">
      <c r="A3210">
        <v>3209</v>
      </c>
      <c r="B3210">
        <v>264.01010000000002</v>
      </c>
      <c r="C3210" s="4">
        <v>1</v>
      </c>
      <c r="D3210">
        <v>254.04573299999998</v>
      </c>
      <c r="E3210" s="2">
        <v>2</v>
      </c>
      <c r="P3210">
        <v>2</v>
      </c>
      <c r="Q3210" t="str">
        <f t="shared" si="51"/>
        <v>12</v>
      </c>
    </row>
    <row r="3211" spans="1:17" x14ac:dyDescent="0.25">
      <c r="A3211">
        <v>3210</v>
      </c>
      <c r="B3211">
        <v>264.00736899999998</v>
      </c>
      <c r="C3211" s="4">
        <v>1</v>
      </c>
      <c r="P3211">
        <v>1</v>
      </c>
      <c r="Q3211" t="str">
        <f t="shared" si="51"/>
        <v>1</v>
      </c>
    </row>
    <row r="3212" spans="1:17" x14ac:dyDescent="0.25">
      <c r="A3212">
        <v>3211</v>
      </c>
      <c r="B3212">
        <v>264.04582099999999</v>
      </c>
      <c r="C3212" s="4">
        <v>1</v>
      </c>
      <c r="P3212">
        <v>1</v>
      </c>
      <c r="Q3212" t="str">
        <f t="shared" si="51"/>
        <v>1</v>
      </c>
    </row>
    <row r="3213" spans="1:17" x14ac:dyDescent="0.25">
      <c r="A3213">
        <v>3212</v>
      </c>
      <c r="B3213">
        <v>263.99566900000002</v>
      </c>
      <c r="C3213" s="4">
        <v>1</v>
      </c>
      <c r="H3213">
        <v>256.74404400000003</v>
      </c>
      <c r="I3213" s="5">
        <v>4</v>
      </c>
      <c r="P3213">
        <v>2</v>
      </c>
      <c r="Q3213" t="str">
        <f t="shared" si="51"/>
        <v>14</v>
      </c>
    </row>
    <row r="3214" spans="1:17" x14ac:dyDescent="0.25">
      <c r="A3214">
        <v>3213</v>
      </c>
      <c r="B3214">
        <v>264.01504799999998</v>
      </c>
      <c r="C3214" s="4">
        <v>1</v>
      </c>
      <c r="H3214">
        <v>256.74404400000003</v>
      </c>
      <c r="I3214" s="5">
        <v>4</v>
      </c>
      <c r="P3214">
        <v>2</v>
      </c>
      <c r="Q3214" t="str">
        <f t="shared" si="51"/>
        <v>14</v>
      </c>
    </row>
    <row r="3215" spans="1:17" x14ac:dyDescent="0.25">
      <c r="A3215">
        <v>3214</v>
      </c>
      <c r="B3215">
        <v>264.03242</v>
      </c>
      <c r="C3215" s="4">
        <v>1</v>
      </c>
      <c r="H3215">
        <v>256.78358000000003</v>
      </c>
      <c r="I3215" s="5">
        <v>4</v>
      </c>
      <c r="P3215">
        <v>2</v>
      </c>
      <c r="Q3215" t="str">
        <f t="shared" si="51"/>
        <v>14</v>
      </c>
    </row>
    <row r="3216" spans="1:17" x14ac:dyDescent="0.25">
      <c r="A3216">
        <v>3215</v>
      </c>
      <c r="B3216">
        <v>264.03968700000001</v>
      </c>
      <c r="C3216" s="4">
        <v>1</v>
      </c>
      <c r="H3216">
        <v>256.76239299999997</v>
      </c>
      <c r="I3216" s="5">
        <v>4</v>
      </c>
      <c r="P3216">
        <v>2</v>
      </c>
      <c r="Q3216" t="str">
        <f t="shared" si="51"/>
        <v>14</v>
      </c>
    </row>
    <row r="3217" spans="1:17" x14ac:dyDescent="0.25">
      <c r="A3217">
        <v>3216</v>
      </c>
      <c r="B3217">
        <v>264.01860699999997</v>
      </c>
      <c r="C3217" s="4">
        <v>1</v>
      </c>
      <c r="H3217">
        <v>256.75976500000002</v>
      </c>
      <c r="I3217" s="5">
        <v>4</v>
      </c>
      <c r="P3217">
        <v>2</v>
      </c>
      <c r="Q3217" t="str">
        <f t="shared" si="51"/>
        <v>14</v>
      </c>
    </row>
    <row r="3218" spans="1:17" x14ac:dyDescent="0.25">
      <c r="A3218">
        <v>3217</v>
      </c>
      <c r="B3218">
        <v>264.05015100000003</v>
      </c>
      <c r="C3218" s="4">
        <v>1</v>
      </c>
      <c r="H3218">
        <v>256.73182600000001</v>
      </c>
      <c r="I3218" s="5">
        <v>4</v>
      </c>
      <c r="P3218">
        <v>2</v>
      </c>
      <c r="Q3218" t="str">
        <f t="shared" si="51"/>
        <v>14</v>
      </c>
    </row>
    <row r="3219" spans="1:17" x14ac:dyDescent="0.25">
      <c r="A3219">
        <v>3218</v>
      </c>
      <c r="B3219">
        <v>264.00252399999999</v>
      </c>
      <c r="C3219" s="4">
        <v>1</v>
      </c>
      <c r="F3219">
        <v>262.881709</v>
      </c>
      <c r="G3219" s="3">
        <v>3</v>
      </c>
      <c r="H3219">
        <v>256.68724300000002</v>
      </c>
      <c r="I3219" s="5">
        <v>4</v>
      </c>
      <c r="P3219">
        <v>3</v>
      </c>
      <c r="Q3219" t="str">
        <f t="shared" si="51"/>
        <v>134</v>
      </c>
    </row>
    <row r="3220" spans="1:17" x14ac:dyDescent="0.25">
      <c r="A3220">
        <v>3219</v>
      </c>
      <c r="F3220">
        <v>262.881709</v>
      </c>
      <c r="G3220" s="3">
        <v>3</v>
      </c>
      <c r="H3220">
        <v>256.71167300000002</v>
      </c>
      <c r="I3220" s="5">
        <v>4</v>
      </c>
      <c r="P3220">
        <v>2</v>
      </c>
      <c r="Q3220" t="str">
        <f t="shared" si="51"/>
        <v>34</v>
      </c>
    </row>
    <row r="3221" spans="1:17" x14ac:dyDescent="0.25">
      <c r="A3221">
        <v>3220</v>
      </c>
      <c r="F3221">
        <v>262.881709</v>
      </c>
      <c r="G3221" s="3">
        <v>3</v>
      </c>
      <c r="H3221">
        <v>256.74404400000003</v>
      </c>
      <c r="I3221" s="5">
        <v>4</v>
      </c>
      <c r="J3221">
        <v>236.35291000000001</v>
      </c>
      <c r="K3221" t="s">
        <v>22</v>
      </c>
      <c r="Q3221" t="str">
        <f t="shared" si="51"/>
        <v>34</v>
      </c>
    </row>
    <row r="3222" spans="1:17" x14ac:dyDescent="0.25">
      <c r="A3222">
        <v>3221</v>
      </c>
      <c r="Q3222" t="str">
        <f t="shared" si="51"/>
        <v/>
      </c>
    </row>
    <row r="3223" spans="1:17" x14ac:dyDescent="0.25">
      <c r="A3223">
        <v>3222</v>
      </c>
      <c r="J3223">
        <v>236.08132699999999</v>
      </c>
      <c r="K3223" t="s">
        <v>22</v>
      </c>
      <c r="Q3223" t="str">
        <f t="shared" si="51"/>
        <v/>
      </c>
    </row>
    <row r="3224" spans="1:17" x14ac:dyDescent="0.25">
      <c r="A3224">
        <v>3223</v>
      </c>
      <c r="D3224">
        <v>218.32629</v>
      </c>
      <c r="E3224" s="2">
        <v>2</v>
      </c>
      <c r="P3224">
        <v>1</v>
      </c>
      <c r="Q3224" t="str">
        <f t="shared" si="51"/>
        <v>2</v>
      </c>
    </row>
    <row r="3225" spans="1:17" x14ac:dyDescent="0.25">
      <c r="A3225">
        <v>3224</v>
      </c>
      <c r="D3225">
        <v>218.30263099999999</v>
      </c>
      <c r="E3225" s="2">
        <v>2</v>
      </c>
      <c r="P3225">
        <v>1</v>
      </c>
      <c r="Q3225" t="str">
        <f t="shared" si="51"/>
        <v>2</v>
      </c>
    </row>
    <row r="3226" spans="1:17" x14ac:dyDescent="0.25">
      <c r="A3226">
        <v>3225</v>
      </c>
      <c r="D3226">
        <v>218.37690499999999</v>
      </c>
      <c r="E3226" s="2">
        <v>2</v>
      </c>
      <c r="P3226">
        <v>1</v>
      </c>
      <c r="Q3226" t="str">
        <f t="shared" si="51"/>
        <v>2</v>
      </c>
    </row>
    <row r="3227" spans="1:17" x14ac:dyDescent="0.25">
      <c r="A3227">
        <v>3226</v>
      </c>
      <c r="B3227">
        <v>215.37222</v>
      </c>
      <c r="C3227" s="4">
        <v>1</v>
      </c>
      <c r="D3227">
        <v>218.37561700000001</v>
      </c>
      <c r="E3227" s="2">
        <v>2</v>
      </c>
      <c r="P3227">
        <v>2</v>
      </c>
      <c r="Q3227" t="str">
        <f t="shared" si="51"/>
        <v>12</v>
      </c>
    </row>
    <row r="3228" spans="1:17" x14ac:dyDescent="0.25">
      <c r="A3228">
        <v>3227</v>
      </c>
      <c r="B3228">
        <v>215.36639500000001</v>
      </c>
      <c r="C3228" s="4">
        <v>1</v>
      </c>
      <c r="D3228">
        <v>218.413501</v>
      </c>
      <c r="E3228" s="2">
        <v>2</v>
      </c>
      <c r="P3228">
        <v>2</v>
      </c>
      <c r="Q3228" t="str">
        <f t="shared" si="51"/>
        <v>12</v>
      </c>
    </row>
    <row r="3229" spans="1:17" x14ac:dyDescent="0.25">
      <c r="A3229">
        <v>3228</v>
      </c>
      <c r="B3229">
        <v>215.31634600000001</v>
      </c>
      <c r="C3229" s="4">
        <v>1</v>
      </c>
      <c r="D3229">
        <v>218.38968800000001</v>
      </c>
      <c r="E3229" s="2">
        <v>2</v>
      </c>
      <c r="P3229">
        <v>2</v>
      </c>
      <c r="Q3229" t="str">
        <f t="shared" si="51"/>
        <v>12</v>
      </c>
    </row>
    <row r="3230" spans="1:17" x14ac:dyDescent="0.25">
      <c r="A3230">
        <v>3229</v>
      </c>
      <c r="B3230">
        <v>215.37077600000001</v>
      </c>
      <c r="C3230" s="4">
        <v>1</v>
      </c>
      <c r="D3230">
        <v>218.43365499999999</v>
      </c>
      <c r="E3230" s="2">
        <v>2</v>
      </c>
      <c r="P3230">
        <v>2</v>
      </c>
      <c r="Q3230" t="str">
        <f t="shared" si="51"/>
        <v>12</v>
      </c>
    </row>
    <row r="3231" spans="1:17" x14ac:dyDescent="0.25">
      <c r="A3231">
        <v>3230</v>
      </c>
      <c r="B3231">
        <v>215.357427</v>
      </c>
      <c r="C3231" s="4">
        <v>1</v>
      </c>
      <c r="D3231">
        <v>218.32629</v>
      </c>
      <c r="E3231" s="2">
        <v>2</v>
      </c>
      <c r="P3231">
        <v>2</v>
      </c>
      <c r="Q3231" t="str">
        <f t="shared" si="51"/>
        <v>12</v>
      </c>
    </row>
    <row r="3232" spans="1:17" x14ac:dyDescent="0.25">
      <c r="A3232">
        <v>3231</v>
      </c>
      <c r="B3232">
        <v>215.46633800000001</v>
      </c>
      <c r="C3232" s="4">
        <v>1</v>
      </c>
      <c r="F3232">
        <v>217.07548</v>
      </c>
      <c r="G3232" s="3">
        <v>3</v>
      </c>
      <c r="H3232">
        <v>216.43525600000001</v>
      </c>
      <c r="I3232" s="5">
        <v>4</v>
      </c>
      <c r="P3232">
        <v>3</v>
      </c>
      <c r="Q3232" t="str">
        <f t="shared" si="51"/>
        <v>134</v>
      </c>
    </row>
    <row r="3233" spans="1:17" x14ac:dyDescent="0.25">
      <c r="A3233">
        <v>3232</v>
      </c>
      <c r="B3233">
        <v>215.37222</v>
      </c>
      <c r="C3233" s="4">
        <v>1</v>
      </c>
      <c r="F3233">
        <v>217.02001899999999</v>
      </c>
      <c r="G3233" s="3">
        <v>3</v>
      </c>
      <c r="H3233">
        <v>216.36232200000001</v>
      </c>
      <c r="I3233" s="5">
        <v>4</v>
      </c>
      <c r="P3233">
        <v>3</v>
      </c>
      <c r="Q3233" t="str">
        <f t="shared" si="51"/>
        <v>134</v>
      </c>
    </row>
    <row r="3234" spans="1:17" x14ac:dyDescent="0.25">
      <c r="A3234">
        <v>3233</v>
      </c>
      <c r="F3234">
        <v>217.144136</v>
      </c>
      <c r="G3234" s="3">
        <v>3</v>
      </c>
      <c r="H3234">
        <v>216.43195700000001</v>
      </c>
      <c r="I3234" s="5">
        <v>4</v>
      </c>
      <c r="P3234">
        <v>2</v>
      </c>
      <c r="Q3234" t="str">
        <f t="shared" si="51"/>
        <v>34</v>
      </c>
    </row>
    <row r="3235" spans="1:17" x14ac:dyDescent="0.25">
      <c r="A3235">
        <v>3234</v>
      </c>
      <c r="F3235">
        <v>217.11491100000001</v>
      </c>
      <c r="G3235" s="3">
        <v>3</v>
      </c>
      <c r="H3235">
        <v>216.39773199999999</v>
      </c>
      <c r="I3235" s="5">
        <v>4</v>
      </c>
      <c r="P3235">
        <v>2</v>
      </c>
      <c r="Q3235" t="str">
        <f t="shared" si="51"/>
        <v>34</v>
      </c>
    </row>
    <row r="3236" spans="1:17" x14ac:dyDescent="0.25">
      <c r="A3236">
        <v>3235</v>
      </c>
      <c r="F3236">
        <v>217.128364</v>
      </c>
      <c r="G3236" s="3">
        <v>3</v>
      </c>
      <c r="H3236">
        <v>216.420772</v>
      </c>
      <c r="I3236" s="5">
        <v>4</v>
      </c>
      <c r="P3236">
        <v>2</v>
      </c>
      <c r="Q3236" t="str">
        <f t="shared" si="51"/>
        <v>34</v>
      </c>
    </row>
    <row r="3237" spans="1:17" x14ac:dyDescent="0.25">
      <c r="A3237">
        <v>3236</v>
      </c>
      <c r="F3237">
        <v>217.11408599999999</v>
      </c>
      <c r="G3237" s="3">
        <v>3</v>
      </c>
      <c r="H3237">
        <v>216.460409</v>
      </c>
      <c r="I3237" s="5">
        <v>4</v>
      </c>
      <c r="P3237">
        <v>2</v>
      </c>
      <c r="Q3237" t="str">
        <f t="shared" si="51"/>
        <v>34</v>
      </c>
    </row>
    <row r="3238" spans="1:17" x14ac:dyDescent="0.25">
      <c r="A3238">
        <v>3237</v>
      </c>
      <c r="F3238">
        <v>217.08815999999999</v>
      </c>
      <c r="G3238" s="3">
        <v>3</v>
      </c>
      <c r="H3238">
        <v>216.45484300000001</v>
      </c>
      <c r="I3238" s="5">
        <v>4</v>
      </c>
      <c r="P3238">
        <v>2</v>
      </c>
      <c r="Q3238" t="str">
        <f t="shared" si="51"/>
        <v>34</v>
      </c>
    </row>
    <row r="3239" spans="1:17" x14ac:dyDescent="0.25">
      <c r="A3239">
        <v>3238</v>
      </c>
      <c r="F3239">
        <v>217.07548</v>
      </c>
      <c r="G3239" s="3">
        <v>3</v>
      </c>
      <c r="H3239">
        <v>216.43525600000001</v>
      </c>
      <c r="I3239" s="5">
        <v>4</v>
      </c>
      <c r="P3239">
        <v>2</v>
      </c>
      <c r="Q3239" t="str">
        <f t="shared" si="51"/>
        <v>34</v>
      </c>
    </row>
    <row r="3240" spans="1:17" x14ac:dyDescent="0.25">
      <c r="A3240">
        <v>3239</v>
      </c>
      <c r="P3240">
        <v>0</v>
      </c>
      <c r="Q3240" t="str">
        <f t="shared" si="51"/>
        <v/>
      </c>
    </row>
    <row r="3241" spans="1:17" x14ac:dyDescent="0.25">
      <c r="A3241">
        <v>3240</v>
      </c>
      <c r="P3241">
        <v>0</v>
      </c>
      <c r="Q3241" t="str">
        <f t="shared" si="51"/>
        <v/>
      </c>
    </row>
    <row r="3242" spans="1:17" x14ac:dyDescent="0.25">
      <c r="A3242">
        <v>3241</v>
      </c>
      <c r="P3242">
        <v>0</v>
      </c>
      <c r="Q3242" t="str">
        <f t="shared" si="51"/>
        <v/>
      </c>
    </row>
    <row r="3243" spans="1:17" x14ac:dyDescent="0.25">
      <c r="A3243">
        <v>3242</v>
      </c>
      <c r="P3243">
        <v>0</v>
      </c>
      <c r="Q3243" t="str">
        <f t="shared" si="51"/>
        <v/>
      </c>
    </row>
    <row r="3244" spans="1:17" x14ac:dyDescent="0.25">
      <c r="A3244">
        <v>3243</v>
      </c>
      <c r="D3244">
        <v>191.77006399999999</v>
      </c>
      <c r="E3244" s="2">
        <v>2</v>
      </c>
      <c r="P3244">
        <v>1</v>
      </c>
      <c r="Q3244" t="str">
        <f t="shared" si="51"/>
        <v>2</v>
      </c>
    </row>
    <row r="3245" spans="1:17" x14ac:dyDescent="0.25">
      <c r="A3245">
        <v>3244</v>
      </c>
      <c r="D3245">
        <v>191.79149100000001</v>
      </c>
      <c r="E3245" s="2">
        <v>2</v>
      </c>
      <c r="P3245">
        <v>1</v>
      </c>
      <c r="Q3245" t="str">
        <f t="shared" si="51"/>
        <v>2</v>
      </c>
    </row>
    <row r="3246" spans="1:17" x14ac:dyDescent="0.25">
      <c r="A3246">
        <v>3245</v>
      </c>
      <c r="D3246">
        <v>191.785471</v>
      </c>
      <c r="E3246" s="2">
        <v>2</v>
      </c>
      <c r="P3246">
        <v>1</v>
      </c>
      <c r="Q3246" t="str">
        <f t="shared" si="51"/>
        <v>2</v>
      </c>
    </row>
    <row r="3247" spans="1:17" x14ac:dyDescent="0.25">
      <c r="A3247">
        <v>3246</v>
      </c>
      <c r="B3247">
        <v>187.68451200000001</v>
      </c>
      <c r="C3247" s="4">
        <v>1</v>
      </c>
      <c r="D3247">
        <v>191.73226</v>
      </c>
      <c r="E3247" s="2">
        <v>2</v>
      </c>
      <c r="P3247">
        <v>2</v>
      </c>
      <c r="Q3247" t="str">
        <f t="shared" si="51"/>
        <v>12</v>
      </c>
    </row>
    <row r="3248" spans="1:17" x14ac:dyDescent="0.25">
      <c r="A3248">
        <v>3247</v>
      </c>
      <c r="B3248">
        <v>187.67920900000001</v>
      </c>
      <c r="C3248" s="4">
        <v>1</v>
      </c>
      <c r="D3248">
        <v>191.72486000000001</v>
      </c>
      <c r="E3248" s="2">
        <v>2</v>
      </c>
      <c r="P3248">
        <v>2</v>
      </c>
      <c r="Q3248" t="str">
        <f t="shared" si="51"/>
        <v>12</v>
      </c>
    </row>
    <row r="3249" spans="1:17" x14ac:dyDescent="0.25">
      <c r="A3249">
        <v>3248</v>
      </c>
      <c r="B3249">
        <v>187.70369600000001</v>
      </c>
      <c r="C3249" s="4">
        <v>1</v>
      </c>
      <c r="D3249">
        <v>191.80460600000001</v>
      </c>
      <c r="E3249" s="2">
        <v>2</v>
      </c>
      <c r="P3249">
        <v>2</v>
      </c>
      <c r="Q3249" t="str">
        <f t="shared" si="51"/>
        <v>12</v>
      </c>
    </row>
    <row r="3250" spans="1:17" x14ac:dyDescent="0.25">
      <c r="A3250">
        <v>3249</v>
      </c>
      <c r="B3250">
        <v>187.69583700000001</v>
      </c>
      <c r="C3250" s="4">
        <v>1</v>
      </c>
      <c r="D3250">
        <v>191.82210000000001</v>
      </c>
      <c r="E3250" s="2">
        <v>2</v>
      </c>
      <c r="P3250">
        <v>2</v>
      </c>
      <c r="Q3250" t="str">
        <f t="shared" si="51"/>
        <v>12</v>
      </c>
    </row>
    <row r="3251" spans="1:17" x14ac:dyDescent="0.25">
      <c r="A3251">
        <v>3250</v>
      </c>
      <c r="B3251">
        <v>187.69293100000002</v>
      </c>
      <c r="C3251" s="4">
        <v>1</v>
      </c>
      <c r="D3251">
        <v>191.77006399999999</v>
      </c>
      <c r="E3251" s="2">
        <v>2</v>
      </c>
      <c r="P3251">
        <v>2</v>
      </c>
      <c r="Q3251" t="str">
        <f t="shared" si="51"/>
        <v>12</v>
      </c>
    </row>
    <row r="3252" spans="1:17" x14ac:dyDescent="0.25">
      <c r="A3252">
        <v>3251</v>
      </c>
      <c r="B3252">
        <v>187.69476900000001</v>
      </c>
      <c r="C3252" s="4">
        <v>1</v>
      </c>
      <c r="P3252">
        <v>1</v>
      </c>
      <c r="Q3252" t="str">
        <f t="shared" si="51"/>
        <v>1</v>
      </c>
    </row>
    <row r="3253" spans="1:17" x14ac:dyDescent="0.25">
      <c r="A3253">
        <v>3252</v>
      </c>
      <c r="B3253">
        <v>187.799048</v>
      </c>
      <c r="C3253" s="4">
        <v>1</v>
      </c>
      <c r="P3253">
        <v>1</v>
      </c>
      <c r="Q3253" t="str">
        <f t="shared" si="51"/>
        <v>1</v>
      </c>
    </row>
    <row r="3254" spans="1:17" x14ac:dyDescent="0.25">
      <c r="A3254">
        <v>3253</v>
      </c>
      <c r="B3254">
        <v>187.68451200000001</v>
      </c>
      <c r="C3254" s="4">
        <v>1</v>
      </c>
      <c r="F3254">
        <v>187.05561700000001</v>
      </c>
      <c r="G3254" s="3">
        <v>3</v>
      </c>
      <c r="H3254">
        <v>187.49375800000001</v>
      </c>
      <c r="I3254" s="5">
        <v>4</v>
      </c>
      <c r="P3254">
        <v>3</v>
      </c>
      <c r="Q3254" t="str">
        <f t="shared" si="51"/>
        <v>134</v>
      </c>
    </row>
    <row r="3255" spans="1:17" x14ac:dyDescent="0.25">
      <c r="A3255">
        <v>3254</v>
      </c>
      <c r="F3255">
        <v>187.05561700000001</v>
      </c>
      <c r="G3255" s="3">
        <v>3</v>
      </c>
      <c r="H3255">
        <v>187.57150899999999</v>
      </c>
      <c r="I3255" s="5">
        <v>4</v>
      </c>
      <c r="P3255">
        <v>2</v>
      </c>
      <c r="Q3255" t="str">
        <f t="shared" si="51"/>
        <v>34</v>
      </c>
    </row>
    <row r="3256" spans="1:17" x14ac:dyDescent="0.25">
      <c r="A3256">
        <v>3255</v>
      </c>
      <c r="F3256">
        <v>187.06546300000002</v>
      </c>
      <c r="G3256" s="3">
        <v>3</v>
      </c>
      <c r="H3256">
        <v>187.59574000000001</v>
      </c>
      <c r="I3256" s="5">
        <v>4</v>
      </c>
      <c r="P3256">
        <v>2</v>
      </c>
      <c r="Q3256" t="str">
        <f t="shared" si="51"/>
        <v>34</v>
      </c>
    </row>
    <row r="3257" spans="1:17" x14ac:dyDescent="0.25">
      <c r="A3257">
        <v>3256</v>
      </c>
      <c r="F3257">
        <v>187.07316400000002</v>
      </c>
      <c r="G3257" s="3">
        <v>3</v>
      </c>
      <c r="H3257">
        <v>187.61303900000001</v>
      </c>
      <c r="I3257" s="5">
        <v>4</v>
      </c>
      <c r="P3257">
        <v>2</v>
      </c>
      <c r="Q3257" t="str">
        <f t="shared" si="51"/>
        <v>34</v>
      </c>
    </row>
    <row r="3258" spans="1:17" x14ac:dyDescent="0.25">
      <c r="A3258">
        <v>3257</v>
      </c>
      <c r="F3258">
        <v>186.991488</v>
      </c>
      <c r="G3258" s="3">
        <v>3</v>
      </c>
      <c r="H3258">
        <v>187.63589300000001</v>
      </c>
      <c r="I3258" s="5">
        <v>4</v>
      </c>
      <c r="P3258">
        <v>2</v>
      </c>
      <c r="Q3258" t="str">
        <f t="shared" si="51"/>
        <v>34</v>
      </c>
    </row>
    <row r="3259" spans="1:17" x14ac:dyDescent="0.25">
      <c r="A3259">
        <v>3258</v>
      </c>
      <c r="F3259">
        <v>187.01551699999999</v>
      </c>
      <c r="G3259" s="3">
        <v>3</v>
      </c>
      <c r="H3259">
        <v>187.66175700000002</v>
      </c>
      <c r="I3259" s="5">
        <v>4</v>
      </c>
      <c r="P3259">
        <v>2</v>
      </c>
      <c r="Q3259" t="str">
        <f t="shared" si="51"/>
        <v>34</v>
      </c>
    </row>
    <row r="3260" spans="1:17" x14ac:dyDescent="0.25">
      <c r="A3260">
        <v>3259</v>
      </c>
      <c r="F3260">
        <v>187.033118</v>
      </c>
      <c r="G3260" s="3">
        <v>3</v>
      </c>
      <c r="H3260">
        <v>187.620688</v>
      </c>
      <c r="I3260" s="5">
        <v>4</v>
      </c>
      <c r="P3260">
        <v>2</v>
      </c>
      <c r="Q3260" t="str">
        <f t="shared" si="51"/>
        <v>34</v>
      </c>
    </row>
    <row r="3261" spans="1:17" x14ac:dyDescent="0.25">
      <c r="A3261">
        <v>3260</v>
      </c>
      <c r="F3261">
        <v>187.03714600000001</v>
      </c>
      <c r="G3261" s="3">
        <v>3</v>
      </c>
      <c r="H3261">
        <v>187.49375800000001</v>
      </c>
      <c r="I3261" s="5">
        <v>4</v>
      </c>
      <c r="P3261">
        <v>2</v>
      </c>
      <c r="Q3261" t="str">
        <f t="shared" si="51"/>
        <v>34</v>
      </c>
    </row>
    <row r="3262" spans="1:17" x14ac:dyDescent="0.25">
      <c r="A3262">
        <v>3261</v>
      </c>
      <c r="F3262">
        <v>187.05561700000001</v>
      </c>
      <c r="G3262" s="3">
        <v>3</v>
      </c>
      <c r="P3262">
        <v>1</v>
      </c>
      <c r="Q3262" t="str">
        <f t="shared" si="51"/>
        <v>3</v>
      </c>
    </row>
    <row r="3263" spans="1:17" x14ac:dyDescent="0.25">
      <c r="A3263">
        <v>3262</v>
      </c>
      <c r="D3263">
        <v>167.36689799999999</v>
      </c>
      <c r="E3263" s="2">
        <v>2</v>
      </c>
      <c r="P3263">
        <v>1</v>
      </c>
      <c r="Q3263" t="str">
        <f t="shared" si="51"/>
        <v>2</v>
      </c>
    </row>
    <row r="3264" spans="1:17" x14ac:dyDescent="0.25">
      <c r="A3264">
        <v>3263</v>
      </c>
      <c r="D3264">
        <v>167.41322000000002</v>
      </c>
      <c r="E3264" s="2">
        <v>2</v>
      </c>
      <c r="P3264">
        <v>1</v>
      </c>
      <c r="Q3264" t="str">
        <f t="shared" si="51"/>
        <v>2</v>
      </c>
    </row>
    <row r="3265" spans="1:17" x14ac:dyDescent="0.25">
      <c r="A3265">
        <v>3264</v>
      </c>
      <c r="D3265">
        <v>167.45658500000002</v>
      </c>
      <c r="E3265" s="2">
        <v>2</v>
      </c>
      <c r="P3265">
        <v>1</v>
      </c>
      <c r="Q3265" t="str">
        <f t="shared" si="51"/>
        <v>2</v>
      </c>
    </row>
    <row r="3266" spans="1:17" x14ac:dyDescent="0.25">
      <c r="A3266">
        <v>3265</v>
      </c>
      <c r="D3266">
        <v>167.43607600000001</v>
      </c>
      <c r="E3266" s="2">
        <v>2</v>
      </c>
      <c r="P3266">
        <v>1</v>
      </c>
      <c r="Q3266" t="str">
        <f t="shared" ref="Q3266:Q3329" si="52">CONCATENATE(C3266,E3266,G3266,I3266)</f>
        <v>2</v>
      </c>
    </row>
    <row r="3267" spans="1:17" x14ac:dyDescent="0.25">
      <c r="A3267">
        <v>3266</v>
      </c>
      <c r="D3267">
        <v>167.43117900000001</v>
      </c>
      <c r="E3267" s="2">
        <v>2</v>
      </c>
      <c r="P3267">
        <v>1</v>
      </c>
      <c r="Q3267" t="str">
        <f t="shared" si="52"/>
        <v>2</v>
      </c>
    </row>
    <row r="3268" spans="1:17" x14ac:dyDescent="0.25">
      <c r="A3268">
        <v>3267</v>
      </c>
      <c r="B3268">
        <v>162.30063100000001</v>
      </c>
      <c r="C3268" s="4">
        <v>1</v>
      </c>
      <c r="D3268">
        <v>167.3921</v>
      </c>
      <c r="E3268" s="2">
        <v>2</v>
      </c>
      <c r="P3268">
        <v>2</v>
      </c>
      <c r="Q3268" t="str">
        <f t="shared" si="52"/>
        <v>12</v>
      </c>
    </row>
    <row r="3269" spans="1:17" x14ac:dyDescent="0.25">
      <c r="A3269">
        <v>3268</v>
      </c>
      <c r="B3269">
        <v>162.21737000000002</v>
      </c>
      <c r="C3269" s="4">
        <v>1</v>
      </c>
      <c r="D3269">
        <v>167.374346</v>
      </c>
      <c r="E3269" s="2">
        <v>2</v>
      </c>
      <c r="P3269">
        <v>2</v>
      </c>
      <c r="Q3269" t="str">
        <f t="shared" si="52"/>
        <v>12</v>
      </c>
    </row>
    <row r="3270" spans="1:17" x14ac:dyDescent="0.25">
      <c r="A3270">
        <v>3269</v>
      </c>
      <c r="B3270">
        <v>162.151659</v>
      </c>
      <c r="C3270" s="4">
        <v>1</v>
      </c>
      <c r="D3270">
        <v>167.38194900000002</v>
      </c>
      <c r="E3270" s="2">
        <v>2</v>
      </c>
      <c r="P3270">
        <v>2</v>
      </c>
      <c r="Q3270" t="str">
        <f t="shared" si="52"/>
        <v>12</v>
      </c>
    </row>
    <row r="3271" spans="1:17" x14ac:dyDescent="0.25">
      <c r="A3271">
        <v>3270</v>
      </c>
      <c r="B3271">
        <v>162.19267600000001</v>
      </c>
      <c r="C3271" s="4">
        <v>1</v>
      </c>
      <c r="D3271">
        <v>167.36689799999999</v>
      </c>
      <c r="E3271" s="2">
        <v>2</v>
      </c>
      <c r="P3271">
        <v>2</v>
      </c>
      <c r="Q3271" t="str">
        <f t="shared" si="52"/>
        <v>12</v>
      </c>
    </row>
    <row r="3272" spans="1:17" x14ac:dyDescent="0.25">
      <c r="A3272">
        <v>3271</v>
      </c>
      <c r="B3272">
        <v>162.24252200000001</v>
      </c>
      <c r="C3272" s="4">
        <v>1</v>
      </c>
      <c r="P3272">
        <v>1</v>
      </c>
      <c r="Q3272" t="str">
        <f t="shared" si="52"/>
        <v>1</v>
      </c>
    </row>
    <row r="3273" spans="1:17" x14ac:dyDescent="0.25">
      <c r="A3273">
        <v>3272</v>
      </c>
      <c r="B3273">
        <v>162.22976700000001</v>
      </c>
      <c r="C3273" s="4">
        <v>1</v>
      </c>
      <c r="P3273">
        <v>1</v>
      </c>
      <c r="Q3273" t="str">
        <f t="shared" si="52"/>
        <v>1</v>
      </c>
    </row>
    <row r="3274" spans="1:17" x14ac:dyDescent="0.25">
      <c r="A3274">
        <v>3273</v>
      </c>
      <c r="B3274">
        <v>162.30731300000002</v>
      </c>
      <c r="C3274" s="4">
        <v>1</v>
      </c>
      <c r="P3274">
        <v>1</v>
      </c>
      <c r="Q3274" t="str">
        <f t="shared" si="52"/>
        <v>1</v>
      </c>
    </row>
    <row r="3275" spans="1:17" x14ac:dyDescent="0.25">
      <c r="A3275">
        <v>3274</v>
      </c>
      <c r="B3275">
        <v>162.30063100000001</v>
      </c>
      <c r="C3275" s="4">
        <v>1</v>
      </c>
      <c r="F3275">
        <v>163.40562500000001</v>
      </c>
      <c r="G3275" s="3">
        <v>3</v>
      </c>
      <c r="H3275">
        <v>163.278335</v>
      </c>
      <c r="I3275" s="5">
        <v>4</v>
      </c>
      <c r="P3275">
        <v>3</v>
      </c>
      <c r="Q3275" t="str">
        <f t="shared" si="52"/>
        <v>134</v>
      </c>
    </row>
    <row r="3276" spans="1:17" x14ac:dyDescent="0.25">
      <c r="A3276">
        <v>3275</v>
      </c>
      <c r="F3276">
        <v>163.41506200000001</v>
      </c>
      <c r="G3276" s="3">
        <v>3</v>
      </c>
      <c r="H3276">
        <v>163.250327</v>
      </c>
      <c r="I3276" s="5">
        <v>4</v>
      </c>
      <c r="P3276">
        <v>2</v>
      </c>
      <c r="Q3276" t="str">
        <f t="shared" si="52"/>
        <v>34</v>
      </c>
    </row>
    <row r="3277" spans="1:17" x14ac:dyDescent="0.25">
      <c r="A3277">
        <v>3276</v>
      </c>
      <c r="F3277">
        <v>163.231042</v>
      </c>
      <c r="G3277" s="3">
        <v>3</v>
      </c>
      <c r="H3277">
        <v>163.23599000000002</v>
      </c>
      <c r="I3277" s="5">
        <v>4</v>
      </c>
      <c r="P3277">
        <v>2</v>
      </c>
      <c r="Q3277" t="str">
        <f t="shared" si="52"/>
        <v>34</v>
      </c>
    </row>
    <row r="3278" spans="1:17" x14ac:dyDescent="0.25">
      <c r="A3278">
        <v>3277</v>
      </c>
      <c r="F3278">
        <v>163.26986500000001</v>
      </c>
      <c r="G3278" s="3">
        <v>3</v>
      </c>
      <c r="H3278">
        <v>163.231042</v>
      </c>
      <c r="I3278" s="5">
        <v>4</v>
      </c>
      <c r="P3278">
        <v>2</v>
      </c>
      <c r="Q3278" t="str">
        <f t="shared" si="52"/>
        <v>34</v>
      </c>
    </row>
    <row r="3279" spans="1:17" x14ac:dyDescent="0.25">
      <c r="A3279">
        <v>3278</v>
      </c>
      <c r="F3279">
        <v>163.25910100000002</v>
      </c>
      <c r="G3279" s="3">
        <v>3</v>
      </c>
      <c r="H3279">
        <v>163.26216199999999</v>
      </c>
      <c r="I3279" s="5">
        <v>4</v>
      </c>
      <c r="P3279">
        <v>2</v>
      </c>
      <c r="Q3279" t="str">
        <f t="shared" si="52"/>
        <v>34</v>
      </c>
    </row>
    <row r="3280" spans="1:17" x14ac:dyDescent="0.25">
      <c r="A3280">
        <v>3279</v>
      </c>
      <c r="F3280">
        <v>163.28644700000001</v>
      </c>
      <c r="G3280" s="3">
        <v>3</v>
      </c>
      <c r="H3280">
        <v>163.304149</v>
      </c>
      <c r="I3280" s="5">
        <v>4</v>
      </c>
      <c r="P3280">
        <v>2</v>
      </c>
      <c r="Q3280" t="str">
        <f t="shared" si="52"/>
        <v>34</v>
      </c>
    </row>
    <row r="3281" spans="1:17" x14ac:dyDescent="0.25">
      <c r="A3281">
        <v>3280</v>
      </c>
      <c r="F3281">
        <v>163.40562500000001</v>
      </c>
      <c r="G3281" s="3">
        <v>3</v>
      </c>
      <c r="H3281">
        <v>163.295886</v>
      </c>
      <c r="I3281" s="5">
        <v>4</v>
      </c>
      <c r="P3281">
        <v>2</v>
      </c>
      <c r="Q3281" t="str">
        <f t="shared" si="52"/>
        <v>34</v>
      </c>
    </row>
    <row r="3282" spans="1:17" x14ac:dyDescent="0.25">
      <c r="A3282">
        <v>3281</v>
      </c>
      <c r="F3282">
        <v>163.40562500000001</v>
      </c>
      <c r="G3282" s="3">
        <v>3</v>
      </c>
      <c r="H3282">
        <v>163.278335</v>
      </c>
      <c r="I3282" s="5">
        <v>4</v>
      </c>
      <c r="P3282">
        <v>2</v>
      </c>
      <c r="Q3282" t="str">
        <f t="shared" si="52"/>
        <v>34</v>
      </c>
    </row>
    <row r="3283" spans="1:17" x14ac:dyDescent="0.25">
      <c r="A3283">
        <v>3282</v>
      </c>
      <c r="F3283">
        <v>163.40562500000001</v>
      </c>
      <c r="G3283" s="3">
        <v>3</v>
      </c>
      <c r="H3283">
        <v>163.29756900000001</v>
      </c>
      <c r="I3283" s="5">
        <v>4</v>
      </c>
      <c r="P3283">
        <v>2</v>
      </c>
      <c r="Q3283" t="str">
        <f t="shared" si="52"/>
        <v>34</v>
      </c>
    </row>
    <row r="3284" spans="1:17" x14ac:dyDescent="0.25">
      <c r="A3284">
        <v>3283</v>
      </c>
      <c r="P3284">
        <v>0</v>
      </c>
      <c r="Q3284" t="str">
        <f t="shared" si="52"/>
        <v/>
      </c>
    </row>
    <row r="3285" spans="1:17" x14ac:dyDescent="0.25">
      <c r="A3285">
        <v>3284</v>
      </c>
      <c r="P3285">
        <v>0</v>
      </c>
      <c r="Q3285" t="str">
        <f t="shared" si="52"/>
        <v/>
      </c>
    </row>
    <row r="3286" spans="1:17" x14ac:dyDescent="0.25">
      <c r="A3286">
        <v>3285</v>
      </c>
      <c r="P3286">
        <v>0</v>
      </c>
      <c r="Q3286" t="str">
        <f t="shared" si="52"/>
        <v/>
      </c>
    </row>
    <row r="3287" spans="1:17" x14ac:dyDescent="0.25">
      <c r="A3287">
        <v>3286</v>
      </c>
      <c r="P3287">
        <v>0</v>
      </c>
      <c r="Q3287" t="str">
        <f t="shared" si="52"/>
        <v/>
      </c>
    </row>
    <row r="3288" spans="1:17" x14ac:dyDescent="0.25">
      <c r="A3288">
        <v>3287</v>
      </c>
      <c r="D3288">
        <v>129.41829100000001</v>
      </c>
      <c r="E3288" s="2">
        <v>2</v>
      </c>
      <c r="P3288">
        <v>1</v>
      </c>
      <c r="Q3288" t="str">
        <f t="shared" si="52"/>
        <v>2</v>
      </c>
    </row>
    <row r="3289" spans="1:17" x14ac:dyDescent="0.25">
      <c r="A3289">
        <v>3288</v>
      </c>
      <c r="D3289">
        <v>129.38319200000001</v>
      </c>
      <c r="E3289" s="2">
        <v>2</v>
      </c>
      <c r="P3289">
        <v>1</v>
      </c>
      <c r="Q3289" t="str">
        <f t="shared" si="52"/>
        <v>2</v>
      </c>
    </row>
    <row r="3290" spans="1:17" x14ac:dyDescent="0.25">
      <c r="A3290">
        <v>3289</v>
      </c>
      <c r="D3290">
        <v>129.40232300000002</v>
      </c>
      <c r="E3290" s="2">
        <v>2</v>
      </c>
      <c r="P3290">
        <v>1</v>
      </c>
      <c r="Q3290" t="str">
        <f t="shared" si="52"/>
        <v>2</v>
      </c>
    </row>
    <row r="3291" spans="1:17" x14ac:dyDescent="0.25">
      <c r="A3291">
        <v>3290</v>
      </c>
      <c r="D3291">
        <v>129.38094900000002</v>
      </c>
      <c r="E3291" s="2">
        <v>2</v>
      </c>
      <c r="P3291">
        <v>1</v>
      </c>
      <c r="Q3291" t="str">
        <f t="shared" si="52"/>
        <v>2</v>
      </c>
    </row>
    <row r="3292" spans="1:17" x14ac:dyDescent="0.25">
      <c r="A3292">
        <v>3291</v>
      </c>
      <c r="D3292">
        <v>129.42951400000001</v>
      </c>
      <c r="E3292" s="2">
        <v>2</v>
      </c>
      <c r="P3292">
        <v>1</v>
      </c>
      <c r="Q3292" t="str">
        <f t="shared" si="52"/>
        <v>2</v>
      </c>
    </row>
    <row r="3293" spans="1:17" x14ac:dyDescent="0.25">
      <c r="A3293">
        <v>3292</v>
      </c>
      <c r="B3293">
        <v>123.83450200000001</v>
      </c>
      <c r="C3293" s="4">
        <v>1</v>
      </c>
      <c r="D3293">
        <v>129.45456899999999</v>
      </c>
      <c r="E3293" s="2">
        <v>2</v>
      </c>
      <c r="P3293">
        <v>2</v>
      </c>
      <c r="Q3293" t="str">
        <f t="shared" si="52"/>
        <v>12</v>
      </c>
    </row>
    <row r="3294" spans="1:17" x14ac:dyDescent="0.25">
      <c r="A3294">
        <v>3293</v>
      </c>
      <c r="B3294">
        <v>123.83669500000002</v>
      </c>
      <c r="C3294" s="4">
        <v>1</v>
      </c>
      <c r="D3294">
        <v>129.44492200000002</v>
      </c>
      <c r="E3294" s="2">
        <v>2</v>
      </c>
      <c r="P3294">
        <v>2</v>
      </c>
      <c r="Q3294" t="str">
        <f t="shared" si="52"/>
        <v>12</v>
      </c>
    </row>
    <row r="3295" spans="1:17" x14ac:dyDescent="0.25">
      <c r="A3295">
        <v>3294</v>
      </c>
      <c r="B3295">
        <v>123.85817600000001</v>
      </c>
      <c r="C3295" s="4">
        <v>1</v>
      </c>
      <c r="D3295">
        <v>129.437578</v>
      </c>
      <c r="E3295" s="2">
        <v>2</v>
      </c>
      <c r="P3295">
        <v>2</v>
      </c>
      <c r="Q3295" t="str">
        <f t="shared" si="52"/>
        <v>12</v>
      </c>
    </row>
    <row r="3296" spans="1:17" x14ac:dyDescent="0.25">
      <c r="A3296">
        <v>3295</v>
      </c>
      <c r="B3296">
        <v>123.84888700000002</v>
      </c>
      <c r="C3296" s="4">
        <v>1</v>
      </c>
      <c r="D3296">
        <v>129.41829100000001</v>
      </c>
      <c r="E3296" s="2">
        <v>2</v>
      </c>
      <c r="P3296">
        <v>2</v>
      </c>
      <c r="Q3296" t="str">
        <f t="shared" si="52"/>
        <v>12</v>
      </c>
    </row>
    <row r="3297" spans="1:17" x14ac:dyDescent="0.25">
      <c r="A3297">
        <v>3296</v>
      </c>
      <c r="B3297">
        <v>123.81078200000002</v>
      </c>
      <c r="C3297" s="4">
        <v>1</v>
      </c>
      <c r="P3297">
        <v>1</v>
      </c>
      <c r="Q3297" t="str">
        <f t="shared" si="52"/>
        <v>1</v>
      </c>
    </row>
    <row r="3298" spans="1:17" x14ac:dyDescent="0.25">
      <c r="A3298">
        <v>3297</v>
      </c>
      <c r="B3298">
        <v>123.78960600000001</v>
      </c>
      <c r="C3298" s="4">
        <v>1</v>
      </c>
      <c r="P3298">
        <v>1</v>
      </c>
      <c r="Q3298" t="str">
        <f t="shared" si="52"/>
        <v>1</v>
      </c>
    </row>
    <row r="3299" spans="1:17" x14ac:dyDescent="0.25">
      <c r="A3299">
        <v>3298</v>
      </c>
      <c r="B3299">
        <v>123.83450200000001</v>
      </c>
      <c r="C3299" s="4">
        <v>1</v>
      </c>
      <c r="F3299">
        <v>125.42125900000001</v>
      </c>
      <c r="G3299" s="3">
        <v>3</v>
      </c>
      <c r="H3299">
        <v>125.40824700000002</v>
      </c>
      <c r="I3299" s="5">
        <v>4</v>
      </c>
      <c r="P3299">
        <v>3</v>
      </c>
      <c r="Q3299" t="str">
        <f t="shared" si="52"/>
        <v>134</v>
      </c>
    </row>
    <row r="3300" spans="1:17" x14ac:dyDescent="0.25">
      <c r="A3300">
        <v>3299</v>
      </c>
      <c r="F3300">
        <v>125.48696700000001</v>
      </c>
      <c r="G3300" s="3">
        <v>3</v>
      </c>
      <c r="H3300">
        <v>125.44855000000001</v>
      </c>
      <c r="I3300" s="5">
        <v>4</v>
      </c>
      <c r="P3300">
        <v>2</v>
      </c>
      <c r="Q3300" t="str">
        <f t="shared" si="52"/>
        <v>34</v>
      </c>
    </row>
    <row r="3301" spans="1:17" x14ac:dyDescent="0.25">
      <c r="A3301">
        <v>3300</v>
      </c>
      <c r="F3301">
        <v>125.44957200000002</v>
      </c>
      <c r="G3301" s="3">
        <v>3</v>
      </c>
      <c r="H3301">
        <v>125.46641000000001</v>
      </c>
      <c r="I3301" s="5">
        <v>4</v>
      </c>
      <c r="P3301">
        <v>2</v>
      </c>
      <c r="Q3301" t="str">
        <f t="shared" si="52"/>
        <v>34</v>
      </c>
    </row>
    <row r="3302" spans="1:17" x14ac:dyDescent="0.25">
      <c r="A3302">
        <v>3301</v>
      </c>
      <c r="F3302">
        <v>125.38677100000001</v>
      </c>
      <c r="G3302" s="3">
        <v>3</v>
      </c>
      <c r="H3302">
        <v>125.44191600000002</v>
      </c>
      <c r="I3302" s="5">
        <v>4</v>
      </c>
      <c r="P3302">
        <v>2</v>
      </c>
      <c r="Q3302" t="str">
        <f t="shared" si="52"/>
        <v>34</v>
      </c>
    </row>
    <row r="3303" spans="1:17" x14ac:dyDescent="0.25">
      <c r="A3303">
        <v>3302</v>
      </c>
      <c r="F3303">
        <v>125.32320200000001</v>
      </c>
      <c r="G3303" s="3">
        <v>3</v>
      </c>
      <c r="H3303">
        <v>125.482889</v>
      </c>
      <c r="I3303" s="5">
        <v>4</v>
      </c>
      <c r="P3303">
        <v>2</v>
      </c>
      <c r="Q3303" t="str">
        <f t="shared" si="52"/>
        <v>34</v>
      </c>
    </row>
    <row r="3304" spans="1:17" x14ac:dyDescent="0.25">
      <c r="A3304">
        <v>3303</v>
      </c>
      <c r="F3304">
        <v>125.40064500000001</v>
      </c>
      <c r="G3304" s="3">
        <v>3</v>
      </c>
      <c r="H3304">
        <v>125.50431300000001</v>
      </c>
      <c r="I3304" s="5">
        <v>4</v>
      </c>
      <c r="P3304">
        <v>2</v>
      </c>
      <c r="Q3304" t="str">
        <f t="shared" si="52"/>
        <v>34</v>
      </c>
    </row>
    <row r="3305" spans="1:17" x14ac:dyDescent="0.25">
      <c r="A3305">
        <v>3304</v>
      </c>
      <c r="F3305">
        <v>125.42125900000001</v>
      </c>
      <c r="G3305" s="3">
        <v>3</v>
      </c>
      <c r="H3305">
        <v>125.40824700000002</v>
      </c>
      <c r="I3305" s="5">
        <v>4</v>
      </c>
      <c r="P3305">
        <v>2</v>
      </c>
      <c r="Q3305" t="str">
        <f t="shared" si="52"/>
        <v>34</v>
      </c>
    </row>
    <row r="3306" spans="1:17" x14ac:dyDescent="0.25">
      <c r="A3306">
        <v>3305</v>
      </c>
      <c r="F3306">
        <v>125.42125900000001</v>
      </c>
      <c r="G3306" s="3">
        <v>3</v>
      </c>
      <c r="H3306">
        <v>125.40824700000002</v>
      </c>
      <c r="I3306" s="5">
        <v>4</v>
      </c>
      <c r="P3306">
        <v>2</v>
      </c>
      <c r="Q3306" t="str">
        <f t="shared" si="52"/>
        <v>34</v>
      </c>
    </row>
    <row r="3307" spans="1:17" x14ac:dyDescent="0.25">
      <c r="A3307">
        <v>3306</v>
      </c>
      <c r="P3307">
        <v>0</v>
      </c>
      <c r="Q3307" t="str">
        <f t="shared" si="52"/>
        <v/>
      </c>
    </row>
    <row r="3308" spans="1:17" x14ac:dyDescent="0.25">
      <c r="A3308">
        <v>3307</v>
      </c>
      <c r="P3308">
        <v>0</v>
      </c>
      <c r="Q3308" t="str">
        <f t="shared" si="52"/>
        <v/>
      </c>
    </row>
    <row r="3309" spans="1:17" x14ac:dyDescent="0.25">
      <c r="A3309">
        <v>3308</v>
      </c>
      <c r="P3309">
        <v>0</v>
      </c>
      <c r="Q3309" t="str">
        <f t="shared" si="52"/>
        <v/>
      </c>
    </row>
    <row r="3310" spans="1:17" x14ac:dyDescent="0.25">
      <c r="A3310">
        <v>3309</v>
      </c>
      <c r="P3310">
        <v>0</v>
      </c>
      <c r="Q3310" t="str">
        <f t="shared" si="52"/>
        <v/>
      </c>
    </row>
    <row r="3311" spans="1:17" x14ac:dyDescent="0.25">
      <c r="A3311">
        <v>3310</v>
      </c>
      <c r="D3311">
        <v>98.483578000000009</v>
      </c>
      <c r="E3311" s="2">
        <v>2</v>
      </c>
      <c r="P3311">
        <v>1</v>
      </c>
      <c r="Q3311" t="str">
        <f t="shared" si="52"/>
        <v>2</v>
      </c>
    </row>
    <row r="3312" spans="1:17" x14ac:dyDescent="0.25">
      <c r="A3312">
        <v>3311</v>
      </c>
      <c r="D3312">
        <v>98.404860000000014</v>
      </c>
      <c r="E3312" s="2">
        <v>2</v>
      </c>
      <c r="P3312">
        <v>1</v>
      </c>
      <c r="Q3312" t="str">
        <f t="shared" si="52"/>
        <v>2</v>
      </c>
    </row>
    <row r="3313" spans="1:17" x14ac:dyDescent="0.25">
      <c r="A3313">
        <v>3312</v>
      </c>
      <c r="D3313">
        <v>98.423378000000014</v>
      </c>
      <c r="E3313" s="2">
        <v>2</v>
      </c>
      <c r="P3313">
        <v>1</v>
      </c>
      <c r="Q3313" t="str">
        <f t="shared" si="52"/>
        <v>2</v>
      </c>
    </row>
    <row r="3314" spans="1:17" x14ac:dyDescent="0.25">
      <c r="A3314">
        <v>3313</v>
      </c>
      <c r="B3314">
        <v>93.026821000000012</v>
      </c>
      <c r="C3314" s="4">
        <v>1</v>
      </c>
      <c r="D3314">
        <v>98.367718000000011</v>
      </c>
      <c r="E3314" s="2">
        <v>2</v>
      </c>
      <c r="P3314">
        <v>2</v>
      </c>
      <c r="Q3314" t="str">
        <f t="shared" si="52"/>
        <v>12</v>
      </c>
    </row>
    <row r="3315" spans="1:17" x14ac:dyDescent="0.25">
      <c r="A3315">
        <v>3314</v>
      </c>
      <c r="B3315">
        <v>93.066107000000002</v>
      </c>
      <c r="C3315" s="4">
        <v>1</v>
      </c>
      <c r="D3315">
        <v>98.412972000000011</v>
      </c>
      <c r="E3315" s="2">
        <v>2</v>
      </c>
      <c r="P3315">
        <v>2</v>
      </c>
      <c r="Q3315" t="str">
        <f t="shared" si="52"/>
        <v>12</v>
      </c>
    </row>
    <row r="3316" spans="1:17" x14ac:dyDescent="0.25">
      <c r="A3316">
        <v>3315</v>
      </c>
      <c r="B3316">
        <v>93.074728000000007</v>
      </c>
      <c r="C3316" s="4">
        <v>1</v>
      </c>
      <c r="D3316">
        <v>98.378940999999998</v>
      </c>
      <c r="E3316" s="2">
        <v>2</v>
      </c>
      <c r="P3316">
        <v>2</v>
      </c>
      <c r="Q3316" t="str">
        <f t="shared" si="52"/>
        <v>12</v>
      </c>
    </row>
    <row r="3317" spans="1:17" x14ac:dyDescent="0.25">
      <c r="A3317">
        <v>3316</v>
      </c>
      <c r="B3317">
        <v>93.049015000000011</v>
      </c>
      <c r="C3317" s="4">
        <v>1</v>
      </c>
      <c r="D3317">
        <v>98.483578000000009</v>
      </c>
      <c r="E3317" s="2">
        <v>2</v>
      </c>
      <c r="P3317">
        <v>2</v>
      </c>
      <c r="Q3317" t="str">
        <f t="shared" si="52"/>
        <v>12</v>
      </c>
    </row>
    <row r="3318" spans="1:17" x14ac:dyDescent="0.25">
      <c r="A3318">
        <v>3317</v>
      </c>
      <c r="B3318">
        <v>92.98850800000001</v>
      </c>
      <c r="C3318" s="4">
        <v>1</v>
      </c>
      <c r="P3318">
        <v>1</v>
      </c>
      <c r="Q3318" t="str">
        <f t="shared" si="52"/>
        <v>1</v>
      </c>
    </row>
    <row r="3319" spans="1:17" x14ac:dyDescent="0.25">
      <c r="A3319">
        <v>3318</v>
      </c>
      <c r="B3319">
        <v>93.000752000000006</v>
      </c>
      <c r="C3319" s="4">
        <v>1</v>
      </c>
      <c r="P3319">
        <v>1</v>
      </c>
      <c r="Q3319" t="str">
        <f t="shared" si="52"/>
        <v>1</v>
      </c>
    </row>
    <row r="3320" spans="1:17" x14ac:dyDescent="0.25">
      <c r="A3320">
        <v>3319</v>
      </c>
      <c r="B3320">
        <v>93.026821000000012</v>
      </c>
      <c r="C3320" s="4">
        <v>1</v>
      </c>
      <c r="P3320">
        <v>1</v>
      </c>
      <c r="Q3320" t="str">
        <f t="shared" si="52"/>
        <v>1</v>
      </c>
    </row>
    <row r="3321" spans="1:17" x14ac:dyDescent="0.25">
      <c r="A3321">
        <v>3320</v>
      </c>
      <c r="F3321">
        <v>92.131409000000005</v>
      </c>
      <c r="G3321" s="3">
        <v>3</v>
      </c>
      <c r="H3321">
        <v>92.428129000000013</v>
      </c>
      <c r="I3321" s="5">
        <v>4</v>
      </c>
      <c r="P3321">
        <v>2</v>
      </c>
      <c r="Q3321" t="str">
        <f t="shared" si="52"/>
        <v>34</v>
      </c>
    </row>
    <row r="3322" spans="1:17" x14ac:dyDescent="0.25">
      <c r="A3322">
        <v>3321</v>
      </c>
      <c r="F3322">
        <v>92.186407000000003</v>
      </c>
      <c r="G3322" s="3">
        <v>3</v>
      </c>
      <c r="H3322">
        <v>92.447821000000005</v>
      </c>
      <c r="I3322" s="5">
        <v>4</v>
      </c>
      <c r="P3322">
        <v>2</v>
      </c>
      <c r="Q3322" t="str">
        <f t="shared" si="52"/>
        <v>34</v>
      </c>
    </row>
    <row r="3323" spans="1:17" x14ac:dyDescent="0.25">
      <c r="A3323">
        <v>3322</v>
      </c>
      <c r="F3323">
        <v>92.060341000000008</v>
      </c>
      <c r="G3323" s="3">
        <v>3</v>
      </c>
      <c r="H3323">
        <v>92.428334000000007</v>
      </c>
      <c r="I3323" s="5">
        <v>4</v>
      </c>
      <c r="P3323">
        <v>2</v>
      </c>
      <c r="Q3323" t="str">
        <f t="shared" si="52"/>
        <v>34</v>
      </c>
    </row>
    <row r="3324" spans="1:17" x14ac:dyDescent="0.25">
      <c r="A3324">
        <v>3323</v>
      </c>
      <c r="F3324">
        <v>92.12610500000001</v>
      </c>
      <c r="G3324" s="3">
        <v>3</v>
      </c>
      <c r="H3324">
        <v>92.474301000000011</v>
      </c>
      <c r="I3324" s="5">
        <v>4</v>
      </c>
      <c r="P3324">
        <v>2</v>
      </c>
      <c r="Q3324" t="str">
        <f t="shared" si="52"/>
        <v>34</v>
      </c>
    </row>
    <row r="3325" spans="1:17" x14ac:dyDescent="0.25">
      <c r="A3325">
        <v>3324</v>
      </c>
      <c r="F3325">
        <v>92.093708000000007</v>
      </c>
      <c r="G3325" s="3">
        <v>3</v>
      </c>
      <c r="H3325">
        <v>92.483635000000007</v>
      </c>
      <c r="I3325" s="5">
        <v>4</v>
      </c>
      <c r="P3325">
        <v>2</v>
      </c>
      <c r="Q3325" t="str">
        <f t="shared" si="52"/>
        <v>34</v>
      </c>
    </row>
    <row r="3326" spans="1:17" x14ac:dyDescent="0.25">
      <c r="A3326">
        <v>3325</v>
      </c>
      <c r="F3326">
        <v>92.084935000000002</v>
      </c>
      <c r="G3326" s="3">
        <v>3</v>
      </c>
      <c r="H3326">
        <v>92.488228000000007</v>
      </c>
      <c r="I3326" s="5">
        <v>4</v>
      </c>
      <c r="P3326">
        <v>2</v>
      </c>
      <c r="Q3326" t="str">
        <f t="shared" si="52"/>
        <v>34</v>
      </c>
    </row>
    <row r="3327" spans="1:17" x14ac:dyDescent="0.25">
      <c r="A3327">
        <v>3326</v>
      </c>
      <c r="F3327">
        <v>92.131512000000015</v>
      </c>
      <c r="G3327" s="3">
        <v>3</v>
      </c>
      <c r="H3327">
        <v>92.412314000000009</v>
      </c>
      <c r="I3327" s="5">
        <v>4</v>
      </c>
      <c r="P3327">
        <v>2</v>
      </c>
      <c r="Q3327" t="str">
        <f t="shared" si="52"/>
        <v>34</v>
      </c>
    </row>
    <row r="3328" spans="1:17" x14ac:dyDescent="0.25">
      <c r="A3328">
        <v>3327</v>
      </c>
      <c r="F3328">
        <v>92.131409000000005</v>
      </c>
      <c r="G3328" s="3">
        <v>3</v>
      </c>
      <c r="H3328">
        <v>92.428129000000013</v>
      </c>
      <c r="I3328" s="5">
        <v>4</v>
      </c>
      <c r="P3328">
        <v>2</v>
      </c>
      <c r="Q3328" t="str">
        <f t="shared" si="52"/>
        <v>34</v>
      </c>
    </row>
    <row r="3329" spans="1:17" x14ac:dyDescent="0.25">
      <c r="A3329">
        <v>3328</v>
      </c>
      <c r="P3329">
        <v>0</v>
      </c>
      <c r="Q3329" t="str">
        <f t="shared" si="52"/>
        <v/>
      </c>
    </row>
    <row r="3330" spans="1:17" x14ac:dyDescent="0.25">
      <c r="A3330">
        <v>3329</v>
      </c>
      <c r="P3330">
        <v>0</v>
      </c>
      <c r="Q3330" t="str">
        <f t="shared" ref="Q3330:Q3393" si="53">CONCATENATE(C3330,E3330,G3330,I3330)</f>
        <v/>
      </c>
    </row>
    <row r="3331" spans="1:17" x14ac:dyDescent="0.25">
      <c r="A3331">
        <v>3330</v>
      </c>
      <c r="D3331">
        <v>73.012406000000013</v>
      </c>
      <c r="E3331" s="2">
        <v>2</v>
      </c>
      <c r="P3331">
        <v>1</v>
      </c>
      <c r="Q3331" t="str">
        <f t="shared" si="53"/>
        <v>2</v>
      </c>
    </row>
    <row r="3332" spans="1:17" x14ac:dyDescent="0.25">
      <c r="A3332">
        <v>3331</v>
      </c>
      <c r="D3332">
        <v>72.880015</v>
      </c>
      <c r="E3332" s="2">
        <v>2</v>
      </c>
      <c r="P3332">
        <v>1</v>
      </c>
      <c r="Q3332" t="str">
        <f t="shared" si="53"/>
        <v>2</v>
      </c>
    </row>
    <row r="3333" spans="1:17" x14ac:dyDescent="0.25">
      <c r="A3333">
        <v>3332</v>
      </c>
      <c r="D3333">
        <v>72.935216000000011</v>
      </c>
      <c r="E3333" s="2">
        <v>2</v>
      </c>
      <c r="P3333">
        <v>1</v>
      </c>
      <c r="Q3333" t="str">
        <f t="shared" si="53"/>
        <v>2</v>
      </c>
    </row>
    <row r="3334" spans="1:17" x14ac:dyDescent="0.25">
      <c r="A3334">
        <v>3333</v>
      </c>
      <c r="D3334">
        <v>72.94557300000001</v>
      </c>
      <c r="E3334" s="2">
        <v>2</v>
      </c>
      <c r="P3334">
        <v>1</v>
      </c>
      <c r="Q3334" t="str">
        <f t="shared" si="53"/>
        <v>2</v>
      </c>
    </row>
    <row r="3335" spans="1:17" x14ac:dyDescent="0.25">
      <c r="A3335">
        <v>3334</v>
      </c>
      <c r="D3335">
        <v>72.932615000000013</v>
      </c>
      <c r="E3335" s="2">
        <v>2</v>
      </c>
      <c r="P3335">
        <v>1</v>
      </c>
      <c r="Q3335" t="str">
        <f t="shared" si="53"/>
        <v>2</v>
      </c>
    </row>
    <row r="3336" spans="1:17" x14ac:dyDescent="0.25">
      <c r="A3336">
        <v>3335</v>
      </c>
      <c r="D3336">
        <v>72.935523000000003</v>
      </c>
      <c r="E3336" s="2">
        <v>2</v>
      </c>
      <c r="P3336">
        <v>1</v>
      </c>
      <c r="Q3336" t="str">
        <f t="shared" si="53"/>
        <v>2</v>
      </c>
    </row>
    <row r="3337" spans="1:17" x14ac:dyDescent="0.25">
      <c r="A3337">
        <v>3336</v>
      </c>
      <c r="B3337">
        <v>65.151740000000004</v>
      </c>
      <c r="C3337" s="4">
        <v>1</v>
      </c>
      <c r="D3337">
        <v>72.921340000000001</v>
      </c>
      <c r="E3337" s="2">
        <v>2</v>
      </c>
      <c r="P3337">
        <v>2</v>
      </c>
      <c r="Q3337" t="str">
        <f t="shared" si="53"/>
        <v>12</v>
      </c>
    </row>
    <row r="3338" spans="1:17" x14ac:dyDescent="0.25">
      <c r="A3338">
        <v>3337</v>
      </c>
      <c r="B3338">
        <v>65.106475000000003</v>
      </c>
      <c r="C3338" s="4">
        <v>1</v>
      </c>
      <c r="D3338">
        <v>73.012406000000013</v>
      </c>
      <c r="E3338" s="2">
        <v>2</v>
      </c>
      <c r="P3338">
        <v>2</v>
      </c>
      <c r="Q3338" t="str">
        <f t="shared" si="53"/>
        <v>12</v>
      </c>
    </row>
    <row r="3339" spans="1:17" x14ac:dyDescent="0.25">
      <c r="A3339">
        <v>3338</v>
      </c>
      <c r="B3339">
        <v>65.162948</v>
      </c>
      <c r="C3339" s="4">
        <v>1</v>
      </c>
      <c r="P3339">
        <v>1</v>
      </c>
      <c r="Q3339" t="str">
        <f t="shared" si="53"/>
        <v>1</v>
      </c>
    </row>
    <row r="3340" spans="1:17" x14ac:dyDescent="0.25">
      <c r="A3340">
        <v>3339</v>
      </c>
      <c r="B3340">
        <v>65.164896999999996</v>
      </c>
      <c r="C3340" s="4">
        <v>1</v>
      </c>
      <c r="P3340">
        <v>1</v>
      </c>
      <c r="Q3340" t="str">
        <f t="shared" si="53"/>
        <v>1</v>
      </c>
    </row>
    <row r="3341" spans="1:17" x14ac:dyDescent="0.25">
      <c r="A3341">
        <v>3340</v>
      </c>
      <c r="B3341">
        <v>65.151106999999996</v>
      </c>
      <c r="C3341" s="4">
        <v>1</v>
      </c>
      <c r="P3341">
        <v>1</v>
      </c>
      <c r="Q3341" t="str">
        <f t="shared" si="53"/>
        <v>1</v>
      </c>
    </row>
    <row r="3342" spans="1:17" x14ac:dyDescent="0.25">
      <c r="A3342">
        <v>3341</v>
      </c>
      <c r="B3342">
        <v>65.235847000000007</v>
      </c>
      <c r="C3342" s="4">
        <v>1</v>
      </c>
      <c r="H3342">
        <v>66.749896000000007</v>
      </c>
      <c r="I3342" s="5">
        <v>4</v>
      </c>
      <c r="P3342">
        <v>2</v>
      </c>
      <c r="Q3342" t="str">
        <f t="shared" si="53"/>
        <v>14</v>
      </c>
    </row>
    <row r="3343" spans="1:17" x14ac:dyDescent="0.25">
      <c r="A3343">
        <v>3342</v>
      </c>
      <c r="B3343">
        <v>65.151740000000004</v>
      </c>
      <c r="C3343" s="4">
        <v>1</v>
      </c>
      <c r="F3343">
        <v>65.393264000000002</v>
      </c>
      <c r="G3343" s="3">
        <v>3</v>
      </c>
      <c r="H3343">
        <v>66.783163999999999</v>
      </c>
      <c r="I3343" s="5">
        <v>4</v>
      </c>
      <c r="P3343">
        <v>3</v>
      </c>
      <c r="Q3343" t="str">
        <f t="shared" si="53"/>
        <v>134</v>
      </c>
    </row>
    <row r="3344" spans="1:17" x14ac:dyDescent="0.25">
      <c r="A3344">
        <v>3343</v>
      </c>
      <c r="F3344">
        <v>65.460635999999994</v>
      </c>
      <c r="G3344" s="3">
        <v>3</v>
      </c>
      <c r="H3344">
        <v>66.884162000000003</v>
      </c>
      <c r="I3344" s="5">
        <v>4</v>
      </c>
      <c r="P3344">
        <v>2</v>
      </c>
      <c r="Q3344" t="str">
        <f t="shared" si="53"/>
        <v>34</v>
      </c>
    </row>
    <row r="3345" spans="1:17" x14ac:dyDescent="0.25">
      <c r="A3345">
        <v>3344</v>
      </c>
      <c r="F3345">
        <v>65.407112000000012</v>
      </c>
      <c r="G3345" s="3">
        <v>3</v>
      </c>
      <c r="H3345">
        <v>66.897106000000008</v>
      </c>
      <c r="I3345" s="5">
        <v>4</v>
      </c>
      <c r="P3345">
        <v>2</v>
      </c>
      <c r="Q3345" t="str">
        <f t="shared" si="53"/>
        <v>34</v>
      </c>
    </row>
    <row r="3346" spans="1:17" x14ac:dyDescent="0.25">
      <c r="A3346">
        <v>3345</v>
      </c>
      <c r="F3346">
        <v>65.361109999999996</v>
      </c>
      <c r="G3346" s="3">
        <v>3</v>
      </c>
      <c r="H3346">
        <v>66.886421000000013</v>
      </c>
      <c r="I3346" s="5">
        <v>4</v>
      </c>
      <c r="P3346">
        <v>2</v>
      </c>
      <c r="Q3346" t="str">
        <f t="shared" si="53"/>
        <v>34</v>
      </c>
    </row>
    <row r="3347" spans="1:17" x14ac:dyDescent="0.25">
      <c r="A3347">
        <v>3346</v>
      </c>
      <c r="F3347">
        <v>65.368842999999998</v>
      </c>
      <c r="G3347" s="3">
        <v>3</v>
      </c>
      <c r="H3347">
        <v>66.797691</v>
      </c>
      <c r="I3347" s="5">
        <v>4</v>
      </c>
      <c r="P3347">
        <v>2</v>
      </c>
      <c r="Q3347" t="str">
        <f t="shared" si="53"/>
        <v>34</v>
      </c>
    </row>
    <row r="3348" spans="1:17" x14ac:dyDescent="0.25">
      <c r="A3348">
        <v>3347</v>
      </c>
      <c r="F3348">
        <v>65.385741999999993</v>
      </c>
      <c r="G3348" s="3">
        <v>3</v>
      </c>
      <c r="H3348">
        <v>66.777266999999995</v>
      </c>
      <c r="I3348" s="5">
        <v>4</v>
      </c>
      <c r="P3348">
        <v>2</v>
      </c>
      <c r="Q3348" t="str">
        <f t="shared" si="53"/>
        <v>34</v>
      </c>
    </row>
    <row r="3349" spans="1:17" x14ac:dyDescent="0.25">
      <c r="A3349">
        <v>3348</v>
      </c>
      <c r="F3349">
        <v>65.421058000000002</v>
      </c>
      <c r="G3349" s="3">
        <v>3</v>
      </c>
      <c r="H3349">
        <v>66.738158999999996</v>
      </c>
      <c r="I3349" s="5">
        <v>4</v>
      </c>
      <c r="P3349">
        <v>2</v>
      </c>
      <c r="Q3349" t="str">
        <f t="shared" si="53"/>
        <v>34</v>
      </c>
    </row>
    <row r="3350" spans="1:17" x14ac:dyDescent="0.25">
      <c r="A3350">
        <v>3349</v>
      </c>
      <c r="F3350">
        <v>65.393264000000002</v>
      </c>
      <c r="G3350" s="3">
        <v>3</v>
      </c>
      <c r="H3350">
        <v>66.749896000000007</v>
      </c>
      <c r="I3350" s="5">
        <v>4</v>
      </c>
      <c r="P3350">
        <v>2</v>
      </c>
      <c r="Q3350" t="str">
        <f t="shared" si="53"/>
        <v>34</v>
      </c>
    </row>
    <row r="3351" spans="1:17" x14ac:dyDescent="0.25">
      <c r="A3351">
        <v>3350</v>
      </c>
      <c r="D3351">
        <v>45.120105000000002</v>
      </c>
      <c r="E3351" s="2">
        <v>2</v>
      </c>
      <c r="P3351">
        <v>1</v>
      </c>
      <c r="Q3351" t="str">
        <f t="shared" si="53"/>
        <v>2</v>
      </c>
    </row>
    <row r="3352" spans="1:17" x14ac:dyDescent="0.25">
      <c r="A3352">
        <v>3351</v>
      </c>
      <c r="D3352">
        <v>45.121635000000005</v>
      </c>
      <c r="E3352" s="2">
        <v>2</v>
      </c>
      <c r="P3352">
        <v>1</v>
      </c>
      <c r="Q3352" t="str">
        <f t="shared" si="53"/>
        <v>2</v>
      </c>
    </row>
    <row r="3353" spans="1:17" x14ac:dyDescent="0.25">
      <c r="A3353">
        <v>3352</v>
      </c>
      <c r="D3353">
        <v>45.138214000000005</v>
      </c>
      <c r="E3353" s="2">
        <v>2</v>
      </c>
      <c r="P3353">
        <v>1</v>
      </c>
      <c r="Q3353" t="str">
        <f t="shared" si="53"/>
        <v>2</v>
      </c>
    </row>
    <row r="3354" spans="1:17" x14ac:dyDescent="0.25">
      <c r="A3354">
        <v>3353</v>
      </c>
      <c r="D3354">
        <v>45.104949000000005</v>
      </c>
      <c r="E3354" s="2">
        <v>2</v>
      </c>
      <c r="P3354">
        <v>1</v>
      </c>
      <c r="Q3354" t="str">
        <f t="shared" si="53"/>
        <v>2</v>
      </c>
    </row>
    <row r="3355" spans="1:17" x14ac:dyDescent="0.25">
      <c r="A3355">
        <v>3354</v>
      </c>
      <c r="D3355">
        <v>45.103424000000004</v>
      </c>
      <c r="E3355" s="2">
        <v>2</v>
      </c>
      <c r="P3355">
        <v>1</v>
      </c>
      <c r="Q3355" t="str">
        <f t="shared" si="53"/>
        <v>2</v>
      </c>
    </row>
    <row r="3356" spans="1:17" x14ac:dyDescent="0.25">
      <c r="A3356">
        <v>3355</v>
      </c>
      <c r="D3356">
        <v>45.110633</v>
      </c>
      <c r="E3356" s="2">
        <v>2</v>
      </c>
      <c r="P3356">
        <v>1</v>
      </c>
      <c r="Q3356" t="str">
        <f t="shared" si="53"/>
        <v>2</v>
      </c>
    </row>
    <row r="3357" spans="1:17" x14ac:dyDescent="0.25">
      <c r="A3357">
        <v>3356</v>
      </c>
      <c r="D3357">
        <v>45.073844000000001</v>
      </c>
      <c r="E3357" s="2">
        <v>2</v>
      </c>
      <c r="P3357">
        <v>1</v>
      </c>
      <c r="Q3357" t="str">
        <f t="shared" si="53"/>
        <v>2</v>
      </c>
    </row>
    <row r="3358" spans="1:17" x14ac:dyDescent="0.25">
      <c r="A3358">
        <v>3357</v>
      </c>
      <c r="D3358">
        <v>45.100532000000001</v>
      </c>
      <c r="E3358" s="2">
        <v>2</v>
      </c>
      <c r="P3358">
        <v>1</v>
      </c>
      <c r="Q3358" t="str">
        <f t="shared" si="53"/>
        <v>2</v>
      </c>
    </row>
    <row r="3359" spans="1:17" x14ac:dyDescent="0.25">
      <c r="A3359">
        <v>3358</v>
      </c>
      <c r="B3359">
        <v>34.587213000000006</v>
      </c>
      <c r="C3359" s="4">
        <v>1</v>
      </c>
      <c r="D3359">
        <v>45.120105000000002</v>
      </c>
      <c r="E3359" s="2">
        <v>2</v>
      </c>
      <c r="P3359">
        <v>2</v>
      </c>
      <c r="Q3359" t="str">
        <f t="shared" si="53"/>
        <v>12</v>
      </c>
    </row>
    <row r="3360" spans="1:17" x14ac:dyDescent="0.25">
      <c r="A3360">
        <v>3359</v>
      </c>
      <c r="B3360">
        <v>34.548843000000005</v>
      </c>
      <c r="C3360" s="4">
        <v>1</v>
      </c>
      <c r="P3360">
        <v>1</v>
      </c>
      <c r="Q3360" t="str">
        <f t="shared" si="53"/>
        <v>1</v>
      </c>
    </row>
    <row r="3361" spans="1:17" x14ac:dyDescent="0.25">
      <c r="A3361">
        <v>3360</v>
      </c>
      <c r="B3361">
        <v>34.502003999999999</v>
      </c>
      <c r="C3361" s="4">
        <v>1</v>
      </c>
      <c r="P3361">
        <v>1</v>
      </c>
      <c r="Q3361" t="str">
        <f t="shared" si="53"/>
        <v>1</v>
      </c>
    </row>
    <row r="3362" spans="1:17" x14ac:dyDescent="0.25">
      <c r="A3362">
        <v>3361</v>
      </c>
      <c r="B3362">
        <v>34.515264000000002</v>
      </c>
      <c r="C3362" s="4">
        <v>1</v>
      </c>
      <c r="P3362">
        <v>1</v>
      </c>
      <c r="Q3362" t="str">
        <f t="shared" si="53"/>
        <v>1</v>
      </c>
    </row>
    <row r="3363" spans="1:17" x14ac:dyDescent="0.25">
      <c r="A3363">
        <v>3362</v>
      </c>
      <c r="B3363">
        <v>34.570632000000003</v>
      </c>
      <c r="C3363" s="4">
        <v>1</v>
      </c>
      <c r="P3363">
        <v>1</v>
      </c>
      <c r="Q3363" t="str">
        <f t="shared" si="53"/>
        <v>1</v>
      </c>
    </row>
    <row r="3364" spans="1:17" x14ac:dyDescent="0.25">
      <c r="A3364">
        <v>3363</v>
      </c>
      <c r="B3364">
        <v>34.575635000000005</v>
      </c>
      <c r="C3364" s="4">
        <v>1</v>
      </c>
      <c r="P3364">
        <v>1</v>
      </c>
      <c r="Q3364" t="str">
        <f t="shared" si="53"/>
        <v>1</v>
      </c>
    </row>
    <row r="3365" spans="1:17" x14ac:dyDescent="0.25">
      <c r="A3365">
        <v>3364</v>
      </c>
      <c r="B3365">
        <v>34.586740000000006</v>
      </c>
      <c r="C3365" s="4">
        <v>1</v>
      </c>
      <c r="H3365">
        <v>38.338214000000001</v>
      </c>
      <c r="I3365" s="5">
        <v>4</v>
      </c>
      <c r="P3365">
        <v>2</v>
      </c>
      <c r="Q3365" t="str">
        <f t="shared" si="53"/>
        <v>14</v>
      </c>
    </row>
    <row r="3366" spans="1:17" x14ac:dyDescent="0.25">
      <c r="A3366">
        <v>3365</v>
      </c>
      <c r="B3366">
        <v>34.517581000000007</v>
      </c>
      <c r="C3366" s="4">
        <v>1</v>
      </c>
      <c r="H3366">
        <v>38.322742000000005</v>
      </c>
      <c r="I3366" s="5">
        <v>4</v>
      </c>
      <c r="P3366">
        <v>2</v>
      </c>
      <c r="Q3366" t="str">
        <f t="shared" si="53"/>
        <v>14</v>
      </c>
    </row>
    <row r="3367" spans="1:17" x14ac:dyDescent="0.25">
      <c r="A3367">
        <v>3366</v>
      </c>
      <c r="H3367">
        <v>38.326003</v>
      </c>
      <c r="I3367" s="5">
        <v>4</v>
      </c>
      <c r="P3367">
        <v>1</v>
      </c>
      <c r="Q3367" t="str">
        <f t="shared" si="53"/>
        <v>4</v>
      </c>
    </row>
    <row r="3368" spans="1:17" x14ac:dyDescent="0.25">
      <c r="A3368">
        <v>3367</v>
      </c>
      <c r="F3368">
        <v>34.215162000000007</v>
      </c>
      <c r="G3368" s="3">
        <v>3</v>
      </c>
      <c r="H3368">
        <v>38.360370000000003</v>
      </c>
      <c r="I3368" s="5">
        <v>4</v>
      </c>
      <c r="P3368">
        <v>2</v>
      </c>
      <c r="Q3368" t="str">
        <f t="shared" si="53"/>
        <v>34</v>
      </c>
    </row>
    <row r="3369" spans="1:17" x14ac:dyDescent="0.25">
      <c r="A3369">
        <v>3368</v>
      </c>
      <c r="F3369">
        <v>34.225633000000002</v>
      </c>
      <c r="G3369" s="3">
        <v>3</v>
      </c>
      <c r="H3369">
        <v>38.323268000000006</v>
      </c>
      <c r="I3369" s="5">
        <v>4</v>
      </c>
      <c r="P3369">
        <v>2</v>
      </c>
      <c r="Q3369" t="str">
        <f t="shared" si="53"/>
        <v>34</v>
      </c>
    </row>
    <row r="3370" spans="1:17" x14ac:dyDescent="0.25">
      <c r="A3370">
        <v>3369</v>
      </c>
      <c r="F3370">
        <v>34.226373000000002</v>
      </c>
      <c r="G3370" s="3">
        <v>3</v>
      </c>
      <c r="H3370">
        <v>38.330425000000005</v>
      </c>
      <c r="I3370" s="5">
        <v>4</v>
      </c>
      <c r="P3370">
        <v>2</v>
      </c>
      <c r="Q3370" t="str">
        <f t="shared" si="53"/>
        <v>34</v>
      </c>
    </row>
    <row r="3371" spans="1:17" x14ac:dyDescent="0.25">
      <c r="A3371">
        <v>3370</v>
      </c>
      <c r="D3371">
        <v>20.149267000000002</v>
      </c>
      <c r="E3371" s="2">
        <v>2</v>
      </c>
      <c r="F3371">
        <v>34.211162000000002</v>
      </c>
      <c r="G3371" s="3">
        <v>3</v>
      </c>
      <c r="H3371">
        <v>38.248321000000004</v>
      </c>
      <c r="I3371" s="5">
        <v>4</v>
      </c>
      <c r="P3371">
        <v>3</v>
      </c>
      <c r="Q3371" t="str">
        <f t="shared" si="53"/>
        <v>234</v>
      </c>
    </row>
    <row r="3372" spans="1:17" x14ac:dyDescent="0.25">
      <c r="A3372">
        <v>3371</v>
      </c>
      <c r="D3372">
        <v>20.149267000000002</v>
      </c>
      <c r="E3372" s="2">
        <v>2</v>
      </c>
      <c r="F3372">
        <v>34.156001000000003</v>
      </c>
      <c r="G3372" s="3">
        <v>3</v>
      </c>
      <c r="H3372">
        <v>38.338214000000001</v>
      </c>
      <c r="I3372" s="5">
        <v>4</v>
      </c>
      <c r="P3372">
        <v>3</v>
      </c>
      <c r="Q3372" t="str">
        <f t="shared" si="53"/>
        <v>234</v>
      </c>
    </row>
    <row r="3373" spans="1:17" x14ac:dyDescent="0.25">
      <c r="A3373">
        <v>3372</v>
      </c>
      <c r="D3373">
        <v>20.061582999999999</v>
      </c>
      <c r="E3373" s="2">
        <v>2</v>
      </c>
      <c r="F3373">
        <v>34.153423000000004</v>
      </c>
      <c r="G3373" s="3">
        <v>3</v>
      </c>
      <c r="P3373">
        <v>2</v>
      </c>
      <c r="Q3373" t="str">
        <f t="shared" si="53"/>
        <v>23</v>
      </c>
    </row>
    <row r="3374" spans="1:17" x14ac:dyDescent="0.25">
      <c r="A3374">
        <v>3373</v>
      </c>
      <c r="D3374">
        <v>20.101898000000006</v>
      </c>
      <c r="E3374" s="2">
        <v>2</v>
      </c>
      <c r="F3374">
        <v>34.145004</v>
      </c>
      <c r="G3374" s="3">
        <v>3</v>
      </c>
      <c r="P3374">
        <v>2</v>
      </c>
      <c r="Q3374" t="str">
        <f t="shared" si="53"/>
        <v>23</v>
      </c>
    </row>
    <row r="3375" spans="1:17" x14ac:dyDescent="0.25">
      <c r="A3375">
        <v>3374</v>
      </c>
      <c r="D3375">
        <v>20.135266999999999</v>
      </c>
      <c r="E3375" s="2">
        <v>2</v>
      </c>
      <c r="F3375">
        <v>34.215162000000007</v>
      </c>
      <c r="G3375" s="3">
        <v>3</v>
      </c>
      <c r="P3375">
        <v>2</v>
      </c>
      <c r="Q3375" t="str">
        <f t="shared" si="53"/>
        <v>23</v>
      </c>
    </row>
    <row r="3376" spans="1:17" x14ac:dyDescent="0.25">
      <c r="A3376">
        <v>3375</v>
      </c>
      <c r="D3376">
        <v>20.198635000000003</v>
      </c>
      <c r="E3376" s="2">
        <v>2</v>
      </c>
      <c r="P3376">
        <v>1</v>
      </c>
      <c r="Q3376" t="str">
        <f t="shared" si="53"/>
        <v>2</v>
      </c>
    </row>
    <row r="3377" spans="1:17" x14ac:dyDescent="0.25">
      <c r="A3377">
        <v>3376</v>
      </c>
      <c r="D3377">
        <v>20.199530000000003</v>
      </c>
      <c r="E3377" s="2">
        <v>2</v>
      </c>
      <c r="P3377">
        <v>1</v>
      </c>
      <c r="Q3377" t="str">
        <f t="shared" si="53"/>
        <v>2</v>
      </c>
    </row>
    <row r="3378" spans="1:17" x14ac:dyDescent="0.25">
      <c r="A3378">
        <v>3377</v>
      </c>
      <c r="D3378">
        <v>20.166583000000003</v>
      </c>
      <c r="E3378" s="2">
        <v>2</v>
      </c>
      <c r="P3378">
        <v>1</v>
      </c>
      <c r="Q3378" t="str">
        <f t="shared" si="53"/>
        <v>2</v>
      </c>
    </row>
    <row r="3379" spans="1:17" x14ac:dyDescent="0.25">
      <c r="A3379">
        <v>3378</v>
      </c>
      <c r="D3379">
        <v>20.092267000000007</v>
      </c>
      <c r="E3379" s="2">
        <v>2</v>
      </c>
      <c r="P3379">
        <v>1</v>
      </c>
      <c r="Q3379" t="str">
        <f t="shared" si="53"/>
        <v>2</v>
      </c>
    </row>
    <row r="3380" spans="1:17" x14ac:dyDescent="0.25">
      <c r="A3380">
        <v>3379</v>
      </c>
      <c r="B3380">
        <v>12.945741000000005</v>
      </c>
      <c r="C3380" s="4">
        <v>1</v>
      </c>
      <c r="D3380">
        <v>20.075478000000004</v>
      </c>
      <c r="E3380" s="2">
        <v>2</v>
      </c>
      <c r="P3380">
        <v>2</v>
      </c>
      <c r="Q3380" t="str">
        <f t="shared" si="53"/>
        <v>12</v>
      </c>
    </row>
    <row r="3381" spans="1:17" x14ac:dyDescent="0.25">
      <c r="A3381">
        <v>3380</v>
      </c>
      <c r="B3381">
        <v>12.945741000000005</v>
      </c>
      <c r="C3381" s="4">
        <v>1</v>
      </c>
      <c r="D3381">
        <v>20.149267000000002</v>
      </c>
      <c r="E3381" s="2">
        <v>2</v>
      </c>
      <c r="P3381">
        <v>2</v>
      </c>
      <c r="Q3381" t="str">
        <f t="shared" si="53"/>
        <v>12</v>
      </c>
    </row>
    <row r="3382" spans="1:17" x14ac:dyDescent="0.25">
      <c r="A3382">
        <v>3381</v>
      </c>
      <c r="B3382">
        <v>12.945741000000005</v>
      </c>
      <c r="C3382" s="4">
        <v>1</v>
      </c>
      <c r="P3382">
        <v>1</v>
      </c>
      <c r="Q3382" t="str">
        <f t="shared" si="53"/>
        <v>1</v>
      </c>
    </row>
    <row r="3383" spans="1:17" x14ac:dyDescent="0.25">
      <c r="A3383">
        <v>3382</v>
      </c>
      <c r="B3383">
        <v>12.945741000000005</v>
      </c>
      <c r="C3383" s="4">
        <v>1</v>
      </c>
      <c r="J3383">
        <v>38.880424000000005</v>
      </c>
      <c r="K3383" t="s">
        <v>22</v>
      </c>
      <c r="Q3383" t="str">
        <f t="shared" si="53"/>
        <v>1</v>
      </c>
    </row>
    <row r="3384" spans="1:17" x14ac:dyDescent="0.25">
      <c r="A3384">
        <v>3383</v>
      </c>
      <c r="Q3384" t="str">
        <f t="shared" si="53"/>
        <v/>
      </c>
    </row>
    <row r="3385" spans="1:17" x14ac:dyDescent="0.25">
      <c r="A3385">
        <v>3384</v>
      </c>
      <c r="J3385">
        <v>236.314097</v>
      </c>
      <c r="K3385" t="s">
        <v>22</v>
      </c>
      <c r="Q3385" t="str">
        <f t="shared" si="53"/>
        <v/>
      </c>
    </row>
    <row r="3386" spans="1:17" x14ac:dyDescent="0.25">
      <c r="A3386">
        <v>3385</v>
      </c>
      <c r="D3386">
        <v>244.318725</v>
      </c>
      <c r="E3386" s="2">
        <v>2</v>
      </c>
      <c r="P3386">
        <v>1</v>
      </c>
      <c r="Q3386" t="str">
        <f t="shared" si="53"/>
        <v>2</v>
      </c>
    </row>
    <row r="3387" spans="1:17" x14ac:dyDescent="0.25">
      <c r="A3387">
        <v>3386</v>
      </c>
      <c r="D3387">
        <v>244.37042099999999</v>
      </c>
      <c r="E3387" s="2">
        <v>2</v>
      </c>
      <c r="P3387">
        <v>1</v>
      </c>
      <c r="Q3387" t="str">
        <f t="shared" si="53"/>
        <v>2</v>
      </c>
    </row>
    <row r="3388" spans="1:17" x14ac:dyDescent="0.25">
      <c r="A3388">
        <v>3387</v>
      </c>
      <c r="D3388">
        <v>244.34707499999999</v>
      </c>
      <c r="E3388" s="2">
        <v>2</v>
      </c>
      <c r="F3388">
        <v>252.61364700000001</v>
      </c>
      <c r="G3388" s="3">
        <v>3</v>
      </c>
      <c r="P3388">
        <v>2</v>
      </c>
      <c r="Q3388" t="str">
        <f t="shared" si="53"/>
        <v>23</v>
      </c>
    </row>
    <row r="3389" spans="1:17" x14ac:dyDescent="0.25">
      <c r="A3389">
        <v>3388</v>
      </c>
      <c r="D3389">
        <v>244.298518</v>
      </c>
      <c r="E3389" s="2">
        <v>2</v>
      </c>
      <c r="F3389">
        <v>252.617717</v>
      </c>
      <c r="G3389" s="3">
        <v>3</v>
      </c>
      <c r="P3389">
        <v>2</v>
      </c>
      <c r="Q3389" t="str">
        <f t="shared" si="53"/>
        <v>23</v>
      </c>
    </row>
    <row r="3390" spans="1:17" x14ac:dyDescent="0.25">
      <c r="A3390">
        <v>3389</v>
      </c>
      <c r="D3390">
        <v>244.323981</v>
      </c>
      <c r="E3390" s="2">
        <v>2</v>
      </c>
      <c r="F3390">
        <v>252.64029199999999</v>
      </c>
      <c r="G3390" s="3">
        <v>3</v>
      </c>
      <c r="P3390">
        <v>2</v>
      </c>
      <c r="Q3390" t="str">
        <f t="shared" si="53"/>
        <v>23</v>
      </c>
    </row>
    <row r="3391" spans="1:17" x14ac:dyDescent="0.25">
      <c r="A3391">
        <v>3390</v>
      </c>
      <c r="D3391">
        <v>244.31645900000001</v>
      </c>
      <c r="E3391" s="2">
        <v>2</v>
      </c>
      <c r="F3391">
        <v>252.64276799999999</v>
      </c>
      <c r="G3391" s="3">
        <v>3</v>
      </c>
      <c r="P3391">
        <v>2</v>
      </c>
      <c r="Q3391" t="str">
        <f t="shared" si="53"/>
        <v>23</v>
      </c>
    </row>
    <row r="3392" spans="1:17" x14ac:dyDescent="0.25">
      <c r="A3392">
        <v>3391</v>
      </c>
      <c r="D3392">
        <v>244.31959799999998</v>
      </c>
      <c r="E3392" s="2">
        <v>2</v>
      </c>
      <c r="F3392">
        <v>252.65900299999998</v>
      </c>
      <c r="G3392" s="3">
        <v>3</v>
      </c>
      <c r="H3392">
        <v>248.65988400000001</v>
      </c>
      <c r="I3392" s="5">
        <v>4</v>
      </c>
      <c r="P3392">
        <v>3</v>
      </c>
      <c r="Q3392" t="str">
        <f t="shared" si="53"/>
        <v>234</v>
      </c>
    </row>
    <row r="3393" spans="1:17" x14ac:dyDescent="0.25">
      <c r="A3393">
        <v>3392</v>
      </c>
      <c r="D3393">
        <v>244.34119699999999</v>
      </c>
      <c r="E3393" s="2">
        <v>2</v>
      </c>
      <c r="F3393">
        <v>252.60189299999999</v>
      </c>
      <c r="G3393" s="3">
        <v>3</v>
      </c>
      <c r="H3393">
        <v>248.57308900000001</v>
      </c>
      <c r="I3393" s="5">
        <v>4</v>
      </c>
      <c r="P3393">
        <v>3</v>
      </c>
      <c r="Q3393" t="str">
        <f t="shared" si="53"/>
        <v>234</v>
      </c>
    </row>
    <row r="3394" spans="1:17" x14ac:dyDescent="0.25">
      <c r="A3394">
        <v>3393</v>
      </c>
      <c r="D3394">
        <v>244.318725</v>
      </c>
      <c r="E3394" s="2">
        <v>2</v>
      </c>
      <c r="F3394">
        <v>252.638282</v>
      </c>
      <c r="G3394" s="3">
        <v>3</v>
      </c>
      <c r="H3394">
        <v>248.588908</v>
      </c>
      <c r="I3394" s="5">
        <v>4</v>
      </c>
      <c r="P3394">
        <v>3</v>
      </c>
      <c r="Q3394" t="str">
        <f t="shared" ref="Q3394:Q3457" si="54">CONCATENATE(C3394,E3394,G3394,I3394)</f>
        <v>234</v>
      </c>
    </row>
    <row r="3395" spans="1:17" x14ac:dyDescent="0.25">
      <c r="A3395">
        <v>3394</v>
      </c>
      <c r="F3395">
        <v>252.665446</v>
      </c>
      <c r="G3395" s="3">
        <v>3</v>
      </c>
      <c r="H3395">
        <v>248.62565899999998</v>
      </c>
      <c r="I3395" s="5">
        <v>4</v>
      </c>
      <c r="P3395">
        <v>2</v>
      </c>
      <c r="Q3395" t="str">
        <f t="shared" si="54"/>
        <v>34</v>
      </c>
    </row>
    <row r="3396" spans="1:17" x14ac:dyDescent="0.25">
      <c r="A3396">
        <v>3395</v>
      </c>
      <c r="F3396">
        <v>252.65967499999999</v>
      </c>
      <c r="G3396" s="3">
        <v>3</v>
      </c>
      <c r="H3396">
        <v>248.555511</v>
      </c>
      <c r="I3396" s="5">
        <v>4</v>
      </c>
      <c r="P3396">
        <v>2</v>
      </c>
      <c r="Q3396" t="str">
        <f t="shared" si="54"/>
        <v>34</v>
      </c>
    </row>
    <row r="3397" spans="1:17" x14ac:dyDescent="0.25">
      <c r="A3397">
        <v>3396</v>
      </c>
      <c r="F3397">
        <v>252.61364700000001</v>
      </c>
      <c r="G3397" s="3">
        <v>3</v>
      </c>
      <c r="H3397">
        <v>248.60880600000002</v>
      </c>
      <c r="I3397" s="5">
        <v>4</v>
      </c>
      <c r="P3397">
        <v>2</v>
      </c>
      <c r="Q3397" t="str">
        <f t="shared" si="54"/>
        <v>34</v>
      </c>
    </row>
    <row r="3398" spans="1:17" x14ac:dyDescent="0.25">
      <c r="A3398">
        <v>3397</v>
      </c>
      <c r="H3398">
        <v>248.644473</v>
      </c>
      <c r="I3398" s="5">
        <v>4</v>
      </c>
      <c r="P3398">
        <v>1</v>
      </c>
      <c r="Q3398" t="str">
        <f t="shared" si="54"/>
        <v>4</v>
      </c>
    </row>
    <row r="3399" spans="1:17" x14ac:dyDescent="0.25">
      <c r="A3399">
        <v>3398</v>
      </c>
      <c r="H3399">
        <v>248.62803199999999</v>
      </c>
      <c r="I3399" s="5">
        <v>4</v>
      </c>
      <c r="P3399">
        <v>1</v>
      </c>
      <c r="Q3399" t="str">
        <f t="shared" si="54"/>
        <v>4</v>
      </c>
    </row>
    <row r="3400" spans="1:17" x14ac:dyDescent="0.25">
      <c r="A3400">
        <v>3399</v>
      </c>
      <c r="H3400">
        <v>248.634322</v>
      </c>
      <c r="I3400" s="5">
        <v>4</v>
      </c>
      <c r="P3400">
        <v>1</v>
      </c>
      <c r="Q3400" t="str">
        <f t="shared" si="54"/>
        <v>4</v>
      </c>
    </row>
    <row r="3401" spans="1:17" x14ac:dyDescent="0.25">
      <c r="A3401">
        <v>3400</v>
      </c>
      <c r="P3401">
        <v>0</v>
      </c>
      <c r="Q3401" t="str">
        <f t="shared" si="54"/>
        <v/>
      </c>
    </row>
    <row r="3402" spans="1:17" x14ac:dyDescent="0.25">
      <c r="A3402">
        <v>3401</v>
      </c>
      <c r="P3402">
        <v>0</v>
      </c>
      <c r="Q3402" t="str">
        <f t="shared" si="54"/>
        <v/>
      </c>
    </row>
    <row r="3403" spans="1:17" x14ac:dyDescent="0.25">
      <c r="A3403">
        <v>3402</v>
      </c>
      <c r="P3403">
        <v>0</v>
      </c>
      <c r="Q3403" t="str">
        <f t="shared" si="54"/>
        <v/>
      </c>
    </row>
    <row r="3404" spans="1:17" x14ac:dyDescent="0.25">
      <c r="A3404">
        <v>3403</v>
      </c>
      <c r="P3404">
        <v>0</v>
      </c>
      <c r="Q3404" t="str">
        <f t="shared" si="54"/>
        <v/>
      </c>
    </row>
    <row r="3405" spans="1:17" x14ac:dyDescent="0.25">
      <c r="A3405">
        <v>3404</v>
      </c>
      <c r="P3405">
        <v>0</v>
      </c>
      <c r="Q3405" t="str">
        <f t="shared" si="54"/>
        <v/>
      </c>
    </row>
    <row r="3406" spans="1:17" x14ac:dyDescent="0.25">
      <c r="A3406">
        <v>3405</v>
      </c>
      <c r="B3406">
        <v>223.04006000000001</v>
      </c>
      <c r="C3406" s="4">
        <v>1</v>
      </c>
      <c r="P3406">
        <v>1</v>
      </c>
      <c r="Q3406" t="str">
        <f t="shared" si="54"/>
        <v>1</v>
      </c>
    </row>
    <row r="3407" spans="1:17" x14ac:dyDescent="0.25">
      <c r="A3407">
        <v>3406</v>
      </c>
      <c r="B3407">
        <v>223.00506200000001</v>
      </c>
      <c r="C3407" s="4">
        <v>1</v>
      </c>
      <c r="P3407">
        <v>1</v>
      </c>
      <c r="Q3407" t="str">
        <f t="shared" si="54"/>
        <v>1</v>
      </c>
    </row>
    <row r="3408" spans="1:17" x14ac:dyDescent="0.25">
      <c r="A3408">
        <v>3407</v>
      </c>
      <c r="B3408">
        <v>223.03418400000001</v>
      </c>
      <c r="C3408" s="4">
        <v>1</v>
      </c>
      <c r="P3408">
        <v>1</v>
      </c>
      <c r="Q3408" t="str">
        <f t="shared" si="54"/>
        <v>1</v>
      </c>
    </row>
    <row r="3409" spans="1:17" x14ac:dyDescent="0.25">
      <c r="A3409">
        <v>3408</v>
      </c>
      <c r="B3409">
        <v>223.02222499999999</v>
      </c>
      <c r="C3409" s="4">
        <v>1</v>
      </c>
      <c r="D3409">
        <v>219.50097</v>
      </c>
      <c r="E3409" s="2">
        <v>2</v>
      </c>
      <c r="P3409">
        <v>2</v>
      </c>
      <c r="Q3409" t="str">
        <f t="shared" si="54"/>
        <v>12</v>
      </c>
    </row>
    <row r="3410" spans="1:17" x14ac:dyDescent="0.25">
      <c r="A3410">
        <v>3409</v>
      </c>
      <c r="B3410">
        <v>222.99861899999999</v>
      </c>
      <c r="C3410" s="4">
        <v>1</v>
      </c>
      <c r="D3410">
        <v>219.46983700000001</v>
      </c>
      <c r="E3410" s="2">
        <v>2</v>
      </c>
      <c r="P3410">
        <v>2</v>
      </c>
      <c r="Q3410" t="str">
        <f t="shared" si="54"/>
        <v>12</v>
      </c>
    </row>
    <row r="3411" spans="1:17" x14ac:dyDescent="0.25">
      <c r="A3411">
        <v>3410</v>
      </c>
      <c r="B3411">
        <v>223.00361900000001</v>
      </c>
      <c r="C3411" s="4">
        <v>1</v>
      </c>
      <c r="D3411">
        <v>219.45478700000001</v>
      </c>
      <c r="E3411" s="2">
        <v>2</v>
      </c>
      <c r="P3411">
        <v>2</v>
      </c>
      <c r="Q3411" t="str">
        <f t="shared" si="54"/>
        <v>12</v>
      </c>
    </row>
    <row r="3412" spans="1:17" x14ac:dyDescent="0.25">
      <c r="A3412">
        <v>3411</v>
      </c>
      <c r="B3412">
        <v>222.99722700000001</v>
      </c>
      <c r="C3412" s="4">
        <v>1</v>
      </c>
      <c r="D3412">
        <v>219.45148800000001</v>
      </c>
      <c r="E3412" s="2">
        <v>2</v>
      </c>
      <c r="P3412">
        <v>2</v>
      </c>
      <c r="Q3412" t="str">
        <f t="shared" si="54"/>
        <v>12</v>
      </c>
    </row>
    <row r="3413" spans="1:17" x14ac:dyDescent="0.25">
      <c r="A3413">
        <v>3412</v>
      </c>
      <c r="B3413">
        <v>223.04006000000001</v>
      </c>
      <c r="C3413" s="4">
        <v>1</v>
      </c>
      <c r="D3413">
        <v>219.43262200000001</v>
      </c>
      <c r="E3413" s="2">
        <v>2</v>
      </c>
      <c r="P3413">
        <v>2</v>
      </c>
      <c r="Q3413" t="str">
        <f t="shared" si="54"/>
        <v>12</v>
      </c>
    </row>
    <row r="3414" spans="1:17" x14ac:dyDescent="0.25">
      <c r="A3414">
        <v>3413</v>
      </c>
      <c r="D3414">
        <v>219.47220899999999</v>
      </c>
      <c r="E3414" s="2">
        <v>2</v>
      </c>
      <c r="H3414">
        <v>221.733428</v>
      </c>
      <c r="I3414" s="5">
        <v>4</v>
      </c>
      <c r="P3414">
        <v>2</v>
      </c>
      <c r="Q3414" t="str">
        <f t="shared" si="54"/>
        <v>24</v>
      </c>
    </row>
    <row r="3415" spans="1:17" x14ac:dyDescent="0.25">
      <c r="A3415">
        <v>3414</v>
      </c>
      <c r="D3415">
        <v>219.46447699999999</v>
      </c>
      <c r="E3415" s="2">
        <v>2</v>
      </c>
      <c r="F3415">
        <v>221.621837</v>
      </c>
      <c r="G3415" s="3">
        <v>3</v>
      </c>
      <c r="H3415">
        <v>221.72342900000001</v>
      </c>
      <c r="I3415" s="5">
        <v>4</v>
      </c>
      <c r="P3415">
        <v>3</v>
      </c>
      <c r="Q3415" t="str">
        <f t="shared" si="54"/>
        <v>234</v>
      </c>
    </row>
    <row r="3416" spans="1:17" x14ac:dyDescent="0.25">
      <c r="A3416">
        <v>3415</v>
      </c>
      <c r="D3416">
        <v>219.50097</v>
      </c>
      <c r="E3416" s="2">
        <v>2</v>
      </c>
      <c r="F3416">
        <v>221.67265800000001</v>
      </c>
      <c r="G3416" s="3">
        <v>3</v>
      </c>
      <c r="H3416">
        <v>221.590034</v>
      </c>
      <c r="I3416" s="5">
        <v>4</v>
      </c>
      <c r="P3416">
        <v>3</v>
      </c>
      <c r="Q3416" t="str">
        <f t="shared" si="54"/>
        <v>234</v>
      </c>
    </row>
    <row r="3417" spans="1:17" x14ac:dyDescent="0.25">
      <c r="A3417">
        <v>3416</v>
      </c>
      <c r="F3417">
        <v>221.656938</v>
      </c>
      <c r="G3417" s="3">
        <v>3</v>
      </c>
      <c r="H3417">
        <v>221.59410600000001</v>
      </c>
      <c r="I3417" s="5">
        <v>4</v>
      </c>
      <c r="P3417">
        <v>2</v>
      </c>
      <c r="Q3417" t="str">
        <f t="shared" si="54"/>
        <v>34</v>
      </c>
    </row>
    <row r="3418" spans="1:17" x14ac:dyDescent="0.25">
      <c r="A3418">
        <v>3417</v>
      </c>
      <c r="F3418">
        <v>221.67301900000001</v>
      </c>
      <c r="G3418" s="3">
        <v>3</v>
      </c>
      <c r="H3418">
        <v>221.64941200000001</v>
      </c>
      <c r="I3418" s="5">
        <v>4</v>
      </c>
      <c r="P3418">
        <v>2</v>
      </c>
      <c r="Q3418" t="str">
        <f t="shared" si="54"/>
        <v>34</v>
      </c>
    </row>
    <row r="3419" spans="1:17" x14ac:dyDescent="0.25">
      <c r="A3419">
        <v>3418</v>
      </c>
      <c r="F3419">
        <v>221.68636899999998</v>
      </c>
      <c r="G3419" s="3">
        <v>3</v>
      </c>
      <c r="H3419">
        <v>221.64441199999999</v>
      </c>
      <c r="I3419" s="5">
        <v>4</v>
      </c>
      <c r="P3419">
        <v>2</v>
      </c>
      <c r="Q3419" t="str">
        <f t="shared" si="54"/>
        <v>34</v>
      </c>
    </row>
    <row r="3420" spans="1:17" x14ac:dyDescent="0.25">
      <c r="A3420">
        <v>3419</v>
      </c>
      <c r="F3420">
        <v>221.694153</v>
      </c>
      <c r="G3420" s="3">
        <v>3</v>
      </c>
      <c r="H3420">
        <v>221.635908</v>
      </c>
      <c r="I3420" s="5">
        <v>4</v>
      </c>
      <c r="P3420">
        <v>2</v>
      </c>
      <c r="Q3420" t="str">
        <f t="shared" si="54"/>
        <v>34</v>
      </c>
    </row>
    <row r="3421" spans="1:17" x14ac:dyDescent="0.25">
      <c r="A3421">
        <v>3420</v>
      </c>
      <c r="F3421">
        <v>221.61049700000001</v>
      </c>
      <c r="G3421" s="3">
        <v>3</v>
      </c>
      <c r="H3421">
        <v>221.63838200000001</v>
      </c>
      <c r="I3421" s="5">
        <v>4</v>
      </c>
      <c r="P3421">
        <v>2</v>
      </c>
      <c r="Q3421" t="str">
        <f t="shared" si="54"/>
        <v>34</v>
      </c>
    </row>
    <row r="3422" spans="1:17" x14ac:dyDescent="0.25">
      <c r="A3422">
        <v>3421</v>
      </c>
      <c r="F3422">
        <v>221.621837</v>
      </c>
      <c r="G3422" s="3">
        <v>3</v>
      </c>
      <c r="H3422">
        <v>221.733428</v>
      </c>
      <c r="I3422" s="5">
        <v>4</v>
      </c>
      <c r="P3422">
        <v>2</v>
      </c>
      <c r="Q3422" t="str">
        <f t="shared" si="54"/>
        <v>34</v>
      </c>
    </row>
    <row r="3423" spans="1:17" x14ac:dyDescent="0.25">
      <c r="A3423">
        <v>3422</v>
      </c>
      <c r="P3423">
        <v>0</v>
      </c>
      <c r="Q3423" t="str">
        <f t="shared" si="54"/>
        <v/>
      </c>
    </row>
    <row r="3424" spans="1:17" x14ac:dyDescent="0.25">
      <c r="A3424">
        <v>3423</v>
      </c>
      <c r="P3424">
        <v>0</v>
      </c>
      <c r="Q3424" t="str">
        <f t="shared" si="54"/>
        <v/>
      </c>
    </row>
    <row r="3425" spans="1:17" x14ac:dyDescent="0.25">
      <c r="A3425">
        <v>3424</v>
      </c>
      <c r="P3425">
        <v>0</v>
      </c>
      <c r="Q3425" t="str">
        <f t="shared" si="54"/>
        <v/>
      </c>
    </row>
    <row r="3426" spans="1:17" x14ac:dyDescent="0.25">
      <c r="A3426">
        <v>3425</v>
      </c>
      <c r="P3426">
        <v>0</v>
      </c>
      <c r="Q3426" t="str">
        <f t="shared" si="54"/>
        <v/>
      </c>
    </row>
    <row r="3427" spans="1:17" x14ac:dyDescent="0.25">
      <c r="A3427">
        <v>3426</v>
      </c>
      <c r="P3427">
        <v>0</v>
      </c>
      <c r="Q3427" t="str">
        <f t="shared" si="54"/>
        <v/>
      </c>
    </row>
    <row r="3428" spans="1:17" x14ac:dyDescent="0.25">
      <c r="A3428">
        <v>3427</v>
      </c>
      <c r="P3428">
        <v>0</v>
      </c>
      <c r="Q3428" t="str">
        <f t="shared" si="54"/>
        <v/>
      </c>
    </row>
    <row r="3429" spans="1:17" x14ac:dyDescent="0.25">
      <c r="A3429">
        <v>3428</v>
      </c>
      <c r="B3429">
        <v>196.71082899999999</v>
      </c>
      <c r="C3429" s="4">
        <v>1</v>
      </c>
      <c r="P3429">
        <v>1</v>
      </c>
      <c r="Q3429" t="str">
        <f t="shared" si="54"/>
        <v>1</v>
      </c>
    </row>
    <row r="3430" spans="1:17" x14ac:dyDescent="0.25">
      <c r="A3430">
        <v>3429</v>
      </c>
      <c r="B3430">
        <v>196.660731</v>
      </c>
      <c r="C3430" s="4">
        <v>1</v>
      </c>
      <c r="P3430">
        <v>1</v>
      </c>
      <c r="Q3430" t="str">
        <f t="shared" si="54"/>
        <v>1</v>
      </c>
    </row>
    <row r="3431" spans="1:17" x14ac:dyDescent="0.25">
      <c r="A3431">
        <v>3430</v>
      </c>
      <c r="B3431">
        <v>196.67047400000001</v>
      </c>
      <c r="C3431" s="4">
        <v>1</v>
      </c>
      <c r="P3431">
        <v>1</v>
      </c>
      <c r="Q3431" t="str">
        <f t="shared" si="54"/>
        <v>1</v>
      </c>
    </row>
    <row r="3432" spans="1:17" x14ac:dyDescent="0.25">
      <c r="A3432">
        <v>3431</v>
      </c>
      <c r="B3432">
        <v>196.62639100000001</v>
      </c>
      <c r="C3432" s="4">
        <v>1</v>
      </c>
      <c r="P3432">
        <v>1</v>
      </c>
      <c r="Q3432" t="str">
        <f t="shared" si="54"/>
        <v>1</v>
      </c>
    </row>
    <row r="3433" spans="1:17" x14ac:dyDescent="0.25">
      <c r="A3433">
        <v>3432</v>
      </c>
      <c r="B3433">
        <v>196.64935200000002</v>
      </c>
      <c r="C3433" s="4">
        <v>1</v>
      </c>
      <c r="D3433">
        <v>191.18187900000001</v>
      </c>
      <c r="E3433" s="2">
        <v>2</v>
      </c>
      <c r="P3433">
        <v>2</v>
      </c>
      <c r="Q3433" t="str">
        <f t="shared" si="54"/>
        <v>12</v>
      </c>
    </row>
    <row r="3434" spans="1:17" x14ac:dyDescent="0.25">
      <c r="A3434">
        <v>3433</v>
      </c>
      <c r="B3434">
        <v>196.61516800000001</v>
      </c>
      <c r="C3434" s="4">
        <v>1</v>
      </c>
      <c r="D3434">
        <v>191.13841100000002</v>
      </c>
      <c r="E3434" s="2">
        <v>2</v>
      </c>
      <c r="P3434">
        <v>2</v>
      </c>
      <c r="Q3434" t="str">
        <f t="shared" si="54"/>
        <v>12</v>
      </c>
    </row>
    <row r="3435" spans="1:17" x14ac:dyDescent="0.25">
      <c r="A3435">
        <v>3434</v>
      </c>
      <c r="B3435">
        <v>196.596137</v>
      </c>
      <c r="C3435" s="4">
        <v>1</v>
      </c>
      <c r="D3435">
        <v>191.182085</v>
      </c>
      <c r="E3435" s="2">
        <v>2</v>
      </c>
      <c r="P3435">
        <v>2</v>
      </c>
      <c r="Q3435" t="str">
        <f t="shared" si="54"/>
        <v>12</v>
      </c>
    </row>
    <row r="3436" spans="1:17" x14ac:dyDescent="0.25">
      <c r="A3436">
        <v>3435</v>
      </c>
      <c r="B3436">
        <v>196.71082899999999</v>
      </c>
      <c r="C3436" s="4">
        <v>1</v>
      </c>
      <c r="D3436">
        <v>191.16448400000002</v>
      </c>
      <c r="E3436" s="2">
        <v>2</v>
      </c>
      <c r="P3436">
        <v>2</v>
      </c>
      <c r="Q3436" t="str">
        <f t="shared" si="54"/>
        <v>12</v>
      </c>
    </row>
    <row r="3437" spans="1:17" x14ac:dyDescent="0.25">
      <c r="A3437">
        <v>3436</v>
      </c>
      <c r="D3437">
        <v>191.18999300000002</v>
      </c>
      <c r="E3437" s="2">
        <v>2</v>
      </c>
      <c r="P3437">
        <v>1</v>
      </c>
      <c r="Q3437" t="str">
        <f t="shared" si="54"/>
        <v>2</v>
      </c>
    </row>
    <row r="3438" spans="1:17" x14ac:dyDescent="0.25">
      <c r="A3438">
        <v>3437</v>
      </c>
      <c r="D3438">
        <v>191.151015</v>
      </c>
      <c r="E3438" s="2">
        <v>2</v>
      </c>
      <c r="F3438">
        <v>193.33299099999999</v>
      </c>
      <c r="G3438" s="3">
        <v>3</v>
      </c>
      <c r="P3438">
        <v>2</v>
      </c>
      <c r="Q3438" t="str">
        <f t="shared" si="54"/>
        <v>23</v>
      </c>
    </row>
    <row r="3439" spans="1:17" x14ac:dyDescent="0.25">
      <c r="A3439">
        <v>3438</v>
      </c>
      <c r="D3439">
        <v>191.18187900000001</v>
      </c>
      <c r="E3439" s="2">
        <v>2</v>
      </c>
      <c r="F3439">
        <v>193.33299099999999</v>
      </c>
      <c r="G3439" s="3">
        <v>3</v>
      </c>
      <c r="H3439">
        <v>191.749098</v>
      </c>
      <c r="I3439" s="5">
        <v>4</v>
      </c>
      <c r="P3439">
        <v>3</v>
      </c>
      <c r="Q3439" t="str">
        <f t="shared" si="54"/>
        <v>234</v>
      </c>
    </row>
    <row r="3440" spans="1:17" x14ac:dyDescent="0.25">
      <c r="A3440">
        <v>3439</v>
      </c>
      <c r="F3440">
        <v>193.32610600000001</v>
      </c>
      <c r="G3440" s="3">
        <v>3</v>
      </c>
      <c r="H3440">
        <v>191.737109</v>
      </c>
      <c r="I3440" s="5">
        <v>4</v>
      </c>
      <c r="P3440">
        <v>2</v>
      </c>
      <c r="Q3440" t="str">
        <f t="shared" si="54"/>
        <v>34</v>
      </c>
    </row>
    <row r="3441" spans="1:17" x14ac:dyDescent="0.25">
      <c r="A3441">
        <v>3440</v>
      </c>
      <c r="F3441">
        <v>193.35789</v>
      </c>
      <c r="G3441" s="3">
        <v>3</v>
      </c>
      <c r="H3441">
        <v>191.79863600000002</v>
      </c>
      <c r="I3441" s="5">
        <v>4</v>
      </c>
      <c r="P3441">
        <v>2</v>
      </c>
      <c r="Q3441" t="str">
        <f t="shared" si="54"/>
        <v>34</v>
      </c>
    </row>
    <row r="3442" spans="1:17" x14ac:dyDescent="0.25">
      <c r="A3442">
        <v>3441</v>
      </c>
      <c r="F3442">
        <v>193.39579600000002</v>
      </c>
      <c r="G3442" s="3">
        <v>3</v>
      </c>
      <c r="H3442">
        <v>191.78006600000001</v>
      </c>
      <c r="I3442" s="5">
        <v>4</v>
      </c>
      <c r="P3442">
        <v>2</v>
      </c>
      <c r="Q3442" t="str">
        <f t="shared" si="54"/>
        <v>34</v>
      </c>
    </row>
    <row r="3443" spans="1:17" x14ac:dyDescent="0.25">
      <c r="A3443">
        <v>3442</v>
      </c>
      <c r="F3443">
        <v>193.422427</v>
      </c>
      <c r="G3443" s="3">
        <v>3</v>
      </c>
      <c r="H3443">
        <v>191.75920000000002</v>
      </c>
      <c r="I3443" s="5">
        <v>4</v>
      </c>
      <c r="P3443">
        <v>2</v>
      </c>
      <c r="Q3443" t="str">
        <f t="shared" si="54"/>
        <v>34</v>
      </c>
    </row>
    <row r="3444" spans="1:17" x14ac:dyDescent="0.25">
      <c r="A3444">
        <v>3443</v>
      </c>
      <c r="F3444">
        <v>193.41543799999999</v>
      </c>
      <c r="G3444" s="3">
        <v>3</v>
      </c>
      <c r="H3444">
        <v>191.80475899999999</v>
      </c>
      <c r="I3444" s="5">
        <v>4</v>
      </c>
      <c r="P3444">
        <v>2</v>
      </c>
      <c r="Q3444" t="str">
        <f t="shared" si="54"/>
        <v>34</v>
      </c>
    </row>
    <row r="3445" spans="1:17" x14ac:dyDescent="0.25">
      <c r="A3445">
        <v>3444</v>
      </c>
      <c r="F3445">
        <v>193.422427</v>
      </c>
      <c r="G3445" s="3">
        <v>3</v>
      </c>
      <c r="H3445">
        <v>191.793429</v>
      </c>
      <c r="I3445" s="5">
        <v>4</v>
      </c>
      <c r="P3445">
        <v>2</v>
      </c>
      <c r="Q3445" t="str">
        <f t="shared" si="54"/>
        <v>34</v>
      </c>
    </row>
    <row r="3446" spans="1:17" x14ac:dyDescent="0.25">
      <c r="A3446">
        <v>3445</v>
      </c>
      <c r="H3446">
        <v>191.737109</v>
      </c>
      <c r="I3446" s="5">
        <v>4</v>
      </c>
      <c r="P3446">
        <v>1</v>
      </c>
      <c r="Q3446" t="str">
        <f t="shared" si="54"/>
        <v>4</v>
      </c>
    </row>
    <row r="3447" spans="1:17" x14ac:dyDescent="0.25">
      <c r="A3447">
        <v>3446</v>
      </c>
      <c r="P3447">
        <v>0</v>
      </c>
      <c r="Q3447" t="str">
        <f t="shared" si="54"/>
        <v/>
      </c>
    </row>
    <row r="3448" spans="1:17" x14ac:dyDescent="0.25">
      <c r="A3448">
        <v>3447</v>
      </c>
      <c r="P3448">
        <v>0</v>
      </c>
      <c r="Q3448" t="str">
        <f t="shared" si="54"/>
        <v/>
      </c>
    </row>
    <row r="3449" spans="1:17" x14ac:dyDescent="0.25">
      <c r="A3449">
        <v>3448</v>
      </c>
      <c r="B3449">
        <v>168.56066200000001</v>
      </c>
      <c r="C3449" s="4">
        <v>1</v>
      </c>
      <c r="P3449">
        <v>1</v>
      </c>
      <c r="Q3449" t="str">
        <f t="shared" si="54"/>
        <v>1</v>
      </c>
    </row>
    <row r="3450" spans="1:17" x14ac:dyDescent="0.25">
      <c r="A3450">
        <v>3449</v>
      </c>
      <c r="B3450">
        <v>168.56066200000001</v>
      </c>
      <c r="C3450" s="4">
        <v>1</v>
      </c>
      <c r="P3450">
        <v>1</v>
      </c>
      <c r="Q3450" t="str">
        <f t="shared" si="54"/>
        <v>1</v>
      </c>
    </row>
    <row r="3451" spans="1:17" x14ac:dyDescent="0.25">
      <c r="A3451">
        <v>3450</v>
      </c>
      <c r="B3451">
        <v>168.59020100000001</v>
      </c>
      <c r="C3451" s="4">
        <v>1</v>
      </c>
      <c r="P3451">
        <v>1</v>
      </c>
      <c r="Q3451" t="str">
        <f t="shared" si="54"/>
        <v>1</v>
      </c>
    </row>
    <row r="3452" spans="1:17" x14ac:dyDescent="0.25">
      <c r="A3452">
        <v>3451</v>
      </c>
      <c r="B3452">
        <v>168.54306100000002</v>
      </c>
      <c r="C3452" s="4">
        <v>1</v>
      </c>
      <c r="P3452">
        <v>1</v>
      </c>
      <c r="Q3452" t="str">
        <f t="shared" si="54"/>
        <v>1</v>
      </c>
    </row>
    <row r="3453" spans="1:17" x14ac:dyDescent="0.25">
      <c r="A3453">
        <v>3452</v>
      </c>
      <c r="B3453">
        <v>168.64785000000001</v>
      </c>
      <c r="C3453" s="4">
        <v>1</v>
      </c>
      <c r="P3453">
        <v>1</v>
      </c>
      <c r="Q3453" t="str">
        <f t="shared" si="54"/>
        <v>1</v>
      </c>
    </row>
    <row r="3454" spans="1:17" x14ac:dyDescent="0.25">
      <c r="A3454">
        <v>3453</v>
      </c>
      <c r="B3454">
        <v>168.63132100000001</v>
      </c>
      <c r="C3454" s="4">
        <v>1</v>
      </c>
      <c r="D3454">
        <v>162.770556</v>
      </c>
      <c r="E3454" s="2">
        <v>2</v>
      </c>
      <c r="P3454">
        <v>2</v>
      </c>
      <c r="Q3454" t="str">
        <f t="shared" si="54"/>
        <v>12</v>
      </c>
    </row>
    <row r="3455" spans="1:17" x14ac:dyDescent="0.25">
      <c r="A3455">
        <v>3454</v>
      </c>
      <c r="B3455">
        <v>168.57749799999999</v>
      </c>
      <c r="C3455" s="4">
        <v>1</v>
      </c>
      <c r="D3455">
        <v>162.770352</v>
      </c>
      <c r="E3455" s="2">
        <v>2</v>
      </c>
      <c r="P3455">
        <v>2</v>
      </c>
      <c r="Q3455" t="str">
        <f t="shared" si="54"/>
        <v>12</v>
      </c>
    </row>
    <row r="3456" spans="1:17" x14ac:dyDescent="0.25">
      <c r="A3456">
        <v>3455</v>
      </c>
      <c r="B3456">
        <v>168.491837</v>
      </c>
      <c r="C3456" s="4">
        <v>1</v>
      </c>
      <c r="D3456">
        <v>162.78555299999999</v>
      </c>
      <c r="E3456" s="2">
        <v>2</v>
      </c>
      <c r="P3456">
        <v>2</v>
      </c>
      <c r="Q3456" t="str">
        <f t="shared" si="54"/>
        <v>12</v>
      </c>
    </row>
    <row r="3457" spans="1:17" x14ac:dyDescent="0.25">
      <c r="A3457">
        <v>3456</v>
      </c>
      <c r="B3457">
        <v>168.56066200000001</v>
      </c>
      <c r="C3457" s="4">
        <v>1</v>
      </c>
      <c r="D3457">
        <v>162.75565800000001</v>
      </c>
      <c r="E3457" s="2">
        <v>2</v>
      </c>
      <c r="P3457">
        <v>2</v>
      </c>
      <c r="Q3457" t="str">
        <f t="shared" si="54"/>
        <v>12</v>
      </c>
    </row>
    <row r="3458" spans="1:17" x14ac:dyDescent="0.25">
      <c r="A3458">
        <v>3457</v>
      </c>
      <c r="D3458">
        <v>162.88855900000001</v>
      </c>
      <c r="E3458" s="2">
        <v>2</v>
      </c>
      <c r="P3458">
        <v>1</v>
      </c>
      <c r="Q3458" t="str">
        <f t="shared" ref="Q3458:Q3521" si="55">CONCATENATE(C3458,E3458,G3458,I3458)</f>
        <v>2</v>
      </c>
    </row>
    <row r="3459" spans="1:17" x14ac:dyDescent="0.25">
      <c r="A3459">
        <v>3458</v>
      </c>
      <c r="D3459">
        <v>162.81488899999999</v>
      </c>
      <c r="E3459" s="2">
        <v>2</v>
      </c>
      <c r="P3459">
        <v>1</v>
      </c>
      <c r="Q3459" t="str">
        <f t="shared" si="55"/>
        <v>2</v>
      </c>
    </row>
    <row r="3460" spans="1:17" x14ac:dyDescent="0.25">
      <c r="A3460">
        <v>3459</v>
      </c>
      <c r="D3460">
        <v>162.77484100000001</v>
      </c>
      <c r="E3460" s="2">
        <v>2</v>
      </c>
      <c r="P3460">
        <v>1</v>
      </c>
      <c r="Q3460" t="str">
        <f t="shared" si="55"/>
        <v>2</v>
      </c>
    </row>
    <row r="3461" spans="1:17" x14ac:dyDescent="0.25">
      <c r="A3461">
        <v>3460</v>
      </c>
      <c r="D3461">
        <v>162.770556</v>
      </c>
      <c r="E3461" s="2">
        <v>2</v>
      </c>
      <c r="F3461">
        <v>163.56464700000001</v>
      </c>
      <c r="G3461" s="3">
        <v>3</v>
      </c>
      <c r="P3461">
        <v>2</v>
      </c>
      <c r="Q3461" t="str">
        <f t="shared" si="55"/>
        <v>23</v>
      </c>
    </row>
    <row r="3462" spans="1:17" x14ac:dyDescent="0.25">
      <c r="A3462">
        <v>3461</v>
      </c>
      <c r="F3462">
        <v>163.552606</v>
      </c>
      <c r="G3462" s="3">
        <v>3</v>
      </c>
      <c r="H3462">
        <v>162.29461000000001</v>
      </c>
      <c r="I3462" s="5">
        <v>4</v>
      </c>
      <c r="P3462">
        <v>2</v>
      </c>
      <c r="Q3462" t="str">
        <f t="shared" si="55"/>
        <v>34</v>
      </c>
    </row>
    <row r="3463" spans="1:17" x14ac:dyDescent="0.25">
      <c r="A3463">
        <v>3462</v>
      </c>
      <c r="F3463">
        <v>163.518629</v>
      </c>
      <c r="G3463" s="3">
        <v>3</v>
      </c>
      <c r="H3463">
        <v>162.26338800000002</v>
      </c>
      <c r="I3463" s="5">
        <v>4</v>
      </c>
      <c r="P3463">
        <v>2</v>
      </c>
      <c r="Q3463" t="str">
        <f t="shared" si="55"/>
        <v>34</v>
      </c>
    </row>
    <row r="3464" spans="1:17" x14ac:dyDescent="0.25">
      <c r="A3464">
        <v>3463</v>
      </c>
      <c r="F3464">
        <v>163.54505599999999</v>
      </c>
      <c r="G3464" s="3">
        <v>3</v>
      </c>
      <c r="H3464">
        <v>162.24027699999999</v>
      </c>
      <c r="I3464" s="5">
        <v>4</v>
      </c>
      <c r="P3464">
        <v>2</v>
      </c>
      <c r="Q3464" t="str">
        <f t="shared" si="55"/>
        <v>34</v>
      </c>
    </row>
    <row r="3465" spans="1:17" x14ac:dyDescent="0.25">
      <c r="A3465">
        <v>3464</v>
      </c>
      <c r="F3465">
        <v>163.614644</v>
      </c>
      <c r="G3465" s="3">
        <v>3</v>
      </c>
      <c r="H3465">
        <v>162.297315</v>
      </c>
      <c r="I3465" s="5">
        <v>4</v>
      </c>
      <c r="P3465">
        <v>2</v>
      </c>
      <c r="Q3465" t="str">
        <f t="shared" si="55"/>
        <v>34</v>
      </c>
    </row>
    <row r="3466" spans="1:17" x14ac:dyDescent="0.25">
      <c r="A3466">
        <v>3465</v>
      </c>
      <c r="F3466">
        <v>163.693926</v>
      </c>
      <c r="G3466" s="3">
        <v>3</v>
      </c>
      <c r="H3466">
        <v>162.243797</v>
      </c>
      <c r="I3466" s="5">
        <v>4</v>
      </c>
      <c r="P3466">
        <v>2</v>
      </c>
      <c r="Q3466" t="str">
        <f t="shared" si="55"/>
        <v>34</v>
      </c>
    </row>
    <row r="3467" spans="1:17" x14ac:dyDescent="0.25">
      <c r="A3467">
        <v>3466</v>
      </c>
      <c r="F3467">
        <v>163.72841400000001</v>
      </c>
      <c r="G3467" s="3">
        <v>3</v>
      </c>
      <c r="H3467">
        <v>162.314099</v>
      </c>
      <c r="I3467" s="5">
        <v>4</v>
      </c>
      <c r="P3467">
        <v>2</v>
      </c>
      <c r="Q3467" t="str">
        <f t="shared" si="55"/>
        <v>34</v>
      </c>
    </row>
    <row r="3468" spans="1:17" x14ac:dyDescent="0.25">
      <c r="A3468">
        <v>3467</v>
      </c>
      <c r="F3468">
        <v>163.56464700000001</v>
      </c>
      <c r="G3468" s="3">
        <v>3</v>
      </c>
      <c r="H3468">
        <v>162.284254</v>
      </c>
      <c r="I3468" s="5">
        <v>4</v>
      </c>
      <c r="P3468">
        <v>2</v>
      </c>
      <c r="Q3468" t="str">
        <f t="shared" si="55"/>
        <v>34</v>
      </c>
    </row>
    <row r="3469" spans="1:17" x14ac:dyDescent="0.25">
      <c r="A3469">
        <v>3468</v>
      </c>
      <c r="H3469">
        <v>162.29461000000001</v>
      </c>
      <c r="I3469" s="5">
        <v>4</v>
      </c>
      <c r="P3469">
        <v>1</v>
      </c>
      <c r="Q3469" t="str">
        <f t="shared" si="55"/>
        <v>4</v>
      </c>
    </row>
    <row r="3470" spans="1:17" x14ac:dyDescent="0.25">
      <c r="A3470">
        <v>3469</v>
      </c>
      <c r="B3470">
        <v>133.41691</v>
      </c>
      <c r="C3470" s="4">
        <v>1</v>
      </c>
      <c r="P3470">
        <v>1</v>
      </c>
      <c r="Q3470" t="str">
        <f t="shared" si="55"/>
        <v>1</v>
      </c>
    </row>
    <row r="3471" spans="1:17" x14ac:dyDescent="0.25">
      <c r="A3471">
        <v>3470</v>
      </c>
      <c r="B3471">
        <v>133.36614400000002</v>
      </c>
      <c r="C3471" s="4">
        <v>1</v>
      </c>
      <c r="P3471">
        <v>1</v>
      </c>
      <c r="Q3471" t="str">
        <f t="shared" si="55"/>
        <v>1</v>
      </c>
    </row>
    <row r="3472" spans="1:17" x14ac:dyDescent="0.25">
      <c r="A3472">
        <v>3471</v>
      </c>
      <c r="B3472">
        <v>133.37665800000002</v>
      </c>
      <c r="C3472" s="4">
        <v>1</v>
      </c>
      <c r="P3472">
        <v>1</v>
      </c>
      <c r="Q3472" t="str">
        <f t="shared" si="55"/>
        <v>1</v>
      </c>
    </row>
    <row r="3473" spans="1:17" x14ac:dyDescent="0.25">
      <c r="A3473">
        <v>3472</v>
      </c>
      <c r="B3473">
        <v>133.416708</v>
      </c>
      <c r="C3473" s="4">
        <v>1</v>
      </c>
      <c r="P3473">
        <v>1</v>
      </c>
      <c r="Q3473" t="str">
        <f t="shared" si="55"/>
        <v>1</v>
      </c>
    </row>
    <row r="3474" spans="1:17" x14ac:dyDescent="0.25">
      <c r="A3474">
        <v>3473</v>
      </c>
      <c r="B3474">
        <v>133.416708</v>
      </c>
      <c r="C3474" s="4">
        <v>1</v>
      </c>
      <c r="P3474">
        <v>1</v>
      </c>
      <c r="Q3474" t="str">
        <f t="shared" si="55"/>
        <v>1</v>
      </c>
    </row>
    <row r="3475" spans="1:17" x14ac:dyDescent="0.25">
      <c r="A3475">
        <v>3474</v>
      </c>
      <c r="B3475">
        <v>133.38375300000001</v>
      </c>
      <c r="C3475" s="4">
        <v>1</v>
      </c>
      <c r="P3475">
        <v>1</v>
      </c>
      <c r="Q3475" t="str">
        <f t="shared" si="55"/>
        <v>1</v>
      </c>
    </row>
    <row r="3476" spans="1:17" x14ac:dyDescent="0.25">
      <c r="A3476">
        <v>3475</v>
      </c>
      <c r="B3476">
        <v>133.51190800000001</v>
      </c>
      <c r="C3476" s="4">
        <v>1</v>
      </c>
      <c r="D3476">
        <v>127.46089800000001</v>
      </c>
      <c r="E3476" s="2">
        <v>2</v>
      </c>
      <c r="P3476">
        <v>2</v>
      </c>
      <c r="Q3476" t="str">
        <f t="shared" si="55"/>
        <v>12</v>
      </c>
    </row>
    <row r="3477" spans="1:17" x14ac:dyDescent="0.25">
      <c r="A3477">
        <v>3476</v>
      </c>
      <c r="B3477">
        <v>133.40063700000002</v>
      </c>
      <c r="C3477" s="4">
        <v>1</v>
      </c>
      <c r="D3477">
        <v>127.44798900000001</v>
      </c>
      <c r="E3477" s="2">
        <v>2</v>
      </c>
      <c r="P3477">
        <v>2</v>
      </c>
      <c r="Q3477" t="str">
        <f t="shared" si="55"/>
        <v>12</v>
      </c>
    </row>
    <row r="3478" spans="1:17" x14ac:dyDescent="0.25">
      <c r="A3478">
        <v>3477</v>
      </c>
      <c r="B3478">
        <v>133.41691</v>
      </c>
      <c r="C3478" s="4">
        <v>1</v>
      </c>
      <c r="D3478">
        <v>127.45028500000001</v>
      </c>
      <c r="E3478" s="2">
        <v>2</v>
      </c>
      <c r="P3478">
        <v>2</v>
      </c>
      <c r="Q3478" t="str">
        <f t="shared" si="55"/>
        <v>12</v>
      </c>
    </row>
    <row r="3479" spans="1:17" x14ac:dyDescent="0.25">
      <c r="A3479">
        <v>3478</v>
      </c>
      <c r="D3479">
        <v>127.46574200000001</v>
      </c>
      <c r="E3479" s="2">
        <v>2</v>
      </c>
      <c r="P3479">
        <v>1</v>
      </c>
      <c r="Q3479" t="str">
        <f t="shared" si="55"/>
        <v>2</v>
      </c>
    </row>
    <row r="3480" spans="1:17" x14ac:dyDescent="0.25">
      <c r="A3480">
        <v>3479</v>
      </c>
      <c r="D3480">
        <v>127.479365</v>
      </c>
      <c r="E3480" s="2">
        <v>2</v>
      </c>
      <c r="P3480">
        <v>1</v>
      </c>
      <c r="Q3480" t="str">
        <f t="shared" si="55"/>
        <v>2</v>
      </c>
    </row>
    <row r="3481" spans="1:17" x14ac:dyDescent="0.25">
      <c r="A3481">
        <v>3480</v>
      </c>
      <c r="D3481">
        <v>127.50982100000002</v>
      </c>
      <c r="E3481" s="2">
        <v>2</v>
      </c>
      <c r="P3481">
        <v>1</v>
      </c>
      <c r="Q3481" t="str">
        <f t="shared" si="55"/>
        <v>2</v>
      </c>
    </row>
    <row r="3482" spans="1:17" x14ac:dyDescent="0.25">
      <c r="A3482">
        <v>3481</v>
      </c>
      <c r="D3482">
        <v>127.47834200000001</v>
      </c>
      <c r="E3482" s="2">
        <v>2</v>
      </c>
      <c r="P3482">
        <v>1</v>
      </c>
      <c r="Q3482" t="str">
        <f t="shared" si="55"/>
        <v>2</v>
      </c>
    </row>
    <row r="3483" spans="1:17" x14ac:dyDescent="0.25">
      <c r="A3483">
        <v>3482</v>
      </c>
      <c r="D3483">
        <v>127.46089800000001</v>
      </c>
      <c r="E3483" s="2">
        <v>2</v>
      </c>
      <c r="F3483">
        <v>127.984644</v>
      </c>
      <c r="G3483" s="3">
        <v>3</v>
      </c>
      <c r="H3483">
        <v>126.29636200000002</v>
      </c>
      <c r="I3483" s="5">
        <v>4</v>
      </c>
      <c r="P3483">
        <v>3</v>
      </c>
      <c r="Q3483" t="str">
        <f t="shared" si="55"/>
        <v>234</v>
      </c>
    </row>
    <row r="3484" spans="1:17" x14ac:dyDescent="0.25">
      <c r="A3484">
        <v>3483</v>
      </c>
      <c r="F3484">
        <v>127.984644</v>
      </c>
      <c r="G3484" s="3">
        <v>3</v>
      </c>
      <c r="H3484">
        <v>126.261008</v>
      </c>
      <c r="I3484" s="5">
        <v>4</v>
      </c>
      <c r="P3484">
        <v>2</v>
      </c>
      <c r="Q3484" t="str">
        <f t="shared" si="55"/>
        <v>34</v>
      </c>
    </row>
    <row r="3485" spans="1:17" x14ac:dyDescent="0.25">
      <c r="A3485">
        <v>3484</v>
      </c>
      <c r="F3485">
        <v>127.984644</v>
      </c>
      <c r="G3485" s="3">
        <v>3</v>
      </c>
      <c r="H3485">
        <v>126.241366</v>
      </c>
      <c r="I3485" s="5">
        <v>4</v>
      </c>
      <c r="P3485">
        <v>2</v>
      </c>
      <c r="Q3485" t="str">
        <f t="shared" si="55"/>
        <v>34</v>
      </c>
    </row>
    <row r="3486" spans="1:17" x14ac:dyDescent="0.25">
      <c r="A3486">
        <v>3485</v>
      </c>
      <c r="F3486">
        <v>127.984644</v>
      </c>
      <c r="G3486" s="3">
        <v>3</v>
      </c>
      <c r="H3486">
        <v>126.246622</v>
      </c>
      <c r="I3486" s="5">
        <v>4</v>
      </c>
      <c r="P3486">
        <v>2</v>
      </c>
      <c r="Q3486" t="str">
        <f t="shared" si="55"/>
        <v>34</v>
      </c>
    </row>
    <row r="3487" spans="1:17" x14ac:dyDescent="0.25">
      <c r="A3487">
        <v>3486</v>
      </c>
      <c r="F3487">
        <v>127.984644</v>
      </c>
      <c r="G3487" s="3">
        <v>3</v>
      </c>
      <c r="H3487">
        <v>126.31554600000001</v>
      </c>
      <c r="I3487" s="5">
        <v>4</v>
      </c>
      <c r="P3487">
        <v>2</v>
      </c>
      <c r="Q3487" t="str">
        <f t="shared" si="55"/>
        <v>34</v>
      </c>
    </row>
    <row r="3488" spans="1:17" x14ac:dyDescent="0.25">
      <c r="A3488">
        <v>3487</v>
      </c>
      <c r="F3488">
        <v>127.984644</v>
      </c>
      <c r="G3488" s="3">
        <v>3</v>
      </c>
      <c r="H3488">
        <v>126.28361000000001</v>
      </c>
      <c r="I3488" s="5">
        <v>4</v>
      </c>
      <c r="P3488">
        <v>2</v>
      </c>
      <c r="Q3488" t="str">
        <f t="shared" si="55"/>
        <v>34</v>
      </c>
    </row>
    <row r="3489" spans="1:17" x14ac:dyDescent="0.25">
      <c r="A3489">
        <v>3488</v>
      </c>
      <c r="F3489">
        <v>127.984644</v>
      </c>
      <c r="G3489" s="3">
        <v>3</v>
      </c>
      <c r="H3489">
        <v>126.31963200000001</v>
      </c>
      <c r="I3489" s="5">
        <v>4</v>
      </c>
      <c r="P3489">
        <v>2</v>
      </c>
      <c r="Q3489" t="str">
        <f t="shared" si="55"/>
        <v>34</v>
      </c>
    </row>
    <row r="3490" spans="1:17" x14ac:dyDescent="0.25">
      <c r="A3490">
        <v>3489</v>
      </c>
      <c r="H3490">
        <v>126.29636200000002</v>
      </c>
      <c r="I3490" s="5">
        <v>4</v>
      </c>
      <c r="P3490">
        <v>1</v>
      </c>
      <c r="Q3490" t="str">
        <f t="shared" si="55"/>
        <v>4</v>
      </c>
    </row>
    <row r="3491" spans="1:17" x14ac:dyDescent="0.25">
      <c r="A3491">
        <v>3490</v>
      </c>
      <c r="P3491">
        <v>0</v>
      </c>
      <c r="Q3491" t="str">
        <f t="shared" si="55"/>
        <v/>
      </c>
    </row>
    <row r="3492" spans="1:17" x14ac:dyDescent="0.25">
      <c r="A3492">
        <v>3491</v>
      </c>
      <c r="P3492">
        <v>0</v>
      </c>
      <c r="Q3492" t="str">
        <f t="shared" si="55"/>
        <v/>
      </c>
    </row>
    <row r="3493" spans="1:17" x14ac:dyDescent="0.25">
      <c r="A3493">
        <v>3492</v>
      </c>
      <c r="P3493">
        <v>0</v>
      </c>
      <c r="Q3493" t="str">
        <f t="shared" si="55"/>
        <v/>
      </c>
    </row>
    <row r="3494" spans="1:17" x14ac:dyDescent="0.25">
      <c r="A3494">
        <v>3493</v>
      </c>
      <c r="P3494">
        <v>0</v>
      </c>
      <c r="Q3494" t="str">
        <f t="shared" si="55"/>
        <v/>
      </c>
    </row>
    <row r="3495" spans="1:17" x14ac:dyDescent="0.25">
      <c r="A3495">
        <v>3494</v>
      </c>
      <c r="B3495">
        <v>100.894423</v>
      </c>
      <c r="C3495" s="4">
        <v>1</v>
      </c>
      <c r="P3495">
        <v>1</v>
      </c>
      <c r="Q3495" t="str">
        <f t="shared" si="55"/>
        <v>1</v>
      </c>
    </row>
    <row r="3496" spans="1:17" x14ac:dyDescent="0.25">
      <c r="A3496">
        <v>3495</v>
      </c>
      <c r="B3496">
        <v>100.867028</v>
      </c>
      <c r="C3496" s="4">
        <v>1</v>
      </c>
      <c r="P3496">
        <v>1</v>
      </c>
      <c r="Q3496" t="str">
        <f t="shared" si="55"/>
        <v>1</v>
      </c>
    </row>
    <row r="3497" spans="1:17" x14ac:dyDescent="0.25">
      <c r="A3497">
        <v>3496</v>
      </c>
      <c r="B3497">
        <v>100.86860900000001</v>
      </c>
      <c r="C3497" s="4">
        <v>1</v>
      </c>
      <c r="P3497">
        <v>1</v>
      </c>
      <c r="Q3497" t="str">
        <f t="shared" si="55"/>
        <v>1</v>
      </c>
    </row>
    <row r="3498" spans="1:17" x14ac:dyDescent="0.25">
      <c r="A3498">
        <v>3497</v>
      </c>
      <c r="B3498">
        <v>100.87335</v>
      </c>
      <c r="C3498" s="4">
        <v>1</v>
      </c>
      <c r="P3498">
        <v>1</v>
      </c>
      <c r="Q3498" t="str">
        <f t="shared" si="55"/>
        <v>1</v>
      </c>
    </row>
    <row r="3499" spans="1:17" x14ac:dyDescent="0.25">
      <c r="A3499">
        <v>3498</v>
      </c>
      <c r="B3499">
        <v>100.845038</v>
      </c>
      <c r="C3499" s="4">
        <v>1</v>
      </c>
      <c r="D3499">
        <v>95.241350000000011</v>
      </c>
      <c r="E3499" s="2">
        <v>2</v>
      </c>
      <c r="P3499">
        <v>2</v>
      </c>
      <c r="Q3499" t="str">
        <f t="shared" si="55"/>
        <v>12</v>
      </c>
    </row>
    <row r="3500" spans="1:17" x14ac:dyDescent="0.25">
      <c r="A3500">
        <v>3499</v>
      </c>
      <c r="B3500">
        <v>100.85733400000001</v>
      </c>
      <c r="C3500" s="4">
        <v>1</v>
      </c>
      <c r="D3500">
        <v>95.162018000000003</v>
      </c>
      <c r="E3500" s="2">
        <v>2</v>
      </c>
      <c r="P3500">
        <v>2</v>
      </c>
      <c r="Q3500" t="str">
        <f t="shared" si="55"/>
        <v>12</v>
      </c>
    </row>
    <row r="3501" spans="1:17" x14ac:dyDescent="0.25">
      <c r="A3501">
        <v>3500</v>
      </c>
      <c r="B3501">
        <v>100.869578</v>
      </c>
      <c r="C3501" s="4">
        <v>1</v>
      </c>
      <c r="D3501">
        <v>95.184719000000001</v>
      </c>
      <c r="E3501" s="2">
        <v>2</v>
      </c>
      <c r="P3501">
        <v>2</v>
      </c>
      <c r="Q3501" t="str">
        <f t="shared" si="55"/>
        <v>12</v>
      </c>
    </row>
    <row r="3502" spans="1:17" x14ac:dyDescent="0.25">
      <c r="A3502">
        <v>3501</v>
      </c>
      <c r="B3502">
        <v>100.894423</v>
      </c>
      <c r="C3502" s="4">
        <v>1</v>
      </c>
      <c r="D3502">
        <v>95.177885000000003</v>
      </c>
      <c r="E3502" s="2">
        <v>2</v>
      </c>
      <c r="P3502">
        <v>2</v>
      </c>
      <c r="Q3502" t="str">
        <f t="shared" si="55"/>
        <v>12</v>
      </c>
    </row>
    <row r="3503" spans="1:17" x14ac:dyDescent="0.25">
      <c r="A3503">
        <v>3502</v>
      </c>
      <c r="D3503">
        <v>95.191914000000011</v>
      </c>
      <c r="E3503" s="2">
        <v>2</v>
      </c>
      <c r="P3503">
        <v>1</v>
      </c>
      <c r="Q3503" t="str">
        <f t="shared" si="55"/>
        <v>2</v>
      </c>
    </row>
    <row r="3504" spans="1:17" x14ac:dyDescent="0.25">
      <c r="A3504">
        <v>3503</v>
      </c>
      <c r="D3504">
        <v>95.178139000000002</v>
      </c>
      <c r="E3504" s="2">
        <v>2</v>
      </c>
      <c r="P3504">
        <v>1</v>
      </c>
      <c r="Q3504" t="str">
        <f t="shared" si="55"/>
        <v>2</v>
      </c>
    </row>
    <row r="3505" spans="1:17" x14ac:dyDescent="0.25">
      <c r="A3505">
        <v>3504</v>
      </c>
      <c r="D3505">
        <v>95.241350000000011</v>
      </c>
      <c r="E3505" s="2">
        <v>2</v>
      </c>
      <c r="F3505">
        <v>95.039933000000005</v>
      </c>
      <c r="G3505" s="3">
        <v>3</v>
      </c>
      <c r="P3505">
        <v>2</v>
      </c>
      <c r="Q3505" t="str">
        <f t="shared" si="55"/>
        <v>23</v>
      </c>
    </row>
    <row r="3506" spans="1:17" x14ac:dyDescent="0.25">
      <c r="A3506">
        <v>3505</v>
      </c>
      <c r="D3506">
        <v>95.241350000000011</v>
      </c>
      <c r="E3506" s="2">
        <v>2</v>
      </c>
      <c r="F3506">
        <v>95.098347000000004</v>
      </c>
      <c r="G3506" s="3">
        <v>3</v>
      </c>
      <c r="P3506">
        <v>2</v>
      </c>
      <c r="Q3506" t="str">
        <f t="shared" si="55"/>
        <v>23</v>
      </c>
    </row>
    <row r="3507" spans="1:17" x14ac:dyDescent="0.25">
      <c r="A3507">
        <v>3506</v>
      </c>
      <c r="F3507">
        <v>95.064930000000004</v>
      </c>
      <c r="G3507" s="3">
        <v>3</v>
      </c>
      <c r="H3507">
        <v>93.867544000000009</v>
      </c>
      <c r="I3507" s="5">
        <v>4</v>
      </c>
      <c r="P3507">
        <v>2</v>
      </c>
      <c r="Q3507" t="str">
        <f t="shared" si="55"/>
        <v>34</v>
      </c>
    </row>
    <row r="3508" spans="1:17" x14ac:dyDescent="0.25">
      <c r="A3508">
        <v>3507</v>
      </c>
      <c r="F3508">
        <v>95.08533700000001</v>
      </c>
      <c r="G3508" s="3">
        <v>3</v>
      </c>
      <c r="H3508">
        <v>93.861269000000007</v>
      </c>
      <c r="I3508" s="5">
        <v>4</v>
      </c>
      <c r="P3508">
        <v>2</v>
      </c>
      <c r="Q3508" t="str">
        <f t="shared" si="55"/>
        <v>34</v>
      </c>
    </row>
    <row r="3509" spans="1:17" x14ac:dyDescent="0.25">
      <c r="A3509">
        <v>3508</v>
      </c>
      <c r="F3509">
        <v>95.050034000000011</v>
      </c>
      <c r="G3509" s="3">
        <v>3</v>
      </c>
      <c r="H3509">
        <v>93.890044000000003</v>
      </c>
      <c r="I3509" s="5">
        <v>4</v>
      </c>
      <c r="P3509">
        <v>2</v>
      </c>
      <c r="Q3509" t="str">
        <f t="shared" si="55"/>
        <v>34</v>
      </c>
    </row>
    <row r="3510" spans="1:17" x14ac:dyDescent="0.25">
      <c r="A3510">
        <v>3509</v>
      </c>
      <c r="F3510">
        <v>95.119213000000002</v>
      </c>
      <c r="G3510" s="3">
        <v>3</v>
      </c>
      <c r="H3510">
        <v>93.882339999999999</v>
      </c>
      <c r="I3510" s="5">
        <v>4</v>
      </c>
      <c r="P3510">
        <v>2</v>
      </c>
      <c r="Q3510" t="str">
        <f t="shared" si="55"/>
        <v>34</v>
      </c>
    </row>
    <row r="3511" spans="1:17" x14ac:dyDescent="0.25">
      <c r="A3511">
        <v>3510</v>
      </c>
      <c r="F3511">
        <v>95.120846</v>
      </c>
      <c r="G3511" s="3">
        <v>3</v>
      </c>
      <c r="H3511">
        <v>93.876981999999998</v>
      </c>
      <c r="I3511" s="5">
        <v>4</v>
      </c>
      <c r="P3511">
        <v>2</v>
      </c>
      <c r="Q3511" t="str">
        <f t="shared" si="55"/>
        <v>34</v>
      </c>
    </row>
    <row r="3512" spans="1:17" x14ac:dyDescent="0.25">
      <c r="A3512">
        <v>3511</v>
      </c>
      <c r="F3512">
        <v>95.039933000000005</v>
      </c>
      <c r="G3512" s="3">
        <v>3</v>
      </c>
      <c r="H3512">
        <v>93.901879000000008</v>
      </c>
      <c r="I3512" s="5">
        <v>4</v>
      </c>
      <c r="P3512">
        <v>2</v>
      </c>
      <c r="Q3512" t="str">
        <f t="shared" si="55"/>
        <v>34</v>
      </c>
    </row>
    <row r="3513" spans="1:17" x14ac:dyDescent="0.25">
      <c r="A3513">
        <v>3512</v>
      </c>
      <c r="H3513">
        <v>93.818823000000009</v>
      </c>
      <c r="I3513" s="5">
        <v>4</v>
      </c>
      <c r="P3513">
        <v>1</v>
      </c>
      <c r="Q3513" t="str">
        <f t="shared" si="55"/>
        <v>4</v>
      </c>
    </row>
    <row r="3514" spans="1:17" x14ac:dyDescent="0.25">
      <c r="A3514">
        <v>3513</v>
      </c>
      <c r="H3514">
        <v>93.867544000000009</v>
      </c>
      <c r="I3514" s="5">
        <v>4</v>
      </c>
      <c r="P3514">
        <v>1</v>
      </c>
      <c r="Q3514" t="str">
        <f t="shared" si="55"/>
        <v>4</v>
      </c>
    </row>
    <row r="3515" spans="1:17" x14ac:dyDescent="0.25">
      <c r="A3515">
        <v>3514</v>
      </c>
      <c r="P3515">
        <v>0</v>
      </c>
      <c r="Q3515" t="str">
        <f t="shared" si="55"/>
        <v/>
      </c>
    </row>
    <row r="3516" spans="1:17" x14ac:dyDescent="0.25">
      <c r="A3516">
        <v>3515</v>
      </c>
      <c r="B3516">
        <v>74.388304000000005</v>
      </c>
      <c r="C3516" s="4">
        <v>1</v>
      </c>
      <c r="P3516">
        <v>1</v>
      </c>
      <c r="Q3516" t="str">
        <f t="shared" si="55"/>
        <v>1</v>
      </c>
    </row>
    <row r="3517" spans="1:17" x14ac:dyDescent="0.25">
      <c r="A3517">
        <v>3516</v>
      </c>
      <c r="B3517">
        <v>74.357336000000004</v>
      </c>
      <c r="C3517" s="4">
        <v>1</v>
      </c>
      <c r="P3517">
        <v>1</v>
      </c>
      <c r="Q3517" t="str">
        <f t="shared" si="55"/>
        <v>1</v>
      </c>
    </row>
    <row r="3518" spans="1:17" x14ac:dyDescent="0.25">
      <c r="A3518">
        <v>3517</v>
      </c>
      <c r="B3518">
        <v>74.375550000000004</v>
      </c>
      <c r="C3518" s="4">
        <v>1</v>
      </c>
      <c r="P3518">
        <v>1</v>
      </c>
      <c r="Q3518" t="str">
        <f t="shared" si="55"/>
        <v>1</v>
      </c>
    </row>
    <row r="3519" spans="1:17" x14ac:dyDescent="0.25">
      <c r="A3519">
        <v>3518</v>
      </c>
      <c r="B3519">
        <v>74.390855000000002</v>
      </c>
      <c r="C3519" s="4">
        <v>1</v>
      </c>
      <c r="P3519">
        <v>1</v>
      </c>
      <c r="Q3519" t="str">
        <f t="shared" si="55"/>
        <v>1</v>
      </c>
    </row>
    <row r="3520" spans="1:17" x14ac:dyDescent="0.25">
      <c r="A3520">
        <v>3519</v>
      </c>
      <c r="B3520">
        <v>74.35055100000001</v>
      </c>
      <c r="C3520" s="4">
        <v>1</v>
      </c>
      <c r="P3520">
        <v>1</v>
      </c>
      <c r="Q3520" t="str">
        <f t="shared" si="55"/>
        <v>1</v>
      </c>
    </row>
    <row r="3521" spans="1:17" x14ac:dyDescent="0.25">
      <c r="A3521">
        <v>3520</v>
      </c>
      <c r="B3521">
        <v>74.342133000000004</v>
      </c>
      <c r="C3521" s="4">
        <v>1</v>
      </c>
      <c r="P3521">
        <v>1</v>
      </c>
      <c r="Q3521" t="str">
        <f t="shared" si="55"/>
        <v>1</v>
      </c>
    </row>
    <row r="3522" spans="1:17" x14ac:dyDescent="0.25">
      <c r="A3522">
        <v>3521</v>
      </c>
      <c r="B3522">
        <v>74.371111000000013</v>
      </c>
      <c r="C3522" s="4">
        <v>1</v>
      </c>
      <c r="D3522">
        <v>67.421001000000004</v>
      </c>
      <c r="E3522" s="2">
        <v>2</v>
      </c>
      <c r="P3522">
        <v>2</v>
      </c>
      <c r="Q3522" t="str">
        <f t="shared" ref="Q3522:Q3585" si="56">CONCATENATE(C3522,E3522,G3522,I3522)</f>
        <v>12</v>
      </c>
    </row>
    <row r="3523" spans="1:17" x14ac:dyDescent="0.25">
      <c r="A3523">
        <v>3522</v>
      </c>
      <c r="B3523">
        <v>74.453607000000005</v>
      </c>
      <c r="C3523" s="4">
        <v>1</v>
      </c>
      <c r="D3523">
        <v>67.432846000000012</v>
      </c>
      <c r="E3523" s="2">
        <v>2</v>
      </c>
      <c r="P3523">
        <v>2</v>
      </c>
      <c r="Q3523" t="str">
        <f t="shared" si="56"/>
        <v>12</v>
      </c>
    </row>
    <row r="3524" spans="1:17" x14ac:dyDescent="0.25">
      <c r="A3524">
        <v>3523</v>
      </c>
      <c r="B3524">
        <v>74.388304000000005</v>
      </c>
      <c r="C3524" s="4">
        <v>1</v>
      </c>
      <c r="D3524">
        <v>67.429107000000002</v>
      </c>
      <c r="E3524" s="2">
        <v>2</v>
      </c>
      <c r="P3524">
        <v>2</v>
      </c>
      <c r="Q3524" t="str">
        <f t="shared" si="56"/>
        <v>12</v>
      </c>
    </row>
    <row r="3525" spans="1:17" x14ac:dyDescent="0.25">
      <c r="A3525">
        <v>3524</v>
      </c>
      <c r="D3525">
        <v>67.439368999999999</v>
      </c>
      <c r="E3525" s="2">
        <v>2</v>
      </c>
      <c r="P3525">
        <v>1</v>
      </c>
      <c r="Q3525" t="str">
        <f t="shared" si="56"/>
        <v>2</v>
      </c>
    </row>
    <row r="3526" spans="1:17" x14ac:dyDescent="0.25">
      <c r="A3526">
        <v>3525</v>
      </c>
      <c r="D3526">
        <v>67.449107999999995</v>
      </c>
      <c r="E3526" s="2">
        <v>2</v>
      </c>
      <c r="P3526">
        <v>1</v>
      </c>
      <c r="Q3526" t="str">
        <f t="shared" si="56"/>
        <v>2</v>
      </c>
    </row>
    <row r="3527" spans="1:17" x14ac:dyDescent="0.25">
      <c r="A3527">
        <v>3526</v>
      </c>
      <c r="D3527">
        <v>67.43674</v>
      </c>
      <c r="E3527" s="2">
        <v>2</v>
      </c>
      <c r="F3527">
        <v>68.711425000000006</v>
      </c>
      <c r="G3527" s="3">
        <v>3</v>
      </c>
      <c r="P3527">
        <v>2</v>
      </c>
      <c r="Q3527" t="str">
        <f t="shared" si="56"/>
        <v>23</v>
      </c>
    </row>
    <row r="3528" spans="1:17" x14ac:dyDescent="0.25">
      <c r="A3528">
        <v>3527</v>
      </c>
      <c r="D3528">
        <v>67.421001000000004</v>
      </c>
      <c r="E3528" s="2">
        <v>2</v>
      </c>
      <c r="F3528">
        <v>68.760215000000002</v>
      </c>
      <c r="G3528" s="3">
        <v>3</v>
      </c>
      <c r="P3528">
        <v>2</v>
      </c>
      <c r="Q3528" t="str">
        <f t="shared" si="56"/>
        <v>23</v>
      </c>
    </row>
    <row r="3529" spans="1:17" x14ac:dyDescent="0.25">
      <c r="A3529">
        <v>3528</v>
      </c>
      <c r="F3529">
        <v>68.713531000000003</v>
      </c>
      <c r="G3529" s="3">
        <v>3</v>
      </c>
      <c r="H3529">
        <v>67.011737000000011</v>
      </c>
      <c r="I3529" s="5">
        <v>4</v>
      </c>
      <c r="P3529">
        <v>2</v>
      </c>
      <c r="Q3529" t="str">
        <f t="shared" si="56"/>
        <v>34</v>
      </c>
    </row>
    <row r="3530" spans="1:17" x14ac:dyDescent="0.25">
      <c r="A3530">
        <v>3529</v>
      </c>
      <c r="F3530">
        <v>68.729793000000001</v>
      </c>
      <c r="G3530" s="3">
        <v>3</v>
      </c>
      <c r="H3530">
        <v>66.952739000000008</v>
      </c>
      <c r="I3530" s="5">
        <v>4</v>
      </c>
      <c r="P3530">
        <v>2</v>
      </c>
      <c r="Q3530" t="str">
        <f t="shared" si="56"/>
        <v>34</v>
      </c>
    </row>
    <row r="3531" spans="1:17" x14ac:dyDescent="0.25">
      <c r="A3531">
        <v>3530</v>
      </c>
      <c r="F3531">
        <v>68.769531000000001</v>
      </c>
      <c r="G3531" s="3">
        <v>3</v>
      </c>
      <c r="H3531">
        <v>66.971321000000003</v>
      </c>
      <c r="I3531" s="5">
        <v>4</v>
      </c>
      <c r="P3531">
        <v>2</v>
      </c>
      <c r="Q3531" t="str">
        <f t="shared" si="56"/>
        <v>34</v>
      </c>
    </row>
    <row r="3532" spans="1:17" x14ac:dyDescent="0.25">
      <c r="A3532">
        <v>3531</v>
      </c>
      <c r="F3532">
        <v>68.840267000000011</v>
      </c>
      <c r="G3532" s="3">
        <v>3</v>
      </c>
      <c r="H3532">
        <v>66.958476000000005</v>
      </c>
      <c r="I3532" s="5">
        <v>4</v>
      </c>
      <c r="P3532">
        <v>2</v>
      </c>
      <c r="Q3532" t="str">
        <f t="shared" si="56"/>
        <v>34</v>
      </c>
    </row>
    <row r="3533" spans="1:17" x14ac:dyDescent="0.25">
      <c r="A3533">
        <v>3532</v>
      </c>
      <c r="F3533">
        <v>68.830737999999997</v>
      </c>
      <c r="G3533" s="3">
        <v>3</v>
      </c>
      <c r="H3533">
        <v>66.984317000000004</v>
      </c>
      <c r="I3533" s="5">
        <v>4</v>
      </c>
      <c r="P3533">
        <v>2</v>
      </c>
      <c r="Q3533" t="str">
        <f t="shared" si="56"/>
        <v>34</v>
      </c>
    </row>
    <row r="3534" spans="1:17" x14ac:dyDescent="0.25">
      <c r="A3534">
        <v>3533</v>
      </c>
      <c r="F3534">
        <v>68.823420999999996</v>
      </c>
      <c r="G3534" s="3">
        <v>3</v>
      </c>
      <c r="H3534">
        <v>66.993476000000001</v>
      </c>
      <c r="I3534" s="5">
        <v>4</v>
      </c>
      <c r="P3534">
        <v>2</v>
      </c>
      <c r="Q3534" t="str">
        <f t="shared" si="56"/>
        <v>34</v>
      </c>
    </row>
    <row r="3535" spans="1:17" x14ac:dyDescent="0.25">
      <c r="A3535">
        <v>3534</v>
      </c>
      <c r="F3535">
        <v>68.711425000000006</v>
      </c>
      <c r="G3535" s="3">
        <v>3</v>
      </c>
      <c r="H3535">
        <v>66.926581999999996</v>
      </c>
      <c r="I3535" s="5">
        <v>4</v>
      </c>
      <c r="P3535">
        <v>2</v>
      </c>
      <c r="Q3535" t="str">
        <f t="shared" si="56"/>
        <v>34</v>
      </c>
    </row>
    <row r="3536" spans="1:17" x14ac:dyDescent="0.25">
      <c r="A3536">
        <v>3535</v>
      </c>
      <c r="H3536">
        <v>67.011737000000011</v>
      </c>
      <c r="I3536" s="5">
        <v>4</v>
      </c>
      <c r="P3536">
        <v>1</v>
      </c>
      <c r="Q3536" t="str">
        <f t="shared" si="56"/>
        <v>4</v>
      </c>
    </row>
    <row r="3537" spans="1:17" x14ac:dyDescent="0.25">
      <c r="A3537">
        <v>3536</v>
      </c>
      <c r="B3537">
        <v>48.134952000000006</v>
      </c>
      <c r="C3537" s="4">
        <v>1</v>
      </c>
      <c r="P3537">
        <v>1</v>
      </c>
      <c r="Q3537" t="str">
        <f t="shared" si="56"/>
        <v>1</v>
      </c>
    </row>
    <row r="3538" spans="1:17" x14ac:dyDescent="0.25">
      <c r="A3538">
        <v>3537</v>
      </c>
      <c r="B3538">
        <v>48.074897</v>
      </c>
      <c r="C3538" s="4">
        <v>1</v>
      </c>
      <c r="P3538">
        <v>1</v>
      </c>
      <c r="Q3538" t="str">
        <f t="shared" si="56"/>
        <v>1</v>
      </c>
    </row>
    <row r="3539" spans="1:17" x14ac:dyDescent="0.25">
      <c r="A3539">
        <v>3538</v>
      </c>
      <c r="B3539">
        <v>48.108528</v>
      </c>
      <c r="C3539" s="4">
        <v>1</v>
      </c>
      <c r="P3539">
        <v>1</v>
      </c>
      <c r="Q3539" t="str">
        <f t="shared" si="56"/>
        <v>1</v>
      </c>
    </row>
    <row r="3540" spans="1:17" x14ac:dyDescent="0.25">
      <c r="A3540">
        <v>3539</v>
      </c>
      <c r="B3540">
        <v>48.135372000000004</v>
      </c>
      <c r="C3540" s="4">
        <v>1</v>
      </c>
      <c r="P3540">
        <v>1</v>
      </c>
      <c r="Q3540" t="str">
        <f t="shared" si="56"/>
        <v>1</v>
      </c>
    </row>
    <row r="3541" spans="1:17" x14ac:dyDescent="0.25">
      <c r="A3541">
        <v>3540</v>
      </c>
      <c r="B3541">
        <v>48.161319000000006</v>
      </c>
      <c r="C3541" s="4">
        <v>1</v>
      </c>
      <c r="P3541">
        <v>1</v>
      </c>
      <c r="Q3541" t="str">
        <f t="shared" si="56"/>
        <v>1</v>
      </c>
    </row>
    <row r="3542" spans="1:17" x14ac:dyDescent="0.25">
      <c r="A3542">
        <v>3541</v>
      </c>
      <c r="B3542">
        <v>48.113105000000004</v>
      </c>
      <c r="C3542" s="4">
        <v>1</v>
      </c>
      <c r="P3542">
        <v>1</v>
      </c>
      <c r="Q3542" t="str">
        <f t="shared" si="56"/>
        <v>1</v>
      </c>
    </row>
    <row r="3543" spans="1:17" x14ac:dyDescent="0.25">
      <c r="A3543">
        <v>3542</v>
      </c>
      <c r="B3543">
        <v>48.096057000000002</v>
      </c>
      <c r="C3543" s="4">
        <v>1</v>
      </c>
      <c r="P3543">
        <v>1</v>
      </c>
      <c r="Q3543" t="str">
        <f t="shared" si="56"/>
        <v>1</v>
      </c>
    </row>
    <row r="3544" spans="1:17" x14ac:dyDescent="0.25">
      <c r="A3544">
        <v>3543</v>
      </c>
      <c r="B3544">
        <v>48.082633000000001</v>
      </c>
      <c r="C3544" s="4">
        <v>1</v>
      </c>
      <c r="D3544">
        <v>39.509738000000006</v>
      </c>
      <c r="E3544" s="2">
        <v>2</v>
      </c>
      <c r="P3544">
        <v>2</v>
      </c>
      <c r="Q3544" t="str">
        <f t="shared" si="56"/>
        <v>12</v>
      </c>
    </row>
    <row r="3545" spans="1:17" x14ac:dyDescent="0.25">
      <c r="A3545">
        <v>3544</v>
      </c>
      <c r="B3545">
        <v>48.134952000000006</v>
      </c>
      <c r="C3545" s="4">
        <v>1</v>
      </c>
      <c r="D3545">
        <v>39.506530000000005</v>
      </c>
      <c r="E3545" s="2">
        <v>2</v>
      </c>
      <c r="P3545">
        <v>2</v>
      </c>
      <c r="Q3545" t="str">
        <f t="shared" si="56"/>
        <v>12</v>
      </c>
    </row>
    <row r="3546" spans="1:17" x14ac:dyDescent="0.25">
      <c r="A3546">
        <v>3545</v>
      </c>
      <c r="D3546">
        <v>39.476688000000003</v>
      </c>
      <c r="E3546" s="2">
        <v>2</v>
      </c>
      <c r="P3546">
        <v>1</v>
      </c>
      <c r="Q3546" t="str">
        <f t="shared" si="56"/>
        <v>2</v>
      </c>
    </row>
    <row r="3547" spans="1:17" x14ac:dyDescent="0.25">
      <c r="A3547">
        <v>3546</v>
      </c>
      <c r="D3547">
        <v>39.507530000000003</v>
      </c>
      <c r="E3547" s="2">
        <v>2</v>
      </c>
      <c r="P3547">
        <v>1</v>
      </c>
      <c r="Q3547" t="str">
        <f t="shared" si="56"/>
        <v>2</v>
      </c>
    </row>
    <row r="3548" spans="1:17" x14ac:dyDescent="0.25">
      <c r="A3548">
        <v>3547</v>
      </c>
      <c r="D3548">
        <v>39.521842000000007</v>
      </c>
      <c r="E3548" s="2">
        <v>2</v>
      </c>
      <c r="P3548">
        <v>1</v>
      </c>
      <c r="Q3548" t="str">
        <f t="shared" si="56"/>
        <v>2</v>
      </c>
    </row>
    <row r="3549" spans="1:17" x14ac:dyDescent="0.25">
      <c r="A3549">
        <v>3548</v>
      </c>
      <c r="D3549">
        <v>39.499317000000005</v>
      </c>
      <c r="E3549" s="2">
        <v>2</v>
      </c>
      <c r="P3549">
        <v>1</v>
      </c>
      <c r="Q3549" t="str">
        <f t="shared" si="56"/>
        <v>2</v>
      </c>
    </row>
    <row r="3550" spans="1:17" x14ac:dyDescent="0.25">
      <c r="A3550">
        <v>3549</v>
      </c>
      <c r="D3550">
        <v>39.473422000000006</v>
      </c>
      <c r="E3550" s="2">
        <v>2</v>
      </c>
      <c r="F3550">
        <v>42.624160000000003</v>
      </c>
      <c r="G3550" s="3">
        <v>3</v>
      </c>
      <c r="P3550">
        <v>2</v>
      </c>
      <c r="Q3550" t="str">
        <f t="shared" si="56"/>
        <v>23</v>
      </c>
    </row>
    <row r="3551" spans="1:17" x14ac:dyDescent="0.25">
      <c r="A3551">
        <v>3550</v>
      </c>
      <c r="D3551">
        <v>39.504585000000006</v>
      </c>
      <c r="E3551" s="2">
        <v>2</v>
      </c>
      <c r="F3551">
        <v>42.621265000000001</v>
      </c>
      <c r="G3551" s="3">
        <v>3</v>
      </c>
      <c r="P3551">
        <v>2</v>
      </c>
      <c r="Q3551" t="str">
        <f t="shared" si="56"/>
        <v>23</v>
      </c>
    </row>
    <row r="3552" spans="1:17" x14ac:dyDescent="0.25">
      <c r="A3552">
        <v>3551</v>
      </c>
      <c r="D3552">
        <v>39.509738000000006</v>
      </c>
      <c r="E3552" s="2">
        <v>2</v>
      </c>
      <c r="F3552">
        <v>42.640636000000001</v>
      </c>
      <c r="G3552" s="3">
        <v>3</v>
      </c>
      <c r="P3552">
        <v>2</v>
      </c>
      <c r="Q3552" t="str">
        <f t="shared" si="56"/>
        <v>23</v>
      </c>
    </row>
    <row r="3553" spans="1:17" x14ac:dyDescent="0.25">
      <c r="A3553">
        <v>3552</v>
      </c>
      <c r="F3553">
        <v>42.607269000000002</v>
      </c>
      <c r="G3553" s="3">
        <v>3</v>
      </c>
      <c r="H3553">
        <v>39.122791000000007</v>
      </c>
      <c r="I3553" s="5">
        <v>4</v>
      </c>
      <c r="P3553">
        <v>2</v>
      </c>
      <c r="Q3553" t="str">
        <f t="shared" si="56"/>
        <v>34</v>
      </c>
    </row>
    <row r="3554" spans="1:17" x14ac:dyDescent="0.25">
      <c r="A3554">
        <v>3553</v>
      </c>
      <c r="F3554">
        <v>42.642791000000003</v>
      </c>
      <c r="G3554" s="3">
        <v>3</v>
      </c>
      <c r="H3554">
        <v>39.030689000000002</v>
      </c>
      <c r="I3554" s="5">
        <v>4</v>
      </c>
      <c r="P3554">
        <v>2</v>
      </c>
      <c r="Q3554" t="str">
        <f t="shared" si="56"/>
        <v>34</v>
      </c>
    </row>
    <row r="3555" spans="1:17" x14ac:dyDescent="0.25">
      <c r="A3555">
        <v>3554</v>
      </c>
      <c r="F3555">
        <v>42.670947000000005</v>
      </c>
      <c r="G3555" s="3">
        <v>3</v>
      </c>
      <c r="H3555">
        <v>39.070213000000003</v>
      </c>
      <c r="I3555" s="5">
        <v>4</v>
      </c>
      <c r="P3555">
        <v>2</v>
      </c>
      <c r="Q3555" t="str">
        <f t="shared" si="56"/>
        <v>34</v>
      </c>
    </row>
    <row r="3556" spans="1:17" x14ac:dyDescent="0.25">
      <c r="A3556">
        <v>3555</v>
      </c>
      <c r="F3556">
        <v>42.667163000000002</v>
      </c>
      <c r="G3556" s="3">
        <v>3</v>
      </c>
      <c r="H3556">
        <v>39.092899000000003</v>
      </c>
      <c r="I3556" s="5">
        <v>4</v>
      </c>
      <c r="P3556">
        <v>2</v>
      </c>
      <c r="Q3556" t="str">
        <f t="shared" si="56"/>
        <v>34</v>
      </c>
    </row>
    <row r="3557" spans="1:17" x14ac:dyDescent="0.25">
      <c r="A3557">
        <v>3556</v>
      </c>
      <c r="F3557">
        <v>42.618949000000001</v>
      </c>
      <c r="G3557" s="3">
        <v>3</v>
      </c>
      <c r="H3557">
        <v>39.042213000000004</v>
      </c>
      <c r="I3557" s="5">
        <v>4</v>
      </c>
      <c r="P3557">
        <v>2</v>
      </c>
      <c r="Q3557" t="str">
        <f t="shared" si="56"/>
        <v>34</v>
      </c>
    </row>
    <row r="3558" spans="1:17" x14ac:dyDescent="0.25">
      <c r="A3558">
        <v>3557</v>
      </c>
      <c r="B3558">
        <v>22.920057</v>
      </c>
      <c r="C3558" s="4">
        <v>1</v>
      </c>
      <c r="H3558">
        <v>39.068160000000006</v>
      </c>
      <c r="I3558" s="5">
        <v>4</v>
      </c>
      <c r="P3558">
        <v>2</v>
      </c>
      <c r="Q3558" t="str">
        <f t="shared" si="56"/>
        <v>14</v>
      </c>
    </row>
    <row r="3559" spans="1:17" x14ac:dyDescent="0.25">
      <c r="A3559">
        <v>3558</v>
      </c>
      <c r="B3559">
        <v>22.935371000000004</v>
      </c>
      <c r="C3559" s="4">
        <v>1</v>
      </c>
      <c r="H3559">
        <v>39.075000000000003</v>
      </c>
      <c r="I3559" s="5">
        <v>4</v>
      </c>
      <c r="P3559">
        <v>2</v>
      </c>
      <c r="Q3559" t="str">
        <f t="shared" si="56"/>
        <v>14</v>
      </c>
    </row>
    <row r="3560" spans="1:17" x14ac:dyDescent="0.25">
      <c r="A3560">
        <v>3559</v>
      </c>
      <c r="B3560">
        <v>22.911266000000005</v>
      </c>
      <c r="C3560" s="4">
        <v>1</v>
      </c>
      <c r="H3560">
        <v>39.070690000000006</v>
      </c>
      <c r="I3560" s="5">
        <v>4</v>
      </c>
      <c r="P3560">
        <v>2</v>
      </c>
      <c r="Q3560" t="str">
        <f t="shared" si="56"/>
        <v>14</v>
      </c>
    </row>
    <row r="3561" spans="1:17" x14ac:dyDescent="0.25">
      <c r="A3561">
        <v>3560</v>
      </c>
      <c r="B3561">
        <v>22.903371000000007</v>
      </c>
      <c r="C3561" s="4">
        <v>1</v>
      </c>
      <c r="H3561">
        <v>39.011058000000006</v>
      </c>
      <c r="I3561" s="5">
        <v>4</v>
      </c>
      <c r="P3561">
        <v>2</v>
      </c>
      <c r="Q3561" t="str">
        <f t="shared" si="56"/>
        <v>14</v>
      </c>
    </row>
    <row r="3562" spans="1:17" x14ac:dyDescent="0.25">
      <c r="A3562">
        <v>3561</v>
      </c>
      <c r="B3562">
        <v>22.939002000000002</v>
      </c>
      <c r="C3562" s="4">
        <v>1</v>
      </c>
      <c r="H3562">
        <v>39.122791000000007</v>
      </c>
      <c r="I3562" s="5">
        <v>4</v>
      </c>
      <c r="P3562">
        <v>2</v>
      </c>
      <c r="Q3562" t="str">
        <f t="shared" si="56"/>
        <v>14</v>
      </c>
    </row>
    <row r="3563" spans="1:17" x14ac:dyDescent="0.25">
      <c r="A3563">
        <v>3562</v>
      </c>
      <c r="B3563">
        <v>22.905635000000004</v>
      </c>
      <c r="C3563" s="4">
        <v>1</v>
      </c>
      <c r="P3563">
        <v>1</v>
      </c>
      <c r="Q3563" t="str">
        <f t="shared" si="56"/>
        <v>1</v>
      </c>
    </row>
    <row r="3564" spans="1:17" x14ac:dyDescent="0.25">
      <c r="A3564">
        <v>3563</v>
      </c>
      <c r="B3564">
        <v>22.910898000000003</v>
      </c>
      <c r="C3564" s="4">
        <v>1</v>
      </c>
      <c r="P3564">
        <v>1</v>
      </c>
      <c r="Q3564" t="str">
        <f t="shared" si="56"/>
        <v>1</v>
      </c>
    </row>
    <row r="3565" spans="1:17" x14ac:dyDescent="0.25">
      <c r="A3565">
        <v>3564</v>
      </c>
      <c r="B3565">
        <v>22.879529000000005</v>
      </c>
      <c r="C3565" s="4">
        <v>1</v>
      </c>
      <c r="D3565">
        <v>17.097951000000002</v>
      </c>
      <c r="E3565" s="2">
        <v>2</v>
      </c>
      <c r="P3565">
        <v>2</v>
      </c>
      <c r="Q3565" t="str">
        <f t="shared" si="56"/>
        <v>12</v>
      </c>
    </row>
    <row r="3566" spans="1:17" x14ac:dyDescent="0.25">
      <c r="A3566">
        <v>3565</v>
      </c>
      <c r="B3566">
        <v>22.889215000000007</v>
      </c>
      <c r="C3566" s="4">
        <v>1</v>
      </c>
      <c r="D3566">
        <v>17.144741000000003</v>
      </c>
      <c r="E3566" s="2">
        <v>2</v>
      </c>
      <c r="P3566">
        <v>2</v>
      </c>
      <c r="Q3566" t="str">
        <f t="shared" si="56"/>
        <v>12</v>
      </c>
    </row>
    <row r="3567" spans="1:17" x14ac:dyDescent="0.25">
      <c r="A3567">
        <v>3566</v>
      </c>
      <c r="B3567">
        <v>22.864266999999998</v>
      </c>
      <c r="C3567" s="4">
        <v>1</v>
      </c>
      <c r="D3567">
        <v>17.112003999999999</v>
      </c>
      <c r="E3567" s="2">
        <v>2</v>
      </c>
      <c r="P3567">
        <v>2</v>
      </c>
      <c r="Q3567" t="str">
        <f t="shared" si="56"/>
        <v>12</v>
      </c>
    </row>
    <row r="3568" spans="1:17" x14ac:dyDescent="0.25">
      <c r="A3568">
        <v>3567</v>
      </c>
      <c r="B3568">
        <v>22.920057</v>
      </c>
      <c r="C3568" s="4">
        <v>1</v>
      </c>
      <c r="D3568">
        <v>17.100583</v>
      </c>
      <c r="E3568" s="2">
        <v>2</v>
      </c>
      <c r="P3568">
        <v>2</v>
      </c>
      <c r="Q3568" t="str">
        <f t="shared" si="56"/>
        <v>12</v>
      </c>
    </row>
    <row r="3569" spans="1:17" x14ac:dyDescent="0.25">
      <c r="A3569">
        <v>3568</v>
      </c>
      <c r="D3569">
        <v>17.122793000000001</v>
      </c>
      <c r="E3569" s="2">
        <v>2</v>
      </c>
      <c r="P3569">
        <v>1</v>
      </c>
      <c r="Q3569" t="str">
        <f t="shared" si="56"/>
        <v>2</v>
      </c>
    </row>
    <row r="3570" spans="1:17" x14ac:dyDescent="0.25">
      <c r="A3570">
        <v>3569</v>
      </c>
      <c r="D3570">
        <v>17.126951000000005</v>
      </c>
      <c r="E3570" s="2">
        <v>2</v>
      </c>
      <c r="P3570">
        <v>1</v>
      </c>
      <c r="Q3570" t="str">
        <f t="shared" si="56"/>
        <v>2</v>
      </c>
    </row>
    <row r="3571" spans="1:17" x14ac:dyDescent="0.25">
      <c r="A3571">
        <v>3570</v>
      </c>
      <c r="D3571">
        <v>17.106372000000007</v>
      </c>
      <c r="E3571" s="2">
        <v>2</v>
      </c>
      <c r="P3571">
        <v>1</v>
      </c>
      <c r="Q3571" t="str">
        <f t="shared" si="56"/>
        <v>2</v>
      </c>
    </row>
    <row r="3572" spans="1:17" x14ac:dyDescent="0.25">
      <c r="A3572">
        <v>3571</v>
      </c>
      <c r="D3572">
        <v>17.172425000000004</v>
      </c>
      <c r="E3572" s="2">
        <v>2</v>
      </c>
      <c r="P3572">
        <v>1</v>
      </c>
      <c r="Q3572" t="str">
        <f t="shared" si="56"/>
        <v>2</v>
      </c>
    </row>
    <row r="3573" spans="1:17" x14ac:dyDescent="0.25">
      <c r="A3573">
        <v>3572</v>
      </c>
      <c r="D3573">
        <v>17.153845000000004</v>
      </c>
      <c r="E3573" s="2">
        <v>2</v>
      </c>
      <c r="P3573">
        <v>1</v>
      </c>
      <c r="Q3573" t="str">
        <f t="shared" si="56"/>
        <v>2</v>
      </c>
    </row>
    <row r="3574" spans="1:17" x14ac:dyDescent="0.25">
      <c r="A3574">
        <v>3573</v>
      </c>
      <c r="D3574">
        <v>17.113109000000001</v>
      </c>
      <c r="E3574" s="2">
        <v>2</v>
      </c>
      <c r="F3574">
        <v>19.801899000000006</v>
      </c>
      <c r="G3574" s="3">
        <v>3</v>
      </c>
      <c r="P3574">
        <v>2</v>
      </c>
      <c r="Q3574" t="str">
        <f t="shared" si="56"/>
        <v>23</v>
      </c>
    </row>
    <row r="3575" spans="1:17" x14ac:dyDescent="0.25">
      <c r="A3575">
        <v>3574</v>
      </c>
      <c r="D3575">
        <v>17.080372000000004</v>
      </c>
      <c r="E3575" s="2">
        <v>2</v>
      </c>
      <c r="F3575">
        <v>19.801899000000006</v>
      </c>
      <c r="G3575" s="3">
        <v>3</v>
      </c>
      <c r="P3575">
        <v>2</v>
      </c>
      <c r="Q3575" t="str">
        <f t="shared" si="56"/>
        <v>23</v>
      </c>
    </row>
    <row r="3576" spans="1:17" x14ac:dyDescent="0.25">
      <c r="A3576">
        <v>3575</v>
      </c>
      <c r="D3576">
        <v>17.097951000000002</v>
      </c>
      <c r="E3576" s="2">
        <v>2</v>
      </c>
      <c r="F3576">
        <v>19.801899000000006</v>
      </c>
      <c r="G3576" s="3">
        <v>3</v>
      </c>
      <c r="P3576">
        <v>2</v>
      </c>
      <c r="Q3576" t="str">
        <f t="shared" si="56"/>
        <v>23</v>
      </c>
    </row>
    <row r="3577" spans="1:17" x14ac:dyDescent="0.25">
      <c r="A3577">
        <v>3576</v>
      </c>
      <c r="F3577">
        <v>19.801899000000006</v>
      </c>
      <c r="G3577" s="3">
        <v>3</v>
      </c>
      <c r="H3577">
        <v>17.250899000000004</v>
      </c>
      <c r="I3577" s="5">
        <v>4</v>
      </c>
      <c r="P3577">
        <v>2</v>
      </c>
      <c r="Q3577" t="str">
        <f t="shared" si="56"/>
        <v>34</v>
      </c>
    </row>
    <row r="3578" spans="1:17" x14ac:dyDescent="0.25">
      <c r="A3578">
        <v>3577</v>
      </c>
      <c r="F3578">
        <v>19.801899000000006</v>
      </c>
      <c r="G3578" s="3">
        <v>3</v>
      </c>
      <c r="H3578">
        <v>17.250899000000004</v>
      </c>
      <c r="I3578" s="5">
        <v>4</v>
      </c>
      <c r="J3578">
        <v>39.118579000000004</v>
      </c>
      <c r="K3578" t="s">
        <v>22</v>
      </c>
      <c r="Q3578" t="str">
        <f t="shared" si="56"/>
        <v>34</v>
      </c>
    </row>
    <row r="3579" spans="1:17" x14ac:dyDescent="0.25">
      <c r="A3579">
        <v>3578</v>
      </c>
      <c r="Q3579" t="str">
        <f t="shared" si="56"/>
        <v/>
      </c>
    </row>
    <row r="3580" spans="1:17" x14ac:dyDescent="0.25">
      <c r="A3580">
        <v>3579</v>
      </c>
      <c r="J3580">
        <v>236.00370100000001</v>
      </c>
      <c r="K3580" t="s">
        <v>22</v>
      </c>
      <c r="Q3580" t="str">
        <f t="shared" si="56"/>
        <v/>
      </c>
    </row>
    <row r="3581" spans="1:17" x14ac:dyDescent="0.25">
      <c r="A3581">
        <v>3580</v>
      </c>
      <c r="D3581">
        <v>237.61804899999998</v>
      </c>
      <c r="E3581" s="2">
        <v>2</v>
      </c>
      <c r="P3581">
        <v>1</v>
      </c>
      <c r="Q3581" t="str">
        <f t="shared" si="56"/>
        <v>2</v>
      </c>
    </row>
    <row r="3582" spans="1:17" x14ac:dyDescent="0.25">
      <c r="A3582">
        <v>3581</v>
      </c>
      <c r="D3582">
        <v>237.58516399999999</v>
      </c>
      <c r="E3582" s="2">
        <v>2</v>
      </c>
      <c r="P3582">
        <v>1</v>
      </c>
      <c r="Q3582" t="str">
        <f t="shared" si="56"/>
        <v>2</v>
      </c>
    </row>
    <row r="3583" spans="1:17" x14ac:dyDescent="0.25">
      <c r="A3583">
        <v>3582</v>
      </c>
      <c r="D3583">
        <v>237.517642</v>
      </c>
      <c r="E3583" s="2">
        <v>2</v>
      </c>
      <c r="P3583">
        <v>1</v>
      </c>
      <c r="Q3583" t="str">
        <f t="shared" si="56"/>
        <v>2</v>
      </c>
    </row>
    <row r="3584" spans="1:17" x14ac:dyDescent="0.25">
      <c r="A3584">
        <v>3583</v>
      </c>
      <c r="D3584">
        <v>237.53557899999998</v>
      </c>
      <c r="E3584" s="2">
        <v>2</v>
      </c>
      <c r="F3584">
        <v>243.12502599999999</v>
      </c>
      <c r="G3584" s="3">
        <v>3</v>
      </c>
      <c r="P3584">
        <v>2</v>
      </c>
      <c r="Q3584" t="str">
        <f t="shared" si="56"/>
        <v>23</v>
      </c>
    </row>
    <row r="3585" spans="1:17" x14ac:dyDescent="0.25">
      <c r="A3585">
        <v>3584</v>
      </c>
      <c r="D3585">
        <v>237.552176</v>
      </c>
      <c r="E3585" s="2">
        <v>2</v>
      </c>
      <c r="F3585">
        <v>243.11337599999999</v>
      </c>
      <c r="G3585" s="3">
        <v>3</v>
      </c>
      <c r="P3585">
        <v>2</v>
      </c>
      <c r="Q3585" t="str">
        <f t="shared" si="56"/>
        <v>23</v>
      </c>
    </row>
    <row r="3586" spans="1:17" x14ac:dyDescent="0.25">
      <c r="A3586">
        <v>3585</v>
      </c>
      <c r="D3586">
        <v>237.52480600000001</v>
      </c>
      <c r="E3586" s="2">
        <v>2</v>
      </c>
      <c r="F3586">
        <v>243.10574800000001</v>
      </c>
      <c r="G3586" s="3">
        <v>3</v>
      </c>
      <c r="H3586">
        <v>239.82787999999999</v>
      </c>
      <c r="I3586" s="5">
        <v>4</v>
      </c>
      <c r="P3586">
        <v>3</v>
      </c>
      <c r="Q3586" t="str">
        <f t="shared" ref="Q3586:Q3649" si="57">CONCATENATE(C3586,E3586,G3586,I3586)</f>
        <v>234</v>
      </c>
    </row>
    <row r="3587" spans="1:17" x14ac:dyDescent="0.25">
      <c r="A3587">
        <v>3586</v>
      </c>
      <c r="D3587">
        <v>237.61804899999998</v>
      </c>
      <c r="E3587" s="2">
        <v>2</v>
      </c>
      <c r="F3587">
        <v>243.08548999999999</v>
      </c>
      <c r="G3587" s="3">
        <v>3</v>
      </c>
      <c r="H3587">
        <v>239.766593</v>
      </c>
      <c r="I3587" s="5">
        <v>4</v>
      </c>
      <c r="P3587">
        <v>3</v>
      </c>
      <c r="Q3587" t="str">
        <f t="shared" si="57"/>
        <v>234</v>
      </c>
    </row>
    <row r="3588" spans="1:17" x14ac:dyDescent="0.25">
      <c r="A3588">
        <v>3587</v>
      </c>
      <c r="F3588">
        <v>243.03863799999999</v>
      </c>
      <c r="G3588" s="3">
        <v>3</v>
      </c>
      <c r="H3588">
        <v>239.70757800000001</v>
      </c>
      <c r="I3588" s="5">
        <v>4</v>
      </c>
      <c r="P3588">
        <v>2</v>
      </c>
      <c r="Q3588" t="str">
        <f t="shared" si="57"/>
        <v>34</v>
      </c>
    </row>
    <row r="3589" spans="1:17" x14ac:dyDescent="0.25">
      <c r="A3589">
        <v>3588</v>
      </c>
      <c r="F3589">
        <v>243.049722</v>
      </c>
      <c r="G3589" s="3">
        <v>3</v>
      </c>
      <c r="H3589">
        <v>239.73530700000001</v>
      </c>
      <c r="I3589" s="5">
        <v>4</v>
      </c>
      <c r="P3589">
        <v>2</v>
      </c>
      <c r="Q3589" t="str">
        <f t="shared" si="57"/>
        <v>34</v>
      </c>
    </row>
    <row r="3590" spans="1:17" x14ac:dyDescent="0.25">
      <c r="A3590">
        <v>3589</v>
      </c>
      <c r="F3590">
        <v>243.059203</v>
      </c>
      <c r="G3590" s="3">
        <v>3</v>
      </c>
      <c r="H3590">
        <v>239.71597800000001</v>
      </c>
      <c r="I3590" s="5">
        <v>4</v>
      </c>
      <c r="P3590">
        <v>2</v>
      </c>
      <c r="Q3590" t="str">
        <f t="shared" si="57"/>
        <v>34</v>
      </c>
    </row>
    <row r="3591" spans="1:17" x14ac:dyDescent="0.25">
      <c r="A3591">
        <v>3590</v>
      </c>
      <c r="F3591">
        <v>243.12502599999999</v>
      </c>
      <c r="G3591" s="3">
        <v>3</v>
      </c>
      <c r="H3591">
        <v>239.744485</v>
      </c>
      <c r="I3591" s="5">
        <v>4</v>
      </c>
      <c r="P3591">
        <v>2</v>
      </c>
      <c r="Q3591" t="str">
        <f t="shared" si="57"/>
        <v>34</v>
      </c>
    </row>
    <row r="3592" spans="1:17" x14ac:dyDescent="0.25">
      <c r="A3592">
        <v>3591</v>
      </c>
      <c r="F3592">
        <v>243.12502599999999</v>
      </c>
      <c r="G3592" s="3">
        <v>3</v>
      </c>
      <c r="H3592">
        <v>239.73376200000001</v>
      </c>
      <c r="I3592" s="5">
        <v>4</v>
      </c>
      <c r="P3592">
        <v>2</v>
      </c>
      <c r="Q3592" t="str">
        <f t="shared" si="57"/>
        <v>34</v>
      </c>
    </row>
    <row r="3593" spans="1:17" x14ac:dyDescent="0.25">
      <c r="A3593">
        <v>3592</v>
      </c>
      <c r="H3593">
        <v>239.69953799999999</v>
      </c>
      <c r="I3593" s="5">
        <v>4</v>
      </c>
      <c r="P3593">
        <v>1</v>
      </c>
      <c r="Q3593" t="str">
        <f t="shared" si="57"/>
        <v>4</v>
      </c>
    </row>
    <row r="3594" spans="1:17" x14ac:dyDescent="0.25">
      <c r="A3594">
        <v>3593</v>
      </c>
      <c r="H3594">
        <v>239.82787999999999</v>
      </c>
      <c r="I3594" s="5">
        <v>4</v>
      </c>
      <c r="P3594">
        <v>1</v>
      </c>
      <c r="Q3594" t="str">
        <f t="shared" si="57"/>
        <v>4</v>
      </c>
    </row>
    <row r="3595" spans="1:17" x14ac:dyDescent="0.25">
      <c r="A3595">
        <v>3594</v>
      </c>
      <c r="P3595">
        <v>0</v>
      </c>
      <c r="Q3595" t="str">
        <f t="shared" si="57"/>
        <v/>
      </c>
    </row>
    <row r="3596" spans="1:17" x14ac:dyDescent="0.25">
      <c r="A3596">
        <v>3595</v>
      </c>
      <c r="P3596">
        <v>0</v>
      </c>
      <c r="Q3596" t="str">
        <f t="shared" si="57"/>
        <v/>
      </c>
    </row>
    <row r="3597" spans="1:17" x14ac:dyDescent="0.25">
      <c r="A3597">
        <v>3596</v>
      </c>
      <c r="P3597">
        <v>0</v>
      </c>
      <c r="Q3597" t="str">
        <f t="shared" si="57"/>
        <v/>
      </c>
    </row>
    <row r="3598" spans="1:17" x14ac:dyDescent="0.25">
      <c r="A3598">
        <v>3597</v>
      </c>
      <c r="P3598">
        <v>0</v>
      </c>
      <c r="Q3598" t="str">
        <f t="shared" si="57"/>
        <v/>
      </c>
    </row>
    <row r="3599" spans="1:17" x14ac:dyDescent="0.25">
      <c r="A3599">
        <v>3598</v>
      </c>
      <c r="P3599">
        <v>0</v>
      </c>
      <c r="Q3599" t="str">
        <f t="shared" si="57"/>
        <v/>
      </c>
    </row>
    <row r="3600" spans="1:17" x14ac:dyDescent="0.25">
      <c r="A3600">
        <v>3599</v>
      </c>
      <c r="P3600">
        <v>0</v>
      </c>
      <c r="Q3600" t="str">
        <f t="shared" si="57"/>
        <v/>
      </c>
    </row>
    <row r="3601" spans="1:17" x14ac:dyDescent="0.25">
      <c r="A3601">
        <v>3600</v>
      </c>
      <c r="B3601">
        <v>215.45659699999999</v>
      </c>
      <c r="C3601" s="4">
        <v>1</v>
      </c>
      <c r="P3601">
        <v>1</v>
      </c>
      <c r="Q3601" t="str">
        <f t="shared" si="57"/>
        <v>1</v>
      </c>
    </row>
    <row r="3602" spans="1:17" x14ac:dyDescent="0.25">
      <c r="A3602">
        <v>3601</v>
      </c>
      <c r="B3602">
        <v>215.335418</v>
      </c>
      <c r="C3602" s="4">
        <v>1</v>
      </c>
      <c r="P3602">
        <v>1</v>
      </c>
      <c r="Q3602" t="str">
        <f t="shared" si="57"/>
        <v>1</v>
      </c>
    </row>
    <row r="3603" spans="1:17" x14ac:dyDescent="0.25">
      <c r="A3603">
        <v>3602</v>
      </c>
      <c r="B3603">
        <v>215.386291</v>
      </c>
      <c r="C3603" s="4">
        <v>1</v>
      </c>
      <c r="P3603">
        <v>1</v>
      </c>
      <c r="Q3603" t="str">
        <f t="shared" si="57"/>
        <v>1</v>
      </c>
    </row>
    <row r="3604" spans="1:17" x14ac:dyDescent="0.25">
      <c r="A3604">
        <v>3603</v>
      </c>
      <c r="B3604">
        <v>215.43257700000001</v>
      </c>
      <c r="C3604" s="4">
        <v>1</v>
      </c>
      <c r="P3604">
        <v>1</v>
      </c>
      <c r="Q3604" t="str">
        <f t="shared" si="57"/>
        <v>1</v>
      </c>
    </row>
    <row r="3605" spans="1:17" x14ac:dyDescent="0.25">
      <c r="A3605">
        <v>3604</v>
      </c>
      <c r="B3605">
        <v>215.438402</v>
      </c>
      <c r="C3605" s="4">
        <v>1</v>
      </c>
      <c r="P3605">
        <v>1</v>
      </c>
      <c r="Q3605" t="str">
        <f t="shared" si="57"/>
        <v>1</v>
      </c>
    </row>
    <row r="3606" spans="1:17" x14ac:dyDescent="0.25">
      <c r="A3606">
        <v>3605</v>
      </c>
      <c r="B3606">
        <v>215.41592900000001</v>
      </c>
      <c r="C3606" s="4">
        <v>1</v>
      </c>
      <c r="D3606">
        <v>209.619238</v>
      </c>
      <c r="E3606" s="2">
        <v>2</v>
      </c>
      <c r="P3606">
        <v>2</v>
      </c>
      <c r="Q3606" t="str">
        <f t="shared" si="57"/>
        <v>12</v>
      </c>
    </row>
    <row r="3607" spans="1:17" x14ac:dyDescent="0.25">
      <c r="A3607">
        <v>3606</v>
      </c>
      <c r="B3607">
        <v>215.39324999999999</v>
      </c>
      <c r="C3607" s="4">
        <v>1</v>
      </c>
      <c r="D3607">
        <v>209.624999</v>
      </c>
      <c r="E3607" s="2">
        <v>2</v>
      </c>
      <c r="P3607">
        <v>2</v>
      </c>
      <c r="Q3607" t="str">
        <f t="shared" si="57"/>
        <v>12</v>
      </c>
    </row>
    <row r="3608" spans="1:17" x14ac:dyDescent="0.25">
      <c r="A3608">
        <v>3607</v>
      </c>
      <c r="B3608">
        <v>215.45659699999999</v>
      </c>
      <c r="C3608" s="4">
        <v>1</v>
      </c>
      <c r="D3608">
        <v>209.66530499999999</v>
      </c>
      <c r="E3608" s="2">
        <v>2</v>
      </c>
      <c r="P3608">
        <v>2</v>
      </c>
      <c r="Q3608" t="str">
        <f t="shared" si="57"/>
        <v>12</v>
      </c>
    </row>
    <row r="3609" spans="1:17" x14ac:dyDescent="0.25">
      <c r="A3609">
        <v>3608</v>
      </c>
      <c r="D3609">
        <v>209.68010200000001</v>
      </c>
      <c r="E3609" s="2">
        <v>2</v>
      </c>
      <c r="P3609">
        <v>1</v>
      </c>
      <c r="Q3609" t="str">
        <f t="shared" si="57"/>
        <v>2</v>
      </c>
    </row>
    <row r="3610" spans="1:17" x14ac:dyDescent="0.25">
      <c r="A3610">
        <v>3609</v>
      </c>
      <c r="D3610">
        <v>209.64300800000001</v>
      </c>
      <c r="E3610" s="2">
        <v>2</v>
      </c>
      <c r="F3610">
        <v>213.67906199999999</v>
      </c>
      <c r="G3610" s="3">
        <v>3</v>
      </c>
      <c r="P3610">
        <v>2</v>
      </c>
      <c r="Q3610" t="str">
        <f t="shared" si="57"/>
        <v>23</v>
      </c>
    </row>
    <row r="3611" spans="1:17" x14ac:dyDescent="0.25">
      <c r="A3611">
        <v>3610</v>
      </c>
      <c r="D3611">
        <v>209.65648100000001</v>
      </c>
      <c r="E3611" s="2">
        <v>2</v>
      </c>
      <c r="F3611">
        <v>213.71339</v>
      </c>
      <c r="G3611" s="3">
        <v>3</v>
      </c>
      <c r="H3611">
        <v>210.78958</v>
      </c>
      <c r="I3611" s="5">
        <v>4</v>
      </c>
      <c r="P3611">
        <v>3</v>
      </c>
      <c r="Q3611" t="str">
        <f t="shared" si="57"/>
        <v>234</v>
      </c>
    </row>
    <row r="3612" spans="1:17" x14ac:dyDescent="0.25">
      <c r="A3612">
        <v>3611</v>
      </c>
      <c r="D3612">
        <v>209.619238</v>
      </c>
      <c r="E3612" s="2">
        <v>2</v>
      </c>
      <c r="F3612">
        <v>213.73070899999999</v>
      </c>
      <c r="G3612" s="3">
        <v>3</v>
      </c>
      <c r="H3612">
        <v>210.64275600000002</v>
      </c>
      <c r="I3612" s="5">
        <v>4</v>
      </c>
      <c r="P3612">
        <v>3</v>
      </c>
      <c r="Q3612" t="str">
        <f t="shared" si="57"/>
        <v>234</v>
      </c>
    </row>
    <row r="3613" spans="1:17" x14ac:dyDescent="0.25">
      <c r="A3613">
        <v>3612</v>
      </c>
      <c r="F3613">
        <v>213.703442</v>
      </c>
      <c r="G3613" s="3">
        <v>3</v>
      </c>
      <c r="H3613">
        <v>210.77856300000002</v>
      </c>
      <c r="I3613" s="5">
        <v>4</v>
      </c>
      <c r="P3613">
        <v>2</v>
      </c>
      <c r="Q3613" t="str">
        <f t="shared" si="57"/>
        <v>34</v>
      </c>
    </row>
    <row r="3614" spans="1:17" x14ac:dyDescent="0.25">
      <c r="A3614">
        <v>3613</v>
      </c>
      <c r="F3614">
        <v>213.82549800000001</v>
      </c>
      <c r="G3614" s="3">
        <v>3</v>
      </c>
      <c r="H3614">
        <v>210.84728100000001</v>
      </c>
      <c r="I3614" s="5">
        <v>4</v>
      </c>
      <c r="P3614">
        <v>2</v>
      </c>
      <c r="Q3614" t="str">
        <f t="shared" si="57"/>
        <v>34</v>
      </c>
    </row>
    <row r="3615" spans="1:17" x14ac:dyDescent="0.25">
      <c r="A3615">
        <v>3614</v>
      </c>
      <c r="F3615">
        <v>213.82132300000001</v>
      </c>
      <c r="G3615" s="3">
        <v>3</v>
      </c>
      <c r="H3615">
        <v>210.84147100000001</v>
      </c>
      <c r="I3615" s="5">
        <v>4</v>
      </c>
      <c r="P3615">
        <v>2</v>
      </c>
      <c r="Q3615" t="str">
        <f t="shared" si="57"/>
        <v>34</v>
      </c>
    </row>
    <row r="3616" spans="1:17" x14ac:dyDescent="0.25">
      <c r="A3616">
        <v>3615</v>
      </c>
      <c r="F3616">
        <v>213.70869999999999</v>
      </c>
      <c r="G3616" s="3">
        <v>3</v>
      </c>
      <c r="H3616">
        <v>210.84101000000001</v>
      </c>
      <c r="I3616" s="5">
        <v>4</v>
      </c>
      <c r="P3616">
        <v>2</v>
      </c>
      <c r="Q3616" t="str">
        <f t="shared" si="57"/>
        <v>34</v>
      </c>
    </row>
    <row r="3617" spans="1:17" x14ac:dyDescent="0.25">
      <c r="A3617">
        <v>3616</v>
      </c>
      <c r="F3617">
        <v>213.70869999999999</v>
      </c>
      <c r="G3617" s="3">
        <v>3</v>
      </c>
      <c r="H3617">
        <v>210.80963400000002</v>
      </c>
      <c r="I3617" s="5">
        <v>4</v>
      </c>
      <c r="P3617">
        <v>2</v>
      </c>
      <c r="Q3617" t="str">
        <f t="shared" si="57"/>
        <v>34</v>
      </c>
    </row>
    <row r="3618" spans="1:17" x14ac:dyDescent="0.25">
      <c r="A3618">
        <v>3617</v>
      </c>
      <c r="H3618">
        <v>210.78958</v>
      </c>
      <c r="I3618" s="5">
        <v>4</v>
      </c>
      <c r="P3618">
        <v>1</v>
      </c>
      <c r="Q3618" t="str">
        <f t="shared" si="57"/>
        <v>4</v>
      </c>
    </row>
    <row r="3619" spans="1:17" x14ac:dyDescent="0.25">
      <c r="A3619">
        <v>3618</v>
      </c>
      <c r="P3619">
        <v>0</v>
      </c>
      <c r="Q3619" t="str">
        <f t="shared" si="57"/>
        <v/>
      </c>
    </row>
    <row r="3620" spans="1:17" x14ac:dyDescent="0.25">
      <c r="A3620">
        <v>3619</v>
      </c>
      <c r="P3620">
        <v>0</v>
      </c>
      <c r="Q3620" t="str">
        <f t="shared" si="57"/>
        <v/>
      </c>
    </row>
    <row r="3621" spans="1:17" x14ac:dyDescent="0.25">
      <c r="A3621">
        <v>3620</v>
      </c>
      <c r="P3621">
        <v>0</v>
      </c>
      <c r="Q3621" t="str">
        <f t="shared" si="57"/>
        <v/>
      </c>
    </row>
    <row r="3622" spans="1:17" x14ac:dyDescent="0.25">
      <c r="A3622">
        <v>3621</v>
      </c>
      <c r="P3622">
        <v>0</v>
      </c>
      <c r="Q3622" t="str">
        <f t="shared" si="57"/>
        <v/>
      </c>
    </row>
    <row r="3623" spans="1:17" x14ac:dyDescent="0.25">
      <c r="A3623">
        <v>3622</v>
      </c>
      <c r="P3623">
        <v>0</v>
      </c>
      <c r="Q3623" t="str">
        <f t="shared" si="57"/>
        <v/>
      </c>
    </row>
    <row r="3624" spans="1:17" x14ac:dyDescent="0.25">
      <c r="A3624">
        <v>3623</v>
      </c>
      <c r="B3624">
        <v>185.24836200000001</v>
      </c>
      <c r="C3624" s="4">
        <v>1</v>
      </c>
      <c r="P3624">
        <v>1</v>
      </c>
      <c r="Q3624" t="str">
        <f t="shared" si="57"/>
        <v>1</v>
      </c>
    </row>
    <row r="3625" spans="1:17" x14ac:dyDescent="0.25">
      <c r="A3625">
        <v>3624</v>
      </c>
      <c r="B3625">
        <v>185.166888</v>
      </c>
      <c r="C3625" s="4">
        <v>1</v>
      </c>
      <c r="P3625">
        <v>1</v>
      </c>
      <c r="Q3625" t="str">
        <f t="shared" si="57"/>
        <v>1</v>
      </c>
    </row>
    <row r="3626" spans="1:17" x14ac:dyDescent="0.25">
      <c r="A3626">
        <v>3625</v>
      </c>
      <c r="B3626">
        <v>185.297698</v>
      </c>
      <c r="C3626" s="4">
        <v>1</v>
      </c>
      <c r="P3626">
        <v>1</v>
      </c>
      <c r="Q3626" t="str">
        <f t="shared" si="57"/>
        <v>1</v>
      </c>
    </row>
    <row r="3627" spans="1:17" x14ac:dyDescent="0.25">
      <c r="A3627">
        <v>3626</v>
      </c>
      <c r="B3627">
        <v>185.302649</v>
      </c>
      <c r="C3627" s="4">
        <v>1</v>
      </c>
      <c r="P3627">
        <v>1</v>
      </c>
      <c r="Q3627" t="str">
        <f t="shared" si="57"/>
        <v>1</v>
      </c>
    </row>
    <row r="3628" spans="1:17" x14ac:dyDescent="0.25">
      <c r="A3628">
        <v>3627</v>
      </c>
      <c r="B3628">
        <v>185.265761</v>
      </c>
      <c r="C3628" s="4">
        <v>1</v>
      </c>
      <c r="P3628">
        <v>1</v>
      </c>
      <c r="Q3628" t="str">
        <f t="shared" si="57"/>
        <v>1</v>
      </c>
    </row>
    <row r="3629" spans="1:17" x14ac:dyDescent="0.25">
      <c r="A3629">
        <v>3628</v>
      </c>
      <c r="B3629">
        <v>185.190562</v>
      </c>
      <c r="C3629" s="4">
        <v>1</v>
      </c>
      <c r="D3629">
        <v>178.56350900000001</v>
      </c>
      <c r="E3629" s="2">
        <v>2</v>
      </c>
      <c r="P3629">
        <v>2</v>
      </c>
      <c r="Q3629" t="str">
        <f t="shared" si="57"/>
        <v>12</v>
      </c>
    </row>
    <row r="3630" spans="1:17" x14ac:dyDescent="0.25">
      <c r="A3630">
        <v>3629</v>
      </c>
      <c r="B3630">
        <v>185.24836200000001</v>
      </c>
      <c r="C3630" s="4">
        <v>1</v>
      </c>
      <c r="D3630">
        <v>178.54595599999999</v>
      </c>
      <c r="E3630" s="2">
        <v>2</v>
      </c>
      <c r="P3630">
        <v>2</v>
      </c>
      <c r="Q3630" t="str">
        <f t="shared" si="57"/>
        <v>12</v>
      </c>
    </row>
    <row r="3631" spans="1:17" x14ac:dyDescent="0.25">
      <c r="A3631">
        <v>3630</v>
      </c>
      <c r="D3631">
        <v>178.569985</v>
      </c>
      <c r="E3631" s="2">
        <v>2</v>
      </c>
      <c r="P3631">
        <v>1</v>
      </c>
      <c r="Q3631" t="str">
        <f t="shared" si="57"/>
        <v>2</v>
      </c>
    </row>
    <row r="3632" spans="1:17" x14ac:dyDescent="0.25">
      <c r="A3632">
        <v>3631</v>
      </c>
      <c r="D3632">
        <v>178.584834</v>
      </c>
      <c r="E3632" s="2">
        <v>2</v>
      </c>
      <c r="P3632">
        <v>1</v>
      </c>
      <c r="Q3632" t="str">
        <f t="shared" si="57"/>
        <v>2</v>
      </c>
    </row>
    <row r="3633" spans="1:17" x14ac:dyDescent="0.25">
      <c r="A3633">
        <v>3632</v>
      </c>
      <c r="D3633">
        <v>178.59253699999999</v>
      </c>
      <c r="E3633" s="2">
        <v>2</v>
      </c>
      <c r="P3633">
        <v>1</v>
      </c>
      <c r="Q3633" t="str">
        <f t="shared" si="57"/>
        <v>2</v>
      </c>
    </row>
    <row r="3634" spans="1:17" x14ac:dyDescent="0.25">
      <c r="A3634">
        <v>3633</v>
      </c>
      <c r="D3634">
        <v>178.57809700000001</v>
      </c>
      <c r="E3634" s="2">
        <v>2</v>
      </c>
      <c r="F3634">
        <v>181.299792</v>
      </c>
      <c r="G3634" s="3">
        <v>3</v>
      </c>
      <c r="P3634">
        <v>2</v>
      </c>
      <c r="Q3634" t="str">
        <f t="shared" si="57"/>
        <v>23</v>
      </c>
    </row>
    <row r="3635" spans="1:17" x14ac:dyDescent="0.25">
      <c r="A3635">
        <v>3634</v>
      </c>
      <c r="D3635">
        <v>178.56350900000001</v>
      </c>
      <c r="E3635" s="2">
        <v>2</v>
      </c>
      <c r="F3635">
        <v>181.30617000000001</v>
      </c>
      <c r="G3635" s="3">
        <v>3</v>
      </c>
      <c r="P3635">
        <v>2</v>
      </c>
      <c r="Q3635" t="str">
        <f t="shared" si="57"/>
        <v>23</v>
      </c>
    </row>
    <row r="3636" spans="1:17" x14ac:dyDescent="0.25">
      <c r="A3636">
        <v>3635</v>
      </c>
      <c r="F3636">
        <v>181.321169</v>
      </c>
      <c r="G3636" s="3">
        <v>3</v>
      </c>
      <c r="H3636">
        <v>178.128581</v>
      </c>
      <c r="I3636" s="5">
        <v>4</v>
      </c>
      <c r="P3636">
        <v>2</v>
      </c>
      <c r="Q3636" t="str">
        <f t="shared" si="57"/>
        <v>34</v>
      </c>
    </row>
    <row r="3637" spans="1:17" x14ac:dyDescent="0.25">
      <c r="A3637">
        <v>3636</v>
      </c>
      <c r="F3637">
        <v>181.33887300000001</v>
      </c>
      <c r="G3637" s="3">
        <v>3</v>
      </c>
      <c r="H3637">
        <v>178.07644300000001</v>
      </c>
      <c r="I3637" s="5">
        <v>4</v>
      </c>
      <c r="P3637">
        <v>2</v>
      </c>
      <c r="Q3637" t="str">
        <f t="shared" si="57"/>
        <v>34</v>
      </c>
    </row>
    <row r="3638" spans="1:17" x14ac:dyDescent="0.25">
      <c r="A3638">
        <v>3637</v>
      </c>
      <c r="F3638">
        <v>181.38713300000001</v>
      </c>
      <c r="G3638" s="3">
        <v>3</v>
      </c>
      <c r="H3638">
        <v>178.0693</v>
      </c>
      <c r="I3638" s="5">
        <v>4</v>
      </c>
      <c r="P3638">
        <v>2</v>
      </c>
      <c r="Q3638" t="str">
        <f t="shared" si="57"/>
        <v>34</v>
      </c>
    </row>
    <row r="3639" spans="1:17" x14ac:dyDescent="0.25">
      <c r="A3639">
        <v>3638</v>
      </c>
      <c r="F3639">
        <v>181.41361499999999</v>
      </c>
      <c r="G3639" s="3">
        <v>3</v>
      </c>
      <c r="H3639">
        <v>178.10705200000001</v>
      </c>
      <c r="I3639" s="5">
        <v>4</v>
      </c>
      <c r="P3639">
        <v>2</v>
      </c>
      <c r="Q3639" t="str">
        <f t="shared" si="57"/>
        <v>34</v>
      </c>
    </row>
    <row r="3640" spans="1:17" x14ac:dyDescent="0.25">
      <c r="A3640">
        <v>3639</v>
      </c>
      <c r="F3640">
        <v>181.299792</v>
      </c>
      <c r="G3640" s="3">
        <v>3</v>
      </c>
      <c r="H3640">
        <v>178.13179400000001</v>
      </c>
      <c r="I3640" s="5">
        <v>4</v>
      </c>
      <c r="P3640">
        <v>2</v>
      </c>
      <c r="Q3640" t="str">
        <f t="shared" si="57"/>
        <v>34</v>
      </c>
    </row>
    <row r="3641" spans="1:17" x14ac:dyDescent="0.25">
      <c r="A3641">
        <v>3640</v>
      </c>
      <c r="H3641">
        <v>178.19245599999999</v>
      </c>
      <c r="I3641" s="5">
        <v>4</v>
      </c>
      <c r="P3641">
        <v>1</v>
      </c>
      <c r="Q3641" t="str">
        <f t="shared" si="57"/>
        <v>4</v>
      </c>
    </row>
    <row r="3642" spans="1:17" x14ac:dyDescent="0.25">
      <c r="A3642">
        <v>3641</v>
      </c>
      <c r="H3642">
        <v>178.128581</v>
      </c>
      <c r="I3642" s="5">
        <v>4</v>
      </c>
      <c r="P3642">
        <v>1</v>
      </c>
      <c r="Q3642" t="str">
        <f t="shared" si="57"/>
        <v>4</v>
      </c>
    </row>
    <row r="3643" spans="1:17" x14ac:dyDescent="0.25">
      <c r="A3643">
        <v>3642</v>
      </c>
      <c r="P3643">
        <v>0</v>
      </c>
      <c r="Q3643" t="str">
        <f t="shared" si="57"/>
        <v/>
      </c>
    </row>
    <row r="3644" spans="1:17" x14ac:dyDescent="0.25">
      <c r="A3644">
        <v>3643</v>
      </c>
      <c r="P3644">
        <v>0</v>
      </c>
      <c r="Q3644" t="str">
        <f t="shared" si="57"/>
        <v/>
      </c>
    </row>
    <row r="3645" spans="1:17" x14ac:dyDescent="0.25">
      <c r="A3645">
        <v>3644</v>
      </c>
      <c r="P3645">
        <v>0</v>
      </c>
      <c r="Q3645" t="str">
        <f t="shared" si="57"/>
        <v/>
      </c>
    </row>
    <row r="3646" spans="1:17" x14ac:dyDescent="0.25">
      <c r="A3646">
        <v>3645</v>
      </c>
      <c r="B3646">
        <v>157.10717700000001</v>
      </c>
      <c r="C3646" s="4">
        <v>1</v>
      </c>
      <c r="P3646">
        <v>1</v>
      </c>
      <c r="Q3646" t="str">
        <f t="shared" si="57"/>
        <v>1</v>
      </c>
    </row>
    <row r="3647" spans="1:17" x14ac:dyDescent="0.25">
      <c r="A3647">
        <v>3646</v>
      </c>
      <c r="B3647">
        <v>157.10717700000001</v>
      </c>
      <c r="C3647" s="4">
        <v>1</v>
      </c>
      <c r="P3647">
        <v>1</v>
      </c>
      <c r="Q3647" t="str">
        <f t="shared" si="57"/>
        <v>1</v>
      </c>
    </row>
    <row r="3648" spans="1:17" x14ac:dyDescent="0.25">
      <c r="A3648">
        <v>3647</v>
      </c>
      <c r="B3648">
        <v>157.10717700000001</v>
      </c>
      <c r="C3648" s="4">
        <v>1</v>
      </c>
      <c r="P3648">
        <v>1</v>
      </c>
      <c r="Q3648" t="str">
        <f t="shared" si="57"/>
        <v>1</v>
      </c>
    </row>
    <row r="3649" spans="1:17" x14ac:dyDescent="0.25">
      <c r="A3649">
        <v>3648</v>
      </c>
      <c r="B3649">
        <v>157.10717700000001</v>
      </c>
      <c r="C3649" s="4">
        <v>1</v>
      </c>
      <c r="P3649">
        <v>1</v>
      </c>
      <c r="Q3649" t="str">
        <f t="shared" si="57"/>
        <v>1</v>
      </c>
    </row>
    <row r="3650" spans="1:17" x14ac:dyDescent="0.25">
      <c r="A3650">
        <v>3649</v>
      </c>
      <c r="B3650">
        <v>157.10717700000001</v>
      </c>
      <c r="C3650" s="4">
        <v>1</v>
      </c>
      <c r="P3650">
        <v>1</v>
      </c>
      <c r="Q3650" t="str">
        <f t="shared" ref="Q3650:Q3713" si="58">CONCATENATE(C3650,E3650,G3650,I3650)</f>
        <v>1</v>
      </c>
    </row>
    <row r="3651" spans="1:17" x14ac:dyDescent="0.25">
      <c r="A3651">
        <v>3650</v>
      </c>
      <c r="B3651">
        <v>157.10717700000001</v>
      </c>
      <c r="C3651" s="4">
        <v>1</v>
      </c>
      <c r="D3651">
        <v>152.58113700000001</v>
      </c>
      <c r="E3651" s="2">
        <v>2</v>
      </c>
      <c r="P3651">
        <v>2</v>
      </c>
      <c r="Q3651" t="str">
        <f t="shared" si="58"/>
        <v>12</v>
      </c>
    </row>
    <row r="3652" spans="1:17" x14ac:dyDescent="0.25">
      <c r="A3652">
        <v>3651</v>
      </c>
      <c r="B3652">
        <v>157.10717700000001</v>
      </c>
      <c r="C3652" s="4">
        <v>1</v>
      </c>
      <c r="D3652">
        <v>152.58113700000001</v>
      </c>
      <c r="E3652" s="2">
        <v>2</v>
      </c>
      <c r="P3652">
        <v>2</v>
      </c>
      <c r="Q3652" t="str">
        <f t="shared" si="58"/>
        <v>12</v>
      </c>
    </row>
    <row r="3653" spans="1:17" x14ac:dyDescent="0.25">
      <c r="A3653">
        <v>3652</v>
      </c>
      <c r="B3653">
        <v>157.10717700000001</v>
      </c>
      <c r="C3653" s="4">
        <v>1</v>
      </c>
      <c r="D3653">
        <v>152.61164600000001</v>
      </c>
      <c r="E3653" s="2">
        <v>2</v>
      </c>
      <c r="P3653">
        <v>2</v>
      </c>
      <c r="Q3653" t="str">
        <f t="shared" si="58"/>
        <v>12</v>
      </c>
    </row>
    <row r="3654" spans="1:17" x14ac:dyDescent="0.25">
      <c r="A3654">
        <v>3653</v>
      </c>
      <c r="D3654">
        <v>152.69051899999999</v>
      </c>
      <c r="E3654" s="2">
        <v>2</v>
      </c>
      <c r="P3654">
        <v>1</v>
      </c>
      <c r="Q3654" t="str">
        <f t="shared" si="58"/>
        <v>2</v>
      </c>
    </row>
    <row r="3655" spans="1:17" x14ac:dyDescent="0.25">
      <c r="A3655">
        <v>3654</v>
      </c>
      <c r="D3655">
        <v>152.70118200000002</v>
      </c>
      <c r="E3655" s="2">
        <v>2</v>
      </c>
      <c r="P3655">
        <v>1</v>
      </c>
      <c r="Q3655" t="str">
        <f t="shared" si="58"/>
        <v>2</v>
      </c>
    </row>
    <row r="3656" spans="1:17" x14ac:dyDescent="0.25">
      <c r="A3656">
        <v>3655</v>
      </c>
      <c r="D3656">
        <v>152.58113700000001</v>
      </c>
      <c r="E3656" s="2">
        <v>2</v>
      </c>
      <c r="P3656">
        <v>1</v>
      </c>
      <c r="Q3656" t="str">
        <f t="shared" si="58"/>
        <v>2</v>
      </c>
    </row>
    <row r="3657" spans="1:17" x14ac:dyDescent="0.25">
      <c r="A3657">
        <v>3656</v>
      </c>
      <c r="D3657">
        <v>152.58113700000001</v>
      </c>
      <c r="E3657" s="2">
        <v>2</v>
      </c>
      <c r="F3657">
        <v>153.732302</v>
      </c>
      <c r="G3657" s="3">
        <v>3</v>
      </c>
      <c r="P3657">
        <v>2</v>
      </c>
      <c r="Q3657" t="str">
        <f t="shared" si="58"/>
        <v>23</v>
      </c>
    </row>
    <row r="3658" spans="1:17" x14ac:dyDescent="0.25">
      <c r="A3658">
        <v>3657</v>
      </c>
      <c r="F3658">
        <v>153.74357600000002</v>
      </c>
      <c r="G3658" s="3">
        <v>3</v>
      </c>
      <c r="H3658">
        <v>151.86571500000002</v>
      </c>
      <c r="I3658" s="5">
        <v>4</v>
      </c>
      <c r="P3658">
        <v>2</v>
      </c>
      <c r="Q3658" t="str">
        <f t="shared" si="58"/>
        <v>34</v>
      </c>
    </row>
    <row r="3659" spans="1:17" x14ac:dyDescent="0.25">
      <c r="A3659">
        <v>3658</v>
      </c>
      <c r="F3659">
        <v>153.75122900000002</v>
      </c>
      <c r="G3659" s="3">
        <v>3</v>
      </c>
      <c r="H3659">
        <v>151.86571500000002</v>
      </c>
      <c r="I3659" s="5">
        <v>4</v>
      </c>
      <c r="P3659">
        <v>2</v>
      </c>
      <c r="Q3659" t="str">
        <f t="shared" si="58"/>
        <v>34</v>
      </c>
    </row>
    <row r="3660" spans="1:17" x14ac:dyDescent="0.25">
      <c r="A3660">
        <v>3659</v>
      </c>
      <c r="F3660">
        <v>153.73271</v>
      </c>
      <c r="G3660" s="3">
        <v>3</v>
      </c>
      <c r="H3660">
        <v>151.86571500000002</v>
      </c>
      <c r="I3660" s="5">
        <v>4</v>
      </c>
      <c r="P3660">
        <v>2</v>
      </c>
      <c r="Q3660" t="str">
        <f t="shared" si="58"/>
        <v>34</v>
      </c>
    </row>
    <row r="3661" spans="1:17" x14ac:dyDescent="0.25">
      <c r="A3661">
        <v>3660</v>
      </c>
      <c r="F3661">
        <v>153.73572000000001</v>
      </c>
      <c r="G3661" s="3">
        <v>3</v>
      </c>
      <c r="H3661">
        <v>151.86571500000002</v>
      </c>
      <c r="I3661" s="5">
        <v>4</v>
      </c>
      <c r="P3661">
        <v>2</v>
      </c>
      <c r="Q3661" t="str">
        <f t="shared" si="58"/>
        <v>34</v>
      </c>
    </row>
    <row r="3662" spans="1:17" x14ac:dyDescent="0.25">
      <c r="A3662">
        <v>3661</v>
      </c>
      <c r="F3662">
        <v>153.81245000000001</v>
      </c>
      <c r="G3662" s="3">
        <v>3</v>
      </c>
      <c r="H3662">
        <v>151.86571500000002</v>
      </c>
      <c r="I3662" s="5">
        <v>4</v>
      </c>
      <c r="P3662">
        <v>2</v>
      </c>
      <c r="Q3662" t="str">
        <f t="shared" si="58"/>
        <v>34</v>
      </c>
    </row>
    <row r="3663" spans="1:17" x14ac:dyDescent="0.25">
      <c r="A3663">
        <v>3662</v>
      </c>
      <c r="F3663">
        <v>153.732302</v>
      </c>
      <c r="G3663" s="3">
        <v>3</v>
      </c>
      <c r="H3663">
        <v>151.86571500000002</v>
      </c>
      <c r="I3663" s="5">
        <v>4</v>
      </c>
      <c r="P3663">
        <v>2</v>
      </c>
      <c r="Q3663" t="str">
        <f t="shared" si="58"/>
        <v>34</v>
      </c>
    </row>
    <row r="3664" spans="1:17" x14ac:dyDescent="0.25">
      <c r="A3664">
        <v>3663</v>
      </c>
      <c r="H3664">
        <v>151.86571500000002</v>
      </c>
      <c r="I3664" s="5">
        <v>4</v>
      </c>
      <c r="P3664">
        <v>1</v>
      </c>
      <c r="Q3664" t="str">
        <f t="shared" si="58"/>
        <v>4</v>
      </c>
    </row>
    <row r="3665" spans="1:17" x14ac:dyDescent="0.25">
      <c r="A3665">
        <v>3664</v>
      </c>
      <c r="H3665">
        <v>151.86571500000002</v>
      </c>
      <c r="I3665" s="5">
        <v>4</v>
      </c>
      <c r="P3665">
        <v>1</v>
      </c>
      <c r="Q3665" t="str">
        <f t="shared" si="58"/>
        <v>4</v>
      </c>
    </row>
    <row r="3666" spans="1:17" x14ac:dyDescent="0.25">
      <c r="A3666">
        <v>3665</v>
      </c>
      <c r="P3666">
        <v>0</v>
      </c>
      <c r="Q3666" t="str">
        <f t="shared" si="58"/>
        <v/>
      </c>
    </row>
    <row r="3667" spans="1:17" x14ac:dyDescent="0.25">
      <c r="A3667">
        <v>3666</v>
      </c>
      <c r="P3667">
        <v>0</v>
      </c>
      <c r="Q3667" t="str">
        <f t="shared" si="58"/>
        <v/>
      </c>
    </row>
    <row r="3668" spans="1:17" x14ac:dyDescent="0.25">
      <c r="A3668">
        <v>3667</v>
      </c>
      <c r="P3668">
        <v>0</v>
      </c>
      <c r="Q3668" t="str">
        <f t="shared" si="58"/>
        <v/>
      </c>
    </row>
    <row r="3669" spans="1:17" x14ac:dyDescent="0.25">
      <c r="A3669">
        <v>3668</v>
      </c>
      <c r="P3669">
        <v>0</v>
      </c>
      <c r="Q3669" t="str">
        <f t="shared" si="58"/>
        <v/>
      </c>
    </row>
    <row r="3670" spans="1:17" x14ac:dyDescent="0.25">
      <c r="A3670">
        <v>3669</v>
      </c>
      <c r="P3670">
        <v>0</v>
      </c>
      <c r="Q3670" t="str">
        <f t="shared" si="58"/>
        <v/>
      </c>
    </row>
    <row r="3671" spans="1:17" x14ac:dyDescent="0.25">
      <c r="A3671">
        <v>3670</v>
      </c>
      <c r="D3671">
        <v>115.51136600000001</v>
      </c>
      <c r="E3671" s="2">
        <v>2</v>
      </c>
      <c r="P3671">
        <v>1</v>
      </c>
      <c r="Q3671" t="str">
        <f t="shared" si="58"/>
        <v>2</v>
      </c>
    </row>
    <row r="3672" spans="1:17" x14ac:dyDescent="0.25">
      <c r="A3672">
        <v>3671</v>
      </c>
      <c r="D3672">
        <v>115.50580400000001</v>
      </c>
      <c r="E3672" s="2">
        <v>2</v>
      </c>
      <c r="P3672">
        <v>1</v>
      </c>
      <c r="Q3672" t="str">
        <f t="shared" si="58"/>
        <v>2</v>
      </c>
    </row>
    <row r="3673" spans="1:17" x14ac:dyDescent="0.25">
      <c r="A3673">
        <v>3672</v>
      </c>
      <c r="B3673">
        <v>112.38943700000002</v>
      </c>
      <c r="C3673" s="4">
        <v>1</v>
      </c>
      <c r="D3673">
        <v>115.51672200000002</v>
      </c>
      <c r="E3673" s="2">
        <v>2</v>
      </c>
      <c r="P3673">
        <v>2</v>
      </c>
      <c r="Q3673" t="str">
        <f t="shared" si="58"/>
        <v>12</v>
      </c>
    </row>
    <row r="3674" spans="1:17" x14ac:dyDescent="0.25">
      <c r="A3674">
        <v>3673</v>
      </c>
      <c r="B3674">
        <v>112.38704100000001</v>
      </c>
      <c r="C3674" s="4">
        <v>1</v>
      </c>
      <c r="D3674">
        <v>115.47075500000001</v>
      </c>
      <c r="E3674" s="2">
        <v>2</v>
      </c>
      <c r="P3674">
        <v>2</v>
      </c>
      <c r="Q3674" t="str">
        <f t="shared" si="58"/>
        <v>12</v>
      </c>
    </row>
    <row r="3675" spans="1:17" x14ac:dyDescent="0.25">
      <c r="A3675">
        <v>3674</v>
      </c>
      <c r="B3675">
        <v>112.34989800000001</v>
      </c>
      <c r="C3675" s="4">
        <v>1</v>
      </c>
      <c r="D3675">
        <v>115.48376300000001</v>
      </c>
      <c r="E3675" s="2">
        <v>2</v>
      </c>
      <c r="P3675">
        <v>2</v>
      </c>
      <c r="Q3675" t="str">
        <f t="shared" si="58"/>
        <v>12</v>
      </c>
    </row>
    <row r="3676" spans="1:17" x14ac:dyDescent="0.25">
      <c r="A3676">
        <v>3675</v>
      </c>
      <c r="B3676">
        <v>112.355715</v>
      </c>
      <c r="C3676" s="4">
        <v>1</v>
      </c>
      <c r="D3676">
        <v>115.51794700000001</v>
      </c>
      <c r="E3676" s="2">
        <v>2</v>
      </c>
      <c r="P3676">
        <v>2</v>
      </c>
      <c r="Q3676" t="str">
        <f t="shared" si="58"/>
        <v>12</v>
      </c>
    </row>
    <row r="3677" spans="1:17" x14ac:dyDescent="0.25">
      <c r="A3677">
        <v>3676</v>
      </c>
      <c r="B3677">
        <v>112.344897</v>
      </c>
      <c r="C3677" s="4">
        <v>1</v>
      </c>
      <c r="D3677">
        <v>115.51136600000001</v>
      </c>
      <c r="E3677" s="2">
        <v>2</v>
      </c>
      <c r="P3677">
        <v>2</v>
      </c>
      <c r="Q3677" t="str">
        <f t="shared" si="58"/>
        <v>12</v>
      </c>
    </row>
    <row r="3678" spans="1:17" x14ac:dyDescent="0.25">
      <c r="A3678">
        <v>3677</v>
      </c>
      <c r="B3678">
        <v>112.33403200000001</v>
      </c>
      <c r="C3678" s="4">
        <v>1</v>
      </c>
      <c r="D3678">
        <v>115.51136600000001</v>
      </c>
      <c r="E3678" s="2">
        <v>2</v>
      </c>
      <c r="P3678">
        <v>2</v>
      </c>
      <c r="Q3678" t="str">
        <f t="shared" si="58"/>
        <v>12</v>
      </c>
    </row>
    <row r="3679" spans="1:17" x14ac:dyDescent="0.25">
      <c r="A3679">
        <v>3678</v>
      </c>
      <c r="B3679">
        <v>112.27153200000001</v>
      </c>
      <c r="C3679" s="4">
        <v>1</v>
      </c>
      <c r="P3679">
        <v>1</v>
      </c>
      <c r="Q3679" t="str">
        <f t="shared" si="58"/>
        <v>1</v>
      </c>
    </row>
    <row r="3680" spans="1:17" x14ac:dyDescent="0.25">
      <c r="A3680">
        <v>3679</v>
      </c>
      <c r="B3680">
        <v>112.38943700000002</v>
      </c>
      <c r="C3680" s="4">
        <v>1</v>
      </c>
      <c r="P3680">
        <v>1</v>
      </c>
      <c r="Q3680" t="str">
        <f t="shared" si="58"/>
        <v>1</v>
      </c>
    </row>
    <row r="3681" spans="1:17" x14ac:dyDescent="0.25">
      <c r="A3681">
        <v>3680</v>
      </c>
      <c r="P3681">
        <v>0</v>
      </c>
      <c r="Q3681" t="str">
        <f t="shared" si="58"/>
        <v/>
      </c>
    </row>
    <row r="3682" spans="1:17" x14ac:dyDescent="0.25">
      <c r="A3682">
        <v>3681</v>
      </c>
      <c r="F3682">
        <v>110.278986</v>
      </c>
      <c r="G3682" s="3">
        <v>3</v>
      </c>
      <c r="H3682">
        <v>108.944208</v>
      </c>
      <c r="I3682" s="5">
        <v>4</v>
      </c>
      <c r="P3682">
        <v>2</v>
      </c>
      <c r="Q3682" t="str">
        <f t="shared" si="58"/>
        <v>34</v>
      </c>
    </row>
    <row r="3683" spans="1:17" x14ac:dyDescent="0.25">
      <c r="A3683">
        <v>3682</v>
      </c>
      <c r="F3683">
        <v>110.363776</v>
      </c>
      <c r="G3683" s="3">
        <v>3</v>
      </c>
      <c r="H3683">
        <v>108.95721700000001</v>
      </c>
      <c r="I3683" s="5">
        <v>4</v>
      </c>
      <c r="P3683">
        <v>2</v>
      </c>
      <c r="Q3683" t="str">
        <f t="shared" si="58"/>
        <v>34</v>
      </c>
    </row>
    <row r="3684" spans="1:17" x14ac:dyDescent="0.25">
      <c r="A3684">
        <v>3683</v>
      </c>
      <c r="F3684">
        <v>110.315821</v>
      </c>
      <c r="G3684" s="3">
        <v>3</v>
      </c>
      <c r="H3684">
        <v>108.970583</v>
      </c>
      <c r="I3684" s="5">
        <v>4</v>
      </c>
      <c r="P3684">
        <v>2</v>
      </c>
      <c r="Q3684" t="str">
        <f t="shared" si="58"/>
        <v>34</v>
      </c>
    </row>
    <row r="3685" spans="1:17" x14ac:dyDescent="0.25">
      <c r="A3685">
        <v>3684</v>
      </c>
      <c r="F3685">
        <v>110.31153700000002</v>
      </c>
      <c r="G3685" s="3">
        <v>3</v>
      </c>
      <c r="H3685">
        <v>108.972418</v>
      </c>
      <c r="I3685" s="5">
        <v>4</v>
      </c>
      <c r="P3685">
        <v>2</v>
      </c>
      <c r="Q3685" t="str">
        <f t="shared" si="58"/>
        <v>34</v>
      </c>
    </row>
    <row r="3686" spans="1:17" x14ac:dyDescent="0.25">
      <c r="A3686">
        <v>3685</v>
      </c>
      <c r="F3686">
        <v>110.30107700000001</v>
      </c>
      <c r="G3686" s="3">
        <v>3</v>
      </c>
      <c r="H3686">
        <v>108.961298</v>
      </c>
      <c r="I3686" s="5">
        <v>4</v>
      </c>
      <c r="P3686">
        <v>2</v>
      </c>
      <c r="Q3686" t="str">
        <f t="shared" si="58"/>
        <v>34</v>
      </c>
    </row>
    <row r="3687" spans="1:17" x14ac:dyDescent="0.25">
      <c r="A3687">
        <v>3686</v>
      </c>
      <c r="F3687">
        <v>110.36056400000001</v>
      </c>
      <c r="G3687" s="3">
        <v>3</v>
      </c>
      <c r="H3687">
        <v>108.95109400000001</v>
      </c>
      <c r="I3687" s="5">
        <v>4</v>
      </c>
      <c r="P3687">
        <v>2</v>
      </c>
      <c r="Q3687" t="str">
        <f t="shared" si="58"/>
        <v>34</v>
      </c>
    </row>
    <row r="3688" spans="1:17" x14ac:dyDescent="0.25">
      <c r="A3688">
        <v>3687</v>
      </c>
      <c r="F3688">
        <v>110.278986</v>
      </c>
      <c r="G3688" s="3">
        <v>3</v>
      </c>
      <c r="H3688">
        <v>108.92318900000001</v>
      </c>
      <c r="I3688" s="5">
        <v>4</v>
      </c>
      <c r="P3688">
        <v>2</v>
      </c>
      <c r="Q3688" t="str">
        <f t="shared" si="58"/>
        <v>34</v>
      </c>
    </row>
    <row r="3689" spans="1:17" x14ac:dyDescent="0.25">
      <c r="A3689">
        <v>3688</v>
      </c>
      <c r="F3689">
        <v>110.278986</v>
      </c>
      <c r="G3689" s="3">
        <v>3</v>
      </c>
      <c r="H3689">
        <v>108.944208</v>
      </c>
      <c r="I3689" s="5">
        <v>4</v>
      </c>
      <c r="P3689">
        <v>2</v>
      </c>
      <c r="Q3689" t="str">
        <f t="shared" si="58"/>
        <v>34</v>
      </c>
    </row>
    <row r="3690" spans="1:17" x14ac:dyDescent="0.25">
      <c r="A3690">
        <v>3689</v>
      </c>
      <c r="P3690">
        <v>0</v>
      </c>
      <c r="Q3690" t="str">
        <f t="shared" si="58"/>
        <v/>
      </c>
    </row>
    <row r="3691" spans="1:17" x14ac:dyDescent="0.25">
      <c r="A3691">
        <v>3690</v>
      </c>
      <c r="P3691">
        <v>0</v>
      </c>
      <c r="Q3691" t="str">
        <f t="shared" si="58"/>
        <v/>
      </c>
    </row>
    <row r="3692" spans="1:17" x14ac:dyDescent="0.25">
      <c r="A3692">
        <v>3691</v>
      </c>
      <c r="D3692">
        <v>87.554352000000009</v>
      </c>
      <c r="E3692" s="2">
        <v>2</v>
      </c>
      <c r="P3692">
        <v>1</v>
      </c>
      <c r="Q3692" t="str">
        <f t="shared" si="58"/>
        <v>2</v>
      </c>
    </row>
    <row r="3693" spans="1:17" x14ac:dyDescent="0.25">
      <c r="A3693">
        <v>3692</v>
      </c>
      <c r="D3693">
        <v>87.547924000000009</v>
      </c>
      <c r="E3693" s="2">
        <v>2</v>
      </c>
      <c r="P3693">
        <v>1</v>
      </c>
      <c r="Q3693" t="str">
        <f t="shared" si="58"/>
        <v>2</v>
      </c>
    </row>
    <row r="3694" spans="1:17" x14ac:dyDescent="0.25">
      <c r="A3694">
        <v>3693</v>
      </c>
      <c r="D3694">
        <v>87.54868900000001</v>
      </c>
      <c r="E3694" s="2">
        <v>2</v>
      </c>
      <c r="P3694">
        <v>1</v>
      </c>
      <c r="Q3694" t="str">
        <f t="shared" si="58"/>
        <v>2</v>
      </c>
    </row>
    <row r="3695" spans="1:17" x14ac:dyDescent="0.25">
      <c r="A3695">
        <v>3694</v>
      </c>
      <c r="D3695">
        <v>87.561852000000002</v>
      </c>
      <c r="E3695" s="2">
        <v>2</v>
      </c>
      <c r="P3695">
        <v>1</v>
      </c>
      <c r="Q3695" t="str">
        <f t="shared" si="58"/>
        <v>2</v>
      </c>
    </row>
    <row r="3696" spans="1:17" x14ac:dyDescent="0.25">
      <c r="A3696">
        <v>3695</v>
      </c>
      <c r="D3696">
        <v>87.563535999999999</v>
      </c>
      <c r="E3696" s="2">
        <v>2</v>
      </c>
      <c r="P3696">
        <v>1</v>
      </c>
      <c r="Q3696" t="str">
        <f t="shared" si="58"/>
        <v>2</v>
      </c>
    </row>
    <row r="3697" spans="1:17" x14ac:dyDescent="0.25">
      <c r="A3697">
        <v>3696</v>
      </c>
      <c r="B3697">
        <v>81.679608000000002</v>
      </c>
      <c r="C3697" s="4">
        <v>1</v>
      </c>
      <c r="D3697">
        <v>87.542261000000011</v>
      </c>
      <c r="E3697" s="2">
        <v>2</v>
      </c>
      <c r="P3697">
        <v>2</v>
      </c>
      <c r="Q3697" t="str">
        <f t="shared" si="58"/>
        <v>12</v>
      </c>
    </row>
    <row r="3698" spans="1:17" x14ac:dyDescent="0.25">
      <c r="A3698">
        <v>3697</v>
      </c>
      <c r="B3698">
        <v>81.651650000000004</v>
      </c>
      <c r="C3698" s="4">
        <v>1</v>
      </c>
      <c r="D3698">
        <v>87.506651000000005</v>
      </c>
      <c r="E3698" s="2">
        <v>2</v>
      </c>
      <c r="P3698">
        <v>2</v>
      </c>
      <c r="Q3698" t="str">
        <f t="shared" si="58"/>
        <v>12</v>
      </c>
    </row>
    <row r="3699" spans="1:17" x14ac:dyDescent="0.25">
      <c r="A3699">
        <v>3698</v>
      </c>
      <c r="B3699">
        <v>81.678435000000007</v>
      </c>
      <c r="C3699" s="4">
        <v>1</v>
      </c>
      <c r="D3699">
        <v>87.554352000000009</v>
      </c>
      <c r="E3699" s="2">
        <v>2</v>
      </c>
      <c r="P3699">
        <v>2</v>
      </c>
      <c r="Q3699" t="str">
        <f t="shared" si="58"/>
        <v>12</v>
      </c>
    </row>
    <row r="3700" spans="1:17" x14ac:dyDescent="0.25">
      <c r="A3700">
        <v>3699</v>
      </c>
      <c r="B3700">
        <v>81.676598000000013</v>
      </c>
      <c r="C3700" s="4">
        <v>1</v>
      </c>
      <c r="P3700">
        <v>1</v>
      </c>
      <c r="Q3700" t="str">
        <f t="shared" si="58"/>
        <v>1</v>
      </c>
    </row>
    <row r="3701" spans="1:17" x14ac:dyDescent="0.25">
      <c r="A3701">
        <v>3700</v>
      </c>
      <c r="B3701">
        <v>81.666496000000009</v>
      </c>
      <c r="C3701" s="4">
        <v>1</v>
      </c>
      <c r="P3701">
        <v>1</v>
      </c>
      <c r="Q3701" t="str">
        <f t="shared" si="58"/>
        <v>1</v>
      </c>
    </row>
    <row r="3702" spans="1:17" x14ac:dyDescent="0.25">
      <c r="A3702">
        <v>3701</v>
      </c>
      <c r="B3702">
        <v>81.662619000000007</v>
      </c>
      <c r="C3702" s="4">
        <v>1</v>
      </c>
      <c r="P3702">
        <v>1</v>
      </c>
      <c r="Q3702" t="str">
        <f t="shared" si="58"/>
        <v>1</v>
      </c>
    </row>
    <row r="3703" spans="1:17" x14ac:dyDescent="0.25">
      <c r="A3703">
        <v>3702</v>
      </c>
      <c r="B3703">
        <v>81.64583300000001</v>
      </c>
      <c r="C3703" s="4">
        <v>1</v>
      </c>
      <c r="P3703">
        <v>1</v>
      </c>
      <c r="Q3703" t="str">
        <f t="shared" si="58"/>
        <v>1</v>
      </c>
    </row>
    <row r="3704" spans="1:17" x14ac:dyDescent="0.25">
      <c r="A3704">
        <v>3703</v>
      </c>
      <c r="B3704">
        <v>81.679608000000002</v>
      </c>
      <c r="C3704" s="4">
        <v>1</v>
      </c>
      <c r="P3704">
        <v>1</v>
      </c>
      <c r="Q3704" t="str">
        <f t="shared" si="58"/>
        <v>1</v>
      </c>
    </row>
    <row r="3705" spans="1:17" x14ac:dyDescent="0.25">
      <c r="A3705">
        <v>3704</v>
      </c>
      <c r="F3705">
        <v>81.661905000000004</v>
      </c>
      <c r="G3705" s="3">
        <v>3</v>
      </c>
      <c r="H3705">
        <v>81.553645000000003</v>
      </c>
      <c r="I3705" s="5">
        <v>4</v>
      </c>
      <c r="P3705">
        <v>2</v>
      </c>
      <c r="Q3705" t="str">
        <f t="shared" si="58"/>
        <v>34</v>
      </c>
    </row>
    <row r="3706" spans="1:17" x14ac:dyDescent="0.25">
      <c r="A3706">
        <v>3705</v>
      </c>
      <c r="F3706">
        <v>81.661905000000004</v>
      </c>
      <c r="G3706" s="3">
        <v>3</v>
      </c>
      <c r="H3706">
        <v>81.529667000000003</v>
      </c>
      <c r="I3706" s="5">
        <v>4</v>
      </c>
      <c r="P3706">
        <v>2</v>
      </c>
      <c r="Q3706" t="str">
        <f t="shared" si="58"/>
        <v>34</v>
      </c>
    </row>
    <row r="3707" spans="1:17" x14ac:dyDescent="0.25">
      <c r="A3707">
        <v>3706</v>
      </c>
      <c r="F3707">
        <v>81.661905000000004</v>
      </c>
      <c r="G3707" s="3">
        <v>3</v>
      </c>
      <c r="H3707">
        <v>81.535279000000003</v>
      </c>
      <c r="I3707" s="5">
        <v>4</v>
      </c>
      <c r="P3707">
        <v>2</v>
      </c>
      <c r="Q3707" t="str">
        <f t="shared" si="58"/>
        <v>34</v>
      </c>
    </row>
    <row r="3708" spans="1:17" x14ac:dyDescent="0.25">
      <c r="A3708">
        <v>3707</v>
      </c>
      <c r="F3708">
        <v>81.661905000000004</v>
      </c>
      <c r="G3708" s="3">
        <v>3</v>
      </c>
      <c r="H3708">
        <v>81.504515000000012</v>
      </c>
      <c r="I3708" s="5">
        <v>4</v>
      </c>
      <c r="P3708">
        <v>2</v>
      </c>
      <c r="Q3708" t="str">
        <f t="shared" si="58"/>
        <v>34</v>
      </c>
    </row>
    <row r="3709" spans="1:17" x14ac:dyDescent="0.25">
      <c r="A3709">
        <v>3708</v>
      </c>
      <c r="F3709">
        <v>81.661905000000004</v>
      </c>
      <c r="G3709" s="3">
        <v>3</v>
      </c>
      <c r="H3709">
        <v>81.507882000000009</v>
      </c>
      <c r="I3709" s="5">
        <v>4</v>
      </c>
      <c r="P3709">
        <v>2</v>
      </c>
      <c r="Q3709" t="str">
        <f t="shared" si="58"/>
        <v>34</v>
      </c>
    </row>
    <row r="3710" spans="1:17" x14ac:dyDescent="0.25">
      <c r="A3710">
        <v>3709</v>
      </c>
      <c r="F3710">
        <v>81.661905000000004</v>
      </c>
      <c r="G3710" s="3">
        <v>3</v>
      </c>
      <c r="H3710">
        <v>81.562472000000014</v>
      </c>
      <c r="I3710" s="5">
        <v>4</v>
      </c>
      <c r="P3710">
        <v>2</v>
      </c>
      <c r="Q3710" t="str">
        <f t="shared" si="58"/>
        <v>34</v>
      </c>
    </row>
    <row r="3711" spans="1:17" x14ac:dyDescent="0.25">
      <c r="A3711">
        <v>3710</v>
      </c>
      <c r="F3711">
        <v>81.661905000000004</v>
      </c>
      <c r="G3711" s="3">
        <v>3</v>
      </c>
      <c r="H3711">
        <v>81.544411000000011</v>
      </c>
      <c r="I3711" s="5">
        <v>4</v>
      </c>
      <c r="P3711">
        <v>2</v>
      </c>
      <c r="Q3711" t="str">
        <f t="shared" si="58"/>
        <v>34</v>
      </c>
    </row>
    <row r="3712" spans="1:17" x14ac:dyDescent="0.25">
      <c r="A3712">
        <v>3711</v>
      </c>
      <c r="D3712">
        <v>65.613056</v>
      </c>
      <c r="E3712" s="2">
        <v>2</v>
      </c>
      <c r="F3712">
        <v>81.661905000000004</v>
      </c>
      <c r="G3712" s="3">
        <v>3</v>
      </c>
      <c r="H3712">
        <v>81.553645000000003</v>
      </c>
      <c r="I3712" s="5">
        <v>4</v>
      </c>
      <c r="P3712">
        <v>3</v>
      </c>
      <c r="Q3712" t="str">
        <f t="shared" si="58"/>
        <v>234</v>
      </c>
    </row>
    <row r="3713" spans="1:17" x14ac:dyDescent="0.25">
      <c r="A3713">
        <v>3712</v>
      </c>
      <c r="D3713">
        <v>65.638267000000013</v>
      </c>
      <c r="E3713" s="2">
        <v>2</v>
      </c>
      <c r="F3713">
        <v>81.661905000000004</v>
      </c>
      <c r="G3713" s="3">
        <v>3</v>
      </c>
      <c r="P3713">
        <v>2</v>
      </c>
      <c r="Q3713" t="str">
        <f t="shared" si="58"/>
        <v>23</v>
      </c>
    </row>
    <row r="3714" spans="1:17" x14ac:dyDescent="0.25">
      <c r="A3714">
        <v>3713</v>
      </c>
      <c r="D3714">
        <v>65.641895000000005</v>
      </c>
      <c r="E3714" s="2">
        <v>2</v>
      </c>
      <c r="P3714">
        <v>1</v>
      </c>
      <c r="Q3714" t="str">
        <f t="shared" ref="Q3714:Q3777" si="59">CONCATENATE(C3714,E3714,G3714,I3714)</f>
        <v>2</v>
      </c>
    </row>
    <row r="3715" spans="1:17" x14ac:dyDescent="0.25">
      <c r="A3715">
        <v>3714</v>
      </c>
      <c r="D3715">
        <v>65.613056</v>
      </c>
      <c r="E3715" s="2">
        <v>2</v>
      </c>
      <c r="P3715">
        <v>1</v>
      </c>
      <c r="Q3715" t="str">
        <f t="shared" si="59"/>
        <v>2</v>
      </c>
    </row>
    <row r="3716" spans="1:17" x14ac:dyDescent="0.25">
      <c r="A3716">
        <v>3715</v>
      </c>
      <c r="D3716">
        <v>65.585056000000009</v>
      </c>
      <c r="E3716" s="2">
        <v>2</v>
      </c>
      <c r="P3716">
        <v>1</v>
      </c>
      <c r="Q3716" t="str">
        <f t="shared" si="59"/>
        <v>2</v>
      </c>
    </row>
    <row r="3717" spans="1:17" x14ac:dyDescent="0.25">
      <c r="A3717">
        <v>3716</v>
      </c>
      <c r="D3717">
        <v>65.608951000000005</v>
      </c>
      <c r="E3717" s="2">
        <v>2</v>
      </c>
      <c r="P3717">
        <v>1</v>
      </c>
      <c r="Q3717" t="str">
        <f t="shared" si="59"/>
        <v>2</v>
      </c>
    </row>
    <row r="3718" spans="1:17" x14ac:dyDescent="0.25">
      <c r="A3718">
        <v>3717</v>
      </c>
      <c r="D3718">
        <v>65.617057000000003</v>
      </c>
      <c r="E3718" s="2">
        <v>2</v>
      </c>
      <c r="P3718">
        <v>1</v>
      </c>
      <c r="Q3718" t="str">
        <f t="shared" si="59"/>
        <v>2</v>
      </c>
    </row>
    <row r="3719" spans="1:17" x14ac:dyDescent="0.25">
      <c r="A3719">
        <v>3718</v>
      </c>
      <c r="D3719">
        <v>65.627216000000004</v>
      </c>
      <c r="E3719" s="2">
        <v>2</v>
      </c>
      <c r="P3719">
        <v>1</v>
      </c>
      <c r="Q3719" t="str">
        <f t="shared" si="59"/>
        <v>2</v>
      </c>
    </row>
    <row r="3720" spans="1:17" x14ac:dyDescent="0.25">
      <c r="A3720">
        <v>3719</v>
      </c>
      <c r="D3720">
        <v>65.523475000000005</v>
      </c>
      <c r="E3720" s="2">
        <v>2</v>
      </c>
      <c r="P3720">
        <v>1</v>
      </c>
      <c r="Q3720" t="str">
        <f t="shared" si="59"/>
        <v>2</v>
      </c>
    </row>
    <row r="3721" spans="1:17" x14ac:dyDescent="0.25">
      <c r="A3721">
        <v>3720</v>
      </c>
      <c r="B3721">
        <v>56.201583000000007</v>
      </c>
      <c r="C3721" s="4">
        <v>1</v>
      </c>
      <c r="D3721">
        <v>65.613056</v>
      </c>
      <c r="E3721" s="2">
        <v>2</v>
      </c>
      <c r="P3721">
        <v>2</v>
      </c>
      <c r="Q3721" t="str">
        <f t="shared" si="59"/>
        <v>12</v>
      </c>
    </row>
    <row r="3722" spans="1:17" x14ac:dyDescent="0.25">
      <c r="A3722">
        <v>3721</v>
      </c>
      <c r="B3722">
        <v>56.096004000000001</v>
      </c>
      <c r="C3722" s="4">
        <v>1</v>
      </c>
      <c r="P3722">
        <v>1</v>
      </c>
      <c r="Q3722" t="str">
        <f t="shared" si="59"/>
        <v>1</v>
      </c>
    </row>
    <row r="3723" spans="1:17" x14ac:dyDescent="0.25">
      <c r="A3723">
        <v>3722</v>
      </c>
      <c r="B3723">
        <v>56.119373000000003</v>
      </c>
      <c r="C3723" s="4">
        <v>1</v>
      </c>
      <c r="P3723">
        <v>1</v>
      </c>
      <c r="Q3723" t="str">
        <f t="shared" si="59"/>
        <v>1</v>
      </c>
    </row>
    <row r="3724" spans="1:17" x14ac:dyDescent="0.25">
      <c r="A3724">
        <v>3723</v>
      </c>
      <c r="B3724">
        <v>56.170947000000005</v>
      </c>
      <c r="C3724" s="4">
        <v>1</v>
      </c>
      <c r="P3724">
        <v>1</v>
      </c>
      <c r="Q3724" t="str">
        <f t="shared" si="59"/>
        <v>1</v>
      </c>
    </row>
    <row r="3725" spans="1:17" x14ac:dyDescent="0.25">
      <c r="A3725">
        <v>3724</v>
      </c>
      <c r="B3725">
        <v>56.146213000000003</v>
      </c>
      <c r="C3725" s="4">
        <v>1</v>
      </c>
      <c r="P3725">
        <v>1</v>
      </c>
      <c r="Q3725" t="str">
        <f t="shared" si="59"/>
        <v>1</v>
      </c>
    </row>
    <row r="3726" spans="1:17" x14ac:dyDescent="0.25">
      <c r="A3726">
        <v>3725</v>
      </c>
      <c r="B3726">
        <v>56.195632000000003</v>
      </c>
      <c r="C3726" s="4">
        <v>1</v>
      </c>
      <c r="P3726">
        <v>1</v>
      </c>
      <c r="Q3726" t="str">
        <f t="shared" si="59"/>
        <v>1</v>
      </c>
    </row>
    <row r="3727" spans="1:17" x14ac:dyDescent="0.25">
      <c r="A3727">
        <v>3726</v>
      </c>
      <c r="B3727">
        <v>56.218635000000006</v>
      </c>
      <c r="C3727" s="4">
        <v>1</v>
      </c>
      <c r="H3727">
        <v>59.379215000000002</v>
      </c>
      <c r="I3727" s="5">
        <v>4</v>
      </c>
      <c r="P3727">
        <v>2</v>
      </c>
      <c r="Q3727" t="str">
        <f t="shared" si="59"/>
        <v>14</v>
      </c>
    </row>
    <row r="3728" spans="1:17" x14ac:dyDescent="0.25">
      <c r="A3728">
        <v>3727</v>
      </c>
      <c r="B3728">
        <v>56.205161000000004</v>
      </c>
      <c r="C3728" s="4">
        <v>1</v>
      </c>
      <c r="H3728">
        <v>59.359424000000004</v>
      </c>
      <c r="I3728" s="5">
        <v>4</v>
      </c>
      <c r="P3728">
        <v>2</v>
      </c>
      <c r="Q3728" t="str">
        <f t="shared" si="59"/>
        <v>14</v>
      </c>
    </row>
    <row r="3729" spans="1:17" x14ac:dyDescent="0.25">
      <c r="A3729">
        <v>3728</v>
      </c>
      <c r="B3729">
        <v>56.201583000000007</v>
      </c>
      <c r="C3729" s="4">
        <v>1</v>
      </c>
      <c r="H3729">
        <v>59.396423000000006</v>
      </c>
      <c r="I3729" s="5">
        <v>4</v>
      </c>
      <c r="P3729">
        <v>2</v>
      </c>
      <c r="Q3729" t="str">
        <f t="shared" si="59"/>
        <v>14</v>
      </c>
    </row>
    <row r="3730" spans="1:17" x14ac:dyDescent="0.25">
      <c r="A3730">
        <v>3729</v>
      </c>
      <c r="F3730">
        <v>56.212688</v>
      </c>
      <c r="G3730" s="3">
        <v>3</v>
      </c>
      <c r="H3730">
        <v>59.458949000000004</v>
      </c>
      <c r="I3730" s="5">
        <v>4</v>
      </c>
      <c r="P3730">
        <v>2</v>
      </c>
      <c r="Q3730" t="str">
        <f t="shared" si="59"/>
        <v>34</v>
      </c>
    </row>
    <row r="3731" spans="1:17" x14ac:dyDescent="0.25">
      <c r="A3731">
        <v>3730</v>
      </c>
      <c r="F3731">
        <v>56.198898</v>
      </c>
      <c r="G3731" s="3">
        <v>3</v>
      </c>
      <c r="H3731">
        <v>59.455581000000002</v>
      </c>
      <c r="I3731" s="5">
        <v>4</v>
      </c>
      <c r="P3731">
        <v>2</v>
      </c>
      <c r="Q3731" t="str">
        <f t="shared" si="59"/>
        <v>34</v>
      </c>
    </row>
    <row r="3732" spans="1:17" x14ac:dyDescent="0.25">
      <c r="A3732">
        <v>3731</v>
      </c>
      <c r="F3732">
        <v>56.214000000000006</v>
      </c>
      <c r="G3732" s="3">
        <v>3</v>
      </c>
      <c r="H3732">
        <v>59.421108000000004</v>
      </c>
      <c r="I3732" s="5">
        <v>4</v>
      </c>
      <c r="P3732">
        <v>2</v>
      </c>
      <c r="Q3732" t="str">
        <f t="shared" si="59"/>
        <v>34</v>
      </c>
    </row>
    <row r="3733" spans="1:17" x14ac:dyDescent="0.25">
      <c r="A3733">
        <v>3732</v>
      </c>
      <c r="F3733">
        <v>56.200107000000003</v>
      </c>
      <c r="G3733" s="3">
        <v>3</v>
      </c>
      <c r="H3733">
        <v>59.440055000000001</v>
      </c>
      <c r="I3733" s="5">
        <v>4</v>
      </c>
      <c r="P3733">
        <v>2</v>
      </c>
      <c r="Q3733" t="str">
        <f t="shared" si="59"/>
        <v>34</v>
      </c>
    </row>
    <row r="3734" spans="1:17" x14ac:dyDescent="0.25">
      <c r="A3734">
        <v>3733</v>
      </c>
      <c r="F3734">
        <v>56.170215000000006</v>
      </c>
      <c r="G3734" s="3">
        <v>3</v>
      </c>
      <c r="H3734">
        <v>59.375213000000002</v>
      </c>
      <c r="I3734" s="5">
        <v>4</v>
      </c>
      <c r="P3734">
        <v>2</v>
      </c>
      <c r="Q3734" t="str">
        <f t="shared" si="59"/>
        <v>34</v>
      </c>
    </row>
    <row r="3735" spans="1:17" x14ac:dyDescent="0.25">
      <c r="A3735">
        <v>3734</v>
      </c>
      <c r="D3735">
        <v>40.122108000000004</v>
      </c>
      <c r="E3735" s="2">
        <v>2</v>
      </c>
      <c r="F3735">
        <v>56.142002000000005</v>
      </c>
      <c r="G3735" s="3">
        <v>3</v>
      </c>
      <c r="H3735">
        <v>59.379215000000002</v>
      </c>
      <c r="I3735" s="5">
        <v>4</v>
      </c>
      <c r="P3735">
        <v>3</v>
      </c>
      <c r="Q3735" t="str">
        <f t="shared" si="59"/>
        <v>234</v>
      </c>
    </row>
    <row r="3736" spans="1:17" x14ac:dyDescent="0.25">
      <c r="A3736">
        <v>3735</v>
      </c>
      <c r="D3736">
        <v>40.145317000000006</v>
      </c>
      <c r="E3736" s="2">
        <v>2</v>
      </c>
      <c r="F3736">
        <v>56.206317000000006</v>
      </c>
      <c r="G3736" s="3">
        <v>3</v>
      </c>
      <c r="P3736">
        <v>2</v>
      </c>
      <c r="Q3736" t="str">
        <f t="shared" si="59"/>
        <v>23</v>
      </c>
    </row>
    <row r="3737" spans="1:17" x14ac:dyDescent="0.25">
      <c r="A3737">
        <v>3736</v>
      </c>
      <c r="D3737">
        <v>40.12453</v>
      </c>
      <c r="E3737" s="2">
        <v>2</v>
      </c>
      <c r="F3737">
        <v>56.122688000000004</v>
      </c>
      <c r="G3737" s="3">
        <v>3</v>
      </c>
      <c r="P3737">
        <v>2</v>
      </c>
      <c r="Q3737" t="str">
        <f t="shared" si="59"/>
        <v>23</v>
      </c>
    </row>
    <row r="3738" spans="1:17" x14ac:dyDescent="0.25">
      <c r="A3738">
        <v>3737</v>
      </c>
      <c r="D3738">
        <v>40.128055000000003</v>
      </c>
      <c r="E3738" s="2">
        <v>2</v>
      </c>
      <c r="F3738">
        <v>56.212688</v>
      </c>
      <c r="G3738" s="3">
        <v>3</v>
      </c>
      <c r="P3738">
        <v>2</v>
      </c>
      <c r="Q3738" t="str">
        <f t="shared" si="59"/>
        <v>23</v>
      </c>
    </row>
    <row r="3739" spans="1:17" x14ac:dyDescent="0.25">
      <c r="A3739">
        <v>3738</v>
      </c>
      <c r="D3739">
        <v>40.133476000000002</v>
      </c>
      <c r="E3739" s="2">
        <v>2</v>
      </c>
      <c r="P3739">
        <v>1</v>
      </c>
      <c r="Q3739" t="str">
        <f t="shared" si="59"/>
        <v>2</v>
      </c>
    </row>
    <row r="3740" spans="1:17" x14ac:dyDescent="0.25">
      <c r="A3740">
        <v>3739</v>
      </c>
      <c r="D3740">
        <v>40.119373000000003</v>
      </c>
      <c r="E3740" s="2">
        <v>2</v>
      </c>
      <c r="P3740">
        <v>1</v>
      </c>
      <c r="Q3740" t="str">
        <f t="shared" si="59"/>
        <v>2</v>
      </c>
    </row>
    <row r="3741" spans="1:17" x14ac:dyDescent="0.25">
      <c r="A3741">
        <v>3740</v>
      </c>
      <c r="D3741">
        <v>40.112743000000002</v>
      </c>
      <c r="E3741" s="2">
        <v>2</v>
      </c>
      <c r="P3741">
        <v>1</v>
      </c>
      <c r="Q3741" t="str">
        <f t="shared" si="59"/>
        <v>2</v>
      </c>
    </row>
    <row r="3742" spans="1:17" x14ac:dyDescent="0.25">
      <c r="A3742">
        <v>3741</v>
      </c>
      <c r="D3742">
        <v>40.100269000000004</v>
      </c>
      <c r="E3742" s="2">
        <v>2</v>
      </c>
      <c r="P3742">
        <v>1</v>
      </c>
      <c r="Q3742" t="str">
        <f t="shared" si="59"/>
        <v>2</v>
      </c>
    </row>
    <row r="3743" spans="1:17" x14ac:dyDescent="0.25">
      <c r="A3743">
        <v>3742</v>
      </c>
      <c r="D3743">
        <v>40.117847000000005</v>
      </c>
      <c r="E3743" s="2">
        <v>2</v>
      </c>
      <c r="P3743">
        <v>1</v>
      </c>
      <c r="Q3743" t="str">
        <f t="shared" si="59"/>
        <v>2</v>
      </c>
    </row>
    <row r="3744" spans="1:17" x14ac:dyDescent="0.25">
      <c r="A3744">
        <v>3743</v>
      </c>
      <c r="D3744">
        <v>40.122108000000004</v>
      </c>
      <c r="E3744" s="2">
        <v>2</v>
      </c>
      <c r="P3744">
        <v>1</v>
      </c>
      <c r="Q3744" t="str">
        <f t="shared" si="59"/>
        <v>2</v>
      </c>
    </row>
    <row r="3745" spans="1:17" x14ac:dyDescent="0.25">
      <c r="A3745">
        <v>3744</v>
      </c>
      <c r="B3745">
        <v>29.987371000000003</v>
      </c>
      <c r="C3745" s="4">
        <v>1</v>
      </c>
      <c r="P3745">
        <v>1</v>
      </c>
      <c r="Q3745" t="str">
        <f t="shared" si="59"/>
        <v>1</v>
      </c>
    </row>
    <row r="3746" spans="1:17" x14ac:dyDescent="0.25">
      <c r="A3746">
        <v>3745</v>
      </c>
      <c r="B3746">
        <v>29.952477999999999</v>
      </c>
      <c r="C3746" s="4">
        <v>1</v>
      </c>
      <c r="P3746">
        <v>1</v>
      </c>
      <c r="Q3746" t="str">
        <f t="shared" si="59"/>
        <v>1</v>
      </c>
    </row>
    <row r="3747" spans="1:17" x14ac:dyDescent="0.25">
      <c r="A3747">
        <v>3746</v>
      </c>
      <c r="B3747">
        <v>29.938265999999999</v>
      </c>
      <c r="C3747" s="4">
        <v>1</v>
      </c>
      <c r="P3747">
        <v>1</v>
      </c>
      <c r="Q3747" t="str">
        <f t="shared" si="59"/>
        <v>1</v>
      </c>
    </row>
    <row r="3748" spans="1:17" x14ac:dyDescent="0.25">
      <c r="A3748">
        <v>3747</v>
      </c>
      <c r="B3748">
        <v>29.975898000000001</v>
      </c>
      <c r="C3748" s="4">
        <v>1</v>
      </c>
      <c r="P3748">
        <v>1</v>
      </c>
      <c r="Q3748" t="str">
        <f t="shared" si="59"/>
        <v>1</v>
      </c>
    </row>
    <row r="3749" spans="1:17" x14ac:dyDescent="0.25">
      <c r="A3749">
        <v>3748</v>
      </c>
      <c r="B3749">
        <v>29.951793000000002</v>
      </c>
      <c r="C3749" s="4">
        <v>1</v>
      </c>
      <c r="P3749">
        <v>1</v>
      </c>
      <c r="Q3749" t="str">
        <f t="shared" si="59"/>
        <v>1</v>
      </c>
    </row>
    <row r="3750" spans="1:17" x14ac:dyDescent="0.25">
      <c r="A3750">
        <v>3749</v>
      </c>
      <c r="B3750">
        <v>30.008319</v>
      </c>
      <c r="C3750" s="4">
        <v>1</v>
      </c>
      <c r="H3750">
        <v>36.122215000000004</v>
      </c>
      <c r="I3750" s="5">
        <v>4</v>
      </c>
      <c r="P3750">
        <v>2</v>
      </c>
      <c r="Q3750" t="str">
        <f t="shared" si="59"/>
        <v>14</v>
      </c>
    </row>
    <row r="3751" spans="1:17" x14ac:dyDescent="0.25">
      <c r="A3751">
        <v>3750</v>
      </c>
      <c r="B3751">
        <v>29.973003000000006</v>
      </c>
      <c r="C3751" s="4">
        <v>1</v>
      </c>
      <c r="H3751">
        <v>36.082057000000006</v>
      </c>
      <c r="I3751" s="5">
        <v>4</v>
      </c>
      <c r="P3751">
        <v>2</v>
      </c>
      <c r="Q3751" t="str">
        <f t="shared" si="59"/>
        <v>14</v>
      </c>
    </row>
    <row r="3752" spans="1:17" x14ac:dyDescent="0.25">
      <c r="A3752">
        <v>3751</v>
      </c>
      <c r="B3752">
        <v>29.993635000000005</v>
      </c>
      <c r="C3752" s="4">
        <v>1</v>
      </c>
      <c r="H3752">
        <v>36.085584000000004</v>
      </c>
      <c r="I3752" s="5">
        <v>4</v>
      </c>
      <c r="P3752">
        <v>2</v>
      </c>
      <c r="Q3752" t="str">
        <f t="shared" si="59"/>
        <v>14</v>
      </c>
    </row>
    <row r="3753" spans="1:17" x14ac:dyDescent="0.25">
      <c r="A3753">
        <v>3752</v>
      </c>
      <c r="B3753">
        <v>29.981214000000001</v>
      </c>
      <c r="C3753" s="4">
        <v>1</v>
      </c>
      <c r="H3753">
        <v>36.121211000000002</v>
      </c>
      <c r="I3753" s="5">
        <v>4</v>
      </c>
      <c r="P3753">
        <v>2</v>
      </c>
      <c r="Q3753" t="str">
        <f t="shared" si="59"/>
        <v>14</v>
      </c>
    </row>
    <row r="3754" spans="1:17" x14ac:dyDescent="0.25">
      <c r="A3754">
        <v>3753</v>
      </c>
      <c r="B3754">
        <v>29.987371000000003</v>
      </c>
      <c r="C3754" s="4">
        <v>1</v>
      </c>
      <c r="H3754">
        <v>36.117319000000002</v>
      </c>
      <c r="I3754" s="5">
        <v>4</v>
      </c>
      <c r="P3754">
        <v>2</v>
      </c>
      <c r="Q3754" t="str">
        <f t="shared" si="59"/>
        <v>14</v>
      </c>
    </row>
    <row r="3755" spans="1:17" x14ac:dyDescent="0.25">
      <c r="A3755">
        <v>3754</v>
      </c>
      <c r="F3755">
        <v>30.852319000000001</v>
      </c>
      <c r="G3755" s="3">
        <v>3</v>
      </c>
      <c r="H3755">
        <v>36.118900000000004</v>
      </c>
      <c r="I3755" s="5">
        <v>4</v>
      </c>
      <c r="P3755">
        <v>2</v>
      </c>
      <c r="Q3755" t="str">
        <f t="shared" si="59"/>
        <v>34</v>
      </c>
    </row>
    <row r="3756" spans="1:17" x14ac:dyDescent="0.25">
      <c r="A3756">
        <v>3755</v>
      </c>
      <c r="F3756">
        <v>30.852319000000001</v>
      </c>
      <c r="G3756" s="3">
        <v>3</v>
      </c>
      <c r="H3756">
        <v>36.122215000000004</v>
      </c>
      <c r="I3756" s="5">
        <v>4</v>
      </c>
      <c r="J3756">
        <v>39.078899</v>
      </c>
      <c r="K3756" t="s">
        <v>22</v>
      </c>
      <c r="Q3756" t="str">
        <f t="shared" si="59"/>
        <v>34</v>
      </c>
    </row>
    <row r="3757" spans="1:17" x14ac:dyDescent="0.25">
      <c r="A3757">
        <v>3756</v>
      </c>
      <c r="Q3757" t="str">
        <f t="shared" si="59"/>
        <v/>
      </c>
    </row>
    <row r="3758" spans="1:17" x14ac:dyDescent="0.25">
      <c r="A3758">
        <v>3757</v>
      </c>
      <c r="J3758">
        <v>236.00370100000001</v>
      </c>
      <c r="K3758" t="s">
        <v>22</v>
      </c>
      <c r="Q3758" t="str">
        <f t="shared" si="59"/>
        <v/>
      </c>
    </row>
    <row r="3759" spans="1:17" x14ac:dyDescent="0.25">
      <c r="A3759">
        <v>3758</v>
      </c>
      <c r="D3759">
        <v>236.812421</v>
      </c>
      <c r="E3759" s="2">
        <v>2</v>
      </c>
      <c r="P3759">
        <v>1</v>
      </c>
      <c r="Q3759" t="str">
        <f t="shared" si="59"/>
        <v>2</v>
      </c>
    </row>
    <row r="3760" spans="1:17" x14ac:dyDescent="0.25">
      <c r="A3760">
        <v>3759</v>
      </c>
      <c r="D3760">
        <v>236.83154400000001</v>
      </c>
      <c r="E3760" s="2">
        <v>2</v>
      </c>
      <c r="P3760">
        <v>1</v>
      </c>
      <c r="Q3760" t="str">
        <f t="shared" si="59"/>
        <v>2</v>
      </c>
    </row>
    <row r="3761" spans="1:17" x14ac:dyDescent="0.25">
      <c r="A3761">
        <v>3760</v>
      </c>
      <c r="D3761">
        <v>236.85566800000001</v>
      </c>
      <c r="E3761" s="2">
        <v>2</v>
      </c>
      <c r="P3761">
        <v>1</v>
      </c>
      <c r="Q3761" t="str">
        <f t="shared" si="59"/>
        <v>2</v>
      </c>
    </row>
    <row r="3762" spans="1:17" x14ac:dyDescent="0.25">
      <c r="A3762">
        <v>3761</v>
      </c>
      <c r="D3762">
        <v>236.84927500000001</v>
      </c>
      <c r="E3762" s="2">
        <v>2</v>
      </c>
      <c r="P3762">
        <v>1</v>
      </c>
      <c r="Q3762" t="str">
        <f t="shared" si="59"/>
        <v>2</v>
      </c>
    </row>
    <row r="3763" spans="1:17" x14ac:dyDescent="0.25">
      <c r="A3763">
        <v>3762</v>
      </c>
      <c r="D3763">
        <v>236.85515100000001</v>
      </c>
      <c r="E3763" s="2">
        <v>2</v>
      </c>
      <c r="P3763">
        <v>1</v>
      </c>
      <c r="Q3763" t="str">
        <f t="shared" si="59"/>
        <v>2</v>
      </c>
    </row>
    <row r="3764" spans="1:17" x14ac:dyDescent="0.25">
      <c r="A3764">
        <v>3763</v>
      </c>
      <c r="B3764">
        <v>232.55563599999999</v>
      </c>
      <c r="C3764" s="4">
        <v>1</v>
      </c>
      <c r="D3764">
        <v>236.86571800000002</v>
      </c>
      <c r="E3764" s="2">
        <v>2</v>
      </c>
      <c r="P3764">
        <v>2</v>
      </c>
      <c r="Q3764" t="str">
        <f t="shared" si="59"/>
        <v>12</v>
      </c>
    </row>
    <row r="3765" spans="1:17" x14ac:dyDescent="0.25">
      <c r="A3765">
        <v>3764</v>
      </c>
      <c r="B3765">
        <v>232.50399099999998</v>
      </c>
      <c r="C3765" s="4">
        <v>1</v>
      </c>
      <c r="D3765">
        <v>236.86509799999999</v>
      </c>
      <c r="E3765" s="2">
        <v>2</v>
      </c>
      <c r="P3765">
        <v>2</v>
      </c>
      <c r="Q3765" t="str">
        <f t="shared" si="59"/>
        <v>12</v>
      </c>
    </row>
    <row r="3766" spans="1:17" x14ac:dyDescent="0.25">
      <c r="A3766">
        <v>3765</v>
      </c>
      <c r="B3766">
        <v>232.534144</v>
      </c>
      <c r="C3766" s="4">
        <v>1</v>
      </c>
      <c r="D3766">
        <v>236.87448000000001</v>
      </c>
      <c r="E3766" s="2">
        <v>2</v>
      </c>
      <c r="P3766">
        <v>2</v>
      </c>
      <c r="Q3766" t="str">
        <f t="shared" si="59"/>
        <v>12</v>
      </c>
    </row>
    <row r="3767" spans="1:17" x14ac:dyDescent="0.25">
      <c r="A3767">
        <v>3766</v>
      </c>
      <c r="B3767">
        <v>232.53239199999999</v>
      </c>
      <c r="C3767" s="4">
        <v>1</v>
      </c>
      <c r="D3767">
        <v>236.84283199999999</v>
      </c>
      <c r="E3767" s="2">
        <v>2</v>
      </c>
      <c r="P3767">
        <v>2</v>
      </c>
      <c r="Q3767" t="str">
        <f t="shared" si="59"/>
        <v>12</v>
      </c>
    </row>
    <row r="3768" spans="1:17" x14ac:dyDescent="0.25">
      <c r="A3768">
        <v>3767</v>
      </c>
      <c r="B3768">
        <v>232.56465800000001</v>
      </c>
      <c r="C3768" s="4">
        <v>1</v>
      </c>
      <c r="D3768">
        <v>236.812421</v>
      </c>
      <c r="E3768" s="2">
        <v>2</v>
      </c>
      <c r="P3768">
        <v>2</v>
      </c>
      <c r="Q3768" t="str">
        <f t="shared" si="59"/>
        <v>12</v>
      </c>
    </row>
    <row r="3769" spans="1:17" x14ac:dyDescent="0.25">
      <c r="A3769">
        <v>3768</v>
      </c>
      <c r="B3769">
        <v>232.55357599999999</v>
      </c>
      <c r="C3769" s="4">
        <v>1</v>
      </c>
      <c r="P3769">
        <v>1</v>
      </c>
      <c r="Q3769" t="str">
        <f t="shared" si="59"/>
        <v>1</v>
      </c>
    </row>
    <row r="3770" spans="1:17" x14ac:dyDescent="0.25">
      <c r="A3770">
        <v>3769</v>
      </c>
      <c r="B3770">
        <v>232.52800999999999</v>
      </c>
      <c r="C3770" s="4">
        <v>1</v>
      </c>
      <c r="P3770">
        <v>1</v>
      </c>
      <c r="Q3770" t="str">
        <f t="shared" si="59"/>
        <v>1</v>
      </c>
    </row>
    <row r="3771" spans="1:17" x14ac:dyDescent="0.25">
      <c r="A3771">
        <v>3770</v>
      </c>
      <c r="B3771">
        <v>232.48883699999999</v>
      </c>
      <c r="C3771" s="4">
        <v>1</v>
      </c>
      <c r="F3771">
        <v>234.82453799999999</v>
      </c>
      <c r="G3771" s="3">
        <v>3</v>
      </c>
      <c r="H3771">
        <v>234.174159</v>
      </c>
      <c r="I3771" s="5">
        <v>4</v>
      </c>
      <c r="P3771">
        <v>3</v>
      </c>
      <c r="Q3771" t="str">
        <f t="shared" si="59"/>
        <v>134</v>
      </c>
    </row>
    <row r="3772" spans="1:17" x14ac:dyDescent="0.25">
      <c r="A3772">
        <v>3771</v>
      </c>
      <c r="B3772">
        <v>232.55563599999999</v>
      </c>
      <c r="C3772" s="4">
        <v>1</v>
      </c>
      <c r="F3772">
        <v>234.803405</v>
      </c>
      <c r="G3772" s="3">
        <v>3</v>
      </c>
      <c r="H3772">
        <v>234.06555700000001</v>
      </c>
      <c r="I3772" s="5">
        <v>4</v>
      </c>
      <c r="P3772">
        <v>3</v>
      </c>
      <c r="Q3772" t="str">
        <f t="shared" si="59"/>
        <v>134</v>
      </c>
    </row>
    <row r="3773" spans="1:17" x14ac:dyDescent="0.25">
      <c r="A3773">
        <v>3772</v>
      </c>
      <c r="F3773">
        <v>234.84134</v>
      </c>
      <c r="G3773" s="3">
        <v>3</v>
      </c>
      <c r="H3773">
        <v>234.08710199999999</v>
      </c>
      <c r="I3773" s="5">
        <v>4</v>
      </c>
      <c r="P3773">
        <v>2</v>
      </c>
      <c r="Q3773" t="str">
        <f t="shared" si="59"/>
        <v>34</v>
      </c>
    </row>
    <row r="3774" spans="1:17" x14ac:dyDescent="0.25">
      <c r="A3774">
        <v>3773</v>
      </c>
      <c r="F3774">
        <v>234.91278</v>
      </c>
      <c r="G3774" s="3">
        <v>3</v>
      </c>
      <c r="H3774">
        <v>234.08462800000001</v>
      </c>
      <c r="I3774" s="5">
        <v>4</v>
      </c>
      <c r="P3774">
        <v>2</v>
      </c>
      <c r="Q3774" t="str">
        <f t="shared" si="59"/>
        <v>34</v>
      </c>
    </row>
    <row r="3775" spans="1:17" x14ac:dyDescent="0.25">
      <c r="A3775">
        <v>3774</v>
      </c>
      <c r="F3775">
        <v>234.87943200000001</v>
      </c>
      <c r="G3775" s="3">
        <v>3</v>
      </c>
      <c r="H3775">
        <v>234.07169099999999</v>
      </c>
      <c r="I3775" s="5">
        <v>4</v>
      </c>
      <c r="P3775">
        <v>2</v>
      </c>
      <c r="Q3775" t="str">
        <f t="shared" si="59"/>
        <v>34</v>
      </c>
    </row>
    <row r="3776" spans="1:17" x14ac:dyDescent="0.25">
      <c r="A3776">
        <v>3775</v>
      </c>
      <c r="F3776">
        <v>234.85556700000001</v>
      </c>
      <c r="G3776" s="3">
        <v>3</v>
      </c>
      <c r="H3776">
        <v>234.12168800000001</v>
      </c>
      <c r="I3776" s="5">
        <v>4</v>
      </c>
      <c r="P3776">
        <v>2</v>
      </c>
      <c r="Q3776" t="str">
        <f t="shared" si="59"/>
        <v>34</v>
      </c>
    </row>
    <row r="3777" spans="1:17" x14ac:dyDescent="0.25">
      <c r="A3777">
        <v>3776</v>
      </c>
      <c r="F3777">
        <v>234.85412300000002</v>
      </c>
      <c r="G3777" s="3">
        <v>3</v>
      </c>
      <c r="H3777">
        <v>234.107924</v>
      </c>
      <c r="I3777" s="5">
        <v>4</v>
      </c>
      <c r="P3777">
        <v>2</v>
      </c>
      <c r="Q3777" t="str">
        <f t="shared" si="59"/>
        <v>34</v>
      </c>
    </row>
    <row r="3778" spans="1:17" x14ac:dyDescent="0.25">
      <c r="A3778">
        <v>3777</v>
      </c>
      <c r="F3778">
        <v>234.82453799999999</v>
      </c>
      <c r="G3778" s="3">
        <v>3</v>
      </c>
      <c r="H3778">
        <v>234.174159</v>
      </c>
      <c r="I3778" s="5">
        <v>4</v>
      </c>
      <c r="P3778">
        <v>2</v>
      </c>
      <c r="Q3778" t="str">
        <f t="shared" ref="Q3778:Q3841" si="60">CONCATENATE(C3778,E3778,G3778,I3778)</f>
        <v>34</v>
      </c>
    </row>
    <row r="3779" spans="1:17" x14ac:dyDescent="0.25">
      <c r="A3779">
        <v>3778</v>
      </c>
      <c r="P3779">
        <v>0</v>
      </c>
      <c r="Q3779" t="str">
        <f t="shared" si="60"/>
        <v/>
      </c>
    </row>
    <row r="3780" spans="1:17" x14ac:dyDescent="0.25">
      <c r="A3780">
        <v>3779</v>
      </c>
      <c r="P3780">
        <v>0</v>
      </c>
      <c r="Q3780" t="str">
        <f t="shared" si="60"/>
        <v/>
      </c>
    </row>
    <row r="3781" spans="1:17" x14ac:dyDescent="0.25">
      <c r="A3781">
        <v>3780</v>
      </c>
      <c r="P3781">
        <v>0</v>
      </c>
      <c r="Q3781" t="str">
        <f t="shared" si="60"/>
        <v/>
      </c>
    </row>
    <row r="3782" spans="1:17" x14ac:dyDescent="0.25">
      <c r="A3782">
        <v>3781</v>
      </c>
      <c r="P3782">
        <v>0</v>
      </c>
      <c r="Q3782" t="str">
        <f t="shared" si="60"/>
        <v/>
      </c>
    </row>
    <row r="3783" spans="1:17" x14ac:dyDescent="0.25">
      <c r="A3783">
        <v>3782</v>
      </c>
      <c r="P3783">
        <v>0</v>
      </c>
      <c r="Q3783" t="str">
        <f t="shared" si="60"/>
        <v/>
      </c>
    </row>
    <row r="3784" spans="1:17" x14ac:dyDescent="0.25">
      <c r="A3784">
        <v>3783</v>
      </c>
      <c r="P3784">
        <v>0</v>
      </c>
      <c r="Q3784" t="str">
        <f t="shared" si="60"/>
        <v/>
      </c>
    </row>
    <row r="3785" spans="1:17" x14ac:dyDescent="0.25">
      <c r="A3785">
        <v>3784</v>
      </c>
      <c r="P3785">
        <v>0</v>
      </c>
      <c r="Q3785" t="str">
        <f t="shared" si="60"/>
        <v/>
      </c>
    </row>
    <row r="3786" spans="1:17" x14ac:dyDescent="0.25">
      <c r="A3786">
        <v>3785</v>
      </c>
      <c r="P3786">
        <v>0</v>
      </c>
      <c r="Q3786" t="str">
        <f t="shared" si="60"/>
        <v/>
      </c>
    </row>
    <row r="3787" spans="1:17" x14ac:dyDescent="0.25">
      <c r="A3787">
        <v>3786</v>
      </c>
      <c r="P3787">
        <v>0</v>
      </c>
      <c r="Q3787" t="str">
        <f t="shared" si="60"/>
        <v/>
      </c>
    </row>
    <row r="3788" spans="1:17" x14ac:dyDescent="0.25">
      <c r="A3788">
        <v>3787</v>
      </c>
      <c r="B3788">
        <v>206.68908200000001</v>
      </c>
      <c r="C3788" s="4">
        <v>1</v>
      </c>
      <c r="P3788">
        <v>1</v>
      </c>
      <c r="Q3788" t="str">
        <f t="shared" si="60"/>
        <v>1</v>
      </c>
    </row>
    <row r="3789" spans="1:17" x14ac:dyDescent="0.25">
      <c r="A3789">
        <v>3788</v>
      </c>
      <c r="B3789">
        <v>206.648673</v>
      </c>
      <c r="C3789" s="4">
        <v>1</v>
      </c>
      <c r="D3789">
        <v>203.97381799999999</v>
      </c>
      <c r="E3789" s="2">
        <v>2</v>
      </c>
      <c r="P3789">
        <v>2</v>
      </c>
      <c r="Q3789" t="str">
        <f t="shared" si="60"/>
        <v>12</v>
      </c>
    </row>
    <row r="3790" spans="1:17" x14ac:dyDescent="0.25">
      <c r="A3790">
        <v>3789</v>
      </c>
      <c r="B3790">
        <v>206.68087200000002</v>
      </c>
      <c r="C3790" s="4">
        <v>1</v>
      </c>
      <c r="D3790">
        <v>203.98345800000001</v>
      </c>
      <c r="E3790" s="2">
        <v>2</v>
      </c>
      <c r="P3790">
        <v>2</v>
      </c>
      <c r="Q3790" t="str">
        <f t="shared" si="60"/>
        <v>12</v>
      </c>
    </row>
    <row r="3791" spans="1:17" x14ac:dyDescent="0.25">
      <c r="A3791">
        <v>3790</v>
      </c>
      <c r="B3791">
        <v>206.726428</v>
      </c>
      <c r="C3791" s="4">
        <v>1</v>
      </c>
      <c r="D3791">
        <v>203.94611600000002</v>
      </c>
      <c r="E3791" s="2">
        <v>2</v>
      </c>
      <c r="P3791">
        <v>2</v>
      </c>
      <c r="Q3791" t="str">
        <f t="shared" si="60"/>
        <v>12</v>
      </c>
    </row>
    <row r="3792" spans="1:17" x14ac:dyDescent="0.25">
      <c r="A3792">
        <v>3791</v>
      </c>
      <c r="B3792">
        <v>206.66582</v>
      </c>
      <c r="C3792" s="4">
        <v>1</v>
      </c>
      <c r="D3792">
        <v>203.94978600000002</v>
      </c>
      <c r="E3792" s="2">
        <v>2</v>
      </c>
      <c r="P3792">
        <v>2</v>
      </c>
      <c r="Q3792" t="str">
        <f t="shared" si="60"/>
        <v>12</v>
      </c>
    </row>
    <row r="3793" spans="1:17" x14ac:dyDescent="0.25">
      <c r="A3793">
        <v>3792</v>
      </c>
      <c r="B3793">
        <v>206.68908200000001</v>
      </c>
      <c r="C3793" s="4">
        <v>1</v>
      </c>
      <c r="D3793">
        <v>203.95825400000001</v>
      </c>
      <c r="E3793" s="2">
        <v>2</v>
      </c>
      <c r="P3793">
        <v>2</v>
      </c>
      <c r="Q3793" t="str">
        <f t="shared" si="60"/>
        <v>12</v>
      </c>
    </row>
    <row r="3794" spans="1:17" x14ac:dyDescent="0.25">
      <c r="A3794">
        <v>3793</v>
      </c>
      <c r="D3794">
        <v>204.082583</v>
      </c>
      <c r="E3794" s="2">
        <v>2</v>
      </c>
      <c r="P3794">
        <v>1</v>
      </c>
      <c r="Q3794" t="str">
        <f t="shared" si="60"/>
        <v>2</v>
      </c>
    </row>
    <row r="3795" spans="1:17" x14ac:dyDescent="0.25">
      <c r="A3795">
        <v>3794</v>
      </c>
      <c r="D3795">
        <v>203.97381799999999</v>
      </c>
      <c r="E3795" s="2">
        <v>2</v>
      </c>
      <c r="F3795">
        <v>204.710871</v>
      </c>
      <c r="G3795" s="3">
        <v>3</v>
      </c>
      <c r="H3795">
        <v>204.77030400000001</v>
      </c>
      <c r="I3795" s="5">
        <v>4</v>
      </c>
      <c r="P3795">
        <v>3</v>
      </c>
      <c r="Q3795" t="str">
        <f t="shared" si="60"/>
        <v>234</v>
      </c>
    </row>
    <row r="3796" spans="1:17" x14ac:dyDescent="0.25">
      <c r="A3796">
        <v>3795</v>
      </c>
      <c r="F3796">
        <v>204.67484899999999</v>
      </c>
      <c r="G3796" s="3">
        <v>3</v>
      </c>
      <c r="H3796">
        <v>204.778311</v>
      </c>
      <c r="I3796" s="5">
        <v>4</v>
      </c>
      <c r="P3796">
        <v>2</v>
      </c>
      <c r="Q3796" t="str">
        <f t="shared" si="60"/>
        <v>34</v>
      </c>
    </row>
    <row r="3797" spans="1:17" x14ac:dyDescent="0.25">
      <c r="A3797">
        <v>3796</v>
      </c>
      <c r="F3797">
        <v>204.69245000000001</v>
      </c>
      <c r="G3797" s="3">
        <v>3</v>
      </c>
      <c r="H3797">
        <v>204.751227</v>
      </c>
      <c r="I3797" s="5">
        <v>4</v>
      </c>
      <c r="P3797">
        <v>2</v>
      </c>
      <c r="Q3797" t="str">
        <f t="shared" si="60"/>
        <v>34</v>
      </c>
    </row>
    <row r="3798" spans="1:17" x14ac:dyDescent="0.25">
      <c r="A3798">
        <v>3797</v>
      </c>
      <c r="F3798">
        <v>204.72500100000002</v>
      </c>
      <c r="G3798" s="3">
        <v>3</v>
      </c>
      <c r="H3798">
        <v>204.806017</v>
      </c>
      <c r="I3798" s="5">
        <v>4</v>
      </c>
      <c r="P3798">
        <v>2</v>
      </c>
      <c r="Q3798" t="str">
        <f t="shared" si="60"/>
        <v>34</v>
      </c>
    </row>
    <row r="3799" spans="1:17" x14ac:dyDescent="0.25">
      <c r="A3799">
        <v>3798</v>
      </c>
      <c r="F3799">
        <v>204.808772</v>
      </c>
      <c r="G3799" s="3">
        <v>3</v>
      </c>
      <c r="H3799">
        <v>204.80050900000001</v>
      </c>
      <c r="I3799" s="5">
        <v>4</v>
      </c>
      <c r="P3799">
        <v>2</v>
      </c>
      <c r="Q3799" t="str">
        <f t="shared" si="60"/>
        <v>34</v>
      </c>
    </row>
    <row r="3800" spans="1:17" x14ac:dyDescent="0.25">
      <c r="A3800">
        <v>3799</v>
      </c>
      <c r="F3800">
        <v>204.788363</v>
      </c>
      <c r="G3800" s="3">
        <v>3</v>
      </c>
      <c r="H3800">
        <v>204.81061</v>
      </c>
      <c r="I3800" s="5">
        <v>4</v>
      </c>
      <c r="P3800">
        <v>2</v>
      </c>
      <c r="Q3800" t="str">
        <f t="shared" si="60"/>
        <v>34</v>
      </c>
    </row>
    <row r="3801" spans="1:17" x14ac:dyDescent="0.25">
      <c r="A3801">
        <v>3800</v>
      </c>
      <c r="F3801">
        <v>204.710871</v>
      </c>
      <c r="G3801" s="3">
        <v>3</v>
      </c>
      <c r="H3801">
        <v>204.72071700000001</v>
      </c>
      <c r="I3801" s="5">
        <v>4</v>
      </c>
      <c r="P3801">
        <v>2</v>
      </c>
      <c r="Q3801" t="str">
        <f t="shared" si="60"/>
        <v>34</v>
      </c>
    </row>
    <row r="3802" spans="1:17" x14ac:dyDescent="0.25">
      <c r="A3802">
        <v>3801</v>
      </c>
      <c r="F3802">
        <v>204.710871</v>
      </c>
      <c r="G3802" s="3">
        <v>3</v>
      </c>
      <c r="H3802">
        <v>204.77030400000001</v>
      </c>
      <c r="I3802" s="5">
        <v>4</v>
      </c>
      <c r="P3802">
        <v>2</v>
      </c>
      <c r="Q3802" t="str">
        <f t="shared" si="60"/>
        <v>34</v>
      </c>
    </row>
    <row r="3803" spans="1:17" x14ac:dyDescent="0.25">
      <c r="A3803">
        <v>3802</v>
      </c>
      <c r="P3803">
        <v>0</v>
      </c>
      <c r="Q3803" t="str">
        <f t="shared" si="60"/>
        <v/>
      </c>
    </row>
    <row r="3804" spans="1:17" x14ac:dyDescent="0.25">
      <c r="A3804">
        <v>3803</v>
      </c>
      <c r="P3804">
        <v>0</v>
      </c>
      <c r="Q3804" t="str">
        <f t="shared" si="60"/>
        <v/>
      </c>
    </row>
    <row r="3805" spans="1:17" x14ac:dyDescent="0.25">
      <c r="A3805">
        <v>3804</v>
      </c>
      <c r="P3805">
        <v>0</v>
      </c>
      <c r="Q3805" t="str">
        <f t="shared" si="60"/>
        <v/>
      </c>
    </row>
    <row r="3806" spans="1:17" x14ac:dyDescent="0.25">
      <c r="A3806">
        <v>3805</v>
      </c>
      <c r="P3806">
        <v>0</v>
      </c>
      <c r="Q3806" t="str">
        <f t="shared" si="60"/>
        <v/>
      </c>
    </row>
    <row r="3807" spans="1:17" x14ac:dyDescent="0.25">
      <c r="A3807">
        <v>3806</v>
      </c>
      <c r="P3807">
        <v>0</v>
      </c>
      <c r="Q3807" t="str">
        <f t="shared" si="60"/>
        <v/>
      </c>
    </row>
    <row r="3808" spans="1:17" x14ac:dyDescent="0.25">
      <c r="A3808">
        <v>3807</v>
      </c>
      <c r="B3808">
        <v>177.041954</v>
      </c>
      <c r="C3808" s="4">
        <v>1</v>
      </c>
      <c r="P3808">
        <v>1</v>
      </c>
      <c r="Q3808" t="str">
        <f t="shared" si="60"/>
        <v>1</v>
      </c>
    </row>
    <row r="3809" spans="1:17" x14ac:dyDescent="0.25">
      <c r="A3809">
        <v>3808</v>
      </c>
      <c r="B3809">
        <v>177.06521800000002</v>
      </c>
      <c r="C3809" s="4">
        <v>1</v>
      </c>
      <c r="P3809">
        <v>1</v>
      </c>
      <c r="Q3809" t="str">
        <f t="shared" si="60"/>
        <v>1</v>
      </c>
    </row>
    <row r="3810" spans="1:17" x14ac:dyDescent="0.25">
      <c r="A3810">
        <v>3809</v>
      </c>
      <c r="B3810">
        <v>177.096135</v>
      </c>
      <c r="C3810" s="4">
        <v>1</v>
      </c>
      <c r="P3810">
        <v>1</v>
      </c>
      <c r="Q3810" t="str">
        <f t="shared" si="60"/>
        <v>1</v>
      </c>
    </row>
    <row r="3811" spans="1:17" x14ac:dyDescent="0.25">
      <c r="A3811">
        <v>3810</v>
      </c>
      <c r="B3811">
        <v>176.99700799999999</v>
      </c>
      <c r="C3811" s="4">
        <v>1</v>
      </c>
      <c r="D3811">
        <v>172.868855</v>
      </c>
      <c r="E3811" s="2">
        <v>2</v>
      </c>
      <c r="P3811">
        <v>2</v>
      </c>
      <c r="Q3811" t="str">
        <f t="shared" si="60"/>
        <v>12</v>
      </c>
    </row>
    <row r="3812" spans="1:17" x14ac:dyDescent="0.25">
      <c r="A3812">
        <v>3811</v>
      </c>
      <c r="B3812">
        <v>177.07108400000001</v>
      </c>
      <c r="C3812" s="4">
        <v>1</v>
      </c>
      <c r="D3812">
        <v>172.83304100000001</v>
      </c>
      <c r="E3812" s="2">
        <v>2</v>
      </c>
      <c r="P3812">
        <v>2</v>
      </c>
      <c r="Q3812" t="str">
        <f t="shared" si="60"/>
        <v>12</v>
      </c>
    </row>
    <row r="3813" spans="1:17" x14ac:dyDescent="0.25">
      <c r="A3813">
        <v>3812</v>
      </c>
      <c r="B3813">
        <v>177.041954</v>
      </c>
      <c r="C3813" s="4">
        <v>1</v>
      </c>
      <c r="D3813">
        <v>172.83548999999999</v>
      </c>
      <c r="E3813" s="2">
        <v>2</v>
      </c>
      <c r="P3813">
        <v>2</v>
      </c>
      <c r="Q3813" t="str">
        <f t="shared" si="60"/>
        <v>12</v>
      </c>
    </row>
    <row r="3814" spans="1:17" x14ac:dyDescent="0.25">
      <c r="A3814">
        <v>3813</v>
      </c>
      <c r="B3814">
        <v>177.041954</v>
      </c>
      <c r="C3814" s="4">
        <v>1</v>
      </c>
      <c r="D3814">
        <v>172.85977400000002</v>
      </c>
      <c r="E3814" s="2">
        <v>2</v>
      </c>
      <c r="P3814">
        <v>2</v>
      </c>
      <c r="Q3814" t="str">
        <f t="shared" si="60"/>
        <v>12</v>
      </c>
    </row>
    <row r="3815" spans="1:17" x14ac:dyDescent="0.25">
      <c r="A3815">
        <v>3814</v>
      </c>
      <c r="D3815">
        <v>172.85533600000002</v>
      </c>
      <c r="E3815" s="2">
        <v>2</v>
      </c>
      <c r="P3815">
        <v>1</v>
      </c>
      <c r="Q3815" t="str">
        <f t="shared" si="60"/>
        <v>2</v>
      </c>
    </row>
    <row r="3816" spans="1:17" x14ac:dyDescent="0.25">
      <c r="A3816">
        <v>3815</v>
      </c>
      <c r="D3816">
        <v>172.833653</v>
      </c>
      <c r="E3816" s="2">
        <v>2</v>
      </c>
      <c r="P3816">
        <v>1</v>
      </c>
      <c r="Q3816" t="str">
        <f t="shared" si="60"/>
        <v>2</v>
      </c>
    </row>
    <row r="3817" spans="1:17" x14ac:dyDescent="0.25">
      <c r="A3817">
        <v>3816</v>
      </c>
      <c r="D3817">
        <v>172.868855</v>
      </c>
      <c r="E3817" s="2">
        <v>2</v>
      </c>
      <c r="P3817">
        <v>1</v>
      </c>
      <c r="Q3817" t="str">
        <f t="shared" si="60"/>
        <v>2</v>
      </c>
    </row>
    <row r="3818" spans="1:17" x14ac:dyDescent="0.25">
      <c r="A3818">
        <v>3817</v>
      </c>
      <c r="F3818">
        <v>170.88150999999999</v>
      </c>
      <c r="G3818" s="3">
        <v>3</v>
      </c>
      <c r="P3818">
        <v>1</v>
      </c>
      <c r="Q3818" t="str">
        <f t="shared" si="60"/>
        <v>3</v>
      </c>
    </row>
    <row r="3819" spans="1:17" x14ac:dyDescent="0.25">
      <c r="A3819">
        <v>3818</v>
      </c>
      <c r="F3819">
        <v>170.862889</v>
      </c>
      <c r="G3819" s="3">
        <v>3</v>
      </c>
      <c r="H3819">
        <v>170.37505800000002</v>
      </c>
      <c r="I3819" s="5">
        <v>4</v>
      </c>
      <c r="P3819">
        <v>2</v>
      </c>
      <c r="Q3819" t="str">
        <f t="shared" si="60"/>
        <v>34</v>
      </c>
    </row>
    <row r="3820" spans="1:17" x14ac:dyDescent="0.25">
      <c r="A3820">
        <v>3819</v>
      </c>
      <c r="F3820">
        <v>170.817126</v>
      </c>
      <c r="G3820" s="3">
        <v>3</v>
      </c>
      <c r="H3820">
        <v>170.348322</v>
      </c>
      <c r="I3820" s="5">
        <v>4</v>
      </c>
      <c r="P3820">
        <v>2</v>
      </c>
      <c r="Q3820" t="str">
        <f t="shared" si="60"/>
        <v>34</v>
      </c>
    </row>
    <row r="3821" spans="1:17" x14ac:dyDescent="0.25">
      <c r="A3821">
        <v>3820</v>
      </c>
      <c r="F3821">
        <v>170.82289</v>
      </c>
      <c r="G3821" s="3">
        <v>3</v>
      </c>
      <c r="H3821">
        <v>170.31026300000002</v>
      </c>
      <c r="I3821" s="5">
        <v>4</v>
      </c>
      <c r="P3821">
        <v>2</v>
      </c>
      <c r="Q3821" t="str">
        <f t="shared" si="60"/>
        <v>34</v>
      </c>
    </row>
    <row r="3822" spans="1:17" x14ac:dyDescent="0.25">
      <c r="A3822">
        <v>3821</v>
      </c>
      <c r="F3822">
        <v>170.89176400000002</v>
      </c>
      <c r="G3822" s="3">
        <v>3</v>
      </c>
      <c r="H3822">
        <v>170.40332100000001</v>
      </c>
      <c r="I3822" s="5">
        <v>4</v>
      </c>
      <c r="P3822">
        <v>2</v>
      </c>
      <c r="Q3822" t="str">
        <f t="shared" si="60"/>
        <v>34</v>
      </c>
    </row>
    <row r="3823" spans="1:17" x14ac:dyDescent="0.25">
      <c r="A3823">
        <v>3822</v>
      </c>
      <c r="F3823">
        <v>170.94997599999999</v>
      </c>
      <c r="G3823" s="3">
        <v>3</v>
      </c>
      <c r="H3823">
        <v>170.36980299999999</v>
      </c>
      <c r="I3823" s="5">
        <v>4</v>
      </c>
      <c r="P3823">
        <v>2</v>
      </c>
      <c r="Q3823" t="str">
        <f t="shared" si="60"/>
        <v>34</v>
      </c>
    </row>
    <row r="3824" spans="1:17" x14ac:dyDescent="0.25">
      <c r="A3824">
        <v>3823</v>
      </c>
      <c r="F3824">
        <v>170.88150999999999</v>
      </c>
      <c r="G3824" s="3">
        <v>3</v>
      </c>
      <c r="H3824">
        <v>170.37740400000001</v>
      </c>
      <c r="I3824" s="5">
        <v>4</v>
      </c>
      <c r="P3824">
        <v>2</v>
      </c>
      <c r="Q3824" t="str">
        <f t="shared" si="60"/>
        <v>34</v>
      </c>
    </row>
    <row r="3825" spans="1:17" x14ac:dyDescent="0.25">
      <c r="A3825">
        <v>3824</v>
      </c>
      <c r="F3825">
        <v>170.86227700000001</v>
      </c>
      <c r="G3825" s="3">
        <v>3</v>
      </c>
      <c r="H3825">
        <v>170.37505800000002</v>
      </c>
      <c r="I3825" s="5">
        <v>4</v>
      </c>
      <c r="P3825">
        <v>2</v>
      </c>
      <c r="Q3825" t="str">
        <f t="shared" si="60"/>
        <v>34</v>
      </c>
    </row>
    <row r="3826" spans="1:17" x14ac:dyDescent="0.25">
      <c r="A3826">
        <v>3825</v>
      </c>
      <c r="P3826">
        <v>0</v>
      </c>
      <c r="Q3826" t="str">
        <f t="shared" si="60"/>
        <v/>
      </c>
    </row>
    <row r="3827" spans="1:17" x14ac:dyDescent="0.25">
      <c r="A3827">
        <v>3826</v>
      </c>
      <c r="P3827">
        <v>0</v>
      </c>
      <c r="Q3827" t="str">
        <f t="shared" si="60"/>
        <v/>
      </c>
    </row>
    <row r="3828" spans="1:17" x14ac:dyDescent="0.25">
      <c r="A3828">
        <v>3827</v>
      </c>
      <c r="P3828">
        <v>0</v>
      </c>
      <c r="Q3828" t="str">
        <f t="shared" si="60"/>
        <v/>
      </c>
    </row>
    <row r="3829" spans="1:17" x14ac:dyDescent="0.25">
      <c r="A3829">
        <v>3828</v>
      </c>
      <c r="B3829">
        <v>151.03081</v>
      </c>
      <c r="C3829" s="4">
        <v>1</v>
      </c>
      <c r="P3829">
        <v>1</v>
      </c>
      <c r="Q3829" t="str">
        <f t="shared" si="60"/>
        <v>1</v>
      </c>
    </row>
    <row r="3830" spans="1:17" x14ac:dyDescent="0.25">
      <c r="A3830">
        <v>3829</v>
      </c>
      <c r="B3830">
        <v>151.03081</v>
      </c>
      <c r="C3830" s="4">
        <v>1</v>
      </c>
      <c r="P3830">
        <v>1</v>
      </c>
      <c r="Q3830" t="str">
        <f t="shared" si="60"/>
        <v>1</v>
      </c>
    </row>
    <row r="3831" spans="1:17" x14ac:dyDescent="0.25">
      <c r="A3831">
        <v>3830</v>
      </c>
      <c r="B3831">
        <v>151.03081</v>
      </c>
      <c r="C3831" s="4">
        <v>1</v>
      </c>
      <c r="P3831">
        <v>1</v>
      </c>
      <c r="Q3831" t="str">
        <f t="shared" si="60"/>
        <v>1</v>
      </c>
    </row>
    <row r="3832" spans="1:17" x14ac:dyDescent="0.25">
      <c r="A3832">
        <v>3831</v>
      </c>
      <c r="B3832">
        <v>151.03081</v>
      </c>
      <c r="C3832" s="4">
        <v>1</v>
      </c>
      <c r="D3832">
        <v>134.79857100000001</v>
      </c>
      <c r="E3832" s="2">
        <v>2</v>
      </c>
      <c r="P3832">
        <v>2</v>
      </c>
      <c r="Q3832" t="str">
        <f t="shared" si="60"/>
        <v>12</v>
      </c>
    </row>
    <row r="3833" spans="1:17" x14ac:dyDescent="0.25">
      <c r="A3833">
        <v>3832</v>
      </c>
      <c r="B3833">
        <v>151.03081</v>
      </c>
      <c r="C3833" s="4">
        <v>1</v>
      </c>
      <c r="D3833">
        <v>134.79801400000002</v>
      </c>
      <c r="E3833" s="2">
        <v>2</v>
      </c>
      <c r="P3833">
        <v>2</v>
      </c>
      <c r="Q3833" t="str">
        <f t="shared" si="60"/>
        <v>12</v>
      </c>
    </row>
    <row r="3834" spans="1:17" x14ac:dyDescent="0.25">
      <c r="A3834">
        <v>3833</v>
      </c>
      <c r="B3834">
        <v>151.03081</v>
      </c>
      <c r="C3834" s="4">
        <v>1</v>
      </c>
      <c r="D3834">
        <v>134.783884</v>
      </c>
      <c r="E3834" s="2">
        <v>2</v>
      </c>
      <c r="P3834">
        <v>2</v>
      </c>
      <c r="Q3834" t="str">
        <f t="shared" si="60"/>
        <v>12</v>
      </c>
    </row>
    <row r="3835" spans="1:17" x14ac:dyDescent="0.25">
      <c r="A3835">
        <v>3834</v>
      </c>
      <c r="B3835">
        <v>151.03081</v>
      </c>
      <c r="C3835" s="4">
        <v>1</v>
      </c>
      <c r="D3835">
        <v>134.77944400000001</v>
      </c>
      <c r="E3835" s="2">
        <v>2</v>
      </c>
      <c r="P3835">
        <v>2</v>
      </c>
      <c r="Q3835" t="str">
        <f t="shared" si="60"/>
        <v>12</v>
      </c>
    </row>
    <row r="3836" spans="1:17" x14ac:dyDescent="0.25">
      <c r="A3836">
        <v>3835</v>
      </c>
      <c r="B3836">
        <v>151.03081</v>
      </c>
      <c r="C3836" s="4">
        <v>1</v>
      </c>
      <c r="D3836">
        <v>134.794802</v>
      </c>
      <c r="E3836" s="2">
        <v>2</v>
      </c>
      <c r="P3836">
        <v>2</v>
      </c>
      <c r="Q3836" t="str">
        <f t="shared" si="60"/>
        <v>12</v>
      </c>
    </row>
    <row r="3837" spans="1:17" x14ac:dyDescent="0.25">
      <c r="A3837">
        <v>3836</v>
      </c>
      <c r="D3837">
        <v>134.80846600000001</v>
      </c>
      <c r="E3837" s="2">
        <v>2</v>
      </c>
      <c r="P3837">
        <v>1</v>
      </c>
      <c r="Q3837" t="str">
        <f t="shared" si="60"/>
        <v>2</v>
      </c>
    </row>
    <row r="3838" spans="1:17" x14ac:dyDescent="0.25">
      <c r="A3838">
        <v>3837</v>
      </c>
      <c r="D3838">
        <v>134.79857100000001</v>
      </c>
      <c r="E3838" s="2">
        <v>2</v>
      </c>
      <c r="P3838">
        <v>1</v>
      </c>
      <c r="Q3838" t="str">
        <f t="shared" si="60"/>
        <v>2</v>
      </c>
    </row>
    <row r="3839" spans="1:17" x14ac:dyDescent="0.25">
      <c r="A3839">
        <v>3838</v>
      </c>
      <c r="P3839">
        <v>0</v>
      </c>
      <c r="Q3839" t="str">
        <f t="shared" si="60"/>
        <v/>
      </c>
    </row>
    <row r="3840" spans="1:17" x14ac:dyDescent="0.25">
      <c r="A3840">
        <v>3839</v>
      </c>
      <c r="F3840">
        <v>131.95147500000002</v>
      </c>
      <c r="G3840" s="3">
        <v>3</v>
      </c>
      <c r="H3840">
        <v>131.74740400000002</v>
      </c>
      <c r="I3840" s="5">
        <v>4</v>
      </c>
      <c r="P3840">
        <v>2</v>
      </c>
      <c r="Q3840" t="str">
        <f t="shared" si="60"/>
        <v>34</v>
      </c>
    </row>
    <row r="3841" spans="1:17" x14ac:dyDescent="0.25">
      <c r="A3841">
        <v>3840</v>
      </c>
      <c r="F3841">
        <v>131.95147500000002</v>
      </c>
      <c r="G3841" s="3">
        <v>3</v>
      </c>
      <c r="H3841">
        <v>131.77623199999999</v>
      </c>
      <c r="I3841" s="5">
        <v>4</v>
      </c>
      <c r="P3841">
        <v>2</v>
      </c>
      <c r="Q3841" t="str">
        <f t="shared" si="60"/>
        <v>34</v>
      </c>
    </row>
    <row r="3842" spans="1:17" x14ac:dyDescent="0.25">
      <c r="A3842">
        <v>3841</v>
      </c>
      <c r="F3842">
        <v>131.95147500000002</v>
      </c>
      <c r="G3842" s="3">
        <v>3</v>
      </c>
      <c r="H3842">
        <v>131.80367900000002</v>
      </c>
      <c r="I3842" s="5">
        <v>4</v>
      </c>
      <c r="P3842">
        <v>2</v>
      </c>
      <c r="Q3842" t="str">
        <f t="shared" ref="Q3842:Q3905" si="61">CONCATENATE(C3842,E3842,G3842,I3842)</f>
        <v>34</v>
      </c>
    </row>
    <row r="3843" spans="1:17" x14ac:dyDescent="0.25">
      <c r="A3843">
        <v>3842</v>
      </c>
      <c r="F3843">
        <v>131.95147500000002</v>
      </c>
      <c r="G3843" s="3">
        <v>3</v>
      </c>
      <c r="H3843">
        <v>131.846281</v>
      </c>
      <c r="I3843" s="5">
        <v>4</v>
      </c>
      <c r="P3843">
        <v>2</v>
      </c>
      <c r="Q3843" t="str">
        <f t="shared" si="61"/>
        <v>34</v>
      </c>
    </row>
    <row r="3844" spans="1:17" x14ac:dyDescent="0.25">
      <c r="A3844">
        <v>3843</v>
      </c>
      <c r="F3844">
        <v>131.95147500000002</v>
      </c>
      <c r="G3844" s="3">
        <v>3</v>
      </c>
      <c r="H3844">
        <v>131.830511</v>
      </c>
      <c r="I3844" s="5">
        <v>4</v>
      </c>
      <c r="P3844">
        <v>2</v>
      </c>
      <c r="Q3844" t="str">
        <f t="shared" si="61"/>
        <v>34</v>
      </c>
    </row>
    <row r="3845" spans="1:17" x14ac:dyDescent="0.25">
      <c r="A3845">
        <v>3844</v>
      </c>
      <c r="F3845">
        <v>131.95147500000002</v>
      </c>
      <c r="G3845" s="3">
        <v>3</v>
      </c>
      <c r="H3845">
        <v>131.89719200000002</v>
      </c>
      <c r="I3845" s="5">
        <v>4</v>
      </c>
      <c r="P3845">
        <v>2</v>
      </c>
      <c r="Q3845" t="str">
        <f t="shared" si="61"/>
        <v>34</v>
      </c>
    </row>
    <row r="3846" spans="1:17" x14ac:dyDescent="0.25">
      <c r="A3846">
        <v>3845</v>
      </c>
      <c r="F3846">
        <v>131.95147500000002</v>
      </c>
      <c r="G3846" s="3">
        <v>3</v>
      </c>
      <c r="H3846">
        <v>131.74740400000002</v>
      </c>
      <c r="I3846" s="5">
        <v>4</v>
      </c>
      <c r="P3846">
        <v>2</v>
      </c>
      <c r="Q3846" t="str">
        <f t="shared" si="61"/>
        <v>34</v>
      </c>
    </row>
    <row r="3847" spans="1:17" x14ac:dyDescent="0.25">
      <c r="A3847">
        <v>3846</v>
      </c>
      <c r="F3847">
        <v>131.95147500000002</v>
      </c>
      <c r="G3847" s="3">
        <v>3</v>
      </c>
      <c r="H3847">
        <v>131.74740400000002</v>
      </c>
      <c r="I3847" s="5">
        <v>4</v>
      </c>
      <c r="P3847">
        <v>2</v>
      </c>
      <c r="Q3847" t="str">
        <f t="shared" si="61"/>
        <v>34</v>
      </c>
    </row>
    <row r="3848" spans="1:17" x14ac:dyDescent="0.25">
      <c r="A3848">
        <v>3847</v>
      </c>
      <c r="P3848">
        <v>0</v>
      </c>
      <c r="Q3848" t="str">
        <f t="shared" si="61"/>
        <v/>
      </c>
    </row>
    <row r="3849" spans="1:17" x14ac:dyDescent="0.25">
      <c r="A3849">
        <v>3848</v>
      </c>
      <c r="P3849">
        <v>0</v>
      </c>
      <c r="Q3849" t="str">
        <f t="shared" si="61"/>
        <v/>
      </c>
    </row>
    <row r="3850" spans="1:17" x14ac:dyDescent="0.25">
      <c r="A3850">
        <v>3849</v>
      </c>
      <c r="P3850">
        <v>0</v>
      </c>
      <c r="Q3850" t="str">
        <f t="shared" si="61"/>
        <v/>
      </c>
    </row>
    <row r="3851" spans="1:17" x14ac:dyDescent="0.25">
      <c r="A3851">
        <v>3850</v>
      </c>
      <c r="P3851">
        <v>0</v>
      </c>
      <c r="Q3851" t="str">
        <f t="shared" si="61"/>
        <v/>
      </c>
    </row>
    <row r="3852" spans="1:17" x14ac:dyDescent="0.25">
      <c r="A3852">
        <v>3851</v>
      </c>
      <c r="B3852">
        <v>107.765085</v>
      </c>
      <c r="C3852" s="4">
        <v>1</v>
      </c>
      <c r="P3852">
        <v>1</v>
      </c>
      <c r="Q3852" t="str">
        <f t="shared" si="61"/>
        <v>1</v>
      </c>
    </row>
    <row r="3853" spans="1:17" x14ac:dyDescent="0.25">
      <c r="A3853">
        <v>3852</v>
      </c>
      <c r="B3853">
        <v>107.71386200000001</v>
      </c>
      <c r="C3853" s="4">
        <v>1</v>
      </c>
      <c r="P3853">
        <v>1</v>
      </c>
      <c r="Q3853" t="str">
        <f t="shared" si="61"/>
        <v>1</v>
      </c>
    </row>
    <row r="3854" spans="1:17" x14ac:dyDescent="0.25">
      <c r="A3854">
        <v>3853</v>
      </c>
      <c r="B3854">
        <v>107.68764000000002</v>
      </c>
      <c r="C3854" s="4">
        <v>1</v>
      </c>
      <c r="P3854">
        <v>1</v>
      </c>
      <c r="Q3854" t="str">
        <f t="shared" si="61"/>
        <v>1</v>
      </c>
    </row>
    <row r="3855" spans="1:17" x14ac:dyDescent="0.25">
      <c r="A3855">
        <v>3854</v>
      </c>
      <c r="B3855">
        <v>107.67667200000001</v>
      </c>
      <c r="C3855" s="4">
        <v>1</v>
      </c>
      <c r="D3855">
        <v>101.82207700000001</v>
      </c>
      <c r="E3855" s="2">
        <v>2</v>
      </c>
      <c r="P3855">
        <v>2</v>
      </c>
      <c r="Q3855" t="str">
        <f t="shared" si="61"/>
        <v>12</v>
      </c>
    </row>
    <row r="3856" spans="1:17" x14ac:dyDescent="0.25">
      <c r="A3856">
        <v>3855</v>
      </c>
      <c r="B3856">
        <v>107.71871000000002</v>
      </c>
      <c r="C3856" s="4">
        <v>1</v>
      </c>
      <c r="D3856">
        <v>101.81524300000001</v>
      </c>
      <c r="E3856" s="2">
        <v>2</v>
      </c>
      <c r="P3856">
        <v>2</v>
      </c>
      <c r="Q3856" t="str">
        <f t="shared" si="61"/>
        <v>12</v>
      </c>
    </row>
    <row r="3857" spans="1:17" x14ac:dyDescent="0.25">
      <c r="A3857">
        <v>3856</v>
      </c>
      <c r="B3857">
        <v>107.66060100000001</v>
      </c>
      <c r="C3857" s="4">
        <v>1</v>
      </c>
      <c r="D3857">
        <v>101.79616000000001</v>
      </c>
      <c r="E3857" s="2">
        <v>2</v>
      </c>
      <c r="P3857">
        <v>2</v>
      </c>
      <c r="Q3857" t="str">
        <f t="shared" si="61"/>
        <v>12</v>
      </c>
    </row>
    <row r="3858" spans="1:17" x14ac:dyDescent="0.25">
      <c r="A3858">
        <v>3857</v>
      </c>
      <c r="B3858">
        <v>107.765085</v>
      </c>
      <c r="C3858" s="4">
        <v>1</v>
      </c>
      <c r="D3858">
        <v>101.78131300000001</v>
      </c>
      <c r="E3858" s="2">
        <v>2</v>
      </c>
      <c r="P3858">
        <v>2</v>
      </c>
      <c r="Q3858" t="str">
        <f t="shared" si="61"/>
        <v>12</v>
      </c>
    </row>
    <row r="3859" spans="1:17" x14ac:dyDescent="0.25">
      <c r="A3859">
        <v>3858</v>
      </c>
      <c r="D3859">
        <v>101.828711</v>
      </c>
      <c r="E3859" s="2">
        <v>2</v>
      </c>
      <c r="P3859">
        <v>1</v>
      </c>
      <c r="Q3859" t="str">
        <f t="shared" si="61"/>
        <v>2</v>
      </c>
    </row>
    <row r="3860" spans="1:17" x14ac:dyDescent="0.25">
      <c r="A3860">
        <v>3859</v>
      </c>
      <c r="D3860">
        <v>101.814987</v>
      </c>
      <c r="E3860" s="2">
        <v>2</v>
      </c>
      <c r="P3860">
        <v>1</v>
      </c>
      <c r="Q3860" t="str">
        <f t="shared" si="61"/>
        <v>2</v>
      </c>
    </row>
    <row r="3861" spans="1:17" x14ac:dyDescent="0.25">
      <c r="A3861">
        <v>3860</v>
      </c>
      <c r="D3861">
        <v>101.82207700000001</v>
      </c>
      <c r="E3861" s="2">
        <v>2</v>
      </c>
      <c r="P3861">
        <v>1</v>
      </c>
      <c r="Q3861" t="str">
        <f t="shared" si="61"/>
        <v>2</v>
      </c>
    </row>
    <row r="3862" spans="1:17" x14ac:dyDescent="0.25">
      <c r="A3862">
        <v>3861</v>
      </c>
      <c r="P3862">
        <v>0</v>
      </c>
      <c r="Q3862" t="str">
        <f t="shared" si="61"/>
        <v/>
      </c>
    </row>
    <row r="3863" spans="1:17" x14ac:dyDescent="0.25">
      <c r="A3863">
        <v>3862</v>
      </c>
      <c r="F3863">
        <v>98.395623999999998</v>
      </c>
      <c r="G3863" s="3">
        <v>3</v>
      </c>
      <c r="P3863">
        <v>1</v>
      </c>
      <c r="Q3863" t="str">
        <f t="shared" si="61"/>
        <v>3</v>
      </c>
    </row>
    <row r="3864" spans="1:17" x14ac:dyDescent="0.25">
      <c r="A3864">
        <v>3863</v>
      </c>
      <c r="F3864">
        <v>98.376034000000004</v>
      </c>
      <c r="G3864" s="3">
        <v>3</v>
      </c>
      <c r="H3864">
        <v>98.646530000000013</v>
      </c>
      <c r="I3864" s="5">
        <v>4</v>
      </c>
      <c r="P3864">
        <v>2</v>
      </c>
      <c r="Q3864" t="str">
        <f t="shared" si="61"/>
        <v>34</v>
      </c>
    </row>
    <row r="3865" spans="1:17" x14ac:dyDescent="0.25">
      <c r="A3865">
        <v>3864</v>
      </c>
      <c r="F3865">
        <v>98.436133000000012</v>
      </c>
      <c r="G3865" s="3">
        <v>3</v>
      </c>
      <c r="H3865">
        <v>98.600310000000007</v>
      </c>
      <c r="I3865" s="5">
        <v>4</v>
      </c>
      <c r="P3865">
        <v>2</v>
      </c>
      <c r="Q3865" t="str">
        <f t="shared" si="61"/>
        <v>34</v>
      </c>
    </row>
    <row r="3866" spans="1:17" x14ac:dyDescent="0.25">
      <c r="A3866">
        <v>3865</v>
      </c>
      <c r="F3866">
        <v>98.403839000000005</v>
      </c>
      <c r="G3866" s="3">
        <v>3</v>
      </c>
      <c r="H3866">
        <v>98.588369999999998</v>
      </c>
      <c r="I3866" s="5">
        <v>4</v>
      </c>
      <c r="P3866">
        <v>2</v>
      </c>
      <c r="Q3866" t="str">
        <f t="shared" si="61"/>
        <v>34</v>
      </c>
    </row>
    <row r="3867" spans="1:17" x14ac:dyDescent="0.25">
      <c r="A3867">
        <v>3866</v>
      </c>
      <c r="F3867">
        <v>98.374453000000003</v>
      </c>
      <c r="G3867" s="3">
        <v>3</v>
      </c>
      <c r="H3867">
        <v>98.600054</v>
      </c>
      <c r="I3867" s="5">
        <v>4</v>
      </c>
      <c r="P3867">
        <v>2</v>
      </c>
      <c r="Q3867" t="str">
        <f t="shared" si="61"/>
        <v>34</v>
      </c>
    </row>
    <row r="3868" spans="1:17" x14ac:dyDescent="0.25">
      <c r="A3868">
        <v>3867</v>
      </c>
      <c r="F3868">
        <v>98.359808000000001</v>
      </c>
      <c r="G3868" s="3">
        <v>3</v>
      </c>
      <c r="H3868">
        <v>98.615309000000011</v>
      </c>
      <c r="I3868" s="5">
        <v>4</v>
      </c>
      <c r="P3868">
        <v>2</v>
      </c>
      <c r="Q3868" t="str">
        <f t="shared" si="61"/>
        <v>34</v>
      </c>
    </row>
    <row r="3869" spans="1:17" x14ac:dyDescent="0.25">
      <c r="A3869">
        <v>3868</v>
      </c>
      <c r="F3869">
        <v>98.379961000000009</v>
      </c>
      <c r="G3869" s="3">
        <v>3</v>
      </c>
      <c r="H3869">
        <v>98.619337000000002</v>
      </c>
      <c r="I3869" s="5">
        <v>4</v>
      </c>
      <c r="P3869">
        <v>2</v>
      </c>
      <c r="Q3869" t="str">
        <f t="shared" si="61"/>
        <v>34</v>
      </c>
    </row>
    <row r="3870" spans="1:17" x14ac:dyDescent="0.25">
      <c r="A3870">
        <v>3869</v>
      </c>
      <c r="F3870">
        <v>98.395623999999998</v>
      </c>
      <c r="G3870" s="3">
        <v>3</v>
      </c>
      <c r="H3870">
        <v>98.630919000000006</v>
      </c>
      <c r="I3870" s="5">
        <v>4</v>
      </c>
      <c r="P3870">
        <v>2</v>
      </c>
      <c r="Q3870" t="str">
        <f t="shared" si="61"/>
        <v>34</v>
      </c>
    </row>
    <row r="3871" spans="1:17" x14ac:dyDescent="0.25">
      <c r="A3871">
        <v>3870</v>
      </c>
      <c r="F3871">
        <v>98.395623999999998</v>
      </c>
      <c r="G3871" s="3">
        <v>3</v>
      </c>
      <c r="H3871">
        <v>98.630919000000006</v>
      </c>
      <c r="I3871" s="5">
        <v>4</v>
      </c>
      <c r="P3871">
        <v>2</v>
      </c>
      <c r="Q3871" t="str">
        <f t="shared" si="61"/>
        <v>34</v>
      </c>
    </row>
    <row r="3872" spans="1:17" x14ac:dyDescent="0.25">
      <c r="A3872">
        <v>3871</v>
      </c>
      <c r="P3872">
        <v>0</v>
      </c>
      <c r="Q3872" t="str">
        <f t="shared" si="61"/>
        <v/>
      </c>
    </row>
    <row r="3873" spans="1:17" x14ac:dyDescent="0.25">
      <c r="A3873">
        <v>3872</v>
      </c>
      <c r="P3873">
        <v>0</v>
      </c>
      <c r="Q3873" t="str">
        <f t="shared" si="61"/>
        <v/>
      </c>
    </row>
    <row r="3874" spans="1:17" x14ac:dyDescent="0.25">
      <c r="A3874">
        <v>3873</v>
      </c>
      <c r="D3874">
        <v>76.663747000000001</v>
      </c>
      <c r="E3874" s="2">
        <v>2</v>
      </c>
      <c r="P3874">
        <v>1</v>
      </c>
      <c r="Q3874" t="str">
        <f t="shared" si="61"/>
        <v>2</v>
      </c>
    </row>
    <row r="3875" spans="1:17" x14ac:dyDescent="0.25">
      <c r="A3875">
        <v>3874</v>
      </c>
      <c r="D3875">
        <v>76.655482000000006</v>
      </c>
      <c r="E3875" s="2">
        <v>2</v>
      </c>
      <c r="P3875">
        <v>1</v>
      </c>
      <c r="Q3875" t="str">
        <f t="shared" si="61"/>
        <v>2</v>
      </c>
    </row>
    <row r="3876" spans="1:17" x14ac:dyDescent="0.25">
      <c r="A3876">
        <v>3875</v>
      </c>
      <c r="D3876">
        <v>76.654462000000009</v>
      </c>
      <c r="E3876" s="2">
        <v>2</v>
      </c>
      <c r="P3876">
        <v>1</v>
      </c>
      <c r="Q3876" t="str">
        <f t="shared" si="61"/>
        <v>2</v>
      </c>
    </row>
    <row r="3877" spans="1:17" x14ac:dyDescent="0.25">
      <c r="A3877">
        <v>3876</v>
      </c>
      <c r="D3877">
        <v>76.637524000000013</v>
      </c>
      <c r="E3877" s="2">
        <v>2</v>
      </c>
      <c r="P3877">
        <v>1</v>
      </c>
      <c r="Q3877" t="str">
        <f t="shared" si="61"/>
        <v>2</v>
      </c>
    </row>
    <row r="3878" spans="1:17" x14ac:dyDescent="0.25">
      <c r="A3878">
        <v>3877</v>
      </c>
      <c r="B3878">
        <v>73.204488000000012</v>
      </c>
      <c r="C3878" s="4">
        <v>1</v>
      </c>
      <c r="D3878">
        <v>76.674971000000014</v>
      </c>
      <c r="E3878" s="2">
        <v>2</v>
      </c>
      <c r="P3878">
        <v>2</v>
      </c>
      <c r="Q3878" t="str">
        <f t="shared" si="61"/>
        <v>12</v>
      </c>
    </row>
    <row r="3879" spans="1:17" x14ac:dyDescent="0.25">
      <c r="A3879">
        <v>3878</v>
      </c>
      <c r="B3879">
        <v>73.164235000000005</v>
      </c>
      <c r="C3879" s="4">
        <v>1</v>
      </c>
      <c r="D3879">
        <v>76.644462000000004</v>
      </c>
      <c r="E3879" s="2">
        <v>2</v>
      </c>
      <c r="P3879">
        <v>2</v>
      </c>
      <c r="Q3879" t="str">
        <f t="shared" si="61"/>
        <v>12</v>
      </c>
    </row>
    <row r="3880" spans="1:17" x14ac:dyDescent="0.25">
      <c r="A3880">
        <v>3879</v>
      </c>
      <c r="B3880">
        <v>73.191428000000002</v>
      </c>
      <c r="C3880" s="4">
        <v>1</v>
      </c>
      <c r="D3880">
        <v>76.689256</v>
      </c>
      <c r="E3880" s="2">
        <v>2</v>
      </c>
      <c r="P3880">
        <v>2</v>
      </c>
      <c r="Q3880" t="str">
        <f t="shared" si="61"/>
        <v>12</v>
      </c>
    </row>
    <row r="3881" spans="1:17" x14ac:dyDescent="0.25">
      <c r="A3881">
        <v>3880</v>
      </c>
      <c r="B3881">
        <v>73.184336000000002</v>
      </c>
      <c r="C3881" s="4">
        <v>1</v>
      </c>
      <c r="D3881">
        <v>76.663747000000001</v>
      </c>
      <c r="E3881" s="2">
        <v>2</v>
      </c>
      <c r="P3881">
        <v>2</v>
      </c>
      <c r="Q3881" t="str">
        <f t="shared" si="61"/>
        <v>12</v>
      </c>
    </row>
    <row r="3882" spans="1:17" x14ac:dyDescent="0.25">
      <c r="A3882">
        <v>3881</v>
      </c>
      <c r="B3882">
        <v>73.163674</v>
      </c>
      <c r="C3882" s="4">
        <v>1</v>
      </c>
      <c r="P3882">
        <v>1</v>
      </c>
      <c r="Q3882" t="str">
        <f t="shared" si="61"/>
        <v>1</v>
      </c>
    </row>
    <row r="3883" spans="1:17" x14ac:dyDescent="0.25">
      <c r="A3883">
        <v>3882</v>
      </c>
      <c r="B3883">
        <v>73.252853000000002</v>
      </c>
      <c r="C3883" s="4">
        <v>1</v>
      </c>
      <c r="P3883">
        <v>1</v>
      </c>
      <c r="Q3883" t="str">
        <f t="shared" si="61"/>
        <v>1</v>
      </c>
    </row>
    <row r="3884" spans="1:17" x14ac:dyDescent="0.25">
      <c r="A3884">
        <v>3883</v>
      </c>
      <c r="B3884">
        <v>73.204488000000012</v>
      </c>
      <c r="C3884" s="4">
        <v>1</v>
      </c>
      <c r="P3884">
        <v>1</v>
      </c>
      <c r="Q3884" t="str">
        <f t="shared" si="61"/>
        <v>1</v>
      </c>
    </row>
    <row r="3885" spans="1:17" x14ac:dyDescent="0.25">
      <c r="A3885">
        <v>3884</v>
      </c>
      <c r="P3885">
        <v>0</v>
      </c>
      <c r="Q3885" t="str">
        <f t="shared" si="61"/>
        <v/>
      </c>
    </row>
    <row r="3886" spans="1:17" x14ac:dyDescent="0.25">
      <c r="A3886">
        <v>3885</v>
      </c>
      <c r="H3886">
        <v>70.939402000000001</v>
      </c>
      <c r="I3886" s="5">
        <v>4</v>
      </c>
      <c r="P3886">
        <v>1</v>
      </c>
      <c r="Q3886" t="str">
        <f t="shared" si="61"/>
        <v>4</v>
      </c>
    </row>
    <row r="3887" spans="1:17" x14ac:dyDescent="0.25">
      <c r="A3887">
        <v>3886</v>
      </c>
      <c r="F3887">
        <v>71.050315000000012</v>
      </c>
      <c r="G3887" s="3">
        <v>3</v>
      </c>
      <c r="H3887">
        <v>70.980625000000003</v>
      </c>
      <c r="I3887" s="5">
        <v>4</v>
      </c>
      <c r="P3887">
        <v>2</v>
      </c>
      <c r="Q3887" t="str">
        <f t="shared" si="61"/>
        <v>34</v>
      </c>
    </row>
    <row r="3888" spans="1:17" x14ac:dyDescent="0.25">
      <c r="A3888">
        <v>3887</v>
      </c>
      <c r="F3888">
        <v>71.035316000000009</v>
      </c>
      <c r="G3888" s="3">
        <v>3</v>
      </c>
      <c r="H3888">
        <v>70.972105000000013</v>
      </c>
      <c r="I3888" s="5">
        <v>4</v>
      </c>
      <c r="P3888">
        <v>2</v>
      </c>
      <c r="Q3888" t="str">
        <f t="shared" si="61"/>
        <v>34</v>
      </c>
    </row>
    <row r="3889" spans="1:17" x14ac:dyDescent="0.25">
      <c r="A3889">
        <v>3888</v>
      </c>
      <c r="F3889">
        <v>71.049243000000004</v>
      </c>
      <c r="G3889" s="3">
        <v>3</v>
      </c>
      <c r="H3889">
        <v>70.933484000000007</v>
      </c>
      <c r="I3889" s="5">
        <v>4</v>
      </c>
      <c r="P3889">
        <v>2</v>
      </c>
      <c r="Q3889" t="str">
        <f t="shared" si="61"/>
        <v>34</v>
      </c>
    </row>
    <row r="3890" spans="1:17" x14ac:dyDescent="0.25">
      <c r="A3890">
        <v>3889</v>
      </c>
      <c r="F3890">
        <v>71.095568</v>
      </c>
      <c r="G3890" s="3">
        <v>3</v>
      </c>
      <c r="H3890">
        <v>70.914965000000009</v>
      </c>
      <c r="I3890" s="5">
        <v>4</v>
      </c>
      <c r="P3890">
        <v>2</v>
      </c>
      <c r="Q3890" t="str">
        <f t="shared" si="61"/>
        <v>34</v>
      </c>
    </row>
    <row r="3891" spans="1:17" x14ac:dyDescent="0.25">
      <c r="A3891">
        <v>3890</v>
      </c>
      <c r="F3891">
        <v>71.005266000000006</v>
      </c>
      <c r="G3891" s="3">
        <v>3</v>
      </c>
      <c r="H3891">
        <v>70.922464000000005</v>
      </c>
      <c r="I3891" s="5">
        <v>4</v>
      </c>
      <c r="P3891">
        <v>2</v>
      </c>
      <c r="Q3891" t="str">
        <f t="shared" si="61"/>
        <v>34</v>
      </c>
    </row>
    <row r="3892" spans="1:17" x14ac:dyDescent="0.25">
      <c r="A3892">
        <v>3891</v>
      </c>
      <c r="F3892">
        <v>71.004603000000003</v>
      </c>
      <c r="G3892" s="3">
        <v>3</v>
      </c>
      <c r="H3892">
        <v>70.945116000000013</v>
      </c>
      <c r="I3892" s="5">
        <v>4</v>
      </c>
      <c r="P3892">
        <v>2</v>
      </c>
      <c r="Q3892" t="str">
        <f t="shared" si="61"/>
        <v>34</v>
      </c>
    </row>
    <row r="3893" spans="1:17" x14ac:dyDescent="0.25">
      <c r="A3893">
        <v>3892</v>
      </c>
      <c r="F3893">
        <v>71.050315000000012</v>
      </c>
      <c r="G3893" s="3">
        <v>3</v>
      </c>
      <c r="H3893">
        <v>70.939402000000001</v>
      </c>
      <c r="I3893" s="5">
        <v>4</v>
      </c>
      <c r="P3893">
        <v>2</v>
      </c>
      <c r="Q3893" t="str">
        <f t="shared" si="61"/>
        <v>34</v>
      </c>
    </row>
    <row r="3894" spans="1:17" x14ac:dyDescent="0.25">
      <c r="A3894">
        <v>3893</v>
      </c>
      <c r="D3894">
        <v>50.821479000000004</v>
      </c>
      <c r="E3894" s="2">
        <v>2</v>
      </c>
      <c r="P3894">
        <v>1</v>
      </c>
      <c r="Q3894" t="str">
        <f t="shared" si="61"/>
        <v>2</v>
      </c>
    </row>
    <row r="3895" spans="1:17" x14ac:dyDescent="0.25">
      <c r="A3895">
        <v>3894</v>
      </c>
      <c r="D3895">
        <v>50.804843000000005</v>
      </c>
      <c r="E3895" s="2">
        <v>2</v>
      </c>
      <c r="P3895">
        <v>1</v>
      </c>
      <c r="Q3895" t="str">
        <f t="shared" si="61"/>
        <v>2</v>
      </c>
    </row>
    <row r="3896" spans="1:17" x14ac:dyDescent="0.25">
      <c r="A3896">
        <v>3895</v>
      </c>
      <c r="D3896">
        <v>50.809055000000001</v>
      </c>
      <c r="E3896" s="2">
        <v>2</v>
      </c>
      <c r="P3896">
        <v>1</v>
      </c>
      <c r="Q3896" t="str">
        <f t="shared" si="61"/>
        <v>2</v>
      </c>
    </row>
    <row r="3897" spans="1:17" x14ac:dyDescent="0.25">
      <c r="A3897">
        <v>3896</v>
      </c>
      <c r="D3897">
        <v>50.782161000000002</v>
      </c>
      <c r="E3897" s="2">
        <v>2</v>
      </c>
      <c r="P3897">
        <v>1</v>
      </c>
      <c r="Q3897" t="str">
        <f t="shared" si="61"/>
        <v>2</v>
      </c>
    </row>
    <row r="3898" spans="1:17" x14ac:dyDescent="0.25">
      <c r="A3898">
        <v>3897</v>
      </c>
      <c r="D3898">
        <v>50.788215000000001</v>
      </c>
      <c r="E3898" s="2">
        <v>2</v>
      </c>
      <c r="P3898">
        <v>1</v>
      </c>
      <c r="Q3898" t="str">
        <f t="shared" si="61"/>
        <v>2</v>
      </c>
    </row>
    <row r="3899" spans="1:17" x14ac:dyDescent="0.25">
      <c r="A3899">
        <v>3898</v>
      </c>
      <c r="D3899">
        <v>50.792369000000001</v>
      </c>
      <c r="E3899" s="2">
        <v>2</v>
      </c>
      <c r="P3899">
        <v>1</v>
      </c>
      <c r="Q3899" t="str">
        <f t="shared" si="61"/>
        <v>2</v>
      </c>
    </row>
    <row r="3900" spans="1:17" x14ac:dyDescent="0.25">
      <c r="A3900">
        <v>3899</v>
      </c>
      <c r="D3900">
        <v>50.777316000000006</v>
      </c>
      <c r="E3900" s="2">
        <v>2</v>
      </c>
      <c r="P3900">
        <v>1</v>
      </c>
      <c r="Q3900" t="str">
        <f t="shared" si="61"/>
        <v>2</v>
      </c>
    </row>
    <row r="3901" spans="1:17" x14ac:dyDescent="0.25">
      <c r="A3901">
        <v>3900</v>
      </c>
      <c r="D3901">
        <v>50.821479000000004</v>
      </c>
      <c r="E3901" s="2">
        <v>2</v>
      </c>
      <c r="P3901">
        <v>1</v>
      </c>
      <c r="Q3901" t="str">
        <f t="shared" si="61"/>
        <v>2</v>
      </c>
    </row>
    <row r="3902" spans="1:17" x14ac:dyDescent="0.25">
      <c r="A3902">
        <v>3901</v>
      </c>
      <c r="B3902">
        <v>41.155635000000004</v>
      </c>
      <c r="C3902" s="4">
        <v>1</v>
      </c>
      <c r="P3902">
        <v>1</v>
      </c>
      <c r="Q3902" t="str">
        <f t="shared" si="61"/>
        <v>1</v>
      </c>
    </row>
    <row r="3903" spans="1:17" x14ac:dyDescent="0.25">
      <c r="A3903">
        <v>3902</v>
      </c>
      <c r="B3903">
        <v>41.121475000000004</v>
      </c>
      <c r="C3903" s="4">
        <v>1</v>
      </c>
      <c r="P3903">
        <v>1</v>
      </c>
      <c r="Q3903" t="str">
        <f t="shared" si="61"/>
        <v>1</v>
      </c>
    </row>
    <row r="3904" spans="1:17" x14ac:dyDescent="0.25">
      <c r="A3904">
        <v>3903</v>
      </c>
      <c r="B3904">
        <v>41.126583000000004</v>
      </c>
      <c r="C3904" s="4">
        <v>1</v>
      </c>
      <c r="P3904">
        <v>1</v>
      </c>
      <c r="Q3904" t="str">
        <f t="shared" si="61"/>
        <v>1</v>
      </c>
    </row>
    <row r="3905" spans="1:17" x14ac:dyDescent="0.25">
      <c r="A3905">
        <v>3904</v>
      </c>
      <c r="B3905">
        <v>41.164634000000007</v>
      </c>
      <c r="C3905" s="4">
        <v>1</v>
      </c>
      <c r="P3905">
        <v>1</v>
      </c>
      <c r="Q3905" t="str">
        <f t="shared" si="61"/>
        <v>1</v>
      </c>
    </row>
    <row r="3906" spans="1:17" x14ac:dyDescent="0.25">
      <c r="A3906">
        <v>3905</v>
      </c>
      <c r="B3906">
        <v>41.166057000000002</v>
      </c>
      <c r="C3906" s="4">
        <v>1</v>
      </c>
      <c r="P3906">
        <v>1</v>
      </c>
      <c r="Q3906" t="str">
        <f t="shared" ref="Q3906:Q3969" si="62">CONCATENATE(C3906,E3906,G3906,I3906)</f>
        <v>1</v>
      </c>
    </row>
    <row r="3907" spans="1:17" x14ac:dyDescent="0.25">
      <c r="A3907">
        <v>3906</v>
      </c>
      <c r="B3907">
        <v>41.165317000000002</v>
      </c>
      <c r="C3907" s="4">
        <v>1</v>
      </c>
      <c r="P3907">
        <v>1</v>
      </c>
      <c r="Q3907" t="str">
        <f t="shared" si="62"/>
        <v>1</v>
      </c>
    </row>
    <row r="3908" spans="1:17" x14ac:dyDescent="0.25">
      <c r="A3908">
        <v>3907</v>
      </c>
      <c r="B3908">
        <v>41.135791000000005</v>
      </c>
      <c r="C3908" s="4">
        <v>1</v>
      </c>
      <c r="P3908">
        <v>1</v>
      </c>
      <c r="Q3908" t="str">
        <f t="shared" si="62"/>
        <v>1</v>
      </c>
    </row>
    <row r="3909" spans="1:17" x14ac:dyDescent="0.25">
      <c r="A3909">
        <v>3908</v>
      </c>
      <c r="B3909">
        <v>41.155635000000004</v>
      </c>
      <c r="C3909" s="4">
        <v>1</v>
      </c>
      <c r="P3909">
        <v>1</v>
      </c>
      <c r="Q3909" t="str">
        <f t="shared" si="62"/>
        <v>1</v>
      </c>
    </row>
    <row r="3910" spans="1:17" x14ac:dyDescent="0.25">
      <c r="A3910">
        <v>3909</v>
      </c>
      <c r="F3910">
        <v>40.024265</v>
      </c>
      <c r="G3910" s="3">
        <v>3</v>
      </c>
      <c r="H3910">
        <v>40.736900000000006</v>
      </c>
      <c r="I3910" s="5">
        <v>4</v>
      </c>
      <c r="P3910">
        <v>2</v>
      </c>
      <c r="Q3910" t="str">
        <f t="shared" si="62"/>
        <v>34</v>
      </c>
    </row>
    <row r="3911" spans="1:17" x14ac:dyDescent="0.25">
      <c r="A3911">
        <v>3910</v>
      </c>
      <c r="F3911">
        <v>40.068214000000005</v>
      </c>
      <c r="G3911" s="3">
        <v>3</v>
      </c>
      <c r="H3911">
        <v>40.713161000000007</v>
      </c>
      <c r="I3911" s="5">
        <v>4</v>
      </c>
      <c r="P3911">
        <v>2</v>
      </c>
      <c r="Q3911" t="str">
        <f t="shared" si="62"/>
        <v>34</v>
      </c>
    </row>
    <row r="3912" spans="1:17" x14ac:dyDescent="0.25">
      <c r="A3912">
        <v>3911</v>
      </c>
      <c r="F3912">
        <v>40.09637</v>
      </c>
      <c r="G3912" s="3">
        <v>3</v>
      </c>
      <c r="H3912">
        <v>40.726055000000002</v>
      </c>
      <c r="I3912" s="5">
        <v>4</v>
      </c>
      <c r="P3912">
        <v>2</v>
      </c>
      <c r="Q3912" t="str">
        <f t="shared" si="62"/>
        <v>34</v>
      </c>
    </row>
    <row r="3913" spans="1:17" x14ac:dyDescent="0.25">
      <c r="A3913">
        <v>3912</v>
      </c>
      <c r="F3913">
        <v>40.094425000000001</v>
      </c>
      <c r="G3913" s="3">
        <v>3</v>
      </c>
      <c r="H3913">
        <v>40.748634000000003</v>
      </c>
      <c r="I3913" s="5">
        <v>4</v>
      </c>
      <c r="P3913">
        <v>2</v>
      </c>
      <c r="Q3913" t="str">
        <f t="shared" si="62"/>
        <v>34</v>
      </c>
    </row>
    <row r="3914" spans="1:17" x14ac:dyDescent="0.25">
      <c r="A3914">
        <v>3913</v>
      </c>
      <c r="F3914">
        <v>40.075897000000005</v>
      </c>
      <c r="G3914" s="3">
        <v>3</v>
      </c>
      <c r="H3914">
        <v>40.671112000000001</v>
      </c>
      <c r="I3914" s="5">
        <v>4</v>
      </c>
      <c r="P3914">
        <v>2</v>
      </c>
      <c r="Q3914" t="str">
        <f t="shared" si="62"/>
        <v>34</v>
      </c>
    </row>
    <row r="3915" spans="1:17" x14ac:dyDescent="0.25">
      <c r="A3915">
        <v>3914</v>
      </c>
      <c r="F3915">
        <v>40.068370000000002</v>
      </c>
      <c r="G3915" s="3">
        <v>3</v>
      </c>
      <c r="H3915">
        <v>40.691635000000005</v>
      </c>
      <c r="I3915" s="5">
        <v>4</v>
      </c>
      <c r="P3915">
        <v>2</v>
      </c>
      <c r="Q3915" t="str">
        <f t="shared" si="62"/>
        <v>34</v>
      </c>
    </row>
    <row r="3916" spans="1:17" x14ac:dyDescent="0.25">
      <c r="A3916">
        <v>3915</v>
      </c>
      <c r="D3916">
        <v>23.490266000000005</v>
      </c>
      <c r="E3916" s="2">
        <v>2</v>
      </c>
      <c r="F3916">
        <v>40.046317000000002</v>
      </c>
      <c r="G3916" s="3">
        <v>3</v>
      </c>
      <c r="H3916">
        <v>40.642845000000001</v>
      </c>
      <c r="I3916" s="5">
        <v>4</v>
      </c>
      <c r="P3916">
        <v>3</v>
      </c>
      <c r="Q3916" t="str">
        <f t="shared" si="62"/>
        <v>234</v>
      </c>
    </row>
    <row r="3917" spans="1:17" x14ac:dyDescent="0.25">
      <c r="A3917">
        <v>3916</v>
      </c>
      <c r="D3917">
        <v>23.444425000000003</v>
      </c>
      <c r="E3917" s="2">
        <v>2</v>
      </c>
      <c r="F3917">
        <v>40.024265</v>
      </c>
      <c r="G3917" s="3">
        <v>3</v>
      </c>
      <c r="H3917">
        <v>40.736900000000006</v>
      </c>
      <c r="I3917" s="5">
        <v>4</v>
      </c>
      <c r="P3917">
        <v>3</v>
      </c>
      <c r="Q3917" t="str">
        <f t="shared" si="62"/>
        <v>234</v>
      </c>
    </row>
    <row r="3918" spans="1:17" x14ac:dyDescent="0.25">
      <c r="A3918">
        <v>3917</v>
      </c>
      <c r="D3918">
        <v>23.504424</v>
      </c>
      <c r="E3918" s="2">
        <v>2</v>
      </c>
      <c r="F3918">
        <v>40.024265</v>
      </c>
      <c r="G3918" s="3">
        <v>3</v>
      </c>
      <c r="P3918">
        <v>2</v>
      </c>
      <c r="Q3918" t="str">
        <f t="shared" si="62"/>
        <v>23</v>
      </c>
    </row>
    <row r="3919" spans="1:17" x14ac:dyDescent="0.25">
      <c r="A3919">
        <v>3918</v>
      </c>
      <c r="D3919">
        <v>23.497476000000006</v>
      </c>
      <c r="E3919" s="2">
        <v>2</v>
      </c>
      <c r="P3919">
        <v>1</v>
      </c>
      <c r="Q3919" t="str">
        <f t="shared" si="62"/>
        <v>2</v>
      </c>
    </row>
    <row r="3920" spans="1:17" x14ac:dyDescent="0.25">
      <c r="A3920">
        <v>3919</v>
      </c>
      <c r="D3920">
        <v>23.486688000000001</v>
      </c>
      <c r="E3920" s="2">
        <v>2</v>
      </c>
      <c r="P3920">
        <v>1</v>
      </c>
      <c r="Q3920" t="str">
        <f t="shared" si="62"/>
        <v>2</v>
      </c>
    </row>
    <row r="3921" spans="1:17" x14ac:dyDescent="0.25">
      <c r="A3921">
        <v>3920</v>
      </c>
      <c r="D3921">
        <v>23.494319000000004</v>
      </c>
      <c r="E3921" s="2">
        <v>2</v>
      </c>
      <c r="P3921">
        <v>1</v>
      </c>
      <c r="Q3921" t="str">
        <f t="shared" si="62"/>
        <v>2</v>
      </c>
    </row>
    <row r="3922" spans="1:17" x14ac:dyDescent="0.25">
      <c r="A3922">
        <v>3921</v>
      </c>
      <c r="D3922">
        <v>23.473110000000005</v>
      </c>
      <c r="E3922" s="2">
        <v>2</v>
      </c>
      <c r="P3922">
        <v>1</v>
      </c>
      <c r="Q3922" t="str">
        <f t="shared" si="62"/>
        <v>2</v>
      </c>
    </row>
    <row r="3923" spans="1:17" x14ac:dyDescent="0.25">
      <c r="A3923">
        <v>3922</v>
      </c>
      <c r="B3923">
        <v>16.716530000000006</v>
      </c>
      <c r="C3923" s="4">
        <v>1</v>
      </c>
      <c r="D3923">
        <v>23.413688000000008</v>
      </c>
      <c r="E3923" s="2">
        <v>2</v>
      </c>
      <c r="P3923">
        <v>2</v>
      </c>
      <c r="Q3923" t="str">
        <f t="shared" si="62"/>
        <v>12</v>
      </c>
    </row>
    <row r="3924" spans="1:17" x14ac:dyDescent="0.25">
      <c r="A3924">
        <v>3923</v>
      </c>
      <c r="B3924">
        <v>16.699898000000005</v>
      </c>
      <c r="C3924" s="4">
        <v>1</v>
      </c>
      <c r="D3924">
        <v>23.402898000000008</v>
      </c>
      <c r="E3924" s="2">
        <v>2</v>
      </c>
      <c r="P3924">
        <v>2</v>
      </c>
      <c r="Q3924" t="str">
        <f t="shared" si="62"/>
        <v>12</v>
      </c>
    </row>
    <row r="3925" spans="1:17" x14ac:dyDescent="0.25">
      <c r="A3925">
        <v>3924</v>
      </c>
      <c r="B3925">
        <v>16.707740000000001</v>
      </c>
      <c r="C3925" s="4">
        <v>1</v>
      </c>
      <c r="D3925">
        <v>23.490266000000005</v>
      </c>
      <c r="E3925" s="2">
        <v>2</v>
      </c>
      <c r="P3925">
        <v>2</v>
      </c>
      <c r="Q3925" t="str">
        <f t="shared" si="62"/>
        <v>12</v>
      </c>
    </row>
    <row r="3926" spans="1:17" x14ac:dyDescent="0.25">
      <c r="A3926">
        <v>3925</v>
      </c>
      <c r="B3926">
        <v>16.705635000000001</v>
      </c>
      <c r="C3926" s="4">
        <v>1</v>
      </c>
      <c r="P3926">
        <v>1</v>
      </c>
      <c r="Q3926" t="str">
        <f t="shared" si="62"/>
        <v>1</v>
      </c>
    </row>
    <row r="3927" spans="1:17" x14ac:dyDescent="0.25">
      <c r="A3927">
        <v>3926</v>
      </c>
      <c r="B3927">
        <v>16.745740000000005</v>
      </c>
      <c r="C3927" s="4">
        <v>1</v>
      </c>
      <c r="J3927">
        <v>39.317005000000002</v>
      </c>
      <c r="K3927" t="s">
        <v>22</v>
      </c>
      <c r="Q3927" t="str">
        <f t="shared" si="62"/>
        <v>1</v>
      </c>
    </row>
    <row r="3928" spans="1:17" x14ac:dyDescent="0.25">
      <c r="A3928">
        <v>3927</v>
      </c>
      <c r="Q3928" t="str">
        <f t="shared" si="62"/>
        <v/>
      </c>
    </row>
    <row r="3929" spans="1:17" x14ac:dyDescent="0.25">
      <c r="A3929">
        <v>3928</v>
      </c>
      <c r="J3929">
        <v>236.197711</v>
      </c>
      <c r="K3929" t="s">
        <v>22</v>
      </c>
      <c r="Q3929" t="str">
        <f t="shared" si="62"/>
        <v/>
      </c>
    </row>
    <row r="3930" spans="1:17" x14ac:dyDescent="0.25">
      <c r="A3930">
        <v>3929</v>
      </c>
      <c r="D3930">
        <v>206.923205</v>
      </c>
      <c r="E3930" s="2">
        <v>2</v>
      </c>
      <c r="P3930">
        <v>1</v>
      </c>
      <c r="Q3930" t="str">
        <f t="shared" si="62"/>
        <v>2</v>
      </c>
    </row>
    <row r="3931" spans="1:17" x14ac:dyDescent="0.25">
      <c r="A3931">
        <v>3930</v>
      </c>
      <c r="B3931">
        <v>205.019476</v>
      </c>
      <c r="C3931" s="4">
        <v>1</v>
      </c>
      <c r="D3931">
        <v>207.02207800000002</v>
      </c>
      <c r="E3931" s="2">
        <v>2</v>
      </c>
      <c r="P3931">
        <v>2</v>
      </c>
      <c r="Q3931" t="str">
        <f t="shared" si="62"/>
        <v>12</v>
      </c>
    </row>
    <row r="3932" spans="1:17" x14ac:dyDescent="0.25">
      <c r="A3932">
        <v>3931</v>
      </c>
      <c r="B3932">
        <v>205.04279200000002</v>
      </c>
      <c r="C3932" s="4">
        <v>1</v>
      </c>
      <c r="D3932">
        <v>207.042124</v>
      </c>
      <c r="E3932" s="2">
        <v>2</v>
      </c>
      <c r="P3932">
        <v>2</v>
      </c>
      <c r="Q3932" t="str">
        <f t="shared" si="62"/>
        <v>12</v>
      </c>
    </row>
    <row r="3933" spans="1:17" x14ac:dyDescent="0.25">
      <c r="A3933">
        <v>3932</v>
      </c>
      <c r="B3933">
        <v>205.06830100000002</v>
      </c>
      <c r="C3933" s="4">
        <v>1</v>
      </c>
      <c r="D3933">
        <v>207.06156000000001</v>
      </c>
      <c r="E3933" s="2">
        <v>2</v>
      </c>
      <c r="P3933">
        <v>2</v>
      </c>
      <c r="Q3933" t="str">
        <f t="shared" si="62"/>
        <v>12</v>
      </c>
    </row>
    <row r="3934" spans="1:17" x14ac:dyDescent="0.25">
      <c r="A3934">
        <v>3933</v>
      </c>
      <c r="B3934">
        <v>205.02575200000001</v>
      </c>
      <c r="C3934" s="4">
        <v>1</v>
      </c>
      <c r="D3934">
        <v>207.09814299999999</v>
      </c>
      <c r="E3934" s="2">
        <v>2</v>
      </c>
      <c r="P3934">
        <v>2</v>
      </c>
      <c r="Q3934" t="str">
        <f t="shared" si="62"/>
        <v>12</v>
      </c>
    </row>
    <row r="3935" spans="1:17" x14ac:dyDescent="0.25">
      <c r="A3935">
        <v>3934</v>
      </c>
      <c r="B3935">
        <v>205.070189</v>
      </c>
      <c r="C3935" s="4">
        <v>1</v>
      </c>
      <c r="D3935">
        <v>206.948149</v>
      </c>
      <c r="E3935" s="2">
        <v>2</v>
      </c>
      <c r="P3935">
        <v>2</v>
      </c>
      <c r="Q3935" t="str">
        <f t="shared" si="62"/>
        <v>12</v>
      </c>
    </row>
    <row r="3936" spans="1:17" x14ac:dyDescent="0.25">
      <c r="A3936">
        <v>3935</v>
      </c>
      <c r="B3936">
        <v>205.05937</v>
      </c>
      <c r="C3936" s="4">
        <v>1</v>
      </c>
      <c r="D3936">
        <v>206.923205</v>
      </c>
      <c r="E3936" s="2">
        <v>2</v>
      </c>
      <c r="P3936">
        <v>2</v>
      </c>
      <c r="Q3936" t="str">
        <f t="shared" si="62"/>
        <v>12</v>
      </c>
    </row>
    <row r="3937" spans="1:17" x14ac:dyDescent="0.25">
      <c r="A3937">
        <v>3936</v>
      </c>
      <c r="B3937">
        <v>205.070956</v>
      </c>
      <c r="C3937" s="4">
        <v>1</v>
      </c>
      <c r="P3937">
        <v>1</v>
      </c>
      <c r="Q3937" t="str">
        <f t="shared" si="62"/>
        <v>1</v>
      </c>
    </row>
    <row r="3938" spans="1:17" x14ac:dyDescent="0.25">
      <c r="A3938">
        <v>3937</v>
      </c>
      <c r="B3938">
        <v>205.04279200000002</v>
      </c>
      <c r="C3938" s="4">
        <v>1</v>
      </c>
      <c r="F3938">
        <v>205.40828200000001</v>
      </c>
      <c r="G3938" s="3">
        <v>3</v>
      </c>
      <c r="H3938">
        <v>204.72831600000001</v>
      </c>
      <c r="I3938" s="5">
        <v>4</v>
      </c>
      <c r="P3938">
        <v>3</v>
      </c>
      <c r="Q3938" t="str">
        <f t="shared" si="62"/>
        <v>134</v>
      </c>
    </row>
    <row r="3939" spans="1:17" x14ac:dyDescent="0.25">
      <c r="A3939">
        <v>3938</v>
      </c>
      <c r="F3939">
        <v>205.46578099999999</v>
      </c>
      <c r="G3939" s="3">
        <v>3</v>
      </c>
      <c r="H3939">
        <v>204.758421</v>
      </c>
      <c r="I3939" s="5">
        <v>4</v>
      </c>
      <c r="P3939">
        <v>2</v>
      </c>
      <c r="Q3939" t="str">
        <f t="shared" si="62"/>
        <v>34</v>
      </c>
    </row>
    <row r="3940" spans="1:17" x14ac:dyDescent="0.25">
      <c r="A3940">
        <v>3939</v>
      </c>
      <c r="F3940">
        <v>205.41211200000001</v>
      </c>
      <c r="G3940" s="3">
        <v>3</v>
      </c>
      <c r="H3940">
        <v>204.77811300000002</v>
      </c>
      <c r="I3940" s="5">
        <v>4</v>
      </c>
      <c r="P3940">
        <v>2</v>
      </c>
      <c r="Q3940" t="str">
        <f t="shared" si="62"/>
        <v>34</v>
      </c>
    </row>
    <row r="3941" spans="1:17" x14ac:dyDescent="0.25">
      <c r="A3941">
        <v>3940</v>
      </c>
      <c r="F3941">
        <v>205.401499</v>
      </c>
      <c r="G3941" s="3">
        <v>3</v>
      </c>
      <c r="H3941">
        <v>204.738879</v>
      </c>
      <c r="I3941" s="5">
        <v>4</v>
      </c>
      <c r="P3941">
        <v>2</v>
      </c>
      <c r="Q3941" t="str">
        <f t="shared" si="62"/>
        <v>34</v>
      </c>
    </row>
    <row r="3942" spans="1:17" x14ac:dyDescent="0.25">
      <c r="A3942">
        <v>3941</v>
      </c>
      <c r="F3942">
        <v>205.44027199999999</v>
      </c>
      <c r="G3942" s="3">
        <v>3</v>
      </c>
      <c r="H3942">
        <v>204.752703</v>
      </c>
      <c r="I3942" s="5">
        <v>4</v>
      </c>
      <c r="P3942">
        <v>2</v>
      </c>
      <c r="Q3942" t="str">
        <f t="shared" si="62"/>
        <v>34</v>
      </c>
    </row>
    <row r="3943" spans="1:17" x14ac:dyDescent="0.25">
      <c r="A3943">
        <v>3942</v>
      </c>
      <c r="F3943">
        <v>205.47853700000002</v>
      </c>
      <c r="G3943" s="3">
        <v>3</v>
      </c>
      <c r="H3943">
        <v>204.79780400000001</v>
      </c>
      <c r="I3943" s="5">
        <v>4</v>
      </c>
      <c r="P3943">
        <v>2</v>
      </c>
      <c r="Q3943" t="str">
        <f t="shared" si="62"/>
        <v>34</v>
      </c>
    </row>
    <row r="3944" spans="1:17" x14ac:dyDescent="0.25">
      <c r="A3944">
        <v>3943</v>
      </c>
      <c r="F3944">
        <v>205.40828200000001</v>
      </c>
      <c r="G3944" s="3">
        <v>3</v>
      </c>
      <c r="H3944">
        <v>204.706637</v>
      </c>
      <c r="I3944" s="5">
        <v>4</v>
      </c>
      <c r="P3944">
        <v>2</v>
      </c>
      <c r="Q3944" t="str">
        <f t="shared" si="62"/>
        <v>34</v>
      </c>
    </row>
    <row r="3945" spans="1:17" x14ac:dyDescent="0.25">
      <c r="A3945">
        <v>3944</v>
      </c>
      <c r="H3945">
        <v>204.72831600000001</v>
      </c>
      <c r="I3945" s="5">
        <v>4</v>
      </c>
      <c r="P3945">
        <v>1</v>
      </c>
      <c r="Q3945" t="str">
        <f t="shared" si="62"/>
        <v>4</v>
      </c>
    </row>
    <row r="3946" spans="1:17" x14ac:dyDescent="0.25">
      <c r="A3946">
        <v>3945</v>
      </c>
      <c r="P3946">
        <v>0</v>
      </c>
      <c r="Q3946" t="str">
        <f t="shared" si="62"/>
        <v/>
      </c>
    </row>
    <row r="3947" spans="1:17" x14ac:dyDescent="0.25">
      <c r="A3947">
        <v>3946</v>
      </c>
      <c r="P3947">
        <v>0</v>
      </c>
      <c r="Q3947" t="str">
        <f t="shared" si="62"/>
        <v/>
      </c>
    </row>
    <row r="3948" spans="1:17" x14ac:dyDescent="0.25">
      <c r="A3948">
        <v>3947</v>
      </c>
      <c r="P3948">
        <v>0</v>
      </c>
      <c r="Q3948" t="str">
        <f t="shared" si="62"/>
        <v/>
      </c>
    </row>
    <row r="3949" spans="1:17" x14ac:dyDescent="0.25">
      <c r="A3949">
        <v>3948</v>
      </c>
      <c r="P3949">
        <v>0</v>
      </c>
      <c r="Q3949" t="str">
        <f t="shared" si="62"/>
        <v/>
      </c>
    </row>
    <row r="3950" spans="1:17" x14ac:dyDescent="0.25">
      <c r="A3950">
        <v>3949</v>
      </c>
      <c r="D3950">
        <v>178.805893</v>
      </c>
      <c r="E3950" s="2">
        <v>2</v>
      </c>
      <c r="P3950">
        <v>1</v>
      </c>
      <c r="Q3950" t="str">
        <f t="shared" si="62"/>
        <v>2</v>
      </c>
    </row>
    <row r="3951" spans="1:17" x14ac:dyDescent="0.25">
      <c r="A3951">
        <v>3950</v>
      </c>
      <c r="D3951">
        <v>178.80594300000001</v>
      </c>
      <c r="E3951" s="2">
        <v>2</v>
      </c>
      <c r="P3951">
        <v>1</v>
      </c>
      <c r="Q3951" t="str">
        <f t="shared" si="62"/>
        <v>2</v>
      </c>
    </row>
    <row r="3952" spans="1:17" x14ac:dyDescent="0.25">
      <c r="A3952">
        <v>3951</v>
      </c>
      <c r="D3952">
        <v>178.821709</v>
      </c>
      <c r="E3952" s="2">
        <v>2</v>
      </c>
      <c r="P3952">
        <v>1</v>
      </c>
      <c r="Q3952" t="str">
        <f t="shared" si="62"/>
        <v>2</v>
      </c>
    </row>
    <row r="3953" spans="1:17" x14ac:dyDescent="0.25">
      <c r="A3953">
        <v>3952</v>
      </c>
      <c r="D3953">
        <v>178.77487200000002</v>
      </c>
      <c r="E3953" s="2">
        <v>2</v>
      </c>
      <c r="P3953">
        <v>1</v>
      </c>
      <c r="Q3953" t="str">
        <f t="shared" si="62"/>
        <v>2</v>
      </c>
    </row>
    <row r="3954" spans="1:17" x14ac:dyDescent="0.25">
      <c r="A3954">
        <v>3953</v>
      </c>
      <c r="D3954">
        <v>178.77604700000001</v>
      </c>
      <c r="E3954" s="2">
        <v>2</v>
      </c>
      <c r="P3954">
        <v>1</v>
      </c>
      <c r="Q3954" t="str">
        <f t="shared" si="62"/>
        <v>2</v>
      </c>
    </row>
    <row r="3955" spans="1:17" x14ac:dyDescent="0.25">
      <c r="A3955">
        <v>3954</v>
      </c>
      <c r="B3955">
        <v>172.59039899999999</v>
      </c>
      <c r="C3955" s="4">
        <v>1</v>
      </c>
      <c r="D3955">
        <v>178.76217100000002</v>
      </c>
      <c r="E3955" s="2">
        <v>2</v>
      </c>
      <c r="P3955">
        <v>2</v>
      </c>
      <c r="Q3955" t="str">
        <f t="shared" si="62"/>
        <v>12</v>
      </c>
    </row>
    <row r="3956" spans="1:17" x14ac:dyDescent="0.25">
      <c r="A3956">
        <v>3955</v>
      </c>
      <c r="B3956">
        <v>172.50576100000001</v>
      </c>
      <c r="C3956" s="4">
        <v>1</v>
      </c>
      <c r="D3956">
        <v>178.80650600000001</v>
      </c>
      <c r="E3956" s="2">
        <v>2</v>
      </c>
      <c r="P3956">
        <v>2</v>
      </c>
      <c r="Q3956" t="str">
        <f t="shared" si="62"/>
        <v>12</v>
      </c>
    </row>
    <row r="3957" spans="1:17" x14ac:dyDescent="0.25">
      <c r="A3957">
        <v>3956</v>
      </c>
      <c r="B3957">
        <v>172.498976</v>
      </c>
      <c r="C3957" s="4">
        <v>1</v>
      </c>
      <c r="D3957">
        <v>178.805893</v>
      </c>
      <c r="E3957" s="2">
        <v>2</v>
      </c>
      <c r="P3957">
        <v>2</v>
      </c>
      <c r="Q3957" t="str">
        <f t="shared" si="62"/>
        <v>12</v>
      </c>
    </row>
    <row r="3958" spans="1:17" x14ac:dyDescent="0.25">
      <c r="A3958">
        <v>3957</v>
      </c>
      <c r="B3958">
        <v>172.54530199999999</v>
      </c>
      <c r="C3958" s="4">
        <v>1</v>
      </c>
      <c r="P3958">
        <v>1</v>
      </c>
      <c r="Q3958" t="str">
        <f t="shared" si="62"/>
        <v>1</v>
      </c>
    </row>
    <row r="3959" spans="1:17" x14ac:dyDescent="0.25">
      <c r="A3959">
        <v>3958</v>
      </c>
      <c r="B3959">
        <v>172.63687800000002</v>
      </c>
      <c r="C3959" s="4">
        <v>1</v>
      </c>
      <c r="P3959">
        <v>1</v>
      </c>
      <c r="Q3959" t="str">
        <f t="shared" si="62"/>
        <v>1</v>
      </c>
    </row>
    <row r="3960" spans="1:17" x14ac:dyDescent="0.25">
      <c r="A3960">
        <v>3959</v>
      </c>
      <c r="B3960">
        <v>172.59039899999999</v>
      </c>
      <c r="C3960" s="4">
        <v>1</v>
      </c>
      <c r="P3960">
        <v>1</v>
      </c>
      <c r="Q3960" t="str">
        <f t="shared" si="62"/>
        <v>1</v>
      </c>
    </row>
    <row r="3961" spans="1:17" x14ac:dyDescent="0.25">
      <c r="A3961">
        <v>3960</v>
      </c>
      <c r="B3961">
        <v>172.59039899999999</v>
      </c>
      <c r="C3961" s="4">
        <v>1</v>
      </c>
      <c r="F3961">
        <v>172.80462299999999</v>
      </c>
      <c r="G3961" s="3">
        <v>3</v>
      </c>
      <c r="H3961">
        <v>173.18088</v>
      </c>
      <c r="I3961" s="5">
        <v>4</v>
      </c>
      <c r="P3961">
        <v>3</v>
      </c>
      <c r="Q3961" t="str">
        <f t="shared" si="62"/>
        <v>134</v>
      </c>
    </row>
    <row r="3962" spans="1:17" x14ac:dyDescent="0.25">
      <c r="A3962">
        <v>3961</v>
      </c>
      <c r="F3962">
        <v>172.80340000000001</v>
      </c>
      <c r="G3962" s="3">
        <v>3</v>
      </c>
      <c r="H3962">
        <v>173.18985800000002</v>
      </c>
      <c r="I3962" s="5">
        <v>4</v>
      </c>
      <c r="P3962">
        <v>2</v>
      </c>
      <c r="Q3962" t="str">
        <f t="shared" si="62"/>
        <v>34</v>
      </c>
    </row>
    <row r="3963" spans="1:17" x14ac:dyDescent="0.25">
      <c r="A3963">
        <v>3962</v>
      </c>
      <c r="F3963">
        <v>172.76978</v>
      </c>
      <c r="G3963" s="3">
        <v>3</v>
      </c>
      <c r="H3963">
        <v>173.16914600000001</v>
      </c>
      <c r="I3963" s="5">
        <v>4</v>
      </c>
      <c r="P3963">
        <v>2</v>
      </c>
      <c r="Q3963" t="str">
        <f t="shared" si="62"/>
        <v>34</v>
      </c>
    </row>
    <row r="3964" spans="1:17" x14ac:dyDescent="0.25">
      <c r="A3964">
        <v>3963</v>
      </c>
      <c r="F3964">
        <v>172.771973</v>
      </c>
      <c r="G3964" s="3">
        <v>3</v>
      </c>
      <c r="H3964">
        <v>173.18919600000001</v>
      </c>
      <c r="I3964" s="5">
        <v>4</v>
      </c>
      <c r="P3964">
        <v>2</v>
      </c>
      <c r="Q3964" t="str">
        <f t="shared" si="62"/>
        <v>34</v>
      </c>
    </row>
    <row r="3965" spans="1:17" x14ac:dyDescent="0.25">
      <c r="A3965">
        <v>3964</v>
      </c>
      <c r="F3965">
        <v>172.80365599999999</v>
      </c>
      <c r="G3965" s="3">
        <v>3</v>
      </c>
      <c r="H3965">
        <v>173.23608100000001</v>
      </c>
      <c r="I3965" s="5">
        <v>4</v>
      </c>
      <c r="P3965">
        <v>2</v>
      </c>
      <c r="Q3965" t="str">
        <f t="shared" si="62"/>
        <v>34</v>
      </c>
    </row>
    <row r="3966" spans="1:17" x14ac:dyDescent="0.25">
      <c r="A3966">
        <v>3965</v>
      </c>
      <c r="F3966">
        <v>172.785696</v>
      </c>
      <c r="G3966" s="3">
        <v>3</v>
      </c>
      <c r="H3966">
        <v>173.21424500000001</v>
      </c>
      <c r="I3966" s="5">
        <v>4</v>
      </c>
      <c r="P3966">
        <v>2</v>
      </c>
      <c r="Q3966" t="str">
        <f t="shared" si="62"/>
        <v>34</v>
      </c>
    </row>
    <row r="3967" spans="1:17" x14ac:dyDescent="0.25">
      <c r="A3967">
        <v>3966</v>
      </c>
      <c r="F3967">
        <v>172.80462299999999</v>
      </c>
      <c r="G3967" s="3">
        <v>3</v>
      </c>
      <c r="H3967">
        <v>173.18088</v>
      </c>
      <c r="I3967" s="5">
        <v>4</v>
      </c>
      <c r="P3967">
        <v>2</v>
      </c>
      <c r="Q3967" t="str">
        <f t="shared" si="62"/>
        <v>34</v>
      </c>
    </row>
    <row r="3968" spans="1:17" x14ac:dyDescent="0.25">
      <c r="A3968">
        <v>3967</v>
      </c>
      <c r="P3968">
        <v>0</v>
      </c>
      <c r="Q3968" t="str">
        <f t="shared" si="62"/>
        <v/>
      </c>
    </row>
    <row r="3969" spans="1:17" x14ac:dyDescent="0.25">
      <c r="A3969">
        <v>3968</v>
      </c>
      <c r="P3969">
        <v>0</v>
      </c>
      <c r="Q3969" t="str">
        <f t="shared" si="62"/>
        <v/>
      </c>
    </row>
    <row r="3970" spans="1:17" x14ac:dyDescent="0.25">
      <c r="A3970">
        <v>3969</v>
      </c>
      <c r="P3970">
        <v>0</v>
      </c>
      <c r="Q3970" t="str">
        <f t="shared" ref="Q3970:Q4033" si="63">CONCATENATE(C3970,E3970,G3970,I3970)</f>
        <v/>
      </c>
    </row>
    <row r="3971" spans="1:17" x14ac:dyDescent="0.25">
      <c r="A3971">
        <v>3970</v>
      </c>
      <c r="D3971">
        <v>153.07386700000001</v>
      </c>
      <c r="E3971" s="2">
        <v>2</v>
      </c>
      <c r="P3971">
        <v>1</v>
      </c>
      <c r="Q3971" t="str">
        <f t="shared" si="63"/>
        <v>2</v>
      </c>
    </row>
    <row r="3972" spans="1:17" x14ac:dyDescent="0.25">
      <c r="A3972">
        <v>3971</v>
      </c>
      <c r="D3972">
        <v>152.92152800000002</v>
      </c>
      <c r="E3972" s="2">
        <v>2</v>
      </c>
      <c r="P3972">
        <v>1</v>
      </c>
      <c r="Q3972" t="str">
        <f t="shared" si="63"/>
        <v>2</v>
      </c>
    </row>
    <row r="3973" spans="1:17" x14ac:dyDescent="0.25">
      <c r="A3973">
        <v>3972</v>
      </c>
      <c r="D3973">
        <v>153.02963400000002</v>
      </c>
      <c r="E3973" s="2">
        <v>2</v>
      </c>
      <c r="P3973">
        <v>1</v>
      </c>
      <c r="Q3973" t="str">
        <f t="shared" si="63"/>
        <v>2</v>
      </c>
    </row>
    <row r="3974" spans="1:17" x14ac:dyDescent="0.25">
      <c r="A3974">
        <v>3973</v>
      </c>
      <c r="D3974">
        <v>153.08784600000001</v>
      </c>
      <c r="E3974" s="2">
        <v>2</v>
      </c>
      <c r="P3974">
        <v>1</v>
      </c>
      <c r="Q3974" t="str">
        <f t="shared" si="63"/>
        <v>2</v>
      </c>
    </row>
    <row r="3975" spans="1:17" x14ac:dyDescent="0.25">
      <c r="A3975">
        <v>3974</v>
      </c>
      <c r="D3975">
        <v>153.11095700000001</v>
      </c>
      <c r="E3975" s="2">
        <v>2</v>
      </c>
      <c r="P3975">
        <v>1</v>
      </c>
      <c r="Q3975" t="str">
        <f t="shared" si="63"/>
        <v>2</v>
      </c>
    </row>
    <row r="3976" spans="1:17" x14ac:dyDescent="0.25">
      <c r="A3976">
        <v>3975</v>
      </c>
      <c r="D3976">
        <v>153.07861100000002</v>
      </c>
      <c r="E3976" s="2">
        <v>2</v>
      </c>
      <c r="P3976">
        <v>1</v>
      </c>
      <c r="Q3976" t="str">
        <f t="shared" si="63"/>
        <v>2</v>
      </c>
    </row>
    <row r="3977" spans="1:17" x14ac:dyDescent="0.25">
      <c r="A3977">
        <v>3976</v>
      </c>
      <c r="B3977">
        <v>135.13850600000001</v>
      </c>
      <c r="C3977" s="4">
        <v>1</v>
      </c>
      <c r="D3977">
        <v>153.07386700000001</v>
      </c>
      <c r="E3977" s="2">
        <v>2</v>
      </c>
      <c r="P3977">
        <v>2</v>
      </c>
      <c r="Q3977" t="str">
        <f t="shared" si="63"/>
        <v>12</v>
      </c>
    </row>
    <row r="3978" spans="1:17" x14ac:dyDescent="0.25">
      <c r="A3978">
        <v>3977</v>
      </c>
      <c r="B3978">
        <v>135.15345200000002</v>
      </c>
      <c r="C3978" s="4">
        <v>1</v>
      </c>
      <c r="D3978">
        <v>153.07386700000001</v>
      </c>
      <c r="E3978" s="2">
        <v>2</v>
      </c>
      <c r="P3978">
        <v>2</v>
      </c>
      <c r="Q3978" t="str">
        <f t="shared" si="63"/>
        <v>12</v>
      </c>
    </row>
    <row r="3979" spans="1:17" x14ac:dyDescent="0.25">
      <c r="A3979">
        <v>3978</v>
      </c>
      <c r="B3979">
        <v>135.17380700000001</v>
      </c>
      <c r="C3979" s="4">
        <v>1</v>
      </c>
      <c r="P3979">
        <v>1</v>
      </c>
      <c r="Q3979" t="str">
        <f t="shared" si="63"/>
        <v>1</v>
      </c>
    </row>
    <row r="3980" spans="1:17" x14ac:dyDescent="0.25">
      <c r="A3980">
        <v>3979</v>
      </c>
      <c r="B3980">
        <v>135.151263</v>
      </c>
      <c r="C3980" s="4">
        <v>1</v>
      </c>
      <c r="P3980">
        <v>1</v>
      </c>
      <c r="Q3980" t="str">
        <f t="shared" si="63"/>
        <v>1</v>
      </c>
    </row>
    <row r="3981" spans="1:17" x14ac:dyDescent="0.25">
      <c r="A3981">
        <v>3980</v>
      </c>
      <c r="B3981">
        <v>135.13365400000001</v>
      </c>
      <c r="C3981" s="4">
        <v>1</v>
      </c>
      <c r="P3981">
        <v>1</v>
      </c>
      <c r="Q3981" t="str">
        <f t="shared" si="63"/>
        <v>1</v>
      </c>
    </row>
    <row r="3982" spans="1:17" x14ac:dyDescent="0.25">
      <c r="A3982">
        <v>3981</v>
      </c>
      <c r="B3982">
        <v>135.13850600000001</v>
      </c>
      <c r="C3982" s="4">
        <v>1</v>
      </c>
      <c r="H3982">
        <v>136.19478100000001</v>
      </c>
      <c r="I3982" s="5">
        <v>4</v>
      </c>
      <c r="P3982">
        <v>2</v>
      </c>
      <c r="Q3982" t="str">
        <f t="shared" si="63"/>
        <v>14</v>
      </c>
    </row>
    <row r="3983" spans="1:17" x14ac:dyDescent="0.25">
      <c r="A3983">
        <v>3982</v>
      </c>
      <c r="H3983">
        <v>136.20997800000001</v>
      </c>
      <c r="I3983" s="5">
        <v>4</v>
      </c>
      <c r="P3983">
        <v>1</v>
      </c>
      <c r="Q3983" t="str">
        <f t="shared" si="63"/>
        <v>4</v>
      </c>
    </row>
    <row r="3984" spans="1:17" x14ac:dyDescent="0.25">
      <c r="A3984">
        <v>3983</v>
      </c>
      <c r="F3984">
        <v>134.78500600000001</v>
      </c>
      <c r="G3984" s="3">
        <v>3</v>
      </c>
      <c r="H3984">
        <v>136.24293700000001</v>
      </c>
      <c r="I3984" s="5">
        <v>4</v>
      </c>
      <c r="P3984">
        <v>2</v>
      </c>
      <c r="Q3984" t="str">
        <f t="shared" si="63"/>
        <v>34</v>
      </c>
    </row>
    <row r="3985" spans="1:17" x14ac:dyDescent="0.25">
      <c r="A3985">
        <v>3984</v>
      </c>
      <c r="F3985">
        <v>134.78500600000001</v>
      </c>
      <c r="G3985" s="3">
        <v>3</v>
      </c>
      <c r="H3985">
        <v>136.22921200000002</v>
      </c>
      <c r="I3985" s="5">
        <v>4</v>
      </c>
      <c r="P3985">
        <v>2</v>
      </c>
      <c r="Q3985" t="str">
        <f t="shared" si="63"/>
        <v>34</v>
      </c>
    </row>
    <row r="3986" spans="1:17" x14ac:dyDescent="0.25">
      <c r="A3986">
        <v>3985</v>
      </c>
      <c r="F3986">
        <v>134.78500600000001</v>
      </c>
      <c r="G3986" s="3">
        <v>3</v>
      </c>
      <c r="H3986">
        <v>136.346148</v>
      </c>
      <c r="I3986" s="5">
        <v>4</v>
      </c>
      <c r="P3986">
        <v>2</v>
      </c>
      <c r="Q3986" t="str">
        <f t="shared" si="63"/>
        <v>34</v>
      </c>
    </row>
    <row r="3987" spans="1:17" x14ac:dyDescent="0.25">
      <c r="A3987">
        <v>3986</v>
      </c>
      <c r="F3987">
        <v>134.78500600000001</v>
      </c>
      <c r="G3987" s="3">
        <v>3</v>
      </c>
      <c r="H3987">
        <v>136.27354600000001</v>
      </c>
      <c r="I3987" s="5">
        <v>4</v>
      </c>
      <c r="P3987">
        <v>2</v>
      </c>
      <c r="Q3987" t="str">
        <f t="shared" si="63"/>
        <v>34</v>
      </c>
    </row>
    <row r="3988" spans="1:17" x14ac:dyDescent="0.25">
      <c r="A3988">
        <v>3987</v>
      </c>
      <c r="F3988">
        <v>134.78500600000001</v>
      </c>
      <c r="G3988" s="3">
        <v>3</v>
      </c>
      <c r="H3988">
        <v>136.19478100000001</v>
      </c>
      <c r="I3988" s="5">
        <v>4</v>
      </c>
      <c r="P3988">
        <v>2</v>
      </c>
      <c r="Q3988" t="str">
        <f t="shared" si="63"/>
        <v>34</v>
      </c>
    </row>
    <row r="3989" spans="1:17" x14ac:dyDescent="0.25">
      <c r="A3989">
        <v>3988</v>
      </c>
      <c r="F3989">
        <v>134.78500600000001</v>
      </c>
      <c r="G3989" s="3">
        <v>3</v>
      </c>
      <c r="P3989">
        <v>1</v>
      </c>
      <c r="Q3989" t="str">
        <f t="shared" si="63"/>
        <v>3</v>
      </c>
    </row>
    <row r="3990" spans="1:17" x14ac:dyDescent="0.25">
      <c r="A3990">
        <v>3989</v>
      </c>
      <c r="P3990">
        <v>0</v>
      </c>
      <c r="Q3990" t="str">
        <f t="shared" si="63"/>
        <v/>
      </c>
    </row>
    <row r="3991" spans="1:17" x14ac:dyDescent="0.25">
      <c r="A3991">
        <v>3990</v>
      </c>
      <c r="P3991">
        <v>0</v>
      </c>
      <c r="Q3991" t="str">
        <f t="shared" si="63"/>
        <v/>
      </c>
    </row>
    <row r="3992" spans="1:17" x14ac:dyDescent="0.25">
      <c r="A3992">
        <v>3991</v>
      </c>
      <c r="P3992">
        <v>0</v>
      </c>
      <c r="Q3992" t="str">
        <f t="shared" si="63"/>
        <v/>
      </c>
    </row>
    <row r="3993" spans="1:17" x14ac:dyDescent="0.25">
      <c r="A3993">
        <v>3992</v>
      </c>
      <c r="P3993">
        <v>0</v>
      </c>
      <c r="Q3993" t="str">
        <f t="shared" si="63"/>
        <v/>
      </c>
    </row>
    <row r="3994" spans="1:17" x14ac:dyDescent="0.25">
      <c r="A3994">
        <v>3993</v>
      </c>
      <c r="D3994">
        <v>110.51381900000001</v>
      </c>
      <c r="E3994" s="2">
        <v>2</v>
      </c>
      <c r="P3994">
        <v>1</v>
      </c>
      <c r="Q3994" t="str">
        <f t="shared" si="63"/>
        <v>2</v>
      </c>
    </row>
    <row r="3995" spans="1:17" x14ac:dyDescent="0.25">
      <c r="A3995">
        <v>3994</v>
      </c>
      <c r="D3995">
        <v>110.52795200000001</v>
      </c>
      <c r="E3995" s="2">
        <v>2</v>
      </c>
      <c r="P3995">
        <v>1</v>
      </c>
      <c r="Q3995" t="str">
        <f t="shared" si="63"/>
        <v>2</v>
      </c>
    </row>
    <row r="3996" spans="1:17" x14ac:dyDescent="0.25">
      <c r="A3996">
        <v>3995</v>
      </c>
      <c r="D3996">
        <v>110.53534900000001</v>
      </c>
      <c r="E3996" s="2">
        <v>2</v>
      </c>
      <c r="P3996">
        <v>1</v>
      </c>
      <c r="Q3996" t="str">
        <f t="shared" si="63"/>
        <v>2</v>
      </c>
    </row>
    <row r="3997" spans="1:17" x14ac:dyDescent="0.25">
      <c r="A3997">
        <v>3996</v>
      </c>
      <c r="D3997">
        <v>110.47101400000001</v>
      </c>
      <c r="E3997" s="2">
        <v>2</v>
      </c>
      <c r="P3997">
        <v>1</v>
      </c>
      <c r="Q3997" t="str">
        <f t="shared" si="63"/>
        <v>2</v>
      </c>
    </row>
    <row r="3998" spans="1:17" x14ac:dyDescent="0.25">
      <c r="A3998">
        <v>3997</v>
      </c>
      <c r="D3998">
        <v>110.49810600000001</v>
      </c>
      <c r="E3998" s="2">
        <v>2</v>
      </c>
      <c r="P3998">
        <v>1</v>
      </c>
      <c r="Q3998" t="str">
        <f t="shared" si="63"/>
        <v>2</v>
      </c>
    </row>
    <row r="3999" spans="1:17" x14ac:dyDescent="0.25">
      <c r="A3999">
        <v>3998</v>
      </c>
      <c r="D3999">
        <v>110.50912700000001</v>
      </c>
      <c r="E3999" s="2">
        <v>2</v>
      </c>
      <c r="P3999">
        <v>1</v>
      </c>
      <c r="Q3999" t="str">
        <f t="shared" si="63"/>
        <v>2</v>
      </c>
    </row>
    <row r="4000" spans="1:17" x14ac:dyDescent="0.25">
      <c r="A4000">
        <v>3999</v>
      </c>
      <c r="B4000">
        <v>101.47592400000001</v>
      </c>
      <c r="C4000" s="4">
        <v>1</v>
      </c>
      <c r="D4000">
        <v>110.50979100000001</v>
      </c>
      <c r="E4000" s="2">
        <v>2</v>
      </c>
      <c r="P4000">
        <v>2</v>
      </c>
      <c r="Q4000" t="str">
        <f t="shared" si="63"/>
        <v>12</v>
      </c>
    </row>
    <row r="4001" spans="1:17" x14ac:dyDescent="0.25">
      <c r="A4001">
        <v>4000</v>
      </c>
      <c r="B4001">
        <v>101.466841</v>
      </c>
      <c r="C4001" s="4">
        <v>1</v>
      </c>
      <c r="D4001">
        <v>110.51381900000001</v>
      </c>
      <c r="E4001" s="2">
        <v>2</v>
      </c>
      <c r="P4001">
        <v>2</v>
      </c>
      <c r="Q4001" t="str">
        <f t="shared" si="63"/>
        <v>12</v>
      </c>
    </row>
    <row r="4002" spans="1:17" x14ac:dyDescent="0.25">
      <c r="A4002">
        <v>4001</v>
      </c>
      <c r="B4002">
        <v>101.47056400000001</v>
      </c>
      <c r="C4002" s="4">
        <v>1</v>
      </c>
      <c r="P4002">
        <v>1</v>
      </c>
      <c r="Q4002" t="str">
        <f t="shared" si="63"/>
        <v>1</v>
      </c>
    </row>
    <row r="4003" spans="1:17" x14ac:dyDescent="0.25">
      <c r="A4003">
        <v>4002</v>
      </c>
      <c r="B4003">
        <v>101.464241</v>
      </c>
      <c r="C4003" s="4">
        <v>1</v>
      </c>
      <c r="P4003">
        <v>1</v>
      </c>
      <c r="Q4003" t="str">
        <f t="shared" si="63"/>
        <v>1</v>
      </c>
    </row>
    <row r="4004" spans="1:17" x14ac:dyDescent="0.25">
      <c r="A4004">
        <v>4003</v>
      </c>
      <c r="B4004">
        <v>101.46796400000001</v>
      </c>
      <c r="C4004" s="4">
        <v>1</v>
      </c>
      <c r="P4004">
        <v>1</v>
      </c>
      <c r="Q4004" t="str">
        <f t="shared" si="63"/>
        <v>1</v>
      </c>
    </row>
    <row r="4005" spans="1:17" x14ac:dyDescent="0.25">
      <c r="A4005">
        <v>4004</v>
      </c>
      <c r="B4005">
        <v>101.430823</v>
      </c>
      <c r="C4005" s="4">
        <v>1</v>
      </c>
      <c r="P4005">
        <v>1</v>
      </c>
      <c r="Q4005" t="str">
        <f t="shared" si="63"/>
        <v>1</v>
      </c>
    </row>
    <row r="4006" spans="1:17" x14ac:dyDescent="0.25">
      <c r="A4006">
        <v>4005</v>
      </c>
      <c r="B4006">
        <v>101.47592400000001</v>
      </c>
      <c r="C4006" s="4">
        <v>1</v>
      </c>
      <c r="H4006">
        <v>103.17772100000001</v>
      </c>
      <c r="I4006" s="5">
        <v>4</v>
      </c>
      <c r="P4006">
        <v>2</v>
      </c>
      <c r="Q4006" t="str">
        <f t="shared" si="63"/>
        <v>14</v>
      </c>
    </row>
    <row r="4007" spans="1:17" x14ac:dyDescent="0.25">
      <c r="A4007">
        <v>4006</v>
      </c>
      <c r="F4007">
        <v>101.51806300000001</v>
      </c>
      <c r="G4007" s="3">
        <v>3</v>
      </c>
      <c r="H4007">
        <v>103.154661</v>
      </c>
      <c r="I4007" s="5">
        <v>4</v>
      </c>
      <c r="P4007">
        <v>2</v>
      </c>
      <c r="Q4007" t="str">
        <f t="shared" si="63"/>
        <v>34</v>
      </c>
    </row>
    <row r="4008" spans="1:17" x14ac:dyDescent="0.25">
      <c r="A4008">
        <v>4007</v>
      </c>
      <c r="F4008">
        <v>101.55704</v>
      </c>
      <c r="G4008" s="3">
        <v>3</v>
      </c>
      <c r="H4008">
        <v>103.18945500000001</v>
      </c>
      <c r="I4008" s="5">
        <v>4</v>
      </c>
      <c r="P4008">
        <v>2</v>
      </c>
      <c r="Q4008" t="str">
        <f t="shared" si="63"/>
        <v>34</v>
      </c>
    </row>
    <row r="4009" spans="1:17" x14ac:dyDescent="0.25">
      <c r="A4009">
        <v>4008</v>
      </c>
      <c r="F4009">
        <v>101.575051</v>
      </c>
      <c r="G4009" s="3">
        <v>3</v>
      </c>
      <c r="H4009">
        <v>103.19961000000001</v>
      </c>
      <c r="I4009" s="5">
        <v>4</v>
      </c>
      <c r="P4009">
        <v>2</v>
      </c>
      <c r="Q4009" t="str">
        <f t="shared" si="63"/>
        <v>34</v>
      </c>
    </row>
    <row r="4010" spans="1:17" x14ac:dyDescent="0.25">
      <c r="A4010">
        <v>4009</v>
      </c>
      <c r="F4010">
        <v>101.590203</v>
      </c>
      <c r="G4010" s="3">
        <v>3</v>
      </c>
      <c r="H4010">
        <v>103.17711100000001</v>
      </c>
      <c r="I4010" s="5">
        <v>4</v>
      </c>
      <c r="P4010">
        <v>2</v>
      </c>
      <c r="Q4010" t="str">
        <f t="shared" si="63"/>
        <v>34</v>
      </c>
    </row>
    <row r="4011" spans="1:17" x14ac:dyDescent="0.25">
      <c r="A4011">
        <v>4010</v>
      </c>
      <c r="F4011">
        <v>101.51643200000001</v>
      </c>
      <c r="G4011" s="3">
        <v>3</v>
      </c>
      <c r="H4011">
        <v>103.14088700000001</v>
      </c>
      <c r="I4011" s="5">
        <v>4</v>
      </c>
      <c r="P4011">
        <v>2</v>
      </c>
      <c r="Q4011" t="str">
        <f t="shared" si="63"/>
        <v>34</v>
      </c>
    </row>
    <row r="4012" spans="1:17" x14ac:dyDescent="0.25">
      <c r="A4012">
        <v>4011</v>
      </c>
      <c r="F4012">
        <v>101.62254700000001</v>
      </c>
      <c r="G4012" s="3">
        <v>3</v>
      </c>
      <c r="H4012">
        <v>103.17772100000001</v>
      </c>
      <c r="I4012" s="5">
        <v>4</v>
      </c>
      <c r="P4012">
        <v>2</v>
      </c>
      <c r="Q4012" t="str">
        <f t="shared" si="63"/>
        <v>34</v>
      </c>
    </row>
    <row r="4013" spans="1:17" x14ac:dyDescent="0.25">
      <c r="A4013">
        <v>4012</v>
      </c>
      <c r="F4013">
        <v>101.51806300000001</v>
      </c>
      <c r="G4013" s="3">
        <v>3</v>
      </c>
      <c r="P4013">
        <v>1</v>
      </c>
      <c r="Q4013" t="str">
        <f t="shared" si="63"/>
        <v>3</v>
      </c>
    </row>
    <row r="4014" spans="1:17" x14ac:dyDescent="0.25">
      <c r="A4014">
        <v>4013</v>
      </c>
      <c r="D4014">
        <v>82.570785999999998</v>
      </c>
      <c r="E4014" s="2">
        <v>2</v>
      </c>
      <c r="P4014">
        <v>1</v>
      </c>
      <c r="Q4014" t="str">
        <f t="shared" si="63"/>
        <v>2</v>
      </c>
    </row>
    <row r="4015" spans="1:17" x14ac:dyDescent="0.25">
      <c r="A4015">
        <v>4014</v>
      </c>
      <c r="D4015">
        <v>82.507320000000007</v>
      </c>
      <c r="E4015" s="2">
        <v>2</v>
      </c>
      <c r="P4015">
        <v>1</v>
      </c>
      <c r="Q4015" t="str">
        <f t="shared" si="63"/>
        <v>2</v>
      </c>
    </row>
    <row r="4016" spans="1:17" x14ac:dyDescent="0.25">
      <c r="A4016">
        <v>4015</v>
      </c>
      <c r="D4016">
        <v>82.544308000000001</v>
      </c>
      <c r="E4016" s="2">
        <v>2</v>
      </c>
      <c r="P4016">
        <v>1</v>
      </c>
      <c r="Q4016" t="str">
        <f t="shared" si="63"/>
        <v>2</v>
      </c>
    </row>
    <row r="4017" spans="1:17" x14ac:dyDescent="0.25">
      <c r="A4017">
        <v>4016</v>
      </c>
      <c r="D4017">
        <v>82.558897999999999</v>
      </c>
      <c r="E4017" s="2">
        <v>2</v>
      </c>
      <c r="P4017">
        <v>1</v>
      </c>
      <c r="Q4017" t="str">
        <f t="shared" si="63"/>
        <v>2</v>
      </c>
    </row>
    <row r="4018" spans="1:17" x14ac:dyDescent="0.25">
      <c r="A4018">
        <v>4017</v>
      </c>
      <c r="D4018">
        <v>82.545940000000002</v>
      </c>
      <c r="E4018" s="2">
        <v>2</v>
      </c>
      <c r="P4018">
        <v>1</v>
      </c>
      <c r="Q4018" t="str">
        <f t="shared" si="63"/>
        <v>2</v>
      </c>
    </row>
    <row r="4019" spans="1:17" x14ac:dyDescent="0.25">
      <c r="A4019">
        <v>4018</v>
      </c>
      <c r="D4019">
        <v>82.518952000000013</v>
      </c>
      <c r="E4019" s="2">
        <v>2</v>
      </c>
      <c r="P4019">
        <v>1</v>
      </c>
      <c r="Q4019" t="str">
        <f t="shared" si="63"/>
        <v>2</v>
      </c>
    </row>
    <row r="4020" spans="1:17" x14ac:dyDescent="0.25">
      <c r="A4020">
        <v>4019</v>
      </c>
      <c r="D4020">
        <v>82.534053</v>
      </c>
      <c r="E4020" s="2">
        <v>2</v>
      </c>
      <c r="P4020">
        <v>1</v>
      </c>
      <c r="Q4020" t="str">
        <f t="shared" si="63"/>
        <v>2</v>
      </c>
    </row>
    <row r="4021" spans="1:17" x14ac:dyDescent="0.25">
      <c r="A4021">
        <v>4020</v>
      </c>
      <c r="B4021">
        <v>75.67099300000001</v>
      </c>
      <c r="C4021" s="4">
        <v>1</v>
      </c>
      <c r="D4021">
        <v>82.521605000000008</v>
      </c>
      <c r="E4021" s="2">
        <v>2</v>
      </c>
      <c r="P4021">
        <v>2</v>
      </c>
      <c r="Q4021" t="str">
        <f t="shared" si="63"/>
        <v>12</v>
      </c>
    </row>
    <row r="4022" spans="1:17" x14ac:dyDescent="0.25">
      <c r="A4022">
        <v>4021</v>
      </c>
      <c r="B4022">
        <v>75.638494000000009</v>
      </c>
      <c r="C4022" s="4">
        <v>1</v>
      </c>
      <c r="D4022">
        <v>82.570785999999998</v>
      </c>
      <c r="E4022" s="2">
        <v>2</v>
      </c>
      <c r="P4022">
        <v>2</v>
      </c>
      <c r="Q4022" t="str">
        <f t="shared" si="63"/>
        <v>12</v>
      </c>
    </row>
    <row r="4023" spans="1:17" x14ac:dyDescent="0.25">
      <c r="A4023">
        <v>4022</v>
      </c>
      <c r="B4023">
        <v>75.651401000000007</v>
      </c>
      <c r="C4023" s="4">
        <v>1</v>
      </c>
      <c r="P4023">
        <v>1</v>
      </c>
      <c r="Q4023" t="str">
        <f t="shared" si="63"/>
        <v>1</v>
      </c>
    </row>
    <row r="4024" spans="1:17" x14ac:dyDescent="0.25">
      <c r="A4024">
        <v>4023</v>
      </c>
      <c r="B4024">
        <v>75.624005000000011</v>
      </c>
      <c r="C4024" s="4">
        <v>1</v>
      </c>
      <c r="P4024">
        <v>1</v>
      </c>
      <c r="Q4024" t="str">
        <f t="shared" si="63"/>
        <v>1</v>
      </c>
    </row>
    <row r="4025" spans="1:17" x14ac:dyDescent="0.25">
      <c r="A4025">
        <v>4024</v>
      </c>
      <c r="B4025">
        <v>75.613852000000009</v>
      </c>
      <c r="C4025" s="4">
        <v>1</v>
      </c>
      <c r="P4025">
        <v>1</v>
      </c>
      <c r="Q4025" t="str">
        <f t="shared" si="63"/>
        <v>1</v>
      </c>
    </row>
    <row r="4026" spans="1:17" x14ac:dyDescent="0.25">
      <c r="A4026">
        <v>4025</v>
      </c>
      <c r="B4026">
        <v>75.626505000000009</v>
      </c>
      <c r="C4026" s="4">
        <v>1</v>
      </c>
      <c r="P4026">
        <v>1</v>
      </c>
      <c r="Q4026" t="str">
        <f t="shared" si="63"/>
        <v>1</v>
      </c>
    </row>
    <row r="4027" spans="1:17" x14ac:dyDescent="0.25">
      <c r="A4027">
        <v>4026</v>
      </c>
      <c r="B4027">
        <v>75.637321</v>
      </c>
      <c r="C4027" s="4">
        <v>1</v>
      </c>
      <c r="P4027">
        <v>1</v>
      </c>
      <c r="Q4027" t="str">
        <f t="shared" si="63"/>
        <v>1</v>
      </c>
    </row>
    <row r="4028" spans="1:17" x14ac:dyDescent="0.25">
      <c r="A4028">
        <v>4027</v>
      </c>
      <c r="B4028">
        <v>75.642831000000001</v>
      </c>
      <c r="C4028" s="4">
        <v>1</v>
      </c>
      <c r="H4028">
        <v>77.310295000000011</v>
      </c>
      <c r="I4028" s="5">
        <v>4</v>
      </c>
      <c r="P4028">
        <v>2</v>
      </c>
      <c r="Q4028" t="str">
        <f t="shared" si="63"/>
        <v>14</v>
      </c>
    </row>
    <row r="4029" spans="1:17" x14ac:dyDescent="0.25">
      <c r="A4029">
        <v>4028</v>
      </c>
      <c r="B4029">
        <v>75.67099300000001</v>
      </c>
      <c r="C4029" s="4">
        <v>1</v>
      </c>
      <c r="H4029">
        <v>77.222493000000014</v>
      </c>
      <c r="I4029" s="5">
        <v>4</v>
      </c>
      <c r="P4029">
        <v>2</v>
      </c>
      <c r="Q4029" t="str">
        <f t="shared" si="63"/>
        <v>14</v>
      </c>
    </row>
    <row r="4030" spans="1:17" x14ac:dyDescent="0.25">
      <c r="A4030">
        <v>4029</v>
      </c>
      <c r="F4030">
        <v>75.470595000000003</v>
      </c>
      <c r="G4030" s="3">
        <v>3</v>
      </c>
      <c r="H4030">
        <v>77.212034000000003</v>
      </c>
      <c r="I4030" s="5">
        <v>4</v>
      </c>
      <c r="P4030">
        <v>2</v>
      </c>
      <c r="Q4030" t="str">
        <f t="shared" si="63"/>
        <v>34</v>
      </c>
    </row>
    <row r="4031" spans="1:17" x14ac:dyDescent="0.25">
      <c r="A4031">
        <v>4030</v>
      </c>
      <c r="F4031">
        <v>75.477941000000001</v>
      </c>
      <c r="G4031" s="3">
        <v>3</v>
      </c>
      <c r="H4031">
        <v>77.211371000000014</v>
      </c>
      <c r="I4031" s="5">
        <v>4</v>
      </c>
      <c r="P4031">
        <v>2</v>
      </c>
      <c r="Q4031" t="str">
        <f t="shared" si="63"/>
        <v>34</v>
      </c>
    </row>
    <row r="4032" spans="1:17" x14ac:dyDescent="0.25">
      <c r="A4032">
        <v>4031</v>
      </c>
      <c r="F4032">
        <v>75.467024000000009</v>
      </c>
      <c r="G4032" s="3">
        <v>3</v>
      </c>
      <c r="H4032">
        <v>77.229993000000007</v>
      </c>
      <c r="I4032" s="5">
        <v>4</v>
      </c>
      <c r="P4032">
        <v>2</v>
      </c>
      <c r="Q4032" t="str">
        <f t="shared" si="63"/>
        <v>34</v>
      </c>
    </row>
    <row r="4033" spans="1:17" x14ac:dyDescent="0.25">
      <c r="A4033">
        <v>4032</v>
      </c>
      <c r="F4033">
        <v>75.426719000000006</v>
      </c>
      <c r="G4033" s="3">
        <v>3</v>
      </c>
      <c r="H4033">
        <v>77.289326000000003</v>
      </c>
      <c r="I4033" s="5">
        <v>4</v>
      </c>
      <c r="P4033">
        <v>2</v>
      </c>
      <c r="Q4033" t="str">
        <f t="shared" si="63"/>
        <v>34</v>
      </c>
    </row>
    <row r="4034" spans="1:17" x14ac:dyDescent="0.25">
      <c r="A4034">
        <v>4033</v>
      </c>
      <c r="D4034">
        <v>61.203266000000006</v>
      </c>
      <c r="E4034" s="2">
        <v>2</v>
      </c>
      <c r="F4034">
        <v>75.431515000000005</v>
      </c>
      <c r="G4034" s="3">
        <v>3</v>
      </c>
      <c r="H4034">
        <v>77.271062000000001</v>
      </c>
      <c r="I4034" s="5">
        <v>4</v>
      </c>
      <c r="P4034">
        <v>3</v>
      </c>
      <c r="Q4034" t="str">
        <f t="shared" ref="Q4034:Q4097" si="64">CONCATENATE(C4034,E4034,G4034,I4034)</f>
        <v>234</v>
      </c>
    </row>
    <row r="4035" spans="1:17" x14ac:dyDescent="0.25">
      <c r="A4035">
        <v>4034</v>
      </c>
      <c r="D4035">
        <v>61.204795000000004</v>
      </c>
      <c r="E4035" s="2">
        <v>2</v>
      </c>
      <c r="F4035">
        <v>75.449168</v>
      </c>
      <c r="G4035" s="3">
        <v>3</v>
      </c>
      <c r="H4035">
        <v>77.310295000000011</v>
      </c>
      <c r="I4035" s="5">
        <v>4</v>
      </c>
      <c r="P4035">
        <v>3</v>
      </c>
      <c r="Q4035" t="str">
        <f t="shared" si="64"/>
        <v>234</v>
      </c>
    </row>
    <row r="4036" spans="1:17" x14ac:dyDescent="0.25">
      <c r="A4036">
        <v>4035</v>
      </c>
      <c r="D4036">
        <v>61.199424</v>
      </c>
      <c r="E4036" s="2">
        <v>2</v>
      </c>
      <c r="F4036">
        <v>75.44636100000001</v>
      </c>
      <c r="G4036" s="3">
        <v>3</v>
      </c>
      <c r="P4036">
        <v>2</v>
      </c>
      <c r="Q4036" t="str">
        <f t="shared" si="64"/>
        <v>23</v>
      </c>
    </row>
    <row r="4037" spans="1:17" x14ac:dyDescent="0.25">
      <c r="A4037">
        <v>4036</v>
      </c>
      <c r="D4037">
        <v>61.204845000000006</v>
      </c>
      <c r="E4037" s="2">
        <v>2</v>
      </c>
      <c r="F4037">
        <v>75.470595000000003</v>
      </c>
      <c r="G4037" s="3">
        <v>3</v>
      </c>
      <c r="P4037">
        <v>2</v>
      </c>
      <c r="Q4037" t="str">
        <f t="shared" si="64"/>
        <v>23</v>
      </c>
    </row>
    <row r="4038" spans="1:17" x14ac:dyDescent="0.25">
      <c r="A4038">
        <v>4037</v>
      </c>
      <c r="D4038">
        <v>61.191951000000003</v>
      </c>
      <c r="E4038" s="2">
        <v>2</v>
      </c>
      <c r="F4038">
        <v>75.470595000000003</v>
      </c>
      <c r="G4038" s="3">
        <v>3</v>
      </c>
      <c r="P4038">
        <v>2</v>
      </c>
      <c r="Q4038" t="str">
        <f t="shared" si="64"/>
        <v>23</v>
      </c>
    </row>
    <row r="4039" spans="1:17" x14ac:dyDescent="0.25">
      <c r="A4039">
        <v>4038</v>
      </c>
      <c r="D4039">
        <v>61.180110000000006</v>
      </c>
      <c r="E4039" s="2">
        <v>2</v>
      </c>
      <c r="P4039">
        <v>1</v>
      </c>
      <c r="Q4039" t="str">
        <f t="shared" si="64"/>
        <v>2</v>
      </c>
    </row>
    <row r="4040" spans="1:17" x14ac:dyDescent="0.25">
      <c r="A4040">
        <v>4039</v>
      </c>
      <c r="D4040">
        <v>61.186634000000005</v>
      </c>
      <c r="E4040" s="2">
        <v>2</v>
      </c>
      <c r="P4040">
        <v>1</v>
      </c>
      <c r="Q4040" t="str">
        <f t="shared" si="64"/>
        <v>2</v>
      </c>
    </row>
    <row r="4041" spans="1:17" x14ac:dyDescent="0.25">
      <c r="A4041">
        <v>4040</v>
      </c>
      <c r="D4041">
        <v>61.182636000000002</v>
      </c>
      <c r="E4041" s="2">
        <v>2</v>
      </c>
      <c r="P4041">
        <v>1</v>
      </c>
      <c r="Q4041" t="str">
        <f t="shared" si="64"/>
        <v>2</v>
      </c>
    </row>
    <row r="4042" spans="1:17" x14ac:dyDescent="0.25">
      <c r="A4042">
        <v>4041</v>
      </c>
      <c r="D4042">
        <v>61.160900000000005</v>
      </c>
      <c r="E4042" s="2">
        <v>2</v>
      </c>
      <c r="P4042">
        <v>1</v>
      </c>
      <c r="Q4042" t="str">
        <f t="shared" si="64"/>
        <v>2</v>
      </c>
    </row>
    <row r="4043" spans="1:17" x14ac:dyDescent="0.25">
      <c r="A4043">
        <v>4042</v>
      </c>
      <c r="D4043">
        <v>61.231212000000006</v>
      </c>
      <c r="E4043" s="2">
        <v>2</v>
      </c>
      <c r="P4043">
        <v>1</v>
      </c>
      <c r="Q4043" t="str">
        <f t="shared" si="64"/>
        <v>2</v>
      </c>
    </row>
    <row r="4044" spans="1:17" x14ac:dyDescent="0.25">
      <c r="A4044">
        <v>4043</v>
      </c>
      <c r="B4044">
        <v>51.954475000000002</v>
      </c>
      <c r="C4044" s="4">
        <v>1</v>
      </c>
      <c r="D4044">
        <v>61.203266000000006</v>
      </c>
      <c r="E4044" s="2">
        <v>2</v>
      </c>
      <c r="P4044">
        <v>2</v>
      </c>
      <c r="Q4044" t="str">
        <f t="shared" si="64"/>
        <v>12</v>
      </c>
    </row>
    <row r="4045" spans="1:17" x14ac:dyDescent="0.25">
      <c r="A4045">
        <v>4044</v>
      </c>
      <c r="B4045">
        <v>51.851264</v>
      </c>
      <c r="C4045" s="4">
        <v>1</v>
      </c>
      <c r="D4045">
        <v>61.183425</v>
      </c>
      <c r="E4045" s="2">
        <v>2</v>
      </c>
      <c r="P4045">
        <v>2</v>
      </c>
      <c r="Q4045" t="str">
        <f t="shared" si="64"/>
        <v>12</v>
      </c>
    </row>
    <row r="4046" spans="1:17" x14ac:dyDescent="0.25">
      <c r="A4046">
        <v>4045</v>
      </c>
      <c r="B4046">
        <v>51.871845</v>
      </c>
      <c r="C4046" s="4">
        <v>1</v>
      </c>
      <c r="P4046">
        <v>1</v>
      </c>
      <c r="Q4046" t="str">
        <f t="shared" si="64"/>
        <v>1</v>
      </c>
    </row>
    <row r="4047" spans="1:17" x14ac:dyDescent="0.25">
      <c r="A4047">
        <v>4046</v>
      </c>
      <c r="B4047">
        <v>51.898635000000006</v>
      </c>
      <c r="C4047" s="4">
        <v>1</v>
      </c>
      <c r="P4047">
        <v>1</v>
      </c>
      <c r="Q4047" t="str">
        <f t="shared" si="64"/>
        <v>1</v>
      </c>
    </row>
    <row r="4048" spans="1:17" x14ac:dyDescent="0.25">
      <c r="A4048">
        <v>4047</v>
      </c>
      <c r="B4048">
        <v>51.933158000000006</v>
      </c>
      <c r="C4048" s="4">
        <v>1</v>
      </c>
      <c r="P4048">
        <v>1</v>
      </c>
      <c r="Q4048" t="str">
        <f t="shared" si="64"/>
        <v>1</v>
      </c>
    </row>
    <row r="4049" spans="1:17" x14ac:dyDescent="0.25">
      <c r="A4049">
        <v>4048</v>
      </c>
      <c r="B4049">
        <v>51.935424000000005</v>
      </c>
      <c r="C4049" s="4">
        <v>1</v>
      </c>
      <c r="H4049">
        <v>57.696216</v>
      </c>
      <c r="I4049" s="5">
        <v>4</v>
      </c>
      <c r="P4049">
        <v>2</v>
      </c>
      <c r="Q4049" t="str">
        <f t="shared" si="64"/>
        <v>14</v>
      </c>
    </row>
    <row r="4050" spans="1:17" x14ac:dyDescent="0.25">
      <c r="A4050">
        <v>4049</v>
      </c>
      <c r="B4050">
        <v>51.962425000000003</v>
      </c>
      <c r="C4050" s="4">
        <v>1</v>
      </c>
      <c r="H4050">
        <v>57.647476000000005</v>
      </c>
      <c r="I4050" s="5">
        <v>4</v>
      </c>
      <c r="P4050">
        <v>2</v>
      </c>
      <c r="Q4050" t="str">
        <f t="shared" si="64"/>
        <v>14</v>
      </c>
    </row>
    <row r="4051" spans="1:17" x14ac:dyDescent="0.25">
      <c r="A4051">
        <v>4050</v>
      </c>
      <c r="B4051">
        <v>51.946479000000004</v>
      </c>
      <c r="C4051" s="4">
        <v>1</v>
      </c>
      <c r="H4051">
        <v>57.707633000000001</v>
      </c>
      <c r="I4051" s="5">
        <v>4</v>
      </c>
      <c r="P4051">
        <v>2</v>
      </c>
      <c r="Q4051" t="str">
        <f t="shared" si="64"/>
        <v>14</v>
      </c>
    </row>
    <row r="4052" spans="1:17" x14ac:dyDescent="0.25">
      <c r="A4052">
        <v>4051</v>
      </c>
      <c r="B4052">
        <v>51.979793000000001</v>
      </c>
      <c r="C4052" s="4">
        <v>1</v>
      </c>
      <c r="H4052">
        <v>57.711055000000002</v>
      </c>
      <c r="I4052" s="5">
        <v>4</v>
      </c>
      <c r="P4052">
        <v>2</v>
      </c>
      <c r="Q4052" t="str">
        <f t="shared" si="64"/>
        <v>14</v>
      </c>
    </row>
    <row r="4053" spans="1:17" x14ac:dyDescent="0.25">
      <c r="A4053">
        <v>4052</v>
      </c>
      <c r="B4053">
        <v>51.971740000000004</v>
      </c>
      <c r="C4053" s="4">
        <v>1</v>
      </c>
      <c r="H4053">
        <v>57.728633000000002</v>
      </c>
      <c r="I4053" s="5">
        <v>4</v>
      </c>
      <c r="P4053">
        <v>2</v>
      </c>
      <c r="Q4053" t="str">
        <f t="shared" si="64"/>
        <v>14</v>
      </c>
    </row>
    <row r="4054" spans="1:17" x14ac:dyDescent="0.25">
      <c r="A4054">
        <v>4053</v>
      </c>
      <c r="B4054">
        <v>51.954475000000002</v>
      </c>
      <c r="C4054" s="4">
        <v>1</v>
      </c>
      <c r="F4054">
        <v>53.030689000000002</v>
      </c>
      <c r="G4054" s="3">
        <v>3</v>
      </c>
      <c r="H4054">
        <v>57.777900000000002</v>
      </c>
      <c r="I4054" s="5">
        <v>4</v>
      </c>
      <c r="P4054">
        <v>3</v>
      </c>
      <c r="Q4054" t="str">
        <f t="shared" si="64"/>
        <v>134</v>
      </c>
    </row>
    <row r="4055" spans="1:17" x14ac:dyDescent="0.25">
      <c r="A4055">
        <v>4054</v>
      </c>
      <c r="F4055">
        <v>53.103897000000003</v>
      </c>
      <c r="G4055" s="3">
        <v>3</v>
      </c>
      <c r="H4055">
        <v>57.779266</v>
      </c>
      <c r="I4055" s="5">
        <v>4</v>
      </c>
      <c r="P4055">
        <v>2</v>
      </c>
      <c r="Q4055" t="str">
        <f t="shared" si="64"/>
        <v>34</v>
      </c>
    </row>
    <row r="4056" spans="1:17" x14ac:dyDescent="0.25">
      <c r="A4056">
        <v>4055</v>
      </c>
      <c r="F4056">
        <v>53.067108000000005</v>
      </c>
      <c r="G4056" s="3">
        <v>3</v>
      </c>
      <c r="H4056">
        <v>57.742580000000004</v>
      </c>
      <c r="I4056" s="5">
        <v>4</v>
      </c>
      <c r="P4056">
        <v>2</v>
      </c>
      <c r="Q4056" t="str">
        <f t="shared" si="64"/>
        <v>34</v>
      </c>
    </row>
    <row r="4057" spans="1:17" x14ac:dyDescent="0.25">
      <c r="A4057">
        <v>4056</v>
      </c>
      <c r="F4057">
        <v>53.059898000000004</v>
      </c>
      <c r="G4057" s="3">
        <v>3</v>
      </c>
      <c r="H4057">
        <v>57.696216</v>
      </c>
      <c r="I4057" s="5">
        <v>4</v>
      </c>
      <c r="P4057">
        <v>2</v>
      </c>
      <c r="Q4057" t="str">
        <f t="shared" si="64"/>
        <v>34</v>
      </c>
    </row>
    <row r="4058" spans="1:17" x14ac:dyDescent="0.25">
      <c r="A4058">
        <v>4057</v>
      </c>
      <c r="F4058">
        <v>53.047107000000004</v>
      </c>
      <c r="G4058" s="3">
        <v>3</v>
      </c>
      <c r="H4058">
        <v>57.696216</v>
      </c>
      <c r="I4058" s="5">
        <v>4</v>
      </c>
      <c r="P4058">
        <v>2</v>
      </c>
      <c r="Q4058" t="str">
        <f t="shared" si="64"/>
        <v>34</v>
      </c>
    </row>
    <row r="4059" spans="1:17" x14ac:dyDescent="0.25">
      <c r="A4059">
        <v>4058</v>
      </c>
      <c r="F4059">
        <v>53.034057000000004</v>
      </c>
      <c r="G4059" s="3">
        <v>3</v>
      </c>
      <c r="H4059">
        <v>57.696216</v>
      </c>
      <c r="I4059" s="5">
        <v>4</v>
      </c>
      <c r="P4059">
        <v>2</v>
      </c>
      <c r="Q4059" t="str">
        <f t="shared" si="64"/>
        <v>34</v>
      </c>
    </row>
    <row r="4060" spans="1:17" x14ac:dyDescent="0.25">
      <c r="A4060">
        <v>4059</v>
      </c>
      <c r="F4060">
        <v>53.037265000000005</v>
      </c>
      <c r="G4060" s="3">
        <v>3</v>
      </c>
      <c r="P4060">
        <v>1</v>
      </c>
      <c r="Q4060" t="str">
        <f t="shared" si="64"/>
        <v>3</v>
      </c>
    </row>
    <row r="4061" spans="1:17" x14ac:dyDescent="0.25">
      <c r="A4061">
        <v>4060</v>
      </c>
      <c r="D4061">
        <v>37.194372000000001</v>
      </c>
      <c r="E4061" s="2">
        <v>2</v>
      </c>
      <c r="F4061">
        <v>53.083057000000004</v>
      </c>
      <c r="G4061" s="3">
        <v>3</v>
      </c>
      <c r="P4061">
        <v>2</v>
      </c>
      <c r="Q4061" t="str">
        <f t="shared" si="64"/>
        <v>23</v>
      </c>
    </row>
    <row r="4062" spans="1:17" x14ac:dyDescent="0.25">
      <c r="A4062">
        <v>4061</v>
      </c>
      <c r="D4062">
        <v>37.176372000000001</v>
      </c>
      <c r="E4062" s="2">
        <v>2</v>
      </c>
      <c r="F4062">
        <v>53.104373000000002</v>
      </c>
      <c r="G4062" s="3">
        <v>3</v>
      </c>
      <c r="P4062">
        <v>2</v>
      </c>
      <c r="Q4062" t="str">
        <f t="shared" si="64"/>
        <v>23</v>
      </c>
    </row>
    <row r="4063" spans="1:17" x14ac:dyDescent="0.25">
      <c r="A4063">
        <v>4062</v>
      </c>
      <c r="D4063">
        <v>37.141689</v>
      </c>
      <c r="E4063" s="2">
        <v>2</v>
      </c>
      <c r="F4063">
        <v>52.946056000000006</v>
      </c>
      <c r="G4063" s="3">
        <v>3</v>
      </c>
      <c r="P4063">
        <v>2</v>
      </c>
      <c r="Q4063" t="str">
        <f t="shared" si="64"/>
        <v>23</v>
      </c>
    </row>
    <row r="4064" spans="1:17" x14ac:dyDescent="0.25">
      <c r="A4064">
        <v>4063</v>
      </c>
      <c r="D4064">
        <v>37.113844999999998</v>
      </c>
      <c r="E4064" s="2">
        <v>2</v>
      </c>
      <c r="F4064">
        <v>53.030689000000002</v>
      </c>
      <c r="G4064" s="3">
        <v>3</v>
      </c>
      <c r="P4064">
        <v>2</v>
      </c>
      <c r="Q4064" t="str">
        <f t="shared" si="64"/>
        <v>23</v>
      </c>
    </row>
    <row r="4065" spans="1:17" x14ac:dyDescent="0.25">
      <c r="A4065">
        <v>4064</v>
      </c>
      <c r="D4065">
        <v>37.115581000000006</v>
      </c>
      <c r="E4065" s="2">
        <v>2</v>
      </c>
      <c r="P4065">
        <v>1</v>
      </c>
      <c r="Q4065" t="str">
        <f t="shared" si="64"/>
        <v>2</v>
      </c>
    </row>
    <row r="4066" spans="1:17" x14ac:dyDescent="0.25">
      <c r="A4066">
        <v>4065</v>
      </c>
      <c r="D4066">
        <v>37.112159000000005</v>
      </c>
      <c r="E4066" s="2">
        <v>2</v>
      </c>
      <c r="P4066">
        <v>1</v>
      </c>
      <c r="Q4066" t="str">
        <f t="shared" si="64"/>
        <v>2</v>
      </c>
    </row>
    <row r="4067" spans="1:17" x14ac:dyDescent="0.25">
      <c r="A4067">
        <v>4066</v>
      </c>
      <c r="D4067">
        <v>37.107318000000006</v>
      </c>
      <c r="E4067" s="2">
        <v>2</v>
      </c>
      <c r="P4067">
        <v>1</v>
      </c>
      <c r="Q4067" t="str">
        <f t="shared" si="64"/>
        <v>2</v>
      </c>
    </row>
    <row r="4068" spans="1:17" x14ac:dyDescent="0.25">
      <c r="A4068">
        <v>4067</v>
      </c>
      <c r="D4068">
        <v>37.081738999999999</v>
      </c>
      <c r="E4068" s="2">
        <v>2</v>
      </c>
      <c r="P4068">
        <v>1</v>
      </c>
      <c r="Q4068" t="str">
        <f t="shared" si="64"/>
        <v>2</v>
      </c>
    </row>
    <row r="4069" spans="1:17" x14ac:dyDescent="0.25">
      <c r="A4069">
        <v>4068</v>
      </c>
      <c r="D4069">
        <v>37.071792000000002</v>
      </c>
      <c r="E4069" s="2">
        <v>2</v>
      </c>
      <c r="P4069">
        <v>1</v>
      </c>
      <c r="Q4069" t="str">
        <f t="shared" si="64"/>
        <v>2</v>
      </c>
    </row>
    <row r="4070" spans="1:17" x14ac:dyDescent="0.25">
      <c r="A4070">
        <v>4069</v>
      </c>
      <c r="D4070">
        <v>37.109056000000002</v>
      </c>
      <c r="E4070" s="2">
        <v>2</v>
      </c>
      <c r="P4070">
        <v>1</v>
      </c>
      <c r="Q4070" t="str">
        <f t="shared" si="64"/>
        <v>2</v>
      </c>
    </row>
    <row r="4071" spans="1:17" x14ac:dyDescent="0.25">
      <c r="A4071">
        <v>4070</v>
      </c>
      <c r="B4071">
        <v>28.392319999999998</v>
      </c>
      <c r="C4071" s="4">
        <v>1</v>
      </c>
      <c r="D4071">
        <v>37.194740000000003</v>
      </c>
      <c r="E4071" s="2">
        <v>2</v>
      </c>
      <c r="P4071">
        <v>2</v>
      </c>
      <c r="Q4071" t="str">
        <f t="shared" si="64"/>
        <v>12</v>
      </c>
    </row>
    <row r="4072" spans="1:17" x14ac:dyDescent="0.25">
      <c r="A4072">
        <v>4071</v>
      </c>
      <c r="B4072">
        <v>28.322425000000003</v>
      </c>
      <c r="C4072" s="4">
        <v>1</v>
      </c>
      <c r="D4072">
        <v>37.081792000000007</v>
      </c>
      <c r="E4072" s="2">
        <v>2</v>
      </c>
      <c r="P4072">
        <v>2</v>
      </c>
      <c r="Q4072" t="str">
        <f t="shared" si="64"/>
        <v>12</v>
      </c>
    </row>
    <row r="4073" spans="1:17" x14ac:dyDescent="0.25">
      <c r="A4073">
        <v>4072</v>
      </c>
      <c r="B4073">
        <v>28.304214000000002</v>
      </c>
      <c r="C4073" s="4">
        <v>1</v>
      </c>
      <c r="P4073">
        <v>1</v>
      </c>
      <c r="Q4073" t="str">
        <f t="shared" si="64"/>
        <v>1</v>
      </c>
    </row>
    <row r="4074" spans="1:17" x14ac:dyDescent="0.25">
      <c r="A4074">
        <v>4073</v>
      </c>
      <c r="B4074">
        <v>28.294582000000005</v>
      </c>
      <c r="C4074" s="4">
        <v>1</v>
      </c>
      <c r="H4074">
        <v>36.913423000000002</v>
      </c>
      <c r="I4074" s="5">
        <v>4</v>
      </c>
      <c r="P4074">
        <v>2</v>
      </c>
      <c r="Q4074" t="str">
        <f t="shared" si="64"/>
        <v>14</v>
      </c>
    </row>
    <row r="4075" spans="1:17" x14ac:dyDescent="0.25">
      <c r="A4075">
        <v>4074</v>
      </c>
      <c r="B4075">
        <v>28.319267000000004</v>
      </c>
      <c r="C4075" s="4">
        <v>1</v>
      </c>
      <c r="H4075">
        <v>36.829265000000007</v>
      </c>
      <c r="I4075" s="5">
        <v>4</v>
      </c>
      <c r="P4075">
        <v>2</v>
      </c>
      <c r="Q4075" t="str">
        <f t="shared" si="64"/>
        <v>14</v>
      </c>
    </row>
    <row r="4076" spans="1:17" x14ac:dyDescent="0.25">
      <c r="A4076">
        <v>4075</v>
      </c>
      <c r="B4076">
        <v>28.364372000000003</v>
      </c>
      <c r="C4076" s="4">
        <v>1</v>
      </c>
      <c r="H4076">
        <v>36.845741000000004</v>
      </c>
      <c r="I4076" s="5">
        <v>4</v>
      </c>
      <c r="P4076">
        <v>2</v>
      </c>
      <c r="Q4076" t="str">
        <f t="shared" si="64"/>
        <v>14</v>
      </c>
    </row>
    <row r="4077" spans="1:17" x14ac:dyDescent="0.25">
      <c r="A4077">
        <v>4076</v>
      </c>
      <c r="B4077">
        <v>28.393634000000006</v>
      </c>
      <c r="C4077" s="4">
        <v>1</v>
      </c>
      <c r="H4077">
        <v>36.841688000000005</v>
      </c>
      <c r="I4077" s="5">
        <v>4</v>
      </c>
      <c r="P4077">
        <v>2</v>
      </c>
      <c r="Q4077" t="str">
        <f t="shared" si="64"/>
        <v>14</v>
      </c>
    </row>
    <row r="4078" spans="1:17" x14ac:dyDescent="0.25">
      <c r="A4078">
        <v>4077</v>
      </c>
      <c r="B4078">
        <v>28.345792000000003</v>
      </c>
      <c r="C4078" s="4">
        <v>1</v>
      </c>
      <c r="H4078">
        <v>36.853582000000003</v>
      </c>
      <c r="I4078" s="5">
        <v>4</v>
      </c>
      <c r="P4078">
        <v>2</v>
      </c>
      <c r="Q4078" t="str">
        <f t="shared" si="64"/>
        <v>14</v>
      </c>
    </row>
    <row r="4079" spans="1:17" x14ac:dyDescent="0.25">
      <c r="A4079">
        <v>4078</v>
      </c>
      <c r="B4079">
        <v>28.342477000000002</v>
      </c>
      <c r="C4079" s="4">
        <v>1</v>
      </c>
      <c r="F4079">
        <v>31.331003000000003</v>
      </c>
      <c r="G4079" s="3">
        <v>3</v>
      </c>
      <c r="H4079">
        <v>36.855266</v>
      </c>
      <c r="I4079" s="5">
        <v>4</v>
      </c>
      <c r="P4079">
        <v>3</v>
      </c>
      <c r="Q4079" t="str">
        <f t="shared" si="64"/>
        <v>134</v>
      </c>
    </row>
    <row r="4080" spans="1:17" x14ac:dyDescent="0.25">
      <c r="A4080">
        <v>4079</v>
      </c>
      <c r="B4080">
        <v>28.329845000000006</v>
      </c>
      <c r="C4080" s="4">
        <v>1</v>
      </c>
      <c r="F4080">
        <v>31.331003000000003</v>
      </c>
      <c r="G4080" s="3">
        <v>3</v>
      </c>
      <c r="H4080">
        <v>36.833846000000008</v>
      </c>
      <c r="I4080" s="5">
        <v>4</v>
      </c>
      <c r="P4080">
        <v>3</v>
      </c>
      <c r="Q4080" t="str">
        <f t="shared" si="64"/>
        <v>134</v>
      </c>
    </row>
    <row r="4081" spans="1:17" x14ac:dyDescent="0.25">
      <c r="A4081">
        <v>4080</v>
      </c>
      <c r="B4081">
        <v>28.392319999999998</v>
      </c>
      <c r="C4081" s="4">
        <v>1</v>
      </c>
      <c r="F4081">
        <v>31.331003000000003</v>
      </c>
      <c r="G4081" s="3">
        <v>3</v>
      </c>
      <c r="H4081">
        <v>36.833846000000008</v>
      </c>
      <c r="I4081" s="5">
        <v>4</v>
      </c>
      <c r="P4081">
        <v>3</v>
      </c>
      <c r="Q4081" t="str">
        <f t="shared" si="64"/>
        <v>134</v>
      </c>
    </row>
    <row r="4082" spans="1:17" x14ac:dyDescent="0.25">
      <c r="A4082">
        <v>4081</v>
      </c>
      <c r="F4082">
        <v>31.331003000000003</v>
      </c>
      <c r="G4082" s="3">
        <v>3</v>
      </c>
      <c r="H4082">
        <v>36.913423000000002</v>
      </c>
      <c r="I4082" s="5">
        <v>4</v>
      </c>
      <c r="P4082">
        <v>2</v>
      </c>
      <c r="Q4082" t="str">
        <f t="shared" si="64"/>
        <v>34</v>
      </c>
    </row>
    <row r="4083" spans="1:17" x14ac:dyDescent="0.25">
      <c r="A4083">
        <v>4082</v>
      </c>
      <c r="F4083">
        <v>31.331003000000003</v>
      </c>
      <c r="G4083" s="3">
        <v>3</v>
      </c>
      <c r="H4083">
        <v>36.913423000000002</v>
      </c>
      <c r="I4083" s="5">
        <v>4</v>
      </c>
      <c r="J4083">
        <v>39.039161</v>
      </c>
      <c r="K4083" t="s">
        <v>22</v>
      </c>
      <c r="Q4083" t="str">
        <f t="shared" si="64"/>
        <v>34</v>
      </c>
    </row>
    <row r="4084" spans="1:17" x14ac:dyDescent="0.25">
      <c r="A4084">
        <v>4083</v>
      </c>
      <c r="Q4084" t="str">
        <f t="shared" si="64"/>
        <v/>
      </c>
    </row>
    <row r="4085" spans="1:17" x14ac:dyDescent="0.25">
      <c r="A4085">
        <v>4084</v>
      </c>
      <c r="J4085">
        <v>39.039161</v>
      </c>
      <c r="K4085" t="s">
        <v>22</v>
      </c>
      <c r="Q4085" t="str">
        <f t="shared" si="64"/>
        <v/>
      </c>
    </row>
    <row r="4086" spans="1:17" x14ac:dyDescent="0.25">
      <c r="A4086">
        <v>4085</v>
      </c>
      <c r="D4086">
        <v>28.733529000000004</v>
      </c>
      <c r="E4086" s="2">
        <v>2</v>
      </c>
      <c r="P4086">
        <v>1</v>
      </c>
      <c r="Q4086" t="str">
        <f t="shared" si="64"/>
        <v>2</v>
      </c>
    </row>
    <row r="4087" spans="1:17" x14ac:dyDescent="0.25">
      <c r="A4087">
        <v>4086</v>
      </c>
      <c r="D4087">
        <v>28.736476000000003</v>
      </c>
      <c r="E4087" s="2">
        <v>2</v>
      </c>
      <c r="P4087">
        <v>1</v>
      </c>
      <c r="Q4087" t="str">
        <f t="shared" si="64"/>
        <v>2</v>
      </c>
    </row>
    <row r="4088" spans="1:17" x14ac:dyDescent="0.25">
      <c r="A4088">
        <v>4087</v>
      </c>
      <c r="D4088">
        <v>28.709896999999998</v>
      </c>
      <c r="E4088" s="2">
        <v>2</v>
      </c>
      <c r="P4088">
        <v>1</v>
      </c>
      <c r="Q4088" t="str">
        <f t="shared" si="64"/>
        <v>2</v>
      </c>
    </row>
    <row r="4089" spans="1:17" x14ac:dyDescent="0.25">
      <c r="A4089">
        <v>4088</v>
      </c>
      <c r="D4089">
        <v>28.719215000000005</v>
      </c>
      <c r="E4089" s="2">
        <v>2</v>
      </c>
      <c r="P4089">
        <v>1</v>
      </c>
      <c r="Q4089" t="str">
        <f t="shared" si="64"/>
        <v>2</v>
      </c>
    </row>
    <row r="4090" spans="1:17" x14ac:dyDescent="0.25">
      <c r="A4090">
        <v>4089</v>
      </c>
      <c r="D4090">
        <v>28.719844000000002</v>
      </c>
      <c r="E4090" s="2">
        <v>2</v>
      </c>
      <c r="P4090">
        <v>1</v>
      </c>
      <c r="Q4090" t="str">
        <f t="shared" si="64"/>
        <v>2</v>
      </c>
    </row>
    <row r="4091" spans="1:17" x14ac:dyDescent="0.25">
      <c r="A4091">
        <v>4090</v>
      </c>
      <c r="D4091">
        <v>28.709951000000004</v>
      </c>
      <c r="E4091" s="2">
        <v>2</v>
      </c>
      <c r="P4091">
        <v>1</v>
      </c>
      <c r="Q4091" t="str">
        <f t="shared" si="64"/>
        <v>2</v>
      </c>
    </row>
    <row r="4092" spans="1:17" x14ac:dyDescent="0.25">
      <c r="A4092">
        <v>4091</v>
      </c>
      <c r="B4092">
        <v>34.306476000000004</v>
      </c>
      <c r="C4092" s="4">
        <v>1</v>
      </c>
      <c r="D4092">
        <v>28.771107999999998</v>
      </c>
      <c r="E4092" s="2">
        <v>2</v>
      </c>
      <c r="P4092">
        <v>2</v>
      </c>
      <c r="Q4092" t="str">
        <f t="shared" si="64"/>
        <v>12</v>
      </c>
    </row>
    <row r="4093" spans="1:17" x14ac:dyDescent="0.25">
      <c r="A4093">
        <v>4092</v>
      </c>
      <c r="B4093">
        <v>34.306476000000004</v>
      </c>
      <c r="C4093" s="4">
        <v>1</v>
      </c>
      <c r="D4093">
        <v>28.784162000000002</v>
      </c>
      <c r="E4093" s="2">
        <v>2</v>
      </c>
      <c r="P4093">
        <v>2</v>
      </c>
      <c r="Q4093" t="str">
        <f t="shared" si="64"/>
        <v>12</v>
      </c>
    </row>
    <row r="4094" spans="1:17" x14ac:dyDescent="0.25">
      <c r="A4094">
        <v>4093</v>
      </c>
      <c r="B4094">
        <v>34.356265000000008</v>
      </c>
      <c r="C4094" s="4">
        <v>1</v>
      </c>
      <c r="D4094">
        <v>28.809843999999998</v>
      </c>
      <c r="E4094" s="2">
        <v>2</v>
      </c>
      <c r="P4094">
        <v>2</v>
      </c>
      <c r="Q4094" t="str">
        <f t="shared" si="64"/>
        <v>12</v>
      </c>
    </row>
    <row r="4095" spans="1:17" x14ac:dyDescent="0.25">
      <c r="A4095">
        <v>4094</v>
      </c>
      <c r="B4095">
        <v>34.377476999999999</v>
      </c>
      <c r="C4095" s="4">
        <v>1</v>
      </c>
      <c r="D4095">
        <v>28.825845000000001</v>
      </c>
      <c r="E4095" s="2">
        <v>2</v>
      </c>
      <c r="P4095">
        <v>2</v>
      </c>
      <c r="Q4095" t="str">
        <f t="shared" si="64"/>
        <v>12</v>
      </c>
    </row>
    <row r="4096" spans="1:17" x14ac:dyDescent="0.25">
      <c r="A4096">
        <v>4095</v>
      </c>
      <c r="B4096">
        <v>34.375951000000001</v>
      </c>
      <c r="C4096" s="4">
        <v>1</v>
      </c>
      <c r="D4096">
        <v>28.733529000000004</v>
      </c>
      <c r="E4096" s="2">
        <v>2</v>
      </c>
      <c r="P4096">
        <v>2</v>
      </c>
      <c r="Q4096" t="str">
        <f t="shared" si="64"/>
        <v>12</v>
      </c>
    </row>
    <row r="4097" spans="1:17" x14ac:dyDescent="0.25">
      <c r="A4097">
        <v>4096</v>
      </c>
      <c r="B4097">
        <v>34.374689000000004</v>
      </c>
      <c r="C4097" s="4">
        <v>1</v>
      </c>
      <c r="P4097">
        <v>1</v>
      </c>
      <c r="Q4097" t="str">
        <f t="shared" si="64"/>
        <v>1</v>
      </c>
    </row>
    <row r="4098" spans="1:17" x14ac:dyDescent="0.25">
      <c r="A4098">
        <v>4097</v>
      </c>
      <c r="B4098">
        <v>34.359791999999999</v>
      </c>
      <c r="C4098" s="4">
        <v>1</v>
      </c>
      <c r="P4098">
        <v>1</v>
      </c>
      <c r="Q4098" t="str">
        <f t="shared" ref="Q4098:Q4161" si="65">CONCATENATE(C4098,E4098,G4098,I4098)</f>
        <v>1</v>
      </c>
    </row>
    <row r="4099" spans="1:17" x14ac:dyDescent="0.25">
      <c r="A4099">
        <v>4098</v>
      </c>
      <c r="B4099">
        <v>34.267845000000008</v>
      </c>
      <c r="C4099" s="4">
        <v>1</v>
      </c>
      <c r="H4099">
        <v>30.302530000000004</v>
      </c>
      <c r="I4099" s="5">
        <v>4</v>
      </c>
      <c r="P4099">
        <v>2</v>
      </c>
      <c r="Q4099" t="str">
        <f t="shared" si="65"/>
        <v>14</v>
      </c>
    </row>
    <row r="4100" spans="1:17" x14ac:dyDescent="0.25">
      <c r="A4100">
        <v>4099</v>
      </c>
      <c r="B4100">
        <v>34.185110000000002</v>
      </c>
      <c r="C4100" s="4">
        <v>1</v>
      </c>
      <c r="F4100">
        <v>32.780475000000003</v>
      </c>
      <c r="G4100" s="3">
        <v>3</v>
      </c>
      <c r="H4100">
        <v>30.379478000000006</v>
      </c>
      <c r="I4100" s="5">
        <v>4</v>
      </c>
      <c r="P4100">
        <v>3</v>
      </c>
      <c r="Q4100" t="str">
        <f t="shared" si="65"/>
        <v>134</v>
      </c>
    </row>
    <row r="4101" spans="1:17" x14ac:dyDescent="0.25">
      <c r="A4101">
        <v>4100</v>
      </c>
      <c r="B4101">
        <v>34.356265000000008</v>
      </c>
      <c r="C4101" s="4">
        <v>1</v>
      </c>
      <c r="F4101">
        <v>32.861688000000001</v>
      </c>
      <c r="G4101" s="3">
        <v>3</v>
      </c>
      <c r="H4101">
        <v>30.372266000000003</v>
      </c>
      <c r="I4101" s="5">
        <v>4</v>
      </c>
      <c r="P4101">
        <v>3</v>
      </c>
      <c r="Q4101" t="str">
        <f t="shared" si="65"/>
        <v>134</v>
      </c>
    </row>
    <row r="4102" spans="1:17" x14ac:dyDescent="0.25">
      <c r="A4102">
        <v>4101</v>
      </c>
      <c r="F4102">
        <v>32.788583000000003</v>
      </c>
      <c r="G4102" s="3">
        <v>3</v>
      </c>
      <c r="H4102">
        <v>30.321477000000002</v>
      </c>
      <c r="I4102" s="5">
        <v>4</v>
      </c>
      <c r="P4102">
        <v>2</v>
      </c>
      <c r="Q4102" t="str">
        <f t="shared" si="65"/>
        <v>34</v>
      </c>
    </row>
    <row r="4103" spans="1:17" x14ac:dyDescent="0.25">
      <c r="A4103">
        <v>4102</v>
      </c>
      <c r="F4103">
        <v>32.826476</v>
      </c>
      <c r="G4103" s="3">
        <v>3</v>
      </c>
      <c r="H4103">
        <v>30.296792000000003</v>
      </c>
      <c r="I4103" s="5">
        <v>4</v>
      </c>
      <c r="P4103">
        <v>2</v>
      </c>
      <c r="Q4103" t="str">
        <f t="shared" si="65"/>
        <v>34</v>
      </c>
    </row>
    <row r="4104" spans="1:17" x14ac:dyDescent="0.25">
      <c r="A4104">
        <v>4103</v>
      </c>
      <c r="F4104">
        <v>32.868688000000006</v>
      </c>
      <c r="G4104" s="3">
        <v>3</v>
      </c>
      <c r="H4104">
        <v>30.267793000000005</v>
      </c>
      <c r="I4104" s="5">
        <v>4</v>
      </c>
      <c r="P4104">
        <v>2</v>
      </c>
      <c r="Q4104" t="str">
        <f t="shared" si="65"/>
        <v>34</v>
      </c>
    </row>
    <row r="4105" spans="1:17" x14ac:dyDescent="0.25">
      <c r="A4105">
        <v>4104</v>
      </c>
      <c r="F4105">
        <v>32.877689000000004</v>
      </c>
      <c r="G4105" s="3">
        <v>3</v>
      </c>
      <c r="H4105">
        <v>30.288267000000005</v>
      </c>
      <c r="I4105" s="5">
        <v>4</v>
      </c>
      <c r="P4105">
        <v>2</v>
      </c>
      <c r="Q4105" t="str">
        <f t="shared" si="65"/>
        <v>34</v>
      </c>
    </row>
    <row r="4106" spans="1:17" x14ac:dyDescent="0.25">
      <c r="A4106">
        <v>4105</v>
      </c>
      <c r="F4106">
        <v>32.895530000000008</v>
      </c>
      <c r="G4106" s="3">
        <v>3</v>
      </c>
      <c r="H4106">
        <v>30.302530000000004</v>
      </c>
      <c r="I4106" s="5">
        <v>4</v>
      </c>
      <c r="P4106">
        <v>2</v>
      </c>
      <c r="Q4106" t="str">
        <f t="shared" si="65"/>
        <v>34</v>
      </c>
    </row>
    <row r="4107" spans="1:17" x14ac:dyDescent="0.25">
      <c r="A4107">
        <v>4106</v>
      </c>
      <c r="F4107">
        <v>32.847373000000005</v>
      </c>
      <c r="G4107" s="3">
        <v>3</v>
      </c>
      <c r="P4107">
        <v>1</v>
      </c>
      <c r="Q4107" t="str">
        <f t="shared" si="65"/>
        <v>3</v>
      </c>
    </row>
    <row r="4108" spans="1:17" x14ac:dyDescent="0.25">
      <c r="A4108">
        <v>4107</v>
      </c>
      <c r="F4108">
        <v>32.780475000000003</v>
      </c>
      <c r="G4108" s="3">
        <v>3</v>
      </c>
      <c r="P4108">
        <v>1</v>
      </c>
      <c r="Q4108" t="str">
        <f t="shared" si="65"/>
        <v>3</v>
      </c>
    </row>
    <row r="4109" spans="1:17" x14ac:dyDescent="0.25">
      <c r="A4109">
        <v>4108</v>
      </c>
      <c r="P4109">
        <v>0</v>
      </c>
      <c r="Q4109" t="str">
        <f t="shared" si="65"/>
        <v/>
      </c>
    </row>
    <row r="4110" spans="1:17" x14ac:dyDescent="0.25">
      <c r="A4110">
        <v>4109</v>
      </c>
      <c r="P4110">
        <v>0</v>
      </c>
      <c r="Q4110" t="str">
        <f t="shared" si="65"/>
        <v/>
      </c>
    </row>
    <row r="4111" spans="1:17" x14ac:dyDescent="0.25">
      <c r="A4111">
        <v>4110</v>
      </c>
      <c r="P4111">
        <v>0</v>
      </c>
      <c r="Q4111" t="str">
        <f t="shared" si="65"/>
        <v/>
      </c>
    </row>
    <row r="4112" spans="1:17" x14ac:dyDescent="0.25">
      <c r="A4112">
        <v>4111</v>
      </c>
      <c r="P4112">
        <v>0</v>
      </c>
      <c r="Q4112" t="str">
        <f t="shared" si="65"/>
        <v/>
      </c>
    </row>
    <row r="4113" spans="1:17" x14ac:dyDescent="0.25">
      <c r="A4113">
        <v>4112</v>
      </c>
      <c r="P4113">
        <v>0</v>
      </c>
      <c r="Q4113" t="str">
        <f t="shared" si="65"/>
        <v/>
      </c>
    </row>
    <row r="4114" spans="1:17" x14ac:dyDescent="0.25">
      <c r="A4114">
        <v>4113</v>
      </c>
      <c r="P4114">
        <v>0</v>
      </c>
      <c r="Q4114" t="str">
        <f t="shared" si="65"/>
        <v/>
      </c>
    </row>
    <row r="4115" spans="1:17" x14ac:dyDescent="0.25">
      <c r="A4115">
        <v>4114</v>
      </c>
      <c r="P4115">
        <v>0</v>
      </c>
      <c r="Q4115" t="str">
        <f t="shared" si="65"/>
        <v/>
      </c>
    </row>
    <row r="4116" spans="1:17" x14ac:dyDescent="0.25">
      <c r="A4116">
        <v>4115</v>
      </c>
      <c r="P4116">
        <v>0</v>
      </c>
      <c r="Q4116" t="str">
        <f t="shared" si="65"/>
        <v/>
      </c>
    </row>
    <row r="4117" spans="1:17" x14ac:dyDescent="0.25">
      <c r="A4117">
        <v>4116</v>
      </c>
      <c r="B4117">
        <v>61.575317000000005</v>
      </c>
      <c r="C4117" s="4">
        <v>1</v>
      </c>
      <c r="D4117">
        <v>62.475635000000004</v>
      </c>
      <c r="E4117" s="2">
        <v>2</v>
      </c>
      <c r="P4117">
        <v>2</v>
      </c>
      <c r="Q4117" t="str">
        <f t="shared" si="65"/>
        <v>12</v>
      </c>
    </row>
    <row r="4118" spans="1:17" x14ac:dyDescent="0.25">
      <c r="A4118">
        <v>4117</v>
      </c>
      <c r="B4118">
        <v>61.612369000000001</v>
      </c>
      <c r="C4118" s="4">
        <v>1</v>
      </c>
      <c r="D4118">
        <v>62.500949000000006</v>
      </c>
      <c r="E4118" s="2">
        <v>2</v>
      </c>
      <c r="P4118">
        <v>2</v>
      </c>
      <c r="Q4118" t="str">
        <f t="shared" si="65"/>
        <v>12</v>
      </c>
    </row>
    <row r="4119" spans="1:17" x14ac:dyDescent="0.25">
      <c r="A4119">
        <v>4118</v>
      </c>
      <c r="B4119">
        <v>61.578369000000002</v>
      </c>
      <c r="C4119" s="4">
        <v>1</v>
      </c>
      <c r="D4119">
        <v>62.555793000000001</v>
      </c>
      <c r="E4119" s="2">
        <v>2</v>
      </c>
      <c r="P4119">
        <v>2</v>
      </c>
      <c r="Q4119" t="str">
        <f t="shared" si="65"/>
        <v>12</v>
      </c>
    </row>
    <row r="4120" spans="1:17" x14ac:dyDescent="0.25">
      <c r="A4120">
        <v>4119</v>
      </c>
      <c r="B4120">
        <v>61.573844000000001</v>
      </c>
      <c r="C4120" s="4">
        <v>1</v>
      </c>
      <c r="D4120">
        <v>62.537006000000005</v>
      </c>
      <c r="E4120" s="2">
        <v>2</v>
      </c>
      <c r="P4120">
        <v>2</v>
      </c>
      <c r="Q4120" t="str">
        <f t="shared" si="65"/>
        <v>12</v>
      </c>
    </row>
    <row r="4121" spans="1:17" x14ac:dyDescent="0.25">
      <c r="A4121">
        <v>4120</v>
      </c>
      <c r="B4121">
        <v>61.579055000000004</v>
      </c>
      <c r="C4121" s="4">
        <v>1</v>
      </c>
      <c r="D4121">
        <v>62.554161000000001</v>
      </c>
      <c r="E4121" s="2">
        <v>2</v>
      </c>
      <c r="P4121">
        <v>2</v>
      </c>
      <c r="Q4121" t="str">
        <f t="shared" si="65"/>
        <v>12</v>
      </c>
    </row>
    <row r="4122" spans="1:17" x14ac:dyDescent="0.25">
      <c r="A4122">
        <v>4121</v>
      </c>
      <c r="B4122">
        <v>61.593318000000004</v>
      </c>
      <c r="C4122" s="4">
        <v>1</v>
      </c>
      <c r="D4122">
        <v>62.548736000000005</v>
      </c>
      <c r="E4122" s="2">
        <v>2</v>
      </c>
      <c r="P4122">
        <v>2</v>
      </c>
      <c r="Q4122" t="str">
        <f t="shared" si="65"/>
        <v>12</v>
      </c>
    </row>
    <row r="4123" spans="1:17" x14ac:dyDescent="0.25">
      <c r="A4123">
        <v>4122</v>
      </c>
      <c r="B4123">
        <v>61.569637</v>
      </c>
      <c r="C4123" s="4">
        <v>1</v>
      </c>
      <c r="D4123">
        <v>62.512058000000003</v>
      </c>
      <c r="E4123" s="2">
        <v>2</v>
      </c>
      <c r="P4123">
        <v>2</v>
      </c>
      <c r="Q4123" t="str">
        <f t="shared" si="65"/>
        <v>12</v>
      </c>
    </row>
    <row r="4124" spans="1:17" x14ac:dyDescent="0.25">
      <c r="A4124">
        <v>4123</v>
      </c>
      <c r="B4124">
        <v>61.575317000000005</v>
      </c>
      <c r="C4124" s="4">
        <v>1</v>
      </c>
      <c r="D4124">
        <v>62.475635000000004</v>
      </c>
      <c r="E4124" s="2">
        <v>2</v>
      </c>
      <c r="P4124">
        <v>2</v>
      </c>
      <c r="Q4124" t="str">
        <f t="shared" si="65"/>
        <v>12</v>
      </c>
    </row>
    <row r="4125" spans="1:17" x14ac:dyDescent="0.25">
      <c r="A4125">
        <v>4124</v>
      </c>
      <c r="F4125">
        <v>63.276901000000002</v>
      </c>
      <c r="G4125" s="3">
        <v>3</v>
      </c>
      <c r="H4125">
        <v>63.707057000000006</v>
      </c>
      <c r="I4125" s="5">
        <v>4</v>
      </c>
      <c r="P4125">
        <v>2</v>
      </c>
      <c r="Q4125" t="str">
        <f t="shared" si="65"/>
        <v>34</v>
      </c>
    </row>
    <row r="4126" spans="1:17" x14ac:dyDescent="0.25">
      <c r="A4126">
        <v>4125</v>
      </c>
      <c r="F4126">
        <v>63.298160000000003</v>
      </c>
      <c r="G4126" s="3">
        <v>3</v>
      </c>
      <c r="H4126">
        <v>63.773525000000006</v>
      </c>
      <c r="I4126" s="5">
        <v>4</v>
      </c>
      <c r="P4126">
        <v>2</v>
      </c>
      <c r="Q4126" t="str">
        <f t="shared" si="65"/>
        <v>34</v>
      </c>
    </row>
    <row r="4127" spans="1:17" x14ac:dyDescent="0.25">
      <c r="A4127">
        <v>4126</v>
      </c>
      <c r="F4127">
        <v>63.319000000000003</v>
      </c>
      <c r="G4127" s="3">
        <v>3</v>
      </c>
      <c r="H4127">
        <v>63.761318000000003</v>
      </c>
      <c r="I4127" s="5">
        <v>4</v>
      </c>
      <c r="P4127">
        <v>2</v>
      </c>
      <c r="Q4127" t="str">
        <f t="shared" si="65"/>
        <v>34</v>
      </c>
    </row>
    <row r="4128" spans="1:17" x14ac:dyDescent="0.25">
      <c r="A4128">
        <v>4127</v>
      </c>
      <c r="F4128">
        <v>63.361686000000006</v>
      </c>
      <c r="G4128" s="3">
        <v>3</v>
      </c>
      <c r="H4128">
        <v>63.787582</v>
      </c>
      <c r="I4128" s="5">
        <v>4</v>
      </c>
      <c r="P4128">
        <v>2</v>
      </c>
      <c r="Q4128" t="str">
        <f t="shared" si="65"/>
        <v>34</v>
      </c>
    </row>
    <row r="4129" spans="1:17" x14ac:dyDescent="0.25">
      <c r="A4129">
        <v>4128</v>
      </c>
      <c r="F4129">
        <v>63.337055000000007</v>
      </c>
      <c r="G4129" s="3">
        <v>3</v>
      </c>
      <c r="H4129">
        <v>63.769267000000006</v>
      </c>
      <c r="I4129" s="5">
        <v>4</v>
      </c>
      <c r="P4129">
        <v>2</v>
      </c>
      <c r="Q4129" t="str">
        <f t="shared" si="65"/>
        <v>34</v>
      </c>
    </row>
    <row r="4130" spans="1:17" x14ac:dyDescent="0.25">
      <c r="A4130">
        <v>4129</v>
      </c>
      <c r="F4130">
        <v>63.314742000000003</v>
      </c>
      <c r="G4130" s="3">
        <v>3</v>
      </c>
      <c r="H4130">
        <v>63.78342</v>
      </c>
      <c r="I4130" s="5">
        <v>4</v>
      </c>
      <c r="P4130">
        <v>2</v>
      </c>
      <c r="Q4130" t="str">
        <f t="shared" si="65"/>
        <v>34</v>
      </c>
    </row>
    <row r="4131" spans="1:17" x14ac:dyDescent="0.25">
      <c r="A4131">
        <v>4130</v>
      </c>
      <c r="F4131">
        <v>63.317317000000003</v>
      </c>
      <c r="G4131" s="3">
        <v>3</v>
      </c>
      <c r="H4131">
        <v>63.744369000000006</v>
      </c>
      <c r="I4131" s="5">
        <v>4</v>
      </c>
      <c r="P4131">
        <v>2</v>
      </c>
      <c r="Q4131" t="str">
        <f t="shared" si="65"/>
        <v>34</v>
      </c>
    </row>
    <row r="4132" spans="1:17" x14ac:dyDescent="0.25">
      <c r="A4132">
        <v>4131</v>
      </c>
      <c r="F4132">
        <v>63.277793000000003</v>
      </c>
      <c r="G4132" s="3">
        <v>3</v>
      </c>
      <c r="H4132">
        <v>63.707057000000006</v>
      </c>
      <c r="I4132" s="5">
        <v>4</v>
      </c>
      <c r="P4132">
        <v>2</v>
      </c>
      <c r="Q4132" t="str">
        <f t="shared" si="65"/>
        <v>34</v>
      </c>
    </row>
    <row r="4133" spans="1:17" x14ac:dyDescent="0.25">
      <c r="A4133">
        <v>4132</v>
      </c>
      <c r="F4133">
        <v>63.276901000000002</v>
      </c>
      <c r="G4133" s="3">
        <v>3</v>
      </c>
      <c r="H4133">
        <v>63.707057000000006</v>
      </c>
      <c r="I4133" s="5">
        <v>4</v>
      </c>
      <c r="P4133">
        <v>2</v>
      </c>
      <c r="Q4133" t="str">
        <f t="shared" si="65"/>
        <v>34</v>
      </c>
    </row>
    <row r="4134" spans="1:17" x14ac:dyDescent="0.25">
      <c r="A4134">
        <v>4133</v>
      </c>
      <c r="P4134">
        <v>0</v>
      </c>
      <c r="Q4134" t="str">
        <f t="shared" si="65"/>
        <v/>
      </c>
    </row>
    <row r="4135" spans="1:17" x14ac:dyDescent="0.25">
      <c r="A4135">
        <v>4134</v>
      </c>
      <c r="P4135">
        <v>0</v>
      </c>
      <c r="Q4135" t="str">
        <f t="shared" si="65"/>
        <v/>
      </c>
    </row>
    <row r="4136" spans="1:17" x14ac:dyDescent="0.25">
      <c r="A4136">
        <v>4135</v>
      </c>
      <c r="P4136">
        <v>0</v>
      </c>
      <c r="Q4136" t="str">
        <f t="shared" si="65"/>
        <v/>
      </c>
    </row>
    <row r="4137" spans="1:17" x14ac:dyDescent="0.25">
      <c r="A4137">
        <v>4136</v>
      </c>
      <c r="B4137">
        <v>83.533440000000013</v>
      </c>
      <c r="C4137" s="4">
        <v>1</v>
      </c>
      <c r="P4137">
        <v>1</v>
      </c>
      <c r="Q4137" t="str">
        <f t="shared" si="65"/>
        <v>1</v>
      </c>
    </row>
    <row r="4138" spans="1:17" x14ac:dyDescent="0.25">
      <c r="A4138">
        <v>4137</v>
      </c>
      <c r="B4138">
        <v>83.552316000000005</v>
      </c>
      <c r="C4138" s="4">
        <v>1</v>
      </c>
      <c r="P4138">
        <v>1</v>
      </c>
      <c r="Q4138" t="str">
        <f t="shared" si="65"/>
        <v>1</v>
      </c>
    </row>
    <row r="4139" spans="1:17" x14ac:dyDescent="0.25">
      <c r="A4139">
        <v>4138</v>
      </c>
      <c r="B4139">
        <v>83.545123000000004</v>
      </c>
      <c r="C4139" s="4">
        <v>1</v>
      </c>
      <c r="P4139">
        <v>1</v>
      </c>
      <c r="Q4139" t="str">
        <f t="shared" si="65"/>
        <v>1</v>
      </c>
    </row>
    <row r="4140" spans="1:17" x14ac:dyDescent="0.25">
      <c r="A4140">
        <v>4139</v>
      </c>
      <c r="B4140">
        <v>83.551857000000012</v>
      </c>
      <c r="C4140" s="4">
        <v>1</v>
      </c>
      <c r="P4140">
        <v>1</v>
      </c>
      <c r="Q4140" t="str">
        <f t="shared" si="65"/>
        <v>1</v>
      </c>
    </row>
    <row r="4141" spans="1:17" x14ac:dyDescent="0.25">
      <c r="A4141">
        <v>4140</v>
      </c>
      <c r="B4141">
        <v>83.53292900000001</v>
      </c>
      <c r="C4141" s="4">
        <v>1</v>
      </c>
      <c r="P4141">
        <v>1</v>
      </c>
      <c r="Q4141" t="str">
        <f t="shared" si="65"/>
        <v>1</v>
      </c>
    </row>
    <row r="4142" spans="1:17" x14ac:dyDescent="0.25">
      <c r="A4142">
        <v>4141</v>
      </c>
      <c r="B4142">
        <v>83.550531000000007</v>
      </c>
      <c r="C4142" s="4">
        <v>1</v>
      </c>
      <c r="P4142">
        <v>1</v>
      </c>
      <c r="Q4142" t="str">
        <f t="shared" si="65"/>
        <v>1</v>
      </c>
    </row>
    <row r="4143" spans="1:17" x14ac:dyDescent="0.25">
      <c r="A4143">
        <v>4142</v>
      </c>
      <c r="B4143">
        <v>83.572723000000011</v>
      </c>
      <c r="C4143" s="4">
        <v>1</v>
      </c>
      <c r="D4143">
        <v>88.881886000000009</v>
      </c>
      <c r="E4143" s="2">
        <v>2</v>
      </c>
      <c r="P4143">
        <v>2</v>
      </c>
      <c r="Q4143" t="str">
        <f t="shared" si="65"/>
        <v>12</v>
      </c>
    </row>
    <row r="4144" spans="1:17" x14ac:dyDescent="0.25">
      <c r="A4144">
        <v>4143</v>
      </c>
      <c r="B4144">
        <v>83.562570000000008</v>
      </c>
      <c r="C4144" s="4">
        <v>1</v>
      </c>
      <c r="D4144">
        <v>88.873722000000015</v>
      </c>
      <c r="E4144" s="2">
        <v>2</v>
      </c>
      <c r="P4144">
        <v>2</v>
      </c>
      <c r="Q4144" t="str">
        <f t="shared" si="65"/>
        <v>12</v>
      </c>
    </row>
    <row r="4145" spans="1:17" x14ac:dyDescent="0.25">
      <c r="A4145">
        <v>4144</v>
      </c>
      <c r="B4145">
        <v>83.533440000000013</v>
      </c>
      <c r="C4145" s="4">
        <v>1</v>
      </c>
      <c r="D4145">
        <v>88.873722000000015</v>
      </c>
      <c r="E4145" s="2">
        <v>2</v>
      </c>
      <c r="P4145">
        <v>2</v>
      </c>
      <c r="Q4145" t="str">
        <f t="shared" si="65"/>
        <v>12</v>
      </c>
    </row>
    <row r="4146" spans="1:17" x14ac:dyDescent="0.25">
      <c r="A4146">
        <v>4145</v>
      </c>
      <c r="D4146">
        <v>88.824438000000015</v>
      </c>
      <c r="E4146" s="2">
        <v>2</v>
      </c>
      <c r="P4146">
        <v>1</v>
      </c>
      <c r="Q4146" t="str">
        <f t="shared" si="65"/>
        <v>2</v>
      </c>
    </row>
    <row r="4147" spans="1:17" x14ac:dyDescent="0.25">
      <c r="A4147">
        <v>4146</v>
      </c>
      <c r="D4147">
        <v>88.801226000000014</v>
      </c>
      <c r="E4147" s="2">
        <v>2</v>
      </c>
      <c r="P4147">
        <v>1</v>
      </c>
      <c r="Q4147" t="str">
        <f t="shared" si="65"/>
        <v>2</v>
      </c>
    </row>
    <row r="4148" spans="1:17" x14ac:dyDescent="0.25">
      <c r="A4148">
        <v>4147</v>
      </c>
      <c r="D4148">
        <v>88.881886000000009</v>
      </c>
      <c r="E4148" s="2">
        <v>2</v>
      </c>
      <c r="F4148">
        <v>86.791739000000007</v>
      </c>
      <c r="G4148" s="3">
        <v>3</v>
      </c>
      <c r="P4148">
        <v>2</v>
      </c>
      <c r="Q4148" t="str">
        <f t="shared" si="65"/>
        <v>23</v>
      </c>
    </row>
    <row r="4149" spans="1:17" x14ac:dyDescent="0.25">
      <c r="A4149">
        <v>4148</v>
      </c>
      <c r="F4149">
        <v>86.792555000000007</v>
      </c>
      <c r="G4149" s="3">
        <v>3</v>
      </c>
      <c r="P4149">
        <v>1</v>
      </c>
      <c r="Q4149" t="str">
        <f t="shared" si="65"/>
        <v>3</v>
      </c>
    </row>
    <row r="4150" spans="1:17" x14ac:dyDescent="0.25">
      <c r="A4150">
        <v>4149</v>
      </c>
      <c r="F4150">
        <v>86.78097600000001</v>
      </c>
      <c r="G4150" s="3">
        <v>3</v>
      </c>
      <c r="H4150">
        <v>89.895506000000012</v>
      </c>
      <c r="I4150" s="5">
        <v>4</v>
      </c>
      <c r="P4150">
        <v>2</v>
      </c>
      <c r="Q4150" t="str">
        <f t="shared" si="65"/>
        <v>34</v>
      </c>
    </row>
    <row r="4151" spans="1:17" x14ac:dyDescent="0.25">
      <c r="A4151">
        <v>4150</v>
      </c>
      <c r="F4151">
        <v>86.740874000000005</v>
      </c>
      <c r="G4151" s="3">
        <v>3</v>
      </c>
      <c r="H4151">
        <v>89.888823000000002</v>
      </c>
      <c r="I4151" s="5">
        <v>4</v>
      </c>
      <c r="P4151">
        <v>2</v>
      </c>
      <c r="Q4151" t="str">
        <f t="shared" si="65"/>
        <v>34</v>
      </c>
    </row>
    <row r="4152" spans="1:17" x14ac:dyDescent="0.25">
      <c r="A4152">
        <v>4151</v>
      </c>
      <c r="F4152">
        <v>86.782301000000004</v>
      </c>
      <c r="G4152" s="3">
        <v>3</v>
      </c>
      <c r="H4152">
        <v>89.872038000000003</v>
      </c>
      <c r="I4152" s="5">
        <v>4</v>
      </c>
      <c r="P4152">
        <v>2</v>
      </c>
      <c r="Q4152" t="str">
        <f t="shared" si="65"/>
        <v>34</v>
      </c>
    </row>
    <row r="4153" spans="1:17" x14ac:dyDescent="0.25">
      <c r="A4153">
        <v>4152</v>
      </c>
      <c r="F4153">
        <v>86.816483000000005</v>
      </c>
      <c r="G4153" s="3">
        <v>3</v>
      </c>
      <c r="H4153">
        <v>89.829541000000006</v>
      </c>
      <c r="I4153" s="5">
        <v>4</v>
      </c>
      <c r="P4153">
        <v>2</v>
      </c>
      <c r="Q4153" t="str">
        <f t="shared" si="65"/>
        <v>34</v>
      </c>
    </row>
    <row r="4154" spans="1:17" x14ac:dyDescent="0.25">
      <c r="A4154">
        <v>4153</v>
      </c>
      <c r="F4154">
        <v>86.836176000000009</v>
      </c>
      <c r="G4154" s="3">
        <v>3</v>
      </c>
      <c r="H4154">
        <v>89.86035600000001</v>
      </c>
      <c r="I4154" s="5">
        <v>4</v>
      </c>
      <c r="P4154">
        <v>2</v>
      </c>
      <c r="Q4154" t="str">
        <f t="shared" si="65"/>
        <v>34</v>
      </c>
    </row>
    <row r="4155" spans="1:17" x14ac:dyDescent="0.25">
      <c r="A4155">
        <v>4154</v>
      </c>
      <c r="F4155">
        <v>86.791739000000007</v>
      </c>
      <c r="G4155" s="3">
        <v>3</v>
      </c>
      <c r="H4155">
        <v>89.888058000000001</v>
      </c>
      <c r="I4155" s="5">
        <v>4</v>
      </c>
      <c r="P4155">
        <v>2</v>
      </c>
      <c r="Q4155" t="str">
        <f t="shared" si="65"/>
        <v>34</v>
      </c>
    </row>
    <row r="4156" spans="1:17" x14ac:dyDescent="0.25">
      <c r="A4156">
        <v>4155</v>
      </c>
      <c r="H4156">
        <v>89.936678000000001</v>
      </c>
      <c r="I4156" s="5">
        <v>4</v>
      </c>
      <c r="P4156">
        <v>1</v>
      </c>
      <c r="Q4156" t="str">
        <f t="shared" si="65"/>
        <v>4</v>
      </c>
    </row>
    <row r="4157" spans="1:17" x14ac:dyDescent="0.25">
      <c r="A4157">
        <v>4156</v>
      </c>
      <c r="H4157">
        <v>89.895506000000012</v>
      </c>
      <c r="I4157" s="5">
        <v>4</v>
      </c>
      <c r="P4157">
        <v>1</v>
      </c>
      <c r="Q4157" t="str">
        <f t="shared" si="65"/>
        <v>4</v>
      </c>
    </row>
    <row r="4158" spans="1:17" x14ac:dyDescent="0.25">
      <c r="A4158">
        <v>4157</v>
      </c>
      <c r="P4158">
        <v>0</v>
      </c>
      <c r="Q4158" t="str">
        <f t="shared" si="65"/>
        <v/>
      </c>
    </row>
    <row r="4159" spans="1:17" x14ac:dyDescent="0.25">
      <c r="A4159">
        <v>4158</v>
      </c>
      <c r="B4159">
        <v>110.76054200000002</v>
      </c>
      <c r="C4159" s="4">
        <v>1</v>
      </c>
      <c r="P4159">
        <v>1</v>
      </c>
      <c r="Q4159" t="str">
        <f t="shared" si="65"/>
        <v>1</v>
      </c>
    </row>
    <row r="4160" spans="1:17" x14ac:dyDescent="0.25">
      <c r="A4160">
        <v>4159</v>
      </c>
      <c r="B4160">
        <v>110.75421700000001</v>
      </c>
      <c r="C4160" s="4">
        <v>1</v>
      </c>
      <c r="P4160">
        <v>1</v>
      </c>
      <c r="Q4160" t="str">
        <f t="shared" si="65"/>
        <v>1</v>
      </c>
    </row>
    <row r="4161" spans="1:17" x14ac:dyDescent="0.25">
      <c r="A4161">
        <v>4160</v>
      </c>
      <c r="B4161">
        <v>110.74809500000001</v>
      </c>
      <c r="C4161" s="4">
        <v>1</v>
      </c>
      <c r="P4161">
        <v>1</v>
      </c>
      <c r="Q4161" t="str">
        <f t="shared" si="65"/>
        <v>1</v>
      </c>
    </row>
    <row r="4162" spans="1:17" x14ac:dyDescent="0.25">
      <c r="A4162">
        <v>4161</v>
      </c>
      <c r="B4162">
        <v>110.77350100000001</v>
      </c>
      <c r="C4162" s="4">
        <v>1</v>
      </c>
      <c r="P4162">
        <v>1</v>
      </c>
      <c r="Q4162" t="str">
        <f t="shared" ref="Q4162:Q4225" si="66">CONCATENATE(C4162,E4162,G4162,I4162)</f>
        <v>1</v>
      </c>
    </row>
    <row r="4163" spans="1:17" x14ac:dyDescent="0.25">
      <c r="A4163">
        <v>4162</v>
      </c>
      <c r="B4163">
        <v>110.75059300000001</v>
      </c>
      <c r="C4163" s="4">
        <v>1</v>
      </c>
      <c r="P4163">
        <v>1</v>
      </c>
      <c r="Q4163" t="str">
        <f t="shared" si="66"/>
        <v>1</v>
      </c>
    </row>
    <row r="4164" spans="1:17" x14ac:dyDescent="0.25">
      <c r="A4164">
        <v>4163</v>
      </c>
      <c r="B4164">
        <v>110.77696800000001</v>
      </c>
      <c r="C4164" s="4">
        <v>1</v>
      </c>
      <c r="P4164">
        <v>1</v>
      </c>
      <c r="Q4164" t="str">
        <f t="shared" si="66"/>
        <v>1</v>
      </c>
    </row>
    <row r="4165" spans="1:17" x14ac:dyDescent="0.25">
      <c r="A4165">
        <v>4164</v>
      </c>
      <c r="B4165">
        <v>110.80926400000001</v>
      </c>
      <c r="C4165" s="4">
        <v>1</v>
      </c>
      <c r="D4165">
        <v>117.829611</v>
      </c>
      <c r="E4165" s="2">
        <v>2</v>
      </c>
      <c r="P4165">
        <v>2</v>
      </c>
      <c r="Q4165" t="str">
        <f t="shared" si="66"/>
        <v>12</v>
      </c>
    </row>
    <row r="4166" spans="1:17" x14ac:dyDescent="0.25">
      <c r="A4166">
        <v>4165</v>
      </c>
      <c r="B4166">
        <v>110.77599900000001</v>
      </c>
      <c r="C4166" s="4">
        <v>1</v>
      </c>
      <c r="D4166">
        <v>117.91098600000001</v>
      </c>
      <c r="E4166" s="2">
        <v>2</v>
      </c>
      <c r="P4166">
        <v>2</v>
      </c>
      <c r="Q4166" t="str">
        <f t="shared" si="66"/>
        <v>12</v>
      </c>
    </row>
    <row r="4167" spans="1:17" x14ac:dyDescent="0.25">
      <c r="A4167">
        <v>4166</v>
      </c>
      <c r="B4167">
        <v>110.76054200000002</v>
      </c>
      <c r="C4167" s="4">
        <v>1</v>
      </c>
      <c r="D4167">
        <v>117.90302500000001</v>
      </c>
      <c r="E4167" s="2">
        <v>2</v>
      </c>
      <c r="P4167">
        <v>2</v>
      </c>
      <c r="Q4167" t="str">
        <f t="shared" si="66"/>
        <v>12</v>
      </c>
    </row>
    <row r="4168" spans="1:17" x14ac:dyDescent="0.25">
      <c r="A4168">
        <v>4167</v>
      </c>
      <c r="D4168">
        <v>117.88532500000001</v>
      </c>
      <c r="E4168" s="2">
        <v>2</v>
      </c>
      <c r="P4168">
        <v>1</v>
      </c>
      <c r="Q4168" t="str">
        <f t="shared" si="66"/>
        <v>2</v>
      </c>
    </row>
    <row r="4169" spans="1:17" x14ac:dyDescent="0.25">
      <c r="A4169">
        <v>4168</v>
      </c>
      <c r="D4169">
        <v>117.86552600000002</v>
      </c>
      <c r="E4169" s="2">
        <v>2</v>
      </c>
      <c r="P4169">
        <v>1</v>
      </c>
      <c r="Q4169" t="str">
        <f t="shared" si="66"/>
        <v>2</v>
      </c>
    </row>
    <row r="4170" spans="1:17" x14ac:dyDescent="0.25">
      <c r="A4170">
        <v>4169</v>
      </c>
      <c r="D4170">
        <v>117.88078100000001</v>
      </c>
      <c r="E4170" s="2">
        <v>2</v>
      </c>
      <c r="P4170">
        <v>1</v>
      </c>
      <c r="Q4170" t="str">
        <f t="shared" si="66"/>
        <v>2</v>
      </c>
    </row>
    <row r="4171" spans="1:17" x14ac:dyDescent="0.25">
      <c r="A4171">
        <v>4170</v>
      </c>
      <c r="D4171">
        <v>117.94868700000001</v>
      </c>
      <c r="E4171" s="2">
        <v>2</v>
      </c>
      <c r="P4171">
        <v>1</v>
      </c>
      <c r="Q4171" t="str">
        <f t="shared" si="66"/>
        <v>2</v>
      </c>
    </row>
    <row r="4172" spans="1:17" x14ac:dyDescent="0.25">
      <c r="A4172">
        <v>4171</v>
      </c>
      <c r="D4172">
        <v>117.829611</v>
      </c>
      <c r="E4172" s="2">
        <v>2</v>
      </c>
      <c r="F4172">
        <v>115.60610400000002</v>
      </c>
      <c r="G4172" s="3">
        <v>3</v>
      </c>
      <c r="P4172">
        <v>2</v>
      </c>
      <c r="Q4172" t="str">
        <f t="shared" si="66"/>
        <v>23</v>
      </c>
    </row>
    <row r="4173" spans="1:17" x14ac:dyDescent="0.25">
      <c r="A4173">
        <v>4172</v>
      </c>
      <c r="F4173">
        <v>115.567892</v>
      </c>
      <c r="G4173" s="3">
        <v>3</v>
      </c>
      <c r="P4173">
        <v>1</v>
      </c>
      <c r="Q4173" t="str">
        <f t="shared" si="66"/>
        <v>3</v>
      </c>
    </row>
    <row r="4174" spans="1:17" x14ac:dyDescent="0.25">
      <c r="A4174">
        <v>4173</v>
      </c>
      <c r="F4174">
        <v>115.57702500000002</v>
      </c>
      <c r="G4174" s="3">
        <v>3</v>
      </c>
      <c r="H4174">
        <v>119.666708</v>
      </c>
      <c r="I4174" s="5">
        <v>4</v>
      </c>
      <c r="P4174">
        <v>2</v>
      </c>
      <c r="Q4174" t="str">
        <f t="shared" si="66"/>
        <v>34</v>
      </c>
    </row>
    <row r="4175" spans="1:17" x14ac:dyDescent="0.25">
      <c r="A4175">
        <v>4174</v>
      </c>
      <c r="F4175">
        <v>115.565291</v>
      </c>
      <c r="G4175" s="3">
        <v>3</v>
      </c>
      <c r="H4175">
        <v>119.66237100000001</v>
      </c>
      <c r="I4175" s="5">
        <v>4</v>
      </c>
      <c r="P4175">
        <v>2</v>
      </c>
      <c r="Q4175" t="str">
        <f t="shared" si="66"/>
        <v>34</v>
      </c>
    </row>
    <row r="4176" spans="1:17" x14ac:dyDescent="0.25">
      <c r="A4176">
        <v>4175</v>
      </c>
      <c r="F4176">
        <v>115.55702400000001</v>
      </c>
      <c r="G4176" s="3">
        <v>3</v>
      </c>
      <c r="H4176">
        <v>119.68966900000001</v>
      </c>
      <c r="I4176" s="5">
        <v>4</v>
      </c>
      <c r="P4176">
        <v>2</v>
      </c>
      <c r="Q4176" t="str">
        <f t="shared" si="66"/>
        <v>34</v>
      </c>
    </row>
    <row r="4177" spans="1:17" x14ac:dyDescent="0.25">
      <c r="A4177">
        <v>4176</v>
      </c>
      <c r="F4177">
        <v>115.57988200000001</v>
      </c>
      <c r="G4177" s="3">
        <v>3</v>
      </c>
      <c r="H4177">
        <v>119.71614700000001</v>
      </c>
      <c r="I4177" s="5">
        <v>4</v>
      </c>
      <c r="P4177">
        <v>2</v>
      </c>
      <c r="Q4177" t="str">
        <f t="shared" si="66"/>
        <v>34</v>
      </c>
    </row>
    <row r="4178" spans="1:17" x14ac:dyDescent="0.25">
      <c r="A4178">
        <v>4177</v>
      </c>
      <c r="F4178">
        <v>115.60610400000002</v>
      </c>
      <c r="G4178" s="3">
        <v>3</v>
      </c>
      <c r="H4178">
        <v>119.703135</v>
      </c>
      <c r="I4178" s="5">
        <v>4</v>
      </c>
      <c r="P4178">
        <v>2</v>
      </c>
      <c r="Q4178" t="str">
        <f t="shared" si="66"/>
        <v>34</v>
      </c>
    </row>
    <row r="4179" spans="1:17" x14ac:dyDescent="0.25">
      <c r="A4179">
        <v>4178</v>
      </c>
      <c r="H4179">
        <v>119.68772700000001</v>
      </c>
      <c r="I4179" s="5">
        <v>4</v>
      </c>
      <c r="P4179">
        <v>1</v>
      </c>
      <c r="Q4179" t="str">
        <f t="shared" si="66"/>
        <v>4</v>
      </c>
    </row>
    <row r="4180" spans="1:17" x14ac:dyDescent="0.25">
      <c r="A4180">
        <v>4179</v>
      </c>
      <c r="H4180">
        <v>119.71028000000001</v>
      </c>
      <c r="I4180" s="5">
        <v>4</v>
      </c>
      <c r="P4180">
        <v>1</v>
      </c>
      <c r="Q4180" t="str">
        <f t="shared" si="66"/>
        <v>4</v>
      </c>
    </row>
    <row r="4181" spans="1:17" x14ac:dyDescent="0.25">
      <c r="A4181">
        <v>4180</v>
      </c>
      <c r="H4181">
        <v>119.666708</v>
      </c>
      <c r="I4181" s="5">
        <v>4</v>
      </c>
      <c r="P4181">
        <v>1</v>
      </c>
      <c r="Q4181" t="str">
        <f t="shared" si="66"/>
        <v>4</v>
      </c>
    </row>
    <row r="4182" spans="1:17" x14ac:dyDescent="0.25">
      <c r="A4182">
        <v>4181</v>
      </c>
      <c r="B4182">
        <v>136.527918</v>
      </c>
      <c r="C4182" s="4">
        <v>1</v>
      </c>
      <c r="P4182">
        <v>1</v>
      </c>
      <c r="Q4182" t="str">
        <f t="shared" si="66"/>
        <v>1</v>
      </c>
    </row>
    <row r="4183" spans="1:17" x14ac:dyDescent="0.25">
      <c r="A4183">
        <v>4182</v>
      </c>
      <c r="B4183">
        <v>136.527918</v>
      </c>
      <c r="C4183" s="4">
        <v>1</v>
      </c>
      <c r="P4183">
        <v>1</v>
      </c>
      <c r="Q4183" t="str">
        <f t="shared" si="66"/>
        <v>1</v>
      </c>
    </row>
    <row r="4184" spans="1:17" x14ac:dyDescent="0.25">
      <c r="A4184">
        <v>4183</v>
      </c>
      <c r="B4184">
        <v>136.527918</v>
      </c>
      <c r="C4184" s="4">
        <v>1</v>
      </c>
      <c r="P4184">
        <v>1</v>
      </c>
      <c r="Q4184" t="str">
        <f t="shared" si="66"/>
        <v>1</v>
      </c>
    </row>
    <row r="4185" spans="1:17" x14ac:dyDescent="0.25">
      <c r="A4185">
        <v>4184</v>
      </c>
      <c r="B4185">
        <v>136.527918</v>
      </c>
      <c r="C4185" s="4">
        <v>1</v>
      </c>
      <c r="P4185">
        <v>1</v>
      </c>
      <c r="Q4185" t="str">
        <f t="shared" si="66"/>
        <v>1</v>
      </c>
    </row>
    <row r="4186" spans="1:17" x14ac:dyDescent="0.25">
      <c r="A4186">
        <v>4185</v>
      </c>
      <c r="B4186">
        <v>136.527918</v>
      </c>
      <c r="C4186" s="4">
        <v>1</v>
      </c>
      <c r="P4186">
        <v>1</v>
      </c>
      <c r="Q4186" t="str">
        <f t="shared" si="66"/>
        <v>1</v>
      </c>
    </row>
    <row r="4187" spans="1:17" x14ac:dyDescent="0.25">
      <c r="A4187">
        <v>4186</v>
      </c>
      <c r="B4187">
        <v>136.527918</v>
      </c>
      <c r="C4187" s="4">
        <v>1</v>
      </c>
      <c r="P4187">
        <v>1</v>
      </c>
      <c r="Q4187" t="str">
        <f t="shared" si="66"/>
        <v>1</v>
      </c>
    </row>
    <row r="4188" spans="1:17" x14ac:dyDescent="0.25">
      <c r="A4188">
        <v>4187</v>
      </c>
      <c r="B4188">
        <v>136.527918</v>
      </c>
      <c r="C4188" s="4">
        <v>1</v>
      </c>
      <c r="P4188">
        <v>1</v>
      </c>
      <c r="Q4188" t="str">
        <f t="shared" si="66"/>
        <v>1</v>
      </c>
    </row>
    <row r="4189" spans="1:17" x14ac:dyDescent="0.25">
      <c r="A4189">
        <v>4188</v>
      </c>
      <c r="B4189">
        <v>136.527918</v>
      </c>
      <c r="C4189" s="4">
        <v>1</v>
      </c>
      <c r="D4189">
        <v>154.05703</v>
      </c>
      <c r="E4189" s="2">
        <v>2</v>
      </c>
      <c r="P4189">
        <v>2</v>
      </c>
      <c r="Q4189" t="str">
        <f t="shared" si="66"/>
        <v>12</v>
      </c>
    </row>
    <row r="4190" spans="1:17" x14ac:dyDescent="0.25">
      <c r="A4190">
        <v>4189</v>
      </c>
      <c r="B4190">
        <v>136.527918</v>
      </c>
      <c r="C4190" s="4">
        <v>1</v>
      </c>
      <c r="D4190">
        <v>154.04988700000001</v>
      </c>
      <c r="E4190" s="2">
        <v>2</v>
      </c>
      <c r="P4190">
        <v>2</v>
      </c>
      <c r="Q4190" t="str">
        <f t="shared" si="66"/>
        <v>12</v>
      </c>
    </row>
    <row r="4191" spans="1:17" x14ac:dyDescent="0.25">
      <c r="A4191">
        <v>4190</v>
      </c>
      <c r="D4191">
        <v>154.11049600000001</v>
      </c>
      <c r="E4191" s="2">
        <v>2</v>
      </c>
      <c r="P4191">
        <v>1</v>
      </c>
      <c r="Q4191" t="str">
        <f t="shared" si="66"/>
        <v>2</v>
      </c>
    </row>
    <row r="4192" spans="1:17" x14ac:dyDescent="0.25">
      <c r="A4192">
        <v>4191</v>
      </c>
      <c r="D4192">
        <v>154.11029200000002</v>
      </c>
      <c r="E4192" s="2">
        <v>2</v>
      </c>
      <c r="P4192">
        <v>1</v>
      </c>
      <c r="Q4192" t="str">
        <f t="shared" si="66"/>
        <v>2</v>
      </c>
    </row>
    <row r="4193" spans="1:17" x14ac:dyDescent="0.25">
      <c r="A4193">
        <v>4192</v>
      </c>
      <c r="D4193">
        <v>154.18681900000001</v>
      </c>
      <c r="E4193" s="2">
        <v>2</v>
      </c>
      <c r="P4193">
        <v>1</v>
      </c>
      <c r="Q4193" t="str">
        <f t="shared" si="66"/>
        <v>2</v>
      </c>
    </row>
    <row r="4194" spans="1:17" x14ac:dyDescent="0.25">
      <c r="A4194">
        <v>4193</v>
      </c>
      <c r="D4194">
        <v>154.186002</v>
      </c>
      <c r="E4194" s="2">
        <v>2</v>
      </c>
      <c r="P4194">
        <v>1</v>
      </c>
      <c r="Q4194" t="str">
        <f t="shared" si="66"/>
        <v>2</v>
      </c>
    </row>
    <row r="4195" spans="1:17" x14ac:dyDescent="0.25">
      <c r="A4195">
        <v>4194</v>
      </c>
      <c r="D4195">
        <v>154.05703</v>
      </c>
      <c r="E4195" s="2">
        <v>2</v>
      </c>
      <c r="P4195">
        <v>1</v>
      </c>
      <c r="Q4195" t="str">
        <f t="shared" si="66"/>
        <v>2</v>
      </c>
    </row>
    <row r="4196" spans="1:17" x14ac:dyDescent="0.25">
      <c r="A4196">
        <v>4195</v>
      </c>
      <c r="D4196">
        <v>154.05458100000001</v>
      </c>
      <c r="E4196" s="2">
        <v>2</v>
      </c>
      <c r="F4196">
        <v>152.597973</v>
      </c>
      <c r="G4196" s="3">
        <v>3</v>
      </c>
      <c r="P4196">
        <v>2</v>
      </c>
      <c r="Q4196" t="str">
        <f t="shared" si="66"/>
        <v>23</v>
      </c>
    </row>
    <row r="4197" spans="1:17" x14ac:dyDescent="0.25">
      <c r="A4197">
        <v>4196</v>
      </c>
      <c r="F4197">
        <v>152.597973</v>
      </c>
      <c r="G4197" s="3">
        <v>3</v>
      </c>
      <c r="P4197">
        <v>1</v>
      </c>
      <c r="Q4197" t="str">
        <f t="shared" si="66"/>
        <v>3</v>
      </c>
    </row>
    <row r="4198" spans="1:17" x14ac:dyDescent="0.25">
      <c r="A4198">
        <v>4197</v>
      </c>
      <c r="F4198">
        <v>152.60577900000001</v>
      </c>
      <c r="G4198" s="3">
        <v>3</v>
      </c>
      <c r="H4198">
        <v>154.55634000000001</v>
      </c>
      <c r="I4198" s="5">
        <v>4</v>
      </c>
      <c r="P4198">
        <v>2</v>
      </c>
      <c r="Q4198" t="str">
        <f t="shared" si="66"/>
        <v>34</v>
      </c>
    </row>
    <row r="4199" spans="1:17" x14ac:dyDescent="0.25">
      <c r="A4199">
        <v>4198</v>
      </c>
      <c r="F4199">
        <v>152.597973</v>
      </c>
      <c r="G4199" s="3">
        <v>3</v>
      </c>
      <c r="H4199">
        <v>154.47777300000001</v>
      </c>
      <c r="I4199" s="5">
        <v>4</v>
      </c>
      <c r="P4199">
        <v>2</v>
      </c>
      <c r="Q4199" t="str">
        <f t="shared" si="66"/>
        <v>34</v>
      </c>
    </row>
    <row r="4200" spans="1:17" x14ac:dyDescent="0.25">
      <c r="A4200">
        <v>4199</v>
      </c>
      <c r="F4200">
        <v>152.597973</v>
      </c>
      <c r="G4200" s="3">
        <v>3</v>
      </c>
      <c r="H4200">
        <v>153.96963600000001</v>
      </c>
      <c r="I4200" s="5">
        <v>4</v>
      </c>
      <c r="P4200">
        <v>2</v>
      </c>
      <c r="Q4200" t="str">
        <f t="shared" si="66"/>
        <v>34</v>
      </c>
    </row>
    <row r="4201" spans="1:17" x14ac:dyDescent="0.25">
      <c r="A4201">
        <v>4200</v>
      </c>
      <c r="F4201">
        <v>152.59858500000001</v>
      </c>
      <c r="G4201" s="3">
        <v>3</v>
      </c>
      <c r="H4201">
        <v>154.39369600000001</v>
      </c>
      <c r="I4201" s="5">
        <v>4</v>
      </c>
      <c r="P4201">
        <v>2</v>
      </c>
      <c r="Q4201" t="str">
        <f t="shared" si="66"/>
        <v>34</v>
      </c>
    </row>
    <row r="4202" spans="1:17" x14ac:dyDescent="0.25">
      <c r="A4202">
        <v>4201</v>
      </c>
      <c r="F4202">
        <v>152.59858500000001</v>
      </c>
      <c r="G4202" s="3">
        <v>3</v>
      </c>
      <c r="H4202">
        <v>154.55634000000001</v>
      </c>
      <c r="I4202" s="5">
        <v>4</v>
      </c>
      <c r="P4202">
        <v>2</v>
      </c>
      <c r="Q4202" t="str">
        <f t="shared" si="66"/>
        <v>34</v>
      </c>
    </row>
    <row r="4203" spans="1:17" x14ac:dyDescent="0.25">
      <c r="A4203">
        <v>4202</v>
      </c>
      <c r="H4203">
        <v>154.55634000000001</v>
      </c>
      <c r="I4203" s="5">
        <v>4</v>
      </c>
      <c r="P4203">
        <v>1</v>
      </c>
      <c r="Q4203" t="str">
        <f t="shared" si="66"/>
        <v>4</v>
      </c>
    </row>
    <row r="4204" spans="1:17" x14ac:dyDescent="0.25">
      <c r="A4204">
        <v>4203</v>
      </c>
      <c r="H4204">
        <v>154.37660500000001</v>
      </c>
      <c r="I4204" s="5">
        <v>4</v>
      </c>
      <c r="P4204">
        <v>1</v>
      </c>
      <c r="Q4204" t="str">
        <f t="shared" si="66"/>
        <v>4</v>
      </c>
    </row>
    <row r="4205" spans="1:17" x14ac:dyDescent="0.25">
      <c r="A4205">
        <v>4204</v>
      </c>
      <c r="P4205">
        <v>0</v>
      </c>
      <c r="Q4205" t="str">
        <f t="shared" si="66"/>
        <v/>
      </c>
    </row>
    <row r="4206" spans="1:17" x14ac:dyDescent="0.25">
      <c r="A4206">
        <v>4205</v>
      </c>
      <c r="P4206">
        <v>0</v>
      </c>
      <c r="Q4206" t="str">
        <f t="shared" si="66"/>
        <v/>
      </c>
    </row>
    <row r="4207" spans="1:17" x14ac:dyDescent="0.25">
      <c r="A4207">
        <v>4206</v>
      </c>
      <c r="P4207">
        <v>0</v>
      </c>
      <c r="Q4207" t="str">
        <f t="shared" si="66"/>
        <v/>
      </c>
    </row>
    <row r="4208" spans="1:17" x14ac:dyDescent="0.25">
      <c r="A4208">
        <v>4207</v>
      </c>
      <c r="P4208">
        <v>0</v>
      </c>
      <c r="Q4208" t="str">
        <f t="shared" si="66"/>
        <v/>
      </c>
    </row>
    <row r="4209" spans="1:17" x14ac:dyDescent="0.25">
      <c r="A4209">
        <v>4208</v>
      </c>
      <c r="B4209">
        <v>174.39515299999999</v>
      </c>
      <c r="C4209" s="4">
        <v>1</v>
      </c>
      <c r="P4209">
        <v>1</v>
      </c>
      <c r="Q4209" t="str">
        <f t="shared" si="66"/>
        <v>1</v>
      </c>
    </row>
    <row r="4210" spans="1:17" x14ac:dyDescent="0.25">
      <c r="A4210">
        <v>4209</v>
      </c>
      <c r="B4210">
        <v>174.37097</v>
      </c>
      <c r="C4210" s="4">
        <v>1</v>
      </c>
      <c r="P4210">
        <v>1</v>
      </c>
      <c r="Q4210" t="str">
        <f t="shared" si="66"/>
        <v>1</v>
      </c>
    </row>
    <row r="4211" spans="1:17" x14ac:dyDescent="0.25">
      <c r="A4211">
        <v>4210</v>
      </c>
      <c r="B4211">
        <v>174.41214200000002</v>
      </c>
      <c r="C4211" s="4">
        <v>1</v>
      </c>
      <c r="P4211">
        <v>1</v>
      </c>
      <c r="Q4211" t="str">
        <f t="shared" si="66"/>
        <v>1</v>
      </c>
    </row>
    <row r="4212" spans="1:17" x14ac:dyDescent="0.25">
      <c r="A4212">
        <v>4211</v>
      </c>
      <c r="B4212">
        <v>174.43622300000001</v>
      </c>
      <c r="C4212" s="4">
        <v>1</v>
      </c>
      <c r="P4212">
        <v>1</v>
      </c>
      <c r="Q4212" t="str">
        <f t="shared" si="66"/>
        <v>1</v>
      </c>
    </row>
    <row r="4213" spans="1:17" x14ac:dyDescent="0.25">
      <c r="A4213">
        <v>4212</v>
      </c>
      <c r="B4213">
        <v>174.41423500000002</v>
      </c>
      <c r="C4213" s="4">
        <v>1</v>
      </c>
      <c r="P4213">
        <v>1</v>
      </c>
      <c r="Q4213" t="str">
        <f t="shared" si="66"/>
        <v>1</v>
      </c>
    </row>
    <row r="4214" spans="1:17" x14ac:dyDescent="0.25">
      <c r="A4214">
        <v>4213</v>
      </c>
      <c r="B4214">
        <v>174.42652900000002</v>
      </c>
      <c r="C4214" s="4">
        <v>1</v>
      </c>
      <c r="P4214">
        <v>1</v>
      </c>
      <c r="Q4214" t="str">
        <f t="shared" si="66"/>
        <v>1</v>
      </c>
    </row>
    <row r="4215" spans="1:17" x14ac:dyDescent="0.25">
      <c r="A4215">
        <v>4214</v>
      </c>
      <c r="B4215">
        <v>174.41984600000001</v>
      </c>
      <c r="C4215" s="4">
        <v>1</v>
      </c>
      <c r="D4215">
        <v>181.28775300000001</v>
      </c>
      <c r="E4215" s="2">
        <v>2</v>
      </c>
      <c r="P4215">
        <v>2</v>
      </c>
      <c r="Q4215" t="str">
        <f t="shared" si="66"/>
        <v>12</v>
      </c>
    </row>
    <row r="4216" spans="1:17" x14ac:dyDescent="0.25">
      <c r="A4216">
        <v>4215</v>
      </c>
      <c r="B4216">
        <v>174.39750100000001</v>
      </c>
      <c r="C4216" s="4">
        <v>1</v>
      </c>
      <c r="D4216">
        <v>181.23786000000001</v>
      </c>
      <c r="E4216" s="2">
        <v>2</v>
      </c>
      <c r="P4216">
        <v>2</v>
      </c>
      <c r="Q4216" t="str">
        <f t="shared" si="66"/>
        <v>12</v>
      </c>
    </row>
    <row r="4217" spans="1:17" x14ac:dyDescent="0.25">
      <c r="A4217">
        <v>4216</v>
      </c>
      <c r="B4217">
        <v>174.39515299999999</v>
      </c>
      <c r="C4217" s="4">
        <v>1</v>
      </c>
      <c r="D4217">
        <v>181.298418</v>
      </c>
      <c r="E4217" s="2">
        <v>2</v>
      </c>
      <c r="P4217">
        <v>2</v>
      </c>
      <c r="Q4217" t="str">
        <f t="shared" si="66"/>
        <v>12</v>
      </c>
    </row>
    <row r="4218" spans="1:17" x14ac:dyDescent="0.25">
      <c r="A4218">
        <v>4217</v>
      </c>
      <c r="D4218">
        <v>181.34382099999999</v>
      </c>
      <c r="E4218" s="2">
        <v>2</v>
      </c>
      <c r="P4218">
        <v>1</v>
      </c>
      <c r="Q4218" t="str">
        <f t="shared" si="66"/>
        <v>2</v>
      </c>
    </row>
    <row r="4219" spans="1:17" x14ac:dyDescent="0.25">
      <c r="A4219">
        <v>4218</v>
      </c>
      <c r="D4219">
        <v>181.27979500000001</v>
      </c>
      <c r="E4219" s="2">
        <v>2</v>
      </c>
      <c r="P4219">
        <v>1</v>
      </c>
      <c r="Q4219" t="str">
        <f t="shared" si="66"/>
        <v>2</v>
      </c>
    </row>
    <row r="4220" spans="1:17" x14ac:dyDescent="0.25">
      <c r="A4220">
        <v>4219</v>
      </c>
      <c r="D4220">
        <v>181.27525200000002</v>
      </c>
      <c r="E4220" s="2">
        <v>2</v>
      </c>
      <c r="P4220">
        <v>1</v>
      </c>
      <c r="Q4220" t="str">
        <f t="shared" si="66"/>
        <v>2</v>
      </c>
    </row>
    <row r="4221" spans="1:17" x14ac:dyDescent="0.25">
      <c r="A4221">
        <v>4220</v>
      </c>
      <c r="D4221">
        <v>181.28775300000001</v>
      </c>
      <c r="E4221" s="2">
        <v>2</v>
      </c>
      <c r="F4221">
        <v>178.49437800000001</v>
      </c>
      <c r="G4221" s="3">
        <v>3</v>
      </c>
      <c r="P4221">
        <v>2</v>
      </c>
      <c r="Q4221" t="str">
        <f t="shared" si="66"/>
        <v>23</v>
      </c>
    </row>
    <row r="4222" spans="1:17" x14ac:dyDescent="0.25">
      <c r="A4222">
        <v>4221</v>
      </c>
      <c r="F4222">
        <v>178.527693</v>
      </c>
      <c r="G4222" s="3">
        <v>3</v>
      </c>
      <c r="H4222">
        <v>181.186892</v>
      </c>
      <c r="I4222" s="5">
        <v>4</v>
      </c>
      <c r="P4222">
        <v>2</v>
      </c>
      <c r="Q4222" t="str">
        <f t="shared" si="66"/>
        <v>34</v>
      </c>
    </row>
    <row r="4223" spans="1:17" x14ac:dyDescent="0.25">
      <c r="A4223">
        <v>4222</v>
      </c>
      <c r="F4223">
        <v>178.52851000000001</v>
      </c>
      <c r="G4223" s="3">
        <v>3</v>
      </c>
      <c r="H4223">
        <v>181.127657</v>
      </c>
      <c r="I4223" s="5">
        <v>4</v>
      </c>
      <c r="P4223">
        <v>2</v>
      </c>
      <c r="Q4223" t="str">
        <f t="shared" si="66"/>
        <v>34</v>
      </c>
    </row>
    <row r="4224" spans="1:17" x14ac:dyDescent="0.25">
      <c r="A4224">
        <v>4223</v>
      </c>
      <c r="F4224">
        <v>178.52396800000002</v>
      </c>
      <c r="G4224" s="3">
        <v>3</v>
      </c>
      <c r="H4224">
        <v>181.17755400000001</v>
      </c>
      <c r="I4224" s="5">
        <v>4</v>
      </c>
      <c r="P4224">
        <v>2</v>
      </c>
      <c r="Q4224" t="str">
        <f t="shared" si="66"/>
        <v>34</v>
      </c>
    </row>
    <row r="4225" spans="1:17" x14ac:dyDescent="0.25">
      <c r="A4225">
        <v>4224</v>
      </c>
      <c r="F4225">
        <v>178.51601099999999</v>
      </c>
      <c r="G4225" s="3">
        <v>3</v>
      </c>
      <c r="H4225">
        <v>181.183829</v>
      </c>
      <c r="I4225" s="5">
        <v>4</v>
      </c>
      <c r="P4225">
        <v>2</v>
      </c>
      <c r="Q4225" t="str">
        <f t="shared" si="66"/>
        <v>34</v>
      </c>
    </row>
    <row r="4226" spans="1:17" x14ac:dyDescent="0.25">
      <c r="A4226">
        <v>4225</v>
      </c>
      <c r="F4226">
        <v>178.51406900000001</v>
      </c>
      <c r="G4226" s="3">
        <v>3</v>
      </c>
      <c r="H4226">
        <v>181.173216</v>
      </c>
      <c r="I4226" s="5">
        <v>4</v>
      </c>
      <c r="P4226">
        <v>2</v>
      </c>
      <c r="Q4226" t="str">
        <f t="shared" ref="Q4226:Q4289" si="67">CONCATENATE(C4226,E4226,G4226,I4226)</f>
        <v>34</v>
      </c>
    </row>
    <row r="4227" spans="1:17" x14ac:dyDescent="0.25">
      <c r="A4227">
        <v>4226</v>
      </c>
      <c r="F4227">
        <v>178.52050100000002</v>
      </c>
      <c r="G4227" s="3">
        <v>3</v>
      </c>
      <c r="H4227">
        <v>181.16250500000001</v>
      </c>
      <c r="I4227" s="5">
        <v>4</v>
      </c>
      <c r="P4227">
        <v>2</v>
      </c>
      <c r="Q4227" t="str">
        <f t="shared" si="67"/>
        <v>34</v>
      </c>
    </row>
    <row r="4228" spans="1:17" x14ac:dyDescent="0.25">
      <c r="A4228">
        <v>4227</v>
      </c>
      <c r="F4228">
        <v>178.49437800000001</v>
      </c>
      <c r="G4228" s="3">
        <v>3</v>
      </c>
      <c r="H4228">
        <v>181.13985300000002</v>
      </c>
      <c r="I4228" s="5">
        <v>4</v>
      </c>
      <c r="P4228">
        <v>2</v>
      </c>
      <c r="Q4228" t="str">
        <f t="shared" si="67"/>
        <v>34</v>
      </c>
    </row>
    <row r="4229" spans="1:17" x14ac:dyDescent="0.25">
      <c r="A4229">
        <v>4228</v>
      </c>
      <c r="H4229">
        <v>181.186892</v>
      </c>
      <c r="I4229" s="5">
        <v>4</v>
      </c>
      <c r="P4229">
        <v>1</v>
      </c>
      <c r="Q4229" t="str">
        <f t="shared" si="67"/>
        <v>4</v>
      </c>
    </row>
    <row r="4230" spans="1:17" x14ac:dyDescent="0.25">
      <c r="A4230">
        <v>4229</v>
      </c>
      <c r="H4230">
        <v>181.186892</v>
      </c>
      <c r="I4230" s="5">
        <v>4</v>
      </c>
      <c r="P4230">
        <v>1</v>
      </c>
      <c r="Q4230" t="str">
        <f t="shared" si="67"/>
        <v>4</v>
      </c>
    </row>
    <row r="4231" spans="1:17" x14ac:dyDescent="0.25">
      <c r="A4231">
        <v>4230</v>
      </c>
      <c r="P4231">
        <v>0</v>
      </c>
      <c r="Q4231" t="str">
        <f t="shared" si="67"/>
        <v/>
      </c>
    </row>
    <row r="4232" spans="1:17" x14ac:dyDescent="0.25">
      <c r="A4232">
        <v>4231</v>
      </c>
      <c r="P4232">
        <v>0</v>
      </c>
      <c r="Q4232" t="str">
        <f t="shared" si="67"/>
        <v/>
      </c>
    </row>
    <row r="4233" spans="1:17" x14ac:dyDescent="0.25">
      <c r="A4233">
        <v>4232</v>
      </c>
      <c r="B4233">
        <v>203.00452999999999</v>
      </c>
      <c r="C4233" s="4">
        <v>1</v>
      </c>
      <c r="P4233">
        <v>1</v>
      </c>
      <c r="Q4233" t="str">
        <f t="shared" si="67"/>
        <v>1</v>
      </c>
    </row>
    <row r="4234" spans="1:17" x14ac:dyDescent="0.25">
      <c r="A4234">
        <v>4233</v>
      </c>
      <c r="B4234">
        <v>202.967288</v>
      </c>
      <c r="C4234" s="4">
        <v>1</v>
      </c>
      <c r="P4234">
        <v>1</v>
      </c>
      <c r="Q4234" t="str">
        <f t="shared" si="67"/>
        <v>1</v>
      </c>
    </row>
    <row r="4235" spans="1:17" x14ac:dyDescent="0.25">
      <c r="A4235">
        <v>4234</v>
      </c>
      <c r="B4235">
        <v>202.97851</v>
      </c>
      <c r="C4235" s="4">
        <v>1</v>
      </c>
      <c r="P4235">
        <v>1</v>
      </c>
      <c r="Q4235" t="str">
        <f t="shared" si="67"/>
        <v>1</v>
      </c>
    </row>
    <row r="4236" spans="1:17" x14ac:dyDescent="0.25">
      <c r="A4236">
        <v>4235</v>
      </c>
      <c r="B4236">
        <v>202.99463500000002</v>
      </c>
      <c r="C4236" s="4">
        <v>1</v>
      </c>
      <c r="P4236">
        <v>1</v>
      </c>
      <c r="Q4236" t="str">
        <f t="shared" si="67"/>
        <v>1</v>
      </c>
    </row>
    <row r="4237" spans="1:17" x14ac:dyDescent="0.25">
      <c r="A4237">
        <v>4236</v>
      </c>
      <c r="B4237">
        <v>203.00652200000002</v>
      </c>
      <c r="C4237" s="4">
        <v>1</v>
      </c>
      <c r="P4237">
        <v>1</v>
      </c>
      <c r="Q4237" t="str">
        <f t="shared" si="67"/>
        <v>1</v>
      </c>
    </row>
    <row r="4238" spans="1:17" x14ac:dyDescent="0.25">
      <c r="A4238">
        <v>4237</v>
      </c>
      <c r="B4238">
        <v>203.00223</v>
      </c>
      <c r="C4238" s="4">
        <v>1</v>
      </c>
      <c r="P4238">
        <v>1</v>
      </c>
      <c r="Q4238" t="str">
        <f t="shared" si="67"/>
        <v>1</v>
      </c>
    </row>
    <row r="4239" spans="1:17" x14ac:dyDescent="0.25">
      <c r="A4239">
        <v>4238</v>
      </c>
      <c r="B4239">
        <v>203.05100900000002</v>
      </c>
      <c r="C4239" s="4">
        <v>1</v>
      </c>
      <c r="D4239">
        <v>209.46144000000001</v>
      </c>
      <c r="E4239" s="2">
        <v>2</v>
      </c>
      <c r="P4239">
        <v>2</v>
      </c>
      <c r="Q4239" t="str">
        <f t="shared" si="67"/>
        <v>12</v>
      </c>
    </row>
    <row r="4240" spans="1:17" x14ac:dyDescent="0.25">
      <c r="A4240">
        <v>4239</v>
      </c>
      <c r="B4240">
        <v>203.012843</v>
      </c>
      <c r="C4240" s="4">
        <v>1</v>
      </c>
      <c r="D4240">
        <v>209.53919100000002</v>
      </c>
      <c r="E4240" s="2">
        <v>2</v>
      </c>
      <c r="P4240">
        <v>2</v>
      </c>
      <c r="Q4240" t="str">
        <f t="shared" si="67"/>
        <v>12</v>
      </c>
    </row>
    <row r="4241" spans="1:17" x14ac:dyDescent="0.25">
      <c r="A4241">
        <v>4240</v>
      </c>
      <c r="B4241">
        <v>203.00452999999999</v>
      </c>
      <c r="C4241" s="4">
        <v>1</v>
      </c>
      <c r="D4241">
        <v>209.56796500000002</v>
      </c>
      <c r="E4241" s="2">
        <v>2</v>
      </c>
      <c r="P4241">
        <v>2</v>
      </c>
      <c r="Q4241" t="str">
        <f t="shared" si="67"/>
        <v>12</v>
      </c>
    </row>
    <row r="4242" spans="1:17" x14ac:dyDescent="0.25">
      <c r="A4242">
        <v>4241</v>
      </c>
      <c r="D4242">
        <v>209.513476</v>
      </c>
      <c r="E4242" s="2">
        <v>2</v>
      </c>
      <c r="P4242">
        <v>1</v>
      </c>
      <c r="Q4242" t="str">
        <f t="shared" si="67"/>
        <v>2</v>
      </c>
    </row>
    <row r="4243" spans="1:17" x14ac:dyDescent="0.25">
      <c r="A4243">
        <v>4242</v>
      </c>
      <c r="D4243">
        <v>209.50373300000001</v>
      </c>
      <c r="E4243" s="2">
        <v>2</v>
      </c>
      <c r="P4243">
        <v>1</v>
      </c>
      <c r="Q4243" t="str">
        <f t="shared" si="67"/>
        <v>2</v>
      </c>
    </row>
    <row r="4244" spans="1:17" x14ac:dyDescent="0.25">
      <c r="A4244">
        <v>4243</v>
      </c>
      <c r="D4244">
        <v>209.49929300000002</v>
      </c>
      <c r="E4244" s="2">
        <v>2</v>
      </c>
      <c r="P4244">
        <v>1</v>
      </c>
      <c r="Q4244" t="str">
        <f t="shared" si="67"/>
        <v>2</v>
      </c>
    </row>
    <row r="4245" spans="1:17" x14ac:dyDescent="0.25">
      <c r="A4245">
        <v>4244</v>
      </c>
      <c r="D4245">
        <v>209.45057200000002</v>
      </c>
      <c r="E4245" s="2">
        <v>2</v>
      </c>
      <c r="F4245">
        <v>206.63566400000002</v>
      </c>
      <c r="G4245" s="3">
        <v>3</v>
      </c>
      <c r="P4245">
        <v>2</v>
      </c>
      <c r="Q4245" t="str">
        <f t="shared" si="67"/>
        <v>23</v>
      </c>
    </row>
    <row r="4246" spans="1:17" x14ac:dyDescent="0.25">
      <c r="A4246">
        <v>4245</v>
      </c>
      <c r="D4246">
        <v>209.46144000000001</v>
      </c>
      <c r="E4246" s="2">
        <v>2</v>
      </c>
      <c r="F4246">
        <v>206.675871</v>
      </c>
      <c r="G4246" s="3">
        <v>3</v>
      </c>
      <c r="P4246">
        <v>2</v>
      </c>
      <c r="Q4246" t="str">
        <f t="shared" si="67"/>
        <v>23</v>
      </c>
    </row>
    <row r="4247" spans="1:17" x14ac:dyDescent="0.25">
      <c r="A4247">
        <v>4246</v>
      </c>
      <c r="F4247">
        <v>206.70280700000001</v>
      </c>
      <c r="G4247" s="3">
        <v>3</v>
      </c>
      <c r="P4247">
        <v>1</v>
      </c>
      <c r="Q4247" t="str">
        <f t="shared" si="67"/>
        <v>3</v>
      </c>
    </row>
    <row r="4248" spans="1:17" x14ac:dyDescent="0.25">
      <c r="A4248">
        <v>4247</v>
      </c>
      <c r="F4248">
        <v>206.66326800000002</v>
      </c>
      <c r="G4248" s="3">
        <v>3</v>
      </c>
      <c r="H4248">
        <v>210.252928</v>
      </c>
      <c r="I4248" s="5">
        <v>4</v>
      </c>
      <c r="P4248">
        <v>2</v>
      </c>
      <c r="Q4248" t="str">
        <f t="shared" si="67"/>
        <v>34</v>
      </c>
    </row>
    <row r="4249" spans="1:17" x14ac:dyDescent="0.25">
      <c r="A4249">
        <v>4248</v>
      </c>
      <c r="F4249">
        <v>206.62934300000001</v>
      </c>
      <c r="G4249" s="3">
        <v>3</v>
      </c>
      <c r="H4249">
        <v>210.24578700000001</v>
      </c>
      <c r="I4249" s="5">
        <v>4</v>
      </c>
      <c r="P4249">
        <v>2</v>
      </c>
      <c r="Q4249" t="str">
        <f t="shared" si="67"/>
        <v>34</v>
      </c>
    </row>
    <row r="4250" spans="1:17" x14ac:dyDescent="0.25">
      <c r="A4250">
        <v>4249</v>
      </c>
      <c r="F4250">
        <v>206.62653600000002</v>
      </c>
      <c r="G4250" s="3">
        <v>3</v>
      </c>
      <c r="H4250">
        <v>210.26466200000002</v>
      </c>
      <c r="I4250" s="5">
        <v>4</v>
      </c>
      <c r="P4250">
        <v>2</v>
      </c>
      <c r="Q4250" t="str">
        <f t="shared" si="67"/>
        <v>34</v>
      </c>
    </row>
    <row r="4251" spans="1:17" x14ac:dyDescent="0.25">
      <c r="A4251">
        <v>4250</v>
      </c>
      <c r="F4251">
        <v>206.66949299999999</v>
      </c>
      <c r="G4251" s="3">
        <v>3</v>
      </c>
      <c r="H4251">
        <v>210.254355</v>
      </c>
      <c r="I4251" s="5">
        <v>4</v>
      </c>
      <c r="P4251">
        <v>2</v>
      </c>
      <c r="Q4251" t="str">
        <f t="shared" si="67"/>
        <v>34</v>
      </c>
    </row>
    <row r="4252" spans="1:17" x14ac:dyDescent="0.25">
      <c r="A4252">
        <v>4251</v>
      </c>
      <c r="F4252">
        <v>206.63566400000002</v>
      </c>
      <c r="G4252" s="3">
        <v>3</v>
      </c>
      <c r="H4252">
        <v>210.29088100000001</v>
      </c>
      <c r="I4252" s="5">
        <v>4</v>
      </c>
      <c r="P4252">
        <v>2</v>
      </c>
      <c r="Q4252" t="str">
        <f t="shared" si="67"/>
        <v>34</v>
      </c>
    </row>
    <row r="4253" spans="1:17" x14ac:dyDescent="0.25">
      <c r="A4253">
        <v>4252</v>
      </c>
      <c r="F4253">
        <v>206.63566400000002</v>
      </c>
      <c r="G4253" s="3">
        <v>3</v>
      </c>
      <c r="H4253">
        <v>210.29343600000001</v>
      </c>
      <c r="I4253" s="5">
        <v>4</v>
      </c>
      <c r="P4253">
        <v>2</v>
      </c>
      <c r="Q4253" t="str">
        <f t="shared" si="67"/>
        <v>34</v>
      </c>
    </row>
    <row r="4254" spans="1:17" x14ac:dyDescent="0.25">
      <c r="A4254">
        <v>4253</v>
      </c>
      <c r="B4254">
        <v>225.87923899999998</v>
      </c>
      <c r="C4254" s="4">
        <v>1</v>
      </c>
      <c r="H4254">
        <v>210.27001799999999</v>
      </c>
      <c r="I4254" s="5">
        <v>4</v>
      </c>
      <c r="P4254">
        <v>2</v>
      </c>
      <c r="Q4254" t="str">
        <f t="shared" si="67"/>
        <v>14</v>
      </c>
    </row>
    <row r="4255" spans="1:17" x14ac:dyDescent="0.25">
      <c r="A4255">
        <v>4254</v>
      </c>
      <c r="B4255">
        <v>225.86748699999998</v>
      </c>
      <c r="C4255" s="4">
        <v>1</v>
      </c>
      <c r="H4255">
        <v>210.31184999999999</v>
      </c>
      <c r="I4255" s="5">
        <v>4</v>
      </c>
      <c r="P4255">
        <v>2</v>
      </c>
      <c r="Q4255" t="str">
        <f t="shared" si="67"/>
        <v>14</v>
      </c>
    </row>
    <row r="4256" spans="1:17" x14ac:dyDescent="0.25">
      <c r="A4256">
        <v>4255</v>
      </c>
      <c r="B4256">
        <v>225.860477</v>
      </c>
      <c r="C4256" s="4">
        <v>1</v>
      </c>
      <c r="H4256">
        <v>210.252928</v>
      </c>
      <c r="I4256" s="5">
        <v>4</v>
      </c>
      <c r="P4256">
        <v>2</v>
      </c>
      <c r="Q4256" t="str">
        <f t="shared" si="67"/>
        <v>14</v>
      </c>
    </row>
    <row r="4257" spans="1:17" x14ac:dyDescent="0.25">
      <c r="A4257">
        <v>4256</v>
      </c>
      <c r="B4257">
        <v>225.86630199999999</v>
      </c>
      <c r="C4257" s="4">
        <v>1</v>
      </c>
      <c r="P4257">
        <v>1</v>
      </c>
      <c r="Q4257" t="str">
        <f t="shared" si="67"/>
        <v>1</v>
      </c>
    </row>
    <row r="4258" spans="1:17" x14ac:dyDescent="0.25">
      <c r="A4258">
        <v>4257</v>
      </c>
      <c r="B4258">
        <v>225.86063200000001</v>
      </c>
      <c r="C4258" s="4">
        <v>1</v>
      </c>
      <c r="P4258">
        <v>1</v>
      </c>
      <c r="Q4258" t="str">
        <f t="shared" si="67"/>
        <v>1</v>
      </c>
    </row>
    <row r="4259" spans="1:17" x14ac:dyDescent="0.25">
      <c r="A4259">
        <v>4258</v>
      </c>
      <c r="B4259">
        <v>225.88496000000001</v>
      </c>
      <c r="C4259" s="4">
        <v>1</v>
      </c>
      <c r="P4259">
        <v>1</v>
      </c>
      <c r="Q4259" t="str">
        <f t="shared" si="67"/>
        <v>1</v>
      </c>
    </row>
    <row r="4260" spans="1:17" x14ac:dyDescent="0.25">
      <c r="A4260">
        <v>4259</v>
      </c>
      <c r="B4260">
        <v>225.88964999999999</v>
      </c>
      <c r="C4260" s="4">
        <v>1</v>
      </c>
      <c r="P4260">
        <v>1</v>
      </c>
      <c r="Q4260" t="str">
        <f t="shared" si="67"/>
        <v>1</v>
      </c>
    </row>
    <row r="4261" spans="1:17" x14ac:dyDescent="0.25">
      <c r="A4261">
        <v>4260</v>
      </c>
      <c r="B4261">
        <v>225.86264199999999</v>
      </c>
      <c r="C4261" s="4">
        <v>1</v>
      </c>
      <c r="P4261">
        <v>1</v>
      </c>
      <c r="Q4261" t="str">
        <f t="shared" si="67"/>
        <v>1</v>
      </c>
    </row>
    <row r="4262" spans="1:17" x14ac:dyDescent="0.25">
      <c r="A4262">
        <v>4261</v>
      </c>
      <c r="B4262">
        <v>225.86429100000001</v>
      </c>
      <c r="C4262" s="4">
        <v>1</v>
      </c>
      <c r="D4262">
        <v>232.79593399999999</v>
      </c>
      <c r="E4262" s="2">
        <v>2</v>
      </c>
      <c r="P4262">
        <v>2</v>
      </c>
      <c r="Q4262" t="str">
        <f t="shared" si="67"/>
        <v>12</v>
      </c>
    </row>
    <row r="4263" spans="1:17" x14ac:dyDescent="0.25">
      <c r="A4263">
        <v>4262</v>
      </c>
      <c r="B4263">
        <v>225.88073399999999</v>
      </c>
      <c r="C4263" s="4">
        <v>1</v>
      </c>
      <c r="D4263">
        <v>232.86160000000001</v>
      </c>
      <c r="E4263" s="2">
        <v>2</v>
      </c>
      <c r="P4263">
        <v>2</v>
      </c>
      <c r="Q4263" t="str">
        <f t="shared" si="67"/>
        <v>12</v>
      </c>
    </row>
    <row r="4264" spans="1:17" x14ac:dyDescent="0.25">
      <c r="A4264">
        <v>4263</v>
      </c>
      <c r="B4264">
        <v>225.87923899999998</v>
      </c>
      <c r="C4264" s="4">
        <v>1</v>
      </c>
      <c r="D4264">
        <v>232.85489899999999</v>
      </c>
      <c r="E4264" s="2">
        <v>2</v>
      </c>
      <c r="P4264">
        <v>2</v>
      </c>
      <c r="Q4264" t="str">
        <f t="shared" si="67"/>
        <v>12</v>
      </c>
    </row>
    <row r="4265" spans="1:17" x14ac:dyDescent="0.25">
      <c r="A4265">
        <v>4264</v>
      </c>
      <c r="D4265">
        <v>232.83124100000001</v>
      </c>
      <c r="E4265" s="2">
        <v>2</v>
      </c>
      <c r="P4265">
        <v>1</v>
      </c>
      <c r="Q4265" t="str">
        <f t="shared" si="67"/>
        <v>2</v>
      </c>
    </row>
    <row r="4266" spans="1:17" x14ac:dyDescent="0.25">
      <c r="A4266">
        <v>4265</v>
      </c>
      <c r="D4266">
        <v>232.81624099999999</v>
      </c>
      <c r="E4266" s="2">
        <v>2</v>
      </c>
      <c r="P4266">
        <v>1</v>
      </c>
      <c r="Q4266" t="str">
        <f t="shared" si="67"/>
        <v>2</v>
      </c>
    </row>
    <row r="4267" spans="1:17" x14ac:dyDescent="0.25">
      <c r="A4267">
        <v>4266</v>
      </c>
      <c r="D4267">
        <v>232.81036699999999</v>
      </c>
      <c r="E4267" s="2">
        <v>2</v>
      </c>
      <c r="P4267">
        <v>1</v>
      </c>
      <c r="Q4267" t="str">
        <f t="shared" si="67"/>
        <v>2</v>
      </c>
    </row>
    <row r="4268" spans="1:17" x14ac:dyDescent="0.25">
      <c r="A4268">
        <v>4267</v>
      </c>
      <c r="D4268">
        <v>232.861445</v>
      </c>
      <c r="E4268" s="2">
        <v>2</v>
      </c>
      <c r="F4268">
        <v>228.46565000000001</v>
      </c>
      <c r="G4268" s="3">
        <v>3</v>
      </c>
      <c r="P4268">
        <v>2</v>
      </c>
      <c r="Q4268" t="str">
        <f t="shared" si="67"/>
        <v>23</v>
      </c>
    </row>
    <row r="4269" spans="1:17" x14ac:dyDescent="0.25">
      <c r="A4269">
        <v>4268</v>
      </c>
      <c r="D4269">
        <v>232.83954</v>
      </c>
      <c r="E4269" s="2">
        <v>2</v>
      </c>
      <c r="F4269">
        <v>228.517089</v>
      </c>
      <c r="G4269" s="3">
        <v>3</v>
      </c>
      <c r="P4269">
        <v>2</v>
      </c>
      <c r="Q4269" t="str">
        <f t="shared" si="67"/>
        <v>23</v>
      </c>
    </row>
    <row r="4270" spans="1:17" x14ac:dyDescent="0.25">
      <c r="A4270">
        <v>4269</v>
      </c>
      <c r="D4270">
        <v>232.79593399999999</v>
      </c>
      <c r="E4270" s="2">
        <v>2</v>
      </c>
      <c r="F4270">
        <v>228.474616</v>
      </c>
      <c r="G4270" s="3">
        <v>3</v>
      </c>
      <c r="P4270">
        <v>2</v>
      </c>
      <c r="Q4270" t="str">
        <f t="shared" si="67"/>
        <v>23</v>
      </c>
    </row>
    <row r="4271" spans="1:17" x14ac:dyDescent="0.25">
      <c r="A4271">
        <v>4270</v>
      </c>
      <c r="D4271">
        <v>232.79593399999999</v>
      </c>
      <c r="E4271" s="2">
        <v>2</v>
      </c>
      <c r="F4271">
        <v>228.464564</v>
      </c>
      <c r="G4271" s="3">
        <v>3</v>
      </c>
      <c r="P4271">
        <v>2</v>
      </c>
      <c r="Q4271" t="str">
        <f t="shared" si="67"/>
        <v>23</v>
      </c>
    </row>
    <row r="4272" spans="1:17" x14ac:dyDescent="0.25">
      <c r="A4272">
        <v>4271</v>
      </c>
      <c r="F4272">
        <v>228.431062</v>
      </c>
      <c r="G4272" s="3">
        <v>3</v>
      </c>
      <c r="P4272">
        <v>1</v>
      </c>
      <c r="Q4272" t="str">
        <f t="shared" si="67"/>
        <v>3</v>
      </c>
    </row>
    <row r="4273" spans="1:17" x14ac:dyDescent="0.25">
      <c r="A4273">
        <v>4272</v>
      </c>
      <c r="F4273">
        <v>228.41204400000001</v>
      </c>
      <c r="G4273" s="3">
        <v>3</v>
      </c>
      <c r="H4273">
        <v>233.39250100000001</v>
      </c>
      <c r="I4273" s="5">
        <v>4</v>
      </c>
      <c r="P4273">
        <v>2</v>
      </c>
      <c r="Q4273" t="str">
        <f t="shared" si="67"/>
        <v>34</v>
      </c>
    </row>
    <row r="4274" spans="1:17" x14ac:dyDescent="0.25">
      <c r="A4274">
        <v>4273</v>
      </c>
      <c r="F4274">
        <v>228.43997899999999</v>
      </c>
      <c r="G4274" s="3">
        <v>3</v>
      </c>
      <c r="H4274">
        <v>233.354873</v>
      </c>
      <c r="I4274" s="5">
        <v>4</v>
      </c>
      <c r="P4274">
        <v>2</v>
      </c>
      <c r="Q4274" t="str">
        <f t="shared" si="67"/>
        <v>34</v>
      </c>
    </row>
    <row r="4275" spans="1:17" x14ac:dyDescent="0.25">
      <c r="A4275">
        <v>4274</v>
      </c>
      <c r="F4275">
        <v>228.46565000000001</v>
      </c>
      <c r="G4275" s="3">
        <v>3</v>
      </c>
      <c r="H4275">
        <v>233.35724400000001</v>
      </c>
      <c r="I4275" s="5">
        <v>4</v>
      </c>
      <c r="P4275">
        <v>2</v>
      </c>
      <c r="Q4275" t="str">
        <f t="shared" si="67"/>
        <v>34</v>
      </c>
    </row>
    <row r="4276" spans="1:17" x14ac:dyDescent="0.25">
      <c r="A4276">
        <v>4275</v>
      </c>
      <c r="F4276">
        <v>228.46565000000001</v>
      </c>
      <c r="G4276" s="3">
        <v>3</v>
      </c>
      <c r="H4276">
        <v>233.35642000000001</v>
      </c>
      <c r="I4276" s="5">
        <v>4</v>
      </c>
      <c r="P4276">
        <v>2</v>
      </c>
      <c r="Q4276" t="str">
        <f t="shared" si="67"/>
        <v>34</v>
      </c>
    </row>
    <row r="4277" spans="1:17" x14ac:dyDescent="0.25">
      <c r="A4277">
        <v>4276</v>
      </c>
      <c r="B4277">
        <v>249.29320100000001</v>
      </c>
      <c r="C4277" s="4">
        <v>1</v>
      </c>
      <c r="F4277">
        <v>228.46565000000001</v>
      </c>
      <c r="G4277" s="3">
        <v>3</v>
      </c>
      <c r="H4277">
        <v>233.369666</v>
      </c>
      <c r="I4277" s="5">
        <v>4</v>
      </c>
      <c r="P4277">
        <v>3</v>
      </c>
      <c r="Q4277" t="str">
        <f t="shared" si="67"/>
        <v>134</v>
      </c>
    </row>
    <row r="4278" spans="1:17" x14ac:dyDescent="0.25">
      <c r="A4278">
        <v>4277</v>
      </c>
      <c r="B4278">
        <v>249.27072799999999</v>
      </c>
      <c r="C4278" s="4">
        <v>1</v>
      </c>
      <c r="H4278">
        <v>233.40667400000001</v>
      </c>
      <c r="I4278" s="5">
        <v>4</v>
      </c>
      <c r="P4278">
        <v>2</v>
      </c>
      <c r="Q4278" t="str">
        <f t="shared" si="67"/>
        <v>14</v>
      </c>
    </row>
    <row r="4279" spans="1:17" x14ac:dyDescent="0.25">
      <c r="A4279">
        <v>4278</v>
      </c>
      <c r="B4279">
        <v>249.284335</v>
      </c>
      <c r="C4279" s="4">
        <v>1</v>
      </c>
      <c r="H4279">
        <v>233.38610700000001</v>
      </c>
      <c r="I4279" s="5">
        <v>4</v>
      </c>
      <c r="P4279">
        <v>2</v>
      </c>
      <c r="Q4279" t="str">
        <f t="shared" si="67"/>
        <v>14</v>
      </c>
    </row>
    <row r="4280" spans="1:17" x14ac:dyDescent="0.25">
      <c r="A4280">
        <v>4279</v>
      </c>
      <c r="B4280">
        <v>249.306602</v>
      </c>
      <c r="C4280" s="4">
        <v>1</v>
      </c>
      <c r="H4280">
        <v>233.38260400000001</v>
      </c>
      <c r="I4280" s="5">
        <v>4</v>
      </c>
      <c r="P4280">
        <v>2</v>
      </c>
      <c r="Q4280" t="str">
        <f t="shared" si="67"/>
        <v>14</v>
      </c>
    </row>
    <row r="4281" spans="1:17" x14ac:dyDescent="0.25">
      <c r="A4281">
        <v>4280</v>
      </c>
      <c r="B4281">
        <v>249.29521099999999</v>
      </c>
      <c r="C4281" s="4">
        <v>1</v>
      </c>
      <c r="H4281">
        <v>233.39482000000001</v>
      </c>
      <c r="I4281" s="5">
        <v>4</v>
      </c>
      <c r="P4281">
        <v>2</v>
      </c>
      <c r="Q4281" t="str">
        <f t="shared" si="67"/>
        <v>14</v>
      </c>
    </row>
    <row r="4282" spans="1:17" x14ac:dyDescent="0.25">
      <c r="A4282">
        <v>4281</v>
      </c>
      <c r="B4282">
        <v>249.28685999999999</v>
      </c>
      <c r="C4282" s="4">
        <v>1</v>
      </c>
      <c r="H4282">
        <v>233.39250100000001</v>
      </c>
      <c r="I4282" s="5">
        <v>4</v>
      </c>
      <c r="P4282">
        <v>2</v>
      </c>
      <c r="Q4282" t="str">
        <f t="shared" si="67"/>
        <v>14</v>
      </c>
    </row>
    <row r="4283" spans="1:17" x14ac:dyDescent="0.25">
      <c r="A4283">
        <v>4282</v>
      </c>
      <c r="B4283">
        <v>249.29969700000001</v>
      </c>
      <c r="C4283" s="4">
        <v>1</v>
      </c>
      <c r="H4283">
        <v>233.39250100000001</v>
      </c>
      <c r="I4283" s="5">
        <v>4</v>
      </c>
      <c r="P4283">
        <v>2</v>
      </c>
      <c r="Q4283" t="str">
        <f t="shared" si="67"/>
        <v>14</v>
      </c>
    </row>
    <row r="4284" spans="1:17" x14ac:dyDescent="0.25">
      <c r="A4284">
        <v>4283</v>
      </c>
      <c r="B4284">
        <v>249.28392300000002</v>
      </c>
      <c r="C4284" s="4">
        <v>1</v>
      </c>
      <c r="P4284">
        <v>1</v>
      </c>
      <c r="Q4284" t="str">
        <f t="shared" si="67"/>
        <v>1</v>
      </c>
    </row>
    <row r="4285" spans="1:17" x14ac:dyDescent="0.25">
      <c r="A4285">
        <v>4284</v>
      </c>
      <c r="B4285">
        <v>249.297481</v>
      </c>
      <c r="C4285" s="4">
        <v>1</v>
      </c>
      <c r="P4285">
        <v>1</v>
      </c>
      <c r="Q4285" t="str">
        <f t="shared" si="67"/>
        <v>1</v>
      </c>
    </row>
    <row r="4286" spans="1:17" x14ac:dyDescent="0.25">
      <c r="A4286">
        <v>4285</v>
      </c>
      <c r="B4286">
        <v>249.29866699999999</v>
      </c>
      <c r="C4286" s="4">
        <v>1</v>
      </c>
      <c r="P4286">
        <v>1</v>
      </c>
      <c r="Q4286" t="str">
        <f t="shared" si="67"/>
        <v>1</v>
      </c>
    </row>
    <row r="4287" spans="1:17" x14ac:dyDescent="0.25">
      <c r="A4287">
        <v>4286</v>
      </c>
      <c r="B4287">
        <v>249.29665699999998</v>
      </c>
      <c r="C4287" s="4">
        <v>1</v>
      </c>
      <c r="P4287">
        <v>1</v>
      </c>
      <c r="Q4287" t="str">
        <f t="shared" si="67"/>
        <v>1</v>
      </c>
    </row>
    <row r="4288" spans="1:17" x14ac:dyDescent="0.25">
      <c r="A4288">
        <v>4287</v>
      </c>
      <c r="B4288">
        <v>249.311553</v>
      </c>
      <c r="C4288" s="4">
        <v>1</v>
      </c>
      <c r="D4288">
        <v>258.01887399999998</v>
      </c>
      <c r="E4288" s="2">
        <v>2</v>
      </c>
      <c r="P4288">
        <v>2</v>
      </c>
      <c r="Q4288" t="str">
        <f t="shared" si="67"/>
        <v>12</v>
      </c>
    </row>
    <row r="4289" spans="1:17" x14ac:dyDescent="0.25">
      <c r="A4289">
        <v>4288</v>
      </c>
      <c r="B4289">
        <v>249.33593300000001</v>
      </c>
      <c r="C4289" s="4">
        <v>1</v>
      </c>
      <c r="D4289">
        <v>258.09160099999997</v>
      </c>
      <c r="E4289" s="2">
        <v>2</v>
      </c>
      <c r="P4289">
        <v>2</v>
      </c>
      <c r="Q4289" t="str">
        <f t="shared" si="67"/>
        <v>12</v>
      </c>
    </row>
    <row r="4290" spans="1:17" x14ac:dyDescent="0.25">
      <c r="A4290">
        <v>4289</v>
      </c>
      <c r="B4290">
        <v>249.29320100000001</v>
      </c>
      <c r="C4290" s="4">
        <v>1</v>
      </c>
      <c r="D4290">
        <v>258.09124300000002</v>
      </c>
      <c r="E4290" s="2">
        <v>2</v>
      </c>
      <c r="P4290">
        <v>2</v>
      </c>
      <c r="Q4290" t="str">
        <f t="shared" ref="Q4290:Q4353" si="68">CONCATENATE(C4290,E4290,G4290,I4290)</f>
        <v>12</v>
      </c>
    </row>
    <row r="4291" spans="1:17" x14ac:dyDescent="0.25">
      <c r="A4291">
        <v>4290</v>
      </c>
      <c r="D4291">
        <v>258.09665200000001</v>
      </c>
      <c r="E4291" s="2">
        <v>2</v>
      </c>
      <c r="P4291">
        <v>1</v>
      </c>
      <c r="Q4291" t="str">
        <f t="shared" si="68"/>
        <v>2</v>
      </c>
    </row>
    <row r="4292" spans="1:17" x14ac:dyDescent="0.25">
      <c r="A4292">
        <v>4291</v>
      </c>
      <c r="D4292">
        <v>258.07175699999999</v>
      </c>
      <c r="E4292" s="2">
        <v>2</v>
      </c>
      <c r="F4292">
        <v>249.52499299999999</v>
      </c>
      <c r="G4292" s="3">
        <v>3</v>
      </c>
      <c r="P4292">
        <v>2</v>
      </c>
      <c r="Q4292" t="str">
        <f t="shared" si="68"/>
        <v>23</v>
      </c>
    </row>
    <row r="4293" spans="1:17" x14ac:dyDescent="0.25">
      <c r="A4293">
        <v>4292</v>
      </c>
      <c r="D4293">
        <v>258.04243000000002</v>
      </c>
      <c r="E4293" s="2">
        <v>2</v>
      </c>
      <c r="F4293">
        <v>249.61096900000001</v>
      </c>
      <c r="G4293" s="3">
        <v>3</v>
      </c>
      <c r="P4293">
        <v>2</v>
      </c>
      <c r="Q4293" t="str">
        <f t="shared" si="68"/>
        <v>23</v>
      </c>
    </row>
    <row r="4294" spans="1:17" x14ac:dyDescent="0.25">
      <c r="A4294">
        <v>4293</v>
      </c>
      <c r="D4294">
        <v>258.056758</v>
      </c>
      <c r="E4294" s="2">
        <v>2</v>
      </c>
      <c r="F4294">
        <v>249.623389</v>
      </c>
      <c r="G4294" s="3">
        <v>3</v>
      </c>
      <c r="P4294">
        <v>2</v>
      </c>
      <c r="Q4294" t="str">
        <f t="shared" si="68"/>
        <v>23</v>
      </c>
    </row>
    <row r="4295" spans="1:17" x14ac:dyDescent="0.25">
      <c r="A4295">
        <v>4294</v>
      </c>
      <c r="D4295">
        <v>258.04397499999999</v>
      </c>
      <c r="E4295" s="2">
        <v>2</v>
      </c>
      <c r="F4295">
        <v>249.61318499999999</v>
      </c>
      <c r="G4295" s="3">
        <v>3</v>
      </c>
      <c r="P4295">
        <v>2</v>
      </c>
      <c r="Q4295" t="str">
        <f t="shared" si="68"/>
        <v>23</v>
      </c>
    </row>
    <row r="4296" spans="1:17" x14ac:dyDescent="0.25">
      <c r="A4296">
        <v>4295</v>
      </c>
      <c r="D4296">
        <v>258.056758</v>
      </c>
      <c r="E4296" s="2">
        <v>2</v>
      </c>
      <c r="F4296">
        <v>249.61426800000001</v>
      </c>
      <c r="G4296" s="3">
        <v>3</v>
      </c>
      <c r="P4296">
        <v>2</v>
      </c>
      <c r="Q4296" t="str">
        <f t="shared" si="68"/>
        <v>23</v>
      </c>
    </row>
    <row r="4297" spans="1:17" x14ac:dyDescent="0.25">
      <c r="A4297">
        <v>4296</v>
      </c>
      <c r="D4297">
        <v>258.04783900000001</v>
      </c>
      <c r="E4297" s="2">
        <v>2</v>
      </c>
      <c r="F4297">
        <v>249.630866</v>
      </c>
      <c r="G4297" s="3">
        <v>3</v>
      </c>
      <c r="P4297">
        <v>2</v>
      </c>
      <c r="Q4297" t="str">
        <f t="shared" si="68"/>
        <v>23</v>
      </c>
    </row>
    <row r="4298" spans="1:17" x14ac:dyDescent="0.25">
      <c r="A4298">
        <v>4297</v>
      </c>
      <c r="D4298">
        <v>258.048564</v>
      </c>
      <c r="E4298" s="2">
        <v>2</v>
      </c>
      <c r="F4298">
        <v>249.60653600000001</v>
      </c>
      <c r="G4298" s="3">
        <v>3</v>
      </c>
      <c r="P4298">
        <v>2</v>
      </c>
      <c r="Q4298" t="str">
        <f t="shared" si="68"/>
        <v>23</v>
      </c>
    </row>
    <row r="4299" spans="1:17" x14ac:dyDescent="0.25">
      <c r="A4299">
        <v>4298</v>
      </c>
      <c r="D4299">
        <v>258.08149600000002</v>
      </c>
      <c r="E4299" s="2">
        <v>2</v>
      </c>
      <c r="F4299">
        <v>249.56313599999999</v>
      </c>
      <c r="G4299" s="3">
        <v>3</v>
      </c>
      <c r="P4299">
        <v>2</v>
      </c>
      <c r="Q4299" t="str">
        <f t="shared" si="68"/>
        <v>23</v>
      </c>
    </row>
    <row r="4300" spans="1:17" x14ac:dyDescent="0.25">
      <c r="A4300">
        <v>4299</v>
      </c>
      <c r="D4300">
        <v>258.13953700000002</v>
      </c>
      <c r="E4300" s="2">
        <v>2</v>
      </c>
      <c r="F4300">
        <v>249.551436</v>
      </c>
      <c r="G4300" s="3">
        <v>3</v>
      </c>
      <c r="P4300">
        <v>2</v>
      </c>
      <c r="Q4300" t="str">
        <f t="shared" si="68"/>
        <v>23</v>
      </c>
    </row>
    <row r="4301" spans="1:17" x14ac:dyDescent="0.25">
      <c r="A4301">
        <v>4300</v>
      </c>
      <c r="D4301">
        <v>258.01887399999998</v>
      </c>
      <c r="E4301" s="2">
        <v>2</v>
      </c>
      <c r="F4301">
        <v>249.52499299999999</v>
      </c>
      <c r="G4301" s="3">
        <v>3</v>
      </c>
      <c r="H4301">
        <v>256.27097600000002</v>
      </c>
      <c r="I4301" s="5">
        <v>4</v>
      </c>
      <c r="P4301">
        <v>3</v>
      </c>
      <c r="Q4301" t="str">
        <f t="shared" si="68"/>
        <v>234</v>
      </c>
    </row>
    <row r="4302" spans="1:17" x14ac:dyDescent="0.25">
      <c r="A4302">
        <v>4301</v>
      </c>
      <c r="F4302">
        <v>249.52499299999999</v>
      </c>
      <c r="G4302" s="3">
        <v>3</v>
      </c>
      <c r="H4302">
        <v>256.27097600000002</v>
      </c>
      <c r="I4302" s="5">
        <v>4</v>
      </c>
      <c r="P4302">
        <v>2</v>
      </c>
      <c r="Q4302" t="str">
        <f t="shared" si="68"/>
        <v>34</v>
      </c>
    </row>
    <row r="4303" spans="1:17" x14ac:dyDescent="0.25">
      <c r="A4303">
        <v>4302</v>
      </c>
      <c r="F4303">
        <v>249.52499299999999</v>
      </c>
      <c r="G4303" s="3">
        <v>3</v>
      </c>
      <c r="H4303">
        <v>256.27097600000002</v>
      </c>
      <c r="I4303" s="5">
        <v>4</v>
      </c>
      <c r="J4303">
        <v>236.197711</v>
      </c>
      <c r="K4303" t="s">
        <v>22</v>
      </c>
      <c r="Q4303" t="str">
        <f t="shared" si="68"/>
        <v>34</v>
      </c>
    </row>
    <row r="4304" spans="1:17" x14ac:dyDescent="0.25">
      <c r="A4304">
        <v>4303</v>
      </c>
      <c r="Q4304" t="str">
        <f t="shared" si="68"/>
        <v/>
      </c>
    </row>
    <row r="4305" spans="1:17" x14ac:dyDescent="0.25">
      <c r="A4305">
        <v>4304</v>
      </c>
      <c r="J4305">
        <v>39.237636000000002</v>
      </c>
      <c r="K4305" t="s">
        <v>22</v>
      </c>
      <c r="Q4305" t="str">
        <f t="shared" si="68"/>
        <v/>
      </c>
    </row>
    <row r="4306" spans="1:17" x14ac:dyDescent="0.25">
      <c r="A4306">
        <v>4305</v>
      </c>
      <c r="B4306">
        <v>32.181739000000007</v>
      </c>
      <c r="C4306" s="4">
        <v>1</v>
      </c>
      <c r="P4306">
        <v>1</v>
      </c>
      <c r="Q4306" t="str">
        <f t="shared" si="68"/>
        <v>1</v>
      </c>
    </row>
    <row r="4307" spans="1:17" x14ac:dyDescent="0.25">
      <c r="A4307">
        <v>4306</v>
      </c>
      <c r="B4307">
        <v>32.128056999999998</v>
      </c>
      <c r="C4307" s="4">
        <v>1</v>
      </c>
      <c r="P4307">
        <v>1</v>
      </c>
      <c r="Q4307" t="str">
        <f t="shared" si="68"/>
        <v>1</v>
      </c>
    </row>
    <row r="4308" spans="1:17" x14ac:dyDescent="0.25">
      <c r="A4308">
        <v>4307</v>
      </c>
      <c r="B4308">
        <v>32.143003000000007</v>
      </c>
      <c r="C4308" s="4">
        <v>1</v>
      </c>
      <c r="P4308">
        <v>1</v>
      </c>
      <c r="Q4308" t="str">
        <f t="shared" si="68"/>
        <v>1</v>
      </c>
    </row>
    <row r="4309" spans="1:17" x14ac:dyDescent="0.25">
      <c r="A4309">
        <v>4308</v>
      </c>
      <c r="B4309">
        <v>32.134529000000001</v>
      </c>
      <c r="C4309" s="4">
        <v>1</v>
      </c>
      <c r="D4309">
        <v>35.211425000000006</v>
      </c>
      <c r="E4309" s="2">
        <v>2</v>
      </c>
      <c r="P4309">
        <v>2</v>
      </c>
      <c r="Q4309" t="str">
        <f t="shared" si="68"/>
        <v>12</v>
      </c>
    </row>
    <row r="4310" spans="1:17" x14ac:dyDescent="0.25">
      <c r="A4310">
        <v>4309</v>
      </c>
      <c r="B4310">
        <v>32.133687000000002</v>
      </c>
      <c r="C4310" s="4">
        <v>1</v>
      </c>
      <c r="D4310">
        <v>35.221477000000007</v>
      </c>
      <c r="E4310" s="2">
        <v>2</v>
      </c>
      <c r="P4310">
        <v>2</v>
      </c>
      <c r="Q4310" t="str">
        <f t="shared" si="68"/>
        <v>12</v>
      </c>
    </row>
    <row r="4311" spans="1:17" x14ac:dyDescent="0.25">
      <c r="A4311">
        <v>4310</v>
      </c>
      <c r="B4311">
        <v>32.124952000000008</v>
      </c>
      <c r="C4311" s="4">
        <v>1</v>
      </c>
      <c r="D4311">
        <v>35.174005000000008</v>
      </c>
      <c r="E4311" s="2">
        <v>2</v>
      </c>
      <c r="P4311">
        <v>2</v>
      </c>
      <c r="Q4311" t="str">
        <f t="shared" si="68"/>
        <v>12</v>
      </c>
    </row>
    <row r="4312" spans="1:17" x14ac:dyDescent="0.25">
      <c r="A4312">
        <v>4311</v>
      </c>
      <c r="B4312">
        <v>32.145583999999999</v>
      </c>
      <c r="C4312" s="4">
        <v>1</v>
      </c>
      <c r="D4312">
        <v>35.203108999999998</v>
      </c>
      <c r="E4312" s="2">
        <v>2</v>
      </c>
      <c r="P4312">
        <v>2</v>
      </c>
      <c r="Q4312" t="str">
        <f t="shared" si="68"/>
        <v>12</v>
      </c>
    </row>
    <row r="4313" spans="1:17" x14ac:dyDescent="0.25">
      <c r="A4313">
        <v>4312</v>
      </c>
      <c r="B4313">
        <v>32.158636000000001</v>
      </c>
      <c r="C4313" s="4">
        <v>1</v>
      </c>
      <c r="D4313">
        <v>35.225688000000005</v>
      </c>
      <c r="E4313" s="2">
        <v>2</v>
      </c>
      <c r="P4313">
        <v>2</v>
      </c>
      <c r="Q4313" t="str">
        <f t="shared" si="68"/>
        <v>12</v>
      </c>
    </row>
    <row r="4314" spans="1:17" x14ac:dyDescent="0.25">
      <c r="A4314">
        <v>4313</v>
      </c>
      <c r="B4314">
        <v>32.111476000000003</v>
      </c>
      <c r="C4314" s="4">
        <v>1</v>
      </c>
      <c r="D4314">
        <v>35.203423999999998</v>
      </c>
      <c r="E4314" s="2">
        <v>2</v>
      </c>
      <c r="P4314">
        <v>2</v>
      </c>
      <c r="Q4314" t="str">
        <f t="shared" si="68"/>
        <v>12</v>
      </c>
    </row>
    <row r="4315" spans="1:17" x14ac:dyDescent="0.25">
      <c r="A4315">
        <v>4314</v>
      </c>
      <c r="B4315">
        <v>32.181739000000007</v>
      </c>
      <c r="C4315" s="4">
        <v>1</v>
      </c>
      <c r="D4315">
        <v>35.210424000000003</v>
      </c>
      <c r="E4315" s="2">
        <v>2</v>
      </c>
      <c r="P4315">
        <v>2</v>
      </c>
      <c r="Q4315" t="str">
        <f t="shared" si="68"/>
        <v>12</v>
      </c>
    </row>
    <row r="4316" spans="1:17" x14ac:dyDescent="0.25">
      <c r="A4316">
        <v>4315</v>
      </c>
      <c r="D4316">
        <v>35.153634000000004</v>
      </c>
      <c r="E4316" s="2">
        <v>2</v>
      </c>
      <c r="P4316">
        <v>1</v>
      </c>
      <c r="Q4316" t="str">
        <f t="shared" si="68"/>
        <v>2</v>
      </c>
    </row>
    <row r="4317" spans="1:17" x14ac:dyDescent="0.25">
      <c r="A4317">
        <v>4316</v>
      </c>
      <c r="D4317">
        <v>35.249160000000003</v>
      </c>
      <c r="E4317" s="2">
        <v>2</v>
      </c>
      <c r="F4317">
        <v>33.576791</v>
      </c>
      <c r="G4317" s="3">
        <v>3</v>
      </c>
      <c r="H4317">
        <v>33.883214000000002</v>
      </c>
      <c r="I4317" s="5">
        <v>4</v>
      </c>
      <c r="P4317">
        <v>3</v>
      </c>
      <c r="Q4317" t="str">
        <f t="shared" si="68"/>
        <v>234</v>
      </c>
    </row>
    <row r="4318" spans="1:17" x14ac:dyDescent="0.25">
      <c r="A4318">
        <v>4317</v>
      </c>
      <c r="D4318">
        <v>35.211425000000006</v>
      </c>
      <c r="E4318" s="2">
        <v>2</v>
      </c>
      <c r="F4318">
        <v>33.660583000000003</v>
      </c>
      <c r="G4318" s="3">
        <v>3</v>
      </c>
      <c r="H4318">
        <v>33.795162000000005</v>
      </c>
      <c r="I4318" s="5">
        <v>4</v>
      </c>
      <c r="P4318">
        <v>3</v>
      </c>
      <c r="Q4318" t="str">
        <f t="shared" si="68"/>
        <v>234</v>
      </c>
    </row>
    <row r="4319" spans="1:17" x14ac:dyDescent="0.25">
      <c r="A4319">
        <v>4318</v>
      </c>
      <c r="F4319">
        <v>33.608266</v>
      </c>
      <c r="G4319" s="3">
        <v>3</v>
      </c>
      <c r="H4319">
        <v>33.910370999999998</v>
      </c>
      <c r="I4319" s="5">
        <v>4</v>
      </c>
      <c r="P4319">
        <v>2</v>
      </c>
      <c r="Q4319" t="str">
        <f t="shared" si="68"/>
        <v>34</v>
      </c>
    </row>
    <row r="4320" spans="1:17" x14ac:dyDescent="0.25">
      <c r="A4320">
        <v>4319</v>
      </c>
      <c r="F4320">
        <v>33.604581000000003</v>
      </c>
      <c r="G4320" s="3">
        <v>3</v>
      </c>
      <c r="H4320">
        <v>33.884844999999999</v>
      </c>
      <c r="I4320" s="5">
        <v>4</v>
      </c>
      <c r="P4320">
        <v>2</v>
      </c>
      <c r="Q4320" t="str">
        <f t="shared" si="68"/>
        <v>34</v>
      </c>
    </row>
    <row r="4321" spans="1:17" x14ac:dyDescent="0.25">
      <c r="A4321">
        <v>4320</v>
      </c>
      <c r="F4321">
        <v>33.576320000000003</v>
      </c>
      <c r="G4321" s="3">
        <v>3</v>
      </c>
      <c r="H4321">
        <v>33.890107999999998</v>
      </c>
      <c r="I4321" s="5">
        <v>4</v>
      </c>
      <c r="P4321">
        <v>2</v>
      </c>
      <c r="Q4321" t="str">
        <f t="shared" si="68"/>
        <v>34</v>
      </c>
    </row>
    <row r="4322" spans="1:17" x14ac:dyDescent="0.25">
      <c r="A4322">
        <v>4321</v>
      </c>
      <c r="F4322">
        <v>33.572265000000002</v>
      </c>
      <c r="G4322" s="3">
        <v>3</v>
      </c>
      <c r="H4322">
        <v>33.908897000000003</v>
      </c>
      <c r="I4322" s="5">
        <v>4</v>
      </c>
      <c r="P4322">
        <v>2</v>
      </c>
      <c r="Q4322" t="str">
        <f t="shared" si="68"/>
        <v>34</v>
      </c>
    </row>
    <row r="4323" spans="1:17" x14ac:dyDescent="0.25">
      <c r="A4323">
        <v>4322</v>
      </c>
      <c r="F4323">
        <v>33.567951000000008</v>
      </c>
      <c r="G4323" s="3">
        <v>3</v>
      </c>
      <c r="H4323">
        <v>33.876371000000006</v>
      </c>
      <c r="I4323" s="5">
        <v>4</v>
      </c>
      <c r="P4323">
        <v>2</v>
      </c>
      <c r="Q4323" t="str">
        <f t="shared" si="68"/>
        <v>34</v>
      </c>
    </row>
    <row r="4324" spans="1:17" x14ac:dyDescent="0.25">
      <c r="A4324">
        <v>4323</v>
      </c>
      <c r="F4324">
        <v>33.459003000000003</v>
      </c>
      <c r="G4324" s="3">
        <v>3</v>
      </c>
      <c r="H4324">
        <v>33.871530000000007</v>
      </c>
      <c r="I4324" s="5">
        <v>4</v>
      </c>
      <c r="P4324">
        <v>2</v>
      </c>
      <c r="Q4324" t="str">
        <f t="shared" si="68"/>
        <v>34</v>
      </c>
    </row>
    <row r="4325" spans="1:17" x14ac:dyDescent="0.25">
      <c r="A4325">
        <v>4324</v>
      </c>
      <c r="F4325">
        <v>33.411687000000001</v>
      </c>
      <c r="G4325" s="3">
        <v>3</v>
      </c>
      <c r="H4325">
        <v>33.925268000000003</v>
      </c>
      <c r="I4325" s="5">
        <v>4</v>
      </c>
      <c r="P4325">
        <v>2</v>
      </c>
      <c r="Q4325" t="str">
        <f t="shared" si="68"/>
        <v>34</v>
      </c>
    </row>
    <row r="4326" spans="1:17" x14ac:dyDescent="0.25">
      <c r="A4326">
        <v>4325</v>
      </c>
      <c r="F4326">
        <v>33.576791</v>
      </c>
      <c r="G4326" s="3">
        <v>3</v>
      </c>
      <c r="H4326">
        <v>33.908004000000005</v>
      </c>
      <c r="I4326" s="5">
        <v>4</v>
      </c>
      <c r="P4326">
        <v>2</v>
      </c>
      <c r="Q4326" t="str">
        <f t="shared" si="68"/>
        <v>34</v>
      </c>
    </row>
    <row r="4327" spans="1:17" x14ac:dyDescent="0.25">
      <c r="A4327">
        <v>4326</v>
      </c>
      <c r="P4327">
        <v>0</v>
      </c>
      <c r="Q4327" t="str">
        <f t="shared" si="68"/>
        <v/>
      </c>
    </row>
    <row r="4328" spans="1:17" x14ac:dyDescent="0.25">
      <c r="A4328">
        <v>4327</v>
      </c>
      <c r="P4328">
        <v>0</v>
      </c>
      <c r="Q4328" t="str">
        <f t="shared" si="68"/>
        <v/>
      </c>
    </row>
    <row r="4329" spans="1:17" x14ac:dyDescent="0.25">
      <c r="A4329">
        <v>4328</v>
      </c>
      <c r="P4329">
        <v>0</v>
      </c>
      <c r="Q4329" t="str">
        <f t="shared" si="68"/>
        <v/>
      </c>
    </row>
    <row r="4330" spans="1:17" x14ac:dyDescent="0.25">
      <c r="A4330">
        <v>4329</v>
      </c>
      <c r="P4330">
        <v>0</v>
      </c>
      <c r="Q4330" t="str">
        <f t="shared" si="68"/>
        <v/>
      </c>
    </row>
    <row r="4331" spans="1:17" x14ac:dyDescent="0.25">
      <c r="A4331">
        <v>4330</v>
      </c>
      <c r="P4331">
        <v>0</v>
      </c>
      <c r="Q4331" t="str">
        <f t="shared" si="68"/>
        <v/>
      </c>
    </row>
    <row r="4332" spans="1:17" x14ac:dyDescent="0.25">
      <c r="A4332">
        <v>4331</v>
      </c>
      <c r="P4332">
        <v>0</v>
      </c>
      <c r="Q4332" t="str">
        <f t="shared" si="68"/>
        <v/>
      </c>
    </row>
    <row r="4333" spans="1:17" x14ac:dyDescent="0.25">
      <c r="A4333">
        <v>4332</v>
      </c>
      <c r="P4333">
        <v>0</v>
      </c>
      <c r="Q4333" t="str">
        <f t="shared" si="68"/>
        <v/>
      </c>
    </row>
    <row r="4334" spans="1:17" x14ac:dyDescent="0.25">
      <c r="A4334">
        <v>4333</v>
      </c>
      <c r="P4334">
        <v>0</v>
      </c>
      <c r="Q4334" t="str">
        <f t="shared" si="68"/>
        <v/>
      </c>
    </row>
    <row r="4335" spans="1:17" x14ac:dyDescent="0.25">
      <c r="A4335">
        <v>4334</v>
      </c>
      <c r="D4335">
        <v>61.481265</v>
      </c>
      <c r="E4335" s="2">
        <v>2</v>
      </c>
      <c r="P4335">
        <v>1</v>
      </c>
      <c r="Q4335" t="str">
        <f t="shared" si="68"/>
        <v>2</v>
      </c>
    </row>
    <row r="4336" spans="1:17" x14ac:dyDescent="0.25">
      <c r="A4336">
        <v>4335</v>
      </c>
      <c r="D4336">
        <v>61.494056</v>
      </c>
      <c r="E4336" s="2">
        <v>2</v>
      </c>
      <c r="P4336">
        <v>1</v>
      </c>
      <c r="Q4336" t="str">
        <f t="shared" si="68"/>
        <v>2</v>
      </c>
    </row>
    <row r="4337" spans="1:17" x14ac:dyDescent="0.25">
      <c r="A4337">
        <v>4336</v>
      </c>
      <c r="B4337">
        <v>64.419264999999996</v>
      </c>
      <c r="C4337" s="4">
        <v>1</v>
      </c>
      <c r="D4337">
        <v>61.483371000000005</v>
      </c>
      <c r="E4337" s="2">
        <v>2</v>
      </c>
      <c r="P4337">
        <v>2</v>
      </c>
      <c r="Q4337" t="str">
        <f t="shared" si="68"/>
        <v>12</v>
      </c>
    </row>
    <row r="4338" spans="1:17" x14ac:dyDescent="0.25">
      <c r="A4338">
        <v>4337</v>
      </c>
      <c r="B4338">
        <v>64.46231800000001</v>
      </c>
      <c r="C4338" s="4">
        <v>1</v>
      </c>
      <c r="D4338">
        <v>61.498844000000005</v>
      </c>
      <c r="E4338" s="2">
        <v>2</v>
      </c>
      <c r="P4338">
        <v>2</v>
      </c>
      <c r="Q4338" t="str">
        <f t="shared" si="68"/>
        <v>12</v>
      </c>
    </row>
    <row r="4339" spans="1:17" x14ac:dyDescent="0.25">
      <c r="A4339">
        <v>4338</v>
      </c>
      <c r="B4339">
        <v>64.424526</v>
      </c>
      <c r="C4339" s="4">
        <v>1</v>
      </c>
      <c r="D4339">
        <v>61.492160000000005</v>
      </c>
      <c r="E4339" s="2">
        <v>2</v>
      </c>
      <c r="P4339">
        <v>2</v>
      </c>
      <c r="Q4339" t="str">
        <f t="shared" si="68"/>
        <v>12</v>
      </c>
    </row>
    <row r="4340" spans="1:17" x14ac:dyDescent="0.25">
      <c r="A4340">
        <v>4339</v>
      </c>
      <c r="B4340">
        <v>64.439368999999999</v>
      </c>
      <c r="C4340" s="4">
        <v>1</v>
      </c>
      <c r="D4340">
        <v>61.469848000000006</v>
      </c>
      <c r="E4340" s="2">
        <v>2</v>
      </c>
      <c r="P4340">
        <v>2</v>
      </c>
      <c r="Q4340" t="str">
        <f t="shared" si="68"/>
        <v>12</v>
      </c>
    </row>
    <row r="4341" spans="1:17" x14ac:dyDescent="0.25">
      <c r="A4341">
        <v>4340</v>
      </c>
      <c r="B4341">
        <v>64.440685000000002</v>
      </c>
      <c r="C4341" s="4">
        <v>1</v>
      </c>
      <c r="D4341">
        <v>61.481265</v>
      </c>
      <c r="E4341" s="2">
        <v>2</v>
      </c>
      <c r="P4341">
        <v>2</v>
      </c>
      <c r="Q4341" t="str">
        <f t="shared" si="68"/>
        <v>12</v>
      </c>
    </row>
    <row r="4342" spans="1:17" x14ac:dyDescent="0.25">
      <c r="A4342">
        <v>4341</v>
      </c>
      <c r="B4342">
        <v>64.415999999999997</v>
      </c>
      <c r="C4342" s="4">
        <v>1</v>
      </c>
      <c r="D4342">
        <v>61.481265</v>
      </c>
      <c r="E4342" s="2">
        <v>2</v>
      </c>
      <c r="P4342">
        <v>2</v>
      </c>
      <c r="Q4342" t="str">
        <f t="shared" si="68"/>
        <v>12</v>
      </c>
    </row>
    <row r="4343" spans="1:17" x14ac:dyDescent="0.25">
      <c r="A4343">
        <v>4342</v>
      </c>
      <c r="B4343">
        <v>64.407477999999998</v>
      </c>
      <c r="C4343" s="4">
        <v>1</v>
      </c>
      <c r="P4343">
        <v>1</v>
      </c>
      <c r="Q4343" t="str">
        <f t="shared" si="68"/>
        <v>1</v>
      </c>
    </row>
    <row r="4344" spans="1:17" x14ac:dyDescent="0.25">
      <c r="A4344">
        <v>4343</v>
      </c>
      <c r="B4344">
        <v>64.375106000000002</v>
      </c>
      <c r="C4344" s="4">
        <v>1</v>
      </c>
      <c r="P4344">
        <v>1</v>
      </c>
      <c r="Q4344" t="str">
        <f t="shared" si="68"/>
        <v>1</v>
      </c>
    </row>
    <row r="4345" spans="1:17" x14ac:dyDescent="0.25">
      <c r="A4345">
        <v>4344</v>
      </c>
      <c r="B4345">
        <v>64.419264999999996</v>
      </c>
      <c r="C4345" s="4">
        <v>1</v>
      </c>
      <c r="F4345">
        <v>64.417631999999998</v>
      </c>
      <c r="G4345" s="3">
        <v>3</v>
      </c>
      <c r="H4345">
        <v>65.505947000000006</v>
      </c>
      <c r="I4345" s="5">
        <v>4</v>
      </c>
      <c r="P4345">
        <v>3</v>
      </c>
      <c r="Q4345" t="str">
        <f t="shared" si="68"/>
        <v>134</v>
      </c>
    </row>
    <row r="4346" spans="1:17" x14ac:dyDescent="0.25">
      <c r="A4346">
        <v>4345</v>
      </c>
      <c r="F4346">
        <v>64.433479000000005</v>
      </c>
      <c r="G4346" s="3">
        <v>3</v>
      </c>
      <c r="H4346">
        <v>65.455635000000001</v>
      </c>
      <c r="I4346" s="5">
        <v>4</v>
      </c>
      <c r="P4346">
        <v>2</v>
      </c>
      <c r="Q4346" t="str">
        <f t="shared" si="68"/>
        <v>34</v>
      </c>
    </row>
    <row r="4347" spans="1:17" x14ac:dyDescent="0.25">
      <c r="A4347">
        <v>4346</v>
      </c>
      <c r="F4347">
        <v>64.579420999999996</v>
      </c>
      <c r="G4347" s="3">
        <v>3</v>
      </c>
      <c r="H4347">
        <v>65.508105999999998</v>
      </c>
      <c r="I4347" s="5">
        <v>4</v>
      </c>
      <c r="P4347">
        <v>2</v>
      </c>
      <c r="Q4347" t="str">
        <f t="shared" si="68"/>
        <v>34</v>
      </c>
    </row>
    <row r="4348" spans="1:17" x14ac:dyDescent="0.25">
      <c r="A4348">
        <v>4347</v>
      </c>
      <c r="F4348">
        <v>64.587055000000007</v>
      </c>
      <c r="G4348" s="3">
        <v>3</v>
      </c>
      <c r="H4348">
        <v>65.534685999999994</v>
      </c>
      <c r="I4348" s="5">
        <v>4</v>
      </c>
      <c r="P4348">
        <v>2</v>
      </c>
      <c r="Q4348" t="str">
        <f t="shared" si="68"/>
        <v>34</v>
      </c>
    </row>
    <row r="4349" spans="1:17" x14ac:dyDescent="0.25">
      <c r="A4349">
        <v>4348</v>
      </c>
      <c r="F4349">
        <v>64.555053000000001</v>
      </c>
      <c r="G4349" s="3">
        <v>3</v>
      </c>
      <c r="H4349">
        <v>65.510894000000008</v>
      </c>
      <c r="I4349" s="5">
        <v>4</v>
      </c>
      <c r="P4349">
        <v>2</v>
      </c>
      <c r="Q4349" t="str">
        <f t="shared" si="68"/>
        <v>34</v>
      </c>
    </row>
    <row r="4350" spans="1:17" x14ac:dyDescent="0.25">
      <c r="A4350">
        <v>4349</v>
      </c>
      <c r="F4350">
        <v>64.600371999999993</v>
      </c>
      <c r="G4350" s="3">
        <v>3</v>
      </c>
      <c r="H4350">
        <v>65.506584000000004</v>
      </c>
      <c r="I4350" s="5">
        <v>4</v>
      </c>
      <c r="P4350">
        <v>2</v>
      </c>
      <c r="Q4350" t="str">
        <f t="shared" si="68"/>
        <v>34</v>
      </c>
    </row>
    <row r="4351" spans="1:17" x14ac:dyDescent="0.25">
      <c r="A4351">
        <v>4350</v>
      </c>
      <c r="F4351">
        <v>64.591525000000004</v>
      </c>
      <c r="G4351" s="3">
        <v>3</v>
      </c>
      <c r="H4351">
        <v>65.480898999999994</v>
      </c>
      <c r="I4351" s="5">
        <v>4</v>
      </c>
      <c r="P4351">
        <v>2</v>
      </c>
      <c r="Q4351" t="str">
        <f t="shared" si="68"/>
        <v>34</v>
      </c>
    </row>
    <row r="4352" spans="1:17" x14ac:dyDescent="0.25">
      <c r="A4352">
        <v>4351</v>
      </c>
      <c r="F4352">
        <v>64.590530000000001</v>
      </c>
      <c r="G4352" s="3">
        <v>3</v>
      </c>
      <c r="H4352">
        <v>65.505947000000006</v>
      </c>
      <c r="I4352" s="5">
        <v>4</v>
      </c>
      <c r="P4352">
        <v>2</v>
      </c>
      <c r="Q4352" t="str">
        <f t="shared" si="68"/>
        <v>34</v>
      </c>
    </row>
    <row r="4353" spans="1:17" x14ac:dyDescent="0.25">
      <c r="A4353">
        <v>4352</v>
      </c>
      <c r="D4353">
        <v>80.508292000000012</v>
      </c>
      <c r="E4353" s="2">
        <v>2</v>
      </c>
      <c r="F4353">
        <v>64.417631999999998</v>
      </c>
      <c r="G4353" s="3">
        <v>3</v>
      </c>
      <c r="H4353">
        <v>65.505947000000006</v>
      </c>
      <c r="I4353" s="5">
        <v>4</v>
      </c>
      <c r="P4353">
        <v>3</v>
      </c>
      <c r="Q4353" t="str">
        <f t="shared" si="68"/>
        <v>234</v>
      </c>
    </row>
    <row r="4354" spans="1:17" x14ac:dyDescent="0.25">
      <c r="A4354">
        <v>4353</v>
      </c>
      <c r="D4354">
        <v>80.513597000000004</v>
      </c>
      <c r="E4354" s="2">
        <v>2</v>
      </c>
      <c r="F4354">
        <v>64.417631999999998</v>
      </c>
      <c r="G4354" s="3">
        <v>3</v>
      </c>
      <c r="P4354">
        <v>2</v>
      </c>
      <c r="Q4354" t="str">
        <f t="shared" ref="Q4354:Q4417" si="69">CONCATENATE(C4354,E4354,G4354,I4354)</f>
        <v>23</v>
      </c>
    </row>
    <row r="4355" spans="1:17" x14ac:dyDescent="0.25">
      <c r="A4355">
        <v>4354</v>
      </c>
      <c r="D4355">
        <v>80.488190000000003</v>
      </c>
      <c r="E4355" s="2">
        <v>2</v>
      </c>
      <c r="P4355">
        <v>1</v>
      </c>
      <c r="Q4355" t="str">
        <f t="shared" si="69"/>
        <v>2</v>
      </c>
    </row>
    <row r="4356" spans="1:17" x14ac:dyDescent="0.25">
      <c r="A4356">
        <v>4355</v>
      </c>
      <c r="D4356">
        <v>80.520230000000012</v>
      </c>
      <c r="E4356" s="2">
        <v>2</v>
      </c>
      <c r="P4356">
        <v>1</v>
      </c>
      <c r="Q4356" t="str">
        <f t="shared" si="69"/>
        <v>2</v>
      </c>
    </row>
    <row r="4357" spans="1:17" x14ac:dyDescent="0.25">
      <c r="A4357">
        <v>4356</v>
      </c>
      <c r="D4357">
        <v>80.507424</v>
      </c>
      <c r="E4357" s="2">
        <v>2</v>
      </c>
      <c r="P4357">
        <v>1</v>
      </c>
      <c r="Q4357" t="str">
        <f t="shared" si="69"/>
        <v>2</v>
      </c>
    </row>
    <row r="4358" spans="1:17" x14ac:dyDescent="0.25">
      <c r="A4358">
        <v>4357</v>
      </c>
      <c r="D4358">
        <v>80.501046000000002</v>
      </c>
      <c r="E4358" s="2">
        <v>2</v>
      </c>
      <c r="P4358">
        <v>1</v>
      </c>
      <c r="Q4358" t="str">
        <f t="shared" si="69"/>
        <v>2</v>
      </c>
    </row>
    <row r="4359" spans="1:17" x14ac:dyDescent="0.25">
      <c r="A4359">
        <v>4358</v>
      </c>
      <c r="D4359">
        <v>80.541147000000009</v>
      </c>
      <c r="E4359" s="2">
        <v>2</v>
      </c>
      <c r="P4359">
        <v>1</v>
      </c>
      <c r="Q4359" t="str">
        <f t="shared" si="69"/>
        <v>2</v>
      </c>
    </row>
    <row r="4360" spans="1:17" x14ac:dyDescent="0.25">
      <c r="A4360">
        <v>4359</v>
      </c>
      <c r="D4360">
        <v>80.501200000000011</v>
      </c>
      <c r="E4360" s="2">
        <v>2</v>
      </c>
      <c r="P4360">
        <v>1</v>
      </c>
      <c r="Q4360" t="str">
        <f t="shared" si="69"/>
        <v>2</v>
      </c>
    </row>
    <row r="4361" spans="1:17" x14ac:dyDescent="0.25">
      <c r="A4361">
        <v>4360</v>
      </c>
      <c r="B4361">
        <v>87.104632000000009</v>
      </c>
      <c r="C4361" s="4">
        <v>1</v>
      </c>
      <c r="D4361">
        <v>80.622112000000001</v>
      </c>
      <c r="E4361" s="2">
        <v>2</v>
      </c>
      <c r="P4361">
        <v>2</v>
      </c>
      <c r="Q4361" t="str">
        <f t="shared" si="69"/>
        <v>12</v>
      </c>
    </row>
    <row r="4362" spans="1:17" x14ac:dyDescent="0.25">
      <c r="A4362">
        <v>4361</v>
      </c>
      <c r="B4362">
        <v>87.173455000000004</v>
      </c>
      <c r="C4362" s="4">
        <v>1</v>
      </c>
      <c r="D4362">
        <v>80.508292000000012</v>
      </c>
      <c r="E4362" s="2">
        <v>2</v>
      </c>
      <c r="P4362">
        <v>2</v>
      </c>
      <c r="Q4362" t="str">
        <f t="shared" si="69"/>
        <v>12</v>
      </c>
    </row>
    <row r="4363" spans="1:17" x14ac:dyDescent="0.25">
      <c r="A4363">
        <v>4362</v>
      </c>
      <c r="B4363">
        <v>87.167280000000005</v>
      </c>
      <c r="C4363" s="4">
        <v>1</v>
      </c>
      <c r="P4363">
        <v>1</v>
      </c>
      <c r="Q4363" t="str">
        <f t="shared" si="69"/>
        <v>1</v>
      </c>
    </row>
    <row r="4364" spans="1:17" x14ac:dyDescent="0.25">
      <c r="A4364">
        <v>4363</v>
      </c>
      <c r="B4364">
        <v>87.135395000000003</v>
      </c>
      <c r="C4364" s="4">
        <v>1</v>
      </c>
      <c r="P4364">
        <v>1</v>
      </c>
      <c r="Q4364" t="str">
        <f t="shared" si="69"/>
        <v>1</v>
      </c>
    </row>
    <row r="4365" spans="1:17" x14ac:dyDescent="0.25">
      <c r="A4365">
        <v>4364</v>
      </c>
      <c r="B4365">
        <v>87.150904000000011</v>
      </c>
      <c r="C4365" s="4">
        <v>1</v>
      </c>
      <c r="P4365">
        <v>1</v>
      </c>
      <c r="Q4365" t="str">
        <f t="shared" si="69"/>
        <v>1</v>
      </c>
    </row>
    <row r="4366" spans="1:17" x14ac:dyDescent="0.25">
      <c r="A4366">
        <v>4365</v>
      </c>
      <c r="B4366">
        <v>87.102131000000014</v>
      </c>
      <c r="C4366" s="4">
        <v>1</v>
      </c>
      <c r="H4366">
        <v>83.891584000000009</v>
      </c>
      <c r="I4366" s="5">
        <v>4</v>
      </c>
      <c r="P4366">
        <v>2</v>
      </c>
      <c r="Q4366" t="str">
        <f t="shared" si="69"/>
        <v>14</v>
      </c>
    </row>
    <row r="4367" spans="1:17" x14ac:dyDescent="0.25">
      <c r="A4367">
        <v>4366</v>
      </c>
      <c r="B4367">
        <v>87.098202000000015</v>
      </c>
      <c r="C4367" s="4">
        <v>1</v>
      </c>
      <c r="H4367">
        <v>83.901941000000008</v>
      </c>
      <c r="I4367" s="5">
        <v>4</v>
      </c>
      <c r="P4367">
        <v>2</v>
      </c>
      <c r="Q4367" t="str">
        <f t="shared" si="69"/>
        <v>14</v>
      </c>
    </row>
    <row r="4368" spans="1:17" x14ac:dyDescent="0.25">
      <c r="A4368">
        <v>4367</v>
      </c>
      <c r="B4368">
        <v>87.104632000000009</v>
      </c>
      <c r="C4368" s="4">
        <v>1</v>
      </c>
      <c r="F4368">
        <v>85.688124000000002</v>
      </c>
      <c r="G4368" s="3">
        <v>3</v>
      </c>
      <c r="H4368">
        <v>83.854954000000006</v>
      </c>
      <c r="I4368" s="5">
        <v>4</v>
      </c>
      <c r="P4368">
        <v>3</v>
      </c>
      <c r="Q4368" t="str">
        <f t="shared" si="69"/>
        <v>134</v>
      </c>
    </row>
    <row r="4369" spans="1:17" x14ac:dyDescent="0.25">
      <c r="A4369">
        <v>4368</v>
      </c>
      <c r="F4369">
        <v>85.82413600000001</v>
      </c>
      <c r="G4369" s="3">
        <v>3</v>
      </c>
      <c r="H4369">
        <v>83.884340000000009</v>
      </c>
      <c r="I4369" s="5">
        <v>4</v>
      </c>
      <c r="P4369">
        <v>2</v>
      </c>
      <c r="Q4369" t="str">
        <f t="shared" si="69"/>
        <v>34</v>
      </c>
    </row>
    <row r="4370" spans="1:17" x14ac:dyDescent="0.25">
      <c r="A4370">
        <v>4369</v>
      </c>
      <c r="F4370">
        <v>85.723530000000011</v>
      </c>
      <c r="G4370" s="3">
        <v>3</v>
      </c>
      <c r="H4370">
        <v>83.868882000000013</v>
      </c>
      <c r="I4370" s="5">
        <v>4</v>
      </c>
      <c r="P4370">
        <v>2</v>
      </c>
      <c r="Q4370" t="str">
        <f t="shared" si="69"/>
        <v>34</v>
      </c>
    </row>
    <row r="4371" spans="1:17" x14ac:dyDescent="0.25">
      <c r="A4371">
        <v>4370</v>
      </c>
      <c r="F4371">
        <v>85.732765000000001</v>
      </c>
      <c r="G4371" s="3">
        <v>3</v>
      </c>
      <c r="H4371">
        <v>83.816027000000005</v>
      </c>
      <c r="I4371" s="5">
        <v>4</v>
      </c>
      <c r="P4371">
        <v>2</v>
      </c>
      <c r="Q4371" t="str">
        <f t="shared" si="69"/>
        <v>34</v>
      </c>
    </row>
    <row r="4372" spans="1:17" x14ac:dyDescent="0.25">
      <c r="A4372">
        <v>4371</v>
      </c>
      <c r="F4372">
        <v>85.710162000000011</v>
      </c>
      <c r="G4372" s="3">
        <v>3</v>
      </c>
      <c r="H4372">
        <v>83.801384000000013</v>
      </c>
      <c r="I4372" s="5">
        <v>4</v>
      </c>
      <c r="P4372">
        <v>2</v>
      </c>
      <c r="Q4372" t="str">
        <f t="shared" si="69"/>
        <v>34</v>
      </c>
    </row>
    <row r="4373" spans="1:17" x14ac:dyDescent="0.25">
      <c r="A4373">
        <v>4372</v>
      </c>
      <c r="F4373">
        <v>85.702970000000008</v>
      </c>
      <c r="G4373" s="3">
        <v>3</v>
      </c>
      <c r="H4373">
        <v>83.931736000000001</v>
      </c>
      <c r="I4373" s="5">
        <v>4</v>
      </c>
      <c r="P4373">
        <v>2</v>
      </c>
      <c r="Q4373" t="str">
        <f t="shared" si="69"/>
        <v>34</v>
      </c>
    </row>
    <row r="4374" spans="1:17" x14ac:dyDescent="0.25">
      <c r="A4374">
        <v>4373</v>
      </c>
      <c r="F4374">
        <v>85.689399000000009</v>
      </c>
      <c r="G4374" s="3">
        <v>3</v>
      </c>
      <c r="H4374">
        <v>83.891584000000009</v>
      </c>
      <c r="I4374" s="5">
        <v>4</v>
      </c>
      <c r="P4374">
        <v>2</v>
      </c>
      <c r="Q4374" t="str">
        <f t="shared" si="69"/>
        <v>34</v>
      </c>
    </row>
    <row r="4375" spans="1:17" x14ac:dyDescent="0.25">
      <c r="A4375">
        <v>4374</v>
      </c>
      <c r="F4375">
        <v>85.685316</v>
      </c>
      <c r="G4375" s="3">
        <v>3</v>
      </c>
      <c r="P4375">
        <v>1</v>
      </c>
      <c r="Q4375" t="str">
        <f t="shared" si="69"/>
        <v>3</v>
      </c>
    </row>
    <row r="4376" spans="1:17" x14ac:dyDescent="0.25">
      <c r="A4376">
        <v>4375</v>
      </c>
      <c r="F4376">
        <v>85.688124000000002</v>
      </c>
      <c r="G4376" s="3">
        <v>3</v>
      </c>
      <c r="P4376">
        <v>1</v>
      </c>
      <c r="Q4376" t="str">
        <f t="shared" si="69"/>
        <v>3</v>
      </c>
    </row>
    <row r="4377" spans="1:17" x14ac:dyDescent="0.25">
      <c r="A4377">
        <v>4376</v>
      </c>
      <c r="P4377">
        <v>0</v>
      </c>
      <c r="Q4377" t="str">
        <f t="shared" si="69"/>
        <v/>
      </c>
    </row>
    <row r="4378" spans="1:17" x14ac:dyDescent="0.25">
      <c r="A4378">
        <v>4377</v>
      </c>
      <c r="P4378">
        <v>0</v>
      </c>
      <c r="Q4378" t="str">
        <f t="shared" si="69"/>
        <v/>
      </c>
    </row>
    <row r="4379" spans="1:17" x14ac:dyDescent="0.25">
      <c r="A4379">
        <v>4378</v>
      </c>
      <c r="D4379">
        <v>107.00298100000001</v>
      </c>
      <c r="E4379" s="2">
        <v>2</v>
      </c>
      <c r="P4379">
        <v>1</v>
      </c>
      <c r="Q4379" t="str">
        <f t="shared" si="69"/>
        <v>2</v>
      </c>
    </row>
    <row r="4380" spans="1:17" x14ac:dyDescent="0.25">
      <c r="A4380">
        <v>4379</v>
      </c>
      <c r="D4380">
        <v>107.003287</v>
      </c>
      <c r="E4380" s="2">
        <v>2</v>
      </c>
      <c r="P4380">
        <v>1</v>
      </c>
      <c r="Q4380" t="str">
        <f t="shared" si="69"/>
        <v>2</v>
      </c>
    </row>
    <row r="4381" spans="1:17" x14ac:dyDescent="0.25">
      <c r="A4381">
        <v>4380</v>
      </c>
      <c r="D4381">
        <v>106.94507800000001</v>
      </c>
      <c r="E4381" s="2">
        <v>2</v>
      </c>
      <c r="P4381">
        <v>1</v>
      </c>
      <c r="Q4381" t="str">
        <f t="shared" si="69"/>
        <v>2</v>
      </c>
    </row>
    <row r="4382" spans="1:17" x14ac:dyDescent="0.25">
      <c r="A4382">
        <v>4381</v>
      </c>
      <c r="D4382">
        <v>106.99344100000002</v>
      </c>
      <c r="E4382" s="2">
        <v>2</v>
      </c>
      <c r="P4382">
        <v>1</v>
      </c>
      <c r="Q4382" t="str">
        <f t="shared" si="69"/>
        <v>2</v>
      </c>
    </row>
    <row r="4383" spans="1:17" x14ac:dyDescent="0.25">
      <c r="A4383">
        <v>4382</v>
      </c>
      <c r="D4383">
        <v>106.99114800000001</v>
      </c>
      <c r="E4383" s="2">
        <v>2</v>
      </c>
      <c r="P4383">
        <v>1</v>
      </c>
      <c r="Q4383" t="str">
        <f t="shared" si="69"/>
        <v>2</v>
      </c>
    </row>
    <row r="4384" spans="1:17" x14ac:dyDescent="0.25">
      <c r="A4384">
        <v>4383</v>
      </c>
      <c r="D4384">
        <v>107.03823300000002</v>
      </c>
      <c r="E4384" s="2">
        <v>2</v>
      </c>
      <c r="P4384">
        <v>1</v>
      </c>
      <c r="Q4384" t="str">
        <f t="shared" si="69"/>
        <v>2</v>
      </c>
    </row>
    <row r="4385" spans="1:17" x14ac:dyDescent="0.25">
      <c r="A4385">
        <v>4384</v>
      </c>
      <c r="D4385">
        <v>107.03160300000002</v>
      </c>
      <c r="E4385" s="2">
        <v>2</v>
      </c>
      <c r="P4385">
        <v>1</v>
      </c>
      <c r="Q4385" t="str">
        <f t="shared" si="69"/>
        <v>2</v>
      </c>
    </row>
    <row r="4386" spans="1:17" x14ac:dyDescent="0.25">
      <c r="A4386">
        <v>4385</v>
      </c>
      <c r="B4386">
        <v>114.914816</v>
      </c>
      <c r="C4386" s="4">
        <v>1</v>
      </c>
      <c r="D4386">
        <v>107.14333200000002</v>
      </c>
      <c r="E4386" s="2">
        <v>2</v>
      </c>
      <c r="P4386">
        <v>2</v>
      </c>
      <c r="Q4386" t="str">
        <f t="shared" si="69"/>
        <v>12</v>
      </c>
    </row>
    <row r="4387" spans="1:17" x14ac:dyDescent="0.25">
      <c r="A4387">
        <v>4386</v>
      </c>
      <c r="B4387">
        <v>114.95078100000001</v>
      </c>
      <c r="C4387" s="4">
        <v>1</v>
      </c>
      <c r="D4387">
        <v>107.12006600000001</v>
      </c>
      <c r="E4387" s="2">
        <v>2</v>
      </c>
      <c r="P4387">
        <v>2</v>
      </c>
      <c r="Q4387" t="str">
        <f t="shared" si="69"/>
        <v>12</v>
      </c>
    </row>
    <row r="4388" spans="1:17" x14ac:dyDescent="0.25">
      <c r="A4388">
        <v>4387</v>
      </c>
      <c r="B4388">
        <v>114.91104000000001</v>
      </c>
      <c r="C4388" s="4">
        <v>1</v>
      </c>
      <c r="D4388">
        <v>107.00298100000001</v>
      </c>
      <c r="E4388" s="2">
        <v>2</v>
      </c>
      <c r="P4388">
        <v>2</v>
      </c>
      <c r="Q4388" t="str">
        <f t="shared" si="69"/>
        <v>12</v>
      </c>
    </row>
    <row r="4389" spans="1:17" x14ac:dyDescent="0.25">
      <c r="A4389">
        <v>4388</v>
      </c>
      <c r="B4389">
        <v>114.88445900000001</v>
      </c>
      <c r="C4389" s="4">
        <v>1</v>
      </c>
      <c r="P4389">
        <v>1</v>
      </c>
      <c r="Q4389" t="str">
        <f t="shared" si="69"/>
        <v>1</v>
      </c>
    </row>
    <row r="4390" spans="1:17" x14ac:dyDescent="0.25">
      <c r="A4390">
        <v>4389</v>
      </c>
      <c r="B4390">
        <v>114.89399900000001</v>
      </c>
      <c r="C4390" s="4">
        <v>1</v>
      </c>
      <c r="P4390">
        <v>1</v>
      </c>
      <c r="Q4390" t="str">
        <f t="shared" si="69"/>
        <v>1</v>
      </c>
    </row>
    <row r="4391" spans="1:17" x14ac:dyDescent="0.25">
      <c r="A4391">
        <v>4390</v>
      </c>
      <c r="B4391">
        <v>114.92588600000002</v>
      </c>
      <c r="C4391" s="4">
        <v>1</v>
      </c>
      <c r="H4391">
        <v>111.23429300000001</v>
      </c>
      <c r="I4391" s="5">
        <v>4</v>
      </c>
      <c r="P4391">
        <v>2</v>
      </c>
      <c r="Q4391" t="str">
        <f t="shared" si="69"/>
        <v>14</v>
      </c>
    </row>
    <row r="4392" spans="1:17" x14ac:dyDescent="0.25">
      <c r="A4392">
        <v>4391</v>
      </c>
      <c r="B4392">
        <v>114.93205900000001</v>
      </c>
      <c r="C4392" s="4">
        <v>1</v>
      </c>
      <c r="H4392">
        <v>111.24087400000002</v>
      </c>
      <c r="I4392" s="5">
        <v>4</v>
      </c>
      <c r="P4392">
        <v>2</v>
      </c>
      <c r="Q4392" t="str">
        <f t="shared" si="69"/>
        <v>14</v>
      </c>
    </row>
    <row r="4393" spans="1:17" x14ac:dyDescent="0.25">
      <c r="A4393">
        <v>4392</v>
      </c>
      <c r="B4393">
        <v>114.914816</v>
      </c>
      <c r="C4393" s="4">
        <v>1</v>
      </c>
      <c r="F4393">
        <v>114.16515900000002</v>
      </c>
      <c r="G4393" s="3">
        <v>3</v>
      </c>
      <c r="H4393">
        <v>111.22260900000001</v>
      </c>
      <c r="I4393" s="5">
        <v>4</v>
      </c>
      <c r="P4393">
        <v>3</v>
      </c>
      <c r="Q4393" t="str">
        <f t="shared" si="69"/>
        <v>134</v>
      </c>
    </row>
    <row r="4394" spans="1:17" x14ac:dyDescent="0.25">
      <c r="A4394">
        <v>4393</v>
      </c>
      <c r="B4394">
        <v>114.914816</v>
      </c>
      <c r="C4394" s="4">
        <v>1</v>
      </c>
      <c r="F4394">
        <v>114.14444600000002</v>
      </c>
      <c r="G4394" s="3">
        <v>3</v>
      </c>
      <c r="H4394">
        <v>111.23158900000001</v>
      </c>
      <c r="I4394" s="5">
        <v>4</v>
      </c>
      <c r="P4394">
        <v>3</v>
      </c>
      <c r="Q4394" t="str">
        <f t="shared" si="69"/>
        <v>134</v>
      </c>
    </row>
    <row r="4395" spans="1:17" x14ac:dyDescent="0.25">
      <c r="A4395">
        <v>4394</v>
      </c>
      <c r="F4395">
        <v>114.21760800000001</v>
      </c>
      <c r="G4395" s="3">
        <v>3</v>
      </c>
      <c r="H4395">
        <v>111.25975300000002</v>
      </c>
      <c r="I4395" s="5">
        <v>4</v>
      </c>
      <c r="P4395">
        <v>2</v>
      </c>
      <c r="Q4395" t="str">
        <f t="shared" si="69"/>
        <v>34</v>
      </c>
    </row>
    <row r="4396" spans="1:17" x14ac:dyDescent="0.25">
      <c r="A4396">
        <v>4395</v>
      </c>
      <c r="F4396">
        <v>114.23755500000001</v>
      </c>
      <c r="G4396" s="3">
        <v>3</v>
      </c>
      <c r="H4396">
        <v>111.25490400000001</v>
      </c>
      <c r="I4396" s="5">
        <v>4</v>
      </c>
      <c r="P4396">
        <v>2</v>
      </c>
      <c r="Q4396" t="str">
        <f t="shared" si="69"/>
        <v>34</v>
      </c>
    </row>
    <row r="4397" spans="1:17" x14ac:dyDescent="0.25">
      <c r="A4397">
        <v>4396</v>
      </c>
      <c r="F4397">
        <v>114.20832300000001</v>
      </c>
      <c r="G4397" s="3">
        <v>3</v>
      </c>
      <c r="H4397">
        <v>111.25439300000001</v>
      </c>
      <c r="I4397" s="5">
        <v>4</v>
      </c>
      <c r="P4397">
        <v>2</v>
      </c>
      <c r="Q4397" t="str">
        <f t="shared" si="69"/>
        <v>34</v>
      </c>
    </row>
    <row r="4398" spans="1:17" x14ac:dyDescent="0.25">
      <c r="A4398">
        <v>4397</v>
      </c>
      <c r="F4398">
        <v>114.26994900000001</v>
      </c>
      <c r="G4398" s="3">
        <v>3</v>
      </c>
      <c r="H4398">
        <v>111.26903800000001</v>
      </c>
      <c r="I4398" s="5">
        <v>4</v>
      </c>
      <c r="P4398">
        <v>2</v>
      </c>
      <c r="Q4398" t="str">
        <f t="shared" si="69"/>
        <v>34</v>
      </c>
    </row>
    <row r="4399" spans="1:17" x14ac:dyDescent="0.25">
      <c r="A4399">
        <v>4398</v>
      </c>
      <c r="F4399">
        <v>114.24520700000001</v>
      </c>
      <c r="G4399" s="3">
        <v>3</v>
      </c>
      <c r="H4399">
        <v>111.23429300000001</v>
      </c>
      <c r="I4399" s="5">
        <v>4</v>
      </c>
      <c r="P4399">
        <v>2</v>
      </c>
      <c r="Q4399" t="str">
        <f t="shared" si="69"/>
        <v>34</v>
      </c>
    </row>
    <row r="4400" spans="1:17" x14ac:dyDescent="0.25">
      <c r="A4400">
        <v>4399</v>
      </c>
      <c r="F4400">
        <v>114.206332</v>
      </c>
      <c r="G4400" s="3">
        <v>3</v>
      </c>
      <c r="H4400">
        <v>111.23429300000001</v>
      </c>
      <c r="I4400" s="5">
        <v>4</v>
      </c>
      <c r="P4400">
        <v>2</v>
      </c>
      <c r="Q4400" t="str">
        <f t="shared" si="69"/>
        <v>34</v>
      </c>
    </row>
    <row r="4401" spans="1:17" x14ac:dyDescent="0.25">
      <c r="A4401">
        <v>4400</v>
      </c>
      <c r="D4401">
        <v>131.65578300000001</v>
      </c>
      <c r="E4401" s="2">
        <v>2</v>
      </c>
      <c r="F4401">
        <v>114.16515900000002</v>
      </c>
      <c r="G4401" s="3">
        <v>3</v>
      </c>
      <c r="P4401">
        <v>2</v>
      </c>
      <c r="Q4401" t="str">
        <f t="shared" si="69"/>
        <v>23</v>
      </c>
    </row>
    <row r="4402" spans="1:17" x14ac:dyDescent="0.25">
      <c r="A4402">
        <v>4401</v>
      </c>
      <c r="D4402">
        <v>131.65578300000001</v>
      </c>
      <c r="E4402" s="2">
        <v>2</v>
      </c>
      <c r="F4402">
        <v>114.15056800000001</v>
      </c>
      <c r="G4402" s="3">
        <v>3</v>
      </c>
      <c r="P4402">
        <v>2</v>
      </c>
      <c r="Q4402" t="str">
        <f t="shared" si="69"/>
        <v>23</v>
      </c>
    </row>
    <row r="4403" spans="1:17" x14ac:dyDescent="0.25">
      <c r="A4403">
        <v>4402</v>
      </c>
      <c r="D4403">
        <v>131.65578300000001</v>
      </c>
      <c r="E4403" s="2">
        <v>2</v>
      </c>
      <c r="P4403">
        <v>1</v>
      </c>
      <c r="Q4403" t="str">
        <f t="shared" si="69"/>
        <v>2</v>
      </c>
    </row>
    <row r="4404" spans="1:17" x14ac:dyDescent="0.25">
      <c r="A4404">
        <v>4403</v>
      </c>
      <c r="D4404">
        <v>131.65578300000001</v>
      </c>
      <c r="E4404" s="2">
        <v>2</v>
      </c>
      <c r="P4404">
        <v>1</v>
      </c>
      <c r="Q4404" t="str">
        <f t="shared" si="69"/>
        <v>2</v>
      </c>
    </row>
    <row r="4405" spans="1:17" x14ac:dyDescent="0.25">
      <c r="A4405">
        <v>4404</v>
      </c>
      <c r="D4405">
        <v>131.65578300000001</v>
      </c>
      <c r="E4405" s="2">
        <v>2</v>
      </c>
      <c r="P4405">
        <v>1</v>
      </c>
      <c r="Q4405" t="str">
        <f t="shared" si="69"/>
        <v>2</v>
      </c>
    </row>
    <row r="4406" spans="1:17" x14ac:dyDescent="0.25">
      <c r="A4406">
        <v>4405</v>
      </c>
      <c r="D4406">
        <v>131.65578300000001</v>
      </c>
      <c r="E4406" s="2">
        <v>2</v>
      </c>
      <c r="P4406">
        <v>1</v>
      </c>
      <c r="Q4406" t="str">
        <f t="shared" si="69"/>
        <v>2</v>
      </c>
    </row>
    <row r="4407" spans="1:17" x14ac:dyDescent="0.25">
      <c r="A4407">
        <v>4406</v>
      </c>
      <c r="D4407">
        <v>131.65578300000001</v>
      </c>
      <c r="E4407" s="2">
        <v>2</v>
      </c>
      <c r="P4407">
        <v>1</v>
      </c>
      <c r="Q4407" t="str">
        <f t="shared" si="69"/>
        <v>2</v>
      </c>
    </row>
    <row r="4408" spans="1:17" x14ac:dyDescent="0.25">
      <c r="A4408">
        <v>4407</v>
      </c>
      <c r="D4408">
        <v>131.65578300000001</v>
      </c>
      <c r="E4408" s="2">
        <v>2</v>
      </c>
      <c r="P4408">
        <v>1</v>
      </c>
      <c r="Q4408" t="str">
        <f t="shared" si="69"/>
        <v>2</v>
      </c>
    </row>
    <row r="4409" spans="1:17" x14ac:dyDescent="0.25">
      <c r="A4409">
        <v>4408</v>
      </c>
      <c r="B4409">
        <v>150.14075400000002</v>
      </c>
      <c r="C4409" s="4">
        <v>1</v>
      </c>
      <c r="D4409">
        <v>131.65578300000001</v>
      </c>
      <c r="E4409" s="2">
        <v>2</v>
      </c>
      <c r="P4409">
        <v>2</v>
      </c>
      <c r="Q4409" t="str">
        <f t="shared" si="69"/>
        <v>12</v>
      </c>
    </row>
    <row r="4410" spans="1:17" x14ac:dyDescent="0.25">
      <c r="A4410">
        <v>4409</v>
      </c>
      <c r="B4410">
        <v>150.14075400000002</v>
      </c>
      <c r="C4410" s="4">
        <v>1</v>
      </c>
      <c r="D4410">
        <v>131.65578300000001</v>
      </c>
      <c r="E4410" s="2">
        <v>2</v>
      </c>
      <c r="P4410">
        <v>2</v>
      </c>
      <c r="Q4410" t="str">
        <f t="shared" si="69"/>
        <v>12</v>
      </c>
    </row>
    <row r="4411" spans="1:17" x14ac:dyDescent="0.25">
      <c r="A4411">
        <v>4410</v>
      </c>
      <c r="B4411">
        <v>150.14075400000002</v>
      </c>
      <c r="C4411" s="4">
        <v>1</v>
      </c>
      <c r="P4411">
        <v>1</v>
      </c>
      <c r="Q4411" t="str">
        <f t="shared" si="69"/>
        <v>1</v>
      </c>
    </row>
    <row r="4412" spans="1:17" x14ac:dyDescent="0.25">
      <c r="A4412">
        <v>4411</v>
      </c>
      <c r="B4412">
        <v>150.14075400000002</v>
      </c>
      <c r="C4412" s="4">
        <v>1</v>
      </c>
      <c r="P4412">
        <v>1</v>
      </c>
      <c r="Q4412" t="str">
        <f t="shared" si="69"/>
        <v>1</v>
      </c>
    </row>
    <row r="4413" spans="1:17" x14ac:dyDescent="0.25">
      <c r="A4413">
        <v>4412</v>
      </c>
      <c r="B4413">
        <v>150.14075400000002</v>
      </c>
      <c r="C4413" s="4">
        <v>1</v>
      </c>
      <c r="P4413">
        <v>1</v>
      </c>
      <c r="Q4413" t="str">
        <f t="shared" si="69"/>
        <v>1</v>
      </c>
    </row>
    <row r="4414" spans="1:17" x14ac:dyDescent="0.25">
      <c r="A4414">
        <v>4413</v>
      </c>
      <c r="B4414">
        <v>150.14075400000002</v>
      </c>
      <c r="C4414" s="4">
        <v>1</v>
      </c>
      <c r="H4414">
        <v>134.963053</v>
      </c>
      <c r="I4414" s="5">
        <v>4</v>
      </c>
      <c r="P4414">
        <v>2</v>
      </c>
      <c r="Q4414" t="str">
        <f t="shared" si="69"/>
        <v>14</v>
      </c>
    </row>
    <row r="4415" spans="1:17" x14ac:dyDescent="0.25">
      <c r="A4415">
        <v>4414</v>
      </c>
      <c r="B4415">
        <v>150.14075400000002</v>
      </c>
      <c r="C4415" s="4">
        <v>1</v>
      </c>
      <c r="H4415">
        <v>134.963053</v>
      </c>
      <c r="I4415" s="5">
        <v>4</v>
      </c>
      <c r="P4415">
        <v>2</v>
      </c>
      <c r="Q4415" t="str">
        <f t="shared" si="69"/>
        <v>14</v>
      </c>
    </row>
    <row r="4416" spans="1:17" x14ac:dyDescent="0.25">
      <c r="A4416">
        <v>4415</v>
      </c>
      <c r="B4416">
        <v>150.14075400000002</v>
      </c>
      <c r="C4416" s="4">
        <v>1</v>
      </c>
      <c r="H4416">
        <v>134.963053</v>
      </c>
      <c r="I4416" s="5">
        <v>4</v>
      </c>
      <c r="P4416">
        <v>2</v>
      </c>
      <c r="Q4416" t="str">
        <f t="shared" si="69"/>
        <v>14</v>
      </c>
    </row>
    <row r="4417" spans="1:17" x14ac:dyDescent="0.25">
      <c r="A4417">
        <v>4416</v>
      </c>
      <c r="B4417">
        <v>150.14075400000002</v>
      </c>
      <c r="C4417" s="4">
        <v>1</v>
      </c>
      <c r="H4417">
        <v>134.963053</v>
      </c>
      <c r="I4417" s="5">
        <v>4</v>
      </c>
      <c r="P4417">
        <v>2</v>
      </c>
      <c r="Q4417" t="str">
        <f t="shared" si="69"/>
        <v>14</v>
      </c>
    </row>
    <row r="4418" spans="1:17" x14ac:dyDescent="0.25">
      <c r="A4418">
        <v>4417</v>
      </c>
      <c r="F4418">
        <v>136.578936</v>
      </c>
      <c r="G4418" s="3">
        <v>3</v>
      </c>
      <c r="H4418">
        <v>134.963053</v>
      </c>
      <c r="I4418" s="5">
        <v>4</v>
      </c>
      <c r="P4418">
        <v>2</v>
      </c>
      <c r="Q4418" t="str">
        <f t="shared" ref="Q4418:Q4481" si="70">CONCATENATE(C4418,E4418,G4418,I4418)</f>
        <v>34</v>
      </c>
    </row>
    <row r="4419" spans="1:17" x14ac:dyDescent="0.25">
      <c r="A4419">
        <v>4418</v>
      </c>
      <c r="F4419">
        <v>136.578936</v>
      </c>
      <c r="G4419" s="3">
        <v>3</v>
      </c>
      <c r="H4419">
        <v>134.963053</v>
      </c>
      <c r="I4419" s="5">
        <v>4</v>
      </c>
      <c r="P4419">
        <v>2</v>
      </c>
      <c r="Q4419" t="str">
        <f t="shared" si="70"/>
        <v>34</v>
      </c>
    </row>
    <row r="4420" spans="1:17" x14ac:dyDescent="0.25">
      <c r="A4420">
        <v>4419</v>
      </c>
      <c r="F4420">
        <v>136.578936</v>
      </c>
      <c r="G4420" s="3">
        <v>3</v>
      </c>
      <c r="H4420">
        <v>134.963053</v>
      </c>
      <c r="I4420" s="5">
        <v>4</v>
      </c>
      <c r="P4420">
        <v>2</v>
      </c>
      <c r="Q4420" t="str">
        <f t="shared" si="70"/>
        <v>34</v>
      </c>
    </row>
    <row r="4421" spans="1:17" x14ac:dyDescent="0.25">
      <c r="A4421">
        <v>4420</v>
      </c>
      <c r="F4421">
        <v>136.578936</v>
      </c>
      <c r="G4421" s="3">
        <v>3</v>
      </c>
      <c r="H4421">
        <v>134.963053</v>
      </c>
      <c r="I4421" s="5">
        <v>4</v>
      </c>
      <c r="P4421">
        <v>2</v>
      </c>
      <c r="Q4421" t="str">
        <f t="shared" si="70"/>
        <v>34</v>
      </c>
    </row>
    <row r="4422" spans="1:17" x14ac:dyDescent="0.25">
      <c r="A4422">
        <v>4421</v>
      </c>
      <c r="F4422">
        <v>136.578936</v>
      </c>
      <c r="G4422" s="3">
        <v>3</v>
      </c>
      <c r="H4422">
        <v>134.94381900000002</v>
      </c>
      <c r="I4422" s="5">
        <v>4</v>
      </c>
      <c r="P4422">
        <v>2</v>
      </c>
      <c r="Q4422" t="str">
        <f t="shared" si="70"/>
        <v>34</v>
      </c>
    </row>
    <row r="4423" spans="1:17" x14ac:dyDescent="0.25">
      <c r="A4423">
        <v>4422</v>
      </c>
      <c r="F4423">
        <v>136.578936</v>
      </c>
      <c r="G4423" s="3">
        <v>3</v>
      </c>
      <c r="P4423">
        <v>1</v>
      </c>
      <c r="Q4423" t="str">
        <f t="shared" si="70"/>
        <v>3</v>
      </c>
    </row>
    <row r="4424" spans="1:17" x14ac:dyDescent="0.25">
      <c r="A4424">
        <v>4423</v>
      </c>
      <c r="F4424">
        <v>136.578936</v>
      </c>
      <c r="G4424" s="3">
        <v>3</v>
      </c>
      <c r="P4424">
        <v>1</v>
      </c>
      <c r="Q4424" t="str">
        <f t="shared" si="70"/>
        <v>3</v>
      </c>
    </row>
    <row r="4425" spans="1:17" x14ac:dyDescent="0.25">
      <c r="A4425">
        <v>4424</v>
      </c>
      <c r="P4425">
        <v>0</v>
      </c>
      <c r="Q4425" t="str">
        <f t="shared" si="70"/>
        <v/>
      </c>
    </row>
    <row r="4426" spans="1:17" x14ac:dyDescent="0.25">
      <c r="A4426">
        <v>4425</v>
      </c>
      <c r="D4426">
        <v>165.15517700000001</v>
      </c>
      <c r="E4426" s="2">
        <v>2</v>
      </c>
      <c r="P4426">
        <v>1</v>
      </c>
      <c r="Q4426" t="str">
        <f t="shared" si="70"/>
        <v>2</v>
      </c>
    </row>
    <row r="4427" spans="1:17" x14ac:dyDescent="0.25">
      <c r="A4427">
        <v>4426</v>
      </c>
      <c r="D4427">
        <v>165.11038100000002</v>
      </c>
      <c r="E4427" s="2">
        <v>2</v>
      </c>
      <c r="P4427">
        <v>1</v>
      </c>
      <c r="Q4427" t="str">
        <f t="shared" si="70"/>
        <v>2</v>
      </c>
    </row>
    <row r="4428" spans="1:17" x14ac:dyDescent="0.25">
      <c r="A4428">
        <v>4427</v>
      </c>
      <c r="D4428">
        <v>165.07257700000002</v>
      </c>
      <c r="E4428" s="2">
        <v>2</v>
      </c>
      <c r="P4428">
        <v>1</v>
      </c>
      <c r="Q4428" t="str">
        <f t="shared" si="70"/>
        <v>2</v>
      </c>
    </row>
    <row r="4429" spans="1:17" x14ac:dyDescent="0.25">
      <c r="A4429">
        <v>4428</v>
      </c>
      <c r="D4429">
        <v>165.08880300000001</v>
      </c>
      <c r="E4429" s="2">
        <v>2</v>
      </c>
      <c r="P4429">
        <v>1</v>
      </c>
      <c r="Q4429" t="str">
        <f t="shared" si="70"/>
        <v>2</v>
      </c>
    </row>
    <row r="4430" spans="1:17" x14ac:dyDescent="0.25">
      <c r="A4430">
        <v>4429</v>
      </c>
      <c r="D4430">
        <v>165.11757700000001</v>
      </c>
      <c r="E4430" s="2">
        <v>2</v>
      </c>
      <c r="P4430">
        <v>1</v>
      </c>
      <c r="Q4430" t="str">
        <f t="shared" si="70"/>
        <v>2</v>
      </c>
    </row>
    <row r="4431" spans="1:17" x14ac:dyDescent="0.25">
      <c r="A4431">
        <v>4430</v>
      </c>
      <c r="D4431">
        <v>165.16252200000002</v>
      </c>
      <c r="E4431" s="2">
        <v>2</v>
      </c>
      <c r="P4431">
        <v>1</v>
      </c>
      <c r="Q4431" t="str">
        <f t="shared" si="70"/>
        <v>2</v>
      </c>
    </row>
    <row r="4432" spans="1:17" x14ac:dyDescent="0.25">
      <c r="A4432">
        <v>4431</v>
      </c>
      <c r="D4432">
        <v>165.190583</v>
      </c>
      <c r="E4432" s="2">
        <v>2</v>
      </c>
      <c r="P4432">
        <v>1</v>
      </c>
      <c r="Q4432" t="str">
        <f t="shared" si="70"/>
        <v>2</v>
      </c>
    </row>
    <row r="4433" spans="1:17" x14ac:dyDescent="0.25">
      <c r="A4433">
        <v>4432</v>
      </c>
      <c r="D4433">
        <v>165.24149700000001</v>
      </c>
      <c r="E4433" s="2">
        <v>2</v>
      </c>
      <c r="P4433">
        <v>1</v>
      </c>
      <c r="Q4433" t="str">
        <f t="shared" si="70"/>
        <v>2</v>
      </c>
    </row>
    <row r="4434" spans="1:17" x14ac:dyDescent="0.25">
      <c r="A4434">
        <v>4433</v>
      </c>
      <c r="B4434">
        <v>171.97818599999999</v>
      </c>
      <c r="C4434" s="4">
        <v>1</v>
      </c>
      <c r="D4434">
        <v>165.15517700000001</v>
      </c>
      <c r="E4434" s="2">
        <v>2</v>
      </c>
      <c r="P4434">
        <v>2</v>
      </c>
      <c r="Q4434" t="str">
        <f t="shared" si="70"/>
        <v>12</v>
      </c>
    </row>
    <row r="4435" spans="1:17" x14ac:dyDescent="0.25">
      <c r="A4435">
        <v>4434</v>
      </c>
      <c r="B4435">
        <v>171.95461700000001</v>
      </c>
      <c r="C4435" s="4">
        <v>1</v>
      </c>
      <c r="D4435">
        <v>165.15517700000001</v>
      </c>
      <c r="E4435" s="2">
        <v>2</v>
      </c>
      <c r="P4435">
        <v>2</v>
      </c>
      <c r="Q4435" t="str">
        <f t="shared" si="70"/>
        <v>12</v>
      </c>
    </row>
    <row r="4436" spans="1:17" x14ac:dyDescent="0.25">
      <c r="A4436">
        <v>4435</v>
      </c>
      <c r="B4436">
        <v>171.94120100000001</v>
      </c>
      <c r="C4436" s="4">
        <v>1</v>
      </c>
      <c r="P4436">
        <v>1</v>
      </c>
      <c r="Q4436" t="str">
        <f t="shared" si="70"/>
        <v>1</v>
      </c>
    </row>
    <row r="4437" spans="1:17" x14ac:dyDescent="0.25">
      <c r="A4437">
        <v>4436</v>
      </c>
      <c r="B4437">
        <v>171.92563899999999</v>
      </c>
      <c r="C4437" s="4">
        <v>1</v>
      </c>
      <c r="P4437">
        <v>1</v>
      </c>
      <c r="Q4437" t="str">
        <f t="shared" si="70"/>
        <v>1</v>
      </c>
    </row>
    <row r="4438" spans="1:17" x14ac:dyDescent="0.25">
      <c r="A4438">
        <v>4437</v>
      </c>
      <c r="B4438">
        <v>171.93502699999999</v>
      </c>
      <c r="C4438" s="4">
        <v>1</v>
      </c>
      <c r="H4438">
        <v>168.325367</v>
      </c>
      <c r="I4438" s="5">
        <v>4</v>
      </c>
      <c r="P4438">
        <v>2</v>
      </c>
      <c r="Q4438" t="str">
        <f t="shared" si="70"/>
        <v>14</v>
      </c>
    </row>
    <row r="4439" spans="1:17" x14ac:dyDescent="0.25">
      <c r="A4439">
        <v>4438</v>
      </c>
      <c r="B4439">
        <v>171.95966800000002</v>
      </c>
      <c r="C4439" s="4">
        <v>1</v>
      </c>
      <c r="H4439">
        <v>168.35985600000001</v>
      </c>
      <c r="I4439" s="5">
        <v>4</v>
      </c>
      <c r="P4439">
        <v>2</v>
      </c>
      <c r="Q4439" t="str">
        <f t="shared" si="70"/>
        <v>14</v>
      </c>
    </row>
    <row r="4440" spans="1:17" x14ac:dyDescent="0.25">
      <c r="A4440">
        <v>4439</v>
      </c>
      <c r="B4440">
        <v>171.83788700000002</v>
      </c>
      <c r="C4440" s="4">
        <v>1</v>
      </c>
      <c r="H4440">
        <v>168.36424299999999</v>
      </c>
      <c r="I4440" s="5">
        <v>4</v>
      </c>
      <c r="P4440">
        <v>2</v>
      </c>
      <c r="Q4440" t="str">
        <f t="shared" si="70"/>
        <v>14</v>
      </c>
    </row>
    <row r="4441" spans="1:17" x14ac:dyDescent="0.25">
      <c r="A4441">
        <v>4440</v>
      </c>
      <c r="B4441">
        <v>171.97818599999999</v>
      </c>
      <c r="C4441" s="4">
        <v>1</v>
      </c>
      <c r="F4441">
        <v>170.754424</v>
      </c>
      <c r="G4441" s="3">
        <v>3</v>
      </c>
      <c r="H4441">
        <v>168.43469900000002</v>
      </c>
      <c r="I4441" s="5">
        <v>4</v>
      </c>
      <c r="P4441">
        <v>3</v>
      </c>
      <c r="Q4441" t="str">
        <f t="shared" si="70"/>
        <v>134</v>
      </c>
    </row>
    <row r="4442" spans="1:17" x14ac:dyDescent="0.25">
      <c r="A4442">
        <v>4441</v>
      </c>
      <c r="F4442">
        <v>170.78100599999999</v>
      </c>
      <c r="G4442" s="3">
        <v>3</v>
      </c>
      <c r="H4442">
        <v>168.27975900000001</v>
      </c>
      <c r="I4442" s="5">
        <v>4</v>
      </c>
      <c r="P4442">
        <v>2</v>
      </c>
      <c r="Q4442" t="str">
        <f t="shared" si="70"/>
        <v>34</v>
      </c>
    </row>
    <row r="4443" spans="1:17" x14ac:dyDescent="0.25">
      <c r="A4443">
        <v>4442</v>
      </c>
      <c r="F4443">
        <v>170.793147</v>
      </c>
      <c r="G4443" s="3">
        <v>3</v>
      </c>
      <c r="H4443">
        <v>168.30557300000001</v>
      </c>
      <c r="I4443" s="5">
        <v>4</v>
      </c>
      <c r="P4443">
        <v>2</v>
      </c>
      <c r="Q4443" t="str">
        <f t="shared" si="70"/>
        <v>34</v>
      </c>
    </row>
    <row r="4444" spans="1:17" x14ac:dyDescent="0.25">
      <c r="A4444">
        <v>4443</v>
      </c>
      <c r="F4444">
        <v>170.79126000000002</v>
      </c>
      <c r="G4444" s="3">
        <v>3</v>
      </c>
      <c r="H4444">
        <v>168.22022100000001</v>
      </c>
      <c r="I4444" s="5">
        <v>4</v>
      </c>
      <c r="P4444">
        <v>2</v>
      </c>
      <c r="Q4444" t="str">
        <f t="shared" si="70"/>
        <v>34</v>
      </c>
    </row>
    <row r="4445" spans="1:17" x14ac:dyDescent="0.25">
      <c r="A4445">
        <v>4444</v>
      </c>
      <c r="F4445">
        <v>170.805136</v>
      </c>
      <c r="G4445" s="3">
        <v>3</v>
      </c>
      <c r="H4445">
        <v>168.29281900000001</v>
      </c>
      <c r="I4445" s="5">
        <v>4</v>
      </c>
      <c r="P4445">
        <v>2</v>
      </c>
      <c r="Q4445" t="str">
        <f t="shared" si="70"/>
        <v>34</v>
      </c>
    </row>
    <row r="4446" spans="1:17" x14ac:dyDescent="0.25">
      <c r="A4446">
        <v>4445</v>
      </c>
      <c r="F4446">
        <v>170.67851100000001</v>
      </c>
      <c r="G4446" s="3">
        <v>3</v>
      </c>
      <c r="H4446">
        <v>168.325367</v>
      </c>
      <c r="I4446" s="5">
        <v>4</v>
      </c>
      <c r="P4446">
        <v>2</v>
      </c>
      <c r="Q4446" t="str">
        <f t="shared" si="70"/>
        <v>34</v>
      </c>
    </row>
    <row r="4447" spans="1:17" x14ac:dyDescent="0.25">
      <c r="A4447">
        <v>4446</v>
      </c>
      <c r="F4447">
        <v>170.703202</v>
      </c>
      <c r="G4447" s="3">
        <v>3</v>
      </c>
      <c r="P4447">
        <v>1</v>
      </c>
      <c r="Q4447" t="str">
        <f t="shared" si="70"/>
        <v>3</v>
      </c>
    </row>
    <row r="4448" spans="1:17" x14ac:dyDescent="0.25">
      <c r="A4448">
        <v>4447</v>
      </c>
      <c r="F4448">
        <v>170.754424</v>
      </c>
      <c r="G4448" s="3">
        <v>3</v>
      </c>
      <c r="P4448">
        <v>1</v>
      </c>
      <c r="Q4448" t="str">
        <f t="shared" si="70"/>
        <v>3</v>
      </c>
    </row>
    <row r="4449" spans="1:17" x14ac:dyDescent="0.25">
      <c r="A4449">
        <v>4448</v>
      </c>
      <c r="P4449">
        <v>0</v>
      </c>
      <c r="Q4449" t="str">
        <f t="shared" si="70"/>
        <v/>
      </c>
    </row>
    <row r="4450" spans="1:17" x14ac:dyDescent="0.25">
      <c r="A4450">
        <v>4449</v>
      </c>
      <c r="D4450">
        <v>191.52227300000001</v>
      </c>
      <c r="E4450" s="2">
        <v>2</v>
      </c>
      <c r="P4450">
        <v>1</v>
      </c>
      <c r="Q4450" t="str">
        <f t="shared" si="70"/>
        <v>2</v>
      </c>
    </row>
    <row r="4451" spans="1:17" x14ac:dyDescent="0.25">
      <c r="A4451">
        <v>4450</v>
      </c>
      <c r="D4451">
        <v>191.555689</v>
      </c>
      <c r="E4451" s="2">
        <v>2</v>
      </c>
      <c r="P4451">
        <v>1</v>
      </c>
      <c r="Q4451" t="str">
        <f t="shared" si="70"/>
        <v>2</v>
      </c>
    </row>
    <row r="4452" spans="1:17" x14ac:dyDescent="0.25">
      <c r="A4452">
        <v>4451</v>
      </c>
      <c r="D4452">
        <v>191.51614599999999</v>
      </c>
      <c r="E4452" s="2">
        <v>2</v>
      </c>
      <c r="P4452">
        <v>1</v>
      </c>
      <c r="Q4452" t="str">
        <f t="shared" si="70"/>
        <v>2</v>
      </c>
    </row>
    <row r="4453" spans="1:17" x14ac:dyDescent="0.25">
      <c r="A4453">
        <v>4452</v>
      </c>
      <c r="D4453">
        <v>191.51599400000001</v>
      </c>
      <c r="E4453" s="2">
        <v>2</v>
      </c>
      <c r="P4453">
        <v>1</v>
      </c>
      <c r="Q4453" t="str">
        <f t="shared" si="70"/>
        <v>2</v>
      </c>
    </row>
    <row r="4454" spans="1:17" x14ac:dyDescent="0.25">
      <c r="A4454">
        <v>4453</v>
      </c>
      <c r="D4454">
        <v>191.56369599999999</v>
      </c>
      <c r="E4454" s="2">
        <v>2</v>
      </c>
      <c r="P4454">
        <v>1</v>
      </c>
      <c r="Q4454" t="str">
        <f t="shared" si="70"/>
        <v>2</v>
      </c>
    </row>
    <row r="4455" spans="1:17" x14ac:dyDescent="0.25">
      <c r="A4455">
        <v>4454</v>
      </c>
      <c r="D4455">
        <v>191.56180800000001</v>
      </c>
      <c r="E4455" s="2">
        <v>2</v>
      </c>
      <c r="P4455">
        <v>1</v>
      </c>
      <c r="Q4455" t="str">
        <f t="shared" si="70"/>
        <v>2</v>
      </c>
    </row>
    <row r="4456" spans="1:17" x14ac:dyDescent="0.25">
      <c r="A4456">
        <v>4455</v>
      </c>
      <c r="D4456">
        <v>191.55267600000002</v>
      </c>
      <c r="E4456" s="2">
        <v>2</v>
      </c>
      <c r="P4456">
        <v>1</v>
      </c>
      <c r="Q4456" t="str">
        <f t="shared" si="70"/>
        <v>2</v>
      </c>
    </row>
    <row r="4457" spans="1:17" x14ac:dyDescent="0.25">
      <c r="A4457">
        <v>4456</v>
      </c>
      <c r="D4457">
        <v>191.61583899999999</v>
      </c>
      <c r="E4457" s="2">
        <v>2</v>
      </c>
      <c r="P4457">
        <v>1</v>
      </c>
      <c r="Q4457" t="str">
        <f t="shared" si="70"/>
        <v>2</v>
      </c>
    </row>
    <row r="4458" spans="1:17" x14ac:dyDescent="0.25">
      <c r="A4458">
        <v>4457</v>
      </c>
      <c r="B4458">
        <v>199.58756500000001</v>
      </c>
      <c r="C4458" s="4">
        <v>1</v>
      </c>
      <c r="D4458">
        <v>191.52227300000001</v>
      </c>
      <c r="E4458" s="2">
        <v>2</v>
      </c>
      <c r="P4458">
        <v>2</v>
      </c>
      <c r="Q4458" t="str">
        <f t="shared" si="70"/>
        <v>12</v>
      </c>
    </row>
    <row r="4459" spans="1:17" x14ac:dyDescent="0.25">
      <c r="A4459">
        <v>4458</v>
      </c>
      <c r="B4459">
        <v>199.562872</v>
      </c>
      <c r="C4459" s="4">
        <v>1</v>
      </c>
      <c r="D4459">
        <v>191.52227300000001</v>
      </c>
      <c r="E4459" s="2">
        <v>2</v>
      </c>
      <c r="P4459">
        <v>2</v>
      </c>
      <c r="Q4459" t="str">
        <f t="shared" si="70"/>
        <v>12</v>
      </c>
    </row>
    <row r="4460" spans="1:17" x14ac:dyDescent="0.25">
      <c r="A4460">
        <v>4459</v>
      </c>
      <c r="B4460">
        <v>199.56741600000001</v>
      </c>
      <c r="C4460" s="4">
        <v>1</v>
      </c>
      <c r="P4460">
        <v>1</v>
      </c>
      <c r="Q4460" t="str">
        <f t="shared" si="70"/>
        <v>1</v>
      </c>
    </row>
    <row r="4461" spans="1:17" x14ac:dyDescent="0.25">
      <c r="A4461">
        <v>4460</v>
      </c>
      <c r="B4461">
        <v>199.561598</v>
      </c>
      <c r="C4461" s="4">
        <v>1</v>
      </c>
      <c r="P4461">
        <v>1</v>
      </c>
      <c r="Q4461" t="str">
        <f t="shared" si="70"/>
        <v>1</v>
      </c>
    </row>
    <row r="4462" spans="1:17" x14ac:dyDescent="0.25">
      <c r="A4462">
        <v>4461</v>
      </c>
      <c r="B4462">
        <v>199.55256900000001</v>
      </c>
      <c r="C4462" s="4">
        <v>1</v>
      </c>
      <c r="P4462">
        <v>1</v>
      </c>
      <c r="Q4462" t="str">
        <f t="shared" si="70"/>
        <v>1</v>
      </c>
    </row>
    <row r="4463" spans="1:17" x14ac:dyDescent="0.25">
      <c r="A4463">
        <v>4462</v>
      </c>
      <c r="B4463">
        <v>199.58756500000001</v>
      </c>
      <c r="C4463" s="4">
        <v>1</v>
      </c>
      <c r="H4463">
        <v>196.163355</v>
      </c>
      <c r="I4463" s="5">
        <v>4</v>
      </c>
      <c r="P4463">
        <v>2</v>
      </c>
      <c r="Q4463" t="str">
        <f t="shared" si="70"/>
        <v>14</v>
      </c>
    </row>
    <row r="4464" spans="1:17" x14ac:dyDescent="0.25">
      <c r="A4464">
        <v>4463</v>
      </c>
      <c r="B4464">
        <v>199.60185100000001</v>
      </c>
      <c r="C4464" s="4">
        <v>1</v>
      </c>
      <c r="H4464">
        <v>196.265849</v>
      </c>
      <c r="I4464" s="5">
        <v>4</v>
      </c>
      <c r="P4464">
        <v>2</v>
      </c>
      <c r="Q4464" t="str">
        <f t="shared" si="70"/>
        <v>14</v>
      </c>
    </row>
    <row r="4465" spans="1:17" x14ac:dyDescent="0.25">
      <c r="A4465">
        <v>4464</v>
      </c>
      <c r="B4465">
        <v>199.58756500000001</v>
      </c>
      <c r="C4465" s="4">
        <v>1</v>
      </c>
      <c r="H4465">
        <v>196.288096</v>
      </c>
      <c r="I4465" s="5">
        <v>4</v>
      </c>
      <c r="P4465">
        <v>2</v>
      </c>
      <c r="Q4465" t="str">
        <f t="shared" si="70"/>
        <v>14</v>
      </c>
    </row>
    <row r="4466" spans="1:17" x14ac:dyDescent="0.25">
      <c r="A4466">
        <v>4465</v>
      </c>
      <c r="B4466">
        <v>199.58756500000001</v>
      </c>
      <c r="C4466" s="4">
        <v>1</v>
      </c>
      <c r="F4466">
        <v>199.288702</v>
      </c>
      <c r="G4466" s="3">
        <v>3</v>
      </c>
      <c r="H4466">
        <v>196.304621</v>
      </c>
      <c r="I4466" s="5">
        <v>4</v>
      </c>
      <c r="P4466">
        <v>3</v>
      </c>
      <c r="Q4466" t="str">
        <f t="shared" si="70"/>
        <v>134</v>
      </c>
    </row>
    <row r="4467" spans="1:17" x14ac:dyDescent="0.25">
      <c r="A4467">
        <v>4466</v>
      </c>
      <c r="F4467">
        <v>199.342322</v>
      </c>
      <c r="G4467" s="3">
        <v>3</v>
      </c>
      <c r="H4467">
        <v>196.32574299999999</v>
      </c>
      <c r="I4467" s="5">
        <v>4</v>
      </c>
      <c r="P4467">
        <v>2</v>
      </c>
      <c r="Q4467" t="str">
        <f t="shared" si="70"/>
        <v>34</v>
      </c>
    </row>
    <row r="4468" spans="1:17" x14ac:dyDescent="0.25">
      <c r="A4468">
        <v>4467</v>
      </c>
      <c r="F4468">
        <v>199.36385200000001</v>
      </c>
      <c r="G4468" s="3">
        <v>3</v>
      </c>
      <c r="H4468">
        <v>196.34345100000002</v>
      </c>
      <c r="I4468" s="5">
        <v>4</v>
      </c>
      <c r="P4468">
        <v>2</v>
      </c>
      <c r="Q4468" t="str">
        <f t="shared" si="70"/>
        <v>34</v>
      </c>
    </row>
    <row r="4469" spans="1:17" x14ac:dyDescent="0.25">
      <c r="A4469">
        <v>4468</v>
      </c>
      <c r="F4469">
        <v>199.32625100000001</v>
      </c>
      <c r="G4469" s="3">
        <v>3</v>
      </c>
      <c r="H4469">
        <v>196.32681500000001</v>
      </c>
      <c r="I4469" s="5">
        <v>4</v>
      </c>
      <c r="P4469">
        <v>2</v>
      </c>
      <c r="Q4469" t="str">
        <f t="shared" si="70"/>
        <v>34</v>
      </c>
    </row>
    <row r="4470" spans="1:17" x14ac:dyDescent="0.25">
      <c r="A4470">
        <v>4469</v>
      </c>
      <c r="F4470">
        <v>199.332427</v>
      </c>
      <c r="G4470" s="3">
        <v>3</v>
      </c>
      <c r="H4470">
        <v>196.33941900000002</v>
      </c>
      <c r="I4470" s="5">
        <v>4</v>
      </c>
      <c r="P4470">
        <v>2</v>
      </c>
      <c r="Q4470" t="str">
        <f t="shared" si="70"/>
        <v>34</v>
      </c>
    </row>
    <row r="4471" spans="1:17" x14ac:dyDescent="0.25">
      <c r="A4471">
        <v>4470</v>
      </c>
      <c r="F4471">
        <v>199.393801</v>
      </c>
      <c r="G4471" s="3">
        <v>3</v>
      </c>
      <c r="H4471">
        <v>196.163355</v>
      </c>
      <c r="I4471" s="5">
        <v>4</v>
      </c>
      <c r="P4471">
        <v>2</v>
      </c>
      <c r="Q4471" t="str">
        <f t="shared" si="70"/>
        <v>34</v>
      </c>
    </row>
    <row r="4472" spans="1:17" x14ac:dyDescent="0.25">
      <c r="A4472">
        <v>4471</v>
      </c>
      <c r="D4472">
        <v>215.33350999999999</v>
      </c>
      <c r="E4472" s="2">
        <v>2</v>
      </c>
      <c r="F4472">
        <v>199.34053700000001</v>
      </c>
      <c r="G4472" s="3">
        <v>3</v>
      </c>
      <c r="P4472">
        <v>2</v>
      </c>
      <c r="Q4472" t="str">
        <f t="shared" si="70"/>
        <v>23</v>
      </c>
    </row>
    <row r="4473" spans="1:17" x14ac:dyDescent="0.25">
      <c r="A4473">
        <v>4472</v>
      </c>
      <c r="D4473">
        <v>215.34304599999999</v>
      </c>
      <c r="E4473" s="2">
        <v>2</v>
      </c>
      <c r="F4473">
        <v>199.314414</v>
      </c>
      <c r="G4473" s="3">
        <v>3</v>
      </c>
      <c r="P4473">
        <v>2</v>
      </c>
      <c r="Q4473" t="str">
        <f t="shared" si="70"/>
        <v>23</v>
      </c>
    </row>
    <row r="4474" spans="1:17" x14ac:dyDescent="0.25">
      <c r="A4474">
        <v>4473</v>
      </c>
      <c r="D4474">
        <v>215.32701599999999</v>
      </c>
      <c r="E4474" s="2">
        <v>2</v>
      </c>
      <c r="F4474">
        <v>199.288702</v>
      </c>
      <c r="G4474" s="3">
        <v>3</v>
      </c>
      <c r="P4474">
        <v>2</v>
      </c>
      <c r="Q4474" t="str">
        <f t="shared" si="70"/>
        <v>23</v>
      </c>
    </row>
    <row r="4475" spans="1:17" x14ac:dyDescent="0.25">
      <c r="A4475">
        <v>4474</v>
      </c>
      <c r="D4475">
        <v>215.39835199999999</v>
      </c>
      <c r="E4475" s="2">
        <v>2</v>
      </c>
      <c r="P4475">
        <v>1</v>
      </c>
      <c r="Q4475" t="str">
        <f t="shared" si="70"/>
        <v>2</v>
      </c>
    </row>
    <row r="4476" spans="1:17" x14ac:dyDescent="0.25">
      <c r="A4476">
        <v>4475</v>
      </c>
      <c r="D4476">
        <v>215.385209</v>
      </c>
      <c r="E4476" s="2">
        <v>2</v>
      </c>
      <c r="P4476">
        <v>1</v>
      </c>
      <c r="Q4476" t="str">
        <f t="shared" si="70"/>
        <v>2</v>
      </c>
    </row>
    <row r="4477" spans="1:17" x14ac:dyDescent="0.25">
      <c r="A4477">
        <v>4476</v>
      </c>
      <c r="D4477">
        <v>215.339902</v>
      </c>
      <c r="E4477" s="2">
        <v>2</v>
      </c>
      <c r="P4477">
        <v>1</v>
      </c>
      <c r="Q4477" t="str">
        <f t="shared" si="70"/>
        <v>2</v>
      </c>
    </row>
    <row r="4478" spans="1:17" x14ac:dyDescent="0.25">
      <c r="A4478">
        <v>4477</v>
      </c>
      <c r="D4478">
        <v>215.393507</v>
      </c>
      <c r="E4478" s="2">
        <v>2</v>
      </c>
      <c r="P4478">
        <v>1</v>
      </c>
      <c r="Q4478" t="str">
        <f t="shared" si="70"/>
        <v>2</v>
      </c>
    </row>
    <row r="4479" spans="1:17" x14ac:dyDescent="0.25">
      <c r="A4479">
        <v>4478</v>
      </c>
      <c r="D4479">
        <v>215.381497</v>
      </c>
      <c r="E4479" s="2">
        <v>2</v>
      </c>
      <c r="P4479">
        <v>1</v>
      </c>
      <c r="Q4479" t="str">
        <f t="shared" si="70"/>
        <v>2</v>
      </c>
    </row>
    <row r="4480" spans="1:17" x14ac:dyDescent="0.25">
      <c r="A4480">
        <v>4479</v>
      </c>
      <c r="D4480">
        <v>215.387373</v>
      </c>
      <c r="E4480" s="2">
        <v>2</v>
      </c>
      <c r="P4480">
        <v>1</v>
      </c>
      <c r="Q4480" t="str">
        <f t="shared" si="70"/>
        <v>2</v>
      </c>
    </row>
    <row r="4481" spans="1:17" x14ac:dyDescent="0.25">
      <c r="A4481">
        <v>4480</v>
      </c>
      <c r="D4481">
        <v>215.33350999999999</v>
      </c>
      <c r="E4481" s="2">
        <v>2</v>
      </c>
      <c r="P4481">
        <v>1</v>
      </c>
      <c r="Q4481" t="str">
        <f t="shared" si="70"/>
        <v>2</v>
      </c>
    </row>
    <row r="4482" spans="1:17" x14ac:dyDescent="0.25">
      <c r="A4482">
        <v>4481</v>
      </c>
      <c r="B4482">
        <v>222.97279599999999</v>
      </c>
      <c r="C4482" s="4">
        <v>1</v>
      </c>
      <c r="D4482">
        <v>215.33350999999999</v>
      </c>
      <c r="E4482" s="2">
        <v>2</v>
      </c>
      <c r="P4482">
        <v>2</v>
      </c>
      <c r="Q4482" t="str">
        <f t="shared" ref="Q4482:Q4545" si="71">CONCATENATE(C4482,E4482,G4482,I4482)</f>
        <v>12</v>
      </c>
    </row>
    <row r="4483" spans="1:17" x14ac:dyDescent="0.25">
      <c r="A4483">
        <v>4482</v>
      </c>
      <c r="B4483">
        <v>223.027174</v>
      </c>
      <c r="C4483" s="4">
        <v>1</v>
      </c>
      <c r="P4483">
        <v>1</v>
      </c>
      <c r="Q4483" t="str">
        <f t="shared" si="71"/>
        <v>1</v>
      </c>
    </row>
    <row r="4484" spans="1:17" x14ac:dyDescent="0.25">
      <c r="A4484">
        <v>4483</v>
      </c>
      <c r="B4484">
        <v>223.024081</v>
      </c>
      <c r="C4484" s="4">
        <v>1</v>
      </c>
      <c r="P4484">
        <v>1</v>
      </c>
      <c r="Q4484" t="str">
        <f t="shared" si="71"/>
        <v>1</v>
      </c>
    </row>
    <row r="4485" spans="1:17" x14ac:dyDescent="0.25">
      <c r="A4485">
        <v>4484</v>
      </c>
      <c r="B4485">
        <v>223.00217499999999</v>
      </c>
      <c r="C4485" s="4">
        <v>1</v>
      </c>
      <c r="H4485">
        <v>218.02723399999999</v>
      </c>
      <c r="I4485" s="5">
        <v>4</v>
      </c>
      <c r="P4485">
        <v>2</v>
      </c>
      <c r="Q4485" t="str">
        <f t="shared" si="71"/>
        <v>14</v>
      </c>
    </row>
    <row r="4486" spans="1:17" x14ac:dyDescent="0.25">
      <c r="A4486">
        <v>4485</v>
      </c>
      <c r="B4486">
        <v>222.995372</v>
      </c>
      <c r="C4486" s="4">
        <v>1</v>
      </c>
      <c r="H4486">
        <v>218.010378</v>
      </c>
      <c r="I4486" s="5">
        <v>4</v>
      </c>
      <c r="P4486">
        <v>2</v>
      </c>
      <c r="Q4486" t="str">
        <f t="shared" si="71"/>
        <v>14</v>
      </c>
    </row>
    <row r="4487" spans="1:17" x14ac:dyDescent="0.25">
      <c r="A4487">
        <v>4486</v>
      </c>
      <c r="B4487">
        <v>222.97630100000001</v>
      </c>
      <c r="C4487" s="4">
        <v>1</v>
      </c>
      <c r="H4487">
        <v>217.98656499999998</v>
      </c>
      <c r="I4487" s="5">
        <v>4</v>
      </c>
      <c r="P4487">
        <v>2</v>
      </c>
      <c r="Q4487" t="str">
        <f t="shared" si="71"/>
        <v>14</v>
      </c>
    </row>
    <row r="4488" spans="1:17" x14ac:dyDescent="0.25">
      <c r="A4488">
        <v>4487</v>
      </c>
      <c r="B4488">
        <v>222.97207499999999</v>
      </c>
      <c r="C4488" s="4">
        <v>1</v>
      </c>
      <c r="H4488">
        <v>217.96063899999999</v>
      </c>
      <c r="I4488" s="5">
        <v>4</v>
      </c>
      <c r="P4488">
        <v>2</v>
      </c>
      <c r="Q4488" t="str">
        <f t="shared" si="71"/>
        <v>14</v>
      </c>
    </row>
    <row r="4489" spans="1:17" x14ac:dyDescent="0.25">
      <c r="A4489">
        <v>4488</v>
      </c>
      <c r="B4489">
        <v>222.87841900000001</v>
      </c>
      <c r="C4489" s="4">
        <v>1</v>
      </c>
      <c r="H4489">
        <v>217.95404099999999</v>
      </c>
      <c r="I4489" s="5">
        <v>4</v>
      </c>
      <c r="P4489">
        <v>2</v>
      </c>
      <c r="Q4489" t="str">
        <f t="shared" si="71"/>
        <v>14</v>
      </c>
    </row>
    <row r="4490" spans="1:17" x14ac:dyDescent="0.25">
      <c r="A4490">
        <v>4489</v>
      </c>
      <c r="B4490">
        <v>222.97279599999999</v>
      </c>
      <c r="C4490" s="4">
        <v>1</v>
      </c>
      <c r="F4490">
        <v>222.05418499999999</v>
      </c>
      <c r="G4490" s="3">
        <v>3</v>
      </c>
      <c r="H4490">
        <v>217.95878300000001</v>
      </c>
      <c r="I4490" s="5">
        <v>4</v>
      </c>
      <c r="P4490">
        <v>3</v>
      </c>
      <c r="Q4490" t="str">
        <f t="shared" si="71"/>
        <v>134</v>
      </c>
    </row>
    <row r="4491" spans="1:17" x14ac:dyDescent="0.25">
      <c r="A4491">
        <v>4490</v>
      </c>
      <c r="F4491">
        <v>222.133253</v>
      </c>
      <c r="G4491" s="3">
        <v>3</v>
      </c>
      <c r="H4491">
        <v>217.97615400000001</v>
      </c>
      <c r="I4491" s="5">
        <v>4</v>
      </c>
      <c r="P4491">
        <v>2</v>
      </c>
      <c r="Q4491" t="str">
        <f t="shared" si="71"/>
        <v>34</v>
      </c>
    </row>
    <row r="4492" spans="1:17" x14ac:dyDescent="0.25">
      <c r="A4492">
        <v>4491</v>
      </c>
      <c r="F4492">
        <v>222.06748300000001</v>
      </c>
      <c r="G4492" s="3">
        <v>3</v>
      </c>
      <c r="H4492">
        <v>217.98512199999999</v>
      </c>
      <c r="I4492" s="5">
        <v>4</v>
      </c>
      <c r="P4492">
        <v>2</v>
      </c>
      <c r="Q4492" t="str">
        <f t="shared" si="71"/>
        <v>34</v>
      </c>
    </row>
    <row r="4493" spans="1:17" x14ac:dyDescent="0.25">
      <c r="A4493">
        <v>4492</v>
      </c>
      <c r="F4493">
        <v>222.062431</v>
      </c>
      <c r="G4493" s="3">
        <v>3</v>
      </c>
      <c r="H4493">
        <v>218.03213</v>
      </c>
      <c r="I4493" s="5">
        <v>4</v>
      </c>
      <c r="P4493">
        <v>2</v>
      </c>
      <c r="Q4493" t="str">
        <f t="shared" si="71"/>
        <v>34</v>
      </c>
    </row>
    <row r="4494" spans="1:17" x14ac:dyDescent="0.25">
      <c r="A4494">
        <v>4493</v>
      </c>
      <c r="F4494">
        <v>222.06799799999999</v>
      </c>
      <c r="G4494" s="3">
        <v>3</v>
      </c>
      <c r="H4494">
        <v>218.02723399999999</v>
      </c>
      <c r="I4494" s="5">
        <v>4</v>
      </c>
      <c r="P4494">
        <v>2</v>
      </c>
      <c r="Q4494" t="str">
        <f t="shared" si="71"/>
        <v>34</v>
      </c>
    </row>
    <row r="4495" spans="1:17" x14ac:dyDescent="0.25">
      <c r="A4495">
        <v>4494</v>
      </c>
      <c r="D4495">
        <v>237.04287199999999</v>
      </c>
      <c r="E4495" s="2">
        <v>2</v>
      </c>
      <c r="F4495">
        <v>221.99527</v>
      </c>
      <c r="G4495" s="3">
        <v>3</v>
      </c>
      <c r="P4495">
        <v>2</v>
      </c>
      <c r="Q4495" t="str">
        <f t="shared" si="71"/>
        <v>23</v>
      </c>
    </row>
    <row r="4496" spans="1:17" x14ac:dyDescent="0.25">
      <c r="A4496">
        <v>4495</v>
      </c>
      <c r="D4496">
        <v>237.125033</v>
      </c>
      <c r="E4496" s="2">
        <v>2</v>
      </c>
      <c r="F4496">
        <v>222.00423799999999</v>
      </c>
      <c r="G4496" s="3">
        <v>3</v>
      </c>
      <c r="P4496">
        <v>2</v>
      </c>
      <c r="Q4496" t="str">
        <f t="shared" si="71"/>
        <v>23</v>
      </c>
    </row>
    <row r="4497" spans="1:17" x14ac:dyDescent="0.25">
      <c r="A4497">
        <v>4496</v>
      </c>
      <c r="D4497">
        <v>237.07091199999999</v>
      </c>
      <c r="E4497" s="2">
        <v>2</v>
      </c>
      <c r="F4497">
        <v>221.99810500000001</v>
      </c>
      <c r="G4497" s="3">
        <v>3</v>
      </c>
      <c r="P4497">
        <v>2</v>
      </c>
      <c r="Q4497" t="str">
        <f t="shared" si="71"/>
        <v>23</v>
      </c>
    </row>
    <row r="4498" spans="1:17" x14ac:dyDescent="0.25">
      <c r="A4498">
        <v>4497</v>
      </c>
      <c r="D4498">
        <v>237.04808</v>
      </c>
      <c r="E4498" s="2">
        <v>2</v>
      </c>
      <c r="F4498">
        <v>221.987281</v>
      </c>
      <c r="G4498" s="3">
        <v>3</v>
      </c>
      <c r="P4498">
        <v>2</v>
      </c>
      <c r="Q4498" t="str">
        <f t="shared" si="71"/>
        <v>23</v>
      </c>
    </row>
    <row r="4499" spans="1:17" x14ac:dyDescent="0.25">
      <c r="A4499">
        <v>4498</v>
      </c>
      <c r="D4499">
        <v>237.07251099999999</v>
      </c>
      <c r="E4499" s="2">
        <v>2</v>
      </c>
      <c r="F4499">
        <v>222.05418499999999</v>
      </c>
      <c r="G4499" s="3">
        <v>3</v>
      </c>
      <c r="P4499">
        <v>2</v>
      </c>
      <c r="Q4499" t="str">
        <f t="shared" si="71"/>
        <v>23</v>
      </c>
    </row>
    <row r="4500" spans="1:17" x14ac:dyDescent="0.25">
      <c r="A4500">
        <v>4499</v>
      </c>
      <c r="D4500">
        <v>237.063851</v>
      </c>
      <c r="E4500" s="2">
        <v>2</v>
      </c>
      <c r="P4500">
        <v>1</v>
      </c>
      <c r="Q4500" t="str">
        <f t="shared" si="71"/>
        <v>2</v>
      </c>
    </row>
    <row r="4501" spans="1:17" x14ac:dyDescent="0.25">
      <c r="A4501">
        <v>4500</v>
      </c>
      <c r="D4501">
        <v>237.068851</v>
      </c>
      <c r="E4501" s="2">
        <v>2</v>
      </c>
      <c r="P4501">
        <v>1</v>
      </c>
      <c r="Q4501" t="str">
        <f t="shared" si="71"/>
        <v>2</v>
      </c>
    </row>
    <row r="4502" spans="1:17" x14ac:dyDescent="0.25">
      <c r="A4502">
        <v>4501</v>
      </c>
      <c r="D4502">
        <v>237.036946</v>
      </c>
      <c r="E4502" s="2">
        <v>2</v>
      </c>
      <c r="P4502">
        <v>1</v>
      </c>
      <c r="Q4502" t="str">
        <f t="shared" si="71"/>
        <v>2</v>
      </c>
    </row>
    <row r="4503" spans="1:17" x14ac:dyDescent="0.25">
      <c r="A4503">
        <v>4502</v>
      </c>
      <c r="D4503">
        <v>237.07673700000001</v>
      </c>
      <c r="E4503" s="2">
        <v>2</v>
      </c>
      <c r="P4503">
        <v>1</v>
      </c>
      <c r="Q4503" t="str">
        <f t="shared" si="71"/>
        <v>2</v>
      </c>
    </row>
    <row r="4504" spans="1:17" x14ac:dyDescent="0.25">
      <c r="A4504">
        <v>4503</v>
      </c>
      <c r="D4504">
        <v>237.07142899999999</v>
      </c>
      <c r="E4504" s="2">
        <v>2</v>
      </c>
      <c r="P4504">
        <v>1</v>
      </c>
      <c r="Q4504" t="str">
        <f t="shared" si="71"/>
        <v>2</v>
      </c>
    </row>
    <row r="4505" spans="1:17" x14ac:dyDescent="0.25">
      <c r="A4505">
        <v>4504</v>
      </c>
      <c r="D4505">
        <v>237.117818</v>
      </c>
      <c r="E4505" s="2">
        <v>2</v>
      </c>
      <c r="P4505">
        <v>1</v>
      </c>
      <c r="Q4505" t="str">
        <f t="shared" si="71"/>
        <v>2</v>
      </c>
    </row>
    <row r="4506" spans="1:17" x14ac:dyDescent="0.25">
      <c r="A4506">
        <v>4505</v>
      </c>
      <c r="D4506">
        <v>237.04287199999999</v>
      </c>
      <c r="E4506" s="2">
        <v>2</v>
      </c>
      <c r="P4506">
        <v>1</v>
      </c>
      <c r="Q4506" t="str">
        <f t="shared" si="71"/>
        <v>2</v>
      </c>
    </row>
    <row r="4507" spans="1:17" x14ac:dyDescent="0.25">
      <c r="A4507">
        <v>4506</v>
      </c>
      <c r="B4507">
        <v>247.57190199999999</v>
      </c>
      <c r="C4507" s="4">
        <v>1</v>
      </c>
      <c r="D4507">
        <v>237.04287199999999</v>
      </c>
      <c r="E4507" s="2">
        <v>2</v>
      </c>
      <c r="P4507">
        <v>2</v>
      </c>
      <c r="Q4507" t="str">
        <f t="shared" si="71"/>
        <v>12</v>
      </c>
    </row>
    <row r="4508" spans="1:17" x14ac:dyDescent="0.25">
      <c r="A4508">
        <v>4507</v>
      </c>
      <c r="B4508">
        <v>247.57736499999999</v>
      </c>
      <c r="C4508" s="4">
        <v>1</v>
      </c>
      <c r="P4508">
        <v>1</v>
      </c>
      <c r="Q4508" t="str">
        <f t="shared" si="71"/>
        <v>1</v>
      </c>
    </row>
    <row r="4509" spans="1:17" x14ac:dyDescent="0.25">
      <c r="A4509">
        <v>4508</v>
      </c>
      <c r="B4509">
        <v>247.59458100000001</v>
      </c>
      <c r="C4509" s="4">
        <v>1</v>
      </c>
      <c r="P4509">
        <v>1</v>
      </c>
      <c r="Q4509" t="str">
        <f t="shared" si="71"/>
        <v>1</v>
      </c>
    </row>
    <row r="4510" spans="1:17" x14ac:dyDescent="0.25">
      <c r="A4510">
        <v>4509</v>
      </c>
      <c r="B4510">
        <v>247.59020100000001</v>
      </c>
      <c r="C4510" s="4">
        <v>1</v>
      </c>
      <c r="H4510">
        <v>239.03699599999999</v>
      </c>
      <c r="I4510" s="5">
        <v>4</v>
      </c>
      <c r="P4510">
        <v>2</v>
      </c>
      <c r="Q4510" t="str">
        <f t="shared" si="71"/>
        <v>14</v>
      </c>
    </row>
    <row r="4511" spans="1:17" x14ac:dyDescent="0.25">
      <c r="A4511">
        <v>4510</v>
      </c>
      <c r="B4511">
        <v>247.587726</v>
      </c>
      <c r="C4511" s="4">
        <v>1</v>
      </c>
      <c r="H4511">
        <v>239.070807</v>
      </c>
      <c r="I4511" s="5">
        <v>4</v>
      </c>
      <c r="P4511">
        <v>2</v>
      </c>
      <c r="Q4511" t="str">
        <f t="shared" si="71"/>
        <v>14</v>
      </c>
    </row>
    <row r="4512" spans="1:17" x14ac:dyDescent="0.25">
      <c r="A4512">
        <v>4511</v>
      </c>
      <c r="B4512">
        <v>247.59287899999998</v>
      </c>
      <c r="C4512" s="4">
        <v>1</v>
      </c>
      <c r="H4512">
        <v>239.06060300000001</v>
      </c>
      <c r="I4512" s="5">
        <v>4</v>
      </c>
      <c r="P4512">
        <v>2</v>
      </c>
      <c r="Q4512" t="str">
        <f t="shared" si="71"/>
        <v>14</v>
      </c>
    </row>
    <row r="4513" spans="1:17" x14ac:dyDescent="0.25">
      <c r="A4513">
        <v>4512</v>
      </c>
      <c r="B4513">
        <v>247.60329300000001</v>
      </c>
      <c r="C4513" s="4">
        <v>1</v>
      </c>
      <c r="H4513">
        <v>239.067508</v>
      </c>
      <c r="I4513" s="5">
        <v>4</v>
      </c>
      <c r="P4513">
        <v>2</v>
      </c>
      <c r="Q4513" t="str">
        <f t="shared" si="71"/>
        <v>14</v>
      </c>
    </row>
    <row r="4514" spans="1:17" x14ac:dyDescent="0.25">
      <c r="A4514">
        <v>4513</v>
      </c>
      <c r="B4514">
        <v>247.59633500000001</v>
      </c>
      <c r="C4514" s="4">
        <v>1</v>
      </c>
      <c r="H4514">
        <v>239.06482800000001</v>
      </c>
      <c r="I4514" s="5">
        <v>4</v>
      </c>
      <c r="P4514">
        <v>2</v>
      </c>
      <c r="Q4514" t="str">
        <f t="shared" si="71"/>
        <v>14</v>
      </c>
    </row>
    <row r="4515" spans="1:17" x14ac:dyDescent="0.25">
      <c r="A4515">
        <v>4514</v>
      </c>
      <c r="B4515">
        <v>247.574016</v>
      </c>
      <c r="C4515" s="4">
        <v>1</v>
      </c>
      <c r="H4515">
        <v>239.03931299999999</v>
      </c>
      <c r="I4515" s="5">
        <v>4</v>
      </c>
      <c r="P4515">
        <v>2</v>
      </c>
      <c r="Q4515" t="str">
        <f t="shared" si="71"/>
        <v>14</v>
      </c>
    </row>
    <row r="4516" spans="1:17" x14ac:dyDescent="0.25">
      <c r="A4516">
        <v>4515</v>
      </c>
      <c r="B4516">
        <v>247.60710399999999</v>
      </c>
      <c r="C4516" s="4">
        <v>1</v>
      </c>
      <c r="F4516">
        <v>244.28655900000001</v>
      </c>
      <c r="G4516" s="3">
        <v>3</v>
      </c>
      <c r="H4516">
        <v>239.034932</v>
      </c>
      <c r="I4516" s="5">
        <v>4</v>
      </c>
      <c r="P4516">
        <v>3</v>
      </c>
      <c r="Q4516" t="str">
        <f t="shared" si="71"/>
        <v>134</v>
      </c>
    </row>
    <row r="4517" spans="1:17" x14ac:dyDescent="0.25">
      <c r="A4517">
        <v>4516</v>
      </c>
      <c r="B4517">
        <v>247.57190199999999</v>
      </c>
      <c r="C4517" s="4">
        <v>1</v>
      </c>
      <c r="F4517">
        <v>244.33140499999999</v>
      </c>
      <c r="G4517" s="3">
        <v>3</v>
      </c>
      <c r="H4517">
        <v>239.07724999999999</v>
      </c>
      <c r="I4517" s="5">
        <v>4</v>
      </c>
      <c r="P4517">
        <v>3</v>
      </c>
      <c r="Q4517" t="str">
        <f t="shared" si="71"/>
        <v>134</v>
      </c>
    </row>
    <row r="4518" spans="1:17" x14ac:dyDescent="0.25">
      <c r="A4518">
        <v>4517</v>
      </c>
      <c r="F4518">
        <v>244.37263799999999</v>
      </c>
      <c r="G4518" s="3">
        <v>3</v>
      </c>
      <c r="H4518">
        <v>239.03699599999999</v>
      </c>
      <c r="I4518" s="5">
        <v>4</v>
      </c>
      <c r="P4518">
        <v>2</v>
      </c>
      <c r="Q4518" t="str">
        <f t="shared" si="71"/>
        <v>34</v>
      </c>
    </row>
    <row r="4519" spans="1:17" x14ac:dyDescent="0.25">
      <c r="A4519">
        <v>4518</v>
      </c>
      <c r="F4519">
        <v>244.35660799999999</v>
      </c>
      <c r="G4519" s="3">
        <v>3</v>
      </c>
      <c r="H4519">
        <v>239.03699599999999</v>
      </c>
      <c r="I4519" s="5">
        <v>4</v>
      </c>
      <c r="P4519">
        <v>2</v>
      </c>
      <c r="Q4519" t="str">
        <f t="shared" si="71"/>
        <v>34</v>
      </c>
    </row>
    <row r="4520" spans="1:17" x14ac:dyDescent="0.25">
      <c r="A4520">
        <v>4519</v>
      </c>
      <c r="D4520">
        <v>260.08685600000001</v>
      </c>
      <c r="E4520" s="2">
        <v>2</v>
      </c>
      <c r="F4520">
        <v>244.36124699999999</v>
      </c>
      <c r="G4520" s="3">
        <v>3</v>
      </c>
      <c r="H4520">
        <v>239.03699599999999</v>
      </c>
      <c r="I4520" s="5">
        <v>4</v>
      </c>
      <c r="P4520">
        <v>3</v>
      </c>
      <c r="Q4520" t="str">
        <f t="shared" si="71"/>
        <v>234</v>
      </c>
    </row>
    <row r="4521" spans="1:17" x14ac:dyDescent="0.25">
      <c r="A4521">
        <v>4520</v>
      </c>
      <c r="D4521">
        <v>260.13943</v>
      </c>
      <c r="E4521" s="2">
        <v>2</v>
      </c>
      <c r="F4521">
        <v>244.36609200000001</v>
      </c>
      <c r="G4521" s="3">
        <v>3</v>
      </c>
      <c r="P4521">
        <v>2</v>
      </c>
      <c r="Q4521" t="str">
        <f t="shared" si="71"/>
        <v>23</v>
      </c>
    </row>
    <row r="4522" spans="1:17" x14ac:dyDescent="0.25">
      <c r="A4522">
        <v>4521</v>
      </c>
      <c r="D4522">
        <v>260.15757300000001</v>
      </c>
      <c r="E4522" s="2">
        <v>2</v>
      </c>
      <c r="F4522">
        <v>244.37248499999998</v>
      </c>
      <c r="G4522" s="3">
        <v>3</v>
      </c>
      <c r="P4522">
        <v>2</v>
      </c>
      <c r="Q4522" t="str">
        <f t="shared" si="71"/>
        <v>23</v>
      </c>
    </row>
    <row r="4523" spans="1:17" x14ac:dyDescent="0.25">
      <c r="A4523">
        <v>4522</v>
      </c>
      <c r="D4523">
        <v>260.088504</v>
      </c>
      <c r="E4523" s="2">
        <v>2</v>
      </c>
      <c r="F4523">
        <v>244.378207</v>
      </c>
      <c r="G4523" s="3">
        <v>3</v>
      </c>
      <c r="P4523">
        <v>2</v>
      </c>
      <c r="Q4523" t="str">
        <f t="shared" si="71"/>
        <v>23</v>
      </c>
    </row>
    <row r="4524" spans="1:17" x14ac:dyDescent="0.25">
      <c r="A4524">
        <v>4523</v>
      </c>
      <c r="D4524">
        <v>260.08557000000002</v>
      </c>
      <c r="E4524" s="2">
        <v>2</v>
      </c>
      <c r="F4524">
        <v>244.39464900000002</v>
      </c>
      <c r="G4524" s="3">
        <v>3</v>
      </c>
      <c r="P4524">
        <v>2</v>
      </c>
      <c r="Q4524" t="str">
        <f t="shared" si="71"/>
        <v>23</v>
      </c>
    </row>
    <row r="4525" spans="1:17" x14ac:dyDescent="0.25">
      <c r="A4525">
        <v>4524</v>
      </c>
      <c r="D4525">
        <v>260.09309300000001</v>
      </c>
      <c r="E4525" s="2">
        <v>2</v>
      </c>
      <c r="F4525">
        <v>244.441295</v>
      </c>
      <c r="G4525" s="3">
        <v>3</v>
      </c>
      <c r="P4525">
        <v>2</v>
      </c>
      <c r="Q4525" t="str">
        <f t="shared" si="71"/>
        <v>23</v>
      </c>
    </row>
    <row r="4526" spans="1:17" x14ac:dyDescent="0.25">
      <c r="A4526">
        <v>4525</v>
      </c>
      <c r="D4526">
        <v>260.08587599999998</v>
      </c>
      <c r="E4526" s="2">
        <v>2</v>
      </c>
      <c r="F4526">
        <v>244.468253</v>
      </c>
      <c r="G4526" s="3">
        <v>3</v>
      </c>
      <c r="P4526">
        <v>2</v>
      </c>
      <c r="Q4526" t="str">
        <f t="shared" si="71"/>
        <v>23</v>
      </c>
    </row>
    <row r="4527" spans="1:17" x14ac:dyDescent="0.25">
      <c r="A4527">
        <v>4526</v>
      </c>
      <c r="D4527">
        <v>260.09664800000002</v>
      </c>
      <c r="E4527" s="2">
        <v>2</v>
      </c>
      <c r="F4527">
        <v>244.28655900000001</v>
      </c>
      <c r="G4527" s="3">
        <v>3</v>
      </c>
      <c r="P4527">
        <v>2</v>
      </c>
      <c r="Q4527" t="str">
        <f t="shared" si="71"/>
        <v>23</v>
      </c>
    </row>
    <row r="4528" spans="1:17" x14ac:dyDescent="0.25">
      <c r="A4528">
        <v>4527</v>
      </c>
      <c r="D4528">
        <v>260.10164900000001</v>
      </c>
      <c r="E4528" s="2">
        <v>2</v>
      </c>
      <c r="P4528">
        <v>1</v>
      </c>
      <c r="Q4528" t="str">
        <f t="shared" si="71"/>
        <v>2</v>
      </c>
    </row>
    <row r="4529" spans="1:17" x14ac:dyDescent="0.25">
      <c r="A4529">
        <v>4528</v>
      </c>
      <c r="D4529">
        <v>260.08989600000001</v>
      </c>
      <c r="E4529" s="2">
        <v>2</v>
      </c>
      <c r="P4529">
        <v>1</v>
      </c>
      <c r="Q4529" t="str">
        <f t="shared" si="71"/>
        <v>2</v>
      </c>
    </row>
    <row r="4530" spans="1:17" x14ac:dyDescent="0.25">
      <c r="A4530">
        <v>4529</v>
      </c>
      <c r="D4530">
        <v>260.118247</v>
      </c>
      <c r="E4530" s="2">
        <v>2</v>
      </c>
      <c r="P4530">
        <v>1</v>
      </c>
      <c r="Q4530" t="str">
        <f t="shared" si="71"/>
        <v>2</v>
      </c>
    </row>
    <row r="4531" spans="1:17" x14ac:dyDescent="0.25">
      <c r="A4531">
        <v>4530</v>
      </c>
      <c r="D4531">
        <v>260.15664600000002</v>
      </c>
      <c r="E4531" s="2">
        <v>2</v>
      </c>
      <c r="P4531">
        <v>1</v>
      </c>
      <c r="Q4531" t="str">
        <f t="shared" si="71"/>
        <v>2</v>
      </c>
    </row>
    <row r="4532" spans="1:17" x14ac:dyDescent="0.25">
      <c r="A4532">
        <v>4531</v>
      </c>
      <c r="D4532">
        <v>260.184325</v>
      </c>
      <c r="E4532" s="2">
        <v>2</v>
      </c>
      <c r="P4532">
        <v>1</v>
      </c>
      <c r="Q4532" t="str">
        <f t="shared" si="71"/>
        <v>2</v>
      </c>
    </row>
    <row r="4533" spans="1:17" x14ac:dyDescent="0.25">
      <c r="A4533">
        <v>4532</v>
      </c>
      <c r="B4533">
        <v>269.35023000000001</v>
      </c>
      <c r="C4533" s="4">
        <v>1</v>
      </c>
      <c r="D4533">
        <v>260.08685600000001</v>
      </c>
      <c r="E4533" s="2">
        <v>2</v>
      </c>
      <c r="P4533">
        <v>2</v>
      </c>
      <c r="Q4533" t="str">
        <f t="shared" si="71"/>
        <v>12</v>
      </c>
    </row>
    <row r="4534" spans="1:17" x14ac:dyDescent="0.25">
      <c r="A4534">
        <v>4533</v>
      </c>
      <c r="B4534">
        <v>269.35023000000001</v>
      </c>
      <c r="C4534" s="4">
        <v>1</v>
      </c>
      <c r="D4534">
        <v>260.08685600000001</v>
      </c>
      <c r="E4534" s="2">
        <v>2</v>
      </c>
      <c r="P4534">
        <v>2</v>
      </c>
      <c r="Q4534" t="str">
        <f t="shared" si="71"/>
        <v>12</v>
      </c>
    </row>
    <row r="4535" spans="1:17" x14ac:dyDescent="0.25">
      <c r="A4535">
        <v>4534</v>
      </c>
      <c r="B4535">
        <v>269.35023000000001</v>
      </c>
      <c r="C4535" s="4">
        <v>1</v>
      </c>
      <c r="H4535">
        <v>260.06123600000001</v>
      </c>
      <c r="I4535" s="5">
        <v>4</v>
      </c>
      <c r="P4535">
        <v>2</v>
      </c>
      <c r="Q4535" t="str">
        <f t="shared" si="71"/>
        <v>14</v>
      </c>
    </row>
    <row r="4536" spans="1:17" x14ac:dyDescent="0.25">
      <c r="A4536">
        <v>4535</v>
      </c>
      <c r="B4536">
        <v>269.29477200000002</v>
      </c>
      <c r="C4536" s="4">
        <v>1</v>
      </c>
      <c r="H4536">
        <v>260.06123600000001</v>
      </c>
      <c r="I4536" s="5">
        <v>4</v>
      </c>
      <c r="J4536">
        <v>236.58573200000001</v>
      </c>
      <c r="K4536" t="s">
        <v>22</v>
      </c>
      <c r="Q4536" t="str">
        <f t="shared" si="71"/>
        <v>14</v>
      </c>
    </row>
    <row r="4537" spans="1:17" x14ac:dyDescent="0.25">
      <c r="A4537">
        <v>4536</v>
      </c>
      <c r="Q4537" t="str">
        <f t="shared" si="71"/>
        <v/>
      </c>
    </row>
    <row r="4538" spans="1:17" x14ac:dyDescent="0.25">
      <c r="A4538">
        <v>4537</v>
      </c>
      <c r="J4538">
        <v>236.08132699999999</v>
      </c>
      <c r="K4538" t="s">
        <v>22</v>
      </c>
      <c r="Q4538" t="str">
        <f t="shared" si="71"/>
        <v/>
      </c>
    </row>
    <row r="4539" spans="1:17" x14ac:dyDescent="0.25">
      <c r="A4539">
        <v>4538</v>
      </c>
      <c r="B4539">
        <v>244.41624400000001</v>
      </c>
      <c r="C4539" s="4">
        <v>1</v>
      </c>
      <c r="P4539">
        <v>1</v>
      </c>
      <c r="Q4539" t="str">
        <f t="shared" si="71"/>
        <v>1</v>
      </c>
    </row>
    <row r="4540" spans="1:17" x14ac:dyDescent="0.25">
      <c r="A4540">
        <v>4539</v>
      </c>
      <c r="B4540">
        <v>244.359443</v>
      </c>
      <c r="C4540" s="4">
        <v>1</v>
      </c>
      <c r="P4540">
        <v>1</v>
      </c>
      <c r="Q4540" t="str">
        <f t="shared" si="71"/>
        <v>1</v>
      </c>
    </row>
    <row r="4541" spans="1:17" x14ac:dyDescent="0.25">
      <c r="A4541">
        <v>4540</v>
      </c>
      <c r="B4541">
        <v>244.390368</v>
      </c>
      <c r="C4541" s="4">
        <v>1</v>
      </c>
      <c r="P4541">
        <v>1</v>
      </c>
      <c r="Q4541" t="str">
        <f t="shared" si="71"/>
        <v>1</v>
      </c>
    </row>
    <row r="4542" spans="1:17" x14ac:dyDescent="0.25">
      <c r="A4542">
        <v>4541</v>
      </c>
      <c r="B4542">
        <v>244.38299799999999</v>
      </c>
      <c r="C4542" s="4">
        <v>1</v>
      </c>
      <c r="P4542">
        <v>1</v>
      </c>
      <c r="Q4542" t="str">
        <f t="shared" si="71"/>
        <v>1</v>
      </c>
    </row>
    <row r="4543" spans="1:17" x14ac:dyDescent="0.25">
      <c r="A4543">
        <v>4542</v>
      </c>
      <c r="B4543">
        <v>244.45773600000001</v>
      </c>
      <c r="C4543" s="4">
        <v>1</v>
      </c>
      <c r="P4543">
        <v>1</v>
      </c>
      <c r="Q4543" t="str">
        <f t="shared" si="71"/>
        <v>1</v>
      </c>
    </row>
    <row r="4544" spans="1:17" x14ac:dyDescent="0.25">
      <c r="A4544">
        <v>4543</v>
      </c>
      <c r="B4544">
        <v>244.435676</v>
      </c>
      <c r="C4544" s="4">
        <v>1</v>
      </c>
      <c r="P4544">
        <v>1</v>
      </c>
      <c r="Q4544" t="str">
        <f t="shared" si="71"/>
        <v>1</v>
      </c>
    </row>
    <row r="4545" spans="1:17" x14ac:dyDescent="0.25">
      <c r="A4545">
        <v>4544</v>
      </c>
      <c r="B4545">
        <v>244.41124600000001</v>
      </c>
      <c r="C4545" s="4">
        <v>1</v>
      </c>
      <c r="P4545">
        <v>1</v>
      </c>
      <c r="Q4545" t="str">
        <f t="shared" si="71"/>
        <v>1</v>
      </c>
    </row>
    <row r="4546" spans="1:17" x14ac:dyDescent="0.25">
      <c r="A4546">
        <v>4545</v>
      </c>
      <c r="B4546">
        <v>244.39789500000001</v>
      </c>
      <c r="C4546" s="4">
        <v>1</v>
      </c>
      <c r="D4546">
        <v>238.44867600000001</v>
      </c>
      <c r="E4546" s="2">
        <v>2</v>
      </c>
      <c r="P4546">
        <v>2</v>
      </c>
      <c r="Q4546" t="str">
        <f t="shared" ref="Q4546:Q4609" si="72">CONCATENATE(C4546,E4546,G4546,I4546)</f>
        <v>12</v>
      </c>
    </row>
    <row r="4547" spans="1:17" x14ac:dyDescent="0.25">
      <c r="A4547">
        <v>4546</v>
      </c>
      <c r="B4547">
        <v>244.385165</v>
      </c>
      <c r="C4547" s="4">
        <v>1</v>
      </c>
      <c r="D4547">
        <v>238.46156200000001</v>
      </c>
      <c r="E4547" s="2">
        <v>2</v>
      </c>
      <c r="P4547">
        <v>2</v>
      </c>
      <c r="Q4547" t="str">
        <f t="shared" si="72"/>
        <v>12</v>
      </c>
    </row>
    <row r="4548" spans="1:17" x14ac:dyDescent="0.25">
      <c r="A4548">
        <v>4547</v>
      </c>
      <c r="B4548">
        <v>244.38119399999999</v>
      </c>
      <c r="C4548" s="4">
        <v>1</v>
      </c>
      <c r="D4548">
        <v>238.46372700000001</v>
      </c>
      <c r="E4548" s="2">
        <v>2</v>
      </c>
      <c r="P4548">
        <v>2</v>
      </c>
      <c r="Q4548" t="str">
        <f t="shared" si="72"/>
        <v>12</v>
      </c>
    </row>
    <row r="4549" spans="1:17" x14ac:dyDescent="0.25">
      <c r="A4549">
        <v>4548</v>
      </c>
      <c r="B4549">
        <v>244.36006499999999</v>
      </c>
      <c r="C4549" s="4">
        <v>1</v>
      </c>
      <c r="D4549">
        <v>238.41986199999999</v>
      </c>
      <c r="E4549" s="2">
        <v>2</v>
      </c>
      <c r="P4549">
        <v>2</v>
      </c>
      <c r="Q4549" t="str">
        <f t="shared" si="72"/>
        <v>12</v>
      </c>
    </row>
    <row r="4550" spans="1:17" x14ac:dyDescent="0.25">
      <c r="A4550">
        <v>4549</v>
      </c>
      <c r="B4550">
        <v>244.41624400000001</v>
      </c>
      <c r="C4550" s="4">
        <v>1</v>
      </c>
      <c r="D4550">
        <v>238.45594299999999</v>
      </c>
      <c r="E4550" s="2">
        <v>2</v>
      </c>
      <c r="P4550">
        <v>2</v>
      </c>
      <c r="Q4550" t="str">
        <f t="shared" si="72"/>
        <v>12</v>
      </c>
    </row>
    <row r="4551" spans="1:17" x14ac:dyDescent="0.25">
      <c r="A4551">
        <v>4550</v>
      </c>
      <c r="D4551">
        <v>238.45408700000002</v>
      </c>
      <c r="E4551" s="2">
        <v>2</v>
      </c>
      <c r="P4551">
        <v>1</v>
      </c>
      <c r="Q4551" t="str">
        <f t="shared" si="72"/>
        <v>2</v>
      </c>
    </row>
    <row r="4552" spans="1:17" x14ac:dyDescent="0.25">
      <c r="A4552">
        <v>4551</v>
      </c>
      <c r="D4552">
        <v>238.45800299999999</v>
      </c>
      <c r="E4552" s="2">
        <v>2</v>
      </c>
      <c r="F4552">
        <v>243.146365</v>
      </c>
      <c r="G4552" s="3">
        <v>3</v>
      </c>
      <c r="P4552">
        <v>2</v>
      </c>
      <c r="Q4552" t="str">
        <f t="shared" si="72"/>
        <v>23</v>
      </c>
    </row>
    <row r="4553" spans="1:17" x14ac:dyDescent="0.25">
      <c r="A4553">
        <v>4552</v>
      </c>
      <c r="D4553">
        <v>238.46310700000001</v>
      </c>
      <c r="E4553" s="2">
        <v>2</v>
      </c>
      <c r="F4553">
        <v>243.168475</v>
      </c>
      <c r="G4553" s="3">
        <v>3</v>
      </c>
      <c r="P4553">
        <v>2</v>
      </c>
      <c r="Q4553" t="str">
        <f t="shared" si="72"/>
        <v>23</v>
      </c>
    </row>
    <row r="4554" spans="1:17" x14ac:dyDescent="0.25">
      <c r="A4554">
        <v>4553</v>
      </c>
      <c r="D4554">
        <v>238.44867600000001</v>
      </c>
      <c r="E4554" s="2">
        <v>2</v>
      </c>
      <c r="F4554">
        <v>243.15780699999999</v>
      </c>
      <c r="G4554" s="3">
        <v>3</v>
      </c>
      <c r="H4554">
        <v>240.02420899999998</v>
      </c>
      <c r="I4554" s="5">
        <v>4</v>
      </c>
      <c r="P4554">
        <v>3</v>
      </c>
      <c r="Q4554" t="str">
        <f t="shared" si="72"/>
        <v>234</v>
      </c>
    </row>
    <row r="4555" spans="1:17" x14ac:dyDescent="0.25">
      <c r="A4555">
        <v>4554</v>
      </c>
      <c r="F4555">
        <v>243.14327</v>
      </c>
      <c r="G4555" s="3">
        <v>3</v>
      </c>
      <c r="H4555">
        <v>239.91936799999999</v>
      </c>
      <c r="I4555" s="5">
        <v>4</v>
      </c>
      <c r="P4555">
        <v>2</v>
      </c>
      <c r="Q4555" t="str">
        <f t="shared" si="72"/>
        <v>34</v>
      </c>
    </row>
    <row r="4556" spans="1:17" x14ac:dyDescent="0.25">
      <c r="A4556">
        <v>4555</v>
      </c>
      <c r="F4556">
        <v>243.12285900000001</v>
      </c>
      <c r="G4556" s="3">
        <v>3</v>
      </c>
      <c r="H4556">
        <v>239.94282200000001</v>
      </c>
      <c r="I4556" s="5">
        <v>4</v>
      </c>
      <c r="P4556">
        <v>2</v>
      </c>
      <c r="Q4556" t="str">
        <f t="shared" si="72"/>
        <v>34</v>
      </c>
    </row>
    <row r="4557" spans="1:17" x14ac:dyDescent="0.25">
      <c r="A4557">
        <v>4556</v>
      </c>
      <c r="F4557">
        <v>243.132035</v>
      </c>
      <c r="G4557" s="3">
        <v>3</v>
      </c>
      <c r="H4557">
        <v>239.99199400000001</v>
      </c>
      <c r="I4557" s="5">
        <v>4</v>
      </c>
      <c r="P4557">
        <v>2</v>
      </c>
      <c r="Q4557" t="str">
        <f t="shared" si="72"/>
        <v>34</v>
      </c>
    </row>
    <row r="4558" spans="1:17" x14ac:dyDescent="0.25">
      <c r="A4558">
        <v>4557</v>
      </c>
      <c r="F4558">
        <v>243.160642</v>
      </c>
      <c r="G4558" s="3">
        <v>3</v>
      </c>
      <c r="H4558">
        <v>240.008229</v>
      </c>
      <c r="I4558" s="5">
        <v>4</v>
      </c>
      <c r="P4558">
        <v>2</v>
      </c>
      <c r="Q4558" t="str">
        <f t="shared" si="72"/>
        <v>34</v>
      </c>
    </row>
    <row r="4559" spans="1:17" x14ac:dyDescent="0.25">
      <c r="A4559">
        <v>4558</v>
      </c>
      <c r="F4559">
        <v>243.162395</v>
      </c>
      <c r="G4559" s="3">
        <v>3</v>
      </c>
      <c r="H4559">
        <v>240.03121999999999</v>
      </c>
      <c r="I4559" s="5">
        <v>4</v>
      </c>
      <c r="P4559">
        <v>2</v>
      </c>
      <c r="Q4559" t="str">
        <f t="shared" si="72"/>
        <v>34</v>
      </c>
    </row>
    <row r="4560" spans="1:17" x14ac:dyDescent="0.25">
      <c r="A4560">
        <v>4559</v>
      </c>
      <c r="F4560">
        <v>243.146365</v>
      </c>
      <c r="G4560" s="3">
        <v>3</v>
      </c>
      <c r="H4560">
        <v>240.01544699999999</v>
      </c>
      <c r="I4560" s="5">
        <v>4</v>
      </c>
      <c r="P4560">
        <v>2</v>
      </c>
      <c r="Q4560" t="str">
        <f t="shared" si="72"/>
        <v>34</v>
      </c>
    </row>
    <row r="4561" spans="1:17" x14ac:dyDescent="0.25">
      <c r="A4561">
        <v>4560</v>
      </c>
      <c r="H4561">
        <v>240.01467199999999</v>
      </c>
      <c r="I4561" s="5">
        <v>4</v>
      </c>
      <c r="P4561">
        <v>1</v>
      </c>
      <c r="Q4561" t="str">
        <f t="shared" si="72"/>
        <v>4</v>
      </c>
    </row>
    <row r="4562" spans="1:17" x14ac:dyDescent="0.25">
      <c r="A4562">
        <v>4561</v>
      </c>
      <c r="H4562">
        <v>240.02420899999998</v>
      </c>
      <c r="I4562" s="5">
        <v>4</v>
      </c>
      <c r="P4562">
        <v>1</v>
      </c>
      <c r="Q4562" t="str">
        <f t="shared" si="72"/>
        <v>4</v>
      </c>
    </row>
    <row r="4563" spans="1:17" x14ac:dyDescent="0.25">
      <c r="A4563">
        <v>4562</v>
      </c>
      <c r="P4563">
        <v>0</v>
      </c>
      <c r="Q4563" t="str">
        <f t="shared" si="72"/>
        <v/>
      </c>
    </row>
    <row r="4564" spans="1:17" x14ac:dyDescent="0.25">
      <c r="A4564">
        <v>4563</v>
      </c>
      <c r="P4564">
        <v>0</v>
      </c>
      <c r="Q4564" t="str">
        <f t="shared" si="72"/>
        <v/>
      </c>
    </row>
    <row r="4565" spans="1:17" x14ac:dyDescent="0.25">
      <c r="A4565">
        <v>4564</v>
      </c>
      <c r="P4565">
        <v>0</v>
      </c>
      <c r="Q4565" t="str">
        <f t="shared" si="72"/>
        <v/>
      </c>
    </row>
    <row r="4566" spans="1:17" x14ac:dyDescent="0.25">
      <c r="A4566">
        <v>4565</v>
      </c>
      <c r="P4566">
        <v>0</v>
      </c>
      <c r="Q4566" t="str">
        <f t="shared" si="72"/>
        <v/>
      </c>
    </row>
    <row r="4567" spans="1:17" x14ac:dyDescent="0.25">
      <c r="A4567">
        <v>4566</v>
      </c>
      <c r="P4567">
        <v>0</v>
      </c>
      <c r="Q4567" t="str">
        <f t="shared" si="72"/>
        <v/>
      </c>
    </row>
    <row r="4568" spans="1:17" x14ac:dyDescent="0.25">
      <c r="A4568">
        <v>4567</v>
      </c>
      <c r="P4568">
        <v>0</v>
      </c>
      <c r="Q4568" t="str">
        <f t="shared" si="72"/>
        <v/>
      </c>
    </row>
    <row r="4569" spans="1:17" x14ac:dyDescent="0.25">
      <c r="A4569">
        <v>4568</v>
      </c>
      <c r="B4569">
        <v>213.66714300000001</v>
      </c>
      <c r="C4569" s="4">
        <v>1</v>
      </c>
      <c r="P4569">
        <v>1</v>
      </c>
      <c r="Q4569" t="str">
        <f t="shared" si="72"/>
        <v>1</v>
      </c>
    </row>
    <row r="4570" spans="1:17" x14ac:dyDescent="0.25">
      <c r="A4570">
        <v>4569</v>
      </c>
      <c r="B4570">
        <v>214.90142</v>
      </c>
      <c r="C4570" s="4">
        <v>1</v>
      </c>
      <c r="P4570">
        <v>1</v>
      </c>
      <c r="Q4570" t="str">
        <f t="shared" si="72"/>
        <v>1</v>
      </c>
    </row>
    <row r="4571" spans="1:17" x14ac:dyDescent="0.25">
      <c r="A4571">
        <v>4570</v>
      </c>
      <c r="B4571">
        <v>214.86704</v>
      </c>
      <c r="C4571" s="4">
        <v>1</v>
      </c>
      <c r="P4571">
        <v>1</v>
      </c>
      <c r="Q4571" t="str">
        <f t="shared" si="72"/>
        <v>1</v>
      </c>
    </row>
    <row r="4572" spans="1:17" x14ac:dyDescent="0.25">
      <c r="A4572">
        <v>4571</v>
      </c>
      <c r="B4572">
        <v>214.89379099999999</v>
      </c>
      <c r="C4572" s="4">
        <v>1</v>
      </c>
      <c r="D4572">
        <v>213.11548400000001</v>
      </c>
      <c r="E4572" s="2">
        <v>2</v>
      </c>
      <c r="P4572">
        <v>2</v>
      </c>
      <c r="Q4572" t="str">
        <f t="shared" si="72"/>
        <v>12</v>
      </c>
    </row>
    <row r="4573" spans="1:17" x14ac:dyDescent="0.25">
      <c r="A4573">
        <v>4572</v>
      </c>
      <c r="B4573">
        <v>214.89631700000001</v>
      </c>
      <c r="C4573" s="4">
        <v>1</v>
      </c>
      <c r="D4573">
        <v>213.01579799999999</v>
      </c>
      <c r="E4573" s="2">
        <v>2</v>
      </c>
      <c r="P4573">
        <v>2</v>
      </c>
      <c r="Q4573" t="str">
        <f t="shared" si="72"/>
        <v>12</v>
      </c>
    </row>
    <row r="4574" spans="1:17" x14ac:dyDescent="0.25">
      <c r="A4574">
        <v>4573</v>
      </c>
      <c r="B4574">
        <v>214.90353300000001</v>
      </c>
      <c r="C4574" s="4">
        <v>1</v>
      </c>
      <c r="D4574">
        <v>213.03770399999999</v>
      </c>
      <c r="E4574" s="2">
        <v>2</v>
      </c>
      <c r="P4574">
        <v>2</v>
      </c>
      <c r="Q4574" t="str">
        <f t="shared" si="72"/>
        <v>12</v>
      </c>
    </row>
    <row r="4575" spans="1:17" x14ac:dyDescent="0.25">
      <c r="A4575">
        <v>4574</v>
      </c>
      <c r="B4575">
        <v>214.91832600000001</v>
      </c>
      <c r="C4575" s="4">
        <v>1</v>
      </c>
      <c r="D4575">
        <v>213.064559</v>
      </c>
      <c r="E4575" s="2">
        <v>2</v>
      </c>
      <c r="P4575">
        <v>2</v>
      </c>
      <c r="Q4575" t="str">
        <f t="shared" si="72"/>
        <v>12</v>
      </c>
    </row>
    <row r="4576" spans="1:17" x14ac:dyDescent="0.25">
      <c r="A4576">
        <v>4575</v>
      </c>
      <c r="B4576">
        <v>214.923326</v>
      </c>
      <c r="C4576" s="4">
        <v>1</v>
      </c>
      <c r="D4576">
        <v>213.09862899999999</v>
      </c>
      <c r="E4576" s="2">
        <v>2</v>
      </c>
      <c r="P4576">
        <v>2</v>
      </c>
      <c r="Q4576" t="str">
        <f t="shared" si="72"/>
        <v>12</v>
      </c>
    </row>
    <row r="4577" spans="1:17" x14ac:dyDescent="0.25">
      <c r="A4577">
        <v>4576</v>
      </c>
      <c r="B4577">
        <v>214.86492699999999</v>
      </c>
      <c r="C4577" s="4">
        <v>1</v>
      </c>
      <c r="D4577">
        <v>213.07388800000001</v>
      </c>
      <c r="E4577" s="2">
        <v>2</v>
      </c>
      <c r="P4577">
        <v>2</v>
      </c>
      <c r="Q4577" t="str">
        <f t="shared" si="72"/>
        <v>12</v>
      </c>
    </row>
    <row r="4578" spans="1:17" x14ac:dyDescent="0.25">
      <c r="A4578">
        <v>4577</v>
      </c>
      <c r="B4578">
        <v>214.90142</v>
      </c>
      <c r="C4578" s="4">
        <v>1</v>
      </c>
      <c r="D4578">
        <v>213.08466100000001</v>
      </c>
      <c r="E4578" s="2">
        <v>2</v>
      </c>
      <c r="P4578">
        <v>2</v>
      </c>
      <c r="Q4578" t="str">
        <f t="shared" si="72"/>
        <v>12</v>
      </c>
    </row>
    <row r="4579" spans="1:17" x14ac:dyDescent="0.25">
      <c r="A4579">
        <v>4578</v>
      </c>
      <c r="D4579">
        <v>213.05301299999999</v>
      </c>
      <c r="E4579" s="2">
        <v>2</v>
      </c>
      <c r="F4579">
        <v>213.411911</v>
      </c>
      <c r="G4579" s="3">
        <v>3</v>
      </c>
      <c r="P4579">
        <v>2</v>
      </c>
      <c r="Q4579" t="str">
        <f t="shared" si="72"/>
        <v>23</v>
      </c>
    </row>
    <row r="4580" spans="1:17" x14ac:dyDescent="0.25">
      <c r="A4580">
        <v>4579</v>
      </c>
      <c r="D4580">
        <v>213.11548400000001</v>
      </c>
      <c r="E4580" s="2">
        <v>2</v>
      </c>
      <c r="F4580">
        <v>213.42211699999999</v>
      </c>
      <c r="G4580" s="3">
        <v>3</v>
      </c>
      <c r="H4580">
        <v>212.619067</v>
      </c>
      <c r="I4580" s="5">
        <v>4</v>
      </c>
      <c r="P4580">
        <v>3</v>
      </c>
      <c r="Q4580" t="str">
        <f t="shared" si="72"/>
        <v>234</v>
      </c>
    </row>
    <row r="4581" spans="1:17" x14ac:dyDescent="0.25">
      <c r="A4581">
        <v>4580</v>
      </c>
      <c r="F4581">
        <v>213.42541600000001</v>
      </c>
      <c r="G4581" s="3">
        <v>3</v>
      </c>
      <c r="H4581">
        <v>212.66313700000001</v>
      </c>
      <c r="I4581" s="5">
        <v>4</v>
      </c>
      <c r="P4581">
        <v>2</v>
      </c>
      <c r="Q4581" t="str">
        <f t="shared" si="72"/>
        <v>34</v>
      </c>
    </row>
    <row r="4582" spans="1:17" x14ac:dyDescent="0.25">
      <c r="A4582">
        <v>4581</v>
      </c>
      <c r="F4582">
        <v>213.425622</v>
      </c>
      <c r="G4582" s="3">
        <v>3</v>
      </c>
      <c r="H4582">
        <v>212.621386</v>
      </c>
      <c r="I4582" s="5">
        <v>4</v>
      </c>
      <c r="P4582">
        <v>2</v>
      </c>
      <c r="Q4582" t="str">
        <f t="shared" si="72"/>
        <v>34</v>
      </c>
    </row>
    <row r="4583" spans="1:17" x14ac:dyDescent="0.25">
      <c r="A4583">
        <v>4582</v>
      </c>
      <c r="F4583">
        <v>213.46701099999999</v>
      </c>
      <c r="G4583" s="3">
        <v>3</v>
      </c>
      <c r="H4583">
        <v>212.65035399999999</v>
      </c>
      <c r="I4583" s="5">
        <v>4</v>
      </c>
      <c r="P4583">
        <v>2</v>
      </c>
      <c r="Q4583" t="str">
        <f t="shared" si="72"/>
        <v>34</v>
      </c>
    </row>
    <row r="4584" spans="1:17" x14ac:dyDescent="0.25">
      <c r="A4584">
        <v>4583</v>
      </c>
      <c r="F4584">
        <v>213.450311</v>
      </c>
      <c r="G4584" s="3">
        <v>3</v>
      </c>
      <c r="H4584">
        <v>212.57716199999999</v>
      </c>
      <c r="I4584" s="5">
        <v>4</v>
      </c>
      <c r="P4584">
        <v>2</v>
      </c>
      <c r="Q4584" t="str">
        <f t="shared" si="72"/>
        <v>34</v>
      </c>
    </row>
    <row r="4585" spans="1:17" x14ac:dyDescent="0.25">
      <c r="A4585">
        <v>4584</v>
      </c>
      <c r="F4585">
        <v>213.519689</v>
      </c>
      <c r="G4585" s="3">
        <v>3</v>
      </c>
      <c r="H4585">
        <v>212.67576500000001</v>
      </c>
      <c r="I4585" s="5">
        <v>4</v>
      </c>
      <c r="P4585">
        <v>2</v>
      </c>
      <c r="Q4585" t="str">
        <f t="shared" si="72"/>
        <v>34</v>
      </c>
    </row>
    <row r="4586" spans="1:17" x14ac:dyDescent="0.25">
      <c r="A4586">
        <v>4585</v>
      </c>
      <c r="F4586">
        <v>213.44928099999998</v>
      </c>
      <c r="G4586" s="3">
        <v>3</v>
      </c>
      <c r="H4586">
        <v>212.63870499999999</v>
      </c>
      <c r="I4586" s="5">
        <v>4</v>
      </c>
      <c r="P4586">
        <v>2</v>
      </c>
      <c r="Q4586" t="str">
        <f t="shared" si="72"/>
        <v>34</v>
      </c>
    </row>
    <row r="4587" spans="1:17" x14ac:dyDescent="0.25">
      <c r="A4587">
        <v>4586</v>
      </c>
      <c r="F4587">
        <v>213.411911</v>
      </c>
      <c r="G4587" s="3">
        <v>3</v>
      </c>
      <c r="H4587">
        <v>212.59468699999999</v>
      </c>
      <c r="I4587" s="5">
        <v>4</v>
      </c>
      <c r="P4587">
        <v>2</v>
      </c>
      <c r="Q4587" t="str">
        <f t="shared" si="72"/>
        <v>34</v>
      </c>
    </row>
    <row r="4588" spans="1:17" x14ac:dyDescent="0.25">
      <c r="A4588">
        <v>4587</v>
      </c>
      <c r="H4588">
        <v>212.619067</v>
      </c>
      <c r="I4588" s="5">
        <v>4</v>
      </c>
      <c r="P4588">
        <v>1</v>
      </c>
      <c r="Q4588" t="str">
        <f t="shared" si="72"/>
        <v>4</v>
      </c>
    </row>
    <row r="4589" spans="1:17" x14ac:dyDescent="0.25">
      <c r="A4589">
        <v>4588</v>
      </c>
      <c r="H4589">
        <v>212.619067</v>
      </c>
      <c r="I4589" s="5">
        <v>4</v>
      </c>
      <c r="P4589">
        <v>1</v>
      </c>
      <c r="Q4589" t="str">
        <f t="shared" si="72"/>
        <v>4</v>
      </c>
    </row>
    <row r="4590" spans="1:17" x14ac:dyDescent="0.25">
      <c r="A4590">
        <v>4589</v>
      </c>
      <c r="B4590">
        <v>191.896128</v>
      </c>
      <c r="C4590" s="4">
        <v>1</v>
      </c>
      <c r="P4590">
        <v>1</v>
      </c>
      <c r="Q4590" t="str">
        <f t="shared" si="72"/>
        <v>1</v>
      </c>
    </row>
    <row r="4591" spans="1:17" x14ac:dyDescent="0.25">
      <c r="A4591">
        <v>4590</v>
      </c>
      <c r="B4591">
        <v>191.89638400000001</v>
      </c>
      <c r="C4591" s="4">
        <v>1</v>
      </c>
      <c r="P4591">
        <v>1</v>
      </c>
      <c r="Q4591" t="str">
        <f t="shared" si="72"/>
        <v>1</v>
      </c>
    </row>
    <row r="4592" spans="1:17" x14ac:dyDescent="0.25">
      <c r="A4592">
        <v>4591</v>
      </c>
      <c r="B4592">
        <v>191.93429</v>
      </c>
      <c r="C4592" s="4">
        <v>1</v>
      </c>
      <c r="P4592">
        <v>1</v>
      </c>
      <c r="Q4592" t="str">
        <f t="shared" si="72"/>
        <v>1</v>
      </c>
    </row>
    <row r="4593" spans="1:17" x14ac:dyDescent="0.25">
      <c r="A4593">
        <v>4592</v>
      </c>
      <c r="B4593">
        <v>191.923678</v>
      </c>
      <c r="C4593" s="4">
        <v>1</v>
      </c>
      <c r="P4593">
        <v>1</v>
      </c>
      <c r="Q4593" t="str">
        <f t="shared" si="72"/>
        <v>1</v>
      </c>
    </row>
    <row r="4594" spans="1:17" x14ac:dyDescent="0.25">
      <c r="A4594">
        <v>4593</v>
      </c>
      <c r="B4594">
        <v>191.916335</v>
      </c>
      <c r="C4594" s="4">
        <v>1</v>
      </c>
      <c r="P4594">
        <v>1</v>
      </c>
      <c r="Q4594" t="str">
        <f t="shared" si="72"/>
        <v>1</v>
      </c>
    </row>
    <row r="4595" spans="1:17" x14ac:dyDescent="0.25">
      <c r="A4595">
        <v>4594</v>
      </c>
      <c r="B4595">
        <v>191.90750700000001</v>
      </c>
      <c r="C4595" s="4">
        <v>1</v>
      </c>
      <c r="P4595">
        <v>1</v>
      </c>
      <c r="Q4595" t="str">
        <f t="shared" si="72"/>
        <v>1</v>
      </c>
    </row>
    <row r="4596" spans="1:17" x14ac:dyDescent="0.25">
      <c r="A4596">
        <v>4595</v>
      </c>
      <c r="B4596">
        <v>191.91954700000002</v>
      </c>
      <c r="C4596" s="4">
        <v>1</v>
      </c>
      <c r="P4596">
        <v>1</v>
      </c>
      <c r="Q4596" t="str">
        <f t="shared" si="72"/>
        <v>1</v>
      </c>
    </row>
    <row r="4597" spans="1:17" x14ac:dyDescent="0.25">
      <c r="A4597">
        <v>4596</v>
      </c>
      <c r="B4597">
        <v>191.91842100000002</v>
      </c>
      <c r="C4597" s="4">
        <v>1</v>
      </c>
      <c r="D4597">
        <v>184.96154300000001</v>
      </c>
      <c r="E4597" s="2">
        <v>2</v>
      </c>
      <c r="P4597">
        <v>2</v>
      </c>
      <c r="Q4597" t="str">
        <f t="shared" si="72"/>
        <v>12</v>
      </c>
    </row>
    <row r="4598" spans="1:17" x14ac:dyDescent="0.25">
      <c r="A4598">
        <v>4597</v>
      </c>
      <c r="B4598">
        <v>191.89868000000001</v>
      </c>
      <c r="C4598" s="4">
        <v>1</v>
      </c>
      <c r="D4598">
        <v>184.94435000000001</v>
      </c>
      <c r="E4598" s="2">
        <v>2</v>
      </c>
      <c r="P4598">
        <v>2</v>
      </c>
      <c r="Q4598" t="str">
        <f t="shared" si="72"/>
        <v>12</v>
      </c>
    </row>
    <row r="4599" spans="1:17" x14ac:dyDescent="0.25">
      <c r="A4599">
        <v>4598</v>
      </c>
      <c r="B4599">
        <v>191.896128</v>
      </c>
      <c r="C4599" s="4">
        <v>1</v>
      </c>
      <c r="D4599">
        <v>184.938075</v>
      </c>
      <c r="E4599" s="2">
        <v>2</v>
      </c>
      <c r="P4599">
        <v>2</v>
      </c>
      <c r="Q4599" t="str">
        <f t="shared" si="72"/>
        <v>12</v>
      </c>
    </row>
    <row r="4600" spans="1:17" x14ac:dyDescent="0.25">
      <c r="A4600">
        <v>4599</v>
      </c>
      <c r="B4600">
        <v>191.896128</v>
      </c>
      <c r="C4600" s="4">
        <v>1</v>
      </c>
      <c r="D4600">
        <v>184.92481100000001</v>
      </c>
      <c r="E4600" s="2">
        <v>2</v>
      </c>
      <c r="P4600">
        <v>2</v>
      </c>
      <c r="Q4600" t="str">
        <f t="shared" si="72"/>
        <v>12</v>
      </c>
    </row>
    <row r="4601" spans="1:17" x14ac:dyDescent="0.25">
      <c r="A4601">
        <v>4600</v>
      </c>
      <c r="D4601">
        <v>184.93169600000002</v>
      </c>
      <c r="E4601" s="2">
        <v>2</v>
      </c>
      <c r="P4601">
        <v>1</v>
      </c>
      <c r="Q4601" t="str">
        <f t="shared" si="72"/>
        <v>2</v>
      </c>
    </row>
    <row r="4602" spans="1:17" x14ac:dyDescent="0.25">
      <c r="A4602">
        <v>4601</v>
      </c>
      <c r="D4602">
        <v>184.947665</v>
      </c>
      <c r="E4602" s="2">
        <v>2</v>
      </c>
      <c r="P4602">
        <v>1</v>
      </c>
      <c r="Q4602" t="str">
        <f t="shared" si="72"/>
        <v>2</v>
      </c>
    </row>
    <row r="4603" spans="1:17" x14ac:dyDescent="0.25">
      <c r="A4603">
        <v>4602</v>
      </c>
      <c r="D4603">
        <v>184.95241000000001</v>
      </c>
      <c r="E4603" s="2">
        <v>2</v>
      </c>
      <c r="F4603">
        <v>188.61583899999999</v>
      </c>
      <c r="G4603" s="3">
        <v>3</v>
      </c>
      <c r="P4603">
        <v>2</v>
      </c>
      <c r="Q4603" t="str">
        <f t="shared" si="72"/>
        <v>23</v>
      </c>
    </row>
    <row r="4604" spans="1:17" x14ac:dyDescent="0.25">
      <c r="A4604">
        <v>4603</v>
      </c>
      <c r="D4604">
        <v>184.917258</v>
      </c>
      <c r="E4604" s="2">
        <v>2</v>
      </c>
      <c r="F4604">
        <v>188.64211499999999</v>
      </c>
      <c r="G4604" s="3">
        <v>3</v>
      </c>
      <c r="P4604">
        <v>2</v>
      </c>
      <c r="Q4604" t="str">
        <f t="shared" si="72"/>
        <v>23</v>
      </c>
    </row>
    <row r="4605" spans="1:17" x14ac:dyDescent="0.25">
      <c r="A4605">
        <v>4604</v>
      </c>
      <c r="D4605">
        <v>184.96154300000001</v>
      </c>
      <c r="E4605" s="2">
        <v>2</v>
      </c>
      <c r="F4605">
        <v>188.61828800000001</v>
      </c>
      <c r="G4605" s="3">
        <v>3</v>
      </c>
      <c r="P4605">
        <v>2</v>
      </c>
      <c r="Q4605" t="str">
        <f t="shared" si="72"/>
        <v>23</v>
      </c>
    </row>
    <row r="4606" spans="1:17" x14ac:dyDescent="0.25">
      <c r="A4606">
        <v>4605</v>
      </c>
      <c r="F4606">
        <v>188.630022</v>
      </c>
      <c r="G4606" s="3">
        <v>3</v>
      </c>
      <c r="H4606">
        <v>185.103781</v>
      </c>
      <c r="I4606" s="5">
        <v>4</v>
      </c>
      <c r="P4606">
        <v>2</v>
      </c>
      <c r="Q4606" t="str">
        <f t="shared" si="72"/>
        <v>34</v>
      </c>
    </row>
    <row r="4607" spans="1:17" x14ac:dyDescent="0.25">
      <c r="A4607">
        <v>4606</v>
      </c>
      <c r="F4607">
        <v>188.737414</v>
      </c>
      <c r="G4607" s="3">
        <v>3</v>
      </c>
      <c r="H4607">
        <v>185.01878200000002</v>
      </c>
      <c r="I4607" s="5">
        <v>4</v>
      </c>
      <c r="P4607">
        <v>2</v>
      </c>
      <c r="Q4607" t="str">
        <f t="shared" si="72"/>
        <v>34</v>
      </c>
    </row>
    <row r="4608" spans="1:17" x14ac:dyDescent="0.25">
      <c r="A4608">
        <v>4607</v>
      </c>
      <c r="F4608">
        <v>188.74307900000002</v>
      </c>
      <c r="G4608" s="3">
        <v>3</v>
      </c>
      <c r="H4608">
        <v>185.00046800000001</v>
      </c>
      <c r="I4608" s="5">
        <v>4</v>
      </c>
      <c r="P4608">
        <v>2</v>
      </c>
      <c r="Q4608" t="str">
        <f t="shared" si="72"/>
        <v>34</v>
      </c>
    </row>
    <row r="4609" spans="1:17" x14ac:dyDescent="0.25">
      <c r="A4609">
        <v>4608</v>
      </c>
      <c r="F4609">
        <v>188.75843700000001</v>
      </c>
      <c r="G4609" s="3">
        <v>3</v>
      </c>
      <c r="H4609">
        <v>185.008017</v>
      </c>
      <c r="I4609" s="5">
        <v>4</v>
      </c>
      <c r="P4609">
        <v>2</v>
      </c>
      <c r="Q4609" t="str">
        <f t="shared" si="72"/>
        <v>34</v>
      </c>
    </row>
    <row r="4610" spans="1:17" x14ac:dyDescent="0.25">
      <c r="A4610">
        <v>4609</v>
      </c>
      <c r="F4610">
        <v>188.66038</v>
      </c>
      <c r="G4610" s="3">
        <v>3</v>
      </c>
      <c r="H4610">
        <v>185.01434599999999</v>
      </c>
      <c r="I4610" s="5">
        <v>4</v>
      </c>
      <c r="P4610">
        <v>2</v>
      </c>
      <c r="Q4610" t="str">
        <f t="shared" ref="Q4610:Q4673" si="73">CONCATENATE(C4610,E4610,G4610,I4610)</f>
        <v>34</v>
      </c>
    </row>
    <row r="4611" spans="1:17" x14ac:dyDescent="0.25">
      <c r="A4611">
        <v>4610</v>
      </c>
      <c r="F4611">
        <v>188.61583899999999</v>
      </c>
      <c r="G4611" s="3">
        <v>3</v>
      </c>
      <c r="H4611">
        <v>185.00393500000001</v>
      </c>
      <c r="I4611" s="5">
        <v>4</v>
      </c>
      <c r="P4611">
        <v>2</v>
      </c>
      <c r="Q4611" t="str">
        <f t="shared" si="73"/>
        <v>34</v>
      </c>
    </row>
    <row r="4612" spans="1:17" x14ac:dyDescent="0.25">
      <c r="A4612">
        <v>4611</v>
      </c>
      <c r="H4612">
        <v>185.02939500000002</v>
      </c>
      <c r="I4612" s="5">
        <v>4</v>
      </c>
      <c r="P4612">
        <v>1</v>
      </c>
      <c r="Q4612" t="str">
        <f t="shared" si="73"/>
        <v>4</v>
      </c>
    </row>
    <row r="4613" spans="1:17" x14ac:dyDescent="0.25">
      <c r="A4613">
        <v>4612</v>
      </c>
      <c r="H4613">
        <v>185.03669200000002</v>
      </c>
      <c r="I4613" s="5">
        <v>4</v>
      </c>
      <c r="P4613">
        <v>1</v>
      </c>
      <c r="Q4613" t="str">
        <f t="shared" si="73"/>
        <v>4</v>
      </c>
    </row>
    <row r="4614" spans="1:17" x14ac:dyDescent="0.25">
      <c r="A4614">
        <v>4613</v>
      </c>
      <c r="B4614">
        <v>167.72402199999999</v>
      </c>
      <c r="C4614" s="4">
        <v>1</v>
      </c>
      <c r="H4614">
        <v>185.103781</v>
      </c>
      <c r="I4614" s="5">
        <v>4</v>
      </c>
      <c r="P4614">
        <v>2</v>
      </c>
      <c r="Q4614" t="str">
        <f t="shared" si="73"/>
        <v>14</v>
      </c>
    </row>
    <row r="4615" spans="1:17" x14ac:dyDescent="0.25">
      <c r="A4615">
        <v>4614</v>
      </c>
      <c r="B4615">
        <v>167.731675</v>
      </c>
      <c r="C4615" s="4">
        <v>1</v>
      </c>
      <c r="P4615">
        <v>1</v>
      </c>
      <c r="Q4615" t="str">
        <f t="shared" si="73"/>
        <v>1</v>
      </c>
    </row>
    <row r="4616" spans="1:17" x14ac:dyDescent="0.25">
      <c r="A4616">
        <v>4615</v>
      </c>
      <c r="B4616">
        <v>167.71147000000002</v>
      </c>
      <c r="C4616" s="4">
        <v>1</v>
      </c>
      <c r="P4616">
        <v>1</v>
      </c>
      <c r="Q4616" t="str">
        <f t="shared" si="73"/>
        <v>1</v>
      </c>
    </row>
    <row r="4617" spans="1:17" x14ac:dyDescent="0.25">
      <c r="A4617">
        <v>4616</v>
      </c>
      <c r="B4617">
        <v>167.833405</v>
      </c>
      <c r="C4617" s="4">
        <v>1</v>
      </c>
      <c r="P4617">
        <v>1</v>
      </c>
      <c r="Q4617" t="str">
        <f t="shared" si="73"/>
        <v>1</v>
      </c>
    </row>
    <row r="4618" spans="1:17" x14ac:dyDescent="0.25">
      <c r="A4618">
        <v>4617</v>
      </c>
      <c r="B4618">
        <v>167.862381</v>
      </c>
      <c r="C4618" s="4">
        <v>1</v>
      </c>
      <c r="P4618">
        <v>1</v>
      </c>
      <c r="Q4618" t="str">
        <f t="shared" si="73"/>
        <v>1</v>
      </c>
    </row>
    <row r="4619" spans="1:17" x14ac:dyDescent="0.25">
      <c r="A4619">
        <v>4618</v>
      </c>
      <c r="B4619">
        <v>167.87482900000001</v>
      </c>
      <c r="C4619" s="4">
        <v>1</v>
      </c>
      <c r="P4619">
        <v>1</v>
      </c>
      <c r="Q4619" t="str">
        <f t="shared" si="73"/>
        <v>1</v>
      </c>
    </row>
    <row r="4620" spans="1:17" x14ac:dyDescent="0.25">
      <c r="A4620">
        <v>4619</v>
      </c>
      <c r="B4620">
        <v>167.81631100000001</v>
      </c>
      <c r="C4620" s="4">
        <v>1</v>
      </c>
      <c r="P4620">
        <v>1</v>
      </c>
      <c r="Q4620" t="str">
        <f t="shared" si="73"/>
        <v>1</v>
      </c>
    </row>
    <row r="4621" spans="1:17" x14ac:dyDescent="0.25">
      <c r="A4621">
        <v>4620</v>
      </c>
      <c r="B4621">
        <v>167.79917</v>
      </c>
      <c r="C4621" s="4">
        <v>1</v>
      </c>
      <c r="D4621">
        <v>161.32471200000001</v>
      </c>
      <c r="E4621" s="2">
        <v>2</v>
      </c>
      <c r="P4621">
        <v>2</v>
      </c>
      <c r="Q4621" t="str">
        <f t="shared" si="73"/>
        <v>12</v>
      </c>
    </row>
    <row r="4622" spans="1:17" x14ac:dyDescent="0.25">
      <c r="A4622">
        <v>4621</v>
      </c>
      <c r="B4622">
        <v>167.68285</v>
      </c>
      <c r="C4622" s="4">
        <v>1</v>
      </c>
      <c r="D4622">
        <v>161.32159899999999</v>
      </c>
      <c r="E4622" s="2">
        <v>2</v>
      </c>
      <c r="P4622">
        <v>2</v>
      </c>
      <c r="Q4622" t="str">
        <f t="shared" si="73"/>
        <v>12</v>
      </c>
    </row>
    <row r="4623" spans="1:17" x14ac:dyDescent="0.25">
      <c r="A4623">
        <v>4622</v>
      </c>
      <c r="B4623">
        <v>167.72402199999999</v>
      </c>
      <c r="C4623" s="4">
        <v>1</v>
      </c>
      <c r="D4623">
        <v>161.29124400000001</v>
      </c>
      <c r="E4623" s="2">
        <v>2</v>
      </c>
      <c r="P4623">
        <v>2</v>
      </c>
      <c r="Q4623" t="str">
        <f t="shared" si="73"/>
        <v>12</v>
      </c>
    </row>
    <row r="4624" spans="1:17" x14ac:dyDescent="0.25">
      <c r="A4624">
        <v>4623</v>
      </c>
      <c r="D4624">
        <v>161.313998</v>
      </c>
      <c r="E4624" s="2">
        <v>2</v>
      </c>
      <c r="P4624">
        <v>1</v>
      </c>
      <c r="Q4624" t="str">
        <f t="shared" si="73"/>
        <v>2</v>
      </c>
    </row>
    <row r="4625" spans="1:17" x14ac:dyDescent="0.25">
      <c r="A4625">
        <v>4624</v>
      </c>
      <c r="D4625">
        <v>161.33573200000001</v>
      </c>
      <c r="E4625" s="2">
        <v>2</v>
      </c>
      <c r="P4625">
        <v>1</v>
      </c>
      <c r="Q4625" t="str">
        <f t="shared" si="73"/>
        <v>2</v>
      </c>
    </row>
    <row r="4626" spans="1:17" x14ac:dyDescent="0.25">
      <c r="A4626">
        <v>4625</v>
      </c>
      <c r="D4626">
        <v>161.36118900000002</v>
      </c>
      <c r="E4626" s="2">
        <v>2</v>
      </c>
      <c r="P4626">
        <v>1</v>
      </c>
      <c r="Q4626" t="str">
        <f t="shared" si="73"/>
        <v>2</v>
      </c>
    </row>
    <row r="4627" spans="1:17" x14ac:dyDescent="0.25">
      <c r="A4627">
        <v>4626</v>
      </c>
      <c r="D4627">
        <v>161.34578200000001</v>
      </c>
      <c r="E4627" s="2">
        <v>2</v>
      </c>
      <c r="P4627">
        <v>1</v>
      </c>
      <c r="Q4627" t="str">
        <f t="shared" si="73"/>
        <v>2</v>
      </c>
    </row>
    <row r="4628" spans="1:17" x14ac:dyDescent="0.25">
      <c r="A4628">
        <v>4627</v>
      </c>
      <c r="D4628">
        <v>161.29277500000001</v>
      </c>
      <c r="E4628" s="2">
        <v>2</v>
      </c>
      <c r="F4628">
        <v>164.60903000000002</v>
      </c>
      <c r="G4628" s="3">
        <v>3</v>
      </c>
      <c r="P4628">
        <v>2</v>
      </c>
      <c r="Q4628" t="str">
        <f t="shared" si="73"/>
        <v>23</v>
      </c>
    </row>
    <row r="4629" spans="1:17" x14ac:dyDescent="0.25">
      <c r="A4629">
        <v>4628</v>
      </c>
      <c r="D4629">
        <v>161.27507200000002</v>
      </c>
      <c r="E4629" s="2">
        <v>2</v>
      </c>
      <c r="F4629">
        <v>164.613113</v>
      </c>
      <c r="G4629" s="3">
        <v>3</v>
      </c>
      <c r="P4629">
        <v>2</v>
      </c>
      <c r="Q4629" t="str">
        <f t="shared" si="73"/>
        <v>23</v>
      </c>
    </row>
    <row r="4630" spans="1:17" x14ac:dyDescent="0.25">
      <c r="A4630">
        <v>4629</v>
      </c>
      <c r="D4630">
        <v>161.32471200000001</v>
      </c>
      <c r="E4630" s="2">
        <v>2</v>
      </c>
      <c r="F4630">
        <v>164.65214</v>
      </c>
      <c r="G4630" s="3">
        <v>3</v>
      </c>
      <c r="P4630">
        <v>2</v>
      </c>
      <c r="Q4630" t="str">
        <f t="shared" si="73"/>
        <v>23</v>
      </c>
    </row>
    <row r="4631" spans="1:17" x14ac:dyDescent="0.25">
      <c r="A4631">
        <v>4630</v>
      </c>
      <c r="F4631">
        <v>164.60836700000002</v>
      </c>
      <c r="G4631" s="3">
        <v>3</v>
      </c>
      <c r="H4631">
        <v>160.96401600000002</v>
      </c>
      <c r="I4631" s="5">
        <v>4</v>
      </c>
      <c r="P4631">
        <v>2</v>
      </c>
      <c r="Q4631" t="str">
        <f t="shared" si="73"/>
        <v>34</v>
      </c>
    </row>
    <row r="4632" spans="1:17" x14ac:dyDescent="0.25">
      <c r="A4632">
        <v>4631</v>
      </c>
      <c r="F4632">
        <v>164.65382500000001</v>
      </c>
      <c r="G4632" s="3">
        <v>3</v>
      </c>
      <c r="H4632">
        <v>161.008351</v>
      </c>
      <c r="I4632" s="5">
        <v>4</v>
      </c>
      <c r="P4632">
        <v>2</v>
      </c>
      <c r="Q4632" t="str">
        <f t="shared" si="73"/>
        <v>34</v>
      </c>
    </row>
    <row r="4633" spans="1:17" x14ac:dyDescent="0.25">
      <c r="A4633">
        <v>4632</v>
      </c>
      <c r="F4633">
        <v>164.70800400000002</v>
      </c>
      <c r="G4633" s="3">
        <v>3</v>
      </c>
      <c r="H4633">
        <v>160.99064800000002</v>
      </c>
      <c r="I4633" s="5">
        <v>4</v>
      </c>
      <c r="P4633">
        <v>2</v>
      </c>
      <c r="Q4633" t="str">
        <f t="shared" si="73"/>
        <v>34</v>
      </c>
    </row>
    <row r="4634" spans="1:17" x14ac:dyDescent="0.25">
      <c r="A4634">
        <v>4633</v>
      </c>
      <c r="F4634">
        <v>164.762595</v>
      </c>
      <c r="G4634" s="3">
        <v>3</v>
      </c>
      <c r="H4634">
        <v>160.94743600000001</v>
      </c>
      <c r="I4634" s="5">
        <v>4</v>
      </c>
      <c r="P4634">
        <v>2</v>
      </c>
      <c r="Q4634" t="str">
        <f t="shared" si="73"/>
        <v>34</v>
      </c>
    </row>
    <row r="4635" spans="1:17" x14ac:dyDescent="0.25">
      <c r="A4635">
        <v>4634</v>
      </c>
      <c r="F4635">
        <v>164.60903000000002</v>
      </c>
      <c r="G4635" s="3">
        <v>3</v>
      </c>
      <c r="H4635">
        <v>160.958405</v>
      </c>
      <c r="I4635" s="5">
        <v>4</v>
      </c>
      <c r="P4635">
        <v>2</v>
      </c>
      <c r="Q4635" t="str">
        <f t="shared" si="73"/>
        <v>34</v>
      </c>
    </row>
    <row r="4636" spans="1:17" x14ac:dyDescent="0.25">
      <c r="A4636">
        <v>4635</v>
      </c>
      <c r="H4636">
        <v>160.97677100000001</v>
      </c>
      <c r="I4636" s="5">
        <v>4</v>
      </c>
      <c r="P4636">
        <v>1</v>
      </c>
      <c r="Q4636" t="str">
        <f t="shared" si="73"/>
        <v>4</v>
      </c>
    </row>
    <row r="4637" spans="1:17" x14ac:dyDescent="0.25">
      <c r="A4637">
        <v>4636</v>
      </c>
      <c r="B4637">
        <v>136.39415200000002</v>
      </c>
      <c r="C4637" s="4">
        <v>1</v>
      </c>
      <c r="H4637">
        <v>160.953711</v>
      </c>
      <c r="I4637" s="5">
        <v>4</v>
      </c>
      <c r="P4637">
        <v>2</v>
      </c>
      <c r="Q4637" t="str">
        <f t="shared" si="73"/>
        <v>14</v>
      </c>
    </row>
    <row r="4638" spans="1:17" x14ac:dyDescent="0.25">
      <c r="A4638">
        <v>4637</v>
      </c>
      <c r="B4638">
        <v>136.39415200000002</v>
      </c>
      <c r="C4638" s="4">
        <v>1</v>
      </c>
      <c r="H4638">
        <v>161.043451</v>
      </c>
      <c r="I4638" s="5">
        <v>4</v>
      </c>
      <c r="P4638">
        <v>2</v>
      </c>
      <c r="Q4638" t="str">
        <f t="shared" si="73"/>
        <v>14</v>
      </c>
    </row>
    <row r="4639" spans="1:17" x14ac:dyDescent="0.25">
      <c r="A4639">
        <v>4638</v>
      </c>
      <c r="B4639">
        <v>136.39415200000002</v>
      </c>
      <c r="C4639" s="4">
        <v>1</v>
      </c>
      <c r="H4639">
        <v>161.011718</v>
      </c>
      <c r="I4639" s="5">
        <v>4</v>
      </c>
      <c r="P4639">
        <v>2</v>
      </c>
      <c r="Q4639" t="str">
        <f t="shared" si="73"/>
        <v>14</v>
      </c>
    </row>
    <row r="4640" spans="1:17" x14ac:dyDescent="0.25">
      <c r="A4640">
        <v>4639</v>
      </c>
      <c r="B4640">
        <v>136.39415200000002</v>
      </c>
      <c r="C4640" s="4">
        <v>1</v>
      </c>
      <c r="H4640">
        <v>160.96401600000002</v>
      </c>
      <c r="I4640" s="5">
        <v>4</v>
      </c>
      <c r="P4640">
        <v>2</v>
      </c>
      <c r="Q4640" t="str">
        <f t="shared" si="73"/>
        <v>14</v>
      </c>
    </row>
    <row r="4641" spans="1:17" x14ac:dyDescent="0.25">
      <c r="A4641">
        <v>4640</v>
      </c>
      <c r="B4641">
        <v>136.39415200000002</v>
      </c>
      <c r="C4641" s="4">
        <v>1</v>
      </c>
      <c r="P4641">
        <v>1</v>
      </c>
      <c r="Q4641" t="str">
        <f t="shared" si="73"/>
        <v>1</v>
      </c>
    </row>
    <row r="4642" spans="1:17" x14ac:dyDescent="0.25">
      <c r="A4642">
        <v>4641</v>
      </c>
      <c r="B4642">
        <v>136.39415200000002</v>
      </c>
      <c r="C4642" s="4">
        <v>1</v>
      </c>
      <c r="P4642">
        <v>1</v>
      </c>
      <c r="Q4642" t="str">
        <f t="shared" si="73"/>
        <v>1</v>
      </c>
    </row>
    <row r="4643" spans="1:17" x14ac:dyDescent="0.25">
      <c r="A4643">
        <v>4642</v>
      </c>
      <c r="B4643">
        <v>136.39415200000002</v>
      </c>
      <c r="C4643" s="4">
        <v>1</v>
      </c>
      <c r="P4643">
        <v>1</v>
      </c>
      <c r="Q4643" t="str">
        <f t="shared" si="73"/>
        <v>1</v>
      </c>
    </row>
    <row r="4644" spans="1:17" x14ac:dyDescent="0.25">
      <c r="A4644">
        <v>4643</v>
      </c>
      <c r="B4644">
        <v>136.39415200000002</v>
      </c>
      <c r="C4644" s="4">
        <v>1</v>
      </c>
      <c r="P4644">
        <v>1</v>
      </c>
      <c r="Q4644" t="str">
        <f t="shared" si="73"/>
        <v>1</v>
      </c>
    </row>
    <row r="4645" spans="1:17" x14ac:dyDescent="0.25">
      <c r="A4645">
        <v>4644</v>
      </c>
      <c r="B4645">
        <v>136.39415200000002</v>
      </c>
      <c r="C4645" s="4">
        <v>1</v>
      </c>
      <c r="P4645">
        <v>1</v>
      </c>
      <c r="Q4645" t="str">
        <f t="shared" si="73"/>
        <v>1</v>
      </c>
    </row>
    <row r="4646" spans="1:17" x14ac:dyDescent="0.25">
      <c r="A4646">
        <v>4645</v>
      </c>
      <c r="B4646">
        <v>136.39415200000002</v>
      </c>
      <c r="C4646" s="4">
        <v>1</v>
      </c>
      <c r="D4646">
        <v>130.77495800000003</v>
      </c>
      <c r="E4646" s="2">
        <v>2</v>
      </c>
      <c r="P4646">
        <v>2</v>
      </c>
      <c r="Q4646" t="str">
        <f t="shared" si="73"/>
        <v>12</v>
      </c>
    </row>
    <row r="4647" spans="1:17" x14ac:dyDescent="0.25">
      <c r="A4647">
        <v>4646</v>
      </c>
      <c r="B4647">
        <v>136.39415200000002</v>
      </c>
      <c r="C4647" s="4">
        <v>1</v>
      </c>
      <c r="D4647">
        <v>130.78898800000002</v>
      </c>
      <c r="E4647" s="2">
        <v>2</v>
      </c>
      <c r="P4647">
        <v>2</v>
      </c>
      <c r="Q4647" t="str">
        <f t="shared" si="73"/>
        <v>12</v>
      </c>
    </row>
    <row r="4648" spans="1:17" x14ac:dyDescent="0.25">
      <c r="A4648">
        <v>4647</v>
      </c>
      <c r="B4648">
        <v>136.39415200000002</v>
      </c>
      <c r="C4648" s="4">
        <v>1</v>
      </c>
      <c r="D4648">
        <v>130.74582500000002</v>
      </c>
      <c r="E4648" s="2">
        <v>2</v>
      </c>
      <c r="P4648">
        <v>2</v>
      </c>
      <c r="Q4648" t="str">
        <f t="shared" si="73"/>
        <v>12</v>
      </c>
    </row>
    <row r="4649" spans="1:17" x14ac:dyDescent="0.25">
      <c r="A4649">
        <v>4648</v>
      </c>
      <c r="D4649">
        <v>130.745058</v>
      </c>
      <c r="E4649" s="2">
        <v>2</v>
      </c>
      <c r="P4649">
        <v>1</v>
      </c>
      <c r="Q4649" t="str">
        <f t="shared" si="73"/>
        <v>2</v>
      </c>
    </row>
    <row r="4650" spans="1:17" x14ac:dyDescent="0.25">
      <c r="A4650">
        <v>4649</v>
      </c>
      <c r="D4650">
        <v>130.762766</v>
      </c>
      <c r="E4650" s="2">
        <v>2</v>
      </c>
      <c r="P4650">
        <v>1</v>
      </c>
      <c r="Q4650" t="str">
        <f t="shared" si="73"/>
        <v>2</v>
      </c>
    </row>
    <row r="4651" spans="1:17" x14ac:dyDescent="0.25">
      <c r="A4651">
        <v>4650</v>
      </c>
      <c r="D4651">
        <v>130.790819</v>
      </c>
      <c r="E4651" s="2">
        <v>2</v>
      </c>
      <c r="F4651">
        <v>134.82928700000002</v>
      </c>
      <c r="G4651" s="3">
        <v>3</v>
      </c>
      <c r="P4651">
        <v>2</v>
      </c>
      <c r="Q4651" t="str">
        <f t="shared" si="73"/>
        <v>23</v>
      </c>
    </row>
    <row r="4652" spans="1:17" x14ac:dyDescent="0.25">
      <c r="A4652">
        <v>4651</v>
      </c>
      <c r="D4652">
        <v>130.79745300000002</v>
      </c>
      <c r="E4652" s="2">
        <v>2</v>
      </c>
      <c r="F4652">
        <v>134.82928700000002</v>
      </c>
      <c r="G4652" s="3">
        <v>3</v>
      </c>
      <c r="P4652">
        <v>2</v>
      </c>
      <c r="Q4652" t="str">
        <f t="shared" si="73"/>
        <v>23</v>
      </c>
    </row>
    <row r="4653" spans="1:17" x14ac:dyDescent="0.25">
      <c r="A4653">
        <v>4652</v>
      </c>
      <c r="D4653">
        <v>130.80357600000002</v>
      </c>
      <c r="E4653" s="2">
        <v>2</v>
      </c>
      <c r="F4653">
        <v>134.82928700000002</v>
      </c>
      <c r="G4653" s="3">
        <v>3</v>
      </c>
      <c r="P4653">
        <v>2</v>
      </c>
      <c r="Q4653" t="str">
        <f t="shared" si="73"/>
        <v>23</v>
      </c>
    </row>
    <row r="4654" spans="1:17" x14ac:dyDescent="0.25">
      <c r="A4654">
        <v>4653</v>
      </c>
      <c r="D4654">
        <v>130.77495800000003</v>
      </c>
      <c r="E4654" s="2">
        <v>2</v>
      </c>
      <c r="F4654">
        <v>134.82928700000002</v>
      </c>
      <c r="G4654" s="3">
        <v>3</v>
      </c>
      <c r="P4654">
        <v>2</v>
      </c>
      <c r="Q4654" t="str">
        <f t="shared" si="73"/>
        <v>23</v>
      </c>
    </row>
    <row r="4655" spans="1:17" x14ac:dyDescent="0.25">
      <c r="A4655">
        <v>4654</v>
      </c>
      <c r="F4655">
        <v>134.82928700000002</v>
      </c>
      <c r="G4655" s="3">
        <v>3</v>
      </c>
      <c r="H4655">
        <v>130.76302200000001</v>
      </c>
      <c r="I4655" s="5">
        <v>4</v>
      </c>
      <c r="P4655">
        <v>2</v>
      </c>
      <c r="Q4655" t="str">
        <f t="shared" si="73"/>
        <v>34</v>
      </c>
    </row>
    <row r="4656" spans="1:17" x14ac:dyDescent="0.25">
      <c r="A4656">
        <v>4655</v>
      </c>
      <c r="F4656">
        <v>134.82928700000002</v>
      </c>
      <c r="G4656" s="3">
        <v>3</v>
      </c>
      <c r="H4656">
        <v>130.68746000000002</v>
      </c>
      <c r="I4656" s="5">
        <v>4</v>
      </c>
      <c r="P4656">
        <v>2</v>
      </c>
      <c r="Q4656" t="str">
        <f t="shared" si="73"/>
        <v>34</v>
      </c>
    </row>
    <row r="4657" spans="1:17" x14ac:dyDescent="0.25">
      <c r="A4657">
        <v>4656</v>
      </c>
      <c r="F4657">
        <v>134.82928700000002</v>
      </c>
      <c r="G4657" s="3">
        <v>3</v>
      </c>
      <c r="H4657">
        <v>130.76072100000002</v>
      </c>
      <c r="I4657" s="5">
        <v>4</v>
      </c>
      <c r="P4657">
        <v>2</v>
      </c>
      <c r="Q4657" t="str">
        <f t="shared" si="73"/>
        <v>34</v>
      </c>
    </row>
    <row r="4658" spans="1:17" x14ac:dyDescent="0.25">
      <c r="A4658">
        <v>4657</v>
      </c>
      <c r="F4658">
        <v>134.82928700000002</v>
      </c>
      <c r="G4658" s="3">
        <v>3</v>
      </c>
      <c r="H4658">
        <v>130.82148599999999</v>
      </c>
      <c r="I4658" s="5">
        <v>4</v>
      </c>
      <c r="P4658">
        <v>2</v>
      </c>
      <c r="Q4658" t="str">
        <f t="shared" si="73"/>
        <v>34</v>
      </c>
    </row>
    <row r="4659" spans="1:17" x14ac:dyDescent="0.25">
      <c r="A4659">
        <v>4658</v>
      </c>
      <c r="F4659">
        <v>134.82928700000002</v>
      </c>
      <c r="G4659" s="3">
        <v>3</v>
      </c>
      <c r="H4659">
        <v>130.82286300000001</v>
      </c>
      <c r="I4659" s="5">
        <v>4</v>
      </c>
      <c r="P4659">
        <v>2</v>
      </c>
      <c r="Q4659" t="str">
        <f t="shared" si="73"/>
        <v>34</v>
      </c>
    </row>
    <row r="4660" spans="1:17" x14ac:dyDescent="0.25">
      <c r="A4660">
        <v>4659</v>
      </c>
      <c r="H4660">
        <v>130.84566700000002</v>
      </c>
      <c r="I4660" s="5">
        <v>4</v>
      </c>
      <c r="P4660">
        <v>1</v>
      </c>
      <c r="Q4660" t="str">
        <f t="shared" si="73"/>
        <v>4</v>
      </c>
    </row>
    <row r="4661" spans="1:17" x14ac:dyDescent="0.25">
      <c r="A4661">
        <v>4660</v>
      </c>
      <c r="H4661">
        <v>130.882654</v>
      </c>
      <c r="I4661" s="5">
        <v>4</v>
      </c>
      <c r="P4661">
        <v>1</v>
      </c>
      <c r="Q4661" t="str">
        <f t="shared" si="73"/>
        <v>4</v>
      </c>
    </row>
    <row r="4662" spans="1:17" x14ac:dyDescent="0.25">
      <c r="A4662">
        <v>4661</v>
      </c>
      <c r="H4662">
        <v>130.76302200000001</v>
      </c>
      <c r="I4662" s="5">
        <v>4</v>
      </c>
      <c r="P4662">
        <v>1</v>
      </c>
      <c r="Q4662" t="str">
        <f t="shared" si="73"/>
        <v>4</v>
      </c>
    </row>
    <row r="4663" spans="1:17" x14ac:dyDescent="0.25">
      <c r="A4663">
        <v>4662</v>
      </c>
      <c r="H4663">
        <v>130.76302200000001</v>
      </c>
      <c r="I4663" s="5">
        <v>4</v>
      </c>
      <c r="P4663">
        <v>1</v>
      </c>
      <c r="Q4663" t="str">
        <f t="shared" si="73"/>
        <v>4</v>
      </c>
    </row>
    <row r="4664" spans="1:17" x14ac:dyDescent="0.25">
      <c r="A4664">
        <v>4663</v>
      </c>
      <c r="B4664">
        <v>113.31137700000001</v>
      </c>
      <c r="C4664" s="4">
        <v>1</v>
      </c>
      <c r="P4664">
        <v>1</v>
      </c>
      <c r="Q4664" t="str">
        <f t="shared" si="73"/>
        <v>1</v>
      </c>
    </row>
    <row r="4665" spans="1:17" x14ac:dyDescent="0.25">
      <c r="A4665">
        <v>4664</v>
      </c>
      <c r="B4665">
        <v>113.30178700000002</v>
      </c>
      <c r="C4665" s="4">
        <v>1</v>
      </c>
      <c r="P4665">
        <v>1</v>
      </c>
      <c r="Q4665" t="str">
        <f t="shared" si="73"/>
        <v>1</v>
      </c>
    </row>
    <row r="4666" spans="1:17" x14ac:dyDescent="0.25">
      <c r="A4666">
        <v>4665</v>
      </c>
      <c r="B4666">
        <v>113.32795900000001</v>
      </c>
      <c r="C4666" s="4">
        <v>1</v>
      </c>
      <c r="P4666">
        <v>1</v>
      </c>
      <c r="Q4666" t="str">
        <f t="shared" si="73"/>
        <v>1</v>
      </c>
    </row>
    <row r="4667" spans="1:17" x14ac:dyDescent="0.25">
      <c r="A4667">
        <v>4666</v>
      </c>
      <c r="B4667">
        <v>113.32979400000001</v>
      </c>
      <c r="C4667" s="4">
        <v>1</v>
      </c>
      <c r="P4667">
        <v>1</v>
      </c>
      <c r="Q4667" t="str">
        <f t="shared" si="73"/>
        <v>1</v>
      </c>
    </row>
    <row r="4668" spans="1:17" x14ac:dyDescent="0.25">
      <c r="A4668">
        <v>4667</v>
      </c>
      <c r="B4668">
        <v>113.33581800000002</v>
      </c>
      <c r="C4668" s="4">
        <v>1</v>
      </c>
      <c r="P4668">
        <v>1</v>
      </c>
      <c r="Q4668" t="str">
        <f t="shared" si="73"/>
        <v>1</v>
      </c>
    </row>
    <row r="4669" spans="1:17" x14ac:dyDescent="0.25">
      <c r="A4669">
        <v>4668</v>
      </c>
      <c r="B4669">
        <v>113.32086800000002</v>
      </c>
      <c r="C4669" s="4">
        <v>1</v>
      </c>
      <c r="P4669">
        <v>1</v>
      </c>
      <c r="Q4669" t="str">
        <f t="shared" si="73"/>
        <v>1</v>
      </c>
    </row>
    <row r="4670" spans="1:17" x14ac:dyDescent="0.25">
      <c r="A4670">
        <v>4669</v>
      </c>
      <c r="B4670">
        <v>113.32693700000002</v>
      </c>
      <c r="C4670" s="4">
        <v>1</v>
      </c>
      <c r="P4670">
        <v>1</v>
      </c>
      <c r="Q4670" t="str">
        <f t="shared" si="73"/>
        <v>1</v>
      </c>
    </row>
    <row r="4671" spans="1:17" x14ac:dyDescent="0.25">
      <c r="A4671">
        <v>4670</v>
      </c>
      <c r="B4671">
        <v>113.24510400000001</v>
      </c>
      <c r="C4671" s="4">
        <v>1</v>
      </c>
      <c r="P4671">
        <v>1</v>
      </c>
      <c r="Q4671" t="str">
        <f t="shared" si="73"/>
        <v>1</v>
      </c>
    </row>
    <row r="4672" spans="1:17" x14ac:dyDescent="0.25">
      <c r="A4672">
        <v>4671</v>
      </c>
      <c r="B4672">
        <v>113.24112500000001</v>
      </c>
      <c r="C4672" s="4">
        <v>1</v>
      </c>
      <c r="D4672">
        <v>104.828963</v>
      </c>
      <c r="E4672" s="2">
        <v>2</v>
      </c>
      <c r="P4672">
        <v>2</v>
      </c>
      <c r="Q4672" t="str">
        <f t="shared" si="73"/>
        <v>12</v>
      </c>
    </row>
    <row r="4673" spans="1:17" x14ac:dyDescent="0.25">
      <c r="A4673">
        <v>4672</v>
      </c>
      <c r="B4673">
        <v>113.31137700000001</v>
      </c>
      <c r="C4673" s="4">
        <v>1</v>
      </c>
      <c r="D4673">
        <v>104.86345100000001</v>
      </c>
      <c r="E4673" s="2">
        <v>2</v>
      </c>
      <c r="P4673">
        <v>2</v>
      </c>
      <c r="Q4673" t="str">
        <f t="shared" si="73"/>
        <v>12</v>
      </c>
    </row>
    <row r="4674" spans="1:17" x14ac:dyDescent="0.25">
      <c r="A4674">
        <v>4673</v>
      </c>
      <c r="D4674">
        <v>104.82207700000001</v>
      </c>
      <c r="E4674" s="2">
        <v>2</v>
      </c>
      <c r="P4674">
        <v>1</v>
      </c>
      <c r="Q4674" t="str">
        <f t="shared" ref="Q4674:Q4737" si="74">CONCATENATE(C4674,E4674,G4674,I4674)</f>
        <v>2</v>
      </c>
    </row>
    <row r="4675" spans="1:17" x14ac:dyDescent="0.25">
      <c r="A4675">
        <v>4674</v>
      </c>
      <c r="D4675">
        <v>104.81264</v>
      </c>
      <c r="E4675" s="2">
        <v>2</v>
      </c>
      <c r="P4675">
        <v>1</v>
      </c>
      <c r="Q4675" t="str">
        <f t="shared" si="74"/>
        <v>2</v>
      </c>
    </row>
    <row r="4676" spans="1:17" x14ac:dyDescent="0.25">
      <c r="A4676">
        <v>4675</v>
      </c>
      <c r="D4676">
        <v>104.807997</v>
      </c>
      <c r="E4676" s="2">
        <v>2</v>
      </c>
      <c r="P4676">
        <v>1</v>
      </c>
      <c r="Q4676" t="str">
        <f t="shared" si="74"/>
        <v>2</v>
      </c>
    </row>
    <row r="4677" spans="1:17" x14ac:dyDescent="0.25">
      <c r="A4677">
        <v>4676</v>
      </c>
      <c r="D4677">
        <v>104.804423</v>
      </c>
      <c r="E4677" s="2">
        <v>2</v>
      </c>
      <c r="F4677">
        <v>109.28153800000001</v>
      </c>
      <c r="G4677" s="3">
        <v>3</v>
      </c>
      <c r="P4677">
        <v>2</v>
      </c>
      <c r="Q4677" t="str">
        <f t="shared" si="74"/>
        <v>23</v>
      </c>
    </row>
    <row r="4678" spans="1:17" x14ac:dyDescent="0.25">
      <c r="A4678">
        <v>4677</v>
      </c>
      <c r="D4678">
        <v>104.828146</v>
      </c>
      <c r="E4678" s="2">
        <v>2</v>
      </c>
      <c r="F4678">
        <v>109.27526300000001</v>
      </c>
      <c r="G4678" s="3">
        <v>3</v>
      </c>
      <c r="P4678">
        <v>2</v>
      </c>
      <c r="Q4678" t="str">
        <f t="shared" si="74"/>
        <v>23</v>
      </c>
    </row>
    <row r="4679" spans="1:17" x14ac:dyDescent="0.25">
      <c r="A4679">
        <v>4678</v>
      </c>
      <c r="D4679">
        <v>104.828963</v>
      </c>
      <c r="E4679" s="2">
        <v>2</v>
      </c>
      <c r="F4679">
        <v>109.20368400000001</v>
      </c>
      <c r="G4679" s="3">
        <v>3</v>
      </c>
      <c r="P4679">
        <v>2</v>
      </c>
      <c r="Q4679" t="str">
        <f t="shared" si="74"/>
        <v>23</v>
      </c>
    </row>
    <row r="4680" spans="1:17" x14ac:dyDescent="0.25">
      <c r="A4680">
        <v>4679</v>
      </c>
      <c r="F4680">
        <v>109.24301700000001</v>
      </c>
      <c r="G4680" s="3">
        <v>3</v>
      </c>
      <c r="H4680">
        <v>104.48173700000001</v>
      </c>
      <c r="I4680" s="5">
        <v>4</v>
      </c>
      <c r="P4680">
        <v>2</v>
      </c>
      <c r="Q4680" t="str">
        <f t="shared" si="74"/>
        <v>34</v>
      </c>
    </row>
    <row r="4681" spans="1:17" x14ac:dyDescent="0.25">
      <c r="A4681">
        <v>4680</v>
      </c>
      <c r="F4681">
        <v>109.27321800000001</v>
      </c>
      <c r="G4681" s="3">
        <v>3</v>
      </c>
      <c r="H4681">
        <v>104.435259</v>
      </c>
      <c r="I4681" s="5">
        <v>4</v>
      </c>
      <c r="P4681">
        <v>2</v>
      </c>
      <c r="Q4681" t="str">
        <f t="shared" si="74"/>
        <v>34</v>
      </c>
    </row>
    <row r="4682" spans="1:17" x14ac:dyDescent="0.25">
      <c r="A4682">
        <v>4681</v>
      </c>
      <c r="F4682">
        <v>109.23082600000001</v>
      </c>
      <c r="G4682" s="3">
        <v>3</v>
      </c>
      <c r="H4682">
        <v>104.37857700000001</v>
      </c>
      <c r="I4682" s="5">
        <v>4</v>
      </c>
      <c r="P4682">
        <v>2</v>
      </c>
      <c r="Q4682" t="str">
        <f t="shared" si="74"/>
        <v>34</v>
      </c>
    </row>
    <row r="4683" spans="1:17" x14ac:dyDescent="0.25">
      <c r="A4683">
        <v>4682</v>
      </c>
      <c r="F4683">
        <v>109.28153800000001</v>
      </c>
      <c r="G4683" s="3">
        <v>3</v>
      </c>
      <c r="H4683">
        <v>104.40827</v>
      </c>
      <c r="I4683" s="5">
        <v>4</v>
      </c>
      <c r="P4683">
        <v>2</v>
      </c>
      <c r="Q4683" t="str">
        <f t="shared" si="74"/>
        <v>34</v>
      </c>
    </row>
    <row r="4684" spans="1:17" x14ac:dyDescent="0.25">
      <c r="A4684">
        <v>4683</v>
      </c>
      <c r="F4684">
        <v>109.28153800000001</v>
      </c>
      <c r="G4684" s="3">
        <v>3</v>
      </c>
      <c r="H4684">
        <v>104.414393</v>
      </c>
      <c r="I4684" s="5">
        <v>4</v>
      </c>
      <c r="P4684">
        <v>2</v>
      </c>
      <c r="Q4684" t="str">
        <f t="shared" si="74"/>
        <v>34</v>
      </c>
    </row>
    <row r="4685" spans="1:17" x14ac:dyDescent="0.25">
      <c r="A4685">
        <v>4684</v>
      </c>
      <c r="F4685">
        <v>109.28153800000001</v>
      </c>
      <c r="G4685" s="3">
        <v>3</v>
      </c>
      <c r="H4685">
        <v>104.43485100000001</v>
      </c>
      <c r="I4685" s="5">
        <v>4</v>
      </c>
      <c r="P4685">
        <v>2</v>
      </c>
      <c r="Q4685" t="str">
        <f t="shared" si="74"/>
        <v>34</v>
      </c>
    </row>
    <row r="4686" spans="1:17" x14ac:dyDescent="0.25">
      <c r="A4686">
        <v>4685</v>
      </c>
      <c r="H4686">
        <v>104.42546300000001</v>
      </c>
      <c r="I4686" s="5">
        <v>4</v>
      </c>
      <c r="P4686">
        <v>1</v>
      </c>
      <c r="Q4686" t="str">
        <f t="shared" si="74"/>
        <v>4</v>
      </c>
    </row>
    <row r="4687" spans="1:17" x14ac:dyDescent="0.25">
      <c r="A4687">
        <v>4686</v>
      </c>
      <c r="H4687">
        <v>104.463267</v>
      </c>
      <c r="I4687" s="5">
        <v>4</v>
      </c>
      <c r="P4687">
        <v>1</v>
      </c>
      <c r="Q4687" t="str">
        <f t="shared" si="74"/>
        <v>4</v>
      </c>
    </row>
    <row r="4688" spans="1:17" x14ac:dyDescent="0.25">
      <c r="A4688">
        <v>4687</v>
      </c>
      <c r="H4688">
        <v>104.48173700000001</v>
      </c>
      <c r="I4688" s="5">
        <v>4</v>
      </c>
      <c r="P4688">
        <v>1</v>
      </c>
      <c r="Q4688" t="str">
        <f t="shared" si="74"/>
        <v>4</v>
      </c>
    </row>
    <row r="4689" spans="1:17" x14ac:dyDescent="0.25">
      <c r="A4689">
        <v>4688</v>
      </c>
      <c r="B4689">
        <v>85.838064000000003</v>
      </c>
      <c r="C4689" s="4">
        <v>1</v>
      </c>
      <c r="H4689">
        <v>104.48173700000001</v>
      </c>
      <c r="I4689" s="5">
        <v>4</v>
      </c>
      <c r="P4689">
        <v>2</v>
      </c>
      <c r="Q4689" t="str">
        <f t="shared" si="74"/>
        <v>14</v>
      </c>
    </row>
    <row r="4690" spans="1:17" x14ac:dyDescent="0.25">
      <c r="A4690">
        <v>4689</v>
      </c>
      <c r="B4690">
        <v>85.851279000000005</v>
      </c>
      <c r="C4690" s="4">
        <v>1</v>
      </c>
      <c r="P4690">
        <v>1</v>
      </c>
      <c r="Q4690" t="str">
        <f t="shared" si="74"/>
        <v>1</v>
      </c>
    </row>
    <row r="4691" spans="1:17" x14ac:dyDescent="0.25">
      <c r="A4691">
        <v>4690</v>
      </c>
      <c r="B4691">
        <v>85.85352300000001</v>
      </c>
      <c r="C4691" s="4">
        <v>1</v>
      </c>
      <c r="P4691">
        <v>1</v>
      </c>
      <c r="Q4691" t="str">
        <f t="shared" si="74"/>
        <v>1</v>
      </c>
    </row>
    <row r="4692" spans="1:17" x14ac:dyDescent="0.25">
      <c r="A4692">
        <v>4691</v>
      </c>
      <c r="B4692">
        <v>85.878164000000012</v>
      </c>
      <c r="C4692" s="4">
        <v>1</v>
      </c>
      <c r="P4692">
        <v>1</v>
      </c>
      <c r="Q4692" t="str">
        <f t="shared" si="74"/>
        <v>1</v>
      </c>
    </row>
    <row r="4693" spans="1:17" x14ac:dyDescent="0.25">
      <c r="A4693">
        <v>4692</v>
      </c>
      <c r="B4693">
        <v>85.833729000000005</v>
      </c>
      <c r="C4693" s="4">
        <v>1</v>
      </c>
      <c r="P4693">
        <v>1</v>
      </c>
      <c r="Q4693" t="str">
        <f t="shared" si="74"/>
        <v>1</v>
      </c>
    </row>
    <row r="4694" spans="1:17" x14ac:dyDescent="0.25">
      <c r="A4694">
        <v>4693</v>
      </c>
      <c r="B4694">
        <v>85.84724700000001</v>
      </c>
      <c r="C4694" s="4">
        <v>1</v>
      </c>
      <c r="P4694">
        <v>1</v>
      </c>
      <c r="Q4694" t="str">
        <f t="shared" si="74"/>
        <v>1</v>
      </c>
    </row>
    <row r="4695" spans="1:17" x14ac:dyDescent="0.25">
      <c r="A4695">
        <v>4694</v>
      </c>
      <c r="B4695">
        <v>85.825362000000013</v>
      </c>
      <c r="C4695" s="4">
        <v>1</v>
      </c>
      <c r="P4695">
        <v>1</v>
      </c>
      <c r="Q4695" t="str">
        <f t="shared" si="74"/>
        <v>1</v>
      </c>
    </row>
    <row r="4696" spans="1:17" x14ac:dyDescent="0.25">
      <c r="A4696">
        <v>4695</v>
      </c>
      <c r="B4696">
        <v>85.835260000000005</v>
      </c>
      <c r="C4696" s="4">
        <v>1</v>
      </c>
      <c r="P4696">
        <v>1</v>
      </c>
      <c r="Q4696" t="str">
        <f t="shared" si="74"/>
        <v>1</v>
      </c>
    </row>
    <row r="4697" spans="1:17" x14ac:dyDescent="0.25">
      <c r="A4697">
        <v>4696</v>
      </c>
      <c r="B4697">
        <v>85.813219000000004</v>
      </c>
      <c r="C4697" s="4">
        <v>1</v>
      </c>
      <c r="D4697">
        <v>79.295854000000006</v>
      </c>
      <c r="E4697" s="2">
        <v>2</v>
      </c>
      <c r="P4697">
        <v>2</v>
      </c>
      <c r="Q4697" t="str">
        <f t="shared" si="74"/>
        <v>12</v>
      </c>
    </row>
    <row r="4698" spans="1:17" x14ac:dyDescent="0.25">
      <c r="A4698">
        <v>4697</v>
      </c>
      <c r="B4698">
        <v>85.850412000000006</v>
      </c>
      <c r="C4698" s="4">
        <v>1</v>
      </c>
      <c r="D4698">
        <v>79.22065400000001</v>
      </c>
      <c r="E4698" s="2">
        <v>2</v>
      </c>
      <c r="P4698">
        <v>2</v>
      </c>
      <c r="Q4698" t="str">
        <f t="shared" si="74"/>
        <v>12</v>
      </c>
    </row>
    <row r="4699" spans="1:17" x14ac:dyDescent="0.25">
      <c r="A4699">
        <v>4698</v>
      </c>
      <c r="B4699">
        <v>85.838064000000003</v>
      </c>
      <c r="C4699" s="4">
        <v>1</v>
      </c>
      <c r="D4699">
        <v>79.264375999999999</v>
      </c>
      <c r="E4699" s="2">
        <v>2</v>
      </c>
      <c r="P4699">
        <v>2</v>
      </c>
      <c r="Q4699" t="str">
        <f t="shared" si="74"/>
        <v>12</v>
      </c>
    </row>
    <row r="4700" spans="1:17" x14ac:dyDescent="0.25">
      <c r="A4700">
        <v>4699</v>
      </c>
      <c r="D4700">
        <v>79.273458000000005</v>
      </c>
      <c r="E4700" s="2">
        <v>2</v>
      </c>
      <c r="P4700">
        <v>1</v>
      </c>
      <c r="Q4700" t="str">
        <f t="shared" si="74"/>
        <v>2</v>
      </c>
    </row>
    <row r="4701" spans="1:17" x14ac:dyDescent="0.25">
      <c r="A4701">
        <v>4700</v>
      </c>
      <c r="D4701">
        <v>79.259325000000004</v>
      </c>
      <c r="E4701" s="2">
        <v>2</v>
      </c>
      <c r="P4701">
        <v>1</v>
      </c>
      <c r="Q4701" t="str">
        <f t="shared" si="74"/>
        <v>2</v>
      </c>
    </row>
    <row r="4702" spans="1:17" x14ac:dyDescent="0.25">
      <c r="A4702">
        <v>4701</v>
      </c>
      <c r="D4702">
        <v>79.263867000000005</v>
      </c>
      <c r="E4702" s="2">
        <v>2</v>
      </c>
      <c r="F4702">
        <v>83.334011000000004</v>
      </c>
      <c r="G4702" s="3">
        <v>3</v>
      </c>
      <c r="P4702">
        <v>2</v>
      </c>
      <c r="Q4702" t="str">
        <f t="shared" si="74"/>
        <v>23</v>
      </c>
    </row>
    <row r="4703" spans="1:17" x14ac:dyDescent="0.25">
      <c r="A4703">
        <v>4702</v>
      </c>
      <c r="D4703">
        <v>79.26774300000001</v>
      </c>
      <c r="E4703" s="2">
        <v>2</v>
      </c>
      <c r="F4703">
        <v>83.343398000000008</v>
      </c>
      <c r="G4703" s="3">
        <v>3</v>
      </c>
      <c r="P4703">
        <v>2</v>
      </c>
      <c r="Q4703" t="str">
        <f t="shared" si="74"/>
        <v>23</v>
      </c>
    </row>
    <row r="4704" spans="1:17" x14ac:dyDescent="0.25">
      <c r="A4704">
        <v>4703</v>
      </c>
      <c r="D4704">
        <v>79.259377000000001</v>
      </c>
      <c r="E4704" s="2">
        <v>2</v>
      </c>
      <c r="F4704">
        <v>83.315798000000001</v>
      </c>
      <c r="G4704" s="3">
        <v>3</v>
      </c>
      <c r="P4704">
        <v>2</v>
      </c>
      <c r="Q4704" t="str">
        <f t="shared" si="74"/>
        <v>23</v>
      </c>
    </row>
    <row r="4705" spans="1:17" x14ac:dyDescent="0.25">
      <c r="A4705">
        <v>4704</v>
      </c>
      <c r="D4705">
        <v>79.295854000000006</v>
      </c>
      <c r="E4705" s="2">
        <v>2</v>
      </c>
      <c r="F4705">
        <v>83.378804000000002</v>
      </c>
      <c r="G4705" s="3">
        <v>3</v>
      </c>
      <c r="P4705">
        <v>2</v>
      </c>
      <c r="Q4705" t="str">
        <f t="shared" si="74"/>
        <v>23</v>
      </c>
    </row>
    <row r="4706" spans="1:17" x14ac:dyDescent="0.25">
      <c r="A4706">
        <v>4705</v>
      </c>
      <c r="D4706">
        <v>79.295854000000006</v>
      </c>
      <c r="E4706" s="2">
        <v>2</v>
      </c>
      <c r="F4706">
        <v>83.397936000000001</v>
      </c>
      <c r="G4706" s="3">
        <v>3</v>
      </c>
      <c r="H4706">
        <v>79.156831000000011</v>
      </c>
      <c r="I4706" s="5">
        <v>4</v>
      </c>
      <c r="P4706">
        <v>3</v>
      </c>
      <c r="Q4706" t="str">
        <f t="shared" si="74"/>
        <v>234</v>
      </c>
    </row>
    <row r="4707" spans="1:17" x14ac:dyDescent="0.25">
      <c r="A4707">
        <v>4706</v>
      </c>
      <c r="F4707">
        <v>83.406304000000006</v>
      </c>
      <c r="G4707" s="3">
        <v>3</v>
      </c>
      <c r="H4707">
        <v>79.080815000000001</v>
      </c>
      <c r="I4707" s="5">
        <v>4</v>
      </c>
      <c r="P4707">
        <v>2</v>
      </c>
      <c r="Q4707" t="str">
        <f t="shared" si="74"/>
        <v>34</v>
      </c>
    </row>
    <row r="4708" spans="1:17" x14ac:dyDescent="0.25">
      <c r="A4708">
        <v>4707</v>
      </c>
      <c r="F4708">
        <v>83.430231000000006</v>
      </c>
      <c r="G4708" s="3">
        <v>3</v>
      </c>
      <c r="H4708">
        <v>79.076478000000009</v>
      </c>
      <c r="I4708" s="5">
        <v>4</v>
      </c>
      <c r="P4708">
        <v>2</v>
      </c>
      <c r="Q4708" t="str">
        <f t="shared" si="74"/>
        <v>34</v>
      </c>
    </row>
    <row r="4709" spans="1:17" x14ac:dyDescent="0.25">
      <c r="A4709">
        <v>4708</v>
      </c>
      <c r="F4709">
        <v>83.371305000000007</v>
      </c>
      <c r="G4709" s="3">
        <v>3</v>
      </c>
      <c r="H4709">
        <v>79.058367000000004</v>
      </c>
      <c r="I4709" s="5">
        <v>4</v>
      </c>
      <c r="P4709">
        <v>2</v>
      </c>
      <c r="Q4709" t="str">
        <f t="shared" si="74"/>
        <v>34</v>
      </c>
    </row>
    <row r="4710" spans="1:17" x14ac:dyDescent="0.25">
      <c r="A4710">
        <v>4709</v>
      </c>
      <c r="F4710">
        <v>83.334011000000004</v>
      </c>
      <c r="G4710" s="3">
        <v>3</v>
      </c>
      <c r="H4710">
        <v>79.033317000000011</v>
      </c>
      <c r="I4710" s="5">
        <v>4</v>
      </c>
      <c r="P4710">
        <v>2</v>
      </c>
      <c r="Q4710" t="str">
        <f t="shared" si="74"/>
        <v>34</v>
      </c>
    </row>
    <row r="4711" spans="1:17" x14ac:dyDescent="0.25">
      <c r="A4711">
        <v>4710</v>
      </c>
      <c r="B4711">
        <v>66.313899000000006</v>
      </c>
      <c r="C4711" s="4">
        <v>1</v>
      </c>
      <c r="H4711">
        <v>79.035664000000011</v>
      </c>
      <c r="I4711" s="5">
        <v>4</v>
      </c>
      <c r="P4711">
        <v>2</v>
      </c>
      <c r="Q4711" t="str">
        <f t="shared" si="74"/>
        <v>14</v>
      </c>
    </row>
    <row r="4712" spans="1:17" x14ac:dyDescent="0.25">
      <c r="A4712">
        <v>4711</v>
      </c>
      <c r="B4712">
        <v>66.359111000000013</v>
      </c>
      <c r="C4712" s="4">
        <v>1</v>
      </c>
      <c r="H4712">
        <v>79.043317000000002</v>
      </c>
      <c r="I4712" s="5">
        <v>4</v>
      </c>
      <c r="P4712">
        <v>2</v>
      </c>
      <c r="Q4712" t="str">
        <f t="shared" si="74"/>
        <v>14</v>
      </c>
    </row>
    <row r="4713" spans="1:17" x14ac:dyDescent="0.25">
      <c r="A4713">
        <v>4712</v>
      </c>
      <c r="B4713">
        <v>66.35594900000001</v>
      </c>
      <c r="C4713" s="4">
        <v>1</v>
      </c>
      <c r="H4713">
        <v>79.095763000000005</v>
      </c>
      <c r="I4713" s="5">
        <v>4</v>
      </c>
      <c r="P4713">
        <v>2</v>
      </c>
      <c r="Q4713" t="str">
        <f t="shared" si="74"/>
        <v>14</v>
      </c>
    </row>
    <row r="4714" spans="1:17" x14ac:dyDescent="0.25">
      <c r="A4714">
        <v>4713</v>
      </c>
      <c r="B4714">
        <v>66.346419999999995</v>
      </c>
      <c r="C4714" s="4">
        <v>1</v>
      </c>
      <c r="H4714">
        <v>79.118058000000005</v>
      </c>
      <c r="I4714" s="5">
        <v>4</v>
      </c>
      <c r="P4714">
        <v>2</v>
      </c>
      <c r="Q4714" t="str">
        <f t="shared" si="74"/>
        <v>14</v>
      </c>
    </row>
    <row r="4715" spans="1:17" x14ac:dyDescent="0.25">
      <c r="A4715">
        <v>4714</v>
      </c>
      <c r="B4715">
        <v>66.340053000000012</v>
      </c>
      <c r="C4715" s="4">
        <v>1</v>
      </c>
      <c r="H4715">
        <v>79.156831000000011</v>
      </c>
      <c r="I4715" s="5">
        <v>4</v>
      </c>
      <c r="P4715">
        <v>2</v>
      </c>
      <c r="Q4715" t="str">
        <f t="shared" si="74"/>
        <v>14</v>
      </c>
    </row>
    <row r="4716" spans="1:17" x14ac:dyDescent="0.25">
      <c r="A4716">
        <v>4715</v>
      </c>
      <c r="B4716">
        <v>66.361739999999998</v>
      </c>
      <c r="C4716" s="4">
        <v>1</v>
      </c>
      <c r="H4716">
        <v>79.156831000000011</v>
      </c>
      <c r="I4716" s="5">
        <v>4</v>
      </c>
      <c r="P4716">
        <v>2</v>
      </c>
      <c r="Q4716" t="str">
        <f t="shared" si="74"/>
        <v>14</v>
      </c>
    </row>
    <row r="4717" spans="1:17" x14ac:dyDescent="0.25">
      <c r="A4717">
        <v>4716</v>
      </c>
      <c r="B4717">
        <v>66.334426000000008</v>
      </c>
      <c r="C4717" s="4">
        <v>1</v>
      </c>
      <c r="P4717">
        <v>1</v>
      </c>
      <c r="Q4717" t="str">
        <f t="shared" si="74"/>
        <v>1</v>
      </c>
    </row>
    <row r="4718" spans="1:17" x14ac:dyDescent="0.25">
      <c r="A4718">
        <v>4717</v>
      </c>
      <c r="B4718">
        <v>66.362369000000001</v>
      </c>
      <c r="C4718" s="4">
        <v>1</v>
      </c>
      <c r="P4718">
        <v>1</v>
      </c>
      <c r="Q4718" t="str">
        <f t="shared" si="74"/>
        <v>1</v>
      </c>
    </row>
    <row r="4719" spans="1:17" x14ac:dyDescent="0.25">
      <c r="A4719">
        <v>4718</v>
      </c>
      <c r="B4719">
        <v>66.346632999999997</v>
      </c>
      <c r="C4719" s="4">
        <v>1</v>
      </c>
      <c r="P4719">
        <v>1</v>
      </c>
      <c r="Q4719" t="str">
        <f t="shared" si="74"/>
        <v>1</v>
      </c>
    </row>
    <row r="4720" spans="1:17" x14ac:dyDescent="0.25">
      <c r="A4720">
        <v>4719</v>
      </c>
      <c r="B4720">
        <v>66.384212000000005</v>
      </c>
      <c r="C4720" s="4">
        <v>1</v>
      </c>
      <c r="P4720">
        <v>1</v>
      </c>
      <c r="Q4720" t="str">
        <f t="shared" si="74"/>
        <v>1</v>
      </c>
    </row>
    <row r="4721" spans="1:17" x14ac:dyDescent="0.25">
      <c r="A4721">
        <v>4720</v>
      </c>
      <c r="B4721">
        <v>66.313899000000006</v>
      </c>
      <c r="C4721" s="4">
        <v>1</v>
      </c>
      <c r="D4721">
        <v>58.139530000000001</v>
      </c>
      <c r="E4721" s="2">
        <v>2</v>
      </c>
      <c r="P4721">
        <v>2</v>
      </c>
      <c r="Q4721" t="str">
        <f t="shared" si="74"/>
        <v>12</v>
      </c>
    </row>
    <row r="4722" spans="1:17" x14ac:dyDescent="0.25">
      <c r="A4722">
        <v>4721</v>
      </c>
      <c r="B4722">
        <v>66.313899000000006</v>
      </c>
      <c r="C4722" s="4">
        <v>1</v>
      </c>
      <c r="D4722">
        <v>58.169898000000003</v>
      </c>
      <c r="E4722" s="2">
        <v>2</v>
      </c>
      <c r="P4722">
        <v>2</v>
      </c>
      <c r="Q4722" t="str">
        <f t="shared" si="74"/>
        <v>12</v>
      </c>
    </row>
    <row r="4723" spans="1:17" x14ac:dyDescent="0.25">
      <c r="A4723">
        <v>4722</v>
      </c>
      <c r="D4723">
        <v>58.169265000000003</v>
      </c>
      <c r="E4723" s="2">
        <v>2</v>
      </c>
      <c r="P4723">
        <v>1</v>
      </c>
      <c r="Q4723" t="str">
        <f t="shared" si="74"/>
        <v>2</v>
      </c>
    </row>
    <row r="4724" spans="1:17" x14ac:dyDescent="0.25">
      <c r="A4724">
        <v>4723</v>
      </c>
      <c r="D4724">
        <v>58.176055000000005</v>
      </c>
      <c r="E4724" s="2">
        <v>2</v>
      </c>
      <c r="P4724">
        <v>1</v>
      </c>
      <c r="Q4724" t="str">
        <f t="shared" si="74"/>
        <v>2</v>
      </c>
    </row>
    <row r="4725" spans="1:17" x14ac:dyDescent="0.25">
      <c r="A4725">
        <v>4724</v>
      </c>
      <c r="D4725">
        <v>58.199268000000004</v>
      </c>
      <c r="E4725" s="2">
        <v>2</v>
      </c>
      <c r="F4725">
        <v>65.001266000000001</v>
      </c>
      <c r="G4725" s="3">
        <v>3</v>
      </c>
      <c r="P4725">
        <v>2</v>
      </c>
      <c r="Q4725" t="str">
        <f t="shared" si="74"/>
        <v>23</v>
      </c>
    </row>
    <row r="4726" spans="1:17" x14ac:dyDescent="0.25">
      <c r="A4726">
        <v>4725</v>
      </c>
      <c r="D4726">
        <v>58.181896000000002</v>
      </c>
      <c r="E4726" s="2">
        <v>2</v>
      </c>
      <c r="F4726">
        <v>65.050632000000007</v>
      </c>
      <c r="G4726" s="3">
        <v>3</v>
      </c>
      <c r="P4726">
        <v>2</v>
      </c>
      <c r="Q4726" t="str">
        <f t="shared" si="74"/>
        <v>23</v>
      </c>
    </row>
    <row r="4727" spans="1:17" x14ac:dyDescent="0.25">
      <c r="A4727">
        <v>4726</v>
      </c>
      <c r="D4727">
        <v>58.176109000000004</v>
      </c>
      <c r="E4727" s="2">
        <v>2</v>
      </c>
      <c r="F4727">
        <v>65.020422999999994</v>
      </c>
      <c r="G4727" s="3">
        <v>3</v>
      </c>
      <c r="P4727">
        <v>2</v>
      </c>
      <c r="Q4727" t="str">
        <f t="shared" si="74"/>
        <v>23</v>
      </c>
    </row>
    <row r="4728" spans="1:17" x14ac:dyDescent="0.25">
      <c r="A4728">
        <v>4727</v>
      </c>
      <c r="D4728">
        <v>58.203266000000006</v>
      </c>
      <c r="E4728" s="2">
        <v>2</v>
      </c>
      <c r="F4728">
        <v>65.01258</v>
      </c>
      <c r="G4728" s="3">
        <v>3</v>
      </c>
      <c r="P4728">
        <v>2</v>
      </c>
      <c r="Q4728" t="str">
        <f t="shared" si="74"/>
        <v>23</v>
      </c>
    </row>
    <row r="4729" spans="1:17" x14ac:dyDescent="0.25">
      <c r="A4729">
        <v>4728</v>
      </c>
      <c r="D4729">
        <v>58.209529000000003</v>
      </c>
      <c r="E4729" s="2">
        <v>2</v>
      </c>
      <c r="F4729">
        <v>65.025794000000005</v>
      </c>
      <c r="G4729" s="3">
        <v>3</v>
      </c>
      <c r="P4729">
        <v>2</v>
      </c>
      <c r="Q4729" t="str">
        <f t="shared" si="74"/>
        <v>23</v>
      </c>
    </row>
    <row r="4730" spans="1:17" x14ac:dyDescent="0.25">
      <c r="A4730">
        <v>4729</v>
      </c>
      <c r="D4730">
        <v>58.231105000000007</v>
      </c>
      <c r="E4730" s="2">
        <v>2</v>
      </c>
      <c r="F4730">
        <v>65.032527000000002</v>
      </c>
      <c r="G4730" s="3">
        <v>3</v>
      </c>
      <c r="P4730">
        <v>2</v>
      </c>
      <c r="Q4730" t="str">
        <f t="shared" si="74"/>
        <v>23</v>
      </c>
    </row>
    <row r="4731" spans="1:17" x14ac:dyDescent="0.25">
      <c r="A4731">
        <v>4730</v>
      </c>
      <c r="D4731">
        <v>58.139530000000001</v>
      </c>
      <c r="E4731" s="2">
        <v>2</v>
      </c>
      <c r="F4731">
        <v>65.028582999999998</v>
      </c>
      <c r="G4731" s="3">
        <v>3</v>
      </c>
      <c r="H4731">
        <v>59.061531000000002</v>
      </c>
      <c r="I4731" s="5">
        <v>4</v>
      </c>
      <c r="P4731">
        <v>3</v>
      </c>
      <c r="Q4731" t="str">
        <f t="shared" si="74"/>
        <v>234</v>
      </c>
    </row>
    <row r="4732" spans="1:17" x14ac:dyDescent="0.25">
      <c r="A4732">
        <v>4731</v>
      </c>
      <c r="F4732">
        <v>65.052841000000001</v>
      </c>
      <c r="G4732" s="3">
        <v>3</v>
      </c>
      <c r="H4732">
        <v>59.102001000000001</v>
      </c>
      <c r="I4732" s="5">
        <v>4</v>
      </c>
      <c r="P4732">
        <v>2</v>
      </c>
      <c r="Q4732" t="str">
        <f t="shared" si="74"/>
        <v>34</v>
      </c>
    </row>
    <row r="4733" spans="1:17" x14ac:dyDescent="0.25">
      <c r="A4733">
        <v>4732</v>
      </c>
      <c r="F4733">
        <v>65.029636000000011</v>
      </c>
      <c r="G4733" s="3">
        <v>3</v>
      </c>
      <c r="H4733">
        <v>59.092056000000007</v>
      </c>
      <c r="I4733" s="5">
        <v>4</v>
      </c>
      <c r="P4733">
        <v>2</v>
      </c>
      <c r="Q4733" t="str">
        <f t="shared" si="74"/>
        <v>34</v>
      </c>
    </row>
    <row r="4734" spans="1:17" x14ac:dyDescent="0.25">
      <c r="A4734">
        <v>4733</v>
      </c>
      <c r="F4734">
        <v>65.001266000000001</v>
      </c>
      <c r="G4734" s="3">
        <v>3</v>
      </c>
      <c r="H4734">
        <v>59.090267000000004</v>
      </c>
      <c r="I4734" s="5">
        <v>4</v>
      </c>
      <c r="P4734">
        <v>2</v>
      </c>
      <c r="Q4734" t="str">
        <f t="shared" si="74"/>
        <v>34</v>
      </c>
    </row>
    <row r="4735" spans="1:17" x14ac:dyDescent="0.25">
      <c r="A4735">
        <v>4734</v>
      </c>
      <c r="F4735">
        <v>65.001266000000001</v>
      </c>
      <c r="G4735" s="3">
        <v>3</v>
      </c>
      <c r="H4735">
        <v>59.078319</v>
      </c>
      <c r="I4735" s="5">
        <v>4</v>
      </c>
      <c r="P4735">
        <v>2</v>
      </c>
      <c r="Q4735" t="str">
        <f t="shared" si="74"/>
        <v>34</v>
      </c>
    </row>
    <row r="4736" spans="1:17" x14ac:dyDescent="0.25">
      <c r="A4736">
        <v>4735</v>
      </c>
      <c r="B4736">
        <v>44.024059000000001</v>
      </c>
      <c r="C4736" s="4">
        <v>1</v>
      </c>
      <c r="H4736">
        <v>59.110897000000001</v>
      </c>
      <c r="I4736" s="5">
        <v>4</v>
      </c>
      <c r="P4736">
        <v>2</v>
      </c>
      <c r="Q4736" t="str">
        <f t="shared" si="74"/>
        <v>14</v>
      </c>
    </row>
    <row r="4737" spans="1:17" x14ac:dyDescent="0.25">
      <c r="A4737">
        <v>4736</v>
      </c>
      <c r="B4737">
        <v>43.954948000000002</v>
      </c>
      <c r="C4737" s="4">
        <v>1</v>
      </c>
      <c r="H4737">
        <v>59.157424000000006</v>
      </c>
      <c r="I4737" s="5">
        <v>4</v>
      </c>
      <c r="P4737">
        <v>2</v>
      </c>
      <c r="Q4737" t="str">
        <f t="shared" si="74"/>
        <v>14</v>
      </c>
    </row>
    <row r="4738" spans="1:17" x14ac:dyDescent="0.25">
      <c r="A4738">
        <v>4737</v>
      </c>
      <c r="B4738">
        <v>43.996688000000006</v>
      </c>
      <c r="C4738" s="4">
        <v>1</v>
      </c>
      <c r="H4738">
        <v>59.187000000000005</v>
      </c>
      <c r="I4738" s="5">
        <v>4</v>
      </c>
      <c r="P4738">
        <v>2</v>
      </c>
      <c r="Q4738" t="str">
        <f t="shared" ref="Q4738:Q4801" si="75">CONCATENATE(C4738,E4738,G4738,I4738)</f>
        <v>14</v>
      </c>
    </row>
    <row r="4739" spans="1:17" x14ac:dyDescent="0.25">
      <c r="A4739">
        <v>4738</v>
      </c>
      <c r="B4739">
        <v>44.029792</v>
      </c>
      <c r="C4739" s="4">
        <v>1</v>
      </c>
      <c r="H4739">
        <v>59.179950000000005</v>
      </c>
      <c r="I4739" s="5">
        <v>4</v>
      </c>
      <c r="P4739">
        <v>2</v>
      </c>
      <c r="Q4739" t="str">
        <f t="shared" si="75"/>
        <v>14</v>
      </c>
    </row>
    <row r="4740" spans="1:17" x14ac:dyDescent="0.25">
      <c r="A4740">
        <v>4739</v>
      </c>
      <c r="B4740">
        <v>44.010108000000002</v>
      </c>
      <c r="C4740" s="4">
        <v>1</v>
      </c>
      <c r="H4740">
        <v>59.061531000000002</v>
      </c>
      <c r="I4740" s="5">
        <v>4</v>
      </c>
      <c r="P4740">
        <v>2</v>
      </c>
      <c r="Q4740" t="str">
        <f t="shared" si="75"/>
        <v>14</v>
      </c>
    </row>
    <row r="4741" spans="1:17" x14ac:dyDescent="0.25">
      <c r="A4741">
        <v>4740</v>
      </c>
      <c r="B4741">
        <v>44.044689000000005</v>
      </c>
      <c r="C4741" s="4">
        <v>1</v>
      </c>
      <c r="H4741">
        <v>59.061531000000002</v>
      </c>
      <c r="I4741" s="5">
        <v>4</v>
      </c>
      <c r="P4741">
        <v>2</v>
      </c>
      <c r="Q4741" t="str">
        <f t="shared" si="75"/>
        <v>14</v>
      </c>
    </row>
    <row r="4742" spans="1:17" x14ac:dyDescent="0.25">
      <c r="A4742">
        <v>4741</v>
      </c>
      <c r="B4742">
        <v>44.089847000000006</v>
      </c>
      <c r="C4742" s="4">
        <v>1</v>
      </c>
      <c r="H4742">
        <v>59.061531000000002</v>
      </c>
      <c r="I4742" s="5">
        <v>4</v>
      </c>
      <c r="P4742">
        <v>2</v>
      </c>
      <c r="Q4742" t="str">
        <f t="shared" si="75"/>
        <v>14</v>
      </c>
    </row>
    <row r="4743" spans="1:17" x14ac:dyDescent="0.25">
      <c r="A4743">
        <v>4742</v>
      </c>
      <c r="B4743">
        <v>44.079109000000003</v>
      </c>
      <c r="C4743" s="4">
        <v>1</v>
      </c>
      <c r="P4743">
        <v>1</v>
      </c>
      <c r="Q4743" t="str">
        <f t="shared" si="75"/>
        <v>1</v>
      </c>
    </row>
    <row r="4744" spans="1:17" x14ac:dyDescent="0.25">
      <c r="A4744">
        <v>4743</v>
      </c>
      <c r="B4744">
        <v>44.077003000000005</v>
      </c>
      <c r="C4744" s="4">
        <v>1</v>
      </c>
      <c r="P4744">
        <v>1</v>
      </c>
      <c r="Q4744" t="str">
        <f t="shared" si="75"/>
        <v>1</v>
      </c>
    </row>
    <row r="4745" spans="1:17" x14ac:dyDescent="0.25">
      <c r="A4745">
        <v>4744</v>
      </c>
      <c r="B4745">
        <v>44.052055000000003</v>
      </c>
      <c r="C4745" s="4">
        <v>1</v>
      </c>
      <c r="P4745">
        <v>1</v>
      </c>
      <c r="Q4745" t="str">
        <f t="shared" si="75"/>
        <v>1</v>
      </c>
    </row>
    <row r="4746" spans="1:17" x14ac:dyDescent="0.25">
      <c r="A4746">
        <v>4745</v>
      </c>
      <c r="B4746">
        <v>44.013004000000002</v>
      </c>
      <c r="C4746" s="4">
        <v>1</v>
      </c>
      <c r="P4746">
        <v>1</v>
      </c>
      <c r="Q4746" t="str">
        <f t="shared" si="75"/>
        <v>1</v>
      </c>
    </row>
    <row r="4747" spans="1:17" x14ac:dyDescent="0.25">
      <c r="A4747">
        <v>4746</v>
      </c>
      <c r="B4747">
        <v>44.055320000000002</v>
      </c>
      <c r="C4747" s="4">
        <v>1</v>
      </c>
      <c r="P4747">
        <v>1</v>
      </c>
      <c r="Q4747" t="str">
        <f t="shared" si="75"/>
        <v>1</v>
      </c>
    </row>
    <row r="4748" spans="1:17" x14ac:dyDescent="0.25">
      <c r="A4748">
        <v>4747</v>
      </c>
      <c r="B4748">
        <v>44.024059000000001</v>
      </c>
      <c r="C4748" s="4">
        <v>1</v>
      </c>
      <c r="P4748">
        <v>1</v>
      </c>
      <c r="Q4748" t="str">
        <f t="shared" si="75"/>
        <v>1</v>
      </c>
    </row>
    <row r="4749" spans="1:17" x14ac:dyDescent="0.25">
      <c r="A4749">
        <v>4748</v>
      </c>
      <c r="D4749">
        <v>34.323267999999999</v>
      </c>
      <c r="E4749" s="2">
        <v>2</v>
      </c>
      <c r="P4749">
        <v>1</v>
      </c>
      <c r="Q4749" t="str">
        <f t="shared" si="75"/>
        <v>2</v>
      </c>
    </row>
    <row r="4750" spans="1:17" x14ac:dyDescent="0.25">
      <c r="A4750">
        <v>4749</v>
      </c>
      <c r="D4750">
        <v>34.306739000000007</v>
      </c>
      <c r="E4750" s="2">
        <v>2</v>
      </c>
      <c r="F4750">
        <v>43.941162000000006</v>
      </c>
      <c r="G4750" s="3">
        <v>3</v>
      </c>
      <c r="P4750">
        <v>2</v>
      </c>
      <c r="Q4750" t="str">
        <f t="shared" si="75"/>
        <v>23</v>
      </c>
    </row>
    <row r="4751" spans="1:17" x14ac:dyDescent="0.25">
      <c r="A4751">
        <v>4750</v>
      </c>
      <c r="D4751">
        <v>34.298635000000004</v>
      </c>
      <c r="E4751" s="2">
        <v>2</v>
      </c>
      <c r="F4751">
        <v>43.929267000000003</v>
      </c>
      <c r="G4751" s="3">
        <v>3</v>
      </c>
      <c r="P4751">
        <v>2</v>
      </c>
      <c r="Q4751" t="str">
        <f t="shared" si="75"/>
        <v>23</v>
      </c>
    </row>
    <row r="4752" spans="1:17" x14ac:dyDescent="0.25">
      <c r="A4752">
        <v>4751</v>
      </c>
      <c r="D4752">
        <v>34.323003</v>
      </c>
      <c r="E4752" s="2">
        <v>2</v>
      </c>
      <c r="F4752">
        <v>43.947479000000001</v>
      </c>
      <c r="G4752" s="3">
        <v>3</v>
      </c>
      <c r="P4752">
        <v>2</v>
      </c>
      <c r="Q4752" t="str">
        <f t="shared" si="75"/>
        <v>23</v>
      </c>
    </row>
    <row r="4753" spans="1:17" x14ac:dyDescent="0.25">
      <c r="A4753">
        <v>4752</v>
      </c>
      <c r="D4753">
        <v>34.327688000000002</v>
      </c>
      <c r="E4753" s="2">
        <v>2</v>
      </c>
      <c r="F4753">
        <v>43.939845000000005</v>
      </c>
      <c r="G4753" s="3">
        <v>3</v>
      </c>
      <c r="P4753">
        <v>2</v>
      </c>
      <c r="Q4753" t="str">
        <f t="shared" si="75"/>
        <v>23</v>
      </c>
    </row>
    <row r="4754" spans="1:17" x14ac:dyDescent="0.25">
      <c r="A4754">
        <v>4753</v>
      </c>
      <c r="D4754">
        <v>34.310738999999998</v>
      </c>
      <c r="E4754" s="2">
        <v>2</v>
      </c>
      <c r="F4754">
        <v>43.961845000000004</v>
      </c>
      <c r="G4754" s="3">
        <v>3</v>
      </c>
      <c r="P4754">
        <v>2</v>
      </c>
      <c r="Q4754" t="str">
        <f t="shared" si="75"/>
        <v>23</v>
      </c>
    </row>
    <row r="4755" spans="1:17" x14ac:dyDescent="0.25">
      <c r="A4755">
        <v>4754</v>
      </c>
      <c r="D4755">
        <v>34.297161000000003</v>
      </c>
      <c r="E4755" s="2">
        <v>2</v>
      </c>
      <c r="F4755">
        <v>43.968791000000003</v>
      </c>
      <c r="G4755" s="3">
        <v>3</v>
      </c>
      <c r="P4755">
        <v>2</v>
      </c>
      <c r="Q4755" t="str">
        <f t="shared" si="75"/>
        <v>23</v>
      </c>
    </row>
    <row r="4756" spans="1:17" x14ac:dyDescent="0.25">
      <c r="A4756">
        <v>4755</v>
      </c>
      <c r="D4756">
        <v>34.295425000000002</v>
      </c>
      <c r="E4756" s="2">
        <v>2</v>
      </c>
      <c r="F4756">
        <v>43.964740000000006</v>
      </c>
      <c r="G4756" s="3">
        <v>3</v>
      </c>
      <c r="P4756">
        <v>2</v>
      </c>
      <c r="Q4756" t="str">
        <f t="shared" si="75"/>
        <v>23</v>
      </c>
    </row>
    <row r="4757" spans="1:17" x14ac:dyDescent="0.25">
      <c r="A4757">
        <v>4756</v>
      </c>
      <c r="D4757">
        <v>34.285634000000002</v>
      </c>
      <c r="E4757" s="2">
        <v>2</v>
      </c>
      <c r="F4757">
        <v>43.951476</v>
      </c>
      <c r="G4757" s="3">
        <v>3</v>
      </c>
      <c r="P4757">
        <v>2</v>
      </c>
      <c r="Q4757" t="str">
        <f t="shared" si="75"/>
        <v>23</v>
      </c>
    </row>
    <row r="4758" spans="1:17" x14ac:dyDescent="0.25">
      <c r="A4758">
        <v>4757</v>
      </c>
      <c r="D4758">
        <v>34.306425000000004</v>
      </c>
      <c r="E4758" s="2">
        <v>2</v>
      </c>
      <c r="F4758">
        <v>43.972633000000002</v>
      </c>
      <c r="G4758" s="3">
        <v>3</v>
      </c>
      <c r="P4758">
        <v>2</v>
      </c>
      <c r="Q4758" t="str">
        <f t="shared" si="75"/>
        <v>23</v>
      </c>
    </row>
    <row r="4759" spans="1:17" x14ac:dyDescent="0.25">
      <c r="A4759">
        <v>4758</v>
      </c>
      <c r="D4759">
        <v>34.323267999999999</v>
      </c>
      <c r="E4759" s="2">
        <v>2</v>
      </c>
      <c r="F4759">
        <v>43.95</v>
      </c>
      <c r="G4759" s="3">
        <v>3</v>
      </c>
      <c r="P4759">
        <v>2</v>
      </c>
      <c r="Q4759" t="str">
        <f t="shared" si="75"/>
        <v>23</v>
      </c>
    </row>
    <row r="4760" spans="1:17" x14ac:dyDescent="0.25">
      <c r="A4760">
        <v>4759</v>
      </c>
      <c r="D4760">
        <v>34.323267999999999</v>
      </c>
      <c r="E4760" s="2">
        <v>2</v>
      </c>
      <c r="F4760">
        <v>43.932159000000006</v>
      </c>
      <c r="G4760" s="3">
        <v>3</v>
      </c>
      <c r="P4760">
        <v>2</v>
      </c>
      <c r="Q4760" t="str">
        <f t="shared" si="75"/>
        <v>23</v>
      </c>
    </row>
    <row r="4761" spans="1:17" x14ac:dyDescent="0.25">
      <c r="A4761">
        <v>4760</v>
      </c>
      <c r="F4761">
        <v>43.941162000000006</v>
      </c>
      <c r="G4761" s="3">
        <v>3</v>
      </c>
      <c r="H4761">
        <v>35.153793000000007</v>
      </c>
      <c r="I4761" s="5">
        <v>4</v>
      </c>
      <c r="P4761">
        <v>2</v>
      </c>
      <c r="Q4761" t="str">
        <f t="shared" si="75"/>
        <v>34</v>
      </c>
    </row>
    <row r="4762" spans="1:17" x14ac:dyDescent="0.25">
      <c r="A4762">
        <v>4761</v>
      </c>
      <c r="H4762">
        <v>35.048320000000004</v>
      </c>
      <c r="I4762" s="5">
        <v>4</v>
      </c>
      <c r="P4762">
        <v>1</v>
      </c>
      <c r="Q4762" t="str">
        <f t="shared" si="75"/>
        <v>4</v>
      </c>
    </row>
    <row r="4763" spans="1:17" x14ac:dyDescent="0.25">
      <c r="A4763">
        <v>4762</v>
      </c>
      <c r="H4763">
        <v>35.064899000000004</v>
      </c>
      <c r="I4763" s="5">
        <v>4</v>
      </c>
      <c r="P4763">
        <v>1</v>
      </c>
      <c r="Q4763" t="str">
        <f t="shared" si="75"/>
        <v>4</v>
      </c>
    </row>
    <row r="4764" spans="1:17" x14ac:dyDescent="0.25">
      <c r="A4764">
        <v>4763</v>
      </c>
      <c r="B4764">
        <v>22.372108000000004</v>
      </c>
      <c r="C4764" s="4">
        <v>1</v>
      </c>
      <c r="H4764">
        <v>35.060636000000002</v>
      </c>
      <c r="I4764" s="5">
        <v>4</v>
      </c>
      <c r="P4764">
        <v>2</v>
      </c>
      <c r="Q4764" t="str">
        <f t="shared" si="75"/>
        <v>14</v>
      </c>
    </row>
    <row r="4765" spans="1:17" x14ac:dyDescent="0.25">
      <c r="A4765">
        <v>4764</v>
      </c>
      <c r="B4765">
        <v>22.368530000000007</v>
      </c>
      <c r="C4765" s="4">
        <v>1</v>
      </c>
      <c r="H4765">
        <v>35.072265000000002</v>
      </c>
      <c r="I4765" s="5">
        <v>4</v>
      </c>
      <c r="P4765">
        <v>2</v>
      </c>
      <c r="Q4765" t="str">
        <f t="shared" si="75"/>
        <v>14</v>
      </c>
    </row>
    <row r="4766" spans="1:17" x14ac:dyDescent="0.25">
      <c r="A4766">
        <v>4765</v>
      </c>
      <c r="B4766">
        <v>22.401319000000001</v>
      </c>
      <c r="C4766" s="4">
        <v>1</v>
      </c>
      <c r="H4766">
        <v>35.094951000000002</v>
      </c>
      <c r="I4766" s="5">
        <v>4</v>
      </c>
      <c r="P4766">
        <v>2</v>
      </c>
      <c r="Q4766" t="str">
        <f t="shared" si="75"/>
        <v>14</v>
      </c>
    </row>
    <row r="4767" spans="1:17" x14ac:dyDescent="0.25">
      <c r="A4767">
        <v>4766</v>
      </c>
      <c r="B4767">
        <v>22.376951000000005</v>
      </c>
      <c r="C4767" s="4">
        <v>1</v>
      </c>
      <c r="H4767">
        <v>35.099740000000004</v>
      </c>
      <c r="I4767" s="5">
        <v>4</v>
      </c>
      <c r="P4767">
        <v>2</v>
      </c>
      <c r="Q4767" t="str">
        <f t="shared" si="75"/>
        <v>14</v>
      </c>
    </row>
    <row r="4768" spans="1:17" x14ac:dyDescent="0.25">
      <c r="A4768">
        <v>4767</v>
      </c>
      <c r="B4768">
        <v>22.373581999999999</v>
      </c>
      <c r="C4768" s="4">
        <v>1</v>
      </c>
      <c r="H4768">
        <v>35.078372000000002</v>
      </c>
      <c r="I4768" s="5">
        <v>4</v>
      </c>
      <c r="P4768">
        <v>2</v>
      </c>
      <c r="Q4768" t="str">
        <f t="shared" si="75"/>
        <v>14</v>
      </c>
    </row>
    <row r="4769" spans="1:17" x14ac:dyDescent="0.25">
      <c r="A4769">
        <v>4768</v>
      </c>
      <c r="B4769">
        <v>22.352739</v>
      </c>
      <c r="C4769" s="4">
        <v>1</v>
      </c>
      <c r="H4769">
        <v>35.097162000000004</v>
      </c>
      <c r="I4769" s="5">
        <v>4</v>
      </c>
      <c r="P4769">
        <v>2</v>
      </c>
      <c r="Q4769" t="str">
        <f t="shared" si="75"/>
        <v>14</v>
      </c>
    </row>
    <row r="4770" spans="1:17" x14ac:dyDescent="0.25">
      <c r="A4770">
        <v>4769</v>
      </c>
      <c r="B4770">
        <v>22.366424000000002</v>
      </c>
      <c r="C4770" s="4">
        <v>1</v>
      </c>
      <c r="H4770">
        <v>35.093213000000006</v>
      </c>
      <c r="I4770" s="5">
        <v>4</v>
      </c>
      <c r="P4770">
        <v>2</v>
      </c>
      <c r="Q4770" t="str">
        <f t="shared" si="75"/>
        <v>14</v>
      </c>
    </row>
    <row r="4771" spans="1:17" x14ac:dyDescent="0.25">
      <c r="A4771">
        <v>4770</v>
      </c>
      <c r="B4771">
        <v>22.378635000000003</v>
      </c>
      <c r="C4771" s="4">
        <v>1</v>
      </c>
      <c r="H4771">
        <v>35.098792000000003</v>
      </c>
      <c r="I4771" s="5">
        <v>4</v>
      </c>
      <c r="P4771">
        <v>2</v>
      </c>
      <c r="Q4771" t="str">
        <f t="shared" si="75"/>
        <v>14</v>
      </c>
    </row>
    <row r="4772" spans="1:17" x14ac:dyDescent="0.25">
      <c r="A4772">
        <v>4771</v>
      </c>
      <c r="B4772">
        <v>22.381425000000007</v>
      </c>
      <c r="C4772" s="4">
        <v>1</v>
      </c>
      <c r="H4772">
        <v>35.011583000000002</v>
      </c>
      <c r="I4772" s="5">
        <v>4</v>
      </c>
      <c r="P4772">
        <v>2</v>
      </c>
      <c r="Q4772" t="str">
        <f t="shared" si="75"/>
        <v>14</v>
      </c>
    </row>
    <row r="4773" spans="1:17" x14ac:dyDescent="0.25">
      <c r="A4773">
        <v>4772</v>
      </c>
      <c r="B4773">
        <v>22.391266999999999</v>
      </c>
      <c r="C4773" s="4">
        <v>1</v>
      </c>
      <c r="H4773">
        <v>35.153793000000007</v>
      </c>
      <c r="I4773" s="5">
        <v>4</v>
      </c>
      <c r="P4773">
        <v>2</v>
      </c>
      <c r="Q4773" t="str">
        <f t="shared" si="75"/>
        <v>14</v>
      </c>
    </row>
    <row r="4774" spans="1:17" x14ac:dyDescent="0.25">
      <c r="A4774">
        <v>4773</v>
      </c>
      <c r="B4774">
        <v>22.403581000000003</v>
      </c>
      <c r="C4774" s="4">
        <v>1</v>
      </c>
      <c r="P4774">
        <v>1</v>
      </c>
      <c r="Q4774" t="str">
        <f t="shared" si="75"/>
        <v>1</v>
      </c>
    </row>
    <row r="4775" spans="1:17" x14ac:dyDescent="0.25">
      <c r="A4775">
        <v>4774</v>
      </c>
      <c r="B4775">
        <v>22.434476000000004</v>
      </c>
      <c r="C4775" s="4">
        <v>1</v>
      </c>
      <c r="P4775">
        <v>1</v>
      </c>
      <c r="Q4775" t="str">
        <f t="shared" si="75"/>
        <v>1</v>
      </c>
    </row>
    <row r="4776" spans="1:17" x14ac:dyDescent="0.25">
      <c r="A4776">
        <v>4775</v>
      </c>
      <c r="B4776">
        <v>22.413003000000003</v>
      </c>
      <c r="C4776" s="4">
        <v>1</v>
      </c>
      <c r="P4776">
        <v>1</v>
      </c>
      <c r="Q4776" t="str">
        <f t="shared" si="75"/>
        <v>1</v>
      </c>
    </row>
    <row r="4777" spans="1:17" x14ac:dyDescent="0.25">
      <c r="A4777">
        <v>4776</v>
      </c>
      <c r="B4777">
        <v>22.386529000000003</v>
      </c>
      <c r="C4777" s="4">
        <v>1</v>
      </c>
      <c r="P4777">
        <v>1</v>
      </c>
      <c r="Q4777" t="str">
        <f t="shared" si="75"/>
        <v>1</v>
      </c>
    </row>
    <row r="4778" spans="1:17" x14ac:dyDescent="0.25">
      <c r="A4778">
        <v>4777</v>
      </c>
      <c r="B4778">
        <v>22.418004000000003</v>
      </c>
      <c r="C4778" s="4">
        <v>1</v>
      </c>
      <c r="P4778">
        <v>1</v>
      </c>
      <c r="Q4778" t="str">
        <f t="shared" si="75"/>
        <v>1</v>
      </c>
    </row>
    <row r="4779" spans="1:17" x14ac:dyDescent="0.25">
      <c r="A4779">
        <v>4778</v>
      </c>
      <c r="B4779">
        <v>22.372108000000004</v>
      </c>
      <c r="C4779" s="4">
        <v>1</v>
      </c>
      <c r="D4779">
        <v>14.246582000000004</v>
      </c>
      <c r="E4779" s="2">
        <v>2</v>
      </c>
      <c r="F4779">
        <v>23.334320000000005</v>
      </c>
      <c r="G4779" s="3">
        <v>3</v>
      </c>
      <c r="P4779">
        <v>3</v>
      </c>
      <c r="Q4779" t="str">
        <f t="shared" si="75"/>
        <v>123</v>
      </c>
    </row>
    <row r="4780" spans="1:17" x14ac:dyDescent="0.25">
      <c r="A4780">
        <v>4779</v>
      </c>
      <c r="D4780">
        <v>14.246582000000004</v>
      </c>
      <c r="E4780" s="2">
        <v>2</v>
      </c>
      <c r="F4780">
        <v>23.334320000000005</v>
      </c>
      <c r="G4780" s="3">
        <v>3</v>
      </c>
      <c r="P4780">
        <v>2</v>
      </c>
      <c r="Q4780" t="str">
        <f t="shared" si="75"/>
        <v>23</v>
      </c>
    </row>
    <row r="4781" spans="1:17" x14ac:dyDescent="0.25">
      <c r="A4781">
        <v>4780</v>
      </c>
      <c r="D4781">
        <v>14.246582000000004</v>
      </c>
      <c r="E4781" s="2">
        <v>2</v>
      </c>
      <c r="F4781">
        <v>23.334320000000005</v>
      </c>
      <c r="G4781" s="3">
        <v>3</v>
      </c>
      <c r="J4781">
        <v>38.801055000000005</v>
      </c>
      <c r="K4781" t="s">
        <v>22</v>
      </c>
      <c r="Q4781" t="str">
        <f t="shared" si="75"/>
        <v>23</v>
      </c>
    </row>
    <row r="4782" spans="1:17" x14ac:dyDescent="0.25">
      <c r="A4782">
        <v>4781</v>
      </c>
      <c r="Q4782" t="str">
        <f t="shared" si="75"/>
        <v/>
      </c>
    </row>
    <row r="4783" spans="1:17" x14ac:dyDescent="0.25">
      <c r="A4783">
        <v>4782</v>
      </c>
      <c r="J4783">
        <v>236.197711</v>
      </c>
      <c r="K4783" t="s">
        <v>22</v>
      </c>
      <c r="Q4783" t="str">
        <f t="shared" si="75"/>
        <v/>
      </c>
    </row>
    <row r="4784" spans="1:17" x14ac:dyDescent="0.25">
      <c r="A4784">
        <v>4783</v>
      </c>
      <c r="B4784">
        <v>233.52182300000001</v>
      </c>
      <c r="C4784" s="4">
        <v>1</v>
      </c>
      <c r="P4784">
        <v>1</v>
      </c>
      <c r="Q4784" t="str">
        <f t="shared" si="75"/>
        <v>1</v>
      </c>
    </row>
    <row r="4785" spans="1:17" x14ac:dyDescent="0.25">
      <c r="A4785">
        <v>4784</v>
      </c>
      <c r="B4785">
        <v>233.44940299999999</v>
      </c>
      <c r="C4785" s="4">
        <v>1</v>
      </c>
      <c r="P4785">
        <v>1</v>
      </c>
      <c r="Q4785" t="str">
        <f t="shared" si="75"/>
        <v>1</v>
      </c>
    </row>
    <row r="4786" spans="1:17" x14ac:dyDescent="0.25">
      <c r="A4786">
        <v>4785</v>
      </c>
      <c r="B4786">
        <v>233.46455900000001</v>
      </c>
      <c r="C4786" s="4">
        <v>1</v>
      </c>
      <c r="P4786">
        <v>1</v>
      </c>
      <c r="Q4786" t="str">
        <f t="shared" si="75"/>
        <v>1</v>
      </c>
    </row>
    <row r="4787" spans="1:17" x14ac:dyDescent="0.25">
      <c r="A4787">
        <v>4786</v>
      </c>
      <c r="B4787">
        <v>233.47631000000001</v>
      </c>
      <c r="C4787" s="4">
        <v>1</v>
      </c>
      <c r="D4787">
        <v>230.002421</v>
      </c>
      <c r="E4787" s="2">
        <v>2</v>
      </c>
      <c r="P4787">
        <v>2</v>
      </c>
      <c r="Q4787" t="str">
        <f t="shared" si="75"/>
        <v>12</v>
      </c>
    </row>
    <row r="4788" spans="1:17" x14ac:dyDescent="0.25">
      <c r="A4788">
        <v>4787</v>
      </c>
      <c r="B4788">
        <v>233.47228899999999</v>
      </c>
      <c r="C4788" s="4">
        <v>1</v>
      </c>
      <c r="D4788">
        <v>229.98804200000001</v>
      </c>
      <c r="E4788" s="2">
        <v>2</v>
      </c>
      <c r="P4788">
        <v>2</v>
      </c>
      <c r="Q4788" t="str">
        <f t="shared" si="75"/>
        <v>12</v>
      </c>
    </row>
    <row r="4789" spans="1:17" x14ac:dyDescent="0.25">
      <c r="A4789">
        <v>4788</v>
      </c>
      <c r="B4789">
        <v>233.46234200000001</v>
      </c>
      <c r="C4789" s="4">
        <v>1</v>
      </c>
      <c r="D4789">
        <v>229.998864</v>
      </c>
      <c r="E4789" s="2">
        <v>2</v>
      </c>
      <c r="P4789">
        <v>2</v>
      </c>
      <c r="Q4789" t="str">
        <f t="shared" si="75"/>
        <v>12</v>
      </c>
    </row>
    <row r="4790" spans="1:17" x14ac:dyDescent="0.25">
      <c r="A4790">
        <v>4789</v>
      </c>
      <c r="B4790">
        <v>233.48131100000001</v>
      </c>
      <c r="C4790" s="4">
        <v>1</v>
      </c>
      <c r="D4790">
        <v>230.005979</v>
      </c>
      <c r="E4790" s="2">
        <v>2</v>
      </c>
      <c r="P4790">
        <v>2</v>
      </c>
      <c r="Q4790" t="str">
        <f t="shared" si="75"/>
        <v>12</v>
      </c>
    </row>
    <row r="4791" spans="1:17" x14ac:dyDescent="0.25">
      <c r="A4791">
        <v>4790</v>
      </c>
      <c r="B4791">
        <v>233.49151499999999</v>
      </c>
      <c r="C4791" s="4">
        <v>1</v>
      </c>
      <c r="D4791">
        <v>230.00066899999999</v>
      </c>
      <c r="E4791" s="2">
        <v>2</v>
      </c>
      <c r="P4791">
        <v>2</v>
      </c>
      <c r="Q4791" t="str">
        <f t="shared" si="75"/>
        <v>12</v>
      </c>
    </row>
    <row r="4792" spans="1:17" x14ac:dyDescent="0.25">
      <c r="A4792">
        <v>4791</v>
      </c>
      <c r="B4792">
        <v>233.42533399999999</v>
      </c>
      <c r="C4792" s="4">
        <v>1</v>
      </c>
      <c r="D4792">
        <v>229.99432999999999</v>
      </c>
      <c r="E4792" s="2">
        <v>2</v>
      </c>
      <c r="P4792">
        <v>2</v>
      </c>
      <c r="Q4792" t="str">
        <f t="shared" si="75"/>
        <v>12</v>
      </c>
    </row>
    <row r="4793" spans="1:17" x14ac:dyDescent="0.25">
      <c r="A4793">
        <v>4792</v>
      </c>
      <c r="B4793">
        <v>233.52182300000001</v>
      </c>
      <c r="C4793" s="4">
        <v>1</v>
      </c>
      <c r="D4793">
        <v>229.98340300000001</v>
      </c>
      <c r="E4793" s="2">
        <v>2</v>
      </c>
      <c r="P4793">
        <v>2</v>
      </c>
      <c r="Q4793" t="str">
        <f t="shared" si="75"/>
        <v>12</v>
      </c>
    </row>
    <row r="4794" spans="1:17" x14ac:dyDescent="0.25">
      <c r="A4794">
        <v>4793</v>
      </c>
      <c r="D4794">
        <v>230.00433100000001</v>
      </c>
      <c r="E4794" s="2">
        <v>2</v>
      </c>
      <c r="P4794">
        <v>1</v>
      </c>
      <c r="Q4794" t="str">
        <f t="shared" si="75"/>
        <v>2</v>
      </c>
    </row>
    <row r="4795" spans="1:17" x14ac:dyDescent="0.25">
      <c r="A4795">
        <v>4794</v>
      </c>
      <c r="D4795">
        <v>229.90242899999998</v>
      </c>
      <c r="E4795" s="2">
        <v>2</v>
      </c>
      <c r="F4795">
        <v>231.87077600000001</v>
      </c>
      <c r="G4795" s="3">
        <v>3</v>
      </c>
      <c r="P4795">
        <v>2</v>
      </c>
      <c r="Q4795" t="str">
        <f t="shared" si="75"/>
        <v>23</v>
      </c>
    </row>
    <row r="4796" spans="1:17" x14ac:dyDescent="0.25">
      <c r="A4796">
        <v>4795</v>
      </c>
      <c r="D4796">
        <v>230.002421</v>
      </c>
      <c r="E4796" s="2">
        <v>2</v>
      </c>
      <c r="F4796">
        <v>231.85417999999999</v>
      </c>
      <c r="G4796" s="3">
        <v>3</v>
      </c>
      <c r="H4796">
        <v>230.03262599999999</v>
      </c>
      <c r="I4796" s="5">
        <v>4</v>
      </c>
      <c r="P4796">
        <v>3</v>
      </c>
      <c r="Q4796" t="str">
        <f t="shared" si="75"/>
        <v>234</v>
      </c>
    </row>
    <row r="4797" spans="1:17" x14ac:dyDescent="0.25">
      <c r="A4797">
        <v>4796</v>
      </c>
      <c r="F4797">
        <v>231.86840699999999</v>
      </c>
      <c r="G4797" s="3">
        <v>3</v>
      </c>
      <c r="H4797">
        <v>229.961961</v>
      </c>
      <c r="I4797" s="5">
        <v>4</v>
      </c>
      <c r="P4797">
        <v>2</v>
      </c>
      <c r="Q4797" t="str">
        <f t="shared" si="75"/>
        <v>34</v>
      </c>
    </row>
    <row r="4798" spans="1:17" x14ac:dyDescent="0.25">
      <c r="A4798">
        <v>4797</v>
      </c>
      <c r="F4798">
        <v>231.84304700000001</v>
      </c>
      <c r="G4798" s="3">
        <v>3</v>
      </c>
      <c r="H4798">
        <v>229.96861000000001</v>
      </c>
      <c r="I4798" s="5">
        <v>4</v>
      </c>
      <c r="P4798">
        <v>2</v>
      </c>
      <c r="Q4798" t="str">
        <f t="shared" si="75"/>
        <v>34</v>
      </c>
    </row>
    <row r="4799" spans="1:17" x14ac:dyDescent="0.25">
      <c r="A4799">
        <v>4798</v>
      </c>
      <c r="F4799">
        <v>231.89788899999999</v>
      </c>
      <c r="G4799" s="3">
        <v>3</v>
      </c>
      <c r="H4799">
        <v>229.92345699999998</v>
      </c>
      <c r="I4799" s="5">
        <v>4</v>
      </c>
      <c r="P4799">
        <v>2</v>
      </c>
      <c r="Q4799" t="str">
        <f t="shared" si="75"/>
        <v>34</v>
      </c>
    </row>
    <row r="4800" spans="1:17" x14ac:dyDescent="0.25">
      <c r="A4800">
        <v>4799</v>
      </c>
      <c r="F4800">
        <v>231.879333</v>
      </c>
      <c r="G4800" s="3">
        <v>3</v>
      </c>
      <c r="H4800">
        <v>229.94546600000001</v>
      </c>
      <c r="I4800" s="5">
        <v>4</v>
      </c>
      <c r="P4800">
        <v>2</v>
      </c>
      <c r="Q4800" t="str">
        <f t="shared" si="75"/>
        <v>34</v>
      </c>
    </row>
    <row r="4801" spans="1:17" x14ac:dyDescent="0.25">
      <c r="A4801">
        <v>4800</v>
      </c>
      <c r="F4801">
        <v>231.90701200000001</v>
      </c>
      <c r="G4801" s="3">
        <v>3</v>
      </c>
      <c r="H4801">
        <v>229.98278500000001</v>
      </c>
      <c r="I4801" s="5">
        <v>4</v>
      </c>
      <c r="P4801">
        <v>2</v>
      </c>
      <c r="Q4801" t="str">
        <f t="shared" si="75"/>
        <v>34</v>
      </c>
    </row>
    <row r="4802" spans="1:17" x14ac:dyDescent="0.25">
      <c r="A4802">
        <v>4801</v>
      </c>
      <c r="F4802">
        <v>231.901704</v>
      </c>
      <c r="G4802" s="3">
        <v>3</v>
      </c>
      <c r="H4802">
        <v>229.985929</v>
      </c>
      <c r="I4802" s="5">
        <v>4</v>
      </c>
      <c r="P4802">
        <v>2</v>
      </c>
      <c r="Q4802" t="str">
        <f t="shared" ref="Q4802:Q4865" si="76">CONCATENATE(C4802,E4802,G4802,I4802)</f>
        <v>34</v>
      </c>
    </row>
    <row r="4803" spans="1:17" x14ac:dyDescent="0.25">
      <c r="A4803">
        <v>4802</v>
      </c>
      <c r="F4803">
        <v>231.88314700000001</v>
      </c>
      <c r="G4803" s="3">
        <v>3</v>
      </c>
      <c r="H4803">
        <v>229.99051600000001</v>
      </c>
      <c r="I4803" s="5">
        <v>4</v>
      </c>
      <c r="P4803">
        <v>2</v>
      </c>
      <c r="Q4803" t="str">
        <f t="shared" si="76"/>
        <v>34</v>
      </c>
    </row>
    <row r="4804" spans="1:17" x14ac:dyDescent="0.25">
      <c r="A4804">
        <v>4803</v>
      </c>
      <c r="F4804">
        <v>231.87077600000001</v>
      </c>
      <c r="G4804" s="3">
        <v>3</v>
      </c>
      <c r="H4804">
        <v>230.02061800000001</v>
      </c>
      <c r="I4804" s="5">
        <v>4</v>
      </c>
      <c r="P4804">
        <v>2</v>
      </c>
      <c r="Q4804" t="str">
        <f t="shared" si="76"/>
        <v>34</v>
      </c>
    </row>
    <row r="4805" spans="1:17" x14ac:dyDescent="0.25">
      <c r="A4805">
        <v>4804</v>
      </c>
      <c r="H4805">
        <v>229.99953600000001</v>
      </c>
      <c r="I4805" s="5">
        <v>4</v>
      </c>
      <c r="P4805">
        <v>1</v>
      </c>
      <c r="Q4805" t="str">
        <f t="shared" si="76"/>
        <v>4</v>
      </c>
    </row>
    <row r="4806" spans="1:17" x14ac:dyDescent="0.25">
      <c r="A4806">
        <v>4805</v>
      </c>
      <c r="H4806">
        <v>230.03262599999999</v>
      </c>
      <c r="I4806" s="5">
        <v>4</v>
      </c>
      <c r="P4806">
        <v>1</v>
      </c>
      <c r="Q4806" t="str">
        <f t="shared" si="76"/>
        <v>4</v>
      </c>
    </row>
    <row r="4807" spans="1:17" x14ac:dyDescent="0.25">
      <c r="A4807">
        <v>4806</v>
      </c>
      <c r="P4807">
        <v>0</v>
      </c>
      <c r="Q4807" t="str">
        <f t="shared" si="76"/>
        <v/>
      </c>
    </row>
    <row r="4808" spans="1:17" x14ac:dyDescent="0.25">
      <c r="A4808">
        <v>4807</v>
      </c>
      <c r="P4808">
        <v>0</v>
      </c>
      <c r="Q4808" t="str">
        <f t="shared" si="76"/>
        <v/>
      </c>
    </row>
    <row r="4809" spans="1:17" x14ac:dyDescent="0.25">
      <c r="A4809">
        <v>4808</v>
      </c>
      <c r="P4809">
        <v>0</v>
      </c>
      <c r="Q4809" t="str">
        <f t="shared" si="76"/>
        <v/>
      </c>
    </row>
    <row r="4810" spans="1:17" x14ac:dyDescent="0.25">
      <c r="A4810">
        <v>4809</v>
      </c>
      <c r="B4810">
        <v>212.18012099999999</v>
      </c>
      <c r="C4810" s="4">
        <v>1</v>
      </c>
      <c r="P4810">
        <v>1</v>
      </c>
      <c r="Q4810" t="str">
        <f t="shared" si="76"/>
        <v>1</v>
      </c>
    </row>
    <row r="4811" spans="1:17" x14ac:dyDescent="0.25">
      <c r="A4811">
        <v>4810</v>
      </c>
      <c r="B4811">
        <v>212.18012099999999</v>
      </c>
      <c r="C4811" s="4">
        <v>1</v>
      </c>
      <c r="P4811">
        <v>1</v>
      </c>
      <c r="Q4811" t="str">
        <f t="shared" si="76"/>
        <v>1</v>
      </c>
    </row>
    <row r="4812" spans="1:17" x14ac:dyDescent="0.25">
      <c r="A4812">
        <v>4811</v>
      </c>
      <c r="B4812">
        <v>212.182389</v>
      </c>
      <c r="C4812" s="4">
        <v>1</v>
      </c>
      <c r="P4812">
        <v>1</v>
      </c>
      <c r="Q4812" t="str">
        <f t="shared" si="76"/>
        <v>1</v>
      </c>
    </row>
    <row r="4813" spans="1:17" x14ac:dyDescent="0.25">
      <c r="A4813">
        <v>4812</v>
      </c>
      <c r="B4813">
        <v>212.20877899999999</v>
      </c>
      <c r="C4813" s="4">
        <v>1</v>
      </c>
      <c r="P4813">
        <v>1</v>
      </c>
      <c r="Q4813" t="str">
        <f t="shared" si="76"/>
        <v>1</v>
      </c>
    </row>
    <row r="4814" spans="1:17" x14ac:dyDescent="0.25">
      <c r="A4814">
        <v>4813</v>
      </c>
      <c r="B4814">
        <v>212.21073799999999</v>
      </c>
      <c r="C4814" s="4">
        <v>1</v>
      </c>
      <c r="P4814">
        <v>1</v>
      </c>
      <c r="Q4814" t="str">
        <f t="shared" si="76"/>
        <v>1</v>
      </c>
    </row>
    <row r="4815" spans="1:17" x14ac:dyDescent="0.25">
      <c r="A4815">
        <v>4814</v>
      </c>
      <c r="B4815">
        <v>212.20218199999999</v>
      </c>
      <c r="C4815" s="4">
        <v>1</v>
      </c>
      <c r="P4815">
        <v>1</v>
      </c>
      <c r="Q4815" t="str">
        <f t="shared" si="76"/>
        <v>1</v>
      </c>
    </row>
    <row r="4816" spans="1:17" x14ac:dyDescent="0.25">
      <c r="A4816">
        <v>4815</v>
      </c>
      <c r="B4816">
        <v>212.204656</v>
      </c>
      <c r="C4816" s="4">
        <v>1</v>
      </c>
      <c r="D4816">
        <v>206.52577400000001</v>
      </c>
      <c r="E4816" s="2">
        <v>2</v>
      </c>
      <c r="P4816">
        <v>2</v>
      </c>
      <c r="Q4816" t="str">
        <f t="shared" si="76"/>
        <v>12</v>
      </c>
    </row>
    <row r="4817" spans="1:17" x14ac:dyDescent="0.25">
      <c r="A4817">
        <v>4816</v>
      </c>
      <c r="B4817">
        <v>212.223882</v>
      </c>
      <c r="C4817" s="4">
        <v>1</v>
      </c>
      <c r="D4817">
        <v>206.571078</v>
      </c>
      <c r="E4817" s="2">
        <v>2</v>
      </c>
      <c r="P4817">
        <v>2</v>
      </c>
      <c r="Q4817" t="str">
        <f t="shared" si="76"/>
        <v>12</v>
      </c>
    </row>
    <row r="4818" spans="1:17" x14ac:dyDescent="0.25">
      <c r="A4818">
        <v>4817</v>
      </c>
      <c r="B4818">
        <v>212.222129</v>
      </c>
      <c r="C4818" s="4">
        <v>1</v>
      </c>
      <c r="D4818">
        <v>206.56536700000001</v>
      </c>
      <c r="E4818" s="2">
        <v>2</v>
      </c>
      <c r="P4818">
        <v>2</v>
      </c>
      <c r="Q4818" t="str">
        <f t="shared" si="76"/>
        <v>12</v>
      </c>
    </row>
    <row r="4819" spans="1:17" x14ac:dyDescent="0.25">
      <c r="A4819">
        <v>4818</v>
      </c>
      <c r="B4819">
        <v>212.18012099999999</v>
      </c>
      <c r="C4819" s="4">
        <v>1</v>
      </c>
      <c r="D4819">
        <v>206.56281100000001</v>
      </c>
      <c r="E4819" s="2">
        <v>2</v>
      </c>
      <c r="P4819">
        <v>2</v>
      </c>
      <c r="Q4819" t="str">
        <f t="shared" si="76"/>
        <v>12</v>
      </c>
    </row>
    <row r="4820" spans="1:17" x14ac:dyDescent="0.25">
      <c r="A4820">
        <v>4819</v>
      </c>
      <c r="B4820">
        <v>212.18012099999999</v>
      </c>
      <c r="C4820" s="4">
        <v>1</v>
      </c>
      <c r="D4820">
        <v>206.56853000000001</v>
      </c>
      <c r="E4820" s="2">
        <v>2</v>
      </c>
      <c r="F4820">
        <v>212.46443600000001</v>
      </c>
      <c r="G4820" s="3">
        <v>3</v>
      </c>
      <c r="P4820">
        <v>3</v>
      </c>
      <c r="Q4820" t="str">
        <f t="shared" si="76"/>
        <v>123</v>
      </c>
    </row>
    <row r="4821" spans="1:17" x14ac:dyDescent="0.25">
      <c r="A4821">
        <v>4820</v>
      </c>
      <c r="D4821">
        <v>206.584498</v>
      </c>
      <c r="E4821" s="2">
        <v>2</v>
      </c>
      <c r="F4821">
        <v>212.39103800000001</v>
      </c>
      <c r="G4821" s="3">
        <v>3</v>
      </c>
      <c r="P4821">
        <v>2</v>
      </c>
      <c r="Q4821" t="str">
        <f t="shared" si="76"/>
        <v>23</v>
      </c>
    </row>
    <row r="4822" spans="1:17" x14ac:dyDescent="0.25">
      <c r="A4822">
        <v>4821</v>
      </c>
      <c r="D4822">
        <v>206.60679100000002</v>
      </c>
      <c r="E4822" s="2">
        <v>2</v>
      </c>
      <c r="F4822">
        <v>212.40124299999999</v>
      </c>
      <c r="G4822" s="3">
        <v>3</v>
      </c>
      <c r="P4822">
        <v>2</v>
      </c>
      <c r="Q4822" t="str">
        <f t="shared" si="76"/>
        <v>23</v>
      </c>
    </row>
    <row r="4823" spans="1:17" x14ac:dyDescent="0.25">
      <c r="A4823">
        <v>4822</v>
      </c>
      <c r="D4823">
        <v>206.641177</v>
      </c>
      <c r="E4823" s="2">
        <v>2</v>
      </c>
      <c r="F4823">
        <v>212.41170700000001</v>
      </c>
      <c r="G4823" s="3">
        <v>3</v>
      </c>
      <c r="H4823">
        <v>208.66183699999999</v>
      </c>
      <c r="I4823" s="5">
        <v>4</v>
      </c>
      <c r="P4823">
        <v>3</v>
      </c>
      <c r="Q4823" t="str">
        <f t="shared" si="76"/>
        <v>234</v>
      </c>
    </row>
    <row r="4824" spans="1:17" x14ac:dyDescent="0.25">
      <c r="A4824">
        <v>4823</v>
      </c>
      <c r="D4824">
        <v>206.60882800000002</v>
      </c>
      <c r="E4824" s="2">
        <v>2</v>
      </c>
      <c r="F4824">
        <v>212.45211699999999</v>
      </c>
      <c r="G4824" s="3">
        <v>3</v>
      </c>
      <c r="H4824">
        <v>208.61398600000001</v>
      </c>
      <c r="I4824" s="5">
        <v>4</v>
      </c>
      <c r="P4824">
        <v>3</v>
      </c>
      <c r="Q4824" t="str">
        <f t="shared" si="76"/>
        <v>234</v>
      </c>
    </row>
    <row r="4825" spans="1:17" x14ac:dyDescent="0.25">
      <c r="A4825">
        <v>4824</v>
      </c>
      <c r="D4825">
        <v>206.52577400000001</v>
      </c>
      <c r="E4825" s="2">
        <v>2</v>
      </c>
      <c r="F4825">
        <v>212.40608800000001</v>
      </c>
      <c r="G4825" s="3">
        <v>3</v>
      </c>
      <c r="H4825">
        <v>208.600157</v>
      </c>
      <c r="I4825" s="5">
        <v>4</v>
      </c>
      <c r="P4825">
        <v>3</v>
      </c>
      <c r="Q4825" t="str">
        <f t="shared" si="76"/>
        <v>234</v>
      </c>
    </row>
    <row r="4826" spans="1:17" x14ac:dyDescent="0.25">
      <c r="A4826">
        <v>4825</v>
      </c>
      <c r="F4826">
        <v>212.52334999999999</v>
      </c>
      <c r="G4826" s="3">
        <v>3</v>
      </c>
      <c r="H4826">
        <v>208.60872900000001</v>
      </c>
      <c r="I4826" s="5">
        <v>4</v>
      </c>
      <c r="P4826">
        <v>2</v>
      </c>
      <c r="Q4826" t="str">
        <f t="shared" si="76"/>
        <v>34</v>
      </c>
    </row>
    <row r="4827" spans="1:17" x14ac:dyDescent="0.25">
      <c r="A4827">
        <v>4826</v>
      </c>
      <c r="F4827">
        <v>212.46443600000001</v>
      </c>
      <c r="G4827" s="3">
        <v>3</v>
      </c>
      <c r="H4827">
        <v>208.634387</v>
      </c>
      <c r="I4827" s="5">
        <v>4</v>
      </c>
      <c r="P4827">
        <v>2</v>
      </c>
      <c r="Q4827" t="str">
        <f t="shared" si="76"/>
        <v>34</v>
      </c>
    </row>
    <row r="4828" spans="1:17" x14ac:dyDescent="0.25">
      <c r="A4828">
        <v>4827</v>
      </c>
      <c r="F4828">
        <v>212.46443600000001</v>
      </c>
      <c r="G4828" s="3">
        <v>3</v>
      </c>
      <c r="H4828">
        <v>208.63535899999999</v>
      </c>
      <c r="I4828" s="5">
        <v>4</v>
      </c>
      <c r="P4828">
        <v>2</v>
      </c>
      <c r="Q4828" t="str">
        <f t="shared" si="76"/>
        <v>34</v>
      </c>
    </row>
    <row r="4829" spans="1:17" x14ac:dyDescent="0.25">
      <c r="A4829">
        <v>4828</v>
      </c>
      <c r="F4829">
        <v>212.46443600000001</v>
      </c>
      <c r="G4829" s="3">
        <v>3</v>
      </c>
      <c r="H4829">
        <v>208.66133000000002</v>
      </c>
      <c r="I4829" s="5">
        <v>4</v>
      </c>
      <c r="P4829">
        <v>2</v>
      </c>
      <c r="Q4829" t="str">
        <f t="shared" si="76"/>
        <v>34</v>
      </c>
    </row>
    <row r="4830" spans="1:17" x14ac:dyDescent="0.25">
      <c r="A4830">
        <v>4829</v>
      </c>
      <c r="F4830">
        <v>212.46443600000001</v>
      </c>
      <c r="G4830" s="3">
        <v>3</v>
      </c>
      <c r="H4830">
        <v>208.66244700000001</v>
      </c>
      <c r="I4830" s="5">
        <v>4</v>
      </c>
      <c r="P4830">
        <v>2</v>
      </c>
      <c r="Q4830" t="str">
        <f t="shared" si="76"/>
        <v>34</v>
      </c>
    </row>
    <row r="4831" spans="1:17" x14ac:dyDescent="0.25">
      <c r="A4831">
        <v>4830</v>
      </c>
      <c r="H4831">
        <v>208.63933800000001</v>
      </c>
      <c r="I4831" s="5">
        <v>4</v>
      </c>
      <c r="P4831">
        <v>1</v>
      </c>
      <c r="Q4831" t="str">
        <f t="shared" si="76"/>
        <v>4</v>
      </c>
    </row>
    <row r="4832" spans="1:17" x14ac:dyDescent="0.25">
      <c r="A4832">
        <v>4831</v>
      </c>
      <c r="H4832">
        <v>208.64612400000001</v>
      </c>
      <c r="I4832" s="5">
        <v>4</v>
      </c>
      <c r="P4832">
        <v>1</v>
      </c>
      <c r="Q4832" t="str">
        <f t="shared" si="76"/>
        <v>4</v>
      </c>
    </row>
    <row r="4833" spans="1:17" x14ac:dyDescent="0.25">
      <c r="A4833">
        <v>4832</v>
      </c>
      <c r="H4833">
        <v>208.66183699999999</v>
      </c>
      <c r="I4833" s="5">
        <v>4</v>
      </c>
      <c r="P4833">
        <v>1</v>
      </c>
      <c r="Q4833" t="str">
        <f t="shared" si="76"/>
        <v>4</v>
      </c>
    </row>
    <row r="4834" spans="1:17" x14ac:dyDescent="0.25">
      <c r="A4834">
        <v>4833</v>
      </c>
      <c r="P4834">
        <v>0</v>
      </c>
      <c r="Q4834" t="str">
        <f t="shared" si="76"/>
        <v/>
      </c>
    </row>
    <row r="4835" spans="1:17" x14ac:dyDescent="0.25">
      <c r="A4835">
        <v>4834</v>
      </c>
      <c r="P4835">
        <v>0</v>
      </c>
      <c r="Q4835" t="str">
        <f t="shared" si="76"/>
        <v/>
      </c>
    </row>
    <row r="4836" spans="1:17" x14ac:dyDescent="0.25">
      <c r="A4836">
        <v>4835</v>
      </c>
      <c r="P4836">
        <v>0</v>
      </c>
      <c r="Q4836" t="str">
        <f t="shared" si="76"/>
        <v/>
      </c>
    </row>
    <row r="4837" spans="1:17" x14ac:dyDescent="0.25">
      <c r="A4837">
        <v>4836</v>
      </c>
      <c r="P4837">
        <v>0</v>
      </c>
      <c r="Q4837" t="str">
        <f t="shared" si="76"/>
        <v/>
      </c>
    </row>
    <row r="4838" spans="1:17" x14ac:dyDescent="0.25">
      <c r="A4838">
        <v>4837</v>
      </c>
      <c r="P4838">
        <v>0</v>
      </c>
      <c r="Q4838" t="str">
        <f t="shared" si="76"/>
        <v/>
      </c>
    </row>
    <row r="4839" spans="1:17" x14ac:dyDescent="0.25">
      <c r="A4839">
        <v>4838</v>
      </c>
      <c r="P4839">
        <v>0</v>
      </c>
      <c r="Q4839" t="str">
        <f t="shared" si="76"/>
        <v/>
      </c>
    </row>
    <row r="4840" spans="1:17" x14ac:dyDescent="0.25">
      <c r="A4840">
        <v>4839</v>
      </c>
      <c r="D4840">
        <v>184.14949300000001</v>
      </c>
      <c r="E4840" s="2">
        <v>2</v>
      </c>
      <c r="P4840">
        <v>1</v>
      </c>
      <c r="Q4840" t="str">
        <f t="shared" si="76"/>
        <v>2</v>
      </c>
    </row>
    <row r="4841" spans="1:17" x14ac:dyDescent="0.25">
      <c r="A4841">
        <v>4840</v>
      </c>
      <c r="D4841">
        <v>184.103117</v>
      </c>
      <c r="E4841" s="2">
        <v>2</v>
      </c>
      <c r="P4841">
        <v>1</v>
      </c>
      <c r="Q4841" t="str">
        <f t="shared" si="76"/>
        <v>2</v>
      </c>
    </row>
    <row r="4842" spans="1:17" x14ac:dyDescent="0.25">
      <c r="A4842">
        <v>4841</v>
      </c>
      <c r="D4842">
        <v>184.108473</v>
      </c>
      <c r="E4842" s="2">
        <v>2</v>
      </c>
      <c r="P4842">
        <v>1</v>
      </c>
      <c r="Q4842" t="str">
        <f t="shared" si="76"/>
        <v>2</v>
      </c>
    </row>
    <row r="4843" spans="1:17" x14ac:dyDescent="0.25">
      <c r="A4843">
        <v>4842</v>
      </c>
      <c r="B4843">
        <v>181.882723</v>
      </c>
      <c r="C4843" s="4">
        <v>1</v>
      </c>
      <c r="D4843">
        <v>184.108935</v>
      </c>
      <c r="E4843" s="2">
        <v>2</v>
      </c>
      <c r="P4843">
        <v>2</v>
      </c>
      <c r="Q4843" t="str">
        <f t="shared" si="76"/>
        <v>12</v>
      </c>
    </row>
    <row r="4844" spans="1:17" x14ac:dyDescent="0.25">
      <c r="A4844">
        <v>4843</v>
      </c>
      <c r="B4844">
        <v>181.80976700000002</v>
      </c>
      <c r="C4844" s="4">
        <v>1</v>
      </c>
      <c r="D4844">
        <v>184.155055</v>
      </c>
      <c r="E4844" s="2">
        <v>2</v>
      </c>
      <c r="P4844">
        <v>2</v>
      </c>
      <c r="Q4844" t="str">
        <f t="shared" si="76"/>
        <v>12</v>
      </c>
    </row>
    <row r="4845" spans="1:17" x14ac:dyDescent="0.25">
      <c r="A4845">
        <v>4844</v>
      </c>
      <c r="B4845">
        <v>181.83512400000001</v>
      </c>
      <c r="C4845" s="4">
        <v>1</v>
      </c>
      <c r="D4845">
        <v>184.12913700000001</v>
      </c>
      <c r="E4845" s="2">
        <v>2</v>
      </c>
      <c r="P4845">
        <v>2</v>
      </c>
      <c r="Q4845" t="str">
        <f t="shared" si="76"/>
        <v>12</v>
      </c>
    </row>
    <row r="4846" spans="1:17" x14ac:dyDescent="0.25">
      <c r="A4846">
        <v>4845</v>
      </c>
      <c r="B4846">
        <v>181.924147</v>
      </c>
      <c r="C4846" s="4">
        <v>1</v>
      </c>
      <c r="D4846">
        <v>184.133318</v>
      </c>
      <c r="E4846" s="2">
        <v>2</v>
      </c>
      <c r="P4846">
        <v>2</v>
      </c>
      <c r="Q4846" t="str">
        <f t="shared" si="76"/>
        <v>12</v>
      </c>
    </row>
    <row r="4847" spans="1:17" x14ac:dyDescent="0.25">
      <c r="A4847">
        <v>4846</v>
      </c>
      <c r="B4847">
        <v>181.831908</v>
      </c>
      <c r="C4847" s="4">
        <v>1</v>
      </c>
      <c r="D4847">
        <v>184.111739</v>
      </c>
      <c r="E4847" s="2">
        <v>2</v>
      </c>
      <c r="P4847">
        <v>2</v>
      </c>
      <c r="Q4847" t="str">
        <f t="shared" si="76"/>
        <v>12</v>
      </c>
    </row>
    <row r="4848" spans="1:17" x14ac:dyDescent="0.25">
      <c r="A4848">
        <v>4847</v>
      </c>
      <c r="B4848">
        <v>181.80599100000001</v>
      </c>
      <c r="C4848" s="4">
        <v>1</v>
      </c>
      <c r="D4848">
        <v>184.10689000000002</v>
      </c>
      <c r="E4848" s="2">
        <v>2</v>
      </c>
      <c r="P4848">
        <v>2</v>
      </c>
      <c r="Q4848" t="str">
        <f t="shared" si="76"/>
        <v>12</v>
      </c>
    </row>
    <row r="4849" spans="1:17" x14ac:dyDescent="0.25">
      <c r="A4849">
        <v>4848</v>
      </c>
      <c r="B4849">
        <v>181.86277200000001</v>
      </c>
      <c r="C4849" s="4">
        <v>1</v>
      </c>
      <c r="D4849">
        <v>184.14949300000001</v>
      </c>
      <c r="E4849" s="2">
        <v>2</v>
      </c>
      <c r="P4849">
        <v>2</v>
      </c>
      <c r="Q4849" t="str">
        <f t="shared" si="76"/>
        <v>12</v>
      </c>
    </row>
    <row r="4850" spans="1:17" x14ac:dyDescent="0.25">
      <c r="A4850">
        <v>4849</v>
      </c>
      <c r="B4850">
        <v>181.86302800000001</v>
      </c>
      <c r="C4850" s="4">
        <v>1</v>
      </c>
      <c r="P4850">
        <v>1</v>
      </c>
      <c r="Q4850" t="str">
        <f t="shared" si="76"/>
        <v>1</v>
      </c>
    </row>
    <row r="4851" spans="1:17" x14ac:dyDescent="0.25">
      <c r="A4851">
        <v>4850</v>
      </c>
      <c r="B4851">
        <v>181.94481100000002</v>
      </c>
      <c r="C4851" s="4">
        <v>1</v>
      </c>
      <c r="H4851">
        <v>183.39141699999999</v>
      </c>
      <c r="I4851" s="5">
        <v>4</v>
      </c>
      <c r="P4851">
        <v>2</v>
      </c>
      <c r="Q4851" t="str">
        <f t="shared" si="76"/>
        <v>14</v>
      </c>
    </row>
    <row r="4852" spans="1:17" x14ac:dyDescent="0.25">
      <c r="A4852">
        <v>4851</v>
      </c>
      <c r="B4852">
        <v>181.882723</v>
      </c>
      <c r="C4852" s="4">
        <v>1</v>
      </c>
      <c r="F4852">
        <v>182.74864400000001</v>
      </c>
      <c r="G4852" s="3">
        <v>3</v>
      </c>
      <c r="H4852">
        <v>183.33790100000002</v>
      </c>
      <c r="I4852" s="5">
        <v>4</v>
      </c>
      <c r="P4852">
        <v>3</v>
      </c>
      <c r="Q4852" t="str">
        <f t="shared" si="76"/>
        <v>134</v>
      </c>
    </row>
    <row r="4853" spans="1:17" x14ac:dyDescent="0.25">
      <c r="A4853">
        <v>4852</v>
      </c>
      <c r="F4853">
        <v>182.995318</v>
      </c>
      <c r="G4853" s="3">
        <v>3</v>
      </c>
      <c r="H4853">
        <v>183.33290300000002</v>
      </c>
      <c r="I4853" s="5">
        <v>4</v>
      </c>
      <c r="P4853">
        <v>2</v>
      </c>
      <c r="Q4853" t="str">
        <f t="shared" si="76"/>
        <v>34</v>
      </c>
    </row>
    <row r="4854" spans="1:17" x14ac:dyDescent="0.25">
      <c r="A4854">
        <v>4853</v>
      </c>
      <c r="F4854">
        <v>182.72885000000002</v>
      </c>
      <c r="G4854" s="3">
        <v>3</v>
      </c>
      <c r="H4854">
        <v>183.36631600000001</v>
      </c>
      <c r="I4854" s="5">
        <v>4</v>
      </c>
      <c r="P4854">
        <v>2</v>
      </c>
      <c r="Q4854" t="str">
        <f t="shared" si="76"/>
        <v>34</v>
      </c>
    </row>
    <row r="4855" spans="1:17" x14ac:dyDescent="0.25">
      <c r="A4855">
        <v>4854</v>
      </c>
      <c r="F4855">
        <v>182.75711699999999</v>
      </c>
      <c r="G4855" s="3">
        <v>3</v>
      </c>
      <c r="H4855">
        <v>183.385909</v>
      </c>
      <c r="I4855" s="5">
        <v>4</v>
      </c>
      <c r="P4855">
        <v>2</v>
      </c>
      <c r="Q4855" t="str">
        <f t="shared" si="76"/>
        <v>34</v>
      </c>
    </row>
    <row r="4856" spans="1:17" x14ac:dyDescent="0.25">
      <c r="A4856">
        <v>4855</v>
      </c>
      <c r="F4856">
        <v>182.745024</v>
      </c>
      <c r="G4856" s="3">
        <v>3</v>
      </c>
      <c r="H4856">
        <v>183.415144</v>
      </c>
      <c r="I4856" s="5">
        <v>4</v>
      </c>
      <c r="P4856">
        <v>2</v>
      </c>
      <c r="Q4856" t="str">
        <f t="shared" si="76"/>
        <v>34</v>
      </c>
    </row>
    <row r="4857" spans="1:17" x14ac:dyDescent="0.25">
      <c r="A4857">
        <v>4856</v>
      </c>
      <c r="F4857">
        <v>182.72752600000001</v>
      </c>
      <c r="G4857" s="3">
        <v>3</v>
      </c>
      <c r="H4857">
        <v>183.40417300000001</v>
      </c>
      <c r="I4857" s="5">
        <v>4</v>
      </c>
      <c r="P4857">
        <v>2</v>
      </c>
      <c r="Q4857" t="str">
        <f t="shared" si="76"/>
        <v>34</v>
      </c>
    </row>
    <row r="4858" spans="1:17" x14ac:dyDescent="0.25">
      <c r="A4858">
        <v>4857</v>
      </c>
      <c r="F4858">
        <v>182.68686500000001</v>
      </c>
      <c r="G4858" s="3">
        <v>3</v>
      </c>
      <c r="H4858">
        <v>183.39851200000001</v>
      </c>
      <c r="I4858" s="5">
        <v>4</v>
      </c>
      <c r="P4858">
        <v>2</v>
      </c>
      <c r="Q4858" t="str">
        <f t="shared" si="76"/>
        <v>34</v>
      </c>
    </row>
    <row r="4859" spans="1:17" x14ac:dyDescent="0.25">
      <c r="A4859">
        <v>4858</v>
      </c>
      <c r="F4859">
        <v>182.84017</v>
      </c>
      <c r="G4859" s="3">
        <v>3</v>
      </c>
      <c r="H4859">
        <v>183.377184</v>
      </c>
      <c r="I4859" s="5">
        <v>4</v>
      </c>
      <c r="P4859">
        <v>2</v>
      </c>
      <c r="Q4859" t="str">
        <f t="shared" si="76"/>
        <v>34</v>
      </c>
    </row>
    <row r="4860" spans="1:17" x14ac:dyDescent="0.25">
      <c r="A4860">
        <v>4859</v>
      </c>
      <c r="F4860">
        <v>182.74864400000001</v>
      </c>
      <c r="G4860" s="3">
        <v>3</v>
      </c>
      <c r="H4860">
        <v>183.39141699999999</v>
      </c>
      <c r="I4860" s="5">
        <v>4</v>
      </c>
      <c r="P4860">
        <v>2</v>
      </c>
      <c r="Q4860" t="str">
        <f t="shared" si="76"/>
        <v>34</v>
      </c>
    </row>
    <row r="4861" spans="1:17" x14ac:dyDescent="0.25">
      <c r="A4861">
        <v>4860</v>
      </c>
      <c r="F4861">
        <v>182.74864400000001</v>
      </c>
      <c r="G4861" s="3">
        <v>3</v>
      </c>
      <c r="H4861">
        <v>183.39141699999999</v>
      </c>
      <c r="I4861" s="5">
        <v>4</v>
      </c>
      <c r="P4861">
        <v>2</v>
      </c>
      <c r="Q4861" t="str">
        <f t="shared" si="76"/>
        <v>34</v>
      </c>
    </row>
    <row r="4862" spans="1:17" x14ac:dyDescent="0.25">
      <c r="A4862">
        <v>4861</v>
      </c>
      <c r="D4862">
        <v>165.25537500000002</v>
      </c>
      <c r="E4862" s="2">
        <v>2</v>
      </c>
      <c r="P4862">
        <v>1</v>
      </c>
      <c r="Q4862" t="str">
        <f t="shared" si="76"/>
        <v>2</v>
      </c>
    </row>
    <row r="4863" spans="1:17" x14ac:dyDescent="0.25">
      <c r="A4863">
        <v>4862</v>
      </c>
      <c r="D4863">
        <v>165.19752</v>
      </c>
      <c r="E4863" s="2">
        <v>2</v>
      </c>
      <c r="P4863">
        <v>1</v>
      </c>
      <c r="Q4863" t="str">
        <f t="shared" si="76"/>
        <v>2</v>
      </c>
    </row>
    <row r="4864" spans="1:17" x14ac:dyDescent="0.25">
      <c r="A4864">
        <v>4863</v>
      </c>
      <c r="D4864">
        <v>165.24011999999999</v>
      </c>
      <c r="E4864" s="2">
        <v>2</v>
      </c>
      <c r="P4864">
        <v>1</v>
      </c>
      <c r="Q4864" t="str">
        <f t="shared" si="76"/>
        <v>2</v>
      </c>
    </row>
    <row r="4865" spans="1:17" x14ac:dyDescent="0.25">
      <c r="A4865">
        <v>4864</v>
      </c>
      <c r="D4865">
        <v>165.20971300000002</v>
      </c>
      <c r="E4865" s="2">
        <v>2</v>
      </c>
      <c r="P4865">
        <v>1</v>
      </c>
      <c r="Q4865" t="str">
        <f t="shared" si="76"/>
        <v>2</v>
      </c>
    </row>
    <row r="4866" spans="1:17" x14ac:dyDescent="0.25">
      <c r="A4866">
        <v>4865</v>
      </c>
      <c r="D4866">
        <v>165.24083400000001</v>
      </c>
      <c r="E4866" s="2">
        <v>2</v>
      </c>
      <c r="P4866">
        <v>1</v>
      </c>
      <c r="Q4866" t="str">
        <f t="shared" ref="Q4866:Q4929" si="77">CONCATENATE(C4866,E4866,G4866,I4866)</f>
        <v>2</v>
      </c>
    </row>
    <row r="4867" spans="1:17" x14ac:dyDescent="0.25">
      <c r="A4867">
        <v>4866</v>
      </c>
      <c r="D4867">
        <v>165.235375</v>
      </c>
      <c r="E4867" s="2">
        <v>2</v>
      </c>
      <c r="P4867">
        <v>1</v>
      </c>
      <c r="Q4867" t="str">
        <f t="shared" si="77"/>
        <v>2</v>
      </c>
    </row>
    <row r="4868" spans="1:17" x14ac:dyDescent="0.25">
      <c r="A4868">
        <v>4867</v>
      </c>
      <c r="D4868">
        <v>165.23517100000001</v>
      </c>
      <c r="E4868" s="2">
        <v>2</v>
      </c>
      <c r="P4868">
        <v>1</v>
      </c>
      <c r="Q4868" t="str">
        <f t="shared" si="77"/>
        <v>2</v>
      </c>
    </row>
    <row r="4869" spans="1:17" x14ac:dyDescent="0.25">
      <c r="A4869">
        <v>4868</v>
      </c>
      <c r="D4869">
        <v>165.20226500000001</v>
      </c>
      <c r="E4869" s="2">
        <v>2</v>
      </c>
      <c r="P4869">
        <v>1</v>
      </c>
      <c r="Q4869" t="str">
        <f t="shared" si="77"/>
        <v>2</v>
      </c>
    </row>
    <row r="4870" spans="1:17" x14ac:dyDescent="0.25">
      <c r="A4870">
        <v>4869</v>
      </c>
      <c r="D4870">
        <v>165.22318100000001</v>
      </c>
      <c r="E4870" s="2">
        <v>2</v>
      </c>
      <c r="P4870">
        <v>1</v>
      </c>
      <c r="Q4870" t="str">
        <f t="shared" si="77"/>
        <v>2</v>
      </c>
    </row>
    <row r="4871" spans="1:17" x14ac:dyDescent="0.25">
      <c r="A4871">
        <v>4870</v>
      </c>
      <c r="D4871">
        <v>165.25537500000002</v>
      </c>
      <c r="E4871" s="2">
        <v>2</v>
      </c>
      <c r="P4871">
        <v>1</v>
      </c>
      <c r="Q4871" t="str">
        <f t="shared" si="77"/>
        <v>2</v>
      </c>
    </row>
    <row r="4872" spans="1:17" x14ac:dyDescent="0.25">
      <c r="A4872">
        <v>4871</v>
      </c>
      <c r="B4872">
        <v>157.80408</v>
      </c>
      <c r="C4872" s="4">
        <v>1</v>
      </c>
      <c r="P4872">
        <v>1</v>
      </c>
      <c r="Q4872" t="str">
        <f t="shared" si="77"/>
        <v>1</v>
      </c>
    </row>
    <row r="4873" spans="1:17" x14ac:dyDescent="0.25">
      <c r="A4873">
        <v>4872</v>
      </c>
      <c r="B4873">
        <v>157.74132700000001</v>
      </c>
      <c r="C4873" s="4">
        <v>1</v>
      </c>
      <c r="P4873">
        <v>1</v>
      </c>
      <c r="Q4873" t="str">
        <f t="shared" si="77"/>
        <v>1</v>
      </c>
    </row>
    <row r="4874" spans="1:17" x14ac:dyDescent="0.25">
      <c r="A4874">
        <v>4873</v>
      </c>
      <c r="B4874">
        <v>157.80408</v>
      </c>
      <c r="C4874" s="4">
        <v>1</v>
      </c>
      <c r="P4874">
        <v>1</v>
      </c>
      <c r="Q4874" t="str">
        <f t="shared" si="77"/>
        <v>1</v>
      </c>
    </row>
    <row r="4875" spans="1:17" x14ac:dyDescent="0.25">
      <c r="A4875">
        <v>4874</v>
      </c>
      <c r="B4875">
        <v>157.69760600000001</v>
      </c>
      <c r="C4875" s="4">
        <v>1</v>
      </c>
      <c r="H4875">
        <v>162.567556</v>
      </c>
      <c r="I4875" s="5">
        <v>4</v>
      </c>
      <c r="P4875">
        <v>2</v>
      </c>
      <c r="Q4875" t="str">
        <f t="shared" si="77"/>
        <v>14</v>
      </c>
    </row>
    <row r="4876" spans="1:17" x14ac:dyDescent="0.25">
      <c r="A4876">
        <v>4875</v>
      </c>
      <c r="B4876">
        <v>157.79571300000001</v>
      </c>
      <c r="C4876" s="4">
        <v>1</v>
      </c>
      <c r="H4876">
        <v>162.49516199999999</v>
      </c>
      <c r="I4876" s="5">
        <v>4</v>
      </c>
      <c r="P4876">
        <v>2</v>
      </c>
      <c r="Q4876" t="str">
        <f t="shared" si="77"/>
        <v>14</v>
      </c>
    </row>
    <row r="4877" spans="1:17" x14ac:dyDescent="0.25">
      <c r="A4877">
        <v>4876</v>
      </c>
      <c r="B4877">
        <v>157.874279</v>
      </c>
      <c r="C4877" s="4">
        <v>1</v>
      </c>
      <c r="H4877">
        <v>162.47189800000001</v>
      </c>
      <c r="I4877" s="5">
        <v>4</v>
      </c>
      <c r="P4877">
        <v>2</v>
      </c>
      <c r="Q4877" t="str">
        <f t="shared" si="77"/>
        <v>14</v>
      </c>
    </row>
    <row r="4878" spans="1:17" x14ac:dyDescent="0.25">
      <c r="A4878">
        <v>4877</v>
      </c>
      <c r="B4878">
        <v>157.90734</v>
      </c>
      <c r="C4878" s="4">
        <v>1</v>
      </c>
      <c r="H4878">
        <v>162.49771200000001</v>
      </c>
      <c r="I4878" s="5">
        <v>4</v>
      </c>
      <c r="P4878">
        <v>2</v>
      </c>
      <c r="Q4878" t="str">
        <f t="shared" si="77"/>
        <v>14</v>
      </c>
    </row>
    <row r="4879" spans="1:17" x14ac:dyDescent="0.25">
      <c r="A4879">
        <v>4878</v>
      </c>
      <c r="B4879">
        <v>157.80408</v>
      </c>
      <c r="C4879" s="4">
        <v>1</v>
      </c>
      <c r="F4879">
        <v>159.10758300000001</v>
      </c>
      <c r="G4879" s="3">
        <v>3</v>
      </c>
      <c r="H4879">
        <v>162.51822100000001</v>
      </c>
      <c r="I4879" s="5">
        <v>4</v>
      </c>
      <c r="P4879">
        <v>3</v>
      </c>
      <c r="Q4879" t="str">
        <f t="shared" si="77"/>
        <v>134</v>
      </c>
    </row>
    <row r="4880" spans="1:17" x14ac:dyDescent="0.25">
      <c r="A4880">
        <v>4879</v>
      </c>
      <c r="F4880">
        <v>159.12518399999999</v>
      </c>
      <c r="G4880" s="3">
        <v>3</v>
      </c>
      <c r="H4880">
        <v>162.59408400000001</v>
      </c>
      <c r="I4880" s="5">
        <v>4</v>
      </c>
      <c r="P4880">
        <v>2</v>
      </c>
      <c r="Q4880" t="str">
        <f t="shared" si="77"/>
        <v>34</v>
      </c>
    </row>
    <row r="4881" spans="1:17" x14ac:dyDescent="0.25">
      <c r="A4881">
        <v>4880</v>
      </c>
      <c r="F4881">
        <v>159.062534</v>
      </c>
      <c r="G4881" s="3">
        <v>3</v>
      </c>
      <c r="H4881">
        <v>162.576739</v>
      </c>
      <c r="I4881" s="5">
        <v>4</v>
      </c>
      <c r="P4881">
        <v>2</v>
      </c>
      <c r="Q4881" t="str">
        <f t="shared" si="77"/>
        <v>34</v>
      </c>
    </row>
    <row r="4882" spans="1:17" x14ac:dyDescent="0.25">
      <c r="A4882">
        <v>4881</v>
      </c>
      <c r="F4882">
        <v>159.088808</v>
      </c>
      <c r="G4882" s="3">
        <v>3</v>
      </c>
      <c r="H4882">
        <v>162.58857499999999</v>
      </c>
      <c r="I4882" s="5">
        <v>4</v>
      </c>
      <c r="P4882">
        <v>2</v>
      </c>
      <c r="Q4882" t="str">
        <f t="shared" si="77"/>
        <v>34</v>
      </c>
    </row>
    <row r="4883" spans="1:17" x14ac:dyDescent="0.25">
      <c r="A4883">
        <v>4882</v>
      </c>
      <c r="F4883">
        <v>159.07023800000002</v>
      </c>
      <c r="G4883" s="3">
        <v>3</v>
      </c>
      <c r="H4883">
        <v>162.567556</v>
      </c>
      <c r="I4883" s="5">
        <v>4</v>
      </c>
      <c r="P4883">
        <v>2</v>
      </c>
      <c r="Q4883" t="str">
        <f t="shared" si="77"/>
        <v>34</v>
      </c>
    </row>
    <row r="4884" spans="1:17" x14ac:dyDescent="0.25">
      <c r="A4884">
        <v>4883</v>
      </c>
      <c r="F4884">
        <v>159.08355399999999</v>
      </c>
      <c r="G4884" s="3">
        <v>3</v>
      </c>
      <c r="P4884">
        <v>1</v>
      </c>
      <c r="Q4884" t="str">
        <f t="shared" si="77"/>
        <v>3</v>
      </c>
    </row>
    <row r="4885" spans="1:17" x14ac:dyDescent="0.25">
      <c r="A4885">
        <v>4884</v>
      </c>
      <c r="F4885">
        <v>159.044321</v>
      </c>
      <c r="G4885" s="3">
        <v>3</v>
      </c>
      <c r="P4885">
        <v>1</v>
      </c>
      <c r="Q4885" t="str">
        <f t="shared" si="77"/>
        <v>3</v>
      </c>
    </row>
    <row r="4886" spans="1:17" x14ac:dyDescent="0.25">
      <c r="A4886">
        <v>4885</v>
      </c>
      <c r="F4886">
        <v>158.99172200000001</v>
      </c>
      <c r="G4886" s="3">
        <v>3</v>
      </c>
      <c r="P4886">
        <v>1</v>
      </c>
      <c r="Q4886" t="str">
        <f t="shared" si="77"/>
        <v>3</v>
      </c>
    </row>
    <row r="4887" spans="1:17" x14ac:dyDescent="0.25">
      <c r="A4887">
        <v>4886</v>
      </c>
      <c r="D4887">
        <v>133.62307200000001</v>
      </c>
      <c r="E4887" s="2">
        <v>2</v>
      </c>
      <c r="F4887">
        <v>159.10758300000001</v>
      </c>
      <c r="G4887" s="3">
        <v>3</v>
      </c>
      <c r="P4887">
        <v>2</v>
      </c>
      <c r="Q4887" t="str">
        <f t="shared" si="77"/>
        <v>23</v>
      </c>
    </row>
    <row r="4888" spans="1:17" x14ac:dyDescent="0.25">
      <c r="A4888">
        <v>4887</v>
      </c>
      <c r="D4888">
        <v>133.681387</v>
      </c>
      <c r="E4888" s="2">
        <v>2</v>
      </c>
      <c r="P4888">
        <v>1</v>
      </c>
      <c r="Q4888" t="str">
        <f t="shared" si="77"/>
        <v>2</v>
      </c>
    </row>
    <row r="4889" spans="1:17" x14ac:dyDescent="0.25">
      <c r="A4889">
        <v>4888</v>
      </c>
      <c r="D4889">
        <v>133.670725</v>
      </c>
      <c r="E4889" s="2">
        <v>2</v>
      </c>
      <c r="P4889">
        <v>1</v>
      </c>
      <c r="Q4889" t="str">
        <f t="shared" si="77"/>
        <v>2</v>
      </c>
    </row>
    <row r="4890" spans="1:17" x14ac:dyDescent="0.25">
      <c r="A4890">
        <v>4889</v>
      </c>
      <c r="D4890">
        <v>133.71082900000002</v>
      </c>
      <c r="E4890" s="2">
        <v>2</v>
      </c>
      <c r="P4890">
        <v>1</v>
      </c>
      <c r="Q4890" t="str">
        <f t="shared" si="77"/>
        <v>2</v>
      </c>
    </row>
    <row r="4891" spans="1:17" x14ac:dyDescent="0.25">
      <c r="A4891">
        <v>4890</v>
      </c>
      <c r="D4891">
        <v>133.788679</v>
      </c>
      <c r="E4891" s="2">
        <v>2</v>
      </c>
      <c r="P4891">
        <v>1</v>
      </c>
      <c r="Q4891" t="str">
        <f t="shared" si="77"/>
        <v>2</v>
      </c>
    </row>
    <row r="4892" spans="1:17" x14ac:dyDescent="0.25">
      <c r="A4892">
        <v>4891</v>
      </c>
      <c r="D4892">
        <v>133.85306400000002</v>
      </c>
      <c r="E4892" s="2">
        <v>2</v>
      </c>
      <c r="P4892">
        <v>1</v>
      </c>
      <c r="Q4892" t="str">
        <f t="shared" si="77"/>
        <v>2</v>
      </c>
    </row>
    <row r="4893" spans="1:17" x14ac:dyDescent="0.25">
      <c r="A4893">
        <v>4892</v>
      </c>
      <c r="D4893">
        <v>133.70710200000002</v>
      </c>
      <c r="E4893" s="2">
        <v>2</v>
      </c>
      <c r="P4893">
        <v>1</v>
      </c>
      <c r="Q4893" t="str">
        <f t="shared" si="77"/>
        <v>2</v>
      </c>
    </row>
    <row r="4894" spans="1:17" x14ac:dyDescent="0.25">
      <c r="A4894">
        <v>4893</v>
      </c>
      <c r="D4894">
        <v>133.73108100000002</v>
      </c>
      <c r="E4894" s="2">
        <v>2</v>
      </c>
      <c r="P4894">
        <v>1</v>
      </c>
      <c r="Q4894" t="str">
        <f t="shared" si="77"/>
        <v>2</v>
      </c>
    </row>
    <row r="4895" spans="1:17" x14ac:dyDescent="0.25">
      <c r="A4895">
        <v>4894</v>
      </c>
      <c r="D4895">
        <v>133.62307200000001</v>
      </c>
      <c r="E4895" s="2">
        <v>2</v>
      </c>
      <c r="P4895">
        <v>1</v>
      </c>
      <c r="Q4895" t="str">
        <f t="shared" si="77"/>
        <v>2</v>
      </c>
    </row>
    <row r="4896" spans="1:17" x14ac:dyDescent="0.25">
      <c r="A4896">
        <v>4895</v>
      </c>
      <c r="B4896">
        <v>125.54150600000001</v>
      </c>
      <c r="C4896" s="4">
        <v>1</v>
      </c>
      <c r="P4896">
        <v>1</v>
      </c>
      <c r="Q4896" t="str">
        <f t="shared" si="77"/>
        <v>1</v>
      </c>
    </row>
    <row r="4897" spans="1:17" x14ac:dyDescent="0.25">
      <c r="A4897">
        <v>4896</v>
      </c>
      <c r="B4897">
        <v>125.53283500000001</v>
      </c>
      <c r="C4897" s="4">
        <v>1</v>
      </c>
      <c r="P4897">
        <v>1</v>
      </c>
      <c r="Q4897" t="str">
        <f t="shared" si="77"/>
        <v>1</v>
      </c>
    </row>
    <row r="4898" spans="1:17" x14ac:dyDescent="0.25">
      <c r="A4898">
        <v>4897</v>
      </c>
      <c r="B4898">
        <v>125.554564</v>
      </c>
      <c r="C4898" s="4">
        <v>1</v>
      </c>
      <c r="P4898">
        <v>1</v>
      </c>
      <c r="Q4898" t="str">
        <f t="shared" si="77"/>
        <v>1</v>
      </c>
    </row>
    <row r="4899" spans="1:17" x14ac:dyDescent="0.25">
      <c r="A4899">
        <v>4898</v>
      </c>
      <c r="B4899">
        <v>125.56242200000001</v>
      </c>
      <c r="C4899" s="4">
        <v>1</v>
      </c>
      <c r="H4899">
        <v>131.08784700000001</v>
      </c>
      <c r="I4899" s="5">
        <v>4</v>
      </c>
      <c r="P4899">
        <v>2</v>
      </c>
      <c r="Q4899" t="str">
        <f t="shared" si="77"/>
        <v>14</v>
      </c>
    </row>
    <row r="4900" spans="1:17" x14ac:dyDescent="0.25">
      <c r="A4900">
        <v>4899</v>
      </c>
      <c r="B4900">
        <v>125.56119800000002</v>
      </c>
      <c r="C4900" s="4">
        <v>1</v>
      </c>
      <c r="H4900">
        <v>131.13779300000002</v>
      </c>
      <c r="I4900" s="5">
        <v>4</v>
      </c>
      <c r="P4900">
        <v>2</v>
      </c>
      <c r="Q4900" t="str">
        <f t="shared" si="77"/>
        <v>14</v>
      </c>
    </row>
    <row r="4901" spans="1:17" x14ac:dyDescent="0.25">
      <c r="A4901">
        <v>4900</v>
      </c>
      <c r="B4901">
        <v>125.55716500000001</v>
      </c>
      <c r="C4901" s="4">
        <v>1</v>
      </c>
      <c r="H4901">
        <v>131.16009000000003</v>
      </c>
      <c r="I4901" s="5">
        <v>4</v>
      </c>
      <c r="P4901">
        <v>2</v>
      </c>
      <c r="Q4901" t="str">
        <f t="shared" si="77"/>
        <v>14</v>
      </c>
    </row>
    <row r="4902" spans="1:17" x14ac:dyDescent="0.25">
      <c r="A4902">
        <v>4901</v>
      </c>
      <c r="B4902">
        <v>125.57441200000001</v>
      </c>
      <c r="C4902" s="4">
        <v>1</v>
      </c>
      <c r="H4902">
        <v>131.175398</v>
      </c>
      <c r="I4902" s="5">
        <v>4</v>
      </c>
      <c r="P4902">
        <v>2</v>
      </c>
      <c r="Q4902" t="str">
        <f t="shared" si="77"/>
        <v>14</v>
      </c>
    </row>
    <row r="4903" spans="1:17" x14ac:dyDescent="0.25">
      <c r="A4903">
        <v>4902</v>
      </c>
      <c r="B4903">
        <v>125.54150600000001</v>
      </c>
      <c r="C4903" s="4">
        <v>1</v>
      </c>
      <c r="F4903">
        <v>127.11422900000001</v>
      </c>
      <c r="G4903" s="3">
        <v>3</v>
      </c>
      <c r="H4903">
        <v>131.297529</v>
      </c>
      <c r="I4903" s="5">
        <v>4</v>
      </c>
      <c r="P4903">
        <v>3</v>
      </c>
      <c r="Q4903" t="str">
        <f t="shared" si="77"/>
        <v>134</v>
      </c>
    </row>
    <row r="4904" spans="1:17" x14ac:dyDescent="0.25">
      <c r="A4904">
        <v>4903</v>
      </c>
      <c r="F4904">
        <v>127.16239000000002</v>
      </c>
      <c r="G4904" s="3">
        <v>3</v>
      </c>
      <c r="H4904">
        <v>131.23202700000002</v>
      </c>
      <c r="I4904" s="5">
        <v>4</v>
      </c>
      <c r="P4904">
        <v>2</v>
      </c>
      <c r="Q4904" t="str">
        <f t="shared" si="77"/>
        <v>34</v>
      </c>
    </row>
    <row r="4905" spans="1:17" x14ac:dyDescent="0.25">
      <c r="A4905">
        <v>4904</v>
      </c>
      <c r="F4905">
        <v>127.14427800000001</v>
      </c>
      <c r="G4905" s="3">
        <v>3</v>
      </c>
      <c r="H4905">
        <v>131.222994</v>
      </c>
      <c r="I4905" s="5">
        <v>4</v>
      </c>
      <c r="P4905">
        <v>2</v>
      </c>
      <c r="Q4905" t="str">
        <f t="shared" si="77"/>
        <v>34</v>
      </c>
    </row>
    <row r="4906" spans="1:17" x14ac:dyDescent="0.25">
      <c r="A4906">
        <v>4905</v>
      </c>
      <c r="F4906">
        <v>127.15902500000001</v>
      </c>
      <c r="G4906" s="3">
        <v>3</v>
      </c>
      <c r="H4906">
        <v>131.08784700000001</v>
      </c>
      <c r="I4906" s="5">
        <v>4</v>
      </c>
      <c r="P4906">
        <v>2</v>
      </c>
      <c r="Q4906" t="str">
        <f t="shared" si="77"/>
        <v>34</v>
      </c>
    </row>
    <row r="4907" spans="1:17" x14ac:dyDescent="0.25">
      <c r="A4907">
        <v>4906</v>
      </c>
      <c r="F4907">
        <v>127.19560100000001</v>
      </c>
      <c r="G4907" s="3">
        <v>3</v>
      </c>
      <c r="H4907">
        <v>131.08784700000001</v>
      </c>
      <c r="I4907" s="5">
        <v>4</v>
      </c>
      <c r="P4907">
        <v>2</v>
      </c>
      <c r="Q4907" t="str">
        <f t="shared" si="77"/>
        <v>34</v>
      </c>
    </row>
    <row r="4908" spans="1:17" x14ac:dyDescent="0.25">
      <c r="A4908">
        <v>4907</v>
      </c>
      <c r="F4908">
        <v>127.38677100000001</v>
      </c>
      <c r="G4908" s="3">
        <v>3</v>
      </c>
      <c r="P4908">
        <v>1</v>
      </c>
      <c r="Q4908" t="str">
        <f t="shared" si="77"/>
        <v>3</v>
      </c>
    </row>
    <row r="4909" spans="1:17" x14ac:dyDescent="0.25">
      <c r="A4909">
        <v>4908</v>
      </c>
      <c r="F4909">
        <v>127.32411800000001</v>
      </c>
      <c r="G4909" s="3">
        <v>3</v>
      </c>
      <c r="P4909">
        <v>1</v>
      </c>
      <c r="Q4909" t="str">
        <f t="shared" si="77"/>
        <v>3</v>
      </c>
    </row>
    <row r="4910" spans="1:17" x14ac:dyDescent="0.25">
      <c r="A4910">
        <v>4909</v>
      </c>
      <c r="F4910">
        <v>127.11422900000001</v>
      </c>
      <c r="G4910" s="3">
        <v>3</v>
      </c>
      <c r="P4910">
        <v>1</v>
      </c>
      <c r="Q4910" t="str">
        <f t="shared" si="77"/>
        <v>3</v>
      </c>
    </row>
    <row r="4911" spans="1:17" x14ac:dyDescent="0.25">
      <c r="A4911">
        <v>4910</v>
      </c>
      <c r="P4911">
        <v>0</v>
      </c>
      <c r="Q4911" t="str">
        <f t="shared" si="77"/>
        <v/>
      </c>
    </row>
    <row r="4912" spans="1:17" x14ac:dyDescent="0.25">
      <c r="A4912">
        <v>4911</v>
      </c>
      <c r="P4912">
        <v>0</v>
      </c>
      <c r="Q4912" t="str">
        <f t="shared" si="77"/>
        <v/>
      </c>
    </row>
    <row r="4913" spans="1:17" x14ac:dyDescent="0.25">
      <c r="A4913">
        <v>4912</v>
      </c>
      <c r="D4913">
        <v>105.068442</v>
      </c>
      <c r="E4913" s="2">
        <v>2</v>
      </c>
      <c r="P4913">
        <v>1</v>
      </c>
      <c r="Q4913" t="str">
        <f t="shared" si="77"/>
        <v>2</v>
      </c>
    </row>
    <row r="4914" spans="1:17" x14ac:dyDescent="0.25">
      <c r="A4914">
        <v>4913</v>
      </c>
      <c r="D4914">
        <v>105.05267600000001</v>
      </c>
      <c r="E4914" s="2">
        <v>2</v>
      </c>
      <c r="P4914">
        <v>1</v>
      </c>
      <c r="Q4914" t="str">
        <f t="shared" si="77"/>
        <v>2</v>
      </c>
    </row>
    <row r="4915" spans="1:17" x14ac:dyDescent="0.25">
      <c r="A4915">
        <v>4914</v>
      </c>
      <c r="D4915">
        <v>105.061808</v>
      </c>
      <c r="E4915" s="2">
        <v>2</v>
      </c>
      <c r="P4915">
        <v>1</v>
      </c>
      <c r="Q4915" t="str">
        <f t="shared" si="77"/>
        <v>2</v>
      </c>
    </row>
    <row r="4916" spans="1:17" x14ac:dyDescent="0.25">
      <c r="A4916">
        <v>4915</v>
      </c>
      <c r="D4916">
        <v>105.06053</v>
      </c>
      <c r="E4916" s="2">
        <v>2</v>
      </c>
      <c r="P4916">
        <v>1</v>
      </c>
      <c r="Q4916" t="str">
        <f t="shared" si="77"/>
        <v>2</v>
      </c>
    </row>
    <row r="4917" spans="1:17" x14ac:dyDescent="0.25">
      <c r="A4917">
        <v>4916</v>
      </c>
      <c r="D4917">
        <v>105.05282800000001</v>
      </c>
      <c r="E4917" s="2">
        <v>2</v>
      </c>
      <c r="P4917">
        <v>1</v>
      </c>
      <c r="Q4917" t="str">
        <f t="shared" si="77"/>
        <v>2</v>
      </c>
    </row>
    <row r="4918" spans="1:17" x14ac:dyDescent="0.25">
      <c r="A4918">
        <v>4917</v>
      </c>
      <c r="D4918">
        <v>105.065123</v>
      </c>
      <c r="E4918" s="2">
        <v>2</v>
      </c>
      <c r="P4918">
        <v>1</v>
      </c>
      <c r="Q4918" t="str">
        <f t="shared" si="77"/>
        <v>2</v>
      </c>
    </row>
    <row r="4919" spans="1:17" x14ac:dyDescent="0.25">
      <c r="A4919">
        <v>4918</v>
      </c>
      <c r="D4919">
        <v>105.03176000000001</v>
      </c>
      <c r="E4919" s="2">
        <v>2</v>
      </c>
      <c r="P4919">
        <v>1</v>
      </c>
      <c r="Q4919" t="str">
        <f t="shared" si="77"/>
        <v>2</v>
      </c>
    </row>
    <row r="4920" spans="1:17" x14ac:dyDescent="0.25">
      <c r="A4920">
        <v>4919</v>
      </c>
      <c r="D4920">
        <v>104.996199</v>
      </c>
      <c r="E4920" s="2">
        <v>2</v>
      </c>
      <c r="P4920">
        <v>1</v>
      </c>
      <c r="Q4920" t="str">
        <f t="shared" si="77"/>
        <v>2</v>
      </c>
    </row>
    <row r="4921" spans="1:17" x14ac:dyDescent="0.25">
      <c r="A4921">
        <v>4920</v>
      </c>
      <c r="B4921">
        <v>95.888459000000012</v>
      </c>
      <c r="C4921" s="4">
        <v>1</v>
      </c>
      <c r="D4921">
        <v>105.068442</v>
      </c>
      <c r="E4921" s="2">
        <v>2</v>
      </c>
      <c r="P4921">
        <v>2</v>
      </c>
      <c r="Q4921" t="str">
        <f t="shared" si="77"/>
        <v>12</v>
      </c>
    </row>
    <row r="4922" spans="1:17" x14ac:dyDescent="0.25">
      <c r="A4922">
        <v>4921</v>
      </c>
      <c r="B4922">
        <v>95.882899000000009</v>
      </c>
      <c r="C4922" s="4">
        <v>1</v>
      </c>
      <c r="P4922">
        <v>1</v>
      </c>
      <c r="Q4922" t="str">
        <f t="shared" si="77"/>
        <v>1</v>
      </c>
    </row>
    <row r="4923" spans="1:17" x14ac:dyDescent="0.25">
      <c r="A4923">
        <v>4922</v>
      </c>
      <c r="B4923">
        <v>95.915804000000009</v>
      </c>
      <c r="C4923" s="4">
        <v>1</v>
      </c>
      <c r="P4923">
        <v>1</v>
      </c>
      <c r="Q4923" t="str">
        <f t="shared" si="77"/>
        <v>1</v>
      </c>
    </row>
    <row r="4924" spans="1:17" x14ac:dyDescent="0.25">
      <c r="A4924">
        <v>4923</v>
      </c>
      <c r="B4924">
        <v>95.928711000000007</v>
      </c>
      <c r="C4924" s="4">
        <v>1</v>
      </c>
      <c r="H4924">
        <v>101.80330500000001</v>
      </c>
      <c r="I4924" s="5">
        <v>4</v>
      </c>
      <c r="P4924">
        <v>2</v>
      </c>
      <c r="Q4924" t="str">
        <f t="shared" si="77"/>
        <v>14</v>
      </c>
    </row>
    <row r="4925" spans="1:17" x14ac:dyDescent="0.25">
      <c r="A4925">
        <v>4924</v>
      </c>
      <c r="B4925">
        <v>95.899428</v>
      </c>
      <c r="C4925" s="4">
        <v>1</v>
      </c>
      <c r="H4925">
        <v>101.708054</v>
      </c>
      <c r="I4925" s="5">
        <v>4</v>
      </c>
      <c r="P4925">
        <v>2</v>
      </c>
      <c r="Q4925" t="str">
        <f t="shared" si="77"/>
        <v>14</v>
      </c>
    </row>
    <row r="4926" spans="1:17" x14ac:dyDescent="0.25">
      <c r="A4926">
        <v>4925</v>
      </c>
      <c r="B4926">
        <v>95.895142000000007</v>
      </c>
      <c r="C4926" s="4">
        <v>1</v>
      </c>
      <c r="H4926">
        <v>101.72733700000001</v>
      </c>
      <c r="I4926" s="5">
        <v>4</v>
      </c>
      <c r="P4926">
        <v>2</v>
      </c>
      <c r="Q4926" t="str">
        <f t="shared" si="77"/>
        <v>14</v>
      </c>
    </row>
    <row r="4927" spans="1:17" x14ac:dyDescent="0.25">
      <c r="A4927">
        <v>4926</v>
      </c>
      <c r="B4927">
        <v>95.792496</v>
      </c>
      <c r="C4927" s="4">
        <v>1</v>
      </c>
      <c r="H4927">
        <v>101.744889</v>
      </c>
      <c r="I4927" s="5">
        <v>4</v>
      </c>
      <c r="P4927">
        <v>2</v>
      </c>
      <c r="Q4927" t="str">
        <f t="shared" si="77"/>
        <v>14</v>
      </c>
    </row>
    <row r="4928" spans="1:17" x14ac:dyDescent="0.25">
      <c r="A4928">
        <v>4927</v>
      </c>
      <c r="B4928">
        <v>95.888459000000012</v>
      </c>
      <c r="C4928" s="4">
        <v>1</v>
      </c>
      <c r="F4928">
        <v>97.049879000000004</v>
      </c>
      <c r="G4928" s="3">
        <v>3</v>
      </c>
      <c r="H4928">
        <v>101.75896900000001</v>
      </c>
      <c r="I4928" s="5">
        <v>4</v>
      </c>
      <c r="P4928">
        <v>3</v>
      </c>
      <c r="Q4928" t="str">
        <f t="shared" si="77"/>
        <v>134</v>
      </c>
    </row>
    <row r="4929" spans="1:17" x14ac:dyDescent="0.25">
      <c r="A4929">
        <v>4928</v>
      </c>
      <c r="F4929">
        <v>97.049673000000013</v>
      </c>
      <c r="G4929" s="3">
        <v>3</v>
      </c>
      <c r="H4929">
        <v>101.75621600000001</v>
      </c>
      <c r="I4929" s="5">
        <v>4</v>
      </c>
      <c r="P4929">
        <v>2</v>
      </c>
      <c r="Q4929" t="str">
        <f t="shared" si="77"/>
        <v>34</v>
      </c>
    </row>
    <row r="4930" spans="1:17" x14ac:dyDescent="0.25">
      <c r="A4930">
        <v>4929</v>
      </c>
      <c r="F4930">
        <v>97.058550000000011</v>
      </c>
      <c r="G4930" s="3">
        <v>3</v>
      </c>
      <c r="H4930">
        <v>101.778763</v>
      </c>
      <c r="I4930" s="5">
        <v>4</v>
      </c>
      <c r="P4930">
        <v>2</v>
      </c>
      <c r="Q4930" t="str">
        <f t="shared" ref="Q4930:Q4993" si="78">CONCATENATE(C4930,E4930,G4930,I4930)</f>
        <v>34</v>
      </c>
    </row>
    <row r="4931" spans="1:17" x14ac:dyDescent="0.25">
      <c r="A4931">
        <v>4930</v>
      </c>
      <c r="F4931">
        <v>97.041714000000013</v>
      </c>
      <c r="G4931" s="3">
        <v>3</v>
      </c>
      <c r="H4931">
        <v>101.80330500000001</v>
      </c>
      <c r="I4931" s="5">
        <v>4</v>
      </c>
      <c r="P4931">
        <v>2</v>
      </c>
      <c r="Q4931" t="str">
        <f t="shared" si="78"/>
        <v>34</v>
      </c>
    </row>
    <row r="4932" spans="1:17" x14ac:dyDescent="0.25">
      <c r="A4932">
        <v>4931</v>
      </c>
      <c r="F4932">
        <v>97.122273000000007</v>
      </c>
      <c r="G4932" s="3">
        <v>3</v>
      </c>
      <c r="P4932">
        <v>1</v>
      </c>
      <c r="Q4932" t="str">
        <f t="shared" si="78"/>
        <v>3</v>
      </c>
    </row>
    <row r="4933" spans="1:17" x14ac:dyDescent="0.25">
      <c r="A4933">
        <v>4932</v>
      </c>
      <c r="F4933">
        <v>97.029879000000008</v>
      </c>
      <c r="G4933" s="3">
        <v>3</v>
      </c>
      <c r="P4933">
        <v>1</v>
      </c>
      <c r="Q4933" t="str">
        <f t="shared" si="78"/>
        <v>3</v>
      </c>
    </row>
    <row r="4934" spans="1:17" x14ac:dyDescent="0.25">
      <c r="A4934">
        <v>4933</v>
      </c>
      <c r="D4934">
        <v>81.23447800000001</v>
      </c>
      <c r="E4934" s="2">
        <v>2</v>
      </c>
      <c r="F4934">
        <v>97.010239000000013</v>
      </c>
      <c r="G4934" s="3">
        <v>3</v>
      </c>
      <c r="P4934">
        <v>2</v>
      </c>
      <c r="Q4934" t="str">
        <f t="shared" si="78"/>
        <v>23</v>
      </c>
    </row>
    <row r="4935" spans="1:17" x14ac:dyDescent="0.25">
      <c r="A4935">
        <v>4934</v>
      </c>
      <c r="D4935">
        <v>81.241314000000003</v>
      </c>
      <c r="E4935" s="2">
        <v>2</v>
      </c>
      <c r="F4935">
        <v>97.049879000000004</v>
      </c>
      <c r="G4935" s="3">
        <v>3</v>
      </c>
      <c r="P4935">
        <v>2</v>
      </c>
      <c r="Q4935" t="str">
        <f t="shared" si="78"/>
        <v>23</v>
      </c>
    </row>
    <row r="4936" spans="1:17" x14ac:dyDescent="0.25">
      <c r="A4936">
        <v>4935</v>
      </c>
      <c r="D4936">
        <v>81.200092000000012</v>
      </c>
      <c r="E4936" s="2">
        <v>2</v>
      </c>
      <c r="P4936">
        <v>1</v>
      </c>
      <c r="Q4936" t="str">
        <f t="shared" si="78"/>
        <v>2</v>
      </c>
    </row>
    <row r="4937" spans="1:17" x14ac:dyDescent="0.25">
      <c r="A4937">
        <v>4936</v>
      </c>
      <c r="D4937">
        <v>81.203867000000002</v>
      </c>
      <c r="E4937" s="2">
        <v>2</v>
      </c>
      <c r="P4937">
        <v>1</v>
      </c>
      <c r="Q4937" t="str">
        <f t="shared" si="78"/>
        <v>2</v>
      </c>
    </row>
    <row r="4938" spans="1:17" x14ac:dyDescent="0.25">
      <c r="A4938">
        <v>4937</v>
      </c>
      <c r="D4938">
        <v>81.206571000000011</v>
      </c>
      <c r="E4938" s="2">
        <v>2</v>
      </c>
      <c r="P4938">
        <v>1</v>
      </c>
      <c r="Q4938" t="str">
        <f t="shared" si="78"/>
        <v>2</v>
      </c>
    </row>
    <row r="4939" spans="1:17" x14ac:dyDescent="0.25">
      <c r="A4939">
        <v>4938</v>
      </c>
      <c r="D4939">
        <v>81.196010000000001</v>
      </c>
      <c r="E4939" s="2">
        <v>2</v>
      </c>
      <c r="P4939">
        <v>1</v>
      </c>
      <c r="Q4939" t="str">
        <f t="shared" si="78"/>
        <v>2</v>
      </c>
    </row>
    <row r="4940" spans="1:17" x14ac:dyDescent="0.25">
      <c r="A4940">
        <v>4939</v>
      </c>
      <c r="D4940">
        <v>81.196317000000008</v>
      </c>
      <c r="E4940" s="2">
        <v>2</v>
      </c>
      <c r="P4940">
        <v>1</v>
      </c>
      <c r="Q4940" t="str">
        <f t="shared" si="78"/>
        <v>2</v>
      </c>
    </row>
    <row r="4941" spans="1:17" x14ac:dyDescent="0.25">
      <c r="A4941">
        <v>4940</v>
      </c>
      <c r="D4941">
        <v>81.181623999999999</v>
      </c>
      <c r="E4941" s="2">
        <v>2</v>
      </c>
      <c r="P4941">
        <v>1</v>
      </c>
      <c r="Q4941" t="str">
        <f t="shared" si="78"/>
        <v>2</v>
      </c>
    </row>
    <row r="4942" spans="1:17" x14ac:dyDescent="0.25">
      <c r="A4942">
        <v>4941</v>
      </c>
      <c r="D4942">
        <v>81.23447800000001</v>
      </c>
      <c r="E4942" s="2">
        <v>2</v>
      </c>
      <c r="P4942">
        <v>1</v>
      </c>
      <c r="Q4942" t="str">
        <f t="shared" si="78"/>
        <v>2</v>
      </c>
    </row>
    <row r="4943" spans="1:17" x14ac:dyDescent="0.25">
      <c r="A4943">
        <v>4942</v>
      </c>
      <c r="D4943">
        <v>81.23447800000001</v>
      </c>
      <c r="E4943" s="2">
        <v>2</v>
      </c>
      <c r="P4943">
        <v>1</v>
      </c>
      <c r="Q4943" t="str">
        <f t="shared" si="78"/>
        <v>2</v>
      </c>
    </row>
    <row r="4944" spans="1:17" x14ac:dyDescent="0.25">
      <c r="A4944">
        <v>4943</v>
      </c>
      <c r="B4944">
        <v>73.402284000000009</v>
      </c>
      <c r="C4944" s="4">
        <v>1</v>
      </c>
      <c r="P4944">
        <v>1</v>
      </c>
      <c r="Q4944" t="str">
        <f t="shared" si="78"/>
        <v>1</v>
      </c>
    </row>
    <row r="4945" spans="1:17" x14ac:dyDescent="0.25">
      <c r="A4945">
        <v>4944</v>
      </c>
      <c r="B4945">
        <v>73.353205000000003</v>
      </c>
      <c r="C4945" s="4">
        <v>1</v>
      </c>
      <c r="P4945">
        <v>1</v>
      </c>
      <c r="Q4945" t="str">
        <f t="shared" si="78"/>
        <v>1</v>
      </c>
    </row>
    <row r="4946" spans="1:17" x14ac:dyDescent="0.25">
      <c r="A4946">
        <v>4945</v>
      </c>
      <c r="B4946">
        <v>73.391009000000011</v>
      </c>
      <c r="C4946" s="4">
        <v>1</v>
      </c>
      <c r="P4946">
        <v>1</v>
      </c>
      <c r="Q4946" t="str">
        <f t="shared" si="78"/>
        <v>1</v>
      </c>
    </row>
    <row r="4947" spans="1:17" x14ac:dyDescent="0.25">
      <c r="A4947">
        <v>4946</v>
      </c>
      <c r="B4947">
        <v>73.389325000000014</v>
      </c>
      <c r="C4947" s="4">
        <v>1</v>
      </c>
      <c r="H4947">
        <v>78.586810000000014</v>
      </c>
      <c r="I4947" s="5">
        <v>4</v>
      </c>
      <c r="P4947">
        <v>2</v>
      </c>
      <c r="Q4947" t="str">
        <f t="shared" si="78"/>
        <v>14</v>
      </c>
    </row>
    <row r="4948" spans="1:17" x14ac:dyDescent="0.25">
      <c r="A4948">
        <v>4947</v>
      </c>
      <c r="B4948">
        <v>73.395193000000006</v>
      </c>
      <c r="C4948" s="4">
        <v>1</v>
      </c>
      <c r="H4948">
        <v>78.53441500000001</v>
      </c>
      <c r="I4948" s="5">
        <v>4</v>
      </c>
      <c r="P4948">
        <v>2</v>
      </c>
      <c r="Q4948" t="str">
        <f t="shared" si="78"/>
        <v>14</v>
      </c>
    </row>
    <row r="4949" spans="1:17" x14ac:dyDescent="0.25">
      <c r="A4949">
        <v>4948</v>
      </c>
      <c r="B4949">
        <v>73.374888000000013</v>
      </c>
      <c r="C4949" s="4">
        <v>1</v>
      </c>
      <c r="H4949">
        <v>78.509466000000003</v>
      </c>
      <c r="I4949" s="5">
        <v>4</v>
      </c>
      <c r="P4949">
        <v>2</v>
      </c>
      <c r="Q4949" t="str">
        <f t="shared" si="78"/>
        <v>14</v>
      </c>
    </row>
    <row r="4950" spans="1:17" x14ac:dyDescent="0.25">
      <c r="A4950">
        <v>4949</v>
      </c>
      <c r="B4950">
        <v>73.432027000000005</v>
      </c>
      <c r="C4950" s="4">
        <v>1</v>
      </c>
      <c r="H4950">
        <v>78.538955000000001</v>
      </c>
      <c r="I4950" s="5">
        <v>4</v>
      </c>
      <c r="P4950">
        <v>2</v>
      </c>
      <c r="Q4950" t="str">
        <f t="shared" si="78"/>
        <v>14</v>
      </c>
    </row>
    <row r="4951" spans="1:17" x14ac:dyDescent="0.25">
      <c r="A4951">
        <v>4950</v>
      </c>
      <c r="B4951">
        <v>73.366980000000012</v>
      </c>
      <c r="C4951" s="4">
        <v>1</v>
      </c>
      <c r="H4951">
        <v>78.564924000000005</v>
      </c>
      <c r="I4951" s="5">
        <v>4</v>
      </c>
      <c r="P4951">
        <v>2</v>
      </c>
      <c r="Q4951" t="str">
        <f t="shared" si="78"/>
        <v>14</v>
      </c>
    </row>
    <row r="4952" spans="1:17" x14ac:dyDescent="0.25">
      <c r="A4952">
        <v>4951</v>
      </c>
      <c r="B4952">
        <v>73.402284000000009</v>
      </c>
      <c r="C4952" s="4">
        <v>1</v>
      </c>
      <c r="F4952">
        <v>74.268055000000004</v>
      </c>
      <c r="G4952" s="3">
        <v>3</v>
      </c>
      <c r="H4952">
        <v>78.575943000000009</v>
      </c>
      <c r="I4952" s="5">
        <v>4</v>
      </c>
      <c r="P4952">
        <v>3</v>
      </c>
      <c r="Q4952" t="str">
        <f t="shared" si="78"/>
        <v>134</v>
      </c>
    </row>
    <row r="4953" spans="1:17" x14ac:dyDescent="0.25">
      <c r="A4953">
        <v>4952</v>
      </c>
      <c r="F4953">
        <v>74.252189000000001</v>
      </c>
      <c r="G4953" s="3">
        <v>3</v>
      </c>
      <c r="H4953">
        <v>78.584004000000007</v>
      </c>
      <c r="I4953" s="5">
        <v>4</v>
      </c>
      <c r="P4953">
        <v>2</v>
      </c>
      <c r="Q4953" t="str">
        <f t="shared" si="78"/>
        <v>34</v>
      </c>
    </row>
    <row r="4954" spans="1:17" x14ac:dyDescent="0.25">
      <c r="A4954">
        <v>4953</v>
      </c>
      <c r="F4954">
        <v>74.249536000000006</v>
      </c>
      <c r="G4954" s="3">
        <v>3</v>
      </c>
      <c r="H4954">
        <v>78.586810000000014</v>
      </c>
      <c r="I4954" s="5">
        <v>4</v>
      </c>
      <c r="P4954">
        <v>2</v>
      </c>
      <c r="Q4954" t="str">
        <f t="shared" si="78"/>
        <v>34</v>
      </c>
    </row>
    <row r="4955" spans="1:17" x14ac:dyDescent="0.25">
      <c r="A4955">
        <v>4954</v>
      </c>
      <c r="F4955">
        <v>74.264739000000006</v>
      </c>
      <c r="G4955" s="3">
        <v>3</v>
      </c>
      <c r="P4955">
        <v>1</v>
      </c>
      <c r="Q4955" t="str">
        <f t="shared" si="78"/>
        <v>3</v>
      </c>
    </row>
    <row r="4956" spans="1:17" x14ac:dyDescent="0.25">
      <c r="A4956">
        <v>4955</v>
      </c>
      <c r="D4956">
        <v>59.786582000000003</v>
      </c>
      <c r="E4956" s="2">
        <v>2</v>
      </c>
      <c r="F4956">
        <v>74.235251000000005</v>
      </c>
      <c r="G4956" s="3">
        <v>3</v>
      </c>
      <c r="P4956">
        <v>2</v>
      </c>
      <c r="Q4956" t="str">
        <f t="shared" si="78"/>
        <v>23</v>
      </c>
    </row>
    <row r="4957" spans="1:17" x14ac:dyDescent="0.25">
      <c r="A4957">
        <v>4956</v>
      </c>
      <c r="D4957">
        <v>59.817531000000002</v>
      </c>
      <c r="E4957" s="2">
        <v>2</v>
      </c>
      <c r="F4957">
        <v>74.246628000000001</v>
      </c>
      <c r="G4957" s="3">
        <v>3</v>
      </c>
      <c r="P4957">
        <v>2</v>
      </c>
      <c r="Q4957" t="str">
        <f t="shared" si="78"/>
        <v>23</v>
      </c>
    </row>
    <row r="4958" spans="1:17" x14ac:dyDescent="0.25">
      <c r="A4958">
        <v>4957</v>
      </c>
      <c r="D4958">
        <v>59.796474000000003</v>
      </c>
      <c r="E4958" s="2">
        <v>2</v>
      </c>
      <c r="F4958">
        <v>74.233669000000006</v>
      </c>
      <c r="G4958" s="3">
        <v>3</v>
      </c>
      <c r="P4958">
        <v>2</v>
      </c>
      <c r="Q4958" t="str">
        <f t="shared" si="78"/>
        <v>23</v>
      </c>
    </row>
    <row r="4959" spans="1:17" x14ac:dyDescent="0.25">
      <c r="A4959">
        <v>4958</v>
      </c>
      <c r="D4959">
        <v>59.787475000000001</v>
      </c>
      <c r="E4959" s="2">
        <v>2</v>
      </c>
      <c r="F4959">
        <v>74.197549000000009</v>
      </c>
      <c r="G4959" s="3">
        <v>3</v>
      </c>
      <c r="P4959">
        <v>2</v>
      </c>
      <c r="Q4959" t="str">
        <f t="shared" si="78"/>
        <v>23</v>
      </c>
    </row>
    <row r="4960" spans="1:17" x14ac:dyDescent="0.25">
      <c r="A4960">
        <v>4959</v>
      </c>
      <c r="D4960">
        <v>59.806896000000002</v>
      </c>
      <c r="E4960" s="2">
        <v>2</v>
      </c>
      <c r="F4960">
        <v>74.268055000000004</v>
      </c>
      <c r="G4960" s="3">
        <v>3</v>
      </c>
      <c r="P4960">
        <v>2</v>
      </c>
      <c r="Q4960" t="str">
        <f t="shared" si="78"/>
        <v>23</v>
      </c>
    </row>
    <row r="4961" spans="1:17" x14ac:dyDescent="0.25">
      <c r="A4961">
        <v>4960</v>
      </c>
      <c r="D4961">
        <v>59.815158000000004</v>
      </c>
      <c r="E4961" s="2">
        <v>2</v>
      </c>
      <c r="P4961">
        <v>1</v>
      </c>
      <c r="Q4961" t="str">
        <f t="shared" si="78"/>
        <v>2</v>
      </c>
    </row>
    <row r="4962" spans="1:17" x14ac:dyDescent="0.25">
      <c r="A4962">
        <v>4961</v>
      </c>
      <c r="D4962">
        <v>59.807739000000005</v>
      </c>
      <c r="E4962" s="2">
        <v>2</v>
      </c>
      <c r="P4962">
        <v>1</v>
      </c>
      <c r="Q4962" t="str">
        <f t="shared" si="78"/>
        <v>2</v>
      </c>
    </row>
    <row r="4963" spans="1:17" x14ac:dyDescent="0.25">
      <c r="A4963">
        <v>4962</v>
      </c>
      <c r="D4963">
        <v>59.802902000000003</v>
      </c>
      <c r="E4963" s="2">
        <v>2</v>
      </c>
      <c r="P4963">
        <v>1</v>
      </c>
      <c r="Q4963" t="str">
        <f t="shared" si="78"/>
        <v>2</v>
      </c>
    </row>
    <row r="4964" spans="1:17" x14ac:dyDescent="0.25">
      <c r="A4964">
        <v>4963</v>
      </c>
      <c r="D4964">
        <v>59.808162000000003</v>
      </c>
      <c r="E4964" s="2">
        <v>2</v>
      </c>
      <c r="P4964">
        <v>1</v>
      </c>
      <c r="Q4964" t="str">
        <f t="shared" si="78"/>
        <v>2</v>
      </c>
    </row>
    <row r="4965" spans="1:17" x14ac:dyDescent="0.25">
      <c r="A4965">
        <v>4964</v>
      </c>
      <c r="D4965">
        <v>59.798210000000005</v>
      </c>
      <c r="E4965" s="2">
        <v>2</v>
      </c>
      <c r="P4965">
        <v>1</v>
      </c>
      <c r="Q4965" t="str">
        <f t="shared" si="78"/>
        <v>2</v>
      </c>
    </row>
    <row r="4966" spans="1:17" x14ac:dyDescent="0.25">
      <c r="A4966">
        <v>4965</v>
      </c>
      <c r="D4966">
        <v>59.729579000000001</v>
      </c>
      <c r="E4966" s="2">
        <v>2</v>
      </c>
      <c r="P4966">
        <v>1</v>
      </c>
      <c r="Q4966" t="str">
        <f t="shared" si="78"/>
        <v>2</v>
      </c>
    </row>
    <row r="4967" spans="1:17" x14ac:dyDescent="0.25">
      <c r="A4967">
        <v>4966</v>
      </c>
      <c r="D4967">
        <v>59.786582000000003</v>
      </c>
      <c r="E4967" s="2">
        <v>2</v>
      </c>
      <c r="P4967">
        <v>1</v>
      </c>
      <c r="Q4967" t="str">
        <f t="shared" si="78"/>
        <v>2</v>
      </c>
    </row>
    <row r="4968" spans="1:17" x14ac:dyDescent="0.25">
      <c r="A4968">
        <v>4967</v>
      </c>
      <c r="P4968">
        <v>0</v>
      </c>
      <c r="Q4968" t="str">
        <f t="shared" si="78"/>
        <v/>
      </c>
    </row>
    <row r="4969" spans="1:17" x14ac:dyDescent="0.25">
      <c r="A4969">
        <v>4968</v>
      </c>
      <c r="P4969">
        <v>0</v>
      </c>
      <c r="Q4969" t="str">
        <f t="shared" si="78"/>
        <v/>
      </c>
    </row>
    <row r="4970" spans="1:17" x14ac:dyDescent="0.25">
      <c r="A4970">
        <v>4969</v>
      </c>
      <c r="B4970">
        <v>48.096527000000002</v>
      </c>
      <c r="C4970" s="4">
        <v>1</v>
      </c>
      <c r="H4970">
        <v>58.504898000000004</v>
      </c>
      <c r="I4970" s="5">
        <v>4</v>
      </c>
      <c r="P4970">
        <v>2</v>
      </c>
      <c r="Q4970" t="str">
        <f t="shared" si="78"/>
        <v>14</v>
      </c>
    </row>
    <row r="4971" spans="1:17" x14ac:dyDescent="0.25">
      <c r="A4971">
        <v>4970</v>
      </c>
      <c r="B4971">
        <v>48.072582000000004</v>
      </c>
      <c r="C4971" s="4">
        <v>1</v>
      </c>
      <c r="H4971">
        <v>58.471321000000003</v>
      </c>
      <c r="I4971" s="5">
        <v>4</v>
      </c>
      <c r="P4971">
        <v>2</v>
      </c>
      <c r="Q4971" t="str">
        <f t="shared" si="78"/>
        <v>14</v>
      </c>
    </row>
    <row r="4972" spans="1:17" x14ac:dyDescent="0.25">
      <c r="A4972">
        <v>4971</v>
      </c>
      <c r="B4972">
        <v>48.092266000000002</v>
      </c>
      <c r="C4972" s="4">
        <v>1</v>
      </c>
      <c r="H4972">
        <v>58.468952000000002</v>
      </c>
      <c r="I4972" s="5">
        <v>4</v>
      </c>
      <c r="P4972">
        <v>2</v>
      </c>
      <c r="Q4972" t="str">
        <f t="shared" si="78"/>
        <v>14</v>
      </c>
    </row>
    <row r="4973" spans="1:17" x14ac:dyDescent="0.25">
      <c r="A4973">
        <v>4972</v>
      </c>
      <c r="B4973">
        <v>48.102264000000005</v>
      </c>
      <c r="C4973" s="4">
        <v>1</v>
      </c>
      <c r="H4973">
        <v>58.480792000000001</v>
      </c>
      <c r="I4973" s="5">
        <v>4</v>
      </c>
      <c r="P4973">
        <v>2</v>
      </c>
      <c r="Q4973" t="str">
        <f t="shared" si="78"/>
        <v>14</v>
      </c>
    </row>
    <row r="4974" spans="1:17" x14ac:dyDescent="0.25">
      <c r="A4974">
        <v>4973</v>
      </c>
      <c r="B4974">
        <v>48.105110000000003</v>
      </c>
      <c r="C4974" s="4">
        <v>1</v>
      </c>
      <c r="H4974">
        <v>58.495899000000001</v>
      </c>
      <c r="I4974" s="5">
        <v>4</v>
      </c>
      <c r="P4974">
        <v>2</v>
      </c>
      <c r="Q4974" t="str">
        <f t="shared" si="78"/>
        <v>14</v>
      </c>
    </row>
    <row r="4975" spans="1:17" x14ac:dyDescent="0.25">
      <c r="A4975">
        <v>4974</v>
      </c>
      <c r="B4975">
        <v>48.128055000000003</v>
      </c>
      <c r="C4975" s="4">
        <v>1</v>
      </c>
      <c r="H4975">
        <v>58.488738000000005</v>
      </c>
      <c r="I4975" s="5">
        <v>4</v>
      </c>
      <c r="P4975">
        <v>2</v>
      </c>
      <c r="Q4975" t="str">
        <f t="shared" si="78"/>
        <v>14</v>
      </c>
    </row>
    <row r="4976" spans="1:17" x14ac:dyDescent="0.25">
      <c r="A4976">
        <v>4975</v>
      </c>
      <c r="B4976">
        <v>48.108055</v>
      </c>
      <c r="C4976" s="4">
        <v>1</v>
      </c>
      <c r="H4976">
        <v>58.503951000000001</v>
      </c>
      <c r="I4976" s="5">
        <v>4</v>
      </c>
      <c r="P4976">
        <v>2</v>
      </c>
      <c r="Q4976" t="str">
        <f t="shared" si="78"/>
        <v>14</v>
      </c>
    </row>
    <row r="4977" spans="1:17" x14ac:dyDescent="0.25">
      <c r="A4977">
        <v>4976</v>
      </c>
      <c r="B4977">
        <v>48.122844000000001</v>
      </c>
      <c r="C4977" s="4">
        <v>1</v>
      </c>
      <c r="H4977">
        <v>58.519741000000003</v>
      </c>
      <c r="I4977" s="5">
        <v>4</v>
      </c>
      <c r="P4977">
        <v>2</v>
      </c>
      <c r="Q4977" t="str">
        <f t="shared" si="78"/>
        <v>14</v>
      </c>
    </row>
    <row r="4978" spans="1:17" x14ac:dyDescent="0.25">
      <c r="A4978">
        <v>4977</v>
      </c>
      <c r="B4978">
        <v>48.158580000000001</v>
      </c>
      <c r="C4978" s="4">
        <v>1</v>
      </c>
      <c r="H4978">
        <v>58.452793</v>
      </c>
      <c r="I4978" s="5">
        <v>4</v>
      </c>
      <c r="P4978">
        <v>2</v>
      </c>
      <c r="Q4978" t="str">
        <f t="shared" si="78"/>
        <v>14</v>
      </c>
    </row>
    <row r="4979" spans="1:17" x14ac:dyDescent="0.25">
      <c r="A4979">
        <v>4978</v>
      </c>
      <c r="B4979">
        <v>48.096527000000002</v>
      </c>
      <c r="C4979" s="4">
        <v>1</v>
      </c>
      <c r="H4979">
        <v>58.504898000000004</v>
      </c>
      <c r="I4979" s="5">
        <v>4</v>
      </c>
      <c r="P4979">
        <v>2</v>
      </c>
      <c r="Q4979" t="str">
        <f t="shared" si="78"/>
        <v>14</v>
      </c>
    </row>
    <row r="4980" spans="1:17" x14ac:dyDescent="0.25">
      <c r="A4980">
        <v>4979</v>
      </c>
      <c r="B4980">
        <v>48.096527000000002</v>
      </c>
      <c r="C4980" s="4">
        <v>1</v>
      </c>
      <c r="F4980">
        <v>49.86853</v>
      </c>
      <c r="G4980" s="3">
        <v>3</v>
      </c>
      <c r="H4980">
        <v>58.504898000000004</v>
      </c>
      <c r="I4980" s="5">
        <v>4</v>
      </c>
      <c r="P4980">
        <v>3</v>
      </c>
      <c r="Q4980" t="str">
        <f t="shared" si="78"/>
        <v>134</v>
      </c>
    </row>
    <row r="4981" spans="1:17" x14ac:dyDescent="0.25">
      <c r="A4981">
        <v>4980</v>
      </c>
      <c r="F4981">
        <v>49.815582000000006</v>
      </c>
      <c r="G4981" s="3">
        <v>3</v>
      </c>
      <c r="P4981">
        <v>1</v>
      </c>
      <c r="Q4981" t="str">
        <f t="shared" si="78"/>
        <v>3</v>
      </c>
    </row>
    <row r="4982" spans="1:17" x14ac:dyDescent="0.25">
      <c r="A4982">
        <v>4981</v>
      </c>
      <c r="D4982">
        <v>36.023109000000005</v>
      </c>
      <c r="E4982" s="2">
        <v>2</v>
      </c>
      <c r="F4982">
        <v>49.861579000000006</v>
      </c>
      <c r="G4982" s="3">
        <v>3</v>
      </c>
      <c r="P4982">
        <v>2</v>
      </c>
      <c r="Q4982" t="str">
        <f t="shared" si="78"/>
        <v>23</v>
      </c>
    </row>
    <row r="4983" spans="1:17" x14ac:dyDescent="0.25">
      <c r="A4983">
        <v>4982</v>
      </c>
      <c r="D4983">
        <v>36.010317999999998</v>
      </c>
      <c r="E4983" s="2">
        <v>2</v>
      </c>
      <c r="F4983">
        <v>49.805107</v>
      </c>
      <c r="G4983" s="3">
        <v>3</v>
      </c>
      <c r="P4983">
        <v>2</v>
      </c>
      <c r="Q4983" t="str">
        <f t="shared" si="78"/>
        <v>23</v>
      </c>
    </row>
    <row r="4984" spans="1:17" x14ac:dyDescent="0.25">
      <c r="A4984">
        <v>4983</v>
      </c>
      <c r="D4984">
        <v>36.051214000000002</v>
      </c>
      <c r="E4984" s="2">
        <v>2</v>
      </c>
      <c r="F4984">
        <v>49.847583</v>
      </c>
      <c r="G4984" s="3">
        <v>3</v>
      </c>
      <c r="P4984">
        <v>2</v>
      </c>
      <c r="Q4984" t="str">
        <f t="shared" si="78"/>
        <v>23</v>
      </c>
    </row>
    <row r="4985" spans="1:17" x14ac:dyDescent="0.25">
      <c r="A4985">
        <v>4984</v>
      </c>
      <c r="D4985">
        <v>36.009897000000002</v>
      </c>
      <c r="E4985" s="2">
        <v>2</v>
      </c>
      <c r="F4985">
        <v>49.832687</v>
      </c>
      <c r="G4985" s="3">
        <v>3</v>
      </c>
      <c r="P4985">
        <v>2</v>
      </c>
      <c r="Q4985" t="str">
        <f t="shared" si="78"/>
        <v>23</v>
      </c>
    </row>
    <row r="4986" spans="1:17" x14ac:dyDescent="0.25">
      <c r="A4986">
        <v>4985</v>
      </c>
      <c r="D4986">
        <v>36.003529999999998</v>
      </c>
      <c r="E4986" s="2">
        <v>2</v>
      </c>
      <c r="F4986">
        <v>49.807582000000004</v>
      </c>
      <c r="G4986" s="3">
        <v>3</v>
      </c>
      <c r="P4986">
        <v>2</v>
      </c>
      <c r="Q4986" t="str">
        <f t="shared" si="78"/>
        <v>23</v>
      </c>
    </row>
    <row r="4987" spans="1:17" x14ac:dyDescent="0.25">
      <c r="A4987">
        <v>4986</v>
      </c>
      <c r="D4987">
        <v>36.019109</v>
      </c>
      <c r="E4987" s="2">
        <v>2</v>
      </c>
      <c r="F4987">
        <v>49.825687000000002</v>
      </c>
      <c r="G4987" s="3">
        <v>3</v>
      </c>
      <c r="P4987">
        <v>2</v>
      </c>
      <c r="Q4987" t="str">
        <f t="shared" si="78"/>
        <v>23</v>
      </c>
    </row>
    <row r="4988" spans="1:17" x14ac:dyDescent="0.25">
      <c r="A4988">
        <v>4987</v>
      </c>
      <c r="D4988">
        <v>35.998004000000002</v>
      </c>
      <c r="E4988" s="2">
        <v>2</v>
      </c>
      <c r="F4988">
        <v>49.835685000000005</v>
      </c>
      <c r="G4988" s="3">
        <v>3</v>
      </c>
      <c r="P4988">
        <v>2</v>
      </c>
      <c r="Q4988" t="str">
        <f t="shared" si="78"/>
        <v>23</v>
      </c>
    </row>
    <row r="4989" spans="1:17" x14ac:dyDescent="0.25">
      <c r="A4989">
        <v>4988</v>
      </c>
      <c r="D4989">
        <v>36.024320000000003</v>
      </c>
      <c r="E4989" s="2">
        <v>2</v>
      </c>
      <c r="F4989">
        <v>49.836475</v>
      </c>
      <c r="G4989" s="3">
        <v>3</v>
      </c>
      <c r="P4989">
        <v>2</v>
      </c>
      <c r="Q4989" t="str">
        <f t="shared" si="78"/>
        <v>23</v>
      </c>
    </row>
    <row r="4990" spans="1:17" x14ac:dyDescent="0.25">
      <c r="A4990">
        <v>4989</v>
      </c>
      <c r="D4990">
        <v>35.999689000000004</v>
      </c>
      <c r="E4990" s="2">
        <v>2</v>
      </c>
      <c r="F4990">
        <v>49.800636000000004</v>
      </c>
      <c r="G4990" s="3">
        <v>3</v>
      </c>
      <c r="P4990">
        <v>2</v>
      </c>
      <c r="Q4990" t="str">
        <f t="shared" si="78"/>
        <v>23</v>
      </c>
    </row>
    <row r="4991" spans="1:17" x14ac:dyDescent="0.25">
      <c r="A4991">
        <v>4990</v>
      </c>
      <c r="D4991">
        <v>35.990581000000006</v>
      </c>
      <c r="E4991" s="2">
        <v>2</v>
      </c>
      <c r="F4991">
        <v>49.755268000000001</v>
      </c>
      <c r="G4991" s="3">
        <v>3</v>
      </c>
      <c r="P4991">
        <v>2</v>
      </c>
      <c r="Q4991" t="str">
        <f t="shared" si="78"/>
        <v>23</v>
      </c>
    </row>
    <row r="4992" spans="1:17" x14ac:dyDescent="0.25">
      <c r="A4992">
        <v>4991</v>
      </c>
      <c r="D4992">
        <v>35.983215000000001</v>
      </c>
      <c r="E4992" s="2">
        <v>2</v>
      </c>
      <c r="F4992">
        <v>49.86853</v>
      </c>
      <c r="G4992" s="3">
        <v>3</v>
      </c>
      <c r="P4992">
        <v>2</v>
      </c>
      <c r="Q4992" t="str">
        <f t="shared" si="78"/>
        <v>23</v>
      </c>
    </row>
    <row r="4993" spans="1:17" x14ac:dyDescent="0.25">
      <c r="A4993">
        <v>4992</v>
      </c>
      <c r="D4993">
        <v>35.995426000000002</v>
      </c>
      <c r="E4993" s="2">
        <v>2</v>
      </c>
      <c r="P4993">
        <v>1</v>
      </c>
      <c r="Q4993" t="str">
        <f t="shared" si="78"/>
        <v>2</v>
      </c>
    </row>
    <row r="4994" spans="1:17" x14ac:dyDescent="0.25">
      <c r="A4994">
        <v>4993</v>
      </c>
      <c r="D4994">
        <v>36.002319</v>
      </c>
      <c r="E4994" s="2">
        <v>2</v>
      </c>
      <c r="P4994">
        <v>1</v>
      </c>
      <c r="Q4994" t="str">
        <f t="shared" ref="Q4994:Q5057" si="79">CONCATENATE(C4994,E4994,G4994,I4994)</f>
        <v>2</v>
      </c>
    </row>
    <row r="4995" spans="1:17" x14ac:dyDescent="0.25">
      <c r="A4995">
        <v>4994</v>
      </c>
      <c r="D4995">
        <v>36.023109000000005</v>
      </c>
      <c r="E4995" s="2">
        <v>2</v>
      </c>
      <c r="P4995">
        <v>1</v>
      </c>
      <c r="Q4995" t="str">
        <f t="shared" si="79"/>
        <v>2</v>
      </c>
    </row>
    <row r="4996" spans="1:17" x14ac:dyDescent="0.25">
      <c r="A4996">
        <v>4995</v>
      </c>
      <c r="D4996">
        <v>36.023109000000005</v>
      </c>
      <c r="E4996" s="2">
        <v>2</v>
      </c>
      <c r="P4996">
        <v>1</v>
      </c>
      <c r="Q4996" t="str">
        <f t="shared" si="79"/>
        <v>2</v>
      </c>
    </row>
    <row r="4997" spans="1:17" x14ac:dyDescent="0.25">
      <c r="A4997">
        <v>4996</v>
      </c>
      <c r="P4997">
        <v>0</v>
      </c>
      <c r="Q4997" t="str">
        <f t="shared" si="79"/>
        <v/>
      </c>
    </row>
    <row r="4998" spans="1:17" x14ac:dyDescent="0.25">
      <c r="A4998">
        <v>4997</v>
      </c>
      <c r="B4998">
        <v>25.024740000000001</v>
      </c>
      <c r="C4998" s="4">
        <v>1</v>
      </c>
      <c r="H4998">
        <v>36.341373000000004</v>
      </c>
      <c r="I4998" s="5">
        <v>4</v>
      </c>
      <c r="P4998">
        <v>2</v>
      </c>
      <c r="Q4998" t="str">
        <f t="shared" si="79"/>
        <v>14</v>
      </c>
    </row>
    <row r="4999" spans="1:17" x14ac:dyDescent="0.25">
      <c r="A4999">
        <v>4998</v>
      </c>
      <c r="B4999">
        <v>25.016372000000004</v>
      </c>
      <c r="C4999" s="4">
        <v>1</v>
      </c>
      <c r="H4999">
        <v>36.278741000000004</v>
      </c>
      <c r="I4999" s="5">
        <v>4</v>
      </c>
      <c r="P4999">
        <v>2</v>
      </c>
      <c r="Q4999" t="str">
        <f t="shared" si="79"/>
        <v>14</v>
      </c>
    </row>
    <row r="5000" spans="1:17" x14ac:dyDescent="0.25">
      <c r="A5000">
        <v>4999</v>
      </c>
      <c r="B5000">
        <v>25.024846000000004</v>
      </c>
      <c r="C5000" s="4">
        <v>1</v>
      </c>
      <c r="H5000">
        <v>36.285476000000003</v>
      </c>
      <c r="I5000" s="5">
        <v>4</v>
      </c>
      <c r="P5000">
        <v>2</v>
      </c>
      <c r="Q5000" t="str">
        <f t="shared" si="79"/>
        <v>14</v>
      </c>
    </row>
    <row r="5001" spans="1:17" x14ac:dyDescent="0.25">
      <c r="A5001">
        <v>5000</v>
      </c>
      <c r="B5001">
        <v>24.988319000000004</v>
      </c>
      <c r="C5001" s="4">
        <v>1</v>
      </c>
      <c r="H5001">
        <v>36.265846000000003</v>
      </c>
      <c r="I5001" s="5">
        <v>4</v>
      </c>
      <c r="P5001">
        <v>2</v>
      </c>
      <c r="Q5001" t="str">
        <f t="shared" si="79"/>
        <v>14</v>
      </c>
    </row>
    <row r="5002" spans="1:17" x14ac:dyDescent="0.25">
      <c r="A5002">
        <v>5001</v>
      </c>
      <c r="B5002">
        <v>25.012582000000002</v>
      </c>
      <c r="C5002" s="4">
        <v>1</v>
      </c>
      <c r="H5002">
        <v>36.271583000000007</v>
      </c>
      <c r="I5002" s="5">
        <v>4</v>
      </c>
      <c r="P5002">
        <v>2</v>
      </c>
      <c r="Q5002" t="str">
        <f t="shared" si="79"/>
        <v>14</v>
      </c>
    </row>
    <row r="5003" spans="1:17" x14ac:dyDescent="0.25">
      <c r="A5003">
        <v>5002</v>
      </c>
      <c r="B5003">
        <v>24.987846000000005</v>
      </c>
      <c r="C5003" s="4">
        <v>1</v>
      </c>
      <c r="H5003">
        <v>36.305950000000003</v>
      </c>
      <c r="I5003" s="5">
        <v>4</v>
      </c>
      <c r="P5003">
        <v>2</v>
      </c>
      <c r="Q5003" t="str">
        <f t="shared" si="79"/>
        <v>14</v>
      </c>
    </row>
    <row r="5004" spans="1:17" x14ac:dyDescent="0.25">
      <c r="A5004">
        <v>5003</v>
      </c>
      <c r="B5004">
        <v>25.046951000000007</v>
      </c>
      <c r="C5004" s="4">
        <v>1</v>
      </c>
      <c r="H5004">
        <v>36.348792000000003</v>
      </c>
      <c r="I5004" s="5">
        <v>4</v>
      </c>
      <c r="P5004">
        <v>2</v>
      </c>
      <c r="Q5004" t="str">
        <f t="shared" si="79"/>
        <v>14</v>
      </c>
    </row>
    <row r="5005" spans="1:17" x14ac:dyDescent="0.25">
      <c r="A5005">
        <v>5004</v>
      </c>
      <c r="B5005">
        <v>25.012426000000005</v>
      </c>
      <c r="C5005" s="4">
        <v>1</v>
      </c>
      <c r="H5005">
        <v>36.343425000000003</v>
      </c>
      <c r="I5005" s="5">
        <v>4</v>
      </c>
      <c r="P5005">
        <v>2</v>
      </c>
      <c r="Q5005" t="str">
        <f t="shared" si="79"/>
        <v>14</v>
      </c>
    </row>
    <row r="5006" spans="1:17" x14ac:dyDescent="0.25">
      <c r="A5006">
        <v>5005</v>
      </c>
      <c r="B5006">
        <v>25.009529000000001</v>
      </c>
      <c r="C5006" s="4">
        <v>1</v>
      </c>
      <c r="H5006">
        <v>36.336055000000002</v>
      </c>
      <c r="I5006" s="5">
        <v>4</v>
      </c>
      <c r="P5006">
        <v>2</v>
      </c>
      <c r="Q5006" t="str">
        <f t="shared" si="79"/>
        <v>14</v>
      </c>
    </row>
    <row r="5007" spans="1:17" x14ac:dyDescent="0.25">
      <c r="A5007">
        <v>5006</v>
      </c>
      <c r="B5007">
        <v>25.041634999999999</v>
      </c>
      <c r="C5007" s="4">
        <v>1</v>
      </c>
      <c r="H5007">
        <v>36.371688000000006</v>
      </c>
      <c r="I5007" s="5">
        <v>4</v>
      </c>
      <c r="P5007">
        <v>2</v>
      </c>
      <c r="Q5007" t="str">
        <f t="shared" si="79"/>
        <v>14</v>
      </c>
    </row>
    <row r="5008" spans="1:17" x14ac:dyDescent="0.25">
      <c r="A5008">
        <v>5007</v>
      </c>
      <c r="B5008">
        <v>25.025897000000001</v>
      </c>
      <c r="C5008" s="4">
        <v>1</v>
      </c>
      <c r="H5008">
        <v>36.340110000000003</v>
      </c>
      <c r="I5008" s="5">
        <v>4</v>
      </c>
      <c r="P5008">
        <v>2</v>
      </c>
      <c r="Q5008" t="str">
        <f t="shared" si="79"/>
        <v>14</v>
      </c>
    </row>
    <row r="5009" spans="1:17" x14ac:dyDescent="0.25">
      <c r="A5009">
        <v>5008</v>
      </c>
      <c r="B5009">
        <v>25.033844999999999</v>
      </c>
      <c r="C5009" s="4">
        <v>1</v>
      </c>
      <c r="H5009">
        <v>36.294160000000005</v>
      </c>
      <c r="I5009" s="5">
        <v>4</v>
      </c>
      <c r="P5009">
        <v>2</v>
      </c>
      <c r="Q5009" t="str">
        <f t="shared" si="79"/>
        <v>14</v>
      </c>
    </row>
    <row r="5010" spans="1:17" x14ac:dyDescent="0.25">
      <c r="A5010">
        <v>5009</v>
      </c>
      <c r="B5010">
        <v>25.038898000000003</v>
      </c>
      <c r="C5010" s="4">
        <v>1</v>
      </c>
      <c r="H5010">
        <v>36.341373000000004</v>
      </c>
      <c r="I5010" s="5">
        <v>4</v>
      </c>
      <c r="P5010">
        <v>2</v>
      </c>
      <c r="Q5010" t="str">
        <f t="shared" si="79"/>
        <v>14</v>
      </c>
    </row>
    <row r="5011" spans="1:17" x14ac:dyDescent="0.25">
      <c r="A5011">
        <v>5010</v>
      </c>
      <c r="B5011">
        <v>24.980161000000003</v>
      </c>
      <c r="C5011" s="4">
        <v>1</v>
      </c>
      <c r="P5011">
        <v>1</v>
      </c>
      <c r="Q5011" t="str">
        <f t="shared" si="79"/>
        <v>1</v>
      </c>
    </row>
    <row r="5012" spans="1:17" x14ac:dyDescent="0.25">
      <c r="A5012">
        <v>5011</v>
      </c>
      <c r="B5012">
        <v>25.012319000000005</v>
      </c>
      <c r="C5012" s="4">
        <v>1</v>
      </c>
      <c r="P5012">
        <v>1</v>
      </c>
      <c r="Q5012" t="str">
        <f t="shared" si="79"/>
        <v>1</v>
      </c>
    </row>
    <row r="5013" spans="1:17" x14ac:dyDescent="0.25">
      <c r="A5013">
        <v>5012</v>
      </c>
      <c r="B5013">
        <v>25.024740000000001</v>
      </c>
      <c r="C5013" s="4">
        <v>1</v>
      </c>
      <c r="D5013">
        <v>16.737583000000001</v>
      </c>
      <c r="E5013" s="2">
        <v>2</v>
      </c>
      <c r="P5013">
        <v>2</v>
      </c>
      <c r="Q5013" t="str">
        <f t="shared" si="79"/>
        <v>12</v>
      </c>
    </row>
    <row r="5014" spans="1:17" x14ac:dyDescent="0.25">
      <c r="A5014">
        <v>5013</v>
      </c>
      <c r="D5014">
        <v>16.737583000000001</v>
      </c>
      <c r="E5014" s="2">
        <v>2</v>
      </c>
      <c r="F5014">
        <v>26.087318000000003</v>
      </c>
      <c r="G5014" s="3">
        <v>3</v>
      </c>
      <c r="P5014">
        <v>2</v>
      </c>
      <c r="Q5014" t="str">
        <f t="shared" si="79"/>
        <v>23</v>
      </c>
    </row>
    <row r="5015" spans="1:17" x14ac:dyDescent="0.25">
      <c r="A5015">
        <v>5014</v>
      </c>
      <c r="D5015">
        <v>16.737583000000001</v>
      </c>
      <c r="E5015" s="2">
        <v>2</v>
      </c>
      <c r="F5015">
        <v>26.110371999999998</v>
      </c>
      <c r="G5015" s="3">
        <v>3</v>
      </c>
      <c r="P5015">
        <v>2</v>
      </c>
      <c r="Q5015" t="str">
        <f t="shared" si="79"/>
        <v>23</v>
      </c>
    </row>
    <row r="5016" spans="1:17" x14ac:dyDescent="0.25">
      <c r="A5016">
        <v>5015</v>
      </c>
      <c r="D5016">
        <v>16.737583000000001</v>
      </c>
      <c r="E5016" s="2">
        <v>2</v>
      </c>
      <c r="F5016">
        <v>26.119899000000004</v>
      </c>
      <c r="G5016" s="3">
        <v>3</v>
      </c>
      <c r="P5016">
        <v>2</v>
      </c>
      <c r="Q5016" t="str">
        <f t="shared" si="79"/>
        <v>23</v>
      </c>
    </row>
    <row r="5017" spans="1:17" x14ac:dyDescent="0.25">
      <c r="A5017">
        <v>5016</v>
      </c>
      <c r="D5017">
        <v>16.731951000000002</v>
      </c>
      <c r="E5017" s="2">
        <v>2</v>
      </c>
      <c r="F5017">
        <v>26.126846</v>
      </c>
      <c r="G5017" s="3">
        <v>3</v>
      </c>
      <c r="P5017">
        <v>2</v>
      </c>
      <c r="Q5017" t="str">
        <f t="shared" si="79"/>
        <v>23</v>
      </c>
    </row>
    <row r="5018" spans="1:17" x14ac:dyDescent="0.25">
      <c r="A5018">
        <v>5017</v>
      </c>
      <c r="D5018">
        <v>16.729793000000001</v>
      </c>
      <c r="E5018" s="2">
        <v>2</v>
      </c>
      <c r="F5018">
        <v>26.150794000000005</v>
      </c>
      <c r="G5018" s="3">
        <v>3</v>
      </c>
      <c r="P5018">
        <v>2</v>
      </c>
      <c r="Q5018" t="str">
        <f t="shared" si="79"/>
        <v>23</v>
      </c>
    </row>
    <row r="5019" spans="1:17" x14ac:dyDescent="0.25">
      <c r="A5019">
        <v>5018</v>
      </c>
      <c r="D5019">
        <v>16.761689000000004</v>
      </c>
      <c r="E5019" s="2">
        <v>2</v>
      </c>
      <c r="F5019">
        <v>26.169530000000002</v>
      </c>
      <c r="G5019" s="3">
        <v>3</v>
      </c>
      <c r="P5019">
        <v>2</v>
      </c>
      <c r="Q5019" t="str">
        <f t="shared" si="79"/>
        <v>23</v>
      </c>
    </row>
    <row r="5020" spans="1:17" x14ac:dyDescent="0.25">
      <c r="A5020">
        <v>5019</v>
      </c>
      <c r="D5020">
        <v>16.763530000000003</v>
      </c>
      <c r="E5020" s="2">
        <v>2</v>
      </c>
      <c r="F5020">
        <v>26.171846000000002</v>
      </c>
      <c r="G5020" s="3">
        <v>3</v>
      </c>
      <c r="P5020">
        <v>2</v>
      </c>
      <c r="Q5020" t="str">
        <f t="shared" si="79"/>
        <v>23</v>
      </c>
    </row>
    <row r="5021" spans="1:17" x14ac:dyDescent="0.25">
      <c r="A5021">
        <v>5020</v>
      </c>
      <c r="D5021">
        <v>16.781530000000004</v>
      </c>
      <c r="E5021" s="2">
        <v>2</v>
      </c>
      <c r="F5021">
        <v>26.173318000000002</v>
      </c>
      <c r="G5021" s="3">
        <v>3</v>
      </c>
      <c r="P5021">
        <v>2</v>
      </c>
      <c r="Q5021" t="str">
        <f t="shared" si="79"/>
        <v>23</v>
      </c>
    </row>
    <row r="5022" spans="1:17" x14ac:dyDescent="0.25">
      <c r="A5022">
        <v>5021</v>
      </c>
      <c r="D5022">
        <v>16.838846000000004</v>
      </c>
      <c r="E5022" s="2">
        <v>2</v>
      </c>
      <c r="F5022">
        <v>26.128004000000004</v>
      </c>
      <c r="G5022" s="3">
        <v>3</v>
      </c>
      <c r="P5022">
        <v>2</v>
      </c>
      <c r="Q5022" t="str">
        <f t="shared" si="79"/>
        <v>23</v>
      </c>
    </row>
    <row r="5023" spans="1:17" x14ac:dyDescent="0.25">
      <c r="A5023">
        <v>5022</v>
      </c>
      <c r="D5023">
        <v>16.778583000000005</v>
      </c>
      <c r="E5023" s="2">
        <v>2</v>
      </c>
      <c r="F5023">
        <v>26.095686999999998</v>
      </c>
      <c r="G5023" s="3">
        <v>3</v>
      </c>
      <c r="P5023">
        <v>2</v>
      </c>
      <c r="Q5023" t="str">
        <f t="shared" si="79"/>
        <v>23</v>
      </c>
    </row>
    <row r="5024" spans="1:17" x14ac:dyDescent="0.25">
      <c r="A5024">
        <v>5023</v>
      </c>
      <c r="D5024">
        <v>16.758004</v>
      </c>
      <c r="E5024" s="2">
        <v>2</v>
      </c>
      <c r="F5024">
        <v>26.128371999999999</v>
      </c>
      <c r="G5024" s="3">
        <v>3</v>
      </c>
      <c r="P5024">
        <v>2</v>
      </c>
      <c r="Q5024" t="str">
        <f t="shared" si="79"/>
        <v>23</v>
      </c>
    </row>
    <row r="5025" spans="1:17" x14ac:dyDescent="0.25">
      <c r="A5025">
        <v>5024</v>
      </c>
      <c r="D5025">
        <v>16.736108999999999</v>
      </c>
      <c r="E5025" s="2">
        <v>2</v>
      </c>
      <c r="F5025">
        <v>26.071897000000007</v>
      </c>
      <c r="G5025" s="3">
        <v>3</v>
      </c>
      <c r="P5025">
        <v>2</v>
      </c>
      <c r="Q5025" t="str">
        <f t="shared" si="79"/>
        <v>23</v>
      </c>
    </row>
    <row r="5026" spans="1:17" x14ac:dyDescent="0.25">
      <c r="A5026">
        <v>5025</v>
      </c>
      <c r="D5026">
        <v>16.724530000000001</v>
      </c>
      <c r="E5026" s="2">
        <v>2</v>
      </c>
      <c r="F5026">
        <v>26.040267</v>
      </c>
      <c r="G5026" s="3">
        <v>3</v>
      </c>
      <c r="P5026">
        <v>2</v>
      </c>
      <c r="Q5026" t="str">
        <f t="shared" si="79"/>
        <v>23</v>
      </c>
    </row>
    <row r="5027" spans="1:17" x14ac:dyDescent="0.25">
      <c r="A5027">
        <v>5026</v>
      </c>
      <c r="D5027">
        <v>16.721793000000005</v>
      </c>
      <c r="E5027" s="2">
        <v>2</v>
      </c>
      <c r="F5027">
        <v>26.087318000000003</v>
      </c>
      <c r="G5027" s="3">
        <v>3</v>
      </c>
      <c r="P5027">
        <v>2</v>
      </c>
      <c r="Q5027" t="str">
        <f t="shared" si="79"/>
        <v>23</v>
      </c>
    </row>
    <row r="5028" spans="1:17" x14ac:dyDescent="0.25">
      <c r="A5028">
        <v>5027</v>
      </c>
      <c r="D5028">
        <v>16.794161000000003</v>
      </c>
      <c r="E5028" s="2">
        <v>2</v>
      </c>
      <c r="F5028">
        <v>26.087318000000003</v>
      </c>
      <c r="G5028" s="3">
        <v>3</v>
      </c>
      <c r="P5028">
        <v>2</v>
      </c>
      <c r="Q5028" t="str">
        <f t="shared" si="79"/>
        <v>23</v>
      </c>
    </row>
    <row r="5029" spans="1:17" x14ac:dyDescent="0.25">
      <c r="A5029">
        <v>5028</v>
      </c>
      <c r="D5029">
        <v>16.737583000000001</v>
      </c>
      <c r="E5029" s="2">
        <v>2</v>
      </c>
      <c r="P5029">
        <v>1</v>
      </c>
      <c r="Q5029" t="str">
        <f t="shared" si="79"/>
        <v>2</v>
      </c>
    </row>
    <row r="5030" spans="1:17" x14ac:dyDescent="0.25">
      <c r="A5030">
        <v>5029</v>
      </c>
      <c r="B5030">
        <v>9.0771090000000072</v>
      </c>
      <c r="C5030" s="4">
        <v>1</v>
      </c>
      <c r="D5030">
        <v>16.737583000000001</v>
      </c>
      <c r="E5030" s="2">
        <v>2</v>
      </c>
      <c r="P5030">
        <v>2</v>
      </c>
      <c r="Q5030" t="str">
        <f t="shared" si="79"/>
        <v>12</v>
      </c>
    </row>
    <row r="5031" spans="1:17" x14ac:dyDescent="0.25">
      <c r="A5031">
        <v>5030</v>
      </c>
      <c r="B5031">
        <v>9.0771090000000072</v>
      </c>
      <c r="C5031" s="4">
        <v>1</v>
      </c>
      <c r="H5031">
        <v>17.671319000000004</v>
      </c>
      <c r="I5031" s="5">
        <v>4</v>
      </c>
      <c r="P5031">
        <v>2</v>
      </c>
      <c r="Q5031" t="str">
        <f t="shared" si="79"/>
        <v>14</v>
      </c>
    </row>
    <row r="5032" spans="1:17" x14ac:dyDescent="0.25">
      <c r="A5032">
        <v>5031</v>
      </c>
      <c r="B5032">
        <v>9.0771090000000072</v>
      </c>
      <c r="C5032" s="4">
        <v>1</v>
      </c>
      <c r="H5032">
        <v>17.671319000000004</v>
      </c>
      <c r="I5032" s="5">
        <v>4</v>
      </c>
      <c r="J5032">
        <v>38.840740000000004</v>
      </c>
      <c r="K5032" t="s">
        <v>22</v>
      </c>
      <c r="Q5032" t="str">
        <f t="shared" si="79"/>
        <v>14</v>
      </c>
    </row>
    <row r="5033" spans="1:17" x14ac:dyDescent="0.25">
      <c r="A5033">
        <v>5032</v>
      </c>
      <c r="Q5033" t="str">
        <f t="shared" si="79"/>
        <v/>
      </c>
    </row>
    <row r="5034" spans="1:17" x14ac:dyDescent="0.25">
      <c r="A5034">
        <v>5033</v>
      </c>
      <c r="J5034">
        <v>236.15889999999999</v>
      </c>
      <c r="K5034" t="s">
        <v>22</v>
      </c>
      <c r="Q5034" t="str">
        <f t="shared" si="79"/>
        <v/>
      </c>
    </row>
    <row r="5035" spans="1:17" x14ac:dyDescent="0.25">
      <c r="A5035">
        <v>5034</v>
      </c>
      <c r="D5035">
        <v>239.64897300000001</v>
      </c>
      <c r="E5035" s="2">
        <v>2</v>
      </c>
      <c r="F5035">
        <v>251.60777200000001</v>
      </c>
      <c r="G5035" s="3">
        <v>3</v>
      </c>
      <c r="P5035">
        <v>2</v>
      </c>
      <c r="Q5035" t="str">
        <f t="shared" si="79"/>
        <v>23</v>
      </c>
    </row>
    <row r="5036" spans="1:17" x14ac:dyDescent="0.25">
      <c r="A5036">
        <v>5035</v>
      </c>
      <c r="D5036">
        <v>239.578666</v>
      </c>
      <c r="E5036" s="2">
        <v>2</v>
      </c>
      <c r="F5036">
        <v>251.66746000000001</v>
      </c>
      <c r="G5036" s="3">
        <v>3</v>
      </c>
      <c r="P5036">
        <v>2</v>
      </c>
      <c r="Q5036" t="str">
        <f t="shared" si="79"/>
        <v>23</v>
      </c>
    </row>
    <row r="5037" spans="1:17" x14ac:dyDescent="0.25">
      <c r="A5037">
        <v>5036</v>
      </c>
      <c r="D5037">
        <v>239.615005</v>
      </c>
      <c r="E5037" s="2">
        <v>2</v>
      </c>
      <c r="F5037">
        <v>251.67575399999998</v>
      </c>
      <c r="G5037" s="3">
        <v>3</v>
      </c>
      <c r="P5037">
        <v>2</v>
      </c>
      <c r="Q5037" t="str">
        <f t="shared" si="79"/>
        <v>23</v>
      </c>
    </row>
    <row r="5038" spans="1:17" x14ac:dyDescent="0.25">
      <c r="A5038">
        <v>5037</v>
      </c>
      <c r="D5038">
        <v>239.64737400000001</v>
      </c>
      <c r="E5038" s="2">
        <v>2</v>
      </c>
      <c r="F5038">
        <v>251.64081099999999</v>
      </c>
      <c r="G5038" s="3">
        <v>3</v>
      </c>
      <c r="P5038">
        <v>2</v>
      </c>
      <c r="Q5038" t="str">
        <f t="shared" si="79"/>
        <v>23</v>
      </c>
    </row>
    <row r="5039" spans="1:17" x14ac:dyDescent="0.25">
      <c r="A5039">
        <v>5038</v>
      </c>
      <c r="D5039">
        <v>239.631137</v>
      </c>
      <c r="E5039" s="2">
        <v>2</v>
      </c>
      <c r="F5039">
        <v>251.63153399999999</v>
      </c>
      <c r="G5039" s="3">
        <v>3</v>
      </c>
      <c r="P5039">
        <v>2</v>
      </c>
      <c r="Q5039" t="str">
        <f t="shared" si="79"/>
        <v>23</v>
      </c>
    </row>
    <row r="5040" spans="1:17" x14ac:dyDescent="0.25">
      <c r="A5040">
        <v>5039</v>
      </c>
      <c r="D5040">
        <v>239.58701600000001</v>
      </c>
      <c r="E5040" s="2">
        <v>2</v>
      </c>
      <c r="F5040">
        <v>251.63766799999999</v>
      </c>
      <c r="G5040" s="3">
        <v>3</v>
      </c>
      <c r="P5040">
        <v>2</v>
      </c>
      <c r="Q5040" t="str">
        <f t="shared" si="79"/>
        <v>23</v>
      </c>
    </row>
    <row r="5041" spans="1:17" x14ac:dyDescent="0.25">
      <c r="A5041">
        <v>5040</v>
      </c>
      <c r="D5041">
        <v>239.570008</v>
      </c>
      <c r="E5041" s="2">
        <v>2</v>
      </c>
      <c r="F5041">
        <v>251.639419</v>
      </c>
      <c r="G5041" s="3">
        <v>3</v>
      </c>
      <c r="P5041">
        <v>2</v>
      </c>
      <c r="Q5041" t="str">
        <f t="shared" si="79"/>
        <v>23</v>
      </c>
    </row>
    <row r="5042" spans="1:17" x14ac:dyDescent="0.25">
      <c r="A5042">
        <v>5041</v>
      </c>
      <c r="D5042">
        <v>239.55134899999999</v>
      </c>
      <c r="E5042" s="2">
        <v>2</v>
      </c>
      <c r="F5042">
        <v>251.65498600000001</v>
      </c>
      <c r="G5042" s="3">
        <v>3</v>
      </c>
      <c r="P5042">
        <v>2</v>
      </c>
      <c r="Q5042" t="str">
        <f t="shared" si="79"/>
        <v>23</v>
      </c>
    </row>
    <row r="5043" spans="1:17" x14ac:dyDescent="0.25">
      <c r="A5043">
        <v>5042</v>
      </c>
      <c r="D5043">
        <v>239.55779200000001</v>
      </c>
      <c r="E5043" s="2">
        <v>2</v>
      </c>
      <c r="F5043">
        <v>251.641738</v>
      </c>
      <c r="G5043" s="3">
        <v>3</v>
      </c>
      <c r="P5043">
        <v>2</v>
      </c>
      <c r="Q5043" t="str">
        <f t="shared" si="79"/>
        <v>23</v>
      </c>
    </row>
    <row r="5044" spans="1:17" x14ac:dyDescent="0.25">
      <c r="A5044">
        <v>5043</v>
      </c>
      <c r="D5044">
        <v>239.545007</v>
      </c>
      <c r="E5044" s="2">
        <v>2</v>
      </c>
      <c r="F5044">
        <v>251.60730599999999</v>
      </c>
      <c r="G5044" s="3">
        <v>3</v>
      </c>
      <c r="P5044">
        <v>2</v>
      </c>
      <c r="Q5044" t="str">
        <f t="shared" si="79"/>
        <v>23</v>
      </c>
    </row>
    <row r="5045" spans="1:17" x14ac:dyDescent="0.25">
      <c r="A5045">
        <v>5044</v>
      </c>
      <c r="D5045">
        <v>239.56634600000001</v>
      </c>
      <c r="E5045" s="2">
        <v>2</v>
      </c>
      <c r="F5045">
        <v>251.593852</v>
      </c>
      <c r="G5045" s="3">
        <v>3</v>
      </c>
      <c r="P5045">
        <v>2</v>
      </c>
      <c r="Q5045" t="str">
        <f t="shared" si="79"/>
        <v>23</v>
      </c>
    </row>
    <row r="5046" spans="1:17" x14ac:dyDescent="0.25">
      <c r="A5046">
        <v>5045</v>
      </c>
      <c r="D5046">
        <v>239.59721999999999</v>
      </c>
      <c r="E5046" s="2">
        <v>2</v>
      </c>
      <c r="F5046">
        <v>251.51478499999999</v>
      </c>
      <c r="G5046" s="3">
        <v>3</v>
      </c>
      <c r="P5046">
        <v>2</v>
      </c>
      <c r="Q5046" t="str">
        <f t="shared" si="79"/>
        <v>23</v>
      </c>
    </row>
    <row r="5047" spans="1:17" x14ac:dyDescent="0.25">
      <c r="A5047">
        <v>5046</v>
      </c>
      <c r="D5047">
        <v>239.60134600000001</v>
      </c>
      <c r="E5047" s="2">
        <v>2</v>
      </c>
      <c r="F5047">
        <v>251.60777200000001</v>
      </c>
      <c r="G5047" s="3">
        <v>3</v>
      </c>
      <c r="P5047">
        <v>2</v>
      </c>
      <c r="Q5047" t="str">
        <f t="shared" si="79"/>
        <v>23</v>
      </c>
    </row>
    <row r="5048" spans="1:17" x14ac:dyDescent="0.25">
      <c r="A5048">
        <v>5047</v>
      </c>
      <c r="D5048">
        <v>239.64897300000001</v>
      </c>
      <c r="E5048" s="2">
        <v>2</v>
      </c>
      <c r="P5048">
        <v>1</v>
      </c>
      <c r="Q5048" t="str">
        <f t="shared" si="79"/>
        <v>2</v>
      </c>
    </row>
    <row r="5049" spans="1:17" x14ac:dyDescent="0.25">
      <c r="A5049">
        <v>5048</v>
      </c>
      <c r="D5049">
        <v>239.64897300000001</v>
      </c>
      <c r="E5049" s="2">
        <v>2</v>
      </c>
      <c r="P5049">
        <v>1</v>
      </c>
      <c r="Q5049" t="str">
        <f t="shared" si="79"/>
        <v>2</v>
      </c>
    </row>
    <row r="5050" spans="1:17" x14ac:dyDescent="0.25">
      <c r="A5050">
        <v>5049</v>
      </c>
      <c r="H5050">
        <v>240.62598299999999</v>
      </c>
      <c r="I5050" s="5">
        <v>4</v>
      </c>
      <c r="P5050">
        <v>1</v>
      </c>
      <c r="Q5050" t="str">
        <f t="shared" si="79"/>
        <v>4</v>
      </c>
    </row>
    <row r="5051" spans="1:17" x14ac:dyDescent="0.25">
      <c r="A5051">
        <v>5050</v>
      </c>
      <c r="B5051">
        <v>228.77094</v>
      </c>
      <c r="C5051" s="4">
        <v>1</v>
      </c>
      <c r="H5051">
        <v>240.56650300000001</v>
      </c>
      <c r="I5051" s="5">
        <v>4</v>
      </c>
      <c r="P5051">
        <v>2</v>
      </c>
      <c r="Q5051" t="str">
        <f t="shared" si="79"/>
        <v>14</v>
      </c>
    </row>
    <row r="5052" spans="1:17" x14ac:dyDescent="0.25">
      <c r="A5052">
        <v>5051</v>
      </c>
      <c r="B5052">
        <v>228.77094</v>
      </c>
      <c r="C5052" s="4">
        <v>1</v>
      </c>
      <c r="H5052">
        <v>240.572892</v>
      </c>
      <c r="I5052" s="5">
        <v>4</v>
      </c>
      <c r="P5052">
        <v>2</v>
      </c>
      <c r="Q5052" t="str">
        <f t="shared" si="79"/>
        <v>14</v>
      </c>
    </row>
    <row r="5053" spans="1:17" x14ac:dyDescent="0.25">
      <c r="A5053">
        <v>5052</v>
      </c>
      <c r="B5053">
        <v>228.825164</v>
      </c>
      <c r="C5053" s="4">
        <v>1</v>
      </c>
      <c r="H5053">
        <v>240.552119</v>
      </c>
      <c r="I5053" s="5">
        <v>4</v>
      </c>
      <c r="P5053">
        <v>2</v>
      </c>
      <c r="Q5053" t="str">
        <f t="shared" si="79"/>
        <v>14</v>
      </c>
    </row>
    <row r="5054" spans="1:17" x14ac:dyDescent="0.25">
      <c r="A5054">
        <v>5053</v>
      </c>
      <c r="B5054">
        <v>228.752591</v>
      </c>
      <c r="C5054" s="4">
        <v>1</v>
      </c>
      <c r="H5054">
        <v>240.567069</v>
      </c>
      <c r="I5054" s="5">
        <v>4</v>
      </c>
      <c r="P5054">
        <v>2</v>
      </c>
      <c r="Q5054" t="str">
        <f t="shared" si="79"/>
        <v>14</v>
      </c>
    </row>
    <row r="5055" spans="1:17" x14ac:dyDescent="0.25">
      <c r="A5055">
        <v>5054</v>
      </c>
      <c r="B5055">
        <v>228.71981099999999</v>
      </c>
      <c r="C5055" s="4">
        <v>1</v>
      </c>
      <c r="H5055">
        <v>240.572686</v>
      </c>
      <c r="I5055" s="5">
        <v>4</v>
      </c>
      <c r="P5055">
        <v>2</v>
      </c>
      <c r="Q5055" t="str">
        <f t="shared" si="79"/>
        <v>14</v>
      </c>
    </row>
    <row r="5056" spans="1:17" x14ac:dyDescent="0.25">
      <c r="A5056">
        <v>5055</v>
      </c>
      <c r="B5056">
        <v>228.75784999999999</v>
      </c>
      <c r="C5056" s="4">
        <v>1</v>
      </c>
      <c r="H5056">
        <v>240.57433599999999</v>
      </c>
      <c r="I5056" s="5">
        <v>4</v>
      </c>
      <c r="P5056">
        <v>2</v>
      </c>
      <c r="Q5056" t="str">
        <f t="shared" si="79"/>
        <v>14</v>
      </c>
    </row>
    <row r="5057" spans="1:17" x14ac:dyDescent="0.25">
      <c r="A5057">
        <v>5056</v>
      </c>
      <c r="B5057">
        <v>228.72578899999999</v>
      </c>
      <c r="C5057" s="4">
        <v>1</v>
      </c>
      <c r="H5057">
        <v>240.57016099999998</v>
      </c>
      <c r="I5057" s="5">
        <v>4</v>
      </c>
      <c r="P5057">
        <v>2</v>
      </c>
      <c r="Q5057" t="str">
        <f t="shared" si="79"/>
        <v>14</v>
      </c>
    </row>
    <row r="5058" spans="1:17" x14ac:dyDescent="0.25">
      <c r="A5058">
        <v>5057</v>
      </c>
      <c r="B5058">
        <v>228.749448</v>
      </c>
      <c r="C5058" s="4">
        <v>1</v>
      </c>
      <c r="H5058">
        <v>240.59969599999999</v>
      </c>
      <c r="I5058" s="5">
        <v>4</v>
      </c>
      <c r="P5058">
        <v>2</v>
      </c>
      <c r="Q5058" t="str">
        <f t="shared" ref="Q5058:Q5121" si="80">CONCATENATE(C5058,E5058,G5058,I5058)</f>
        <v>14</v>
      </c>
    </row>
    <row r="5059" spans="1:17" x14ac:dyDescent="0.25">
      <c r="A5059">
        <v>5058</v>
      </c>
      <c r="B5059">
        <v>228.74078800000001</v>
      </c>
      <c r="C5059" s="4">
        <v>1</v>
      </c>
      <c r="H5059">
        <v>240.63180600000001</v>
      </c>
      <c r="I5059" s="5">
        <v>4</v>
      </c>
      <c r="P5059">
        <v>2</v>
      </c>
      <c r="Q5059" t="str">
        <f t="shared" si="80"/>
        <v>14</v>
      </c>
    </row>
    <row r="5060" spans="1:17" x14ac:dyDescent="0.25">
      <c r="A5060">
        <v>5059</v>
      </c>
      <c r="B5060">
        <v>228.73465400000001</v>
      </c>
      <c r="C5060" s="4">
        <v>1</v>
      </c>
      <c r="H5060">
        <v>240.604693</v>
      </c>
      <c r="I5060" s="5">
        <v>4</v>
      </c>
      <c r="P5060">
        <v>2</v>
      </c>
      <c r="Q5060" t="str">
        <f t="shared" si="80"/>
        <v>14</v>
      </c>
    </row>
    <row r="5061" spans="1:17" x14ac:dyDescent="0.25">
      <c r="A5061">
        <v>5060</v>
      </c>
      <c r="B5061">
        <v>228.72346999999999</v>
      </c>
      <c r="C5061" s="4">
        <v>1</v>
      </c>
      <c r="H5061">
        <v>240.624539</v>
      </c>
      <c r="I5061" s="5">
        <v>4</v>
      </c>
      <c r="P5061">
        <v>2</v>
      </c>
      <c r="Q5061" t="str">
        <f t="shared" si="80"/>
        <v>14</v>
      </c>
    </row>
    <row r="5062" spans="1:17" x14ac:dyDescent="0.25">
      <c r="A5062">
        <v>5061</v>
      </c>
      <c r="B5062">
        <v>228.711253</v>
      </c>
      <c r="C5062" s="4">
        <v>1</v>
      </c>
      <c r="H5062">
        <v>240.62598299999999</v>
      </c>
      <c r="I5062" s="5">
        <v>4</v>
      </c>
      <c r="P5062">
        <v>2</v>
      </c>
      <c r="Q5062" t="str">
        <f t="shared" si="80"/>
        <v>14</v>
      </c>
    </row>
    <row r="5063" spans="1:17" x14ac:dyDescent="0.25">
      <c r="A5063">
        <v>5062</v>
      </c>
      <c r="B5063">
        <v>228.686204</v>
      </c>
      <c r="C5063" s="4">
        <v>1</v>
      </c>
      <c r="H5063">
        <v>240.62598299999999</v>
      </c>
      <c r="I5063" s="5">
        <v>4</v>
      </c>
      <c r="P5063">
        <v>2</v>
      </c>
      <c r="Q5063" t="str">
        <f t="shared" si="80"/>
        <v>14</v>
      </c>
    </row>
    <row r="5064" spans="1:17" x14ac:dyDescent="0.25">
      <c r="A5064">
        <v>5063</v>
      </c>
      <c r="B5064">
        <v>228.81032099999999</v>
      </c>
      <c r="C5064" s="4">
        <v>1</v>
      </c>
      <c r="P5064">
        <v>1</v>
      </c>
      <c r="Q5064" t="str">
        <f t="shared" si="80"/>
        <v>1</v>
      </c>
    </row>
    <row r="5065" spans="1:17" x14ac:dyDescent="0.25">
      <c r="A5065">
        <v>5064</v>
      </c>
      <c r="B5065">
        <v>228.77094</v>
      </c>
      <c r="C5065" s="4">
        <v>1</v>
      </c>
      <c r="P5065">
        <v>1</v>
      </c>
      <c r="Q5065" t="str">
        <f t="shared" si="80"/>
        <v>1</v>
      </c>
    </row>
    <row r="5066" spans="1:17" x14ac:dyDescent="0.25">
      <c r="A5066">
        <v>5065</v>
      </c>
      <c r="F5066">
        <v>229.750632</v>
      </c>
      <c r="G5066" s="3">
        <v>3</v>
      </c>
      <c r="P5066">
        <v>1</v>
      </c>
      <c r="Q5066" t="str">
        <f t="shared" si="80"/>
        <v>3</v>
      </c>
    </row>
    <row r="5067" spans="1:17" x14ac:dyDescent="0.25">
      <c r="A5067">
        <v>5066</v>
      </c>
      <c r="F5067">
        <v>229.80150499999999</v>
      </c>
      <c r="G5067" s="3">
        <v>3</v>
      </c>
      <c r="P5067">
        <v>1</v>
      </c>
      <c r="Q5067" t="str">
        <f t="shared" si="80"/>
        <v>3</v>
      </c>
    </row>
    <row r="5068" spans="1:17" x14ac:dyDescent="0.25">
      <c r="A5068">
        <v>5067</v>
      </c>
      <c r="F5068">
        <v>229.79666</v>
      </c>
      <c r="G5068" s="3">
        <v>3</v>
      </c>
      <c r="P5068">
        <v>1</v>
      </c>
      <c r="Q5068" t="str">
        <f t="shared" si="80"/>
        <v>3</v>
      </c>
    </row>
    <row r="5069" spans="1:17" x14ac:dyDescent="0.25">
      <c r="A5069">
        <v>5068</v>
      </c>
      <c r="F5069">
        <v>229.77357000000001</v>
      </c>
      <c r="G5069" s="3">
        <v>3</v>
      </c>
      <c r="P5069">
        <v>1</v>
      </c>
      <c r="Q5069" t="str">
        <f t="shared" si="80"/>
        <v>3</v>
      </c>
    </row>
    <row r="5070" spans="1:17" x14ac:dyDescent="0.25">
      <c r="A5070">
        <v>5069</v>
      </c>
      <c r="D5070">
        <v>218.44185099999999</v>
      </c>
      <c r="E5070" s="2">
        <v>2</v>
      </c>
      <c r="F5070">
        <v>229.749909</v>
      </c>
      <c r="G5070" s="3">
        <v>3</v>
      </c>
      <c r="P5070">
        <v>2</v>
      </c>
      <c r="Q5070" t="str">
        <f t="shared" si="80"/>
        <v>23</v>
      </c>
    </row>
    <row r="5071" spans="1:17" x14ac:dyDescent="0.25">
      <c r="A5071">
        <v>5070</v>
      </c>
      <c r="D5071">
        <v>218.39226600000001</v>
      </c>
      <c r="E5071" s="2">
        <v>2</v>
      </c>
      <c r="F5071">
        <v>229.769599</v>
      </c>
      <c r="G5071" s="3">
        <v>3</v>
      </c>
      <c r="P5071">
        <v>2</v>
      </c>
      <c r="Q5071" t="str">
        <f t="shared" si="80"/>
        <v>23</v>
      </c>
    </row>
    <row r="5072" spans="1:17" x14ac:dyDescent="0.25">
      <c r="A5072">
        <v>5071</v>
      </c>
      <c r="D5072">
        <v>218.40159499999999</v>
      </c>
      <c r="E5072" s="2">
        <v>2</v>
      </c>
      <c r="F5072">
        <v>229.774495</v>
      </c>
      <c r="G5072" s="3">
        <v>3</v>
      </c>
      <c r="P5072">
        <v>2</v>
      </c>
      <c r="Q5072" t="str">
        <f t="shared" si="80"/>
        <v>23</v>
      </c>
    </row>
    <row r="5073" spans="1:17" x14ac:dyDescent="0.25">
      <c r="A5073">
        <v>5072</v>
      </c>
      <c r="D5073">
        <v>218.47154</v>
      </c>
      <c r="E5073" s="2">
        <v>2</v>
      </c>
      <c r="F5073">
        <v>229.77929</v>
      </c>
      <c r="G5073" s="3">
        <v>3</v>
      </c>
      <c r="P5073">
        <v>2</v>
      </c>
      <c r="Q5073" t="str">
        <f t="shared" si="80"/>
        <v>23</v>
      </c>
    </row>
    <row r="5074" spans="1:17" x14ac:dyDescent="0.25">
      <c r="A5074">
        <v>5073</v>
      </c>
      <c r="D5074">
        <v>218.46133399999999</v>
      </c>
      <c r="E5074" s="2">
        <v>2</v>
      </c>
      <c r="F5074">
        <v>229.73898199999999</v>
      </c>
      <c r="G5074" s="3">
        <v>3</v>
      </c>
      <c r="P5074">
        <v>2</v>
      </c>
      <c r="Q5074" t="str">
        <f t="shared" si="80"/>
        <v>23</v>
      </c>
    </row>
    <row r="5075" spans="1:17" x14ac:dyDescent="0.25">
      <c r="A5075">
        <v>5074</v>
      </c>
      <c r="D5075">
        <v>218.47870399999999</v>
      </c>
      <c r="E5075" s="2">
        <v>2</v>
      </c>
      <c r="F5075">
        <v>229.72913600000001</v>
      </c>
      <c r="G5075" s="3">
        <v>3</v>
      </c>
      <c r="P5075">
        <v>2</v>
      </c>
      <c r="Q5075" t="str">
        <f t="shared" si="80"/>
        <v>23</v>
      </c>
    </row>
    <row r="5076" spans="1:17" x14ac:dyDescent="0.25">
      <c r="A5076">
        <v>5075</v>
      </c>
      <c r="D5076">
        <v>218.456695</v>
      </c>
      <c r="E5076" s="2">
        <v>2</v>
      </c>
      <c r="F5076">
        <v>229.67692500000001</v>
      </c>
      <c r="G5076" s="3">
        <v>3</v>
      </c>
      <c r="P5076">
        <v>2</v>
      </c>
      <c r="Q5076" t="str">
        <f t="shared" si="80"/>
        <v>23</v>
      </c>
    </row>
    <row r="5077" spans="1:17" x14ac:dyDescent="0.25">
      <c r="A5077">
        <v>5076</v>
      </c>
      <c r="D5077">
        <v>218.48932199999999</v>
      </c>
      <c r="E5077" s="2">
        <v>2</v>
      </c>
      <c r="F5077">
        <v>229.66723300000001</v>
      </c>
      <c r="G5077" s="3">
        <v>3</v>
      </c>
      <c r="P5077">
        <v>2</v>
      </c>
      <c r="Q5077" t="str">
        <f t="shared" si="80"/>
        <v>23</v>
      </c>
    </row>
    <row r="5078" spans="1:17" x14ac:dyDescent="0.25">
      <c r="A5078">
        <v>5077</v>
      </c>
      <c r="D5078">
        <v>218.46679800000001</v>
      </c>
      <c r="E5078" s="2">
        <v>2</v>
      </c>
      <c r="F5078">
        <v>229.750632</v>
      </c>
      <c r="G5078" s="3">
        <v>3</v>
      </c>
      <c r="P5078">
        <v>2</v>
      </c>
      <c r="Q5078" t="str">
        <f t="shared" si="80"/>
        <v>23</v>
      </c>
    </row>
    <row r="5079" spans="1:17" x14ac:dyDescent="0.25">
      <c r="A5079">
        <v>5078</v>
      </c>
      <c r="D5079">
        <v>218.46623</v>
      </c>
      <c r="E5079" s="2">
        <v>2</v>
      </c>
      <c r="P5079">
        <v>1</v>
      </c>
      <c r="Q5079" t="str">
        <f t="shared" si="80"/>
        <v>2</v>
      </c>
    </row>
    <row r="5080" spans="1:17" x14ac:dyDescent="0.25">
      <c r="A5080">
        <v>5079</v>
      </c>
      <c r="D5080">
        <v>218.46287999999998</v>
      </c>
      <c r="E5080" s="2">
        <v>2</v>
      </c>
      <c r="P5080">
        <v>1</v>
      </c>
      <c r="Q5080" t="str">
        <f t="shared" si="80"/>
        <v>2</v>
      </c>
    </row>
    <row r="5081" spans="1:17" x14ac:dyDescent="0.25">
      <c r="A5081">
        <v>5080</v>
      </c>
      <c r="D5081">
        <v>218.45726199999999</v>
      </c>
      <c r="E5081" s="2">
        <v>2</v>
      </c>
      <c r="P5081">
        <v>1</v>
      </c>
      <c r="Q5081" t="str">
        <f t="shared" si="80"/>
        <v>2</v>
      </c>
    </row>
    <row r="5082" spans="1:17" x14ac:dyDescent="0.25">
      <c r="A5082">
        <v>5081</v>
      </c>
      <c r="D5082">
        <v>218.44185099999999</v>
      </c>
      <c r="E5082" s="2">
        <v>2</v>
      </c>
      <c r="P5082">
        <v>1</v>
      </c>
      <c r="Q5082" t="str">
        <f t="shared" si="80"/>
        <v>2</v>
      </c>
    </row>
    <row r="5083" spans="1:17" x14ac:dyDescent="0.25">
      <c r="A5083">
        <v>5082</v>
      </c>
      <c r="D5083">
        <v>218.44185099999999</v>
      </c>
      <c r="E5083" s="2">
        <v>2</v>
      </c>
      <c r="P5083">
        <v>1</v>
      </c>
      <c r="Q5083" t="str">
        <f t="shared" si="80"/>
        <v>2</v>
      </c>
    </row>
    <row r="5084" spans="1:17" x14ac:dyDescent="0.25">
      <c r="A5084">
        <v>5083</v>
      </c>
      <c r="H5084">
        <v>218.95893599999999</v>
      </c>
      <c r="I5084" s="5">
        <v>4</v>
      </c>
      <c r="P5084">
        <v>1</v>
      </c>
      <c r="Q5084" t="str">
        <f t="shared" si="80"/>
        <v>4</v>
      </c>
    </row>
    <row r="5085" spans="1:17" x14ac:dyDescent="0.25">
      <c r="A5085">
        <v>5084</v>
      </c>
      <c r="H5085">
        <v>218.80925400000001</v>
      </c>
      <c r="I5085" s="5">
        <v>4</v>
      </c>
      <c r="P5085">
        <v>1</v>
      </c>
      <c r="Q5085" t="str">
        <f t="shared" si="80"/>
        <v>4</v>
      </c>
    </row>
    <row r="5086" spans="1:17" x14ac:dyDescent="0.25">
      <c r="A5086">
        <v>5085</v>
      </c>
      <c r="B5086">
        <v>208.33001899999999</v>
      </c>
      <c r="C5086" s="4">
        <v>1</v>
      </c>
      <c r="H5086">
        <v>218.88193000000001</v>
      </c>
      <c r="I5086" s="5">
        <v>4</v>
      </c>
      <c r="P5086">
        <v>2</v>
      </c>
      <c r="Q5086" t="str">
        <f t="shared" si="80"/>
        <v>14</v>
      </c>
    </row>
    <row r="5087" spans="1:17" x14ac:dyDescent="0.25">
      <c r="A5087">
        <v>5086</v>
      </c>
      <c r="B5087">
        <v>208.257777</v>
      </c>
      <c r="C5087" s="4">
        <v>1</v>
      </c>
      <c r="H5087">
        <v>218.937288</v>
      </c>
      <c r="I5087" s="5">
        <v>4</v>
      </c>
      <c r="P5087">
        <v>2</v>
      </c>
      <c r="Q5087" t="str">
        <f t="shared" si="80"/>
        <v>14</v>
      </c>
    </row>
    <row r="5088" spans="1:17" x14ac:dyDescent="0.25">
      <c r="A5088">
        <v>5087</v>
      </c>
      <c r="B5088">
        <v>208.29889900000001</v>
      </c>
      <c r="C5088" s="4">
        <v>1</v>
      </c>
      <c r="H5088">
        <v>218.90960899999999</v>
      </c>
      <c r="I5088" s="5">
        <v>4</v>
      </c>
      <c r="P5088">
        <v>2</v>
      </c>
      <c r="Q5088" t="str">
        <f t="shared" si="80"/>
        <v>14</v>
      </c>
    </row>
    <row r="5089" spans="1:17" x14ac:dyDescent="0.25">
      <c r="A5089">
        <v>5088</v>
      </c>
      <c r="B5089">
        <v>208.29930300000001</v>
      </c>
      <c r="C5089" s="4">
        <v>1</v>
      </c>
      <c r="H5089">
        <v>218.86249799999999</v>
      </c>
      <c r="I5089" s="5">
        <v>4</v>
      </c>
      <c r="P5089">
        <v>2</v>
      </c>
      <c r="Q5089" t="str">
        <f t="shared" si="80"/>
        <v>14</v>
      </c>
    </row>
    <row r="5090" spans="1:17" x14ac:dyDescent="0.25">
      <c r="A5090">
        <v>5089</v>
      </c>
      <c r="B5090">
        <v>208.30665100000002</v>
      </c>
      <c r="C5090" s="4">
        <v>1</v>
      </c>
      <c r="H5090">
        <v>218.888373</v>
      </c>
      <c r="I5090" s="5">
        <v>4</v>
      </c>
      <c r="P5090">
        <v>2</v>
      </c>
      <c r="Q5090" t="str">
        <f t="shared" si="80"/>
        <v>14</v>
      </c>
    </row>
    <row r="5091" spans="1:17" x14ac:dyDescent="0.25">
      <c r="A5091">
        <v>5090</v>
      </c>
      <c r="B5091">
        <v>208.328337</v>
      </c>
      <c r="C5091" s="4">
        <v>1</v>
      </c>
      <c r="H5091">
        <v>218.88744499999999</v>
      </c>
      <c r="I5091" s="5">
        <v>4</v>
      </c>
      <c r="P5091">
        <v>2</v>
      </c>
      <c r="Q5091" t="str">
        <f t="shared" si="80"/>
        <v>14</v>
      </c>
    </row>
    <row r="5092" spans="1:17" x14ac:dyDescent="0.25">
      <c r="A5092">
        <v>5091</v>
      </c>
      <c r="B5092">
        <v>208.33313200000001</v>
      </c>
      <c r="C5092" s="4">
        <v>1</v>
      </c>
      <c r="H5092">
        <v>218.905022</v>
      </c>
      <c r="I5092" s="5">
        <v>4</v>
      </c>
      <c r="P5092">
        <v>2</v>
      </c>
      <c r="Q5092" t="str">
        <f t="shared" si="80"/>
        <v>14</v>
      </c>
    </row>
    <row r="5093" spans="1:17" x14ac:dyDescent="0.25">
      <c r="A5093">
        <v>5092</v>
      </c>
      <c r="B5093">
        <v>208.316092</v>
      </c>
      <c r="C5093" s="4">
        <v>1</v>
      </c>
      <c r="H5093">
        <v>218.8826</v>
      </c>
      <c r="I5093" s="5">
        <v>4</v>
      </c>
      <c r="P5093">
        <v>2</v>
      </c>
      <c r="Q5093" t="str">
        <f t="shared" si="80"/>
        <v>14</v>
      </c>
    </row>
    <row r="5094" spans="1:17" x14ac:dyDescent="0.25">
      <c r="A5094">
        <v>5093</v>
      </c>
      <c r="B5094">
        <v>208.32486600000001</v>
      </c>
      <c r="C5094" s="4">
        <v>1</v>
      </c>
      <c r="H5094">
        <v>218.95605</v>
      </c>
      <c r="I5094" s="5">
        <v>4</v>
      </c>
      <c r="P5094">
        <v>2</v>
      </c>
      <c r="Q5094" t="str">
        <f t="shared" si="80"/>
        <v>14</v>
      </c>
    </row>
    <row r="5095" spans="1:17" x14ac:dyDescent="0.25">
      <c r="A5095">
        <v>5094</v>
      </c>
      <c r="B5095">
        <v>208.33001899999999</v>
      </c>
      <c r="C5095" s="4">
        <v>1</v>
      </c>
      <c r="H5095">
        <v>218.95893599999999</v>
      </c>
      <c r="I5095" s="5">
        <v>4</v>
      </c>
      <c r="P5095">
        <v>2</v>
      </c>
      <c r="Q5095" t="str">
        <f t="shared" si="80"/>
        <v>14</v>
      </c>
    </row>
    <row r="5096" spans="1:17" x14ac:dyDescent="0.25">
      <c r="A5096">
        <v>5095</v>
      </c>
      <c r="B5096">
        <v>208.33001899999999</v>
      </c>
      <c r="C5096" s="4">
        <v>1</v>
      </c>
      <c r="P5096">
        <v>1</v>
      </c>
      <c r="Q5096" t="str">
        <f t="shared" si="80"/>
        <v>1</v>
      </c>
    </row>
    <row r="5097" spans="1:17" x14ac:dyDescent="0.25">
      <c r="A5097">
        <v>5096</v>
      </c>
      <c r="P5097">
        <v>0</v>
      </c>
      <c r="Q5097" t="str">
        <f t="shared" si="80"/>
        <v/>
      </c>
    </row>
    <row r="5098" spans="1:17" x14ac:dyDescent="0.25">
      <c r="A5098">
        <v>5097</v>
      </c>
      <c r="F5098">
        <v>209.071257</v>
      </c>
      <c r="G5098" s="3">
        <v>3</v>
      </c>
      <c r="P5098">
        <v>1</v>
      </c>
      <c r="Q5098" t="str">
        <f t="shared" si="80"/>
        <v>3</v>
      </c>
    </row>
    <row r="5099" spans="1:17" x14ac:dyDescent="0.25">
      <c r="A5099">
        <v>5098</v>
      </c>
      <c r="F5099">
        <v>208.96441900000002</v>
      </c>
      <c r="G5099" s="3">
        <v>3</v>
      </c>
      <c r="P5099">
        <v>1</v>
      </c>
      <c r="Q5099" t="str">
        <f t="shared" si="80"/>
        <v>3</v>
      </c>
    </row>
    <row r="5100" spans="1:17" x14ac:dyDescent="0.25">
      <c r="A5100">
        <v>5099</v>
      </c>
      <c r="F5100">
        <v>209.002329</v>
      </c>
      <c r="G5100" s="3">
        <v>3</v>
      </c>
      <c r="P5100">
        <v>1</v>
      </c>
      <c r="Q5100" t="str">
        <f t="shared" si="80"/>
        <v>3</v>
      </c>
    </row>
    <row r="5101" spans="1:17" x14ac:dyDescent="0.25">
      <c r="A5101">
        <v>5100</v>
      </c>
      <c r="D5101">
        <v>196.527163</v>
      </c>
      <c r="E5101" s="2">
        <v>2</v>
      </c>
      <c r="F5101">
        <v>209.06018299999999</v>
      </c>
      <c r="G5101" s="3">
        <v>3</v>
      </c>
      <c r="P5101">
        <v>2</v>
      </c>
      <c r="Q5101" t="str">
        <f t="shared" si="80"/>
        <v>23</v>
      </c>
    </row>
    <row r="5102" spans="1:17" x14ac:dyDescent="0.25">
      <c r="A5102">
        <v>5101</v>
      </c>
      <c r="D5102">
        <v>196.49706500000002</v>
      </c>
      <c r="E5102" s="2">
        <v>2</v>
      </c>
      <c r="F5102">
        <v>209.11125000000001</v>
      </c>
      <c r="G5102" s="3">
        <v>3</v>
      </c>
      <c r="P5102">
        <v>2</v>
      </c>
      <c r="Q5102" t="str">
        <f t="shared" si="80"/>
        <v>23</v>
      </c>
    </row>
    <row r="5103" spans="1:17" x14ac:dyDescent="0.25">
      <c r="A5103">
        <v>5102</v>
      </c>
      <c r="D5103">
        <v>196.488799</v>
      </c>
      <c r="E5103" s="2">
        <v>2</v>
      </c>
      <c r="F5103">
        <v>209.11380600000001</v>
      </c>
      <c r="G5103" s="3">
        <v>3</v>
      </c>
      <c r="P5103">
        <v>2</v>
      </c>
      <c r="Q5103" t="str">
        <f t="shared" si="80"/>
        <v>23</v>
      </c>
    </row>
    <row r="5104" spans="1:17" x14ac:dyDescent="0.25">
      <c r="A5104">
        <v>5103</v>
      </c>
      <c r="D5104">
        <v>196.48145099999999</v>
      </c>
      <c r="E5104" s="2">
        <v>2</v>
      </c>
      <c r="F5104">
        <v>209.07161200000002</v>
      </c>
      <c r="G5104" s="3">
        <v>3</v>
      </c>
      <c r="P5104">
        <v>2</v>
      </c>
      <c r="Q5104" t="str">
        <f t="shared" si="80"/>
        <v>23</v>
      </c>
    </row>
    <row r="5105" spans="1:17" x14ac:dyDescent="0.25">
      <c r="A5105">
        <v>5104</v>
      </c>
      <c r="D5105">
        <v>196.48425500000002</v>
      </c>
      <c r="E5105" s="2">
        <v>2</v>
      </c>
      <c r="F5105">
        <v>209.02110500000001</v>
      </c>
      <c r="G5105" s="3">
        <v>3</v>
      </c>
      <c r="P5105">
        <v>2</v>
      </c>
      <c r="Q5105" t="str">
        <f t="shared" si="80"/>
        <v>23</v>
      </c>
    </row>
    <row r="5106" spans="1:17" x14ac:dyDescent="0.25">
      <c r="A5106">
        <v>5105</v>
      </c>
      <c r="D5106">
        <v>196.51747</v>
      </c>
      <c r="E5106" s="2">
        <v>2</v>
      </c>
      <c r="F5106">
        <v>209.04789199999999</v>
      </c>
      <c r="G5106" s="3">
        <v>3</v>
      </c>
      <c r="P5106">
        <v>2</v>
      </c>
      <c r="Q5106" t="str">
        <f t="shared" si="80"/>
        <v>23</v>
      </c>
    </row>
    <row r="5107" spans="1:17" x14ac:dyDescent="0.25">
      <c r="A5107">
        <v>5106</v>
      </c>
      <c r="D5107">
        <v>196.519305</v>
      </c>
      <c r="E5107" s="2">
        <v>2</v>
      </c>
      <c r="F5107">
        <v>209.071257</v>
      </c>
      <c r="G5107" s="3">
        <v>3</v>
      </c>
      <c r="P5107">
        <v>2</v>
      </c>
      <c r="Q5107" t="str">
        <f t="shared" si="80"/>
        <v>23</v>
      </c>
    </row>
    <row r="5108" spans="1:17" x14ac:dyDescent="0.25">
      <c r="A5108">
        <v>5107</v>
      </c>
      <c r="D5108">
        <v>196.50104400000001</v>
      </c>
      <c r="E5108" s="2">
        <v>2</v>
      </c>
      <c r="F5108">
        <v>209.071257</v>
      </c>
      <c r="G5108" s="3">
        <v>3</v>
      </c>
      <c r="P5108">
        <v>2</v>
      </c>
      <c r="Q5108" t="str">
        <f t="shared" si="80"/>
        <v>23</v>
      </c>
    </row>
    <row r="5109" spans="1:17" x14ac:dyDescent="0.25">
      <c r="A5109">
        <v>5108</v>
      </c>
      <c r="D5109">
        <v>196.527163</v>
      </c>
      <c r="E5109" s="2">
        <v>2</v>
      </c>
      <c r="P5109">
        <v>1</v>
      </c>
      <c r="Q5109" t="str">
        <f t="shared" si="80"/>
        <v>2</v>
      </c>
    </row>
    <row r="5110" spans="1:17" x14ac:dyDescent="0.25">
      <c r="A5110">
        <v>5109</v>
      </c>
      <c r="D5110">
        <v>196.527163</v>
      </c>
      <c r="E5110" s="2">
        <v>2</v>
      </c>
      <c r="P5110">
        <v>1</v>
      </c>
      <c r="Q5110" t="str">
        <f t="shared" si="80"/>
        <v>2</v>
      </c>
    </row>
    <row r="5111" spans="1:17" x14ac:dyDescent="0.25">
      <c r="A5111">
        <v>5110</v>
      </c>
      <c r="D5111">
        <v>196.527163</v>
      </c>
      <c r="E5111" s="2">
        <v>2</v>
      </c>
      <c r="P5111">
        <v>1</v>
      </c>
      <c r="Q5111" t="str">
        <f t="shared" si="80"/>
        <v>2</v>
      </c>
    </row>
    <row r="5112" spans="1:17" x14ac:dyDescent="0.25">
      <c r="A5112">
        <v>5111</v>
      </c>
      <c r="P5112">
        <v>0</v>
      </c>
      <c r="Q5112" t="str">
        <f t="shared" si="80"/>
        <v/>
      </c>
    </row>
    <row r="5113" spans="1:17" x14ac:dyDescent="0.25">
      <c r="A5113">
        <v>5112</v>
      </c>
      <c r="P5113">
        <v>0</v>
      </c>
      <c r="Q5113" t="str">
        <f t="shared" si="80"/>
        <v/>
      </c>
    </row>
    <row r="5114" spans="1:17" x14ac:dyDescent="0.25">
      <c r="A5114">
        <v>5113</v>
      </c>
      <c r="H5114">
        <v>196.32437000000002</v>
      </c>
      <c r="I5114" s="5">
        <v>4</v>
      </c>
      <c r="P5114">
        <v>1</v>
      </c>
      <c r="Q5114" t="str">
        <f t="shared" si="80"/>
        <v>4</v>
      </c>
    </row>
    <row r="5115" spans="1:17" x14ac:dyDescent="0.25">
      <c r="A5115">
        <v>5114</v>
      </c>
      <c r="B5115">
        <v>183.218569</v>
      </c>
      <c r="C5115" s="4">
        <v>1</v>
      </c>
      <c r="H5115">
        <v>196.251261</v>
      </c>
      <c r="I5115" s="5">
        <v>4</v>
      </c>
      <c r="P5115">
        <v>2</v>
      </c>
      <c r="Q5115" t="str">
        <f t="shared" si="80"/>
        <v>14</v>
      </c>
    </row>
    <row r="5116" spans="1:17" x14ac:dyDescent="0.25">
      <c r="A5116">
        <v>5115</v>
      </c>
      <c r="B5116">
        <v>183.19714200000001</v>
      </c>
      <c r="C5116" s="4">
        <v>1</v>
      </c>
      <c r="H5116">
        <v>196.30176800000001</v>
      </c>
      <c r="I5116" s="5">
        <v>4</v>
      </c>
      <c r="P5116">
        <v>2</v>
      </c>
      <c r="Q5116" t="str">
        <f t="shared" si="80"/>
        <v>14</v>
      </c>
    </row>
    <row r="5117" spans="1:17" x14ac:dyDescent="0.25">
      <c r="A5117">
        <v>5116</v>
      </c>
      <c r="B5117">
        <v>183.16168400000001</v>
      </c>
      <c r="C5117" s="4">
        <v>1</v>
      </c>
      <c r="H5117">
        <v>196.35763</v>
      </c>
      <c r="I5117" s="5">
        <v>4</v>
      </c>
      <c r="P5117">
        <v>2</v>
      </c>
      <c r="Q5117" t="str">
        <f t="shared" si="80"/>
        <v>14</v>
      </c>
    </row>
    <row r="5118" spans="1:17" x14ac:dyDescent="0.25">
      <c r="A5118">
        <v>5117</v>
      </c>
      <c r="B5118">
        <v>183.23229500000002</v>
      </c>
      <c r="C5118" s="4">
        <v>1</v>
      </c>
      <c r="H5118">
        <v>196.365286</v>
      </c>
      <c r="I5118" s="5">
        <v>4</v>
      </c>
      <c r="P5118">
        <v>2</v>
      </c>
      <c r="Q5118" t="str">
        <f t="shared" si="80"/>
        <v>14</v>
      </c>
    </row>
    <row r="5119" spans="1:17" x14ac:dyDescent="0.25">
      <c r="A5119">
        <v>5118</v>
      </c>
      <c r="B5119">
        <v>183.24479500000001</v>
      </c>
      <c r="C5119" s="4">
        <v>1</v>
      </c>
      <c r="H5119">
        <v>196.34498100000002</v>
      </c>
      <c r="I5119" s="5">
        <v>4</v>
      </c>
      <c r="P5119">
        <v>2</v>
      </c>
      <c r="Q5119" t="str">
        <f t="shared" si="80"/>
        <v>14</v>
      </c>
    </row>
    <row r="5120" spans="1:17" x14ac:dyDescent="0.25">
      <c r="A5120">
        <v>5119</v>
      </c>
      <c r="B5120">
        <v>183.21403000000001</v>
      </c>
      <c r="C5120" s="4">
        <v>1</v>
      </c>
      <c r="H5120">
        <v>196.287634</v>
      </c>
      <c r="I5120" s="5">
        <v>4</v>
      </c>
      <c r="P5120">
        <v>2</v>
      </c>
      <c r="Q5120" t="str">
        <f t="shared" si="80"/>
        <v>14</v>
      </c>
    </row>
    <row r="5121" spans="1:17" x14ac:dyDescent="0.25">
      <c r="A5121">
        <v>5120</v>
      </c>
      <c r="B5121">
        <v>183.245406</v>
      </c>
      <c r="C5121" s="4">
        <v>1</v>
      </c>
      <c r="H5121">
        <v>196.27513400000001</v>
      </c>
      <c r="I5121" s="5">
        <v>4</v>
      </c>
      <c r="P5121">
        <v>2</v>
      </c>
      <c r="Q5121" t="str">
        <f t="shared" si="80"/>
        <v>14</v>
      </c>
    </row>
    <row r="5122" spans="1:17" x14ac:dyDescent="0.25">
      <c r="A5122">
        <v>5121</v>
      </c>
      <c r="B5122">
        <v>183.21418199999999</v>
      </c>
      <c r="C5122" s="4">
        <v>1</v>
      </c>
      <c r="H5122">
        <v>196.32437000000002</v>
      </c>
      <c r="I5122" s="5">
        <v>4</v>
      </c>
      <c r="P5122">
        <v>2</v>
      </c>
      <c r="Q5122" t="str">
        <f t="shared" ref="Q5122:Q5185" si="81">CONCATENATE(C5122,E5122,G5122,I5122)</f>
        <v>14</v>
      </c>
    </row>
    <row r="5123" spans="1:17" x14ac:dyDescent="0.25">
      <c r="A5123">
        <v>5122</v>
      </c>
      <c r="B5123">
        <v>183.18158199999999</v>
      </c>
      <c r="C5123" s="4">
        <v>1</v>
      </c>
      <c r="P5123">
        <v>1</v>
      </c>
      <c r="Q5123" t="str">
        <f t="shared" si="81"/>
        <v>1</v>
      </c>
    </row>
    <row r="5124" spans="1:17" x14ac:dyDescent="0.25">
      <c r="A5124">
        <v>5123</v>
      </c>
      <c r="B5124">
        <v>183.218569</v>
      </c>
      <c r="C5124" s="4">
        <v>1</v>
      </c>
      <c r="P5124">
        <v>1</v>
      </c>
      <c r="Q5124" t="str">
        <f t="shared" si="81"/>
        <v>1</v>
      </c>
    </row>
    <row r="5125" spans="1:17" x14ac:dyDescent="0.25">
      <c r="A5125">
        <v>5124</v>
      </c>
      <c r="B5125">
        <v>183.218569</v>
      </c>
      <c r="C5125" s="4">
        <v>1</v>
      </c>
      <c r="P5125">
        <v>1</v>
      </c>
      <c r="Q5125" t="str">
        <f t="shared" si="81"/>
        <v>1</v>
      </c>
    </row>
    <row r="5126" spans="1:17" x14ac:dyDescent="0.25">
      <c r="A5126">
        <v>5125</v>
      </c>
      <c r="F5126">
        <v>184.22148000000001</v>
      </c>
      <c r="G5126" s="3">
        <v>3</v>
      </c>
      <c r="P5126">
        <v>1</v>
      </c>
      <c r="Q5126" t="str">
        <f t="shared" si="81"/>
        <v>3</v>
      </c>
    </row>
    <row r="5127" spans="1:17" x14ac:dyDescent="0.25">
      <c r="A5127">
        <v>5126</v>
      </c>
      <c r="F5127">
        <v>184.224997</v>
      </c>
      <c r="G5127" s="3">
        <v>3</v>
      </c>
      <c r="P5127">
        <v>1</v>
      </c>
      <c r="Q5127" t="str">
        <f t="shared" si="81"/>
        <v>3</v>
      </c>
    </row>
    <row r="5128" spans="1:17" x14ac:dyDescent="0.25">
      <c r="A5128">
        <v>5127</v>
      </c>
      <c r="D5128">
        <v>170.45255300000002</v>
      </c>
      <c r="E5128" s="2">
        <v>2</v>
      </c>
      <c r="F5128">
        <v>184.24943400000001</v>
      </c>
      <c r="G5128" s="3">
        <v>3</v>
      </c>
      <c r="P5128">
        <v>2</v>
      </c>
      <c r="Q5128" t="str">
        <f t="shared" si="81"/>
        <v>23</v>
      </c>
    </row>
    <row r="5129" spans="1:17" x14ac:dyDescent="0.25">
      <c r="A5129">
        <v>5128</v>
      </c>
      <c r="D5129">
        <v>170.445256</v>
      </c>
      <c r="E5129" s="2">
        <v>2</v>
      </c>
      <c r="F5129">
        <v>184.247038</v>
      </c>
      <c r="G5129" s="3">
        <v>3</v>
      </c>
      <c r="P5129">
        <v>2</v>
      </c>
      <c r="Q5129" t="str">
        <f t="shared" si="81"/>
        <v>23</v>
      </c>
    </row>
    <row r="5130" spans="1:17" x14ac:dyDescent="0.25">
      <c r="A5130">
        <v>5129</v>
      </c>
      <c r="D5130">
        <v>170.452248</v>
      </c>
      <c r="E5130" s="2">
        <v>2</v>
      </c>
      <c r="F5130">
        <v>184.23316</v>
      </c>
      <c r="G5130" s="3">
        <v>3</v>
      </c>
      <c r="P5130">
        <v>2</v>
      </c>
      <c r="Q5130" t="str">
        <f t="shared" si="81"/>
        <v>23</v>
      </c>
    </row>
    <row r="5131" spans="1:17" x14ac:dyDescent="0.25">
      <c r="A5131">
        <v>5130</v>
      </c>
      <c r="D5131">
        <v>170.47474500000001</v>
      </c>
      <c r="E5131" s="2">
        <v>2</v>
      </c>
      <c r="F5131">
        <v>184.22764800000002</v>
      </c>
      <c r="G5131" s="3">
        <v>3</v>
      </c>
      <c r="P5131">
        <v>2</v>
      </c>
      <c r="Q5131" t="str">
        <f t="shared" si="81"/>
        <v>23</v>
      </c>
    </row>
    <row r="5132" spans="1:17" x14ac:dyDescent="0.25">
      <c r="A5132">
        <v>5131</v>
      </c>
      <c r="D5132">
        <v>170.434697</v>
      </c>
      <c r="E5132" s="2">
        <v>2</v>
      </c>
      <c r="F5132">
        <v>184.17959400000001</v>
      </c>
      <c r="G5132" s="3">
        <v>3</v>
      </c>
      <c r="P5132">
        <v>2</v>
      </c>
      <c r="Q5132" t="str">
        <f t="shared" si="81"/>
        <v>23</v>
      </c>
    </row>
    <row r="5133" spans="1:17" x14ac:dyDescent="0.25">
      <c r="A5133">
        <v>5132</v>
      </c>
      <c r="D5133">
        <v>170.45076599999999</v>
      </c>
      <c r="E5133" s="2">
        <v>2</v>
      </c>
      <c r="F5133">
        <v>184.14194000000001</v>
      </c>
      <c r="G5133" s="3">
        <v>3</v>
      </c>
      <c r="P5133">
        <v>2</v>
      </c>
      <c r="Q5133" t="str">
        <f t="shared" si="81"/>
        <v>23</v>
      </c>
    </row>
    <row r="5134" spans="1:17" x14ac:dyDescent="0.25">
      <c r="A5134">
        <v>5133</v>
      </c>
      <c r="D5134">
        <v>170.41413700000001</v>
      </c>
      <c r="E5134" s="2">
        <v>2</v>
      </c>
      <c r="F5134">
        <v>184.22148000000001</v>
      </c>
      <c r="G5134" s="3">
        <v>3</v>
      </c>
      <c r="P5134">
        <v>2</v>
      </c>
      <c r="Q5134" t="str">
        <f t="shared" si="81"/>
        <v>23</v>
      </c>
    </row>
    <row r="5135" spans="1:17" x14ac:dyDescent="0.25">
      <c r="A5135">
        <v>5134</v>
      </c>
      <c r="D5135">
        <v>170.450613</v>
      </c>
      <c r="E5135" s="2">
        <v>2</v>
      </c>
      <c r="P5135">
        <v>1</v>
      </c>
      <c r="Q5135" t="str">
        <f t="shared" si="81"/>
        <v>2</v>
      </c>
    </row>
    <row r="5136" spans="1:17" x14ac:dyDescent="0.25">
      <c r="A5136">
        <v>5135</v>
      </c>
      <c r="D5136">
        <v>170.401892</v>
      </c>
      <c r="E5136" s="2">
        <v>2</v>
      </c>
      <c r="P5136">
        <v>1</v>
      </c>
      <c r="Q5136" t="str">
        <f t="shared" si="81"/>
        <v>2</v>
      </c>
    </row>
    <row r="5137" spans="1:17" x14ac:dyDescent="0.25">
      <c r="A5137">
        <v>5136</v>
      </c>
      <c r="D5137">
        <v>170.46178700000002</v>
      </c>
      <c r="E5137" s="2">
        <v>2</v>
      </c>
      <c r="P5137">
        <v>1</v>
      </c>
      <c r="Q5137" t="str">
        <f t="shared" si="81"/>
        <v>2</v>
      </c>
    </row>
    <row r="5138" spans="1:17" x14ac:dyDescent="0.25">
      <c r="A5138">
        <v>5137</v>
      </c>
      <c r="D5138">
        <v>170.45255300000002</v>
      </c>
      <c r="E5138" s="2">
        <v>2</v>
      </c>
      <c r="P5138">
        <v>1</v>
      </c>
      <c r="Q5138" t="str">
        <f t="shared" si="81"/>
        <v>2</v>
      </c>
    </row>
    <row r="5139" spans="1:17" x14ac:dyDescent="0.25">
      <c r="A5139">
        <v>5138</v>
      </c>
      <c r="P5139">
        <v>0</v>
      </c>
      <c r="Q5139" t="str">
        <f t="shared" si="81"/>
        <v/>
      </c>
    </row>
    <row r="5140" spans="1:17" x14ac:dyDescent="0.25">
      <c r="A5140">
        <v>5139</v>
      </c>
      <c r="P5140">
        <v>0</v>
      </c>
      <c r="Q5140" t="str">
        <f t="shared" si="81"/>
        <v/>
      </c>
    </row>
    <row r="5141" spans="1:17" x14ac:dyDescent="0.25">
      <c r="A5141">
        <v>5140</v>
      </c>
      <c r="H5141">
        <v>169.18608699999999</v>
      </c>
      <c r="I5141" s="5">
        <v>4</v>
      </c>
      <c r="P5141">
        <v>1</v>
      </c>
      <c r="Q5141" t="str">
        <f t="shared" si="81"/>
        <v>4</v>
      </c>
    </row>
    <row r="5142" spans="1:17" x14ac:dyDescent="0.25">
      <c r="A5142">
        <v>5141</v>
      </c>
      <c r="B5142">
        <v>159.21319</v>
      </c>
      <c r="C5142" s="4">
        <v>1</v>
      </c>
      <c r="H5142">
        <v>169.11884700000002</v>
      </c>
      <c r="I5142" s="5">
        <v>4</v>
      </c>
      <c r="P5142">
        <v>2</v>
      </c>
      <c r="Q5142" t="str">
        <f t="shared" si="81"/>
        <v>14</v>
      </c>
    </row>
    <row r="5143" spans="1:17" x14ac:dyDescent="0.25">
      <c r="A5143">
        <v>5142</v>
      </c>
      <c r="B5143">
        <v>159.20181300000002</v>
      </c>
      <c r="C5143" s="4">
        <v>1</v>
      </c>
      <c r="H5143">
        <v>169.09216500000002</v>
      </c>
      <c r="I5143" s="5">
        <v>4</v>
      </c>
      <c r="P5143">
        <v>2</v>
      </c>
      <c r="Q5143" t="str">
        <f t="shared" si="81"/>
        <v>14</v>
      </c>
    </row>
    <row r="5144" spans="1:17" x14ac:dyDescent="0.25">
      <c r="A5144">
        <v>5143</v>
      </c>
      <c r="B5144">
        <v>159.22395399999999</v>
      </c>
      <c r="C5144" s="4">
        <v>1</v>
      </c>
      <c r="H5144">
        <v>169.135989</v>
      </c>
      <c r="I5144" s="5">
        <v>4</v>
      </c>
      <c r="P5144">
        <v>2</v>
      </c>
      <c r="Q5144" t="str">
        <f t="shared" si="81"/>
        <v>14</v>
      </c>
    </row>
    <row r="5145" spans="1:17" x14ac:dyDescent="0.25">
      <c r="A5145">
        <v>5144</v>
      </c>
      <c r="B5145">
        <v>159.199262</v>
      </c>
      <c r="C5145" s="4">
        <v>1</v>
      </c>
      <c r="H5145">
        <v>169.22174899999999</v>
      </c>
      <c r="I5145" s="5">
        <v>4</v>
      </c>
      <c r="P5145">
        <v>2</v>
      </c>
      <c r="Q5145" t="str">
        <f t="shared" si="81"/>
        <v>14</v>
      </c>
    </row>
    <row r="5146" spans="1:17" x14ac:dyDescent="0.25">
      <c r="A5146">
        <v>5145</v>
      </c>
      <c r="B5146">
        <v>159.20160800000002</v>
      </c>
      <c r="C5146" s="4">
        <v>1</v>
      </c>
      <c r="H5146">
        <v>169.24720600000001</v>
      </c>
      <c r="I5146" s="5">
        <v>4</v>
      </c>
      <c r="P5146">
        <v>2</v>
      </c>
      <c r="Q5146" t="str">
        <f t="shared" si="81"/>
        <v>14</v>
      </c>
    </row>
    <row r="5147" spans="1:17" x14ac:dyDescent="0.25">
      <c r="A5147">
        <v>5146</v>
      </c>
      <c r="B5147">
        <v>159.186915</v>
      </c>
      <c r="C5147" s="4">
        <v>1</v>
      </c>
      <c r="H5147">
        <v>169.30393800000002</v>
      </c>
      <c r="I5147" s="5">
        <v>4</v>
      </c>
      <c r="P5147">
        <v>2</v>
      </c>
      <c r="Q5147" t="str">
        <f t="shared" si="81"/>
        <v>14</v>
      </c>
    </row>
    <row r="5148" spans="1:17" x14ac:dyDescent="0.25">
      <c r="A5148">
        <v>5147</v>
      </c>
      <c r="B5148">
        <v>159.20344499999999</v>
      </c>
      <c r="C5148" s="4">
        <v>1</v>
      </c>
      <c r="H5148">
        <v>169.26016700000002</v>
      </c>
      <c r="I5148" s="5">
        <v>4</v>
      </c>
      <c r="P5148">
        <v>2</v>
      </c>
      <c r="Q5148" t="str">
        <f t="shared" si="81"/>
        <v>14</v>
      </c>
    </row>
    <row r="5149" spans="1:17" x14ac:dyDescent="0.25">
      <c r="A5149">
        <v>5148</v>
      </c>
      <c r="B5149">
        <v>159.20217000000002</v>
      </c>
      <c r="C5149" s="4">
        <v>1</v>
      </c>
      <c r="H5149">
        <v>169.18608699999999</v>
      </c>
      <c r="I5149" s="5">
        <v>4</v>
      </c>
      <c r="P5149">
        <v>2</v>
      </c>
      <c r="Q5149" t="str">
        <f t="shared" si="81"/>
        <v>14</v>
      </c>
    </row>
    <row r="5150" spans="1:17" x14ac:dyDescent="0.25">
      <c r="A5150">
        <v>5149</v>
      </c>
      <c r="B5150">
        <v>159.21319</v>
      </c>
      <c r="C5150" s="4">
        <v>1</v>
      </c>
      <c r="P5150">
        <v>1</v>
      </c>
      <c r="Q5150" t="str">
        <f t="shared" si="81"/>
        <v>1</v>
      </c>
    </row>
    <row r="5151" spans="1:17" x14ac:dyDescent="0.25">
      <c r="A5151">
        <v>5150</v>
      </c>
      <c r="B5151">
        <v>159.21319</v>
      </c>
      <c r="C5151" s="4">
        <v>1</v>
      </c>
      <c r="P5151">
        <v>1</v>
      </c>
      <c r="Q5151" t="str">
        <f t="shared" si="81"/>
        <v>1</v>
      </c>
    </row>
    <row r="5152" spans="1:17" x14ac:dyDescent="0.25">
      <c r="A5152">
        <v>5151</v>
      </c>
      <c r="F5152">
        <v>159.94187600000001</v>
      </c>
      <c r="G5152" s="3">
        <v>3</v>
      </c>
      <c r="P5152">
        <v>1</v>
      </c>
      <c r="Q5152" t="str">
        <f t="shared" si="81"/>
        <v>3</v>
      </c>
    </row>
    <row r="5153" spans="1:17" x14ac:dyDescent="0.25">
      <c r="A5153">
        <v>5152</v>
      </c>
      <c r="F5153">
        <v>159.86080900000002</v>
      </c>
      <c r="G5153" s="3">
        <v>3</v>
      </c>
      <c r="P5153">
        <v>1</v>
      </c>
      <c r="Q5153" t="str">
        <f t="shared" si="81"/>
        <v>3</v>
      </c>
    </row>
    <row r="5154" spans="1:17" x14ac:dyDescent="0.25">
      <c r="A5154">
        <v>5153</v>
      </c>
      <c r="F5154">
        <v>159.93565100000001</v>
      </c>
      <c r="G5154" s="3">
        <v>3</v>
      </c>
      <c r="P5154">
        <v>1</v>
      </c>
      <c r="Q5154" t="str">
        <f t="shared" si="81"/>
        <v>3</v>
      </c>
    </row>
    <row r="5155" spans="1:17" x14ac:dyDescent="0.25">
      <c r="A5155">
        <v>5154</v>
      </c>
      <c r="D5155">
        <v>149.98652800000002</v>
      </c>
      <c r="E5155" s="2">
        <v>2</v>
      </c>
      <c r="F5155">
        <v>159.945753</v>
      </c>
      <c r="G5155" s="3">
        <v>3</v>
      </c>
      <c r="P5155">
        <v>2</v>
      </c>
      <c r="Q5155" t="str">
        <f t="shared" si="81"/>
        <v>23</v>
      </c>
    </row>
    <row r="5156" spans="1:17" x14ac:dyDescent="0.25">
      <c r="A5156">
        <v>5155</v>
      </c>
      <c r="D5156">
        <v>149.98652800000002</v>
      </c>
      <c r="E5156" s="2">
        <v>2</v>
      </c>
      <c r="F5156">
        <v>159.95952800000001</v>
      </c>
      <c r="G5156" s="3">
        <v>3</v>
      </c>
      <c r="P5156">
        <v>2</v>
      </c>
      <c r="Q5156" t="str">
        <f t="shared" si="81"/>
        <v>23</v>
      </c>
    </row>
    <row r="5157" spans="1:17" x14ac:dyDescent="0.25">
      <c r="A5157">
        <v>5156</v>
      </c>
      <c r="D5157">
        <v>149.98652800000002</v>
      </c>
      <c r="E5157" s="2">
        <v>2</v>
      </c>
      <c r="F5157">
        <v>159.90626600000002</v>
      </c>
      <c r="G5157" s="3">
        <v>3</v>
      </c>
      <c r="P5157">
        <v>2</v>
      </c>
      <c r="Q5157" t="str">
        <f t="shared" si="81"/>
        <v>23</v>
      </c>
    </row>
    <row r="5158" spans="1:17" x14ac:dyDescent="0.25">
      <c r="A5158">
        <v>5157</v>
      </c>
      <c r="D5158">
        <v>149.98652800000002</v>
      </c>
      <c r="E5158" s="2">
        <v>2</v>
      </c>
      <c r="F5158">
        <v>159.94187600000001</v>
      </c>
      <c r="G5158" s="3">
        <v>3</v>
      </c>
      <c r="P5158">
        <v>2</v>
      </c>
      <c r="Q5158" t="str">
        <f t="shared" si="81"/>
        <v>23</v>
      </c>
    </row>
    <row r="5159" spans="1:17" x14ac:dyDescent="0.25">
      <c r="A5159">
        <v>5158</v>
      </c>
      <c r="D5159">
        <v>149.98652800000002</v>
      </c>
      <c r="E5159" s="2">
        <v>2</v>
      </c>
      <c r="F5159">
        <v>159.94187600000001</v>
      </c>
      <c r="G5159" s="3">
        <v>3</v>
      </c>
      <c r="P5159">
        <v>2</v>
      </c>
      <c r="Q5159" t="str">
        <f t="shared" si="81"/>
        <v>23</v>
      </c>
    </row>
    <row r="5160" spans="1:17" x14ac:dyDescent="0.25">
      <c r="A5160">
        <v>5159</v>
      </c>
      <c r="D5160">
        <v>149.98652800000002</v>
      </c>
      <c r="E5160" s="2">
        <v>2</v>
      </c>
      <c r="P5160">
        <v>1</v>
      </c>
      <c r="Q5160" t="str">
        <f t="shared" si="81"/>
        <v>2</v>
      </c>
    </row>
    <row r="5161" spans="1:17" x14ac:dyDescent="0.25">
      <c r="A5161">
        <v>5160</v>
      </c>
      <c r="D5161">
        <v>149.98652800000002</v>
      </c>
      <c r="E5161" s="2">
        <v>2</v>
      </c>
      <c r="P5161">
        <v>1</v>
      </c>
      <c r="Q5161" t="str">
        <f t="shared" si="81"/>
        <v>2</v>
      </c>
    </row>
    <row r="5162" spans="1:17" x14ac:dyDescent="0.25">
      <c r="A5162">
        <v>5161</v>
      </c>
      <c r="D5162">
        <v>149.98652800000002</v>
      </c>
      <c r="E5162" s="2">
        <v>2</v>
      </c>
      <c r="P5162">
        <v>1</v>
      </c>
      <c r="Q5162" t="str">
        <f t="shared" si="81"/>
        <v>2</v>
      </c>
    </row>
    <row r="5163" spans="1:17" x14ac:dyDescent="0.25">
      <c r="A5163">
        <v>5162</v>
      </c>
      <c r="D5163">
        <v>149.98652800000002</v>
      </c>
      <c r="E5163" s="2">
        <v>2</v>
      </c>
      <c r="P5163">
        <v>1</v>
      </c>
      <c r="Q5163" t="str">
        <f t="shared" si="81"/>
        <v>2</v>
      </c>
    </row>
    <row r="5164" spans="1:17" x14ac:dyDescent="0.25">
      <c r="A5164">
        <v>5163</v>
      </c>
      <c r="P5164">
        <v>0</v>
      </c>
      <c r="Q5164" t="str">
        <f t="shared" si="81"/>
        <v/>
      </c>
    </row>
    <row r="5165" spans="1:17" x14ac:dyDescent="0.25">
      <c r="A5165">
        <v>5164</v>
      </c>
      <c r="P5165">
        <v>0</v>
      </c>
      <c r="Q5165" t="str">
        <f t="shared" si="81"/>
        <v/>
      </c>
    </row>
    <row r="5166" spans="1:17" x14ac:dyDescent="0.25">
      <c r="A5166">
        <v>5165</v>
      </c>
      <c r="P5166">
        <v>0</v>
      </c>
      <c r="Q5166" t="str">
        <f t="shared" si="81"/>
        <v/>
      </c>
    </row>
    <row r="5167" spans="1:17" x14ac:dyDescent="0.25">
      <c r="A5167">
        <v>5166</v>
      </c>
      <c r="P5167">
        <v>0</v>
      </c>
      <c r="Q5167" t="str">
        <f t="shared" si="81"/>
        <v/>
      </c>
    </row>
    <row r="5168" spans="1:17" x14ac:dyDescent="0.25">
      <c r="A5168">
        <v>5167</v>
      </c>
      <c r="B5168">
        <v>124.91419100000002</v>
      </c>
      <c r="C5168" s="4">
        <v>1</v>
      </c>
      <c r="H5168">
        <v>136.233294</v>
      </c>
      <c r="I5168" s="5">
        <v>4</v>
      </c>
      <c r="P5168">
        <v>2</v>
      </c>
      <c r="Q5168" t="str">
        <f t="shared" si="81"/>
        <v>14</v>
      </c>
    </row>
    <row r="5169" spans="1:17" x14ac:dyDescent="0.25">
      <c r="A5169">
        <v>5168</v>
      </c>
      <c r="B5169">
        <v>124.95760900000002</v>
      </c>
      <c r="C5169" s="4">
        <v>1</v>
      </c>
      <c r="H5169">
        <v>136.233294</v>
      </c>
      <c r="I5169" s="5">
        <v>4</v>
      </c>
      <c r="P5169">
        <v>2</v>
      </c>
      <c r="Q5169" t="str">
        <f t="shared" si="81"/>
        <v>14</v>
      </c>
    </row>
    <row r="5170" spans="1:17" x14ac:dyDescent="0.25">
      <c r="A5170">
        <v>5169</v>
      </c>
      <c r="B5170">
        <v>124.880572</v>
      </c>
      <c r="C5170" s="4">
        <v>1</v>
      </c>
      <c r="H5170">
        <v>136.233294</v>
      </c>
      <c r="I5170" s="5">
        <v>4</v>
      </c>
      <c r="P5170">
        <v>2</v>
      </c>
      <c r="Q5170" t="str">
        <f t="shared" si="81"/>
        <v>14</v>
      </c>
    </row>
    <row r="5171" spans="1:17" x14ac:dyDescent="0.25">
      <c r="A5171">
        <v>5170</v>
      </c>
      <c r="B5171">
        <v>124.90848000000001</v>
      </c>
      <c r="C5171" s="4">
        <v>1</v>
      </c>
      <c r="H5171">
        <v>136.233294</v>
      </c>
      <c r="I5171" s="5">
        <v>4</v>
      </c>
      <c r="P5171">
        <v>2</v>
      </c>
      <c r="Q5171" t="str">
        <f t="shared" si="81"/>
        <v>14</v>
      </c>
    </row>
    <row r="5172" spans="1:17" x14ac:dyDescent="0.25">
      <c r="A5172">
        <v>5171</v>
      </c>
      <c r="B5172">
        <v>124.91092500000002</v>
      </c>
      <c r="C5172" s="4">
        <v>1</v>
      </c>
      <c r="H5172">
        <v>136.233294</v>
      </c>
      <c r="I5172" s="5">
        <v>4</v>
      </c>
      <c r="P5172">
        <v>2</v>
      </c>
      <c r="Q5172" t="str">
        <f t="shared" si="81"/>
        <v>14</v>
      </c>
    </row>
    <row r="5173" spans="1:17" x14ac:dyDescent="0.25">
      <c r="A5173">
        <v>5172</v>
      </c>
      <c r="B5173">
        <v>124.915514</v>
      </c>
      <c r="C5173" s="4">
        <v>1</v>
      </c>
      <c r="H5173">
        <v>136.233294</v>
      </c>
      <c r="I5173" s="5">
        <v>4</v>
      </c>
      <c r="P5173">
        <v>2</v>
      </c>
      <c r="Q5173" t="str">
        <f t="shared" si="81"/>
        <v>14</v>
      </c>
    </row>
    <row r="5174" spans="1:17" x14ac:dyDescent="0.25">
      <c r="A5174">
        <v>5173</v>
      </c>
      <c r="B5174">
        <v>124.93959600000001</v>
      </c>
      <c r="C5174" s="4">
        <v>1</v>
      </c>
      <c r="H5174">
        <v>136.233294</v>
      </c>
      <c r="I5174" s="5">
        <v>4</v>
      </c>
      <c r="P5174">
        <v>2</v>
      </c>
      <c r="Q5174" t="str">
        <f t="shared" si="81"/>
        <v>14</v>
      </c>
    </row>
    <row r="5175" spans="1:17" x14ac:dyDescent="0.25">
      <c r="A5175">
        <v>5174</v>
      </c>
      <c r="B5175">
        <v>124.89195100000001</v>
      </c>
      <c r="C5175" s="4">
        <v>1</v>
      </c>
      <c r="P5175">
        <v>1</v>
      </c>
      <c r="Q5175" t="str">
        <f t="shared" si="81"/>
        <v>1</v>
      </c>
    </row>
    <row r="5176" spans="1:17" x14ac:dyDescent="0.25">
      <c r="A5176">
        <v>5175</v>
      </c>
      <c r="B5176">
        <v>124.84669300000002</v>
      </c>
      <c r="C5176" s="4">
        <v>1</v>
      </c>
      <c r="P5176">
        <v>1</v>
      </c>
      <c r="Q5176" t="str">
        <f t="shared" si="81"/>
        <v>1</v>
      </c>
    </row>
    <row r="5177" spans="1:17" x14ac:dyDescent="0.25">
      <c r="A5177">
        <v>5176</v>
      </c>
      <c r="B5177">
        <v>124.91419100000002</v>
      </c>
      <c r="C5177" s="4">
        <v>1</v>
      </c>
      <c r="P5177">
        <v>1</v>
      </c>
      <c r="Q5177" t="str">
        <f t="shared" si="81"/>
        <v>1</v>
      </c>
    </row>
    <row r="5178" spans="1:17" x14ac:dyDescent="0.25">
      <c r="A5178">
        <v>5177</v>
      </c>
      <c r="P5178">
        <v>0</v>
      </c>
      <c r="Q5178" t="str">
        <f t="shared" si="81"/>
        <v/>
      </c>
    </row>
    <row r="5179" spans="1:17" x14ac:dyDescent="0.25">
      <c r="A5179">
        <v>5178</v>
      </c>
      <c r="F5179">
        <v>125.36085</v>
      </c>
      <c r="G5179" s="3">
        <v>3</v>
      </c>
      <c r="P5179">
        <v>1</v>
      </c>
      <c r="Q5179" t="str">
        <f t="shared" si="81"/>
        <v>3</v>
      </c>
    </row>
    <row r="5180" spans="1:17" x14ac:dyDescent="0.25">
      <c r="A5180">
        <v>5179</v>
      </c>
      <c r="D5180">
        <v>113.58264000000001</v>
      </c>
      <c r="E5180" s="2">
        <v>2</v>
      </c>
      <c r="F5180">
        <v>125.35130900000001</v>
      </c>
      <c r="G5180" s="3">
        <v>3</v>
      </c>
      <c r="P5180">
        <v>2</v>
      </c>
      <c r="Q5180" t="str">
        <f t="shared" si="81"/>
        <v>23</v>
      </c>
    </row>
    <row r="5181" spans="1:17" x14ac:dyDescent="0.25">
      <c r="A5181">
        <v>5180</v>
      </c>
      <c r="D5181">
        <v>113.58075200000002</v>
      </c>
      <c r="E5181" s="2">
        <v>2</v>
      </c>
      <c r="F5181">
        <v>125.38682</v>
      </c>
      <c r="G5181" s="3">
        <v>3</v>
      </c>
      <c r="P5181">
        <v>2</v>
      </c>
      <c r="Q5181" t="str">
        <f t="shared" si="81"/>
        <v>23</v>
      </c>
    </row>
    <row r="5182" spans="1:17" x14ac:dyDescent="0.25">
      <c r="A5182">
        <v>5181</v>
      </c>
      <c r="D5182">
        <v>113.597689</v>
      </c>
      <c r="E5182" s="2">
        <v>2</v>
      </c>
      <c r="F5182">
        <v>125.438502</v>
      </c>
      <c r="G5182" s="3">
        <v>3</v>
      </c>
      <c r="P5182">
        <v>2</v>
      </c>
      <c r="Q5182" t="str">
        <f t="shared" si="81"/>
        <v>23</v>
      </c>
    </row>
    <row r="5183" spans="1:17" x14ac:dyDescent="0.25">
      <c r="A5183">
        <v>5182</v>
      </c>
      <c r="D5183">
        <v>113.574477</v>
      </c>
      <c r="E5183" s="2">
        <v>2</v>
      </c>
      <c r="F5183">
        <v>125.41421300000002</v>
      </c>
      <c r="G5183" s="3">
        <v>3</v>
      </c>
      <c r="P5183">
        <v>2</v>
      </c>
      <c r="Q5183" t="str">
        <f t="shared" si="81"/>
        <v>23</v>
      </c>
    </row>
    <row r="5184" spans="1:17" x14ac:dyDescent="0.25">
      <c r="A5184">
        <v>5183</v>
      </c>
      <c r="D5184">
        <v>113.587332</v>
      </c>
      <c r="E5184" s="2">
        <v>2</v>
      </c>
      <c r="F5184">
        <v>125.48957300000001</v>
      </c>
      <c r="G5184" s="3">
        <v>3</v>
      </c>
      <c r="P5184">
        <v>2</v>
      </c>
      <c r="Q5184" t="str">
        <f t="shared" si="81"/>
        <v>23</v>
      </c>
    </row>
    <row r="5185" spans="1:17" x14ac:dyDescent="0.25">
      <c r="A5185">
        <v>5184</v>
      </c>
      <c r="D5185">
        <v>113.62085200000001</v>
      </c>
      <c r="E5185" s="2">
        <v>2</v>
      </c>
      <c r="F5185">
        <v>125.53716900000001</v>
      </c>
      <c r="G5185" s="3">
        <v>3</v>
      </c>
      <c r="P5185">
        <v>2</v>
      </c>
      <c r="Q5185" t="str">
        <f t="shared" si="81"/>
        <v>23</v>
      </c>
    </row>
    <row r="5186" spans="1:17" x14ac:dyDescent="0.25">
      <c r="A5186">
        <v>5185</v>
      </c>
      <c r="D5186">
        <v>113.59085300000001</v>
      </c>
      <c r="E5186" s="2">
        <v>2</v>
      </c>
      <c r="F5186">
        <v>125.36085</v>
      </c>
      <c r="G5186" s="3">
        <v>3</v>
      </c>
      <c r="P5186">
        <v>2</v>
      </c>
      <c r="Q5186" t="str">
        <f t="shared" ref="Q5186:Q5249" si="82">CONCATENATE(C5186,E5186,G5186,I5186)</f>
        <v>23</v>
      </c>
    </row>
    <row r="5187" spans="1:17" x14ac:dyDescent="0.25">
      <c r="A5187">
        <v>5186</v>
      </c>
      <c r="D5187">
        <v>113.57738300000001</v>
      </c>
      <c r="E5187" s="2">
        <v>2</v>
      </c>
      <c r="P5187">
        <v>1</v>
      </c>
      <c r="Q5187" t="str">
        <f t="shared" si="82"/>
        <v>2</v>
      </c>
    </row>
    <row r="5188" spans="1:17" x14ac:dyDescent="0.25">
      <c r="A5188">
        <v>5187</v>
      </c>
      <c r="D5188">
        <v>113.63993300000001</v>
      </c>
      <c r="E5188" s="2">
        <v>2</v>
      </c>
      <c r="P5188">
        <v>1</v>
      </c>
      <c r="Q5188" t="str">
        <f t="shared" si="82"/>
        <v>2</v>
      </c>
    </row>
    <row r="5189" spans="1:17" x14ac:dyDescent="0.25">
      <c r="A5189">
        <v>5188</v>
      </c>
      <c r="D5189">
        <v>113.58264000000001</v>
      </c>
      <c r="E5189" s="2">
        <v>2</v>
      </c>
      <c r="P5189">
        <v>1</v>
      </c>
      <c r="Q5189" t="str">
        <f t="shared" si="82"/>
        <v>2</v>
      </c>
    </row>
    <row r="5190" spans="1:17" x14ac:dyDescent="0.25">
      <c r="A5190">
        <v>5189</v>
      </c>
      <c r="P5190">
        <v>0</v>
      </c>
      <c r="Q5190" t="str">
        <f t="shared" si="82"/>
        <v/>
      </c>
    </row>
    <row r="5191" spans="1:17" x14ac:dyDescent="0.25">
      <c r="A5191">
        <v>5190</v>
      </c>
      <c r="H5191">
        <v>112.62110700000001</v>
      </c>
      <c r="I5191" s="5">
        <v>4</v>
      </c>
      <c r="P5191">
        <v>1</v>
      </c>
      <c r="Q5191" t="str">
        <f t="shared" si="82"/>
        <v>4</v>
      </c>
    </row>
    <row r="5192" spans="1:17" x14ac:dyDescent="0.25">
      <c r="A5192">
        <v>5191</v>
      </c>
      <c r="H5192">
        <v>112.5805</v>
      </c>
      <c r="I5192" s="5">
        <v>4</v>
      </c>
      <c r="P5192">
        <v>1</v>
      </c>
      <c r="Q5192" t="str">
        <f t="shared" si="82"/>
        <v>4</v>
      </c>
    </row>
    <row r="5193" spans="1:17" x14ac:dyDescent="0.25">
      <c r="A5193">
        <v>5192</v>
      </c>
      <c r="H5193">
        <v>112.56473400000002</v>
      </c>
      <c r="I5193" s="5">
        <v>4</v>
      </c>
      <c r="P5193">
        <v>1</v>
      </c>
      <c r="Q5193" t="str">
        <f t="shared" si="82"/>
        <v>4</v>
      </c>
    </row>
    <row r="5194" spans="1:17" x14ac:dyDescent="0.25">
      <c r="A5194">
        <v>5193</v>
      </c>
      <c r="H5194">
        <v>112.540346</v>
      </c>
      <c r="I5194" s="5">
        <v>4</v>
      </c>
      <c r="P5194">
        <v>1</v>
      </c>
      <c r="Q5194" t="str">
        <f t="shared" si="82"/>
        <v>4</v>
      </c>
    </row>
    <row r="5195" spans="1:17" x14ac:dyDescent="0.25">
      <c r="A5195">
        <v>5194</v>
      </c>
      <c r="B5195">
        <v>98.474396000000013</v>
      </c>
      <c r="C5195" s="4">
        <v>1</v>
      </c>
      <c r="H5195">
        <v>112.559122</v>
      </c>
      <c r="I5195" s="5">
        <v>4</v>
      </c>
      <c r="P5195">
        <v>2</v>
      </c>
      <c r="Q5195" t="str">
        <f t="shared" si="82"/>
        <v>14</v>
      </c>
    </row>
    <row r="5196" spans="1:17" x14ac:dyDescent="0.25">
      <c r="A5196">
        <v>5195</v>
      </c>
      <c r="B5196">
        <v>98.539290000000008</v>
      </c>
      <c r="C5196" s="4">
        <v>1</v>
      </c>
      <c r="H5196">
        <v>112.622893</v>
      </c>
      <c r="I5196" s="5">
        <v>4</v>
      </c>
      <c r="P5196">
        <v>2</v>
      </c>
      <c r="Q5196" t="str">
        <f t="shared" si="82"/>
        <v>14</v>
      </c>
    </row>
    <row r="5197" spans="1:17" x14ac:dyDescent="0.25">
      <c r="A5197">
        <v>5196</v>
      </c>
      <c r="B5197">
        <v>98.543013000000002</v>
      </c>
      <c r="C5197" s="4">
        <v>1</v>
      </c>
      <c r="H5197">
        <v>112.63845300000001</v>
      </c>
      <c r="I5197" s="5">
        <v>4</v>
      </c>
      <c r="P5197">
        <v>2</v>
      </c>
      <c r="Q5197" t="str">
        <f t="shared" si="82"/>
        <v>14</v>
      </c>
    </row>
    <row r="5198" spans="1:17" x14ac:dyDescent="0.25">
      <c r="A5198">
        <v>5197</v>
      </c>
      <c r="B5198">
        <v>98.565106000000014</v>
      </c>
      <c r="C5198" s="4">
        <v>1</v>
      </c>
      <c r="H5198">
        <v>112.60962900000001</v>
      </c>
      <c r="I5198" s="5">
        <v>4</v>
      </c>
      <c r="P5198">
        <v>2</v>
      </c>
      <c r="Q5198" t="str">
        <f t="shared" si="82"/>
        <v>14</v>
      </c>
    </row>
    <row r="5199" spans="1:17" x14ac:dyDescent="0.25">
      <c r="A5199">
        <v>5198</v>
      </c>
      <c r="B5199">
        <v>98.548167000000007</v>
      </c>
      <c r="C5199" s="4">
        <v>1</v>
      </c>
      <c r="H5199">
        <v>112.62110700000001</v>
      </c>
      <c r="I5199" s="5">
        <v>4</v>
      </c>
      <c r="P5199">
        <v>2</v>
      </c>
      <c r="Q5199" t="str">
        <f t="shared" si="82"/>
        <v>14</v>
      </c>
    </row>
    <row r="5200" spans="1:17" x14ac:dyDescent="0.25">
      <c r="A5200">
        <v>5199</v>
      </c>
      <c r="B5200">
        <v>98.493067000000011</v>
      </c>
      <c r="C5200" s="4">
        <v>1</v>
      </c>
      <c r="H5200">
        <v>112.62110700000001</v>
      </c>
      <c r="I5200" s="5">
        <v>4</v>
      </c>
      <c r="P5200">
        <v>2</v>
      </c>
      <c r="Q5200" t="str">
        <f t="shared" si="82"/>
        <v>14</v>
      </c>
    </row>
    <row r="5201" spans="1:17" x14ac:dyDescent="0.25">
      <c r="A5201">
        <v>5200</v>
      </c>
      <c r="B5201">
        <v>98.570870000000014</v>
      </c>
      <c r="C5201" s="4">
        <v>1</v>
      </c>
      <c r="P5201">
        <v>1</v>
      </c>
      <c r="Q5201" t="str">
        <f t="shared" si="82"/>
        <v>1</v>
      </c>
    </row>
    <row r="5202" spans="1:17" x14ac:dyDescent="0.25">
      <c r="A5202">
        <v>5201</v>
      </c>
      <c r="B5202">
        <v>98.606278000000003</v>
      </c>
      <c r="C5202" s="4">
        <v>1</v>
      </c>
      <c r="P5202">
        <v>1</v>
      </c>
      <c r="Q5202" t="str">
        <f t="shared" si="82"/>
        <v>1</v>
      </c>
    </row>
    <row r="5203" spans="1:17" x14ac:dyDescent="0.25">
      <c r="A5203">
        <v>5202</v>
      </c>
      <c r="B5203">
        <v>98.591328000000004</v>
      </c>
      <c r="C5203" s="4">
        <v>1</v>
      </c>
      <c r="P5203">
        <v>1</v>
      </c>
      <c r="Q5203" t="str">
        <f t="shared" si="82"/>
        <v>1</v>
      </c>
    </row>
    <row r="5204" spans="1:17" x14ac:dyDescent="0.25">
      <c r="A5204">
        <v>5203</v>
      </c>
      <c r="B5204">
        <v>98.591328000000004</v>
      </c>
      <c r="C5204" s="4">
        <v>1</v>
      </c>
      <c r="P5204">
        <v>1</v>
      </c>
      <c r="Q5204" t="str">
        <f t="shared" si="82"/>
        <v>1</v>
      </c>
    </row>
    <row r="5205" spans="1:17" x14ac:dyDescent="0.25">
      <c r="A5205">
        <v>5204</v>
      </c>
      <c r="P5205">
        <v>0</v>
      </c>
      <c r="Q5205" t="str">
        <f t="shared" si="82"/>
        <v/>
      </c>
    </row>
    <row r="5206" spans="1:17" x14ac:dyDescent="0.25">
      <c r="A5206">
        <v>5205</v>
      </c>
      <c r="D5206">
        <v>86.955200000000005</v>
      </c>
      <c r="E5206" s="2">
        <v>2</v>
      </c>
      <c r="F5206">
        <v>98.271702000000005</v>
      </c>
      <c r="G5206" s="3">
        <v>3</v>
      </c>
      <c r="P5206">
        <v>2</v>
      </c>
      <c r="Q5206" t="str">
        <f t="shared" si="82"/>
        <v>23</v>
      </c>
    </row>
    <row r="5207" spans="1:17" x14ac:dyDescent="0.25">
      <c r="A5207">
        <v>5206</v>
      </c>
      <c r="D5207">
        <v>86.927599000000015</v>
      </c>
      <c r="E5207" s="2">
        <v>2</v>
      </c>
      <c r="F5207">
        <v>98.306599000000006</v>
      </c>
      <c r="G5207" s="3">
        <v>3</v>
      </c>
      <c r="P5207">
        <v>2</v>
      </c>
      <c r="Q5207" t="str">
        <f t="shared" si="82"/>
        <v>23</v>
      </c>
    </row>
    <row r="5208" spans="1:17" x14ac:dyDescent="0.25">
      <c r="A5208">
        <v>5207</v>
      </c>
      <c r="D5208">
        <v>86.94918100000001</v>
      </c>
      <c r="E5208" s="2">
        <v>2</v>
      </c>
      <c r="F5208">
        <v>98.281803000000011</v>
      </c>
      <c r="G5208" s="3">
        <v>3</v>
      </c>
      <c r="P5208">
        <v>2</v>
      </c>
      <c r="Q5208" t="str">
        <f t="shared" si="82"/>
        <v>23</v>
      </c>
    </row>
    <row r="5209" spans="1:17" x14ac:dyDescent="0.25">
      <c r="A5209">
        <v>5208</v>
      </c>
      <c r="D5209">
        <v>86.94836500000001</v>
      </c>
      <c r="E5209" s="2">
        <v>2</v>
      </c>
      <c r="F5209">
        <v>98.303843000000001</v>
      </c>
      <c r="G5209" s="3">
        <v>3</v>
      </c>
      <c r="P5209">
        <v>2</v>
      </c>
      <c r="Q5209" t="str">
        <f t="shared" si="82"/>
        <v>23</v>
      </c>
    </row>
    <row r="5210" spans="1:17" x14ac:dyDescent="0.25">
      <c r="A5210">
        <v>5209</v>
      </c>
      <c r="D5210">
        <v>86.926478000000003</v>
      </c>
      <c r="E5210" s="2">
        <v>2</v>
      </c>
      <c r="F5210">
        <v>98.291447000000005</v>
      </c>
      <c r="G5210" s="3">
        <v>3</v>
      </c>
      <c r="P5210">
        <v>2</v>
      </c>
      <c r="Q5210" t="str">
        <f t="shared" si="82"/>
        <v>23</v>
      </c>
    </row>
    <row r="5211" spans="1:17" x14ac:dyDescent="0.25">
      <c r="A5211">
        <v>5210</v>
      </c>
      <c r="D5211">
        <v>86.940609000000009</v>
      </c>
      <c r="E5211" s="2">
        <v>2</v>
      </c>
      <c r="F5211">
        <v>98.293589000000011</v>
      </c>
      <c r="G5211" s="3">
        <v>3</v>
      </c>
      <c r="P5211">
        <v>2</v>
      </c>
      <c r="Q5211" t="str">
        <f t="shared" si="82"/>
        <v>23</v>
      </c>
    </row>
    <row r="5212" spans="1:17" x14ac:dyDescent="0.25">
      <c r="A5212">
        <v>5211</v>
      </c>
      <c r="D5212">
        <v>86.943262000000004</v>
      </c>
      <c r="E5212" s="2">
        <v>2</v>
      </c>
      <c r="F5212">
        <v>98.269612000000009</v>
      </c>
      <c r="G5212" s="3">
        <v>3</v>
      </c>
      <c r="P5212">
        <v>2</v>
      </c>
      <c r="Q5212" t="str">
        <f t="shared" si="82"/>
        <v>23</v>
      </c>
    </row>
    <row r="5213" spans="1:17" x14ac:dyDescent="0.25">
      <c r="A5213">
        <v>5212</v>
      </c>
      <c r="D5213">
        <v>86.939793000000009</v>
      </c>
      <c r="E5213" s="2">
        <v>2</v>
      </c>
      <c r="F5213">
        <v>98.290272000000002</v>
      </c>
      <c r="G5213" s="3">
        <v>3</v>
      </c>
      <c r="P5213">
        <v>2</v>
      </c>
      <c r="Q5213" t="str">
        <f t="shared" si="82"/>
        <v>23</v>
      </c>
    </row>
    <row r="5214" spans="1:17" x14ac:dyDescent="0.25">
      <c r="A5214">
        <v>5213</v>
      </c>
      <c r="D5214">
        <v>86.910305000000008</v>
      </c>
      <c r="E5214" s="2">
        <v>2</v>
      </c>
      <c r="F5214">
        <v>98.271702000000005</v>
      </c>
      <c r="G5214" s="3">
        <v>3</v>
      </c>
      <c r="P5214">
        <v>2</v>
      </c>
      <c r="Q5214" t="str">
        <f t="shared" si="82"/>
        <v>23</v>
      </c>
    </row>
    <row r="5215" spans="1:17" x14ac:dyDescent="0.25">
      <c r="A5215">
        <v>5214</v>
      </c>
      <c r="D5215">
        <v>86.955200000000005</v>
      </c>
      <c r="E5215" s="2">
        <v>2</v>
      </c>
      <c r="P5215">
        <v>1</v>
      </c>
      <c r="Q5215" t="str">
        <f t="shared" si="82"/>
        <v>2</v>
      </c>
    </row>
    <row r="5216" spans="1:17" x14ac:dyDescent="0.25">
      <c r="A5216">
        <v>5215</v>
      </c>
      <c r="P5216">
        <v>0</v>
      </c>
      <c r="Q5216" t="str">
        <f t="shared" si="82"/>
        <v/>
      </c>
    </row>
    <row r="5217" spans="1:17" x14ac:dyDescent="0.25">
      <c r="A5217">
        <v>5216</v>
      </c>
      <c r="P5217">
        <v>0</v>
      </c>
      <c r="Q5217" t="str">
        <f t="shared" si="82"/>
        <v/>
      </c>
    </row>
    <row r="5218" spans="1:17" x14ac:dyDescent="0.25">
      <c r="A5218">
        <v>5217</v>
      </c>
      <c r="H5218">
        <v>87.131161000000006</v>
      </c>
      <c r="I5218" s="5">
        <v>4</v>
      </c>
      <c r="P5218">
        <v>1</v>
      </c>
      <c r="Q5218" t="str">
        <f t="shared" si="82"/>
        <v>4</v>
      </c>
    </row>
    <row r="5219" spans="1:17" x14ac:dyDescent="0.25">
      <c r="A5219">
        <v>5218</v>
      </c>
      <c r="H5219">
        <v>87.098151999999999</v>
      </c>
      <c r="I5219" s="5">
        <v>4</v>
      </c>
      <c r="P5219">
        <v>1</v>
      </c>
      <c r="Q5219" t="str">
        <f t="shared" si="82"/>
        <v>4</v>
      </c>
    </row>
    <row r="5220" spans="1:17" x14ac:dyDescent="0.25">
      <c r="A5220">
        <v>5219</v>
      </c>
      <c r="H5220">
        <v>87.074887000000004</v>
      </c>
      <c r="I5220" s="5">
        <v>4</v>
      </c>
      <c r="P5220">
        <v>1</v>
      </c>
      <c r="Q5220" t="str">
        <f t="shared" si="82"/>
        <v>4</v>
      </c>
    </row>
    <row r="5221" spans="1:17" x14ac:dyDescent="0.25">
      <c r="A5221">
        <v>5220</v>
      </c>
      <c r="B5221">
        <v>75.25504500000001</v>
      </c>
      <c r="C5221" s="4">
        <v>1</v>
      </c>
      <c r="H5221">
        <v>87.108866000000006</v>
      </c>
      <c r="I5221" s="5">
        <v>4</v>
      </c>
      <c r="P5221">
        <v>2</v>
      </c>
      <c r="Q5221" t="str">
        <f t="shared" si="82"/>
        <v>14</v>
      </c>
    </row>
    <row r="5222" spans="1:17" x14ac:dyDescent="0.25">
      <c r="A5222">
        <v>5221</v>
      </c>
      <c r="B5222">
        <v>75.25504500000001</v>
      </c>
      <c r="C5222" s="4">
        <v>1</v>
      </c>
      <c r="H5222">
        <v>87.120344000000003</v>
      </c>
      <c r="I5222" s="5">
        <v>4</v>
      </c>
      <c r="P5222">
        <v>2</v>
      </c>
      <c r="Q5222" t="str">
        <f t="shared" si="82"/>
        <v>14</v>
      </c>
    </row>
    <row r="5223" spans="1:17" x14ac:dyDescent="0.25">
      <c r="A5223">
        <v>5222</v>
      </c>
      <c r="B5223">
        <v>75.267646000000013</v>
      </c>
      <c r="C5223" s="4">
        <v>1</v>
      </c>
      <c r="H5223">
        <v>87.121825000000001</v>
      </c>
      <c r="I5223" s="5">
        <v>4</v>
      </c>
      <c r="P5223">
        <v>2</v>
      </c>
      <c r="Q5223" t="str">
        <f t="shared" si="82"/>
        <v>14</v>
      </c>
    </row>
    <row r="5224" spans="1:17" x14ac:dyDescent="0.25">
      <c r="A5224">
        <v>5223</v>
      </c>
      <c r="B5224">
        <v>75.286114000000012</v>
      </c>
      <c r="C5224" s="4">
        <v>1</v>
      </c>
      <c r="H5224">
        <v>87.130751000000004</v>
      </c>
      <c r="I5224" s="5">
        <v>4</v>
      </c>
      <c r="P5224">
        <v>2</v>
      </c>
      <c r="Q5224" t="str">
        <f t="shared" si="82"/>
        <v>14</v>
      </c>
    </row>
    <row r="5225" spans="1:17" x14ac:dyDescent="0.25">
      <c r="A5225">
        <v>5224</v>
      </c>
      <c r="B5225">
        <v>75.269738000000004</v>
      </c>
      <c r="C5225" s="4">
        <v>1</v>
      </c>
      <c r="H5225">
        <v>87.119630999999998</v>
      </c>
      <c r="I5225" s="5">
        <v>4</v>
      </c>
      <c r="P5225">
        <v>2</v>
      </c>
      <c r="Q5225" t="str">
        <f t="shared" si="82"/>
        <v>14</v>
      </c>
    </row>
    <row r="5226" spans="1:17" x14ac:dyDescent="0.25">
      <c r="A5226">
        <v>5225</v>
      </c>
      <c r="B5226">
        <v>75.263768000000013</v>
      </c>
      <c r="C5226" s="4">
        <v>1</v>
      </c>
      <c r="H5226">
        <v>87.131161000000006</v>
      </c>
      <c r="I5226" s="5">
        <v>4</v>
      </c>
      <c r="P5226">
        <v>2</v>
      </c>
      <c r="Q5226" t="str">
        <f t="shared" si="82"/>
        <v>14</v>
      </c>
    </row>
    <row r="5227" spans="1:17" x14ac:dyDescent="0.25">
      <c r="A5227">
        <v>5226</v>
      </c>
      <c r="B5227">
        <v>75.275298000000006</v>
      </c>
      <c r="C5227" s="4">
        <v>1</v>
      </c>
      <c r="P5227">
        <v>1</v>
      </c>
      <c r="Q5227" t="str">
        <f t="shared" si="82"/>
        <v>1</v>
      </c>
    </row>
    <row r="5228" spans="1:17" x14ac:dyDescent="0.25">
      <c r="A5228">
        <v>5227</v>
      </c>
      <c r="B5228">
        <v>75.259840000000011</v>
      </c>
      <c r="C5228" s="4">
        <v>1</v>
      </c>
      <c r="P5228">
        <v>1</v>
      </c>
      <c r="Q5228" t="str">
        <f t="shared" si="82"/>
        <v>1</v>
      </c>
    </row>
    <row r="5229" spans="1:17" x14ac:dyDescent="0.25">
      <c r="A5229">
        <v>5228</v>
      </c>
      <c r="B5229">
        <v>75.329224000000011</v>
      </c>
      <c r="C5229" s="4">
        <v>1</v>
      </c>
      <c r="P5229">
        <v>1</v>
      </c>
      <c r="Q5229" t="str">
        <f t="shared" si="82"/>
        <v>1</v>
      </c>
    </row>
    <row r="5230" spans="1:17" x14ac:dyDescent="0.25">
      <c r="A5230">
        <v>5229</v>
      </c>
      <c r="B5230">
        <v>75.298614000000001</v>
      </c>
      <c r="C5230" s="4">
        <v>1</v>
      </c>
      <c r="P5230">
        <v>1</v>
      </c>
      <c r="Q5230" t="str">
        <f t="shared" si="82"/>
        <v>1</v>
      </c>
    </row>
    <row r="5231" spans="1:17" x14ac:dyDescent="0.25">
      <c r="A5231">
        <v>5230</v>
      </c>
      <c r="B5231">
        <v>75.360702000000003</v>
      </c>
      <c r="C5231" s="4">
        <v>1</v>
      </c>
      <c r="P5231">
        <v>1</v>
      </c>
      <c r="Q5231" t="str">
        <f t="shared" si="82"/>
        <v>1</v>
      </c>
    </row>
    <row r="5232" spans="1:17" x14ac:dyDescent="0.25">
      <c r="A5232">
        <v>5231</v>
      </c>
      <c r="B5232">
        <v>75.25504500000001</v>
      </c>
      <c r="C5232" s="4">
        <v>1</v>
      </c>
      <c r="D5232">
        <v>65.797531000000006</v>
      </c>
      <c r="E5232" s="2">
        <v>2</v>
      </c>
      <c r="P5232">
        <v>2</v>
      </c>
      <c r="Q5232" t="str">
        <f t="shared" si="82"/>
        <v>12</v>
      </c>
    </row>
    <row r="5233" spans="1:17" x14ac:dyDescent="0.25">
      <c r="A5233">
        <v>5232</v>
      </c>
      <c r="D5233">
        <v>65.845686999999998</v>
      </c>
      <c r="E5233" s="2">
        <v>2</v>
      </c>
      <c r="P5233">
        <v>1</v>
      </c>
      <c r="Q5233" t="str">
        <f t="shared" si="82"/>
        <v>2</v>
      </c>
    </row>
    <row r="5234" spans="1:17" x14ac:dyDescent="0.25">
      <c r="A5234">
        <v>5233</v>
      </c>
      <c r="D5234">
        <v>65.821055999999999</v>
      </c>
      <c r="E5234" s="2">
        <v>2</v>
      </c>
      <c r="F5234">
        <v>74.862004000000013</v>
      </c>
      <c r="G5234" s="3">
        <v>3</v>
      </c>
      <c r="P5234">
        <v>2</v>
      </c>
      <c r="Q5234" t="str">
        <f t="shared" si="82"/>
        <v>23</v>
      </c>
    </row>
    <row r="5235" spans="1:17" x14ac:dyDescent="0.25">
      <c r="A5235">
        <v>5234</v>
      </c>
      <c r="D5235">
        <v>65.81621100000001</v>
      </c>
      <c r="E5235" s="2">
        <v>2</v>
      </c>
      <c r="F5235">
        <v>74.888431000000011</v>
      </c>
      <c r="G5235" s="3">
        <v>3</v>
      </c>
      <c r="P5235">
        <v>2</v>
      </c>
      <c r="Q5235" t="str">
        <f t="shared" si="82"/>
        <v>23</v>
      </c>
    </row>
    <row r="5236" spans="1:17" x14ac:dyDescent="0.25">
      <c r="A5236">
        <v>5235</v>
      </c>
      <c r="D5236">
        <v>65.809005000000013</v>
      </c>
      <c r="E5236" s="2">
        <v>2</v>
      </c>
      <c r="F5236">
        <v>74.944908000000012</v>
      </c>
      <c r="G5236" s="3">
        <v>3</v>
      </c>
      <c r="P5236">
        <v>2</v>
      </c>
      <c r="Q5236" t="str">
        <f t="shared" si="82"/>
        <v>23</v>
      </c>
    </row>
    <row r="5237" spans="1:17" x14ac:dyDescent="0.25">
      <c r="A5237">
        <v>5236</v>
      </c>
      <c r="D5237">
        <v>65.835318999999998</v>
      </c>
      <c r="E5237" s="2">
        <v>2</v>
      </c>
      <c r="F5237">
        <v>74.883890000000008</v>
      </c>
      <c r="G5237" s="3">
        <v>3</v>
      </c>
      <c r="P5237">
        <v>2</v>
      </c>
      <c r="Q5237" t="str">
        <f t="shared" si="82"/>
        <v>23</v>
      </c>
    </row>
    <row r="5238" spans="1:17" x14ac:dyDescent="0.25">
      <c r="A5238">
        <v>5237</v>
      </c>
      <c r="D5238">
        <v>65.826530000000005</v>
      </c>
      <c r="E5238" s="2">
        <v>2</v>
      </c>
      <c r="F5238">
        <v>74.907257000000001</v>
      </c>
      <c r="G5238" s="3">
        <v>3</v>
      </c>
      <c r="P5238">
        <v>2</v>
      </c>
      <c r="Q5238" t="str">
        <f t="shared" si="82"/>
        <v>23</v>
      </c>
    </row>
    <row r="5239" spans="1:17" x14ac:dyDescent="0.25">
      <c r="A5239">
        <v>5238</v>
      </c>
      <c r="D5239">
        <v>65.832160000000002</v>
      </c>
      <c r="E5239" s="2">
        <v>2</v>
      </c>
      <c r="F5239">
        <v>74.882360000000006</v>
      </c>
      <c r="G5239" s="3">
        <v>3</v>
      </c>
      <c r="P5239">
        <v>2</v>
      </c>
      <c r="Q5239" t="str">
        <f t="shared" si="82"/>
        <v>23</v>
      </c>
    </row>
    <row r="5240" spans="1:17" x14ac:dyDescent="0.25">
      <c r="A5240">
        <v>5239</v>
      </c>
      <c r="D5240">
        <v>65.809532000000004</v>
      </c>
      <c r="E5240" s="2">
        <v>2</v>
      </c>
      <c r="F5240">
        <v>74.845168000000001</v>
      </c>
      <c r="G5240" s="3">
        <v>3</v>
      </c>
      <c r="P5240">
        <v>2</v>
      </c>
      <c r="Q5240" t="str">
        <f t="shared" si="82"/>
        <v>23</v>
      </c>
    </row>
    <row r="5241" spans="1:17" x14ac:dyDescent="0.25">
      <c r="A5241">
        <v>5240</v>
      </c>
      <c r="D5241">
        <v>65.797531000000006</v>
      </c>
      <c r="E5241" s="2">
        <v>2</v>
      </c>
      <c r="F5241">
        <v>74.836291000000003</v>
      </c>
      <c r="G5241" s="3">
        <v>3</v>
      </c>
      <c r="P5241">
        <v>2</v>
      </c>
      <c r="Q5241" t="str">
        <f t="shared" si="82"/>
        <v>23</v>
      </c>
    </row>
    <row r="5242" spans="1:17" x14ac:dyDescent="0.25">
      <c r="A5242">
        <v>5241</v>
      </c>
      <c r="F5242">
        <v>74.862004000000013</v>
      </c>
      <c r="G5242" s="3">
        <v>3</v>
      </c>
      <c r="P5242">
        <v>1</v>
      </c>
      <c r="Q5242" t="str">
        <f t="shared" si="82"/>
        <v>3</v>
      </c>
    </row>
    <row r="5243" spans="1:17" x14ac:dyDescent="0.25">
      <c r="A5243">
        <v>5242</v>
      </c>
      <c r="H5243">
        <v>66.539741000000006</v>
      </c>
      <c r="I5243" s="5">
        <v>4</v>
      </c>
      <c r="P5243">
        <v>1</v>
      </c>
      <c r="Q5243" t="str">
        <f t="shared" si="82"/>
        <v>4</v>
      </c>
    </row>
    <row r="5244" spans="1:17" x14ac:dyDescent="0.25">
      <c r="A5244">
        <v>5243</v>
      </c>
      <c r="H5244">
        <v>66.575691000000006</v>
      </c>
      <c r="I5244" s="5">
        <v>4</v>
      </c>
      <c r="P5244">
        <v>1</v>
      </c>
      <c r="Q5244" t="str">
        <f t="shared" si="82"/>
        <v>4</v>
      </c>
    </row>
    <row r="5245" spans="1:17" x14ac:dyDescent="0.25">
      <c r="A5245">
        <v>5244</v>
      </c>
      <c r="H5245">
        <v>66.594474000000005</v>
      </c>
      <c r="I5245" s="5">
        <v>4</v>
      </c>
      <c r="P5245">
        <v>1</v>
      </c>
      <c r="Q5245" t="str">
        <f t="shared" si="82"/>
        <v>4</v>
      </c>
    </row>
    <row r="5246" spans="1:17" x14ac:dyDescent="0.25">
      <c r="A5246">
        <v>5245</v>
      </c>
      <c r="B5246">
        <v>52.464740000000006</v>
      </c>
      <c r="C5246" s="4">
        <v>1</v>
      </c>
      <c r="H5246">
        <v>66.605373</v>
      </c>
      <c r="I5246" s="5">
        <v>4</v>
      </c>
      <c r="P5246">
        <v>2</v>
      </c>
      <c r="Q5246" t="str">
        <f t="shared" si="82"/>
        <v>14</v>
      </c>
    </row>
    <row r="5247" spans="1:17" x14ac:dyDescent="0.25">
      <c r="A5247">
        <v>5246</v>
      </c>
      <c r="B5247">
        <v>52.382057000000003</v>
      </c>
      <c r="C5247" s="4">
        <v>1</v>
      </c>
      <c r="H5247">
        <v>66.617110999999994</v>
      </c>
      <c r="I5247" s="5">
        <v>4</v>
      </c>
      <c r="P5247">
        <v>2</v>
      </c>
      <c r="Q5247" t="str">
        <f t="shared" si="82"/>
        <v>14</v>
      </c>
    </row>
    <row r="5248" spans="1:17" x14ac:dyDescent="0.25">
      <c r="A5248">
        <v>5247</v>
      </c>
      <c r="B5248">
        <v>52.442687000000006</v>
      </c>
      <c r="C5248" s="4">
        <v>1</v>
      </c>
      <c r="H5248">
        <v>66.610106999999999</v>
      </c>
      <c r="I5248" s="5">
        <v>4</v>
      </c>
      <c r="P5248">
        <v>2</v>
      </c>
      <c r="Q5248" t="str">
        <f t="shared" si="82"/>
        <v>14</v>
      </c>
    </row>
    <row r="5249" spans="1:17" x14ac:dyDescent="0.25">
      <c r="A5249">
        <v>5248</v>
      </c>
      <c r="B5249">
        <v>52.420741</v>
      </c>
      <c r="C5249" s="4">
        <v>1</v>
      </c>
      <c r="H5249">
        <v>66.578577999999993</v>
      </c>
      <c r="I5249" s="5">
        <v>4</v>
      </c>
      <c r="P5249">
        <v>2</v>
      </c>
      <c r="Q5249" t="str">
        <f t="shared" si="82"/>
        <v>14</v>
      </c>
    </row>
    <row r="5250" spans="1:17" x14ac:dyDescent="0.25">
      <c r="A5250">
        <v>5249</v>
      </c>
      <c r="B5250">
        <v>52.424369000000006</v>
      </c>
      <c r="C5250" s="4">
        <v>1</v>
      </c>
      <c r="H5250">
        <v>66.556529000000012</v>
      </c>
      <c r="I5250" s="5">
        <v>4</v>
      </c>
      <c r="P5250">
        <v>2</v>
      </c>
      <c r="Q5250" t="str">
        <f t="shared" ref="Q5250:Q5304" si="83">CONCATENATE(C5250,E5250,G5250,I5250)</f>
        <v>14</v>
      </c>
    </row>
    <row r="5251" spans="1:17" x14ac:dyDescent="0.25">
      <c r="A5251">
        <v>5250</v>
      </c>
      <c r="B5251">
        <v>52.453845000000001</v>
      </c>
      <c r="C5251" s="4">
        <v>1</v>
      </c>
      <c r="H5251">
        <v>66.598632000000009</v>
      </c>
      <c r="I5251" s="5">
        <v>4</v>
      </c>
      <c r="P5251">
        <v>2</v>
      </c>
      <c r="Q5251" t="str">
        <f t="shared" si="83"/>
        <v>14</v>
      </c>
    </row>
    <row r="5252" spans="1:17" x14ac:dyDescent="0.25">
      <c r="A5252">
        <v>5251</v>
      </c>
      <c r="B5252">
        <v>52.452266000000002</v>
      </c>
      <c r="C5252" s="4">
        <v>1</v>
      </c>
      <c r="H5252">
        <v>66.598632000000009</v>
      </c>
      <c r="I5252" s="5">
        <v>4</v>
      </c>
      <c r="P5252">
        <v>2</v>
      </c>
      <c r="Q5252" t="str">
        <f t="shared" si="83"/>
        <v>14</v>
      </c>
    </row>
    <row r="5253" spans="1:17" x14ac:dyDescent="0.25">
      <c r="A5253">
        <v>5252</v>
      </c>
      <c r="B5253">
        <v>52.447791000000002</v>
      </c>
      <c r="C5253" s="4">
        <v>1</v>
      </c>
      <c r="P5253">
        <v>1</v>
      </c>
      <c r="Q5253" t="str">
        <f t="shared" si="83"/>
        <v>1</v>
      </c>
    </row>
    <row r="5254" spans="1:17" x14ac:dyDescent="0.25">
      <c r="A5254">
        <v>5253</v>
      </c>
      <c r="B5254">
        <v>52.441162000000006</v>
      </c>
      <c r="C5254" s="4">
        <v>1</v>
      </c>
      <c r="P5254">
        <v>1</v>
      </c>
      <c r="Q5254" t="str">
        <f t="shared" si="83"/>
        <v>1</v>
      </c>
    </row>
    <row r="5255" spans="1:17" x14ac:dyDescent="0.25">
      <c r="A5255">
        <v>5254</v>
      </c>
      <c r="B5255">
        <v>52.444740000000003</v>
      </c>
      <c r="C5255" s="4">
        <v>1</v>
      </c>
      <c r="P5255">
        <v>1</v>
      </c>
      <c r="Q5255" t="str">
        <f t="shared" si="83"/>
        <v>1</v>
      </c>
    </row>
    <row r="5256" spans="1:17" x14ac:dyDescent="0.25">
      <c r="A5256">
        <v>5255</v>
      </c>
      <c r="B5256">
        <v>52.465583000000002</v>
      </c>
      <c r="C5256" s="4">
        <v>1</v>
      </c>
      <c r="P5256">
        <v>1</v>
      </c>
      <c r="Q5256" t="str">
        <f t="shared" si="83"/>
        <v>1</v>
      </c>
    </row>
    <row r="5257" spans="1:17" x14ac:dyDescent="0.25">
      <c r="A5257">
        <v>5256</v>
      </c>
      <c r="B5257">
        <v>52.464740000000006</v>
      </c>
      <c r="C5257" s="4">
        <v>1</v>
      </c>
      <c r="P5257">
        <v>1</v>
      </c>
      <c r="Q5257" t="str">
        <f t="shared" si="83"/>
        <v>1</v>
      </c>
    </row>
    <row r="5258" spans="1:17" x14ac:dyDescent="0.25">
      <c r="A5258">
        <v>5257</v>
      </c>
      <c r="P5258">
        <v>0</v>
      </c>
      <c r="Q5258" t="str">
        <f t="shared" si="83"/>
        <v/>
      </c>
    </row>
    <row r="5259" spans="1:17" x14ac:dyDescent="0.25">
      <c r="A5259">
        <v>5258</v>
      </c>
      <c r="D5259">
        <v>41.083106000000001</v>
      </c>
      <c r="E5259" s="2">
        <v>2</v>
      </c>
      <c r="P5259">
        <v>1</v>
      </c>
      <c r="Q5259" t="str">
        <f t="shared" si="83"/>
        <v>2</v>
      </c>
    </row>
    <row r="5260" spans="1:17" x14ac:dyDescent="0.25">
      <c r="A5260">
        <v>5259</v>
      </c>
      <c r="D5260">
        <v>41.067581000000004</v>
      </c>
      <c r="E5260" s="2">
        <v>2</v>
      </c>
      <c r="F5260">
        <v>52.226371</v>
      </c>
      <c r="G5260" s="3">
        <v>3</v>
      </c>
      <c r="P5260">
        <v>2</v>
      </c>
      <c r="Q5260" t="str">
        <f t="shared" si="83"/>
        <v>23</v>
      </c>
    </row>
    <row r="5261" spans="1:17" x14ac:dyDescent="0.25">
      <c r="A5261">
        <v>5260</v>
      </c>
      <c r="D5261">
        <v>41.050792000000001</v>
      </c>
      <c r="E5261" s="2">
        <v>2</v>
      </c>
      <c r="F5261">
        <v>52.200740000000003</v>
      </c>
      <c r="G5261" s="3">
        <v>3</v>
      </c>
      <c r="P5261">
        <v>2</v>
      </c>
      <c r="Q5261" t="str">
        <f t="shared" si="83"/>
        <v>23</v>
      </c>
    </row>
    <row r="5262" spans="1:17" x14ac:dyDescent="0.25">
      <c r="A5262">
        <v>5261</v>
      </c>
      <c r="D5262">
        <v>41.044845000000002</v>
      </c>
      <c r="E5262" s="2">
        <v>2</v>
      </c>
      <c r="F5262">
        <v>52.194896</v>
      </c>
      <c r="G5262" s="3">
        <v>3</v>
      </c>
      <c r="P5262">
        <v>2</v>
      </c>
      <c r="Q5262" t="str">
        <f t="shared" si="83"/>
        <v>23</v>
      </c>
    </row>
    <row r="5263" spans="1:17" x14ac:dyDescent="0.25">
      <c r="A5263">
        <v>5262</v>
      </c>
      <c r="D5263">
        <v>41.052898000000006</v>
      </c>
      <c r="E5263" s="2">
        <v>2</v>
      </c>
      <c r="F5263">
        <v>52.189216000000002</v>
      </c>
      <c r="G5263" s="3">
        <v>3</v>
      </c>
      <c r="P5263">
        <v>2</v>
      </c>
      <c r="Q5263" t="str">
        <f t="shared" si="83"/>
        <v>23</v>
      </c>
    </row>
    <row r="5264" spans="1:17" x14ac:dyDescent="0.25">
      <c r="A5264">
        <v>5263</v>
      </c>
      <c r="D5264">
        <v>41.046005000000001</v>
      </c>
      <c r="E5264" s="2">
        <v>2</v>
      </c>
      <c r="F5264">
        <v>52.198951000000001</v>
      </c>
      <c r="G5264" s="3">
        <v>3</v>
      </c>
      <c r="P5264">
        <v>2</v>
      </c>
      <c r="Q5264" t="str">
        <f t="shared" si="83"/>
        <v>23</v>
      </c>
    </row>
    <row r="5265" spans="1:17" x14ac:dyDescent="0.25">
      <c r="A5265">
        <v>5264</v>
      </c>
      <c r="D5265">
        <v>41.040161000000005</v>
      </c>
      <c r="E5265" s="2">
        <v>2</v>
      </c>
      <c r="F5265">
        <v>52.203216000000005</v>
      </c>
      <c r="G5265" s="3">
        <v>3</v>
      </c>
      <c r="P5265">
        <v>2</v>
      </c>
      <c r="Q5265" t="str">
        <f t="shared" si="83"/>
        <v>23</v>
      </c>
    </row>
    <row r="5266" spans="1:17" x14ac:dyDescent="0.25">
      <c r="A5266">
        <v>5265</v>
      </c>
      <c r="D5266">
        <v>41.00732</v>
      </c>
      <c r="E5266" s="2">
        <v>2</v>
      </c>
      <c r="F5266">
        <v>52.236686000000006</v>
      </c>
      <c r="G5266" s="3">
        <v>3</v>
      </c>
      <c r="P5266">
        <v>2</v>
      </c>
      <c r="Q5266" t="str">
        <f t="shared" si="83"/>
        <v>23</v>
      </c>
    </row>
    <row r="5267" spans="1:17" x14ac:dyDescent="0.25">
      <c r="A5267">
        <v>5266</v>
      </c>
      <c r="D5267">
        <v>41.010688000000002</v>
      </c>
      <c r="E5267" s="2">
        <v>2</v>
      </c>
      <c r="F5267">
        <v>52.168529000000007</v>
      </c>
      <c r="G5267" s="3">
        <v>3</v>
      </c>
      <c r="P5267">
        <v>2</v>
      </c>
      <c r="Q5267" t="str">
        <f t="shared" si="83"/>
        <v>23</v>
      </c>
    </row>
    <row r="5268" spans="1:17" x14ac:dyDescent="0.25">
      <c r="A5268">
        <v>5267</v>
      </c>
      <c r="D5268">
        <v>41.046317000000002</v>
      </c>
      <c r="E5268" s="2">
        <v>2</v>
      </c>
      <c r="F5268">
        <v>52.076896000000005</v>
      </c>
      <c r="G5268" s="3">
        <v>3</v>
      </c>
      <c r="P5268">
        <v>2</v>
      </c>
      <c r="Q5268" t="str">
        <f t="shared" si="83"/>
        <v>23</v>
      </c>
    </row>
    <row r="5269" spans="1:17" x14ac:dyDescent="0.25">
      <c r="A5269">
        <v>5268</v>
      </c>
      <c r="D5269">
        <v>41.065948000000006</v>
      </c>
      <c r="E5269" s="2">
        <v>2</v>
      </c>
      <c r="F5269">
        <v>52.226371</v>
      </c>
      <c r="G5269" s="3">
        <v>3</v>
      </c>
      <c r="P5269">
        <v>2</v>
      </c>
      <c r="Q5269" t="str">
        <f t="shared" si="83"/>
        <v>23</v>
      </c>
    </row>
    <row r="5270" spans="1:17" x14ac:dyDescent="0.25">
      <c r="A5270">
        <v>5269</v>
      </c>
      <c r="D5270">
        <v>41.083106000000001</v>
      </c>
      <c r="E5270" s="2">
        <v>2</v>
      </c>
      <c r="P5270">
        <v>1</v>
      </c>
      <c r="Q5270" t="str">
        <f t="shared" si="83"/>
        <v>2</v>
      </c>
    </row>
    <row r="5271" spans="1:17" x14ac:dyDescent="0.25">
      <c r="A5271">
        <v>5270</v>
      </c>
      <c r="P5271">
        <v>0</v>
      </c>
      <c r="Q5271" t="str">
        <f t="shared" si="83"/>
        <v/>
      </c>
    </row>
    <row r="5272" spans="1:17" x14ac:dyDescent="0.25">
      <c r="A5272">
        <v>5271</v>
      </c>
      <c r="B5272">
        <v>29.277109000000003</v>
      </c>
      <c r="C5272" s="4">
        <v>1</v>
      </c>
      <c r="P5272">
        <v>1</v>
      </c>
      <c r="Q5272" t="str">
        <f t="shared" si="83"/>
        <v>1</v>
      </c>
    </row>
    <row r="5273" spans="1:17" x14ac:dyDescent="0.25">
      <c r="A5273">
        <v>5272</v>
      </c>
      <c r="B5273">
        <v>29.285741000000002</v>
      </c>
      <c r="C5273" s="4">
        <v>1</v>
      </c>
      <c r="H5273">
        <v>41.432319</v>
      </c>
      <c r="I5273" s="5">
        <v>4</v>
      </c>
      <c r="P5273">
        <v>2</v>
      </c>
      <c r="Q5273" t="str">
        <f t="shared" si="83"/>
        <v>14</v>
      </c>
    </row>
    <row r="5274" spans="1:17" x14ac:dyDescent="0.25">
      <c r="A5274">
        <v>5273</v>
      </c>
      <c r="B5274">
        <v>29.241582000000008</v>
      </c>
      <c r="C5274" s="4">
        <v>1</v>
      </c>
      <c r="H5274">
        <v>41.395793000000005</v>
      </c>
      <c r="I5274" s="5">
        <v>4</v>
      </c>
      <c r="P5274">
        <v>2</v>
      </c>
      <c r="Q5274" t="str">
        <f t="shared" si="83"/>
        <v>14</v>
      </c>
    </row>
    <row r="5275" spans="1:17" x14ac:dyDescent="0.25">
      <c r="A5275">
        <v>5274</v>
      </c>
      <c r="B5275">
        <v>29.215476000000002</v>
      </c>
      <c r="C5275" s="4">
        <v>1</v>
      </c>
      <c r="H5275">
        <v>41.374214000000002</v>
      </c>
      <c r="I5275" s="5">
        <v>4</v>
      </c>
      <c r="P5275">
        <v>2</v>
      </c>
      <c r="Q5275" t="str">
        <f t="shared" si="83"/>
        <v>14</v>
      </c>
    </row>
    <row r="5276" spans="1:17" x14ac:dyDescent="0.25">
      <c r="A5276">
        <v>5275</v>
      </c>
      <c r="B5276">
        <v>29.257530000000003</v>
      </c>
      <c r="C5276" s="4">
        <v>1</v>
      </c>
      <c r="H5276">
        <v>41.459739000000006</v>
      </c>
      <c r="I5276" s="5">
        <v>4</v>
      </c>
      <c r="P5276">
        <v>2</v>
      </c>
      <c r="Q5276" t="str">
        <f t="shared" si="83"/>
        <v>14</v>
      </c>
    </row>
    <row r="5277" spans="1:17" x14ac:dyDescent="0.25">
      <c r="A5277">
        <v>5276</v>
      </c>
      <c r="B5277">
        <v>29.263739999999999</v>
      </c>
      <c r="C5277" s="4">
        <v>1</v>
      </c>
      <c r="H5277">
        <v>41.444106000000005</v>
      </c>
      <c r="I5277" s="5">
        <v>4</v>
      </c>
      <c r="P5277">
        <v>2</v>
      </c>
      <c r="Q5277" t="str">
        <f t="shared" si="83"/>
        <v>14</v>
      </c>
    </row>
    <row r="5278" spans="1:17" x14ac:dyDescent="0.25">
      <c r="A5278">
        <v>5277</v>
      </c>
      <c r="B5278">
        <v>29.292898000000008</v>
      </c>
      <c r="C5278" s="4">
        <v>1</v>
      </c>
      <c r="H5278">
        <v>41.492687000000004</v>
      </c>
      <c r="I5278" s="5">
        <v>4</v>
      </c>
      <c r="P5278">
        <v>2</v>
      </c>
      <c r="Q5278" t="str">
        <f t="shared" si="83"/>
        <v>14</v>
      </c>
    </row>
    <row r="5279" spans="1:17" x14ac:dyDescent="0.25">
      <c r="A5279">
        <v>5278</v>
      </c>
      <c r="B5279">
        <v>29.279636000000004</v>
      </c>
      <c r="C5279" s="4">
        <v>1</v>
      </c>
      <c r="H5279">
        <v>41.501686000000007</v>
      </c>
      <c r="I5279" s="5">
        <v>4</v>
      </c>
      <c r="P5279">
        <v>2</v>
      </c>
      <c r="Q5279" t="str">
        <f t="shared" si="83"/>
        <v>14</v>
      </c>
    </row>
    <row r="5280" spans="1:17" x14ac:dyDescent="0.25">
      <c r="A5280">
        <v>5279</v>
      </c>
      <c r="B5280">
        <v>29.272002999999998</v>
      </c>
      <c r="C5280" s="4">
        <v>1</v>
      </c>
      <c r="H5280">
        <v>41.500423000000005</v>
      </c>
      <c r="I5280" s="5">
        <v>4</v>
      </c>
      <c r="P5280">
        <v>2</v>
      </c>
      <c r="Q5280" t="str">
        <f t="shared" si="83"/>
        <v>14</v>
      </c>
    </row>
    <row r="5281" spans="1:17" x14ac:dyDescent="0.25">
      <c r="A5281">
        <v>5280</v>
      </c>
      <c r="B5281">
        <v>29.261268000000001</v>
      </c>
      <c r="C5281" s="4">
        <v>1</v>
      </c>
      <c r="H5281">
        <v>41.432319</v>
      </c>
      <c r="I5281" s="5">
        <v>4</v>
      </c>
      <c r="P5281">
        <v>2</v>
      </c>
      <c r="Q5281" t="str">
        <f t="shared" si="83"/>
        <v>14</v>
      </c>
    </row>
    <row r="5282" spans="1:17" x14ac:dyDescent="0.25">
      <c r="A5282">
        <v>5281</v>
      </c>
      <c r="B5282">
        <v>29.261056000000004</v>
      </c>
      <c r="C5282" s="4">
        <v>1</v>
      </c>
      <c r="H5282">
        <v>41.432319</v>
      </c>
      <c r="I5282" s="5">
        <v>4</v>
      </c>
      <c r="P5282">
        <v>2</v>
      </c>
      <c r="Q5282" t="str">
        <f t="shared" si="83"/>
        <v>14</v>
      </c>
    </row>
    <row r="5283" spans="1:17" x14ac:dyDescent="0.25">
      <c r="A5283">
        <v>5282</v>
      </c>
      <c r="B5283">
        <v>29.306055999999998</v>
      </c>
      <c r="C5283" s="4">
        <v>1</v>
      </c>
      <c r="H5283">
        <v>41.432319</v>
      </c>
      <c r="I5283" s="5">
        <v>4</v>
      </c>
      <c r="P5283">
        <v>2</v>
      </c>
      <c r="Q5283" t="str">
        <f t="shared" si="83"/>
        <v>14</v>
      </c>
    </row>
    <row r="5284" spans="1:17" x14ac:dyDescent="0.25">
      <c r="A5284">
        <v>5283</v>
      </c>
      <c r="B5284">
        <v>29.283740000000002</v>
      </c>
      <c r="C5284" s="4">
        <v>1</v>
      </c>
      <c r="P5284">
        <v>1</v>
      </c>
      <c r="Q5284" t="str">
        <f t="shared" si="83"/>
        <v>1</v>
      </c>
    </row>
    <row r="5285" spans="1:17" x14ac:dyDescent="0.25">
      <c r="A5285">
        <v>5284</v>
      </c>
      <c r="B5285">
        <v>29.358373</v>
      </c>
      <c r="C5285" s="4">
        <v>1</v>
      </c>
      <c r="P5285">
        <v>1</v>
      </c>
      <c r="Q5285" t="str">
        <f t="shared" si="83"/>
        <v>1</v>
      </c>
    </row>
    <row r="5286" spans="1:17" x14ac:dyDescent="0.25">
      <c r="A5286">
        <v>5285</v>
      </c>
      <c r="B5286">
        <v>29.277109000000003</v>
      </c>
      <c r="C5286" s="4">
        <v>1</v>
      </c>
      <c r="D5286">
        <v>19.927583000000006</v>
      </c>
      <c r="E5286" s="2">
        <v>2</v>
      </c>
      <c r="F5286">
        <v>30.093108999999998</v>
      </c>
      <c r="G5286" s="3">
        <v>3</v>
      </c>
      <c r="P5286">
        <v>3</v>
      </c>
      <c r="Q5286" t="str">
        <f t="shared" si="83"/>
        <v>123</v>
      </c>
    </row>
    <row r="5287" spans="1:17" x14ac:dyDescent="0.25">
      <c r="A5287">
        <v>5286</v>
      </c>
      <c r="D5287">
        <v>19.938215</v>
      </c>
      <c r="E5287" s="2">
        <v>2</v>
      </c>
      <c r="F5287">
        <v>30.225530000000006</v>
      </c>
      <c r="G5287" s="3">
        <v>3</v>
      </c>
      <c r="P5287">
        <v>2</v>
      </c>
      <c r="Q5287" t="str">
        <f t="shared" si="83"/>
        <v>23</v>
      </c>
    </row>
    <row r="5288" spans="1:17" x14ac:dyDescent="0.25">
      <c r="A5288">
        <v>5287</v>
      </c>
      <c r="D5288">
        <v>19.923952</v>
      </c>
      <c r="E5288" s="2">
        <v>2</v>
      </c>
      <c r="F5288">
        <v>30.123002</v>
      </c>
      <c r="G5288" s="3">
        <v>3</v>
      </c>
      <c r="P5288">
        <v>2</v>
      </c>
      <c r="Q5288" t="str">
        <f t="shared" si="83"/>
        <v>23</v>
      </c>
    </row>
    <row r="5289" spans="1:17" x14ac:dyDescent="0.25">
      <c r="A5289">
        <v>5288</v>
      </c>
      <c r="D5289">
        <v>19.947635000000005</v>
      </c>
      <c r="E5289" s="2">
        <v>2</v>
      </c>
      <c r="F5289">
        <v>30.112791999999999</v>
      </c>
      <c r="G5289" s="3">
        <v>3</v>
      </c>
      <c r="P5289">
        <v>2</v>
      </c>
      <c r="Q5289" t="str">
        <f t="shared" si="83"/>
        <v>23</v>
      </c>
    </row>
    <row r="5290" spans="1:17" x14ac:dyDescent="0.25">
      <c r="A5290">
        <v>5289</v>
      </c>
      <c r="D5290">
        <v>19.955319000000003</v>
      </c>
      <c r="E5290" s="2">
        <v>2</v>
      </c>
      <c r="F5290">
        <v>30.099477000000007</v>
      </c>
      <c r="G5290" s="3">
        <v>3</v>
      </c>
      <c r="P5290">
        <v>2</v>
      </c>
      <c r="Q5290" t="str">
        <f t="shared" si="83"/>
        <v>23</v>
      </c>
    </row>
    <row r="5291" spans="1:17" x14ac:dyDescent="0.25">
      <c r="A5291">
        <v>5290</v>
      </c>
      <c r="D5291">
        <v>19.937424000000007</v>
      </c>
      <c r="E5291" s="2">
        <v>2</v>
      </c>
      <c r="F5291">
        <v>30.088056000000002</v>
      </c>
      <c r="G5291" s="3">
        <v>3</v>
      </c>
      <c r="P5291">
        <v>2</v>
      </c>
      <c r="Q5291" t="str">
        <f t="shared" si="83"/>
        <v>23</v>
      </c>
    </row>
    <row r="5292" spans="1:17" x14ac:dyDescent="0.25">
      <c r="A5292">
        <v>5291</v>
      </c>
      <c r="D5292">
        <v>19.966424000000004</v>
      </c>
      <c r="E5292" s="2">
        <v>2</v>
      </c>
      <c r="F5292">
        <v>30.066003000000002</v>
      </c>
      <c r="G5292" s="3">
        <v>3</v>
      </c>
      <c r="P5292">
        <v>2</v>
      </c>
      <c r="Q5292" t="str">
        <f t="shared" si="83"/>
        <v>23</v>
      </c>
    </row>
    <row r="5293" spans="1:17" x14ac:dyDescent="0.25">
      <c r="A5293">
        <v>5292</v>
      </c>
      <c r="D5293">
        <v>19.938265999999999</v>
      </c>
      <c r="E5293" s="2">
        <v>2</v>
      </c>
      <c r="F5293">
        <v>30.061002000000002</v>
      </c>
      <c r="G5293" s="3">
        <v>3</v>
      </c>
      <c r="P5293">
        <v>2</v>
      </c>
      <c r="Q5293" t="str">
        <f t="shared" si="83"/>
        <v>23</v>
      </c>
    </row>
    <row r="5294" spans="1:17" x14ac:dyDescent="0.25">
      <c r="A5294">
        <v>5293</v>
      </c>
      <c r="D5294">
        <v>19.923740000000002</v>
      </c>
      <c r="E5294" s="2">
        <v>2</v>
      </c>
      <c r="F5294">
        <v>30.047687000000003</v>
      </c>
      <c r="G5294" s="3">
        <v>3</v>
      </c>
      <c r="P5294">
        <v>2</v>
      </c>
      <c r="Q5294" t="str">
        <f t="shared" si="83"/>
        <v>23</v>
      </c>
    </row>
    <row r="5295" spans="1:17" x14ac:dyDescent="0.25">
      <c r="A5295">
        <v>5294</v>
      </c>
      <c r="D5295">
        <v>19.942004000000004</v>
      </c>
      <c r="E5295" s="2">
        <v>2</v>
      </c>
      <c r="F5295">
        <v>30.093108999999998</v>
      </c>
      <c r="G5295" s="3">
        <v>3</v>
      </c>
      <c r="P5295">
        <v>2</v>
      </c>
      <c r="Q5295" t="str">
        <f t="shared" si="83"/>
        <v>23</v>
      </c>
    </row>
    <row r="5296" spans="1:17" x14ac:dyDescent="0.25">
      <c r="A5296">
        <v>5295</v>
      </c>
      <c r="D5296">
        <v>19.931266000000001</v>
      </c>
      <c r="E5296" s="2">
        <v>2</v>
      </c>
      <c r="F5296">
        <v>30.093108999999998</v>
      </c>
      <c r="G5296" s="3">
        <v>3</v>
      </c>
      <c r="P5296">
        <v>2</v>
      </c>
      <c r="Q5296" t="str">
        <f t="shared" si="83"/>
        <v>23</v>
      </c>
    </row>
    <row r="5297" spans="1:17" x14ac:dyDescent="0.25">
      <c r="A5297">
        <v>5296</v>
      </c>
      <c r="D5297">
        <v>19.946530000000003</v>
      </c>
      <c r="E5297" s="2">
        <v>2</v>
      </c>
      <c r="F5297">
        <v>30.093108999999998</v>
      </c>
      <c r="G5297" s="3">
        <v>3</v>
      </c>
      <c r="P5297">
        <v>2</v>
      </c>
      <c r="Q5297" t="str">
        <f t="shared" si="83"/>
        <v>23</v>
      </c>
    </row>
    <row r="5298" spans="1:17" x14ac:dyDescent="0.25">
      <c r="A5298">
        <v>5297</v>
      </c>
      <c r="D5298">
        <v>19.918846000000002</v>
      </c>
      <c r="E5298" s="2">
        <v>2</v>
      </c>
      <c r="F5298">
        <v>30.093108999999998</v>
      </c>
      <c r="G5298" s="3">
        <v>3</v>
      </c>
      <c r="P5298">
        <v>2</v>
      </c>
      <c r="Q5298" t="str">
        <f t="shared" si="83"/>
        <v>23</v>
      </c>
    </row>
    <row r="5299" spans="1:17" x14ac:dyDescent="0.25">
      <c r="A5299">
        <v>5298</v>
      </c>
      <c r="D5299">
        <v>19.901267000000004</v>
      </c>
      <c r="E5299" s="2">
        <v>2</v>
      </c>
      <c r="F5299">
        <v>30.093108999999998</v>
      </c>
      <c r="G5299" s="3">
        <v>3</v>
      </c>
      <c r="P5299">
        <v>2</v>
      </c>
      <c r="Q5299" t="str">
        <f t="shared" si="83"/>
        <v>23</v>
      </c>
    </row>
    <row r="5300" spans="1:17" x14ac:dyDescent="0.25">
      <c r="A5300">
        <v>5299</v>
      </c>
      <c r="D5300">
        <v>19.882583000000004</v>
      </c>
      <c r="E5300" s="2">
        <v>2</v>
      </c>
      <c r="F5300">
        <v>30.093108999999998</v>
      </c>
      <c r="G5300" s="3">
        <v>3</v>
      </c>
      <c r="P5300">
        <v>2</v>
      </c>
      <c r="Q5300" t="str">
        <f t="shared" si="83"/>
        <v>23</v>
      </c>
    </row>
    <row r="5301" spans="1:17" x14ac:dyDescent="0.25">
      <c r="A5301">
        <v>5300</v>
      </c>
      <c r="D5301">
        <v>19.955266000000002</v>
      </c>
      <c r="E5301" s="2">
        <v>2</v>
      </c>
      <c r="P5301">
        <v>1</v>
      </c>
      <c r="Q5301" t="str">
        <f t="shared" si="83"/>
        <v>2</v>
      </c>
    </row>
    <row r="5302" spans="1:17" x14ac:dyDescent="0.25">
      <c r="A5302">
        <v>5301</v>
      </c>
      <c r="B5302">
        <v>11.932898000000002</v>
      </c>
      <c r="C5302" s="4">
        <v>1</v>
      </c>
      <c r="D5302">
        <v>19.927583000000006</v>
      </c>
      <c r="E5302" s="2">
        <v>2</v>
      </c>
      <c r="P5302">
        <v>2</v>
      </c>
      <c r="Q5302" t="str">
        <f t="shared" si="83"/>
        <v>12</v>
      </c>
    </row>
    <row r="5303" spans="1:17" x14ac:dyDescent="0.25">
      <c r="A5303">
        <v>5302</v>
      </c>
      <c r="B5303">
        <v>11.922425000000004</v>
      </c>
      <c r="C5303" s="4">
        <v>1</v>
      </c>
      <c r="H5303">
        <v>21.158425000000001</v>
      </c>
      <c r="I5303" s="5">
        <v>4</v>
      </c>
      <c r="P5303">
        <v>2</v>
      </c>
      <c r="Q5303" t="str">
        <f t="shared" si="83"/>
        <v>14</v>
      </c>
    </row>
    <row r="5304" spans="1:17" x14ac:dyDescent="0.25">
      <c r="A5304">
        <v>5303</v>
      </c>
      <c r="B5304">
        <v>11.924109000000001</v>
      </c>
      <c r="C5304" s="4">
        <v>1</v>
      </c>
      <c r="H5304">
        <v>21.158425000000001</v>
      </c>
      <c r="I5304" s="5">
        <v>4</v>
      </c>
      <c r="J5304">
        <v>38.483581000000001</v>
      </c>
      <c r="K5304" t="s">
        <v>22</v>
      </c>
      <c r="Q5304" t="str">
        <f t="shared" si="83"/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C48B1-19B0-452C-B075-F8B1CBDB23E9}">
  <dimension ref="A1:F5304"/>
  <sheetViews>
    <sheetView workbookViewId="0">
      <selection sqref="A1:H1048576"/>
    </sheetView>
  </sheetViews>
  <sheetFormatPr defaultRowHeight="15" x14ac:dyDescent="0.25"/>
  <sheetData>
    <row r="1" spans="1:6" x14ac:dyDescent="0.25">
      <c r="A1">
        <v>200</v>
      </c>
      <c r="F1" t="s">
        <v>9</v>
      </c>
    </row>
    <row r="2" spans="1:6" x14ac:dyDescent="0.25">
      <c r="A2">
        <v>1</v>
      </c>
    </row>
    <row r="3" spans="1:6" x14ac:dyDescent="0.25">
      <c r="A3">
        <v>2</v>
      </c>
    </row>
    <row r="4" spans="1:6" x14ac:dyDescent="0.25">
      <c r="A4">
        <v>3</v>
      </c>
      <c r="F4" t="s">
        <v>22</v>
      </c>
    </row>
    <row r="5" spans="1:6" x14ac:dyDescent="0.25">
      <c r="A5">
        <v>4</v>
      </c>
      <c r="C5" s="2">
        <v>2</v>
      </c>
      <c r="D5" s="3">
        <v>3</v>
      </c>
    </row>
    <row r="6" spans="1:6" x14ac:dyDescent="0.25">
      <c r="A6">
        <v>5</v>
      </c>
      <c r="C6" s="2">
        <v>2</v>
      </c>
      <c r="D6" s="3">
        <v>3</v>
      </c>
    </row>
    <row r="7" spans="1:6" x14ac:dyDescent="0.25">
      <c r="A7">
        <v>6</v>
      </c>
      <c r="C7" s="2">
        <v>2</v>
      </c>
      <c r="D7" s="3">
        <v>3</v>
      </c>
    </row>
    <row r="8" spans="1:6" x14ac:dyDescent="0.25">
      <c r="A8">
        <v>7</v>
      </c>
      <c r="C8" s="2">
        <v>2</v>
      </c>
      <c r="D8" s="3">
        <v>3</v>
      </c>
    </row>
    <row r="9" spans="1:6" x14ac:dyDescent="0.25">
      <c r="A9">
        <v>8</v>
      </c>
      <c r="C9" s="2">
        <v>2</v>
      </c>
      <c r="D9" s="3">
        <v>3</v>
      </c>
    </row>
    <row r="10" spans="1:6" x14ac:dyDescent="0.25">
      <c r="A10">
        <v>9</v>
      </c>
      <c r="C10" s="2">
        <v>2</v>
      </c>
      <c r="D10" s="3">
        <v>3</v>
      </c>
    </row>
    <row r="11" spans="1:6" x14ac:dyDescent="0.25">
      <c r="A11">
        <v>10</v>
      </c>
      <c r="C11" s="2">
        <v>2</v>
      </c>
      <c r="D11" s="3">
        <v>3</v>
      </c>
    </row>
    <row r="12" spans="1:6" x14ac:dyDescent="0.25">
      <c r="A12">
        <v>11</v>
      </c>
      <c r="C12" s="2">
        <v>2</v>
      </c>
      <c r="D12" s="3">
        <v>3</v>
      </c>
    </row>
    <row r="13" spans="1:6" x14ac:dyDescent="0.25">
      <c r="A13">
        <v>12</v>
      </c>
      <c r="C13" s="2">
        <v>2</v>
      </c>
      <c r="D13" s="3">
        <v>3</v>
      </c>
    </row>
    <row r="14" spans="1:6" x14ac:dyDescent="0.25">
      <c r="A14">
        <v>13</v>
      </c>
      <c r="C14" s="2">
        <v>2</v>
      </c>
      <c r="D14" s="3">
        <v>3</v>
      </c>
    </row>
    <row r="15" spans="1:6" x14ac:dyDescent="0.25">
      <c r="A15">
        <v>14</v>
      </c>
      <c r="C15" s="2">
        <v>2</v>
      </c>
      <c r="D15" s="3">
        <v>3</v>
      </c>
    </row>
    <row r="16" spans="1:6" x14ac:dyDescent="0.25">
      <c r="A16">
        <v>15</v>
      </c>
      <c r="C16" s="2">
        <v>2</v>
      </c>
      <c r="D16" s="3">
        <v>3</v>
      </c>
    </row>
    <row r="17" spans="1:5" x14ac:dyDescent="0.25">
      <c r="A17">
        <v>16</v>
      </c>
      <c r="C17" s="2">
        <v>2</v>
      </c>
      <c r="D17" s="3">
        <v>3</v>
      </c>
    </row>
    <row r="18" spans="1:5" x14ac:dyDescent="0.25">
      <c r="A18">
        <v>17</v>
      </c>
      <c r="B18" s="4">
        <v>1</v>
      </c>
      <c r="C18" s="2">
        <v>2</v>
      </c>
    </row>
    <row r="19" spans="1:5" x14ac:dyDescent="0.25">
      <c r="A19">
        <v>18</v>
      </c>
      <c r="B19" s="4">
        <v>1</v>
      </c>
      <c r="C19" s="2">
        <v>2</v>
      </c>
    </row>
    <row r="20" spans="1:5" x14ac:dyDescent="0.25">
      <c r="A20">
        <v>19</v>
      </c>
      <c r="B20" s="4">
        <v>1</v>
      </c>
    </row>
    <row r="21" spans="1:5" x14ac:dyDescent="0.25">
      <c r="A21">
        <v>20</v>
      </c>
      <c r="B21" s="4">
        <v>1</v>
      </c>
    </row>
    <row r="22" spans="1:5" x14ac:dyDescent="0.25">
      <c r="A22">
        <v>21</v>
      </c>
      <c r="B22" s="4">
        <v>1</v>
      </c>
      <c r="E22" s="5">
        <v>4</v>
      </c>
    </row>
    <row r="23" spans="1:5" x14ac:dyDescent="0.25">
      <c r="A23">
        <v>22</v>
      </c>
      <c r="B23" s="4">
        <v>1</v>
      </c>
      <c r="E23" s="5">
        <v>4</v>
      </c>
    </row>
    <row r="24" spans="1:5" x14ac:dyDescent="0.25">
      <c r="A24">
        <v>23</v>
      </c>
      <c r="B24" s="4">
        <v>1</v>
      </c>
      <c r="E24" s="5">
        <v>4</v>
      </c>
    </row>
    <row r="25" spans="1:5" x14ac:dyDescent="0.25">
      <c r="A25">
        <v>24</v>
      </c>
      <c r="B25" s="4">
        <v>1</v>
      </c>
      <c r="E25" s="5">
        <v>4</v>
      </c>
    </row>
    <row r="26" spans="1:5" x14ac:dyDescent="0.25">
      <c r="A26">
        <v>25</v>
      </c>
      <c r="B26" s="4">
        <v>1</v>
      </c>
      <c r="E26" s="5">
        <v>4</v>
      </c>
    </row>
    <row r="27" spans="1:5" x14ac:dyDescent="0.25">
      <c r="A27">
        <v>26</v>
      </c>
      <c r="B27" s="4">
        <v>1</v>
      </c>
      <c r="E27" s="5">
        <v>4</v>
      </c>
    </row>
    <row r="28" spans="1:5" x14ac:dyDescent="0.25">
      <c r="A28">
        <v>27</v>
      </c>
      <c r="B28" s="4">
        <v>1</v>
      </c>
      <c r="E28" s="5">
        <v>4</v>
      </c>
    </row>
    <row r="29" spans="1:5" x14ac:dyDescent="0.25">
      <c r="A29">
        <v>28</v>
      </c>
      <c r="B29" s="4">
        <v>1</v>
      </c>
      <c r="E29" s="5">
        <v>4</v>
      </c>
    </row>
    <row r="30" spans="1:5" x14ac:dyDescent="0.25">
      <c r="A30">
        <v>29</v>
      </c>
      <c r="B30" s="4">
        <v>1</v>
      </c>
      <c r="E30" s="5">
        <v>4</v>
      </c>
    </row>
    <row r="31" spans="1:5" x14ac:dyDescent="0.25">
      <c r="A31">
        <v>30</v>
      </c>
      <c r="B31" s="4">
        <v>1</v>
      </c>
      <c r="E31" s="5">
        <v>4</v>
      </c>
    </row>
    <row r="32" spans="1:5" x14ac:dyDescent="0.25">
      <c r="A32">
        <v>31</v>
      </c>
      <c r="B32" s="4">
        <v>1</v>
      </c>
      <c r="E32" s="5">
        <v>4</v>
      </c>
    </row>
    <row r="33" spans="1:5" x14ac:dyDescent="0.25">
      <c r="A33">
        <v>32</v>
      </c>
      <c r="B33" s="4">
        <v>1</v>
      </c>
      <c r="E33" s="5">
        <v>4</v>
      </c>
    </row>
    <row r="34" spans="1:5" x14ac:dyDescent="0.25">
      <c r="A34">
        <v>33</v>
      </c>
      <c r="D34" s="3">
        <v>3</v>
      </c>
      <c r="E34" s="5">
        <v>4</v>
      </c>
    </row>
    <row r="35" spans="1:5" x14ac:dyDescent="0.25">
      <c r="A35">
        <v>34</v>
      </c>
      <c r="C35" s="2">
        <v>2</v>
      </c>
      <c r="D35" s="3">
        <v>3</v>
      </c>
    </row>
    <row r="36" spans="1:5" x14ac:dyDescent="0.25">
      <c r="A36">
        <v>35</v>
      </c>
      <c r="C36" s="2">
        <v>2</v>
      </c>
      <c r="D36" s="3">
        <v>3</v>
      </c>
    </row>
    <row r="37" spans="1:5" x14ac:dyDescent="0.25">
      <c r="A37">
        <v>36</v>
      </c>
      <c r="C37" s="2">
        <v>2</v>
      </c>
      <c r="D37" s="3">
        <v>3</v>
      </c>
    </row>
    <row r="38" spans="1:5" x14ac:dyDescent="0.25">
      <c r="A38">
        <v>37</v>
      </c>
      <c r="C38" s="2">
        <v>2</v>
      </c>
      <c r="D38" s="3">
        <v>3</v>
      </c>
    </row>
    <row r="39" spans="1:5" x14ac:dyDescent="0.25">
      <c r="A39">
        <v>38</v>
      </c>
      <c r="C39" s="2">
        <v>2</v>
      </c>
      <c r="D39" s="3">
        <v>3</v>
      </c>
    </row>
    <row r="40" spans="1:5" x14ac:dyDescent="0.25">
      <c r="A40">
        <v>39</v>
      </c>
      <c r="C40" s="2">
        <v>2</v>
      </c>
      <c r="D40" s="3">
        <v>3</v>
      </c>
    </row>
    <row r="41" spans="1:5" x14ac:dyDescent="0.25">
      <c r="A41">
        <v>40</v>
      </c>
      <c r="C41" s="2">
        <v>2</v>
      </c>
      <c r="D41" s="3">
        <v>3</v>
      </c>
    </row>
    <row r="42" spans="1:5" x14ac:dyDescent="0.25">
      <c r="A42">
        <v>41</v>
      </c>
      <c r="C42" s="2">
        <v>2</v>
      </c>
      <c r="D42" s="3">
        <v>3</v>
      </c>
    </row>
    <row r="43" spans="1:5" x14ac:dyDescent="0.25">
      <c r="A43">
        <v>42</v>
      </c>
      <c r="C43" s="2">
        <v>2</v>
      </c>
      <c r="D43" s="3">
        <v>3</v>
      </c>
    </row>
    <row r="44" spans="1:5" x14ac:dyDescent="0.25">
      <c r="A44">
        <v>43</v>
      </c>
      <c r="C44" s="2">
        <v>2</v>
      </c>
      <c r="D44" s="3">
        <v>3</v>
      </c>
    </row>
    <row r="45" spans="1:5" x14ac:dyDescent="0.25">
      <c r="A45">
        <v>44</v>
      </c>
      <c r="C45" s="2">
        <v>2</v>
      </c>
      <c r="D45" s="3">
        <v>3</v>
      </c>
    </row>
    <row r="46" spans="1:5" x14ac:dyDescent="0.25">
      <c r="A46">
        <v>45</v>
      </c>
      <c r="C46" s="2">
        <v>2</v>
      </c>
    </row>
    <row r="47" spans="1:5" x14ac:dyDescent="0.25">
      <c r="A47">
        <v>46</v>
      </c>
      <c r="C47" s="2">
        <v>2</v>
      </c>
    </row>
    <row r="48" spans="1:5" x14ac:dyDescent="0.25">
      <c r="A48">
        <v>47</v>
      </c>
      <c r="C48" s="2">
        <v>2</v>
      </c>
    </row>
    <row r="49" spans="1:5" x14ac:dyDescent="0.25">
      <c r="A49">
        <v>48</v>
      </c>
      <c r="B49" s="4">
        <v>1</v>
      </c>
    </row>
    <row r="50" spans="1:5" x14ac:dyDescent="0.25">
      <c r="A50">
        <v>49</v>
      </c>
      <c r="B50" s="4">
        <v>1</v>
      </c>
      <c r="E50" s="5">
        <v>4</v>
      </c>
    </row>
    <row r="51" spans="1:5" x14ac:dyDescent="0.25">
      <c r="A51">
        <v>50</v>
      </c>
      <c r="B51" s="4">
        <v>1</v>
      </c>
      <c r="E51" s="5">
        <v>4</v>
      </c>
    </row>
    <row r="52" spans="1:5" x14ac:dyDescent="0.25">
      <c r="A52">
        <v>51</v>
      </c>
      <c r="B52" s="4">
        <v>1</v>
      </c>
      <c r="E52" s="5">
        <v>4</v>
      </c>
    </row>
    <row r="53" spans="1:5" x14ac:dyDescent="0.25">
      <c r="A53">
        <v>52</v>
      </c>
      <c r="B53" s="4">
        <v>1</v>
      </c>
      <c r="E53" s="5">
        <v>4</v>
      </c>
    </row>
    <row r="54" spans="1:5" x14ac:dyDescent="0.25">
      <c r="A54">
        <v>53</v>
      </c>
      <c r="B54" s="4">
        <v>1</v>
      </c>
      <c r="E54" s="5">
        <v>4</v>
      </c>
    </row>
    <row r="55" spans="1:5" x14ac:dyDescent="0.25">
      <c r="A55">
        <v>54</v>
      </c>
      <c r="B55" s="4">
        <v>1</v>
      </c>
      <c r="E55" s="5">
        <v>4</v>
      </c>
    </row>
    <row r="56" spans="1:5" x14ac:dyDescent="0.25">
      <c r="A56">
        <v>55</v>
      </c>
      <c r="B56" s="4">
        <v>1</v>
      </c>
      <c r="E56" s="5">
        <v>4</v>
      </c>
    </row>
    <row r="57" spans="1:5" x14ac:dyDescent="0.25">
      <c r="A57">
        <v>56</v>
      </c>
      <c r="B57" s="4">
        <v>1</v>
      </c>
      <c r="E57" s="5">
        <v>4</v>
      </c>
    </row>
    <row r="58" spans="1:5" x14ac:dyDescent="0.25">
      <c r="A58">
        <v>57</v>
      </c>
      <c r="B58" s="4">
        <v>1</v>
      </c>
      <c r="E58" s="5">
        <v>4</v>
      </c>
    </row>
    <row r="59" spans="1:5" x14ac:dyDescent="0.25">
      <c r="A59">
        <v>58</v>
      </c>
      <c r="B59" s="4">
        <v>1</v>
      </c>
      <c r="E59" s="5">
        <v>4</v>
      </c>
    </row>
    <row r="60" spans="1:5" x14ac:dyDescent="0.25">
      <c r="A60">
        <v>59</v>
      </c>
      <c r="B60" s="4">
        <v>1</v>
      </c>
      <c r="E60" s="5">
        <v>4</v>
      </c>
    </row>
    <row r="61" spans="1:5" x14ac:dyDescent="0.25">
      <c r="A61">
        <v>60</v>
      </c>
      <c r="D61" s="3">
        <v>3</v>
      </c>
    </row>
    <row r="62" spans="1:5" x14ac:dyDescent="0.25">
      <c r="A62">
        <v>61</v>
      </c>
      <c r="D62" s="3">
        <v>3</v>
      </c>
    </row>
    <row r="63" spans="1:5" x14ac:dyDescent="0.25">
      <c r="A63">
        <v>62</v>
      </c>
      <c r="D63" s="3">
        <v>3</v>
      </c>
    </row>
    <row r="64" spans="1:5" x14ac:dyDescent="0.25">
      <c r="A64">
        <v>63</v>
      </c>
      <c r="D64" s="3">
        <v>3</v>
      </c>
    </row>
    <row r="65" spans="1:5" x14ac:dyDescent="0.25">
      <c r="A65">
        <v>64</v>
      </c>
      <c r="C65" s="2">
        <v>2</v>
      </c>
      <c r="D65" s="3">
        <v>3</v>
      </c>
    </row>
    <row r="66" spans="1:5" x14ac:dyDescent="0.25">
      <c r="A66">
        <v>65</v>
      </c>
      <c r="C66" s="2">
        <v>2</v>
      </c>
      <c r="D66" s="3">
        <v>3</v>
      </c>
    </row>
    <row r="67" spans="1:5" x14ac:dyDescent="0.25">
      <c r="A67">
        <v>66</v>
      </c>
      <c r="C67" s="2">
        <v>2</v>
      </c>
      <c r="D67" s="3">
        <v>3</v>
      </c>
    </row>
    <row r="68" spans="1:5" x14ac:dyDescent="0.25">
      <c r="A68">
        <v>67</v>
      </c>
      <c r="C68" s="2">
        <v>2</v>
      </c>
      <c r="D68" s="3">
        <v>3</v>
      </c>
    </row>
    <row r="69" spans="1:5" x14ac:dyDescent="0.25">
      <c r="A69">
        <v>68</v>
      </c>
      <c r="C69" s="2">
        <v>2</v>
      </c>
      <c r="D69" s="3">
        <v>3</v>
      </c>
    </row>
    <row r="70" spans="1:5" x14ac:dyDescent="0.25">
      <c r="A70">
        <v>69</v>
      </c>
      <c r="C70" s="2">
        <v>2</v>
      </c>
      <c r="D70" s="3">
        <v>3</v>
      </c>
    </row>
    <row r="71" spans="1:5" x14ac:dyDescent="0.25">
      <c r="A71">
        <v>70</v>
      </c>
      <c r="C71" s="2">
        <v>2</v>
      </c>
    </row>
    <row r="72" spans="1:5" x14ac:dyDescent="0.25">
      <c r="A72">
        <v>71</v>
      </c>
      <c r="C72" s="2">
        <v>2</v>
      </c>
    </row>
    <row r="73" spans="1:5" x14ac:dyDescent="0.25">
      <c r="A73">
        <v>72</v>
      </c>
      <c r="C73" s="2">
        <v>2</v>
      </c>
    </row>
    <row r="74" spans="1:5" x14ac:dyDescent="0.25">
      <c r="A74">
        <v>73</v>
      </c>
      <c r="C74" s="2">
        <v>2</v>
      </c>
    </row>
    <row r="75" spans="1:5" x14ac:dyDescent="0.25">
      <c r="A75">
        <v>74</v>
      </c>
      <c r="C75" s="2">
        <v>2</v>
      </c>
    </row>
    <row r="76" spans="1:5" x14ac:dyDescent="0.25">
      <c r="A76">
        <v>75</v>
      </c>
      <c r="B76" s="4">
        <v>1</v>
      </c>
    </row>
    <row r="77" spans="1:5" x14ac:dyDescent="0.25">
      <c r="A77">
        <v>76</v>
      </c>
      <c r="B77" s="4">
        <v>1</v>
      </c>
      <c r="E77" s="5">
        <v>4</v>
      </c>
    </row>
    <row r="78" spans="1:5" x14ac:dyDescent="0.25">
      <c r="A78">
        <v>77</v>
      </c>
      <c r="B78" s="4">
        <v>1</v>
      </c>
      <c r="E78" s="5">
        <v>4</v>
      </c>
    </row>
    <row r="79" spans="1:5" x14ac:dyDescent="0.25">
      <c r="A79">
        <v>78</v>
      </c>
      <c r="B79" s="4">
        <v>1</v>
      </c>
      <c r="E79" s="5">
        <v>4</v>
      </c>
    </row>
    <row r="80" spans="1:5" x14ac:dyDescent="0.25">
      <c r="A80">
        <v>79</v>
      </c>
      <c r="B80" s="4">
        <v>1</v>
      </c>
      <c r="E80" s="5">
        <v>4</v>
      </c>
    </row>
    <row r="81" spans="1:5" x14ac:dyDescent="0.25">
      <c r="A81">
        <v>80</v>
      </c>
      <c r="B81" s="4">
        <v>1</v>
      </c>
      <c r="E81" s="5">
        <v>4</v>
      </c>
    </row>
    <row r="82" spans="1:5" x14ac:dyDescent="0.25">
      <c r="A82">
        <v>81</v>
      </c>
      <c r="B82" s="4">
        <v>1</v>
      </c>
      <c r="E82" s="5">
        <v>4</v>
      </c>
    </row>
    <row r="83" spans="1:5" x14ac:dyDescent="0.25">
      <c r="A83">
        <v>82</v>
      </c>
      <c r="B83" s="4">
        <v>1</v>
      </c>
      <c r="E83" s="5">
        <v>4</v>
      </c>
    </row>
    <row r="84" spans="1:5" x14ac:dyDescent="0.25">
      <c r="A84">
        <v>83</v>
      </c>
      <c r="B84" s="4">
        <v>1</v>
      </c>
      <c r="E84" s="5">
        <v>4</v>
      </c>
    </row>
    <row r="85" spans="1:5" x14ac:dyDescent="0.25">
      <c r="A85">
        <v>84</v>
      </c>
      <c r="B85" s="4">
        <v>1</v>
      </c>
      <c r="E85" s="5">
        <v>4</v>
      </c>
    </row>
    <row r="86" spans="1:5" x14ac:dyDescent="0.25">
      <c r="A86">
        <v>85</v>
      </c>
      <c r="E86" s="5">
        <v>4</v>
      </c>
    </row>
    <row r="87" spans="1:5" x14ac:dyDescent="0.25">
      <c r="A87">
        <v>86</v>
      </c>
      <c r="D87" s="3">
        <v>3</v>
      </c>
    </row>
    <row r="88" spans="1:5" x14ac:dyDescent="0.25">
      <c r="A88">
        <v>87</v>
      </c>
      <c r="D88" s="3">
        <v>3</v>
      </c>
    </row>
    <row r="89" spans="1:5" x14ac:dyDescent="0.25">
      <c r="A89">
        <v>88</v>
      </c>
      <c r="C89" s="2">
        <v>2</v>
      </c>
      <c r="D89" s="3">
        <v>3</v>
      </c>
    </row>
    <row r="90" spans="1:5" x14ac:dyDescent="0.25">
      <c r="A90">
        <v>89</v>
      </c>
      <c r="C90" s="2">
        <v>2</v>
      </c>
      <c r="D90" s="3">
        <v>3</v>
      </c>
    </row>
    <row r="91" spans="1:5" x14ac:dyDescent="0.25">
      <c r="A91">
        <v>90</v>
      </c>
      <c r="C91" s="2">
        <v>2</v>
      </c>
      <c r="D91" s="3">
        <v>3</v>
      </c>
    </row>
    <row r="92" spans="1:5" x14ac:dyDescent="0.25">
      <c r="A92">
        <v>91</v>
      </c>
      <c r="C92" s="2">
        <v>2</v>
      </c>
      <c r="D92" s="3">
        <v>3</v>
      </c>
    </row>
    <row r="93" spans="1:5" x14ac:dyDescent="0.25">
      <c r="A93">
        <v>92</v>
      </c>
      <c r="C93" s="2">
        <v>2</v>
      </c>
      <c r="D93" s="3">
        <v>3</v>
      </c>
    </row>
    <row r="94" spans="1:5" x14ac:dyDescent="0.25">
      <c r="A94">
        <v>93</v>
      </c>
      <c r="C94" s="2">
        <v>2</v>
      </c>
      <c r="D94" s="3">
        <v>3</v>
      </c>
    </row>
    <row r="95" spans="1:5" x14ac:dyDescent="0.25">
      <c r="A95">
        <v>94</v>
      </c>
      <c r="C95" s="2">
        <v>2</v>
      </c>
      <c r="D95" s="3">
        <v>3</v>
      </c>
    </row>
    <row r="96" spans="1:5" x14ac:dyDescent="0.25">
      <c r="A96">
        <v>95</v>
      </c>
      <c r="C96" s="2">
        <v>2</v>
      </c>
      <c r="D96" s="3">
        <v>3</v>
      </c>
    </row>
    <row r="97" spans="1:5" x14ac:dyDescent="0.25">
      <c r="A97">
        <v>96</v>
      </c>
      <c r="C97" s="2">
        <v>2</v>
      </c>
    </row>
    <row r="98" spans="1:5" x14ac:dyDescent="0.25">
      <c r="A98">
        <v>97</v>
      </c>
      <c r="C98" s="2">
        <v>2</v>
      </c>
    </row>
    <row r="99" spans="1:5" x14ac:dyDescent="0.25">
      <c r="A99">
        <v>98</v>
      </c>
      <c r="C99" s="2">
        <v>2</v>
      </c>
    </row>
    <row r="100" spans="1:5" x14ac:dyDescent="0.25">
      <c r="A100">
        <v>99</v>
      </c>
      <c r="C100" s="2">
        <v>2</v>
      </c>
    </row>
    <row r="101" spans="1:5" x14ac:dyDescent="0.25">
      <c r="A101">
        <v>100</v>
      </c>
      <c r="B101" s="4">
        <v>1</v>
      </c>
    </row>
    <row r="102" spans="1:5" x14ac:dyDescent="0.25">
      <c r="A102">
        <v>101</v>
      </c>
      <c r="B102" s="4">
        <v>1</v>
      </c>
    </row>
    <row r="103" spans="1:5" x14ac:dyDescent="0.25">
      <c r="A103">
        <v>102</v>
      </c>
      <c r="B103" s="4">
        <v>1</v>
      </c>
      <c r="E103" s="5">
        <v>4</v>
      </c>
    </row>
    <row r="104" spans="1:5" x14ac:dyDescent="0.25">
      <c r="A104">
        <v>103</v>
      </c>
      <c r="B104" s="4">
        <v>1</v>
      </c>
      <c r="E104" s="5">
        <v>4</v>
      </c>
    </row>
    <row r="105" spans="1:5" x14ac:dyDescent="0.25">
      <c r="A105">
        <v>104</v>
      </c>
      <c r="B105" s="4">
        <v>1</v>
      </c>
      <c r="E105" s="5">
        <v>4</v>
      </c>
    </row>
    <row r="106" spans="1:5" x14ac:dyDescent="0.25">
      <c r="A106">
        <v>105</v>
      </c>
      <c r="B106" s="4">
        <v>1</v>
      </c>
      <c r="E106" s="5">
        <v>4</v>
      </c>
    </row>
    <row r="107" spans="1:5" x14ac:dyDescent="0.25">
      <c r="A107">
        <v>106</v>
      </c>
      <c r="B107" s="4">
        <v>1</v>
      </c>
      <c r="E107" s="5">
        <v>4</v>
      </c>
    </row>
    <row r="108" spans="1:5" x14ac:dyDescent="0.25">
      <c r="A108">
        <v>107</v>
      </c>
      <c r="B108" s="4">
        <v>1</v>
      </c>
      <c r="E108" s="5">
        <v>4</v>
      </c>
    </row>
    <row r="109" spans="1:5" x14ac:dyDescent="0.25">
      <c r="A109">
        <v>108</v>
      </c>
      <c r="B109" s="4">
        <v>1</v>
      </c>
      <c r="E109" s="5">
        <v>4</v>
      </c>
    </row>
    <row r="110" spans="1:5" x14ac:dyDescent="0.25">
      <c r="A110">
        <v>109</v>
      </c>
      <c r="B110" s="4">
        <v>1</v>
      </c>
      <c r="E110" s="5">
        <v>4</v>
      </c>
    </row>
    <row r="111" spans="1:5" x14ac:dyDescent="0.25">
      <c r="A111">
        <v>110</v>
      </c>
      <c r="B111" s="4">
        <v>1</v>
      </c>
      <c r="E111" s="5">
        <v>4</v>
      </c>
    </row>
    <row r="112" spans="1:5" x14ac:dyDescent="0.25">
      <c r="A112">
        <v>111</v>
      </c>
      <c r="D112" s="3">
        <v>3</v>
      </c>
    </row>
    <row r="113" spans="1:5" x14ac:dyDescent="0.25">
      <c r="A113">
        <v>112</v>
      </c>
      <c r="D113" s="3">
        <v>3</v>
      </c>
    </row>
    <row r="114" spans="1:5" x14ac:dyDescent="0.25">
      <c r="A114">
        <v>113</v>
      </c>
      <c r="D114" s="3">
        <v>3</v>
      </c>
    </row>
    <row r="115" spans="1:5" x14ac:dyDescent="0.25">
      <c r="A115">
        <v>114</v>
      </c>
      <c r="C115" s="2">
        <v>2</v>
      </c>
      <c r="D115" s="3">
        <v>3</v>
      </c>
    </row>
    <row r="116" spans="1:5" x14ac:dyDescent="0.25">
      <c r="A116">
        <v>115</v>
      </c>
      <c r="C116" s="2">
        <v>2</v>
      </c>
      <c r="D116" s="3">
        <v>3</v>
      </c>
    </row>
    <row r="117" spans="1:5" x14ac:dyDescent="0.25">
      <c r="A117">
        <v>116</v>
      </c>
      <c r="C117" s="2">
        <v>2</v>
      </c>
      <c r="D117" s="3">
        <v>3</v>
      </c>
    </row>
    <row r="118" spans="1:5" x14ac:dyDescent="0.25">
      <c r="A118">
        <v>117</v>
      </c>
      <c r="C118" s="2">
        <v>2</v>
      </c>
      <c r="D118" s="3">
        <v>3</v>
      </c>
    </row>
    <row r="119" spans="1:5" x14ac:dyDescent="0.25">
      <c r="A119">
        <v>118</v>
      </c>
      <c r="C119" s="2">
        <v>2</v>
      </c>
      <c r="D119" s="3">
        <v>3</v>
      </c>
    </row>
    <row r="120" spans="1:5" x14ac:dyDescent="0.25">
      <c r="A120">
        <v>119</v>
      </c>
      <c r="C120" s="2">
        <v>2</v>
      </c>
      <c r="D120" s="3">
        <v>3</v>
      </c>
    </row>
    <row r="121" spans="1:5" x14ac:dyDescent="0.25">
      <c r="A121">
        <v>120</v>
      </c>
      <c r="C121" s="2">
        <v>2</v>
      </c>
    </row>
    <row r="122" spans="1:5" x14ac:dyDescent="0.25">
      <c r="A122">
        <v>121</v>
      </c>
      <c r="C122" s="2">
        <v>2</v>
      </c>
    </row>
    <row r="123" spans="1:5" x14ac:dyDescent="0.25">
      <c r="A123">
        <v>122</v>
      </c>
      <c r="C123" s="2">
        <v>2</v>
      </c>
    </row>
    <row r="124" spans="1:5" x14ac:dyDescent="0.25">
      <c r="A124">
        <v>123</v>
      </c>
      <c r="C124" s="2">
        <v>2</v>
      </c>
    </row>
    <row r="125" spans="1:5" x14ac:dyDescent="0.25">
      <c r="A125">
        <v>124</v>
      </c>
      <c r="C125" s="2">
        <v>2</v>
      </c>
    </row>
    <row r="126" spans="1:5" x14ac:dyDescent="0.25">
      <c r="A126">
        <v>125</v>
      </c>
    </row>
    <row r="127" spans="1:5" x14ac:dyDescent="0.25">
      <c r="A127">
        <v>126</v>
      </c>
      <c r="B127" s="4">
        <v>1</v>
      </c>
      <c r="E127" s="5">
        <v>4</v>
      </c>
    </row>
    <row r="128" spans="1:5" x14ac:dyDescent="0.25">
      <c r="A128">
        <v>127</v>
      </c>
      <c r="B128" s="4">
        <v>1</v>
      </c>
      <c r="E128" s="5">
        <v>4</v>
      </c>
    </row>
    <row r="129" spans="1:5" x14ac:dyDescent="0.25">
      <c r="A129">
        <v>128</v>
      </c>
      <c r="B129" s="4">
        <v>1</v>
      </c>
      <c r="E129" s="5">
        <v>4</v>
      </c>
    </row>
    <row r="130" spans="1:5" x14ac:dyDescent="0.25">
      <c r="A130">
        <v>129</v>
      </c>
      <c r="B130" s="4">
        <v>1</v>
      </c>
      <c r="E130" s="5">
        <v>4</v>
      </c>
    </row>
    <row r="131" spans="1:5" x14ac:dyDescent="0.25">
      <c r="A131">
        <v>130</v>
      </c>
      <c r="B131" s="4">
        <v>1</v>
      </c>
      <c r="E131" s="5">
        <v>4</v>
      </c>
    </row>
    <row r="132" spans="1:5" x14ac:dyDescent="0.25">
      <c r="A132">
        <v>131</v>
      </c>
      <c r="B132" s="4">
        <v>1</v>
      </c>
      <c r="E132" s="5">
        <v>4</v>
      </c>
    </row>
    <row r="133" spans="1:5" x14ac:dyDescent="0.25">
      <c r="A133">
        <v>132</v>
      </c>
      <c r="B133" s="4">
        <v>1</v>
      </c>
      <c r="E133" s="5">
        <v>4</v>
      </c>
    </row>
    <row r="134" spans="1:5" x14ac:dyDescent="0.25">
      <c r="A134">
        <v>133</v>
      </c>
      <c r="B134" s="4">
        <v>1</v>
      </c>
      <c r="D134" s="3">
        <v>3</v>
      </c>
      <c r="E134" s="5">
        <v>4</v>
      </c>
    </row>
    <row r="135" spans="1:5" x14ac:dyDescent="0.25">
      <c r="A135">
        <v>134</v>
      </c>
      <c r="B135" s="4">
        <v>1</v>
      </c>
      <c r="D135" s="3">
        <v>3</v>
      </c>
      <c r="E135" s="5">
        <v>4</v>
      </c>
    </row>
    <row r="136" spans="1:5" x14ac:dyDescent="0.25">
      <c r="A136">
        <v>135</v>
      </c>
      <c r="D136" s="3">
        <v>3</v>
      </c>
      <c r="E136" s="5">
        <v>4</v>
      </c>
    </row>
    <row r="137" spans="1:5" x14ac:dyDescent="0.25">
      <c r="A137">
        <v>136</v>
      </c>
      <c r="D137" s="3">
        <v>3</v>
      </c>
    </row>
    <row r="138" spans="1:5" x14ac:dyDescent="0.25">
      <c r="A138">
        <v>137</v>
      </c>
      <c r="D138" s="3">
        <v>3</v>
      </c>
    </row>
    <row r="139" spans="1:5" x14ac:dyDescent="0.25">
      <c r="A139">
        <v>138</v>
      </c>
      <c r="D139" s="3">
        <v>3</v>
      </c>
    </row>
    <row r="140" spans="1:5" x14ac:dyDescent="0.25">
      <c r="A140">
        <v>139</v>
      </c>
      <c r="C140" s="2">
        <v>2</v>
      </c>
      <c r="D140" s="3">
        <v>3</v>
      </c>
    </row>
    <row r="141" spans="1:5" x14ac:dyDescent="0.25">
      <c r="A141">
        <v>140</v>
      </c>
      <c r="C141" s="2">
        <v>2</v>
      </c>
      <c r="D141" s="3">
        <v>3</v>
      </c>
    </row>
    <row r="142" spans="1:5" x14ac:dyDescent="0.25">
      <c r="A142">
        <v>141</v>
      </c>
      <c r="C142" s="2">
        <v>2</v>
      </c>
      <c r="D142" s="3">
        <v>3</v>
      </c>
    </row>
    <row r="143" spans="1:5" x14ac:dyDescent="0.25">
      <c r="A143">
        <v>142</v>
      </c>
      <c r="C143" s="2">
        <v>2</v>
      </c>
    </row>
    <row r="144" spans="1:5" x14ac:dyDescent="0.25">
      <c r="A144">
        <v>143</v>
      </c>
      <c r="C144" s="2">
        <v>2</v>
      </c>
    </row>
    <row r="145" spans="1:5" x14ac:dyDescent="0.25">
      <c r="A145">
        <v>144</v>
      </c>
      <c r="C145" s="2">
        <v>2</v>
      </c>
    </row>
    <row r="146" spans="1:5" x14ac:dyDescent="0.25">
      <c r="A146">
        <v>145</v>
      </c>
      <c r="C146" s="2">
        <v>2</v>
      </c>
    </row>
    <row r="147" spans="1:5" x14ac:dyDescent="0.25">
      <c r="A147">
        <v>146</v>
      </c>
      <c r="C147" s="2">
        <v>2</v>
      </c>
    </row>
    <row r="148" spans="1:5" x14ac:dyDescent="0.25">
      <c r="A148">
        <v>147</v>
      </c>
      <c r="B148" s="4">
        <v>1</v>
      </c>
      <c r="C148" s="2">
        <v>2</v>
      </c>
    </row>
    <row r="149" spans="1:5" x14ac:dyDescent="0.25">
      <c r="A149">
        <v>148</v>
      </c>
      <c r="B149" s="4">
        <v>1</v>
      </c>
    </row>
    <row r="150" spans="1:5" x14ac:dyDescent="0.25">
      <c r="A150">
        <v>149</v>
      </c>
      <c r="B150" s="4">
        <v>1</v>
      </c>
    </row>
    <row r="151" spans="1:5" x14ac:dyDescent="0.25">
      <c r="A151">
        <v>150</v>
      </c>
      <c r="B151" s="4">
        <v>1</v>
      </c>
      <c r="E151" s="5">
        <v>4</v>
      </c>
    </row>
    <row r="152" spans="1:5" x14ac:dyDescent="0.25">
      <c r="A152">
        <v>151</v>
      </c>
      <c r="B152" s="4">
        <v>1</v>
      </c>
      <c r="E152" s="5">
        <v>4</v>
      </c>
    </row>
    <row r="153" spans="1:5" x14ac:dyDescent="0.25">
      <c r="A153">
        <v>152</v>
      </c>
      <c r="B153" s="4">
        <v>1</v>
      </c>
      <c r="E153" s="5">
        <v>4</v>
      </c>
    </row>
    <row r="154" spans="1:5" x14ac:dyDescent="0.25">
      <c r="A154">
        <v>153</v>
      </c>
      <c r="B154" s="4">
        <v>1</v>
      </c>
      <c r="D154" s="3">
        <v>3</v>
      </c>
      <c r="E154" s="5">
        <v>4</v>
      </c>
    </row>
    <row r="155" spans="1:5" x14ac:dyDescent="0.25">
      <c r="A155">
        <v>154</v>
      </c>
      <c r="D155" s="3">
        <v>3</v>
      </c>
      <c r="E155" s="5">
        <v>4</v>
      </c>
    </row>
    <row r="156" spans="1:5" x14ac:dyDescent="0.25">
      <c r="A156">
        <v>155</v>
      </c>
      <c r="D156" s="3">
        <v>3</v>
      </c>
      <c r="E156" s="5">
        <v>4</v>
      </c>
    </row>
    <row r="157" spans="1:5" x14ac:dyDescent="0.25">
      <c r="A157">
        <v>156</v>
      </c>
      <c r="D157" s="3">
        <v>3</v>
      </c>
      <c r="E157" s="5">
        <v>4</v>
      </c>
    </row>
    <row r="158" spans="1:5" x14ac:dyDescent="0.25">
      <c r="A158">
        <v>157</v>
      </c>
      <c r="D158" s="3">
        <v>3</v>
      </c>
      <c r="E158" s="5">
        <v>4</v>
      </c>
    </row>
    <row r="159" spans="1:5" x14ac:dyDescent="0.25">
      <c r="A159">
        <v>158</v>
      </c>
      <c r="D159" s="3">
        <v>3</v>
      </c>
      <c r="E159" s="5">
        <v>4</v>
      </c>
    </row>
    <row r="160" spans="1:5" x14ac:dyDescent="0.25">
      <c r="A160">
        <v>159</v>
      </c>
      <c r="D160" s="3">
        <v>3</v>
      </c>
    </row>
    <row r="161" spans="1:5" x14ac:dyDescent="0.25">
      <c r="A161">
        <v>160</v>
      </c>
      <c r="D161" s="3">
        <v>3</v>
      </c>
    </row>
    <row r="162" spans="1:5" x14ac:dyDescent="0.25">
      <c r="A162">
        <v>161</v>
      </c>
    </row>
    <row r="163" spans="1:5" x14ac:dyDescent="0.25">
      <c r="A163">
        <v>162</v>
      </c>
    </row>
    <row r="164" spans="1:5" x14ac:dyDescent="0.25">
      <c r="A164">
        <v>163</v>
      </c>
    </row>
    <row r="165" spans="1:5" x14ac:dyDescent="0.25">
      <c r="A165">
        <v>164</v>
      </c>
    </row>
    <row r="166" spans="1:5" x14ac:dyDescent="0.25">
      <c r="A166">
        <v>165</v>
      </c>
      <c r="C166" s="2">
        <v>2</v>
      </c>
    </row>
    <row r="167" spans="1:5" x14ac:dyDescent="0.25">
      <c r="A167">
        <v>166</v>
      </c>
      <c r="C167" s="2">
        <v>2</v>
      </c>
    </row>
    <row r="168" spans="1:5" x14ac:dyDescent="0.25">
      <c r="A168">
        <v>167</v>
      </c>
      <c r="C168" s="2">
        <v>2</v>
      </c>
    </row>
    <row r="169" spans="1:5" x14ac:dyDescent="0.25">
      <c r="A169">
        <v>168</v>
      </c>
      <c r="C169" s="2">
        <v>2</v>
      </c>
    </row>
    <row r="170" spans="1:5" x14ac:dyDescent="0.25">
      <c r="A170">
        <v>169</v>
      </c>
      <c r="C170" s="2">
        <v>2</v>
      </c>
    </row>
    <row r="171" spans="1:5" x14ac:dyDescent="0.25">
      <c r="A171">
        <v>170</v>
      </c>
      <c r="C171" s="2">
        <v>2</v>
      </c>
    </row>
    <row r="172" spans="1:5" x14ac:dyDescent="0.25">
      <c r="A172">
        <v>171</v>
      </c>
      <c r="B172" s="4">
        <v>1</v>
      </c>
      <c r="C172" s="2">
        <v>2</v>
      </c>
    </row>
    <row r="173" spans="1:5" x14ac:dyDescent="0.25">
      <c r="A173">
        <v>172</v>
      </c>
      <c r="B173" s="4">
        <v>1</v>
      </c>
      <c r="C173" s="2">
        <v>2</v>
      </c>
    </row>
    <row r="174" spans="1:5" x14ac:dyDescent="0.25">
      <c r="A174">
        <v>173</v>
      </c>
      <c r="B174" s="4">
        <v>1</v>
      </c>
    </row>
    <row r="175" spans="1:5" x14ac:dyDescent="0.25">
      <c r="A175">
        <v>174</v>
      </c>
      <c r="B175" s="4">
        <v>1</v>
      </c>
      <c r="E175" s="5">
        <v>4</v>
      </c>
    </row>
    <row r="176" spans="1:5" x14ac:dyDescent="0.25">
      <c r="A176">
        <v>175</v>
      </c>
      <c r="B176" s="4">
        <v>1</v>
      </c>
      <c r="E176" s="5">
        <v>4</v>
      </c>
    </row>
    <row r="177" spans="1:5" x14ac:dyDescent="0.25">
      <c r="A177">
        <v>176</v>
      </c>
      <c r="B177" s="4">
        <v>1</v>
      </c>
      <c r="E177" s="5">
        <v>4</v>
      </c>
    </row>
    <row r="178" spans="1:5" x14ac:dyDescent="0.25">
      <c r="A178">
        <v>177</v>
      </c>
      <c r="B178" s="4">
        <v>1</v>
      </c>
      <c r="D178" s="3">
        <v>3</v>
      </c>
      <c r="E178" s="5">
        <v>4</v>
      </c>
    </row>
    <row r="179" spans="1:5" x14ac:dyDescent="0.25">
      <c r="A179">
        <v>178</v>
      </c>
      <c r="B179" s="4">
        <v>1</v>
      </c>
      <c r="D179" s="3">
        <v>3</v>
      </c>
      <c r="E179" s="5">
        <v>4</v>
      </c>
    </row>
    <row r="180" spans="1:5" x14ac:dyDescent="0.25">
      <c r="A180">
        <v>179</v>
      </c>
      <c r="D180" s="3">
        <v>3</v>
      </c>
      <c r="E180" s="5">
        <v>4</v>
      </c>
    </row>
    <row r="181" spans="1:5" x14ac:dyDescent="0.25">
      <c r="A181">
        <v>180</v>
      </c>
      <c r="D181" s="3">
        <v>3</v>
      </c>
      <c r="E181" s="5">
        <v>4</v>
      </c>
    </row>
    <row r="182" spans="1:5" x14ac:dyDescent="0.25">
      <c r="A182">
        <v>181</v>
      </c>
      <c r="D182" s="3">
        <v>3</v>
      </c>
      <c r="E182" s="5">
        <v>4</v>
      </c>
    </row>
    <row r="183" spans="1:5" x14ac:dyDescent="0.25">
      <c r="A183">
        <v>182</v>
      </c>
      <c r="D183" s="3">
        <v>3</v>
      </c>
    </row>
    <row r="184" spans="1:5" x14ac:dyDescent="0.25">
      <c r="A184">
        <v>183</v>
      </c>
      <c r="D184" s="3">
        <v>3</v>
      </c>
    </row>
    <row r="185" spans="1:5" x14ac:dyDescent="0.25">
      <c r="A185">
        <v>184</v>
      </c>
      <c r="D185" s="3">
        <v>3</v>
      </c>
    </row>
    <row r="186" spans="1:5" x14ac:dyDescent="0.25">
      <c r="A186">
        <v>185</v>
      </c>
    </row>
    <row r="187" spans="1:5" x14ac:dyDescent="0.25">
      <c r="A187">
        <v>186</v>
      </c>
      <c r="C187" s="2">
        <v>2</v>
      </c>
    </row>
    <row r="188" spans="1:5" x14ac:dyDescent="0.25">
      <c r="A188">
        <v>187</v>
      </c>
      <c r="C188" s="2">
        <v>2</v>
      </c>
    </row>
    <row r="189" spans="1:5" x14ac:dyDescent="0.25">
      <c r="A189">
        <v>188</v>
      </c>
      <c r="C189" s="2">
        <v>2</v>
      </c>
    </row>
    <row r="190" spans="1:5" x14ac:dyDescent="0.25">
      <c r="A190">
        <v>189</v>
      </c>
      <c r="C190" s="2">
        <v>2</v>
      </c>
    </row>
    <row r="191" spans="1:5" x14ac:dyDescent="0.25">
      <c r="A191">
        <v>190</v>
      </c>
      <c r="C191" s="2">
        <v>2</v>
      </c>
    </row>
    <row r="192" spans="1:5" x14ac:dyDescent="0.25">
      <c r="A192">
        <v>191</v>
      </c>
      <c r="C192" s="2">
        <v>2</v>
      </c>
    </row>
    <row r="193" spans="1:5" x14ac:dyDescent="0.25">
      <c r="A193">
        <v>192</v>
      </c>
      <c r="C193" s="2">
        <v>2</v>
      </c>
    </row>
    <row r="194" spans="1:5" x14ac:dyDescent="0.25">
      <c r="A194">
        <v>193</v>
      </c>
      <c r="C194" s="2">
        <v>2</v>
      </c>
    </row>
    <row r="195" spans="1:5" x14ac:dyDescent="0.25">
      <c r="A195">
        <v>194</v>
      </c>
      <c r="B195" s="4">
        <v>1</v>
      </c>
    </row>
    <row r="196" spans="1:5" x14ac:dyDescent="0.25">
      <c r="A196">
        <v>195</v>
      </c>
      <c r="B196" s="4">
        <v>1</v>
      </c>
    </row>
    <row r="197" spans="1:5" x14ac:dyDescent="0.25">
      <c r="A197">
        <v>196</v>
      </c>
      <c r="B197" s="4">
        <v>1</v>
      </c>
      <c r="E197" s="5">
        <v>4</v>
      </c>
    </row>
    <row r="198" spans="1:5" x14ac:dyDescent="0.25">
      <c r="A198">
        <v>197</v>
      </c>
      <c r="B198" s="4">
        <v>1</v>
      </c>
      <c r="E198" s="5">
        <v>4</v>
      </c>
    </row>
    <row r="199" spans="1:5" x14ac:dyDescent="0.25">
      <c r="A199">
        <v>198</v>
      </c>
      <c r="B199" s="4">
        <v>1</v>
      </c>
      <c r="E199" s="5">
        <v>4</v>
      </c>
    </row>
    <row r="200" spans="1:5" x14ac:dyDescent="0.25">
      <c r="A200">
        <v>199</v>
      </c>
      <c r="B200" s="4">
        <v>1</v>
      </c>
      <c r="E200" s="5">
        <v>4</v>
      </c>
    </row>
    <row r="201" spans="1:5" x14ac:dyDescent="0.25">
      <c r="A201">
        <v>200</v>
      </c>
      <c r="B201" s="4">
        <v>1</v>
      </c>
      <c r="D201" s="3">
        <v>3</v>
      </c>
      <c r="E201" s="5">
        <v>4</v>
      </c>
    </row>
    <row r="202" spans="1:5" x14ac:dyDescent="0.25">
      <c r="A202">
        <v>201</v>
      </c>
      <c r="D202" s="3">
        <v>3</v>
      </c>
      <c r="E202" s="5">
        <v>4</v>
      </c>
    </row>
    <row r="203" spans="1:5" x14ac:dyDescent="0.25">
      <c r="A203">
        <v>202</v>
      </c>
      <c r="D203" s="3">
        <v>3</v>
      </c>
      <c r="E203" s="5">
        <v>4</v>
      </c>
    </row>
    <row r="204" spans="1:5" x14ac:dyDescent="0.25">
      <c r="A204">
        <v>203</v>
      </c>
      <c r="D204" s="3">
        <v>3</v>
      </c>
      <c r="E204" s="5">
        <v>4</v>
      </c>
    </row>
    <row r="205" spans="1:5" x14ac:dyDescent="0.25">
      <c r="A205">
        <v>204</v>
      </c>
      <c r="D205" s="3">
        <v>3</v>
      </c>
    </row>
    <row r="206" spans="1:5" x14ac:dyDescent="0.25">
      <c r="A206">
        <v>205</v>
      </c>
      <c r="C206" s="2">
        <v>2</v>
      </c>
      <c r="D206" s="3">
        <v>3</v>
      </c>
    </row>
    <row r="207" spans="1:5" x14ac:dyDescent="0.25">
      <c r="A207">
        <v>206</v>
      </c>
      <c r="C207" s="2">
        <v>2</v>
      </c>
      <c r="D207" s="3">
        <v>3</v>
      </c>
    </row>
    <row r="208" spans="1:5" x14ac:dyDescent="0.25">
      <c r="A208">
        <v>207</v>
      </c>
      <c r="C208" s="2">
        <v>2</v>
      </c>
      <c r="D208" s="3">
        <v>3</v>
      </c>
    </row>
    <row r="209" spans="1:5" x14ac:dyDescent="0.25">
      <c r="A209">
        <v>208</v>
      </c>
      <c r="C209" s="2">
        <v>2</v>
      </c>
    </row>
    <row r="210" spans="1:5" x14ac:dyDescent="0.25">
      <c r="A210">
        <v>209</v>
      </c>
      <c r="C210" s="2">
        <v>2</v>
      </c>
    </row>
    <row r="211" spans="1:5" x14ac:dyDescent="0.25">
      <c r="A211">
        <v>210</v>
      </c>
      <c r="C211" s="2">
        <v>2</v>
      </c>
    </row>
    <row r="212" spans="1:5" x14ac:dyDescent="0.25">
      <c r="A212">
        <v>211</v>
      </c>
      <c r="C212" s="2">
        <v>2</v>
      </c>
    </row>
    <row r="213" spans="1:5" x14ac:dyDescent="0.25">
      <c r="A213">
        <v>212</v>
      </c>
      <c r="C213" s="2">
        <v>2</v>
      </c>
    </row>
    <row r="214" spans="1:5" x14ac:dyDescent="0.25">
      <c r="A214">
        <v>213</v>
      </c>
      <c r="C214" s="2">
        <v>2</v>
      </c>
    </row>
    <row r="215" spans="1:5" x14ac:dyDescent="0.25">
      <c r="A215">
        <v>214</v>
      </c>
    </row>
    <row r="216" spans="1:5" x14ac:dyDescent="0.25">
      <c r="A216">
        <v>215</v>
      </c>
      <c r="B216" s="4">
        <v>1</v>
      </c>
    </row>
    <row r="217" spans="1:5" x14ac:dyDescent="0.25">
      <c r="A217">
        <v>216</v>
      </c>
      <c r="B217" s="4">
        <v>1</v>
      </c>
    </row>
    <row r="218" spans="1:5" x14ac:dyDescent="0.25">
      <c r="A218">
        <v>217</v>
      </c>
      <c r="B218" s="4">
        <v>1</v>
      </c>
    </row>
    <row r="219" spans="1:5" x14ac:dyDescent="0.25">
      <c r="A219">
        <v>218</v>
      </c>
      <c r="B219" s="4">
        <v>1</v>
      </c>
    </row>
    <row r="220" spans="1:5" x14ac:dyDescent="0.25">
      <c r="A220">
        <v>219</v>
      </c>
      <c r="B220" s="4">
        <v>1</v>
      </c>
      <c r="E220" s="5">
        <v>4</v>
      </c>
    </row>
    <row r="221" spans="1:5" x14ac:dyDescent="0.25">
      <c r="A221">
        <v>220</v>
      </c>
      <c r="B221" s="4">
        <v>1</v>
      </c>
      <c r="E221" s="5">
        <v>4</v>
      </c>
    </row>
    <row r="222" spans="1:5" x14ac:dyDescent="0.25">
      <c r="A222">
        <v>221</v>
      </c>
      <c r="B222" s="4">
        <v>1</v>
      </c>
      <c r="E222" s="5">
        <v>4</v>
      </c>
    </row>
    <row r="223" spans="1:5" x14ac:dyDescent="0.25">
      <c r="A223">
        <v>222</v>
      </c>
      <c r="B223" s="4">
        <v>1</v>
      </c>
      <c r="D223" s="3">
        <v>3</v>
      </c>
      <c r="E223" s="5">
        <v>4</v>
      </c>
    </row>
    <row r="224" spans="1:5" x14ac:dyDescent="0.25">
      <c r="A224">
        <v>223</v>
      </c>
      <c r="B224" s="4">
        <v>1</v>
      </c>
      <c r="D224" s="3">
        <v>3</v>
      </c>
      <c r="E224" s="5">
        <v>4</v>
      </c>
    </row>
    <row r="225" spans="1:6" x14ac:dyDescent="0.25">
      <c r="A225">
        <v>224</v>
      </c>
      <c r="D225" s="3">
        <v>3</v>
      </c>
      <c r="E225" s="5">
        <v>4</v>
      </c>
    </row>
    <row r="226" spans="1:6" x14ac:dyDescent="0.25">
      <c r="A226">
        <v>225</v>
      </c>
      <c r="D226" s="3">
        <v>3</v>
      </c>
      <c r="E226" s="5">
        <v>4</v>
      </c>
    </row>
    <row r="227" spans="1:6" x14ac:dyDescent="0.25">
      <c r="A227">
        <v>226</v>
      </c>
      <c r="D227" s="3">
        <v>3</v>
      </c>
      <c r="E227" s="5">
        <v>4</v>
      </c>
    </row>
    <row r="228" spans="1:6" x14ac:dyDescent="0.25">
      <c r="A228">
        <v>227</v>
      </c>
      <c r="D228" s="3">
        <v>3</v>
      </c>
    </row>
    <row r="229" spans="1:6" x14ac:dyDescent="0.25">
      <c r="A229">
        <v>228</v>
      </c>
      <c r="C229" s="2">
        <v>2</v>
      </c>
      <c r="D229" s="3">
        <v>3</v>
      </c>
    </row>
    <row r="230" spans="1:6" x14ac:dyDescent="0.25">
      <c r="A230">
        <v>229</v>
      </c>
      <c r="C230" s="2">
        <v>2</v>
      </c>
      <c r="D230" s="3">
        <v>3</v>
      </c>
    </row>
    <row r="231" spans="1:6" x14ac:dyDescent="0.25">
      <c r="A231">
        <v>230</v>
      </c>
      <c r="C231" s="2">
        <v>2</v>
      </c>
      <c r="D231" s="3">
        <v>3</v>
      </c>
    </row>
    <row r="232" spans="1:6" x14ac:dyDescent="0.25">
      <c r="A232">
        <v>231</v>
      </c>
      <c r="C232" s="2">
        <v>2</v>
      </c>
    </row>
    <row r="233" spans="1:6" x14ac:dyDescent="0.25">
      <c r="A233">
        <v>232</v>
      </c>
      <c r="C233" s="2">
        <v>2</v>
      </c>
    </row>
    <row r="234" spans="1:6" x14ac:dyDescent="0.25">
      <c r="A234">
        <v>233</v>
      </c>
      <c r="C234" s="2">
        <v>2</v>
      </c>
    </row>
    <row r="235" spans="1:6" x14ac:dyDescent="0.25">
      <c r="A235">
        <v>234</v>
      </c>
      <c r="C235" s="2">
        <v>2</v>
      </c>
    </row>
    <row r="236" spans="1:6" x14ac:dyDescent="0.25">
      <c r="A236">
        <v>235</v>
      </c>
      <c r="C236" s="2">
        <v>2</v>
      </c>
    </row>
    <row r="237" spans="1:6" x14ac:dyDescent="0.25">
      <c r="A237">
        <v>236</v>
      </c>
      <c r="B237" s="4">
        <v>1</v>
      </c>
      <c r="C237" s="2">
        <v>2</v>
      </c>
    </row>
    <row r="238" spans="1:6" x14ac:dyDescent="0.25">
      <c r="A238">
        <v>237</v>
      </c>
      <c r="B238" s="4">
        <v>1</v>
      </c>
    </row>
    <row r="239" spans="1:6" x14ac:dyDescent="0.25">
      <c r="A239">
        <v>238</v>
      </c>
      <c r="B239" s="4">
        <v>1</v>
      </c>
      <c r="F239" t="s">
        <v>22</v>
      </c>
    </row>
    <row r="240" spans="1:6" x14ac:dyDescent="0.25">
      <c r="A240">
        <v>239</v>
      </c>
    </row>
    <row r="241" spans="1:6" x14ac:dyDescent="0.25">
      <c r="A241">
        <v>240</v>
      </c>
      <c r="F241" t="s">
        <v>22</v>
      </c>
    </row>
    <row r="242" spans="1:6" x14ac:dyDescent="0.25">
      <c r="A242">
        <v>241</v>
      </c>
      <c r="B242" s="4">
        <v>1</v>
      </c>
    </row>
    <row r="243" spans="1:6" x14ac:dyDescent="0.25">
      <c r="A243">
        <v>242</v>
      </c>
      <c r="B243" s="4">
        <v>1</v>
      </c>
    </row>
    <row r="244" spans="1:6" x14ac:dyDescent="0.25">
      <c r="A244">
        <v>243</v>
      </c>
      <c r="B244" s="4">
        <v>1</v>
      </c>
      <c r="E244" s="5">
        <v>4</v>
      </c>
    </row>
    <row r="245" spans="1:6" x14ac:dyDescent="0.25">
      <c r="A245">
        <v>244</v>
      </c>
      <c r="B245" s="4">
        <v>1</v>
      </c>
      <c r="E245" s="5">
        <v>4</v>
      </c>
    </row>
    <row r="246" spans="1:6" x14ac:dyDescent="0.25">
      <c r="A246">
        <v>245</v>
      </c>
      <c r="B246" s="4">
        <v>1</v>
      </c>
      <c r="E246" s="5">
        <v>4</v>
      </c>
    </row>
    <row r="247" spans="1:6" x14ac:dyDescent="0.25">
      <c r="A247">
        <v>246</v>
      </c>
      <c r="B247" s="4">
        <v>1</v>
      </c>
      <c r="E247" s="5">
        <v>4</v>
      </c>
    </row>
    <row r="248" spans="1:6" x14ac:dyDescent="0.25">
      <c r="A248">
        <v>247</v>
      </c>
      <c r="B248" s="4">
        <v>1</v>
      </c>
      <c r="E248" s="5">
        <v>4</v>
      </c>
    </row>
    <row r="249" spans="1:6" x14ac:dyDescent="0.25">
      <c r="A249">
        <v>248</v>
      </c>
      <c r="B249" s="4">
        <v>1</v>
      </c>
      <c r="E249" s="5">
        <v>4</v>
      </c>
    </row>
    <row r="250" spans="1:6" x14ac:dyDescent="0.25">
      <c r="A250">
        <v>249</v>
      </c>
      <c r="B250" s="4">
        <v>1</v>
      </c>
      <c r="E250" s="5">
        <v>4</v>
      </c>
    </row>
    <row r="251" spans="1:6" x14ac:dyDescent="0.25">
      <c r="A251">
        <v>250</v>
      </c>
      <c r="B251" s="4">
        <v>1</v>
      </c>
      <c r="E251" s="5">
        <v>4</v>
      </c>
    </row>
    <row r="252" spans="1:6" x14ac:dyDescent="0.25">
      <c r="A252">
        <v>251</v>
      </c>
      <c r="D252" s="3">
        <v>3</v>
      </c>
      <c r="E252" s="5">
        <v>4</v>
      </c>
    </row>
    <row r="253" spans="1:6" x14ac:dyDescent="0.25">
      <c r="A253">
        <v>252</v>
      </c>
      <c r="D253" s="3">
        <v>3</v>
      </c>
      <c r="E253" s="5">
        <v>4</v>
      </c>
    </row>
    <row r="254" spans="1:6" x14ac:dyDescent="0.25">
      <c r="A254">
        <v>253</v>
      </c>
      <c r="D254" s="3">
        <v>3</v>
      </c>
    </row>
    <row r="255" spans="1:6" x14ac:dyDescent="0.25">
      <c r="A255">
        <v>254</v>
      </c>
      <c r="D255" s="3">
        <v>3</v>
      </c>
    </row>
    <row r="256" spans="1:6" x14ac:dyDescent="0.25">
      <c r="A256">
        <v>255</v>
      </c>
      <c r="D256" s="3">
        <v>3</v>
      </c>
    </row>
    <row r="257" spans="1:5" x14ac:dyDescent="0.25">
      <c r="A257">
        <v>256</v>
      </c>
      <c r="C257" s="2">
        <v>2</v>
      </c>
      <c r="D257" s="3">
        <v>3</v>
      </c>
    </row>
    <row r="258" spans="1:5" x14ac:dyDescent="0.25">
      <c r="A258">
        <v>257</v>
      </c>
      <c r="C258" s="2">
        <v>2</v>
      </c>
      <c r="D258" s="3">
        <v>3</v>
      </c>
    </row>
    <row r="259" spans="1:5" x14ac:dyDescent="0.25">
      <c r="A259">
        <v>258</v>
      </c>
      <c r="C259" s="2">
        <v>2</v>
      </c>
      <c r="D259" s="3">
        <v>3</v>
      </c>
    </row>
    <row r="260" spans="1:5" x14ac:dyDescent="0.25">
      <c r="A260">
        <v>259</v>
      </c>
      <c r="C260" s="2">
        <v>2</v>
      </c>
    </row>
    <row r="261" spans="1:5" x14ac:dyDescent="0.25">
      <c r="A261">
        <v>260</v>
      </c>
      <c r="C261" s="2">
        <v>2</v>
      </c>
    </row>
    <row r="262" spans="1:5" x14ac:dyDescent="0.25">
      <c r="A262">
        <v>261</v>
      </c>
      <c r="C262" s="2">
        <v>2</v>
      </c>
    </row>
    <row r="263" spans="1:5" x14ac:dyDescent="0.25">
      <c r="A263">
        <v>262</v>
      </c>
      <c r="C263" s="2">
        <v>2</v>
      </c>
    </row>
    <row r="264" spans="1:5" x14ac:dyDescent="0.25">
      <c r="A264">
        <v>263</v>
      </c>
      <c r="C264" s="2">
        <v>2</v>
      </c>
    </row>
    <row r="265" spans="1:5" x14ac:dyDescent="0.25">
      <c r="A265">
        <v>264</v>
      </c>
      <c r="C265" s="2">
        <v>2</v>
      </c>
    </row>
    <row r="266" spans="1:5" x14ac:dyDescent="0.25">
      <c r="A266">
        <v>265</v>
      </c>
      <c r="B266" s="4">
        <v>1</v>
      </c>
      <c r="C266" s="2">
        <v>2</v>
      </c>
    </row>
    <row r="267" spans="1:5" x14ac:dyDescent="0.25">
      <c r="A267">
        <v>266</v>
      </c>
      <c r="B267" s="4">
        <v>1</v>
      </c>
    </row>
    <row r="268" spans="1:5" x14ac:dyDescent="0.25">
      <c r="A268">
        <v>267</v>
      </c>
      <c r="B268" s="4">
        <v>1</v>
      </c>
      <c r="E268" s="5">
        <v>4</v>
      </c>
    </row>
    <row r="269" spans="1:5" x14ac:dyDescent="0.25">
      <c r="A269">
        <v>268</v>
      </c>
      <c r="B269" s="4">
        <v>1</v>
      </c>
      <c r="E269" s="5">
        <v>4</v>
      </c>
    </row>
    <row r="270" spans="1:5" x14ac:dyDescent="0.25">
      <c r="A270">
        <v>269</v>
      </c>
      <c r="B270" s="4">
        <v>1</v>
      </c>
      <c r="E270" s="5">
        <v>4</v>
      </c>
    </row>
    <row r="271" spans="1:5" x14ac:dyDescent="0.25">
      <c r="A271">
        <v>270</v>
      </c>
      <c r="B271" s="4">
        <v>1</v>
      </c>
      <c r="E271" s="5">
        <v>4</v>
      </c>
    </row>
    <row r="272" spans="1:5" x14ac:dyDescent="0.25">
      <c r="A272">
        <v>271</v>
      </c>
      <c r="B272" s="4">
        <v>1</v>
      </c>
      <c r="E272" s="5">
        <v>4</v>
      </c>
    </row>
    <row r="273" spans="1:5" x14ac:dyDescent="0.25">
      <c r="A273">
        <v>272</v>
      </c>
      <c r="B273" s="4">
        <v>1</v>
      </c>
      <c r="D273" s="3">
        <v>3</v>
      </c>
      <c r="E273" s="5">
        <v>4</v>
      </c>
    </row>
    <row r="274" spans="1:5" x14ac:dyDescent="0.25">
      <c r="A274">
        <v>273</v>
      </c>
      <c r="B274" s="4">
        <v>1</v>
      </c>
      <c r="D274" s="3">
        <v>3</v>
      </c>
      <c r="E274" s="5">
        <v>4</v>
      </c>
    </row>
    <row r="275" spans="1:5" x14ac:dyDescent="0.25">
      <c r="A275">
        <v>274</v>
      </c>
      <c r="D275" s="3">
        <v>3</v>
      </c>
      <c r="E275" s="5">
        <v>4</v>
      </c>
    </row>
    <row r="276" spans="1:5" x14ac:dyDescent="0.25">
      <c r="A276">
        <v>275</v>
      </c>
      <c r="D276" s="3">
        <v>3</v>
      </c>
      <c r="E276" s="5">
        <v>4</v>
      </c>
    </row>
    <row r="277" spans="1:5" x14ac:dyDescent="0.25">
      <c r="A277">
        <v>276</v>
      </c>
      <c r="D277" s="3">
        <v>3</v>
      </c>
    </row>
    <row r="278" spans="1:5" x14ac:dyDescent="0.25">
      <c r="A278">
        <v>277</v>
      </c>
      <c r="D278" s="3">
        <v>3</v>
      </c>
    </row>
    <row r="279" spans="1:5" x14ac:dyDescent="0.25">
      <c r="A279">
        <v>278</v>
      </c>
      <c r="D279" s="3">
        <v>3</v>
      </c>
    </row>
    <row r="280" spans="1:5" x14ac:dyDescent="0.25">
      <c r="A280">
        <v>279</v>
      </c>
      <c r="C280" s="2">
        <v>2</v>
      </c>
    </row>
    <row r="281" spans="1:5" x14ac:dyDescent="0.25">
      <c r="A281">
        <v>280</v>
      </c>
      <c r="C281" s="2">
        <v>2</v>
      </c>
    </row>
    <row r="282" spans="1:5" x14ac:dyDescent="0.25">
      <c r="A282">
        <v>281</v>
      </c>
      <c r="C282" s="2">
        <v>2</v>
      </c>
    </row>
    <row r="283" spans="1:5" x14ac:dyDescent="0.25">
      <c r="A283">
        <v>282</v>
      </c>
      <c r="C283" s="2">
        <v>2</v>
      </c>
    </row>
    <row r="284" spans="1:5" x14ac:dyDescent="0.25">
      <c r="A284">
        <v>283</v>
      </c>
      <c r="C284" s="2">
        <v>2</v>
      </c>
    </row>
    <row r="285" spans="1:5" x14ac:dyDescent="0.25">
      <c r="A285">
        <v>284</v>
      </c>
      <c r="C285" s="2">
        <v>2</v>
      </c>
    </row>
    <row r="286" spans="1:5" x14ac:dyDescent="0.25">
      <c r="A286">
        <v>285</v>
      </c>
      <c r="C286" s="2">
        <v>2</v>
      </c>
    </row>
    <row r="287" spans="1:5" x14ac:dyDescent="0.25">
      <c r="A287">
        <v>286</v>
      </c>
      <c r="C287" s="2">
        <v>2</v>
      </c>
    </row>
    <row r="288" spans="1:5" x14ac:dyDescent="0.25">
      <c r="A288">
        <v>287</v>
      </c>
      <c r="B288" s="4">
        <v>1</v>
      </c>
    </row>
    <row r="289" spans="1:5" x14ac:dyDescent="0.25">
      <c r="A289">
        <v>288</v>
      </c>
      <c r="B289" s="4">
        <v>1</v>
      </c>
    </row>
    <row r="290" spans="1:5" x14ac:dyDescent="0.25">
      <c r="A290">
        <v>289</v>
      </c>
      <c r="B290" s="4">
        <v>1</v>
      </c>
    </row>
    <row r="291" spans="1:5" x14ac:dyDescent="0.25">
      <c r="A291">
        <v>290</v>
      </c>
      <c r="B291" s="4">
        <v>1</v>
      </c>
      <c r="E291" s="5">
        <v>4</v>
      </c>
    </row>
    <row r="292" spans="1:5" x14ac:dyDescent="0.25">
      <c r="A292">
        <v>291</v>
      </c>
      <c r="B292" s="4">
        <v>1</v>
      </c>
      <c r="E292" s="5">
        <v>4</v>
      </c>
    </row>
    <row r="293" spans="1:5" x14ac:dyDescent="0.25">
      <c r="A293">
        <v>292</v>
      </c>
      <c r="B293" s="4">
        <v>1</v>
      </c>
      <c r="E293" s="5">
        <v>4</v>
      </c>
    </row>
    <row r="294" spans="1:5" x14ac:dyDescent="0.25">
      <c r="A294">
        <v>293</v>
      </c>
      <c r="B294" s="4">
        <v>1</v>
      </c>
      <c r="D294" s="3">
        <v>3</v>
      </c>
      <c r="E294" s="5">
        <v>4</v>
      </c>
    </row>
    <row r="295" spans="1:5" x14ac:dyDescent="0.25">
      <c r="A295">
        <v>294</v>
      </c>
      <c r="D295" s="3">
        <v>3</v>
      </c>
      <c r="E295" s="5">
        <v>4</v>
      </c>
    </row>
    <row r="296" spans="1:5" x14ac:dyDescent="0.25">
      <c r="A296">
        <v>295</v>
      </c>
      <c r="D296" s="3">
        <v>3</v>
      </c>
      <c r="E296" s="5">
        <v>4</v>
      </c>
    </row>
    <row r="297" spans="1:5" x14ac:dyDescent="0.25">
      <c r="A297">
        <v>296</v>
      </c>
      <c r="D297" s="3">
        <v>3</v>
      </c>
      <c r="E297" s="5">
        <v>4</v>
      </c>
    </row>
    <row r="298" spans="1:5" x14ac:dyDescent="0.25">
      <c r="A298">
        <v>297</v>
      </c>
      <c r="D298" s="3">
        <v>3</v>
      </c>
      <c r="E298" s="5">
        <v>4</v>
      </c>
    </row>
    <row r="299" spans="1:5" x14ac:dyDescent="0.25">
      <c r="A299">
        <v>298</v>
      </c>
      <c r="D299" s="3">
        <v>3</v>
      </c>
    </row>
    <row r="300" spans="1:5" x14ac:dyDescent="0.25">
      <c r="A300">
        <v>299</v>
      </c>
      <c r="D300" s="3">
        <v>3</v>
      </c>
    </row>
    <row r="301" spans="1:5" x14ac:dyDescent="0.25">
      <c r="A301">
        <v>300</v>
      </c>
    </row>
    <row r="302" spans="1:5" x14ac:dyDescent="0.25">
      <c r="A302">
        <v>301</v>
      </c>
      <c r="C302" s="2">
        <v>2</v>
      </c>
    </row>
    <row r="303" spans="1:5" x14ac:dyDescent="0.25">
      <c r="A303">
        <v>302</v>
      </c>
      <c r="C303" s="2">
        <v>2</v>
      </c>
    </row>
    <row r="304" spans="1:5" x14ac:dyDescent="0.25">
      <c r="A304">
        <v>303</v>
      </c>
      <c r="C304" s="2">
        <v>2</v>
      </c>
    </row>
    <row r="305" spans="1:5" x14ac:dyDescent="0.25">
      <c r="A305">
        <v>304</v>
      </c>
      <c r="C305" s="2">
        <v>2</v>
      </c>
    </row>
    <row r="306" spans="1:5" x14ac:dyDescent="0.25">
      <c r="A306">
        <v>305</v>
      </c>
      <c r="C306" s="2">
        <v>2</v>
      </c>
    </row>
    <row r="307" spans="1:5" x14ac:dyDescent="0.25">
      <c r="A307">
        <v>306</v>
      </c>
      <c r="C307" s="2">
        <v>2</v>
      </c>
    </row>
    <row r="308" spans="1:5" x14ac:dyDescent="0.25">
      <c r="A308">
        <v>307</v>
      </c>
      <c r="C308" s="2">
        <v>2</v>
      </c>
    </row>
    <row r="309" spans="1:5" x14ac:dyDescent="0.25">
      <c r="A309">
        <v>308</v>
      </c>
      <c r="C309" s="2">
        <v>2</v>
      </c>
    </row>
    <row r="310" spans="1:5" x14ac:dyDescent="0.25">
      <c r="A310">
        <v>309</v>
      </c>
      <c r="B310" s="4">
        <v>1</v>
      </c>
    </row>
    <row r="311" spans="1:5" x14ac:dyDescent="0.25">
      <c r="A311">
        <v>310</v>
      </c>
      <c r="B311" s="4">
        <v>1</v>
      </c>
    </row>
    <row r="312" spans="1:5" x14ac:dyDescent="0.25">
      <c r="A312">
        <v>311</v>
      </c>
      <c r="B312" s="4">
        <v>1</v>
      </c>
    </row>
    <row r="313" spans="1:5" x14ac:dyDescent="0.25">
      <c r="A313">
        <v>312</v>
      </c>
      <c r="B313" s="4">
        <v>1</v>
      </c>
    </row>
    <row r="314" spans="1:5" x14ac:dyDescent="0.25">
      <c r="A314">
        <v>313</v>
      </c>
      <c r="B314" s="4">
        <v>1</v>
      </c>
      <c r="E314" s="5">
        <v>4</v>
      </c>
    </row>
    <row r="315" spans="1:5" x14ac:dyDescent="0.25">
      <c r="A315">
        <v>314</v>
      </c>
      <c r="B315" s="4">
        <v>1</v>
      </c>
      <c r="E315" s="5">
        <v>4</v>
      </c>
    </row>
    <row r="316" spans="1:5" x14ac:dyDescent="0.25">
      <c r="A316">
        <v>315</v>
      </c>
      <c r="B316" s="4">
        <v>1</v>
      </c>
      <c r="E316" s="5">
        <v>4</v>
      </c>
    </row>
    <row r="317" spans="1:5" x14ac:dyDescent="0.25">
      <c r="A317">
        <v>316</v>
      </c>
      <c r="B317" s="4">
        <v>1</v>
      </c>
      <c r="D317" s="3">
        <v>3</v>
      </c>
      <c r="E317" s="5">
        <v>4</v>
      </c>
    </row>
    <row r="318" spans="1:5" x14ac:dyDescent="0.25">
      <c r="A318">
        <v>317</v>
      </c>
      <c r="D318" s="3">
        <v>3</v>
      </c>
      <c r="E318" s="5">
        <v>4</v>
      </c>
    </row>
    <row r="319" spans="1:5" x14ac:dyDescent="0.25">
      <c r="A319">
        <v>318</v>
      </c>
      <c r="D319" s="3">
        <v>3</v>
      </c>
      <c r="E319" s="5">
        <v>4</v>
      </c>
    </row>
    <row r="320" spans="1:5" x14ac:dyDescent="0.25">
      <c r="A320">
        <v>319</v>
      </c>
      <c r="D320" s="3">
        <v>3</v>
      </c>
      <c r="E320" s="5">
        <v>4</v>
      </c>
    </row>
    <row r="321" spans="1:5" x14ac:dyDescent="0.25">
      <c r="A321">
        <v>320</v>
      </c>
      <c r="D321" s="3">
        <v>3</v>
      </c>
    </row>
    <row r="322" spans="1:5" x14ac:dyDescent="0.25">
      <c r="A322">
        <v>321</v>
      </c>
      <c r="C322" s="2">
        <v>2</v>
      </c>
      <c r="D322" s="3">
        <v>3</v>
      </c>
    </row>
    <row r="323" spans="1:5" x14ac:dyDescent="0.25">
      <c r="A323">
        <v>322</v>
      </c>
      <c r="C323" s="2">
        <v>2</v>
      </c>
      <c r="D323" s="3">
        <v>3</v>
      </c>
    </row>
    <row r="324" spans="1:5" x14ac:dyDescent="0.25">
      <c r="A324">
        <v>323</v>
      </c>
      <c r="C324" s="2">
        <v>2</v>
      </c>
      <c r="D324" s="3">
        <v>3</v>
      </c>
    </row>
    <row r="325" spans="1:5" x14ac:dyDescent="0.25">
      <c r="A325">
        <v>324</v>
      </c>
      <c r="C325" s="2">
        <v>2</v>
      </c>
    </row>
    <row r="326" spans="1:5" x14ac:dyDescent="0.25">
      <c r="A326">
        <v>325</v>
      </c>
      <c r="C326" s="2">
        <v>2</v>
      </c>
    </row>
    <row r="327" spans="1:5" x14ac:dyDescent="0.25">
      <c r="A327">
        <v>326</v>
      </c>
      <c r="C327" s="2">
        <v>2</v>
      </c>
    </row>
    <row r="328" spans="1:5" x14ac:dyDescent="0.25">
      <c r="A328">
        <v>327</v>
      </c>
      <c r="C328" s="2">
        <v>2</v>
      </c>
    </row>
    <row r="329" spans="1:5" x14ac:dyDescent="0.25">
      <c r="A329">
        <v>328</v>
      </c>
      <c r="C329" s="2">
        <v>2</v>
      </c>
    </row>
    <row r="330" spans="1:5" x14ac:dyDescent="0.25">
      <c r="A330">
        <v>329</v>
      </c>
      <c r="B330" s="4">
        <v>1</v>
      </c>
      <c r="C330" s="2">
        <v>2</v>
      </c>
    </row>
    <row r="331" spans="1:5" x14ac:dyDescent="0.25">
      <c r="A331">
        <v>330</v>
      </c>
      <c r="B331" s="4">
        <v>1</v>
      </c>
    </row>
    <row r="332" spans="1:5" x14ac:dyDescent="0.25">
      <c r="A332">
        <v>331</v>
      </c>
      <c r="B332" s="4">
        <v>1</v>
      </c>
    </row>
    <row r="333" spans="1:5" x14ac:dyDescent="0.25">
      <c r="A333">
        <v>332</v>
      </c>
      <c r="B333" s="4">
        <v>1</v>
      </c>
    </row>
    <row r="334" spans="1:5" x14ac:dyDescent="0.25">
      <c r="A334">
        <v>333</v>
      </c>
      <c r="B334" s="4">
        <v>1</v>
      </c>
      <c r="E334" s="5">
        <v>4</v>
      </c>
    </row>
    <row r="335" spans="1:5" x14ac:dyDescent="0.25">
      <c r="A335">
        <v>334</v>
      </c>
      <c r="B335" s="4">
        <v>1</v>
      </c>
      <c r="E335" s="5">
        <v>4</v>
      </c>
    </row>
    <row r="336" spans="1:5" x14ac:dyDescent="0.25">
      <c r="A336">
        <v>335</v>
      </c>
      <c r="B336" s="4">
        <v>1</v>
      </c>
      <c r="E336" s="5">
        <v>4</v>
      </c>
    </row>
    <row r="337" spans="1:5" x14ac:dyDescent="0.25">
      <c r="A337">
        <v>336</v>
      </c>
      <c r="B337" s="4">
        <v>1</v>
      </c>
      <c r="D337" s="3">
        <v>3</v>
      </c>
      <c r="E337" s="5">
        <v>4</v>
      </c>
    </row>
    <row r="338" spans="1:5" x14ac:dyDescent="0.25">
      <c r="A338">
        <v>337</v>
      </c>
      <c r="D338" s="3">
        <v>3</v>
      </c>
      <c r="E338" s="5">
        <v>4</v>
      </c>
    </row>
    <row r="339" spans="1:5" x14ac:dyDescent="0.25">
      <c r="A339">
        <v>338</v>
      </c>
      <c r="D339" s="3">
        <v>3</v>
      </c>
      <c r="E339" s="5">
        <v>4</v>
      </c>
    </row>
    <row r="340" spans="1:5" x14ac:dyDescent="0.25">
      <c r="A340">
        <v>339</v>
      </c>
      <c r="D340" s="3">
        <v>3</v>
      </c>
      <c r="E340" s="5">
        <v>4</v>
      </c>
    </row>
    <row r="341" spans="1:5" x14ac:dyDescent="0.25">
      <c r="A341">
        <v>340</v>
      </c>
      <c r="D341" s="3">
        <v>3</v>
      </c>
      <c r="E341" s="5">
        <v>4</v>
      </c>
    </row>
    <row r="342" spans="1:5" x14ac:dyDescent="0.25">
      <c r="A342">
        <v>341</v>
      </c>
      <c r="D342" s="3">
        <v>3</v>
      </c>
    </row>
    <row r="343" spans="1:5" x14ac:dyDescent="0.25">
      <c r="A343">
        <v>342</v>
      </c>
      <c r="D343" s="3">
        <v>3</v>
      </c>
    </row>
    <row r="344" spans="1:5" x14ac:dyDescent="0.25">
      <c r="A344">
        <v>343</v>
      </c>
    </row>
    <row r="345" spans="1:5" x14ac:dyDescent="0.25">
      <c r="A345">
        <v>344</v>
      </c>
    </row>
    <row r="346" spans="1:5" x14ac:dyDescent="0.25">
      <c r="A346">
        <v>345</v>
      </c>
    </row>
    <row r="347" spans="1:5" x14ac:dyDescent="0.25">
      <c r="A347">
        <v>346</v>
      </c>
    </row>
    <row r="348" spans="1:5" x14ac:dyDescent="0.25">
      <c r="A348">
        <v>347</v>
      </c>
      <c r="C348" s="2">
        <v>2</v>
      </c>
    </row>
    <row r="349" spans="1:5" x14ac:dyDescent="0.25">
      <c r="A349">
        <v>348</v>
      </c>
      <c r="C349" s="2">
        <v>2</v>
      </c>
    </row>
    <row r="350" spans="1:5" x14ac:dyDescent="0.25">
      <c r="A350">
        <v>349</v>
      </c>
      <c r="C350" s="2">
        <v>2</v>
      </c>
    </row>
    <row r="351" spans="1:5" x14ac:dyDescent="0.25">
      <c r="A351">
        <v>350</v>
      </c>
      <c r="C351" s="2">
        <v>2</v>
      </c>
    </row>
    <row r="352" spans="1:5" x14ac:dyDescent="0.25">
      <c r="A352">
        <v>351</v>
      </c>
      <c r="C352" s="2">
        <v>2</v>
      </c>
    </row>
    <row r="353" spans="1:5" x14ac:dyDescent="0.25">
      <c r="A353">
        <v>352</v>
      </c>
      <c r="C353" s="2">
        <v>2</v>
      </c>
    </row>
    <row r="354" spans="1:5" x14ac:dyDescent="0.25">
      <c r="A354">
        <v>353</v>
      </c>
      <c r="B354" s="4">
        <v>1</v>
      </c>
      <c r="C354" s="2">
        <v>2</v>
      </c>
    </row>
    <row r="355" spans="1:5" x14ac:dyDescent="0.25">
      <c r="A355">
        <v>354</v>
      </c>
      <c r="B355" s="4">
        <v>1</v>
      </c>
      <c r="C355" s="2">
        <v>2</v>
      </c>
    </row>
    <row r="356" spans="1:5" x14ac:dyDescent="0.25">
      <c r="A356">
        <v>355</v>
      </c>
      <c r="B356" s="4">
        <v>1</v>
      </c>
    </row>
    <row r="357" spans="1:5" x14ac:dyDescent="0.25">
      <c r="A357">
        <v>356</v>
      </c>
      <c r="B357" s="4">
        <v>1</v>
      </c>
    </row>
    <row r="358" spans="1:5" x14ac:dyDescent="0.25">
      <c r="A358">
        <v>357</v>
      </c>
      <c r="B358" s="4">
        <v>1</v>
      </c>
      <c r="E358" s="5">
        <v>4</v>
      </c>
    </row>
    <row r="359" spans="1:5" x14ac:dyDescent="0.25">
      <c r="A359">
        <v>358</v>
      </c>
      <c r="B359" s="4">
        <v>1</v>
      </c>
      <c r="E359" s="5">
        <v>4</v>
      </c>
    </row>
    <row r="360" spans="1:5" x14ac:dyDescent="0.25">
      <c r="A360">
        <v>359</v>
      </c>
      <c r="B360" s="4">
        <v>1</v>
      </c>
      <c r="E360" s="5">
        <v>4</v>
      </c>
    </row>
    <row r="361" spans="1:5" x14ac:dyDescent="0.25">
      <c r="A361">
        <v>360</v>
      </c>
      <c r="D361" s="3">
        <v>3</v>
      </c>
      <c r="E361" s="5">
        <v>4</v>
      </c>
    </row>
    <row r="362" spans="1:5" x14ac:dyDescent="0.25">
      <c r="A362">
        <v>361</v>
      </c>
      <c r="D362" s="3">
        <v>3</v>
      </c>
      <c r="E362" s="5">
        <v>4</v>
      </c>
    </row>
    <row r="363" spans="1:5" x14ac:dyDescent="0.25">
      <c r="A363">
        <v>362</v>
      </c>
      <c r="D363" s="3">
        <v>3</v>
      </c>
      <c r="E363" s="5">
        <v>4</v>
      </c>
    </row>
    <row r="364" spans="1:5" x14ac:dyDescent="0.25">
      <c r="A364">
        <v>363</v>
      </c>
      <c r="D364" s="3">
        <v>3</v>
      </c>
      <c r="E364" s="5">
        <v>4</v>
      </c>
    </row>
    <row r="365" spans="1:5" x14ac:dyDescent="0.25">
      <c r="A365">
        <v>364</v>
      </c>
      <c r="D365" s="3">
        <v>3</v>
      </c>
      <c r="E365" s="5">
        <v>4</v>
      </c>
    </row>
    <row r="366" spans="1:5" x14ac:dyDescent="0.25">
      <c r="A366">
        <v>365</v>
      </c>
      <c r="D366" s="3">
        <v>3</v>
      </c>
    </row>
    <row r="367" spans="1:5" x14ac:dyDescent="0.25">
      <c r="A367">
        <v>366</v>
      </c>
      <c r="D367" s="3">
        <v>3</v>
      </c>
    </row>
    <row r="368" spans="1:5" x14ac:dyDescent="0.25">
      <c r="A368">
        <v>367</v>
      </c>
    </row>
    <row r="369" spans="1:5" x14ac:dyDescent="0.25">
      <c r="A369">
        <v>368</v>
      </c>
      <c r="C369" s="2">
        <v>2</v>
      </c>
    </row>
    <row r="370" spans="1:5" x14ac:dyDescent="0.25">
      <c r="A370">
        <v>369</v>
      </c>
      <c r="C370" s="2">
        <v>2</v>
      </c>
    </row>
    <row r="371" spans="1:5" x14ac:dyDescent="0.25">
      <c r="A371">
        <v>370</v>
      </c>
      <c r="C371" s="2">
        <v>2</v>
      </c>
    </row>
    <row r="372" spans="1:5" x14ac:dyDescent="0.25">
      <c r="A372">
        <v>371</v>
      </c>
      <c r="C372" s="2">
        <v>2</v>
      </c>
    </row>
    <row r="373" spans="1:5" x14ac:dyDescent="0.25">
      <c r="A373">
        <v>372</v>
      </c>
      <c r="C373" s="2">
        <v>2</v>
      </c>
    </row>
    <row r="374" spans="1:5" x14ac:dyDescent="0.25">
      <c r="A374">
        <v>373</v>
      </c>
      <c r="C374" s="2">
        <v>2</v>
      </c>
    </row>
    <row r="375" spans="1:5" x14ac:dyDescent="0.25">
      <c r="A375">
        <v>374</v>
      </c>
      <c r="C375" s="2">
        <v>2</v>
      </c>
    </row>
    <row r="376" spans="1:5" x14ac:dyDescent="0.25">
      <c r="A376">
        <v>375</v>
      </c>
      <c r="B376" s="4">
        <v>1</v>
      </c>
      <c r="C376" s="2">
        <v>2</v>
      </c>
    </row>
    <row r="377" spans="1:5" x14ac:dyDescent="0.25">
      <c r="A377">
        <v>376</v>
      </c>
      <c r="B377" s="4">
        <v>1</v>
      </c>
    </row>
    <row r="378" spans="1:5" x14ac:dyDescent="0.25">
      <c r="A378">
        <v>377</v>
      </c>
      <c r="B378" s="4">
        <v>1</v>
      </c>
    </row>
    <row r="379" spans="1:5" x14ac:dyDescent="0.25">
      <c r="A379">
        <v>378</v>
      </c>
      <c r="B379" s="4">
        <v>1</v>
      </c>
    </row>
    <row r="380" spans="1:5" x14ac:dyDescent="0.25">
      <c r="A380">
        <v>379</v>
      </c>
      <c r="B380" s="4">
        <v>1</v>
      </c>
      <c r="E380" s="5">
        <v>4</v>
      </c>
    </row>
    <row r="381" spans="1:5" x14ac:dyDescent="0.25">
      <c r="A381">
        <v>380</v>
      </c>
      <c r="B381" s="4">
        <v>1</v>
      </c>
      <c r="E381" s="5">
        <v>4</v>
      </c>
    </row>
    <row r="382" spans="1:5" x14ac:dyDescent="0.25">
      <c r="A382">
        <v>381</v>
      </c>
      <c r="B382" s="4">
        <v>1</v>
      </c>
      <c r="E382" s="5">
        <v>4</v>
      </c>
    </row>
    <row r="383" spans="1:5" x14ac:dyDescent="0.25">
      <c r="A383">
        <v>382</v>
      </c>
      <c r="D383" s="3">
        <v>3</v>
      </c>
      <c r="E383" s="5">
        <v>4</v>
      </c>
    </row>
    <row r="384" spans="1:5" x14ac:dyDescent="0.25">
      <c r="A384">
        <v>383</v>
      </c>
      <c r="D384" s="3">
        <v>3</v>
      </c>
      <c r="E384" s="5">
        <v>4</v>
      </c>
    </row>
    <row r="385" spans="1:5" x14ac:dyDescent="0.25">
      <c r="A385">
        <v>384</v>
      </c>
      <c r="D385" s="3">
        <v>3</v>
      </c>
      <c r="E385" s="5">
        <v>4</v>
      </c>
    </row>
    <row r="386" spans="1:5" x14ac:dyDescent="0.25">
      <c r="A386">
        <v>385</v>
      </c>
      <c r="D386" s="3">
        <v>3</v>
      </c>
      <c r="E386" s="5">
        <v>4</v>
      </c>
    </row>
    <row r="387" spans="1:5" x14ac:dyDescent="0.25">
      <c r="A387">
        <v>386</v>
      </c>
      <c r="D387" s="3">
        <v>3</v>
      </c>
      <c r="E387" s="5">
        <v>4</v>
      </c>
    </row>
    <row r="388" spans="1:5" x14ac:dyDescent="0.25">
      <c r="A388">
        <v>387</v>
      </c>
      <c r="D388" s="3">
        <v>3</v>
      </c>
    </row>
    <row r="389" spans="1:5" x14ac:dyDescent="0.25">
      <c r="A389">
        <v>388</v>
      </c>
      <c r="C389" s="2">
        <v>2</v>
      </c>
      <c r="D389" s="3">
        <v>3</v>
      </c>
    </row>
    <row r="390" spans="1:5" x14ac:dyDescent="0.25">
      <c r="A390">
        <v>389</v>
      </c>
      <c r="C390" s="2">
        <v>2</v>
      </c>
    </row>
    <row r="391" spans="1:5" x14ac:dyDescent="0.25">
      <c r="A391">
        <v>390</v>
      </c>
      <c r="C391" s="2">
        <v>2</v>
      </c>
    </row>
    <row r="392" spans="1:5" x14ac:dyDescent="0.25">
      <c r="A392">
        <v>391</v>
      </c>
      <c r="C392" s="2">
        <v>2</v>
      </c>
    </row>
    <row r="393" spans="1:5" x14ac:dyDescent="0.25">
      <c r="A393">
        <v>392</v>
      </c>
      <c r="C393" s="2">
        <v>2</v>
      </c>
    </row>
    <row r="394" spans="1:5" x14ac:dyDescent="0.25">
      <c r="A394">
        <v>393</v>
      </c>
      <c r="C394" s="2">
        <v>2</v>
      </c>
    </row>
    <row r="395" spans="1:5" x14ac:dyDescent="0.25">
      <c r="A395">
        <v>394</v>
      </c>
      <c r="C395" s="2">
        <v>2</v>
      </c>
    </row>
    <row r="396" spans="1:5" x14ac:dyDescent="0.25">
      <c r="A396">
        <v>395</v>
      </c>
      <c r="C396" s="2">
        <v>2</v>
      </c>
    </row>
    <row r="397" spans="1:5" x14ac:dyDescent="0.25">
      <c r="A397">
        <v>396</v>
      </c>
      <c r="B397" s="4">
        <v>1</v>
      </c>
      <c r="C397" s="2">
        <v>2</v>
      </c>
    </row>
    <row r="398" spans="1:5" x14ac:dyDescent="0.25">
      <c r="A398">
        <v>397</v>
      </c>
      <c r="B398" s="4">
        <v>1</v>
      </c>
    </row>
    <row r="399" spans="1:5" x14ac:dyDescent="0.25">
      <c r="A399">
        <v>398</v>
      </c>
      <c r="B399" s="4">
        <v>1</v>
      </c>
    </row>
    <row r="400" spans="1:5" x14ac:dyDescent="0.25">
      <c r="A400">
        <v>399</v>
      </c>
      <c r="B400" s="4">
        <v>1</v>
      </c>
    </row>
    <row r="401" spans="1:5" x14ac:dyDescent="0.25">
      <c r="A401">
        <v>400</v>
      </c>
      <c r="B401" s="4">
        <v>1</v>
      </c>
    </row>
    <row r="402" spans="1:5" x14ac:dyDescent="0.25">
      <c r="A402">
        <v>401</v>
      </c>
      <c r="B402" s="4">
        <v>1</v>
      </c>
    </row>
    <row r="403" spans="1:5" x14ac:dyDescent="0.25">
      <c r="A403">
        <v>402</v>
      </c>
      <c r="B403" s="4">
        <v>1</v>
      </c>
      <c r="E403" s="5">
        <v>4</v>
      </c>
    </row>
    <row r="404" spans="1:5" x14ac:dyDescent="0.25">
      <c r="A404">
        <v>403</v>
      </c>
      <c r="B404" s="4">
        <v>1</v>
      </c>
      <c r="E404" s="5">
        <v>4</v>
      </c>
    </row>
    <row r="405" spans="1:5" x14ac:dyDescent="0.25">
      <c r="A405">
        <v>404</v>
      </c>
      <c r="B405" s="4">
        <v>1</v>
      </c>
      <c r="E405" s="5">
        <v>4</v>
      </c>
    </row>
    <row r="406" spans="1:5" x14ac:dyDescent="0.25">
      <c r="A406">
        <v>405</v>
      </c>
      <c r="B406" s="4">
        <v>1</v>
      </c>
      <c r="E406" s="5">
        <v>4</v>
      </c>
    </row>
    <row r="407" spans="1:5" x14ac:dyDescent="0.25">
      <c r="A407">
        <v>406</v>
      </c>
      <c r="D407" s="3">
        <v>3</v>
      </c>
      <c r="E407" s="5">
        <v>4</v>
      </c>
    </row>
    <row r="408" spans="1:5" x14ac:dyDescent="0.25">
      <c r="A408">
        <v>407</v>
      </c>
      <c r="D408" s="3">
        <v>3</v>
      </c>
      <c r="E408" s="5">
        <v>4</v>
      </c>
    </row>
    <row r="409" spans="1:5" x14ac:dyDescent="0.25">
      <c r="A409">
        <v>408</v>
      </c>
      <c r="D409" s="3">
        <v>3</v>
      </c>
      <c r="E409" s="5">
        <v>4</v>
      </c>
    </row>
    <row r="410" spans="1:5" x14ac:dyDescent="0.25">
      <c r="A410">
        <v>409</v>
      </c>
      <c r="C410" s="2">
        <v>2</v>
      </c>
      <c r="D410" s="3">
        <v>3</v>
      </c>
      <c r="E410" s="5">
        <v>4</v>
      </c>
    </row>
    <row r="411" spans="1:5" x14ac:dyDescent="0.25">
      <c r="A411">
        <v>410</v>
      </c>
      <c r="C411" s="2">
        <v>2</v>
      </c>
      <c r="D411" s="3">
        <v>3</v>
      </c>
      <c r="E411" s="5">
        <v>4</v>
      </c>
    </row>
    <row r="412" spans="1:5" x14ac:dyDescent="0.25">
      <c r="A412">
        <v>411</v>
      </c>
      <c r="C412" s="2">
        <v>2</v>
      </c>
      <c r="D412" s="3">
        <v>3</v>
      </c>
    </row>
    <row r="413" spans="1:5" x14ac:dyDescent="0.25">
      <c r="A413">
        <v>412</v>
      </c>
      <c r="C413" s="2">
        <v>2</v>
      </c>
      <c r="D413" s="3">
        <v>3</v>
      </c>
    </row>
    <row r="414" spans="1:5" x14ac:dyDescent="0.25">
      <c r="A414">
        <v>413</v>
      </c>
      <c r="C414" s="2">
        <v>2</v>
      </c>
      <c r="D414" s="3">
        <v>3</v>
      </c>
    </row>
    <row r="415" spans="1:5" x14ac:dyDescent="0.25">
      <c r="A415">
        <v>414</v>
      </c>
      <c r="C415" s="2">
        <v>2</v>
      </c>
      <c r="D415" s="3">
        <v>3</v>
      </c>
    </row>
    <row r="416" spans="1:5" x14ac:dyDescent="0.25">
      <c r="A416">
        <v>415</v>
      </c>
      <c r="C416" s="2">
        <v>2</v>
      </c>
      <c r="D416" s="3">
        <v>3</v>
      </c>
    </row>
    <row r="417" spans="1:6" x14ac:dyDescent="0.25">
      <c r="A417">
        <v>416</v>
      </c>
      <c r="C417" s="2">
        <v>2</v>
      </c>
    </row>
    <row r="418" spans="1:6" x14ac:dyDescent="0.25">
      <c r="A418">
        <v>417</v>
      </c>
      <c r="C418" s="2">
        <v>2</v>
      </c>
    </row>
    <row r="419" spans="1:6" x14ac:dyDescent="0.25">
      <c r="A419">
        <v>418</v>
      </c>
      <c r="C419" s="2">
        <v>2</v>
      </c>
    </row>
    <row r="420" spans="1:6" x14ac:dyDescent="0.25">
      <c r="A420">
        <v>419</v>
      </c>
      <c r="B420" s="4">
        <v>1</v>
      </c>
      <c r="C420" s="2">
        <v>2</v>
      </c>
    </row>
    <row r="421" spans="1:6" x14ac:dyDescent="0.25">
      <c r="A421">
        <v>420</v>
      </c>
      <c r="B421" s="4">
        <v>1</v>
      </c>
      <c r="C421" s="2">
        <v>2</v>
      </c>
    </row>
    <row r="422" spans="1:6" x14ac:dyDescent="0.25">
      <c r="A422">
        <v>421</v>
      </c>
      <c r="B422" s="4">
        <v>1</v>
      </c>
    </row>
    <row r="423" spans="1:6" x14ac:dyDescent="0.25">
      <c r="A423">
        <v>422</v>
      </c>
      <c r="B423" s="4">
        <v>1</v>
      </c>
      <c r="F423" t="s">
        <v>22</v>
      </c>
    </row>
    <row r="424" spans="1:6" x14ac:dyDescent="0.25">
      <c r="A424">
        <v>423</v>
      </c>
    </row>
    <row r="425" spans="1:6" x14ac:dyDescent="0.25">
      <c r="A425">
        <v>424</v>
      </c>
      <c r="F425" t="s">
        <v>22</v>
      </c>
    </row>
    <row r="426" spans="1:6" x14ac:dyDescent="0.25">
      <c r="A426">
        <v>425</v>
      </c>
      <c r="B426" s="4">
        <v>1</v>
      </c>
    </row>
    <row r="427" spans="1:6" x14ac:dyDescent="0.25">
      <c r="A427">
        <v>426</v>
      </c>
      <c r="B427" s="4">
        <v>1</v>
      </c>
    </row>
    <row r="428" spans="1:6" x14ac:dyDescent="0.25">
      <c r="A428">
        <v>427</v>
      </c>
      <c r="B428" s="4">
        <v>1</v>
      </c>
    </row>
    <row r="429" spans="1:6" x14ac:dyDescent="0.25">
      <c r="A429">
        <v>428</v>
      </c>
      <c r="B429" s="4">
        <v>1</v>
      </c>
      <c r="E429" s="5">
        <v>4</v>
      </c>
    </row>
    <row r="430" spans="1:6" x14ac:dyDescent="0.25">
      <c r="A430">
        <v>429</v>
      </c>
      <c r="B430" s="4">
        <v>1</v>
      </c>
      <c r="E430" s="5">
        <v>4</v>
      </c>
    </row>
    <row r="431" spans="1:6" x14ac:dyDescent="0.25">
      <c r="A431">
        <v>430</v>
      </c>
      <c r="B431" s="4">
        <v>1</v>
      </c>
      <c r="E431" s="5">
        <v>4</v>
      </c>
    </row>
    <row r="432" spans="1:6" x14ac:dyDescent="0.25">
      <c r="A432">
        <v>431</v>
      </c>
      <c r="B432" s="4">
        <v>1</v>
      </c>
      <c r="E432" s="5">
        <v>4</v>
      </c>
    </row>
    <row r="433" spans="1:5" x14ac:dyDescent="0.25">
      <c r="A433">
        <v>432</v>
      </c>
      <c r="B433" s="4">
        <v>1</v>
      </c>
      <c r="E433" s="5">
        <v>4</v>
      </c>
    </row>
    <row r="434" spans="1:5" x14ac:dyDescent="0.25">
      <c r="A434">
        <v>433</v>
      </c>
      <c r="B434" s="4">
        <v>1</v>
      </c>
      <c r="D434" s="3">
        <v>3</v>
      </c>
      <c r="E434" s="5">
        <v>4</v>
      </c>
    </row>
    <row r="435" spans="1:5" x14ac:dyDescent="0.25">
      <c r="A435">
        <v>434</v>
      </c>
      <c r="B435" s="4">
        <v>1</v>
      </c>
      <c r="D435" s="3">
        <v>3</v>
      </c>
      <c r="E435" s="5">
        <v>4</v>
      </c>
    </row>
    <row r="436" spans="1:5" x14ac:dyDescent="0.25">
      <c r="A436">
        <v>435</v>
      </c>
      <c r="D436" s="3">
        <v>3</v>
      </c>
      <c r="E436" s="5">
        <v>4</v>
      </c>
    </row>
    <row r="437" spans="1:5" x14ac:dyDescent="0.25">
      <c r="A437">
        <v>436</v>
      </c>
      <c r="D437" s="3">
        <v>3</v>
      </c>
      <c r="E437" s="5">
        <v>4</v>
      </c>
    </row>
    <row r="438" spans="1:5" x14ac:dyDescent="0.25">
      <c r="A438">
        <v>437</v>
      </c>
      <c r="D438" s="3">
        <v>3</v>
      </c>
      <c r="E438" s="5">
        <v>4</v>
      </c>
    </row>
    <row r="439" spans="1:5" x14ac:dyDescent="0.25">
      <c r="A439">
        <v>438</v>
      </c>
      <c r="D439" s="3">
        <v>3</v>
      </c>
    </row>
    <row r="440" spans="1:5" x14ac:dyDescent="0.25">
      <c r="A440">
        <v>439</v>
      </c>
      <c r="D440" s="3">
        <v>3</v>
      </c>
    </row>
    <row r="441" spans="1:5" x14ac:dyDescent="0.25">
      <c r="A441">
        <v>440</v>
      </c>
      <c r="C441" s="2">
        <v>2</v>
      </c>
      <c r="D441" s="3">
        <v>3</v>
      </c>
    </row>
    <row r="442" spans="1:5" x14ac:dyDescent="0.25">
      <c r="A442">
        <v>441</v>
      </c>
      <c r="C442" s="2">
        <v>2</v>
      </c>
      <c r="D442" s="3">
        <v>3</v>
      </c>
    </row>
    <row r="443" spans="1:5" x14ac:dyDescent="0.25">
      <c r="A443">
        <v>442</v>
      </c>
      <c r="C443" s="2">
        <v>2</v>
      </c>
    </row>
    <row r="444" spans="1:5" x14ac:dyDescent="0.25">
      <c r="A444">
        <v>443</v>
      </c>
      <c r="C444" s="2">
        <v>2</v>
      </c>
    </row>
    <row r="445" spans="1:5" x14ac:dyDescent="0.25">
      <c r="A445">
        <v>444</v>
      </c>
      <c r="C445" s="2">
        <v>2</v>
      </c>
    </row>
    <row r="446" spans="1:5" x14ac:dyDescent="0.25">
      <c r="A446">
        <v>445</v>
      </c>
      <c r="C446" s="2">
        <v>2</v>
      </c>
    </row>
    <row r="447" spans="1:5" x14ac:dyDescent="0.25">
      <c r="A447">
        <v>446</v>
      </c>
      <c r="C447" s="2">
        <v>2</v>
      </c>
    </row>
    <row r="448" spans="1:5" x14ac:dyDescent="0.25">
      <c r="A448">
        <v>447</v>
      </c>
      <c r="C448" s="2">
        <v>2</v>
      </c>
    </row>
    <row r="449" spans="1:5" x14ac:dyDescent="0.25">
      <c r="A449">
        <v>448</v>
      </c>
      <c r="B449" s="4">
        <v>1</v>
      </c>
      <c r="C449" s="2">
        <v>2</v>
      </c>
    </row>
    <row r="450" spans="1:5" x14ac:dyDescent="0.25">
      <c r="A450">
        <v>449</v>
      </c>
      <c r="B450" s="4">
        <v>1</v>
      </c>
      <c r="C450" s="2">
        <v>2</v>
      </c>
    </row>
    <row r="451" spans="1:5" x14ac:dyDescent="0.25">
      <c r="A451">
        <v>450</v>
      </c>
      <c r="B451" s="4">
        <v>1</v>
      </c>
    </row>
    <row r="452" spans="1:5" x14ac:dyDescent="0.25">
      <c r="A452">
        <v>451</v>
      </c>
      <c r="B452" s="4">
        <v>1</v>
      </c>
    </row>
    <row r="453" spans="1:5" x14ac:dyDescent="0.25">
      <c r="A453">
        <v>452</v>
      </c>
      <c r="B453" s="4">
        <v>1</v>
      </c>
      <c r="E453" s="5">
        <v>4</v>
      </c>
    </row>
    <row r="454" spans="1:5" x14ac:dyDescent="0.25">
      <c r="A454">
        <v>453</v>
      </c>
      <c r="B454" s="4">
        <v>1</v>
      </c>
      <c r="E454" s="5">
        <v>4</v>
      </c>
    </row>
    <row r="455" spans="1:5" x14ac:dyDescent="0.25">
      <c r="A455">
        <v>454</v>
      </c>
      <c r="B455" s="4">
        <v>1</v>
      </c>
      <c r="E455" s="5">
        <v>4</v>
      </c>
    </row>
    <row r="456" spans="1:5" x14ac:dyDescent="0.25">
      <c r="A456">
        <v>455</v>
      </c>
      <c r="B456" s="4">
        <v>1</v>
      </c>
      <c r="D456" s="3">
        <v>3</v>
      </c>
      <c r="E456" s="5">
        <v>4</v>
      </c>
    </row>
    <row r="457" spans="1:5" x14ac:dyDescent="0.25">
      <c r="A457">
        <v>456</v>
      </c>
      <c r="B457" s="4">
        <v>1</v>
      </c>
      <c r="D457" s="3">
        <v>3</v>
      </c>
      <c r="E457" s="5">
        <v>4</v>
      </c>
    </row>
    <row r="458" spans="1:5" x14ac:dyDescent="0.25">
      <c r="A458">
        <v>457</v>
      </c>
      <c r="D458" s="3">
        <v>3</v>
      </c>
      <c r="E458" s="5">
        <v>4</v>
      </c>
    </row>
    <row r="459" spans="1:5" x14ac:dyDescent="0.25">
      <c r="A459">
        <v>458</v>
      </c>
      <c r="D459" s="3">
        <v>3</v>
      </c>
      <c r="E459" s="5">
        <v>4</v>
      </c>
    </row>
    <row r="460" spans="1:5" x14ac:dyDescent="0.25">
      <c r="A460">
        <v>459</v>
      </c>
      <c r="D460" s="3">
        <v>3</v>
      </c>
      <c r="E460" s="5">
        <v>4</v>
      </c>
    </row>
    <row r="461" spans="1:5" x14ac:dyDescent="0.25">
      <c r="A461">
        <v>460</v>
      </c>
      <c r="D461" s="3">
        <v>3</v>
      </c>
      <c r="E461" s="5">
        <v>4</v>
      </c>
    </row>
    <row r="462" spans="1:5" x14ac:dyDescent="0.25">
      <c r="A462">
        <v>461</v>
      </c>
      <c r="D462" s="3">
        <v>3</v>
      </c>
    </row>
    <row r="463" spans="1:5" x14ac:dyDescent="0.25">
      <c r="A463">
        <v>462</v>
      </c>
      <c r="D463" s="3">
        <v>3</v>
      </c>
    </row>
    <row r="464" spans="1:5" x14ac:dyDescent="0.25">
      <c r="A464">
        <v>463</v>
      </c>
      <c r="C464" s="2">
        <v>2</v>
      </c>
    </row>
    <row r="465" spans="1:5" x14ac:dyDescent="0.25">
      <c r="A465">
        <v>464</v>
      </c>
      <c r="C465" s="2">
        <v>2</v>
      </c>
    </row>
    <row r="466" spans="1:5" x14ac:dyDescent="0.25">
      <c r="A466">
        <v>465</v>
      </c>
      <c r="C466" s="2">
        <v>2</v>
      </c>
    </row>
    <row r="467" spans="1:5" x14ac:dyDescent="0.25">
      <c r="A467">
        <v>466</v>
      </c>
      <c r="C467" s="2">
        <v>2</v>
      </c>
    </row>
    <row r="468" spans="1:5" x14ac:dyDescent="0.25">
      <c r="A468">
        <v>467</v>
      </c>
      <c r="C468" s="2">
        <v>2</v>
      </c>
    </row>
    <row r="469" spans="1:5" x14ac:dyDescent="0.25">
      <c r="A469">
        <v>468</v>
      </c>
      <c r="C469" s="2">
        <v>2</v>
      </c>
    </row>
    <row r="470" spans="1:5" x14ac:dyDescent="0.25">
      <c r="A470">
        <v>469</v>
      </c>
      <c r="C470" s="2">
        <v>2</v>
      </c>
    </row>
    <row r="471" spans="1:5" x14ac:dyDescent="0.25">
      <c r="A471">
        <v>470</v>
      </c>
      <c r="B471" s="4">
        <v>1</v>
      </c>
      <c r="C471" s="2">
        <v>2</v>
      </c>
    </row>
    <row r="472" spans="1:5" x14ac:dyDescent="0.25">
      <c r="A472">
        <v>471</v>
      </c>
      <c r="B472" s="4">
        <v>1</v>
      </c>
      <c r="C472" s="2">
        <v>2</v>
      </c>
    </row>
    <row r="473" spans="1:5" x14ac:dyDescent="0.25">
      <c r="A473">
        <v>472</v>
      </c>
      <c r="B473" s="4">
        <v>1</v>
      </c>
      <c r="C473" s="2">
        <v>2</v>
      </c>
    </row>
    <row r="474" spans="1:5" x14ac:dyDescent="0.25">
      <c r="A474">
        <v>473</v>
      </c>
      <c r="B474" s="4">
        <v>1</v>
      </c>
    </row>
    <row r="475" spans="1:5" x14ac:dyDescent="0.25">
      <c r="A475">
        <v>474</v>
      </c>
      <c r="B475" s="4">
        <v>1</v>
      </c>
    </row>
    <row r="476" spans="1:5" x14ac:dyDescent="0.25">
      <c r="A476">
        <v>475</v>
      </c>
      <c r="B476" s="4">
        <v>1</v>
      </c>
      <c r="E476" s="5">
        <v>4</v>
      </c>
    </row>
    <row r="477" spans="1:5" x14ac:dyDescent="0.25">
      <c r="A477">
        <v>476</v>
      </c>
      <c r="B477" s="4">
        <v>1</v>
      </c>
      <c r="E477" s="5">
        <v>4</v>
      </c>
    </row>
    <row r="478" spans="1:5" x14ac:dyDescent="0.25">
      <c r="A478">
        <v>477</v>
      </c>
      <c r="B478" s="4">
        <v>1</v>
      </c>
      <c r="D478" s="3">
        <v>3</v>
      </c>
      <c r="E478" s="5">
        <v>4</v>
      </c>
    </row>
    <row r="479" spans="1:5" x14ac:dyDescent="0.25">
      <c r="A479">
        <v>478</v>
      </c>
      <c r="B479" s="4">
        <v>1</v>
      </c>
      <c r="D479" s="3">
        <v>3</v>
      </c>
      <c r="E479" s="5">
        <v>4</v>
      </c>
    </row>
    <row r="480" spans="1:5" x14ac:dyDescent="0.25">
      <c r="A480">
        <v>479</v>
      </c>
      <c r="D480" s="3">
        <v>3</v>
      </c>
      <c r="E480" s="5">
        <v>4</v>
      </c>
    </row>
    <row r="481" spans="1:5" x14ac:dyDescent="0.25">
      <c r="A481">
        <v>480</v>
      </c>
      <c r="D481" s="3">
        <v>3</v>
      </c>
      <c r="E481" s="5">
        <v>4</v>
      </c>
    </row>
    <row r="482" spans="1:5" x14ac:dyDescent="0.25">
      <c r="A482">
        <v>481</v>
      </c>
      <c r="D482" s="3">
        <v>3</v>
      </c>
      <c r="E482" s="5">
        <v>4</v>
      </c>
    </row>
    <row r="483" spans="1:5" x14ac:dyDescent="0.25">
      <c r="A483">
        <v>482</v>
      </c>
      <c r="D483" s="3">
        <v>3</v>
      </c>
      <c r="E483" s="5">
        <v>4</v>
      </c>
    </row>
    <row r="484" spans="1:5" x14ac:dyDescent="0.25">
      <c r="A484">
        <v>483</v>
      </c>
      <c r="D484" s="3">
        <v>3</v>
      </c>
      <c r="E484" s="5">
        <v>4</v>
      </c>
    </row>
    <row r="485" spans="1:5" x14ac:dyDescent="0.25">
      <c r="A485">
        <v>484</v>
      </c>
      <c r="D485" s="3">
        <v>3</v>
      </c>
    </row>
    <row r="486" spans="1:5" x14ac:dyDescent="0.25">
      <c r="A486">
        <v>485</v>
      </c>
      <c r="D486" s="3">
        <v>3</v>
      </c>
    </row>
    <row r="487" spans="1:5" x14ac:dyDescent="0.25">
      <c r="A487">
        <v>486</v>
      </c>
      <c r="C487" s="2">
        <v>2</v>
      </c>
    </row>
    <row r="488" spans="1:5" x14ac:dyDescent="0.25">
      <c r="A488">
        <v>487</v>
      </c>
      <c r="C488" s="2">
        <v>2</v>
      </c>
    </row>
    <row r="489" spans="1:5" x14ac:dyDescent="0.25">
      <c r="A489">
        <v>488</v>
      </c>
      <c r="C489" s="2">
        <v>2</v>
      </c>
    </row>
    <row r="490" spans="1:5" x14ac:dyDescent="0.25">
      <c r="A490">
        <v>489</v>
      </c>
      <c r="C490" s="2">
        <v>2</v>
      </c>
    </row>
    <row r="491" spans="1:5" x14ac:dyDescent="0.25">
      <c r="A491">
        <v>490</v>
      </c>
      <c r="C491" s="2">
        <v>2</v>
      </c>
    </row>
    <row r="492" spans="1:5" x14ac:dyDescent="0.25">
      <c r="A492">
        <v>491</v>
      </c>
      <c r="C492" s="2">
        <v>2</v>
      </c>
    </row>
    <row r="493" spans="1:5" x14ac:dyDescent="0.25">
      <c r="A493">
        <v>492</v>
      </c>
      <c r="C493" s="2">
        <v>2</v>
      </c>
    </row>
    <row r="494" spans="1:5" x14ac:dyDescent="0.25">
      <c r="A494">
        <v>493</v>
      </c>
      <c r="C494" s="2">
        <v>2</v>
      </c>
    </row>
    <row r="495" spans="1:5" x14ac:dyDescent="0.25">
      <c r="A495">
        <v>494</v>
      </c>
      <c r="B495" s="4">
        <v>1</v>
      </c>
      <c r="C495" s="2">
        <v>2</v>
      </c>
    </row>
    <row r="496" spans="1:5" x14ac:dyDescent="0.25">
      <c r="A496">
        <v>495</v>
      </c>
      <c r="B496" s="4">
        <v>1</v>
      </c>
    </row>
    <row r="497" spans="1:5" x14ac:dyDescent="0.25">
      <c r="A497">
        <v>496</v>
      </c>
      <c r="B497" s="4">
        <v>1</v>
      </c>
    </row>
    <row r="498" spans="1:5" x14ac:dyDescent="0.25">
      <c r="A498">
        <v>497</v>
      </c>
      <c r="B498" s="4">
        <v>1</v>
      </c>
      <c r="E498" s="5">
        <v>4</v>
      </c>
    </row>
    <row r="499" spans="1:5" x14ac:dyDescent="0.25">
      <c r="A499">
        <v>498</v>
      </c>
      <c r="B499" s="4">
        <v>1</v>
      </c>
      <c r="E499" s="5">
        <v>4</v>
      </c>
    </row>
    <row r="500" spans="1:5" x14ac:dyDescent="0.25">
      <c r="A500">
        <v>499</v>
      </c>
      <c r="B500" s="4">
        <v>1</v>
      </c>
      <c r="E500" s="5">
        <v>4</v>
      </c>
    </row>
    <row r="501" spans="1:5" x14ac:dyDescent="0.25">
      <c r="A501">
        <v>500</v>
      </c>
      <c r="B501" s="4">
        <v>1</v>
      </c>
      <c r="D501" s="3">
        <v>3</v>
      </c>
      <c r="E501" s="5">
        <v>4</v>
      </c>
    </row>
    <row r="502" spans="1:5" x14ac:dyDescent="0.25">
      <c r="A502">
        <v>501</v>
      </c>
      <c r="D502" s="3">
        <v>3</v>
      </c>
      <c r="E502" s="5">
        <v>4</v>
      </c>
    </row>
    <row r="503" spans="1:5" x14ac:dyDescent="0.25">
      <c r="A503">
        <v>502</v>
      </c>
      <c r="D503" s="3">
        <v>3</v>
      </c>
      <c r="E503" s="5">
        <v>4</v>
      </c>
    </row>
    <row r="504" spans="1:5" x14ac:dyDescent="0.25">
      <c r="A504">
        <v>503</v>
      </c>
      <c r="D504" s="3">
        <v>3</v>
      </c>
      <c r="E504" s="5">
        <v>4</v>
      </c>
    </row>
    <row r="505" spans="1:5" x14ac:dyDescent="0.25">
      <c r="A505">
        <v>504</v>
      </c>
      <c r="D505" s="3">
        <v>3</v>
      </c>
      <c r="E505" s="5">
        <v>4</v>
      </c>
    </row>
    <row r="506" spans="1:5" x14ac:dyDescent="0.25">
      <c r="A506">
        <v>505</v>
      </c>
      <c r="D506" s="3">
        <v>3</v>
      </c>
    </row>
    <row r="507" spans="1:5" x14ac:dyDescent="0.25">
      <c r="A507">
        <v>506</v>
      </c>
      <c r="D507" s="3">
        <v>3</v>
      </c>
    </row>
    <row r="508" spans="1:5" x14ac:dyDescent="0.25">
      <c r="A508">
        <v>507</v>
      </c>
    </row>
    <row r="509" spans="1:5" x14ac:dyDescent="0.25">
      <c r="A509">
        <v>508</v>
      </c>
      <c r="C509" s="2">
        <v>2</v>
      </c>
    </row>
    <row r="510" spans="1:5" x14ac:dyDescent="0.25">
      <c r="A510">
        <v>509</v>
      </c>
      <c r="C510" s="2">
        <v>2</v>
      </c>
    </row>
    <row r="511" spans="1:5" x14ac:dyDescent="0.25">
      <c r="A511">
        <v>510</v>
      </c>
      <c r="C511" s="2">
        <v>2</v>
      </c>
    </row>
    <row r="512" spans="1:5" x14ac:dyDescent="0.25">
      <c r="A512">
        <v>511</v>
      </c>
      <c r="C512" s="2">
        <v>2</v>
      </c>
    </row>
    <row r="513" spans="1:5" x14ac:dyDescent="0.25">
      <c r="A513">
        <v>512</v>
      </c>
      <c r="C513" s="2">
        <v>2</v>
      </c>
    </row>
    <row r="514" spans="1:5" x14ac:dyDescent="0.25">
      <c r="A514">
        <v>513</v>
      </c>
      <c r="C514" s="2">
        <v>2</v>
      </c>
    </row>
    <row r="515" spans="1:5" x14ac:dyDescent="0.25">
      <c r="A515">
        <v>514</v>
      </c>
      <c r="B515" s="4">
        <v>1</v>
      </c>
      <c r="C515" s="2">
        <v>2</v>
      </c>
    </row>
    <row r="516" spans="1:5" x14ac:dyDescent="0.25">
      <c r="A516">
        <v>515</v>
      </c>
      <c r="B516" s="4">
        <v>1</v>
      </c>
      <c r="C516" s="2">
        <v>2</v>
      </c>
    </row>
    <row r="517" spans="1:5" x14ac:dyDescent="0.25">
      <c r="A517">
        <v>516</v>
      </c>
      <c r="B517" s="4">
        <v>1</v>
      </c>
    </row>
    <row r="518" spans="1:5" x14ac:dyDescent="0.25">
      <c r="A518">
        <v>517</v>
      </c>
      <c r="B518" s="4">
        <v>1</v>
      </c>
    </row>
    <row r="519" spans="1:5" x14ac:dyDescent="0.25">
      <c r="A519">
        <v>518</v>
      </c>
      <c r="B519" s="4">
        <v>1</v>
      </c>
    </row>
    <row r="520" spans="1:5" x14ac:dyDescent="0.25">
      <c r="A520">
        <v>519</v>
      </c>
      <c r="B520" s="4">
        <v>1</v>
      </c>
    </row>
    <row r="521" spans="1:5" x14ac:dyDescent="0.25">
      <c r="A521">
        <v>520</v>
      </c>
      <c r="B521" s="4">
        <v>1</v>
      </c>
      <c r="D521" s="3">
        <v>3</v>
      </c>
      <c r="E521" s="5">
        <v>4</v>
      </c>
    </row>
    <row r="522" spans="1:5" x14ac:dyDescent="0.25">
      <c r="A522">
        <v>521</v>
      </c>
      <c r="D522" s="3">
        <v>3</v>
      </c>
      <c r="E522" s="5">
        <v>4</v>
      </c>
    </row>
    <row r="523" spans="1:5" x14ac:dyDescent="0.25">
      <c r="A523">
        <v>522</v>
      </c>
      <c r="D523" s="3">
        <v>3</v>
      </c>
      <c r="E523" s="5">
        <v>4</v>
      </c>
    </row>
    <row r="524" spans="1:5" x14ac:dyDescent="0.25">
      <c r="A524">
        <v>523</v>
      </c>
      <c r="D524" s="3">
        <v>3</v>
      </c>
      <c r="E524" s="5">
        <v>4</v>
      </c>
    </row>
    <row r="525" spans="1:5" x14ac:dyDescent="0.25">
      <c r="A525">
        <v>524</v>
      </c>
      <c r="D525" s="3">
        <v>3</v>
      </c>
      <c r="E525" s="5">
        <v>4</v>
      </c>
    </row>
    <row r="526" spans="1:5" x14ac:dyDescent="0.25">
      <c r="A526">
        <v>525</v>
      </c>
      <c r="D526" s="3">
        <v>3</v>
      </c>
      <c r="E526" s="5">
        <v>4</v>
      </c>
    </row>
    <row r="527" spans="1:5" x14ac:dyDescent="0.25">
      <c r="A527">
        <v>526</v>
      </c>
      <c r="D527" s="3">
        <v>3</v>
      </c>
      <c r="E527" s="5">
        <v>4</v>
      </c>
    </row>
    <row r="528" spans="1:5" x14ac:dyDescent="0.25">
      <c r="A528">
        <v>527</v>
      </c>
      <c r="D528" s="3">
        <v>3</v>
      </c>
      <c r="E528" s="5">
        <v>4</v>
      </c>
    </row>
    <row r="529" spans="1:5" x14ac:dyDescent="0.25">
      <c r="A529">
        <v>528</v>
      </c>
    </row>
    <row r="530" spans="1:5" x14ac:dyDescent="0.25">
      <c r="A530">
        <v>529</v>
      </c>
    </row>
    <row r="531" spans="1:5" x14ac:dyDescent="0.25">
      <c r="A531">
        <v>530</v>
      </c>
    </row>
    <row r="532" spans="1:5" x14ac:dyDescent="0.25">
      <c r="A532">
        <v>531</v>
      </c>
    </row>
    <row r="533" spans="1:5" x14ac:dyDescent="0.25">
      <c r="A533">
        <v>532</v>
      </c>
      <c r="C533" s="2">
        <v>2</v>
      </c>
    </row>
    <row r="534" spans="1:5" x14ac:dyDescent="0.25">
      <c r="A534">
        <v>533</v>
      </c>
      <c r="C534" s="2">
        <v>2</v>
      </c>
    </row>
    <row r="535" spans="1:5" x14ac:dyDescent="0.25">
      <c r="A535">
        <v>534</v>
      </c>
      <c r="C535" s="2">
        <v>2</v>
      </c>
    </row>
    <row r="536" spans="1:5" x14ac:dyDescent="0.25">
      <c r="A536">
        <v>535</v>
      </c>
      <c r="C536" s="2">
        <v>2</v>
      </c>
    </row>
    <row r="537" spans="1:5" x14ac:dyDescent="0.25">
      <c r="A537">
        <v>536</v>
      </c>
      <c r="B537" s="4">
        <v>1</v>
      </c>
      <c r="C537" s="2">
        <v>2</v>
      </c>
    </row>
    <row r="538" spans="1:5" x14ac:dyDescent="0.25">
      <c r="A538">
        <v>537</v>
      </c>
      <c r="B538" s="4">
        <v>1</v>
      </c>
      <c r="C538" s="2">
        <v>2</v>
      </c>
    </row>
    <row r="539" spans="1:5" x14ac:dyDescent="0.25">
      <c r="A539">
        <v>538</v>
      </c>
      <c r="B539" s="4">
        <v>1</v>
      </c>
      <c r="C539" s="2">
        <v>2</v>
      </c>
    </row>
    <row r="540" spans="1:5" x14ac:dyDescent="0.25">
      <c r="A540">
        <v>539</v>
      </c>
      <c r="B540" s="4">
        <v>1</v>
      </c>
    </row>
    <row r="541" spans="1:5" x14ac:dyDescent="0.25">
      <c r="A541">
        <v>540</v>
      </c>
      <c r="B541" s="4">
        <v>1</v>
      </c>
    </row>
    <row r="542" spans="1:5" x14ac:dyDescent="0.25">
      <c r="A542">
        <v>541</v>
      </c>
      <c r="B542" s="4">
        <v>1</v>
      </c>
      <c r="E542" s="5">
        <v>4</v>
      </c>
    </row>
    <row r="543" spans="1:5" x14ac:dyDescent="0.25">
      <c r="A543">
        <v>542</v>
      </c>
      <c r="B543" s="4">
        <v>1</v>
      </c>
      <c r="D543" s="3">
        <v>3</v>
      </c>
      <c r="E543" s="5">
        <v>4</v>
      </c>
    </row>
    <row r="544" spans="1:5" x14ac:dyDescent="0.25">
      <c r="A544">
        <v>543</v>
      </c>
      <c r="D544" s="3">
        <v>3</v>
      </c>
      <c r="E544" s="5">
        <v>4</v>
      </c>
    </row>
    <row r="545" spans="1:5" x14ac:dyDescent="0.25">
      <c r="A545">
        <v>544</v>
      </c>
      <c r="D545" s="3">
        <v>3</v>
      </c>
      <c r="E545" s="5">
        <v>4</v>
      </c>
    </row>
    <row r="546" spans="1:5" x14ac:dyDescent="0.25">
      <c r="A546">
        <v>545</v>
      </c>
      <c r="D546" s="3">
        <v>3</v>
      </c>
      <c r="E546" s="5">
        <v>4</v>
      </c>
    </row>
    <row r="547" spans="1:5" x14ac:dyDescent="0.25">
      <c r="A547">
        <v>546</v>
      </c>
      <c r="D547" s="3">
        <v>3</v>
      </c>
      <c r="E547" s="5">
        <v>4</v>
      </c>
    </row>
    <row r="548" spans="1:5" x14ac:dyDescent="0.25">
      <c r="A548">
        <v>547</v>
      </c>
      <c r="D548" s="3">
        <v>3</v>
      </c>
      <c r="E548" s="5">
        <v>4</v>
      </c>
    </row>
    <row r="549" spans="1:5" x14ac:dyDescent="0.25">
      <c r="A549">
        <v>548</v>
      </c>
      <c r="D549" s="3">
        <v>3</v>
      </c>
      <c r="E549" s="5">
        <v>4</v>
      </c>
    </row>
    <row r="550" spans="1:5" x14ac:dyDescent="0.25">
      <c r="A550">
        <v>549</v>
      </c>
    </row>
    <row r="551" spans="1:5" x14ac:dyDescent="0.25">
      <c r="A551">
        <v>550</v>
      </c>
    </row>
    <row r="552" spans="1:5" x14ac:dyDescent="0.25">
      <c r="A552">
        <v>551</v>
      </c>
      <c r="C552" s="2">
        <v>2</v>
      </c>
    </row>
    <row r="553" spans="1:5" x14ac:dyDescent="0.25">
      <c r="A553">
        <v>552</v>
      </c>
      <c r="C553" s="2">
        <v>2</v>
      </c>
    </row>
    <row r="554" spans="1:5" x14ac:dyDescent="0.25">
      <c r="A554">
        <v>553</v>
      </c>
      <c r="C554" s="2">
        <v>2</v>
      </c>
    </row>
    <row r="555" spans="1:5" x14ac:dyDescent="0.25">
      <c r="A555">
        <v>554</v>
      </c>
      <c r="C555" s="2">
        <v>2</v>
      </c>
    </row>
    <row r="556" spans="1:5" x14ac:dyDescent="0.25">
      <c r="A556">
        <v>555</v>
      </c>
      <c r="C556" s="2">
        <v>2</v>
      </c>
    </row>
    <row r="557" spans="1:5" x14ac:dyDescent="0.25">
      <c r="A557">
        <v>556</v>
      </c>
      <c r="C557" s="2">
        <v>2</v>
      </c>
    </row>
    <row r="558" spans="1:5" x14ac:dyDescent="0.25">
      <c r="A558">
        <v>557</v>
      </c>
      <c r="B558" s="4">
        <v>1</v>
      </c>
      <c r="C558" s="2">
        <v>2</v>
      </c>
    </row>
    <row r="559" spans="1:5" x14ac:dyDescent="0.25">
      <c r="A559">
        <v>558</v>
      </c>
      <c r="B559" s="4">
        <v>1</v>
      </c>
      <c r="C559" s="2">
        <v>2</v>
      </c>
    </row>
    <row r="560" spans="1:5" x14ac:dyDescent="0.25">
      <c r="A560">
        <v>559</v>
      </c>
      <c r="B560" s="4">
        <v>1</v>
      </c>
    </row>
    <row r="561" spans="1:5" x14ac:dyDescent="0.25">
      <c r="A561">
        <v>560</v>
      </c>
      <c r="B561" s="4">
        <v>1</v>
      </c>
    </row>
    <row r="562" spans="1:5" x14ac:dyDescent="0.25">
      <c r="A562">
        <v>561</v>
      </c>
      <c r="B562" s="4">
        <v>1</v>
      </c>
    </row>
    <row r="563" spans="1:5" x14ac:dyDescent="0.25">
      <c r="A563">
        <v>562</v>
      </c>
      <c r="B563" s="4">
        <v>1</v>
      </c>
      <c r="E563" s="5">
        <v>4</v>
      </c>
    </row>
    <row r="564" spans="1:5" x14ac:dyDescent="0.25">
      <c r="A564">
        <v>563</v>
      </c>
      <c r="B564" s="4">
        <v>1</v>
      </c>
      <c r="E564" s="5">
        <v>4</v>
      </c>
    </row>
    <row r="565" spans="1:5" x14ac:dyDescent="0.25">
      <c r="A565">
        <v>564</v>
      </c>
      <c r="B565" s="4">
        <v>1</v>
      </c>
      <c r="D565" s="3">
        <v>3</v>
      </c>
      <c r="E565" s="5">
        <v>4</v>
      </c>
    </row>
    <row r="566" spans="1:5" x14ac:dyDescent="0.25">
      <c r="A566">
        <v>565</v>
      </c>
      <c r="D566" s="3">
        <v>3</v>
      </c>
      <c r="E566" s="5">
        <v>4</v>
      </c>
    </row>
    <row r="567" spans="1:5" x14ac:dyDescent="0.25">
      <c r="A567">
        <v>566</v>
      </c>
      <c r="D567" s="3">
        <v>3</v>
      </c>
      <c r="E567" s="5">
        <v>4</v>
      </c>
    </row>
    <row r="568" spans="1:5" x14ac:dyDescent="0.25">
      <c r="A568">
        <v>567</v>
      </c>
      <c r="D568" s="3">
        <v>3</v>
      </c>
      <c r="E568" s="5">
        <v>4</v>
      </c>
    </row>
    <row r="569" spans="1:5" x14ac:dyDescent="0.25">
      <c r="A569">
        <v>568</v>
      </c>
      <c r="D569" s="3">
        <v>3</v>
      </c>
      <c r="E569" s="5">
        <v>4</v>
      </c>
    </row>
    <row r="570" spans="1:5" x14ac:dyDescent="0.25">
      <c r="A570">
        <v>569</v>
      </c>
      <c r="D570" s="3">
        <v>3</v>
      </c>
      <c r="E570" s="5">
        <v>4</v>
      </c>
    </row>
    <row r="571" spans="1:5" x14ac:dyDescent="0.25">
      <c r="A571">
        <v>570</v>
      </c>
      <c r="D571" s="3">
        <v>3</v>
      </c>
    </row>
    <row r="572" spans="1:5" x14ac:dyDescent="0.25">
      <c r="A572">
        <v>571</v>
      </c>
      <c r="C572" s="2">
        <v>2</v>
      </c>
    </row>
    <row r="573" spans="1:5" x14ac:dyDescent="0.25">
      <c r="A573">
        <v>572</v>
      </c>
      <c r="C573" s="2">
        <v>2</v>
      </c>
    </row>
    <row r="574" spans="1:5" x14ac:dyDescent="0.25">
      <c r="A574">
        <v>573</v>
      </c>
      <c r="C574" s="2">
        <v>2</v>
      </c>
    </row>
    <row r="575" spans="1:5" x14ac:dyDescent="0.25">
      <c r="A575">
        <v>574</v>
      </c>
      <c r="C575" s="2">
        <v>2</v>
      </c>
    </row>
    <row r="576" spans="1:5" x14ac:dyDescent="0.25">
      <c r="A576">
        <v>575</v>
      </c>
      <c r="C576" s="2">
        <v>2</v>
      </c>
    </row>
    <row r="577" spans="1:5" x14ac:dyDescent="0.25">
      <c r="A577">
        <v>576</v>
      </c>
      <c r="C577" s="2">
        <v>2</v>
      </c>
    </row>
    <row r="578" spans="1:5" x14ac:dyDescent="0.25">
      <c r="A578">
        <v>577</v>
      </c>
      <c r="C578" s="2">
        <v>2</v>
      </c>
    </row>
    <row r="579" spans="1:5" x14ac:dyDescent="0.25">
      <c r="A579">
        <v>578</v>
      </c>
      <c r="B579" s="4">
        <v>1</v>
      </c>
      <c r="C579" s="2">
        <v>2</v>
      </c>
    </row>
    <row r="580" spans="1:5" x14ac:dyDescent="0.25">
      <c r="A580">
        <v>579</v>
      </c>
      <c r="B580" s="4">
        <v>1</v>
      </c>
    </row>
    <row r="581" spans="1:5" x14ac:dyDescent="0.25">
      <c r="A581">
        <v>580</v>
      </c>
      <c r="B581" s="4">
        <v>1</v>
      </c>
    </row>
    <row r="582" spans="1:5" x14ac:dyDescent="0.25">
      <c r="A582">
        <v>581</v>
      </c>
      <c r="B582" s="4">
        <v>1</v>
      </c>
    </row>
    <row r="583" spans="1:5" x14ac:dyDescent="0.25">
      <c r="A583">
        <v>582</v>
      </c>
      <c r="B583" s="4">
        <v>1</v>
      </c>
    </row>
    <row r="584" spans="1:5" x14ac:dyDescent="0.25">
      <c r="A584">
        <v>583</v>
      </c>
      <c r="B584" s="4">
        <v>1</v>
      </c>
      <c r="E584" s="5">
        <v>4</v>
      </c>
    </row>
    <row r="585" spans="1:5" x14ac:dyDescent="0.25">
      <c r="A585">
        <v>584</v>
      </c>
      <c r="B585" s="4">
        <v>1</v>
      </c>
      <c r="E585" s="5">
        <v>4</v>
      </c>
    </row>
    <row r="586" spans="1:5" x14ac:dyDescent="0.25">
      <c r="A586">
        <v>585</v>
      </c>
      <c r="B586" s="4">
        <v>1</v>
      </c>
      <c r="E586" s="5">
        <v>4</v>
      </c>
    </row>
    <row r="587" spans="1:5" x14ac:dyDescent="0.25">
      <c r="A587">
        <v>586</v>
      </c>
      <c r="D587" s="3">
        <v>3</v>
      </c>
      <c r="E587" s="5">
        <v>4</v>
      </c>
    </row>
    <row r="588" spans="1:5" x14ac:dyDescent="0.25">
      <c r="A588">
        <v>587</v>
      </c>
      <c r="D588" s="3">
        <v>3</v>
      </c>
      <c r="E588" s="5">
        <v>4</v>
      </c>
    </row>
    <row r="589" spans="1:5" x14ac:dyDescent="0.25">
      <c r="A589">
        <v>588</v>
      </c>
      <c r="D589" s="3">
        <v>3</v>
      </c>
      <c r="E589" s="5">
        <v>4</v>
      </c>
    </row>
    <row r="590" spans="1:5" x14ac:dyDescent="0.25">
      <c r="A590">
        <v>589</v>
      </c>
      <c r="D590" s="3">
        <v>3</v>
      </c>
      <c r="E590" s="5">
        <v>4</v>
      </c>
    </row>
    <row r="591" spans="1:5" x14ac:dyDescent="0.25">
      <c r="A591">
        <v>590</v>
      </c>
      <c r="D591" s="3">
        <v>3</v>
      </c>
      <c r="E591" s="5">
        <v>4</v>
      </c>
    </row>
    <row r="592" spans="1:5" x14ac:dyDescent="0.25">
      <c r="A592">
        <v>591</v>
      </c>
      <c r="C592" s="2">
        <v>2</v>
      </c>
      <c r="D592" s="3">
        <v>3</v>
      </c>
      <c r="E592" s="5">
        <v>4</v>
      </c>
    </row>
    <row r="593" spans="1:5" x14ac:dyDescent="0.25">
      <c r="A593">
        <v>592</v>
      </c>
      <c r="C593" s="2">
        <v>2</v>
      </c>
      <c r="D593" s="3">
        <v>3</v>
      </c>
    </row>
    <row r="594" spans="1:5" x14ac:dyDescent="0.25">
      <c r="A594">
        <v>593</v>
      </c>
      <c r="C594" s="2">
        <v>2</v>
      </c>
      <c r="D594" s="3">
        <v>3</v>
      </c>
    </row>
    <row r="595" spans="1:5" x14ac:dyDescent="0.25">
      <c r="A595">
        <v>594</v>
      </c>
      <c r="C595" s="2">
        <v>2</v>
      </c>
    </row>
    <row r="596" spans="1:5" x14ac:dyDescent="0.25">
      <c r="A596">
        <v>595</v>
      </c>
      <c r="C596" s="2">
        <v>2</v>
      </c>
    </row>
    <row r="597" spans="1:5" x14ac:dyDescent="0.25">
      <c r="A597">
        <v>596</v>
      </c>
      <c r="C597" s="2">
        <v>2</v>
      </c>
    </row>
    <row r="598" spans="1:5" x14ac:dyDescent="0.25">
      <c r="A598">
        <v>597</v>
      </c>
      <c r="C598" s="2">
        <v>2</v>
      </c>
    </row>
    <row r="599" spans="1:5" x14ac:dyDescent="0.25">
      <c r="A599">
        <v>598</v>
      </c>
      <c r="C599" s="2">
        <v>2</v>
      </c>
    </row>
    <row r="600" spans="1:5" x14ac:dyDescent="0.25">
      <c r="A600">
        <v>599</v>
      </c>
      <c r="B600" s="4">
        <v>1</v>
      </c>
      <c r="C600" s="2">
        <v>2</v>
      </c>
    </row>
    <row r="601" spans="1:5" x14ac:dyDescent="0.25">
      <c r="A601">
        <v>600</v>
      </c>
      <c r="B601" s="4">
        <v>1</v>
      </c>
      <c r="C601" s="2">
        <v>2</v>
      </c>
    </row>
    <row r="602" spans="1:5" x14ac:dyDescent="0.25">
      <c r="A602">
        <v>601</v>
      </c>
      <c r="B602" s="4">
        <v>1</v>
      </c>
    </row>
    <row r="603" spans="1:5" x14ac:dyDescent="0.25">
      <c r="A603">
        <v>602</v>
      </c>
      <c r="B603" s="4">
        <v>1</v>
      </c>
    </row>
    <row r="604" spans="1:5" x14ac:dyDescent="0.25">
      <c r="A604">
        <v>603</v>
      </c>
      <c r="B604" s="4">
        <v>1</v>
      </c>
    </row>
    <row r="605" spans="1:5" x14ac:dyDescent="0.25">
      <c r="A605">
        <v>604</v>
      </c>
      <c r="B605" s="4">
        <v>1</v>
      </c>
    </row>
    <row r="606" spans="1:5" x14ac:dyDescent="0.25">
      <c r="A606">
        <v>605</v>
      </c>
      <c r="B606" s="4">
        <v>1</v>
      </c>
    </row>
    <row r="607" spans="1:5" x14ac:dyDescent="0.25">
      <c r="A607">
        <v>606</v>
      </c>
      <c r="B607" s="4">
        <v>1</v>
      </c>
      <c r="E607" s="5">
        <v>4</v>
      </c>
    </row>
    <row r="608" spans="1:5" x14ac:dyDescent="0.25">
      <c r="A608">
        <v>607</v>
      </c>
      <c r="B608" s="4">
        <v>1</v>
      </c>
      <c r="E608" s="5">
        <v>4</v>
      </c>
    </row>
    <row r="609" spans="1:6" x14ac:dyDescent="0.25">
      <c r="A609">
        <v>608</v>
      </c>
      <c r="B609" s="4">
        <v>1</v>
      </c>
      <c r="E609" s="5">
        <v>4</v>
      </c>
    </row>
    <row r="610" spans="1:6" x14ac:dyDescent="0.25">
      <c r="A610">
        <v>609</v>
      </c>
      <c r="D610" s="3">
        <v>3</v>
      </c>
      <c r="E610" s="5">
        <v>4</v>
      </c>
    </row>
    <row r="611" spans="1:6" x14ac:dyDescent="0.25">
      <c r="A611">
        <v>610</v>
      </c>
      <c r="D611" s="3">
        <v>3</v>
      </c>
      <c r="E611" s="5">
        <v>4</v>
      </c>
      <c r="F611" t="s">
        <v>22</v>
      </c>
    </row>
    <row r="612" spans="1:6" x14ac:dyDescent="0.25">
      <c r="A612">
        <v>611</v>
      </c>
    </row>
    <row r="613" spans="1:6" x14ac:dyDescent="0.25">
      <c r="A613">
        <v>612</v>
      </c>
      <c r="F613" t="s">
        <v>22</v>
      </c>
    </row>
    <row r="614" spans="1:6" x14ac:dyDescent="0.25">
      <c r="A614">
        <v>613</v>
      </c>
      <c r="B614" s="4">
        <v>1</v>
      </c>
    </row>
    <row r="615" spans="1:6" x14ac:dyDescent="0.25">
      <c r="A615">
        <v>614</v>
      </c>
      <c r="B615" s="4">
        <v>1</v>
      </c>
      <c r="E615" s="5">
        <v>4</v>
      </c>
    </row>
    <row r="616" spans="1:6" x14ac:dyDescent="0.25">
      <c r="A616">
        <v>615</v>
      </c>
      <c r="B616" s="4">
        <v>1</v>
      </c>
      <c r="E616" s="5">
        <v>4</v>
      </c>
    </row>
    <row r="617" spans="1:6" x14ac:dyDescent="0.25">
      <c r="A617">
        <v>616</v>
      </c>
      <c r="B617" s="4">
        <v>1</v>
      </c>
      <c r="E617" s="5">
        <v>4</v>
      </c>
    </row>
    <row r="618" spans="1:6" x14ac:dyDescent="0.25">
      <c r="A618">
        <v>617</v>
      </c>
      <c r="B618" s="4">
        <v>1</v>
      </c>
      <c r="E618" s="5">
        <v>4</v>
      </c>
    </row>
    <row r="619" spans="1:6" x14ac:dyDescent="0.25">
      <c r="A619">
        <v>618</v>
      </c>
      <c r="B619" s="4">
        <v>1</v>
      </c>
      <c r="E619" s="5">
        <v>4</v>
      </c>
    </row>
    <row r="620" spans="1:6" x14ac:dyDescent="0.25">
      <c r="A620">
        <v>619</v>
      </c>
      <c r="B620" s="4">
        <v>1</v>
      </c>
      <c r="E620" s="5">
        <v>4</v>
      </c>
    </row>
    <row r="621" spans="1:6" x14ac:dyDescent="0.25">
      <c r="A621">
        <v>620</v>
      </c>
      <c r="B621" s="4">
        <v>1</v>
      </c>
      <c r="E621" s="5">
        <v>4</v>
      </c>
    </row>
    <row r="622" spans="1:6" x14ac:dyDescent="0.25">
      <c r="A622">
        <v>621</v>
      </c>
      <c r="B622" s="4">
        <v>1</v>
      </c>
      <c r="E622" s="5">
        <v>4</v>
      </c>
    </row>
    <row r="623" spans="1:6" x14ac:dyDescent="0.25">
      <c r="A623">
        <v>622</v>
      </c>
      <c r="B623" s="4">
        <v>1</v>
      </c>
      <c r="E623" s="5">
        <v>4</v>
      </c>
    </row>
    <row r="624" spans="1:6" x14ac:dyDescent="0.25">
      <c r="A624">
        <v>623</v>
      </c>
      <c r="B624" s="4">
        <v>1</v>
      </c>
      <c r="E624" s="5">
        <v>4</v>
      </c>
    </row>
    <row r="625" spans="1:5" x14ac:dyDescent="0.25">
      <c r="A625">
        <v>624</v>
      </c>
      <c r="B625" s="4">
        <v>1</v>
      </c>
      <c r="E625" s="5">
        <v>4</v>
      </c>
    </row>
    <row r="626" spans="1:5" x14ac:dyDescent="0.25">
      <c r="A626">
        <v>625</v>
      </c>
      <c r="B626" s="4">
        <v>1</v>
      </c>
      <c r="E626" s="5">
        <v>4</v>
      </c>
    </row>
    <row r="627" spans="1:5" x14ac:dyDescent="0.25">
      <c r="A627">
        <v>626</v>
      </c>
      <c r="D627" s="3">
        <v>3</v>
      </c>
      <c r="E627" s="5">
        <v>4</v>
      </c>
    </row>
    <row r="628" spans="1:5" x14ac:dyDescent="0.25">
      <c r="A628">
        <v>627</v>
      </c>
      <c r="D628" s="3">
        <v>3</v>
      </c>
    </row>
    <row r="629" spans="1:5" x14ac:dyDescent="0.25">
      <c r="A629">
        <v>628</v>
      </c>
      <c r="D629" s="3">
        <v>3</v>
      </c>
    </row>
    <row r="630" spans="1:5" x14ac:dyDescent="0.25">
      <c r="A630">
        <v>629</v>
      </c>
      <c r="C630" s="2">
        <v>2</v>
      </c>
      <c r="D630" s="3">
        <v>3</v>
      </c>
    </row>
    <row r="631" spans="1:5" x14ac:dyDescent="0.25">
      <c r="A631">
        <v>630</v>
      </c>
      <c r="C631" s="2">
        <v>2</v>
      </c>
      <c r="D631" s="3">
        <v>3</v>
      </c>
    </row>
    <row r="632" spans="1:5" x14ac:dyDescent="0.25">
      <c r="A632">
        <v>631</v>
      </c>
      <c r="C632" s="2">
        <v>2</v>
      </c>
      <c r="D632" s="3">
        <v>3</v>
      </c>
    </row>
    <row r="633" spans="1:5" x14ac:dyDescent="0.25">
      <c r="A633">
        <v>632</v>
      </c>
      <c r="C633" s="2">
        <v>2</v>
      </c>
      <c r="D633" s="3">
        <v>3</v>
      </c>
    </row>
    <row r="634" spans="1:5" x14ac:dyDescent="0.25">
      <c r="A634">
        <v>633</v>
      </c>
      <c r="C634" s="2">
        <v>2</v>
      </c>
      <c r="D634" s="3">
        <v>3</v>
      </c>
    </row>
    <row r="635" spans="1:5" x14ac:dyDescent="0.25">
      <c r="A635">
        <v>634</v>
      </c>
      <c r="C635" s="2">
        <v>2</v>
      </c>
      <c r="D635" s="3">
        <v>3</v>
      </c>
    </row>
    <row r="636" spans="1:5" x14ac:dyDescent="0.25">
      <c r="A636">
        <v>635</v>
      </c>
      <c r="C636" s="2">
        <v>2</v>
      </c>
      <c r="D636" s="3">
        <v>3</v>
      </c>
    </row>
    <row r="637" spans="1:5" x14ac:dyDescent="0.25">
      <c r="A637">
        <v>636</v>
      </c>
      <c r="C637" s="2">
        <v>2</v>
      </c>
    </row>
    <row r="638" spans="1:5" x14ac:dyDescent="0.25">
      <c r="A638">
        <v>637</v>
      </c>
      <c r="C638" s="2">
        <v>2</v>
      </c>
    </row>
    <row r="639" spans="1:5" x14ac:dyDescent="0.25">
      <c r="A639">
        <v>638</v>
      </c>
      <c r="C639" s="2">
        <v>2</v>
      </c>
    </row>
    <row r="640" spans="1:5" x14ac:dyDescent="0.25">
      <c r="A640">
        <v>639</v>
      </c>
      <c r="C640" s="2">
        <v>2</v>
      </c>
    </row>
    <row r="641" spans="1:5" x14ac:dyDescent="0.25">
      <c r="A641">
        <v>640</v>
      </c>
      <c r="B641" s="4">
        <v>1</v>
      </c>
    </row>
    <row r="642" spans="1:5" x14ac:dyDescent="0.25">
      <c r="A642">
        <v>641</v>
      </c>
      <c r="B642" s="4">
        <v>1</v>
      </c>
    </row>
    <row r="643" spans="1:5" x14ac:dyDescent="0.25">
      <c r="A643">
        <v>642</v>
      </c>
      <c r="B643" s="4">
        <v>1</v>
      </c>
    </row>
    <row r="644" spans="1:5" x14ac:dyDescent="0.25">
      <c r="A644">
        <v>643</v>
      </c>
      <c r="B644" s="4">
        <v>1</v>
      </c>
    </row>
    <row r="645" spans="1:5" x14ac:dyDescent="0.25">
      <c r="A645">
        <v>644</v>
      </c>
      <c r="B645" s="4">
        <v>1</v>
      </c>
      <c r="E645" s="5">
        <v>4</v>
      </c>
    </row>
    <row r="646" spans="1:5" x14ac:dyDescent="0.25">
      <c r="A646">
        <v>645</v>
      </c>
      <c r="B646" s="4">
        <v>1</v>
      </c>
      <c r="E646" s="5">
        <v>4</v>
      </c>
    </row>
    <row r="647" spans="1:5" x14ac:dyDescent="0.25">
      <c r="A647">
        <v>646</v>
      </c>
      <c r="B647" s="4">
        <v>1</v>
      </c>
      <c r="E647" s="5">
        <v>4</v>
      </c>
    </row>
    <row r="648" spans="1:5" x14ac:dyDescent="0.25">
      <c r="A648">
        <v>647</v>
      </c>
      <c r="B648" s="4">
        <v>1</v>
      </c>
      <c r="E648" s="5">
        <v>4</v>
      </c>
    </row>
    <row r="649" spans="1:5" x14ac:dyDescent="0.25">
      <c r="A649">
        <v>648</v>
      </c>
      <c r="B649" s="4">
        <v>1</v>
      </c>
      <c r="E649" s="5">
        <v>4</v>
      </c>
    </row>
    <row r="650" spans="1:5" x14ac:dyDescent="0.25">
      <c r="A650">
        <v>649</v>
      </c>
      <c r="B650" s="4">
        <v>1</v>
      </c>
      <c r="D650" s="3">
        <v>3</v>
      </c>
      <c r="E650" s="5">
        <v>4</v>
      </c>
    </row>
    <row r="651" spans="1:5" x14ac:dyDescent="0.25">
      <c r="A651">
        <v>650</v>
      </c>
      <c r="D651" s="3">
        <v>3</v>
      </c>
      <c r="E651" s="5">
        <v>4</v>
      </c>
    </row>
    <row r="652" spans="1:5" x14ac:dyDescent="0.25">
      <c r="A652">
        <v>651</v>
      </c>
      <c r="D652" s="3">
        <v>3</v>
      </c>
      <c r="E652" s="5">
        <v>4</v>
      </c>
    </row>
    <row r="653" spans="1:5" x14ac:dyDescent="0.25">
      <c r="A653">
        <v>652</v>
      </c>
      <c r="D653" s="3">
        <v>3</v>
      </c>
      <c r="E653" s="5">
        <v>4</v>
      </c>
    </row>
    <row r="654" spans="1:5" x14ac:dyDescent="0.25">
      <c r="A654">
        <v>653</v>
      </c>
      <c r="D654" s="3">
        <v>3</v>
      </c>
    </row>
    <row r="655" spans="1:5" x14ac:dyDescent="0.25">
      <c r="A655">
        <v>654</v>
      </c>
      <c r="C655" s="2">
        <v>2</v>
      </c>
      <c r="D655" s="3">
        <v>3</v>
      </c>
    </row>
    <row r="656" spans="1:5" x14ac:dyDescent="0.25">
      <c r="A656">
        <v>655</v>
      </c>
      <c r="C656" s="2">
        <v>2</v>
      </c>
      <c r="D656" s="3">
        <v>3</v>
      </c>
    </row>
    <row r="657" spans="1:5" x14ac:dyDescent="0.25">
      <c r="A657">
        <v>656</v>
      </c>
      <c r="C657" s="2">
        <v>2</v>
      </c>
      <c r="D657" s="3">
        <v>3</v>
      </c>
    </row>
    <row r="658" spans="1:5" x14ac:dyDescent="0.25">
      <c r="A658">
        <v>657</v>
      </c>
      <c r="C658" s="2">
        <v>2</v>
      </c>
    </row>
    <row r="659" spans="1:5" x14ac:dyDescent="0.25">
      <c r="A659">
        <v>658</v>
      </c>
      <c r="C659" s="2">
        <v>2</v>
      </c>
    </row>
    <row r="660" spans="1:5" x14ac:dyDescent="0.25">
      <c r="A660">
        <v>659</v>
      </c>
      <c r="C660" s="2">
        <v>2</v>
      </c>
    </row>
    <row r="661" spans="1:5" x14ac:dyDescent="0.25">
      <c r="A661">
        <v>660</v>
      </c>
      <c r="C661" s="2">
        <v>2</v>
      </c>
    </row>
    <row r="662" spans="1:5" x14ac:dyDescent="0.25">
      <c r="A662">
        <v>661</v>
      </c>
      <c r="C662" s="2">
        <v>2</v>
      </c>
    </row>
    <row r="663" spans="1:5" x14ac:dyDescent="0.25">
      <c r="A663">
        <v>662</v>
      </c>
      <c r="C663" s="2">
        <v>2</v>
      </c>
    </row>
    <row r="664" spans="1:5" x14ac:dyDescent="0.25">
      <c r="A664">
        <v>663</v>
      </c>
      <c r="B664" s="4">
        <v>1</v>
      </c>
      <c r="C664" s="2">
        <v>2</v>
      </c>
    </row>
    <row r="665" spans="1:5" x14ac:dyDescent="0.25">
      <c r="A665">
        <v>664</v>
      </c>
      <c r="B665" s="4">
        <v>1</v>
      </c>
    </row>
    <row r="666" spans="1:5" x14ac:dyDescent="0.25">
      <c r="A666">
        <v>665</v>
      </c>
      <c r="B666" s="4">
        <v>1</v>
      </c>
    </row>
    <row r="667" spans="1:5" x14ac:dyDescent="0.25">
      <c r="A667">
        <v>666</v>
      </c>
      <c r="B667" s="4">
        <v>1</v>
      </c>
      <c r="E667" s="5">
        <v>4</v>
      </c>
    </row>
    <row r="668" spans="1:5" x14ac:dyDescent="0.25">
      <c r="A668">
        <v>667</v>
      </c>
      <c r="B668" s="4">
        <v>1</v>
      </c>
      <c r="E668" s="5">
        <v>4</v>
      </c>
    </row>
    <row r="669" spans="1:5" x14ac:dyDescent="0.25">
      <c r="A669">
        <v>668</v>
      </c>
      <c r="B669" s="4">
        <v>1</v>
      </c>
      <c r="E669" s="5">
        <v>4</v>
      </c>
    </row>
    <row r="670" spans="1:5" x14ac:dyDescent="0.25">
      <c r="A670">
        <v>669</v>
      </c>
      <c r="B670" s="4">
        <v>1</v>
      </c>
      <c r="D670" s="3">
        <v>3</v>
      </c>
      <c r="E670" s="5">
        <v>4</v>
      </c>
    </row>
    <row r="671" spans="1:5" x14ac:dyDescent="0.25">
      <c r="A671">
        <v>670</v>
      </c>
      <c r="B671" s="4">
        <v>1</v>
      </c>
      <c r="D671" s="3">
        <v>3</v>
      </c>
      <c r="E671" s="5">
        <v>4</v>
      </c>
    </row>
    <row r="672" spans="1:5" x14ac:dyDescent="0.25">
      <c r="A672">
        <v>671</v>
      </c>
      <c r="D672" s="3">
        <v>3</v>
      </c>
      <c r="E672" s="5">
        <v>4</v>
      </c>
    </row>
    <row r="673" spans="1:5" x14ac:dyDescent="0.25">
      <c r="A673">
        <v>672</v>
      </c>
      <c r="D673" s="3">
        <v>3</v>
      </c>
      <c r="E673" s="5">
        <v>4</v>
      </c>
    </row>
    <row r="674" spans="1:5" x14ac:dyDescent="0.25">
      <c r="A674">
        <v>673</v>
      </c>
      <c r="D674" s="3">
        <v>3</v>
      </c>
      <c r="E674" s="5">
        <v>4</v>
      </c>
    </row>
    <row r="675" spans="1:5" x14ac:dyDescent="0.25">
      <c r="A675">
        <v>674</v>
      </c>
      <c r="D675" s="3">
        <v>3</v>
      </c>
      <c r="E675" s="5">
        <v>4</v>
      </c>
    </row>
    <row r="676" spans="1:5" x14ac:dyDescent="0.25">
      <c r="A676">
        <v>675</v>
      </c>
      <c r="D676" s="3">
        <v>3</v>
      </c>
      <c r="E676" s="5">
        <v>4</v>
      </c>
    </row>
    <row r="677" spans="1:5" x14ac:dyDescent="0.25">
      <c r="A677">
        <v>676</v>
      </c>
      <c r="D677" s="3">
        <v>3</v>
      </c>
    </row>
    <row r="678" spans="1:5" x14ac:dyDescent="0.25">
      <c r="A678">
        <v>677</v>
      </c>
    </row>
    <row r="679" spans="1:5" x14ac:dyDescent="0.25">
      <c r="A679">
        <v>678</v>
      </c>
    </row>
    <row r="680" spans="1:5" x14ac:dyDescent="0.25">
      <c r="A680">
        <v>679</v>
      </c>
    </row>
    <row r="681" spans="1:5" x14ac:dyDescent="0.25">
      <c r="A681">
        <v>680</v>
      </c>
      <c r="C681" s="2">
        <v>2</v>
      </c>
    </row>
    <row r="682" spans="1:5" x14ac:dyDescent="0.25">
      <c r="A682">
        <v>681</v>
      </c>
      <c r="C682" s="2">
        <v>2</v>
      </c>
    </row>
    <row r="683" spans="1:5" x14ac:dyDescent="0.25">
      <c r="A683">
        <v>682</v>
      </c>
      <c r="C683" s="2">
        <v>2</v>
      </c>
    </row>
    <row r="684" spans="1:5" x14ac:dyDescent="0.25">
      <c r="A684">
        <v>683</v>
      </c>
      <c r="C684" s="2">
        <v>2</v>
      </c>
    </row>
    <row r="685" spans="1:5" x14ac:dyDescent="0.25">
      <c r="A685">
        <v>684</v>
      </c>
      <c r="C685" s="2">
        <v>2</v>
      </c>
    </row>
    <row r="686" spans="1:5" x14ac:dyDescent="0.25">
      <c r="A686">
        <v>685</v>
      </c>
      <c r="C686" s="2">
        <v>2</v>
      </c>
    </row>
    <row r="687" spans="1:5" x14ac:dyDescent="0.25">
      <c r="A687">
        <v>686</v>
      </c>
      <c r="B687" s="4">
        <v>1</v>
      </c>
      <c r="C687" s="2">
        <v>2</v>
      </c>
    </row>
    <row r="688" spans="1:5" x14ac:dyDescent="0.25">
      <c r="A688">
        <v>687</v>
      </c>
      <c r="B688" s="4">
        <v>1</v>
      </c>
      <c r="C688" s="2">
        <v>2</v>
      </c>
    </row>
    <row r="689" spans="1:5" x14ac:dyDescent="0.25">
      <c r="A689">
        <v>688</v>
      </c>
      <c r="B689" s="4">
        <v>1</v>
      </c>
      <c r="C689" s="2">
        <v>2</v>
      </c>
    </row>
    <row r="690" spans="1:5" x14ac:dyDescent="0.25">
      <c r="A690">
        <v>689</v>
      </c>
      <c r="B690" s="4">
        <v>1</v>
      </c>
    </row>
    <row r="691" spans="1:5" x14ac:dyDescent="0.25">
      <c r="A691">
        <v>690</v>
      </c>
      <c r="B691" s="4">
        <v>1</v>
      </c>
    </row>
    <row r="692" spans="1:5" x14ac:dyDescent="0.25">
      <c r="A692">
        <v>691</v>
      </c>
      <c r="B692" s="4">
        <v>1</v>
      </c>
      <c r="E692" s="5">
        <v>4</v>
      </c>
    </row>
    <row r="693" spans="1:5" x14ac:dyDescent="0.25">
      <c r="A693">
        <v>692</v>
      </c>
      <c r="B693" s="4">
        <v>1</v>
      </c>
      <c r="D693" s="3">
        <v>3</v>
      </c>
      <c r="E693" s="5">
        <v>4</v>
      </c>
    </row>
    <row r="694" spans="1:5" x14ac:dyDescent="0.25">
      <c r="A694">
        <v>693</v>
      </c>
      <c r="B694" s="4">
        <v>1</v>
      </c>
      <c r="D694" s="3">
        <v>3</v>
      </c>
      <c r="E694" s="5">
        <v>4</v>
      </c>
    </row>
    <row r="695" spans="1:5" x14ac:dyDescent="0.25">
      <c r="A695">
        <v>694</v>
      </c>
      <c r="D695" s="3">
        <v>3</v>
      </c>
      <c r="E695" s="5">
        <v>4</v>
      </c>
    </row>
    <row r="696" spans="1:5" x14ac:dyDescent="0.25">
      <c r="A696">
        <v>695</v>
      </c>
      <c r="D696" s="3">
        <v>3</v>
      </c>
      <c r="E696" s="5">
        <v>4</v>
      </c>
    </row>
    <row r="697" spans="1:5" x14ac:dyDescent="0.25">
      <c r="A697">
        <v>696</v>
      </c>
      <c r="D697" s="3">
        <v>3</v>
      </c>
      <c r="E697" s="5">
        <v>4</v>
      </c>
    </row>
    <row r="698" spans="1:5" x14ac:dyDescent="0.25">
      <c r="A698">
        <v>697</v>
      </c>
      <c r="D698" s="3">
        <v>3</v>
      </c>
      <c r="E698" s="5">
        <v>4</v>
      </c>
    </row>
    <row r="699" spans="1:5" x14ac:dyDescent="0.25">
      <c r="A699">
        <v>698</v>
      </c>
      <c r="D699" s="3">
        <v>3</v>
      </c>
      <c r="E699" s="5">
        <v>4</v>
      </c>
    </row>
    <row r="700" spans="1:5" x14ac:dyDescent="0.25">
      <c r="A700">
        <v>699</v>
      </c>
      <c r="D700" s="3">
        <v>3</v>
      </c>
    </row>
    <row r="701" spans="1:5" x14ac:dyDescent="0.25">
      <c r="A701">
        <v>700</v>
      </c>
    </row>
    <row r="702" spans="1:5" x14ac:dyDescent="0.25">
      <c r="A702">
        <v>701</v>
      </c>
    </row>
    <row r="703" spans="1:5" x14ac:dyDescent="0.25">
      <c r="A703">
        <v>702</v>
      </c>
      <c r="C703" s="2">
        <v>2</v>
      </c>
    </row>
    <row r="704" spans="1:5" x14ac:dyDescent="0.25">
      <c r="A704">
        <v>703</v>
      </c>
      <c r="C704" s="2">
        <v>2</v>
      </c>
    </row>
    <row r="705" spans="1:5" x14ac:dyDescent="0.25">
      <c r="A705">
        <v>704</v>
      </c>
      <c r="C705" s="2">
        <v>2</v>
      </c>
    </row>
    <row r="706" spans="1:5" x14ac:dyDescent="0.25">
      <c r="A706">
        <v>705</v>
      </c>
      <c r="C706" s="2">
        <v>2</v>
      </c>
    </row>
    <row r="707" spans="1:5" x14ac:dyDescent="0.25">
      <c r="A707">
        <v>706</v>
      </c>
      <c r="C707" s="2">
        <v>2</v>
      </c>
    </row>
    <row r="708" spans="1:5" x14ac:dyDescent="0.25">
      <c r="A708">
        <v>707</v>
      </c>
      <c r="B708" s="4">
        <v>1</v>
      </c>
      <c r="C708" s="2">
        <v>2</v>
      </c>
    </row>
    <row r="709" spans="1:5" x14ac:dyDescent="0.25">
      <c r="A709">
        <v>708</v>
      </c>
      <c r="B709" s="4">
        <v>1</v>
      </c>
      <c r="C709" s="2">
        <v>2</v>
      </c>
    </row>
    <row r="710" spans="1:5" x14ac:dyDescent="0.25">
      <c r="A710">
        <v>709</v>
      </c>
      <c r="B710" s="4">
        <v>1</v>
      </c>
      <c r="C710" s="2">
        <v>2</v>
      </c>
    </row>
    <row r="711" spans="1:5" x14ac:dyDescent="0.25">
      <c r="A711">
        <v>710</v>
      </c>
      <c r="B711" s="4">
        <v>1</v>
      </c>
      <c r="C711" s="2">
        <v>2</v>
      </c>
    </row>
    <row r="712" spans="1:5" x14ac:dyDescent="0.25">
      <c r="A712">
        <v>711</v>
      </c>
      <c r="B712" s="4">
        <v>1</v>
      </c>
    </row>
    <row r="713" spans="1:5" x14ac:dyDescent="0.25">
      <c r="A713">
        <v>712</v>
      </c>
      <c r="B713" s="4">
        <v>1</v>
      </c>
    </row>
    <row r="714" spans="1:5" x14ac:dyDescent="0.25">
      <c r="A714">
        <v>713</v>
      </c>
      <c r="B714" s="4">
        <v>1</v>
      </c>
      <c r="E714" s="5">
        <v>4</v>
      </c>
    </row>
    <row r="715" spans="1:5" x14ac:dyDescent="0.25">
      <c r="A715">
        <v>714</v>
      </c>
      <c r="D715" s="3">
        <v>3</v>
      </c>
      <c r="E715" s="5">
        <v>4</v>
      </c>
    </row>
    <row r="716" spans="1:5" x14ac:dyDescent="0.25">
      <c r="A716">
        <v>715</v>
      </c>
      <c r="D716" s="3">
        <v>3</v>
      </c>
      <c r="E716" s="5">
        <v>4</v>
      </c>
    </row>
    <row r="717" spans="1:5" x14ac:dyDescent="0.25">
      <c r="A717">
        <v>716</v>
      </c>
      <c r="D717" s="3">
        <v>3</v>
      </c>
      <c r="E717" s="5">
        <v>4</v>
      </c>
    </row>
    <row r="718" spans="1:5" x14ac:dyDescent="0.25">
      <c r="A718">
        <v>717</v>
      </c>
      <c r="D718" s="3">
        <v>3</v>
      </c>
      <c r="E718" s="5">
        <v>4</v>
      </c>
    </row>
    <row r="719" spans="1:5" x14ac:dyDescent="0.25">
      <c r="A719">
        <v>718</v>
      </c>
      <c r="D719" s="3">
        <v>3</v>
      </c>
      <c r="E719" s="5">
        <v>4</v>
      </c>
    </row>
    <row r="720" spans="1:5" x14ac:dyDescent="0.25">
      <c r="A720">
        <v>719</v>
      </c>
      <c r="D720" s="3">
        <v>3</v>
      </c>
      <c r="E720" s="5">
        <v>4</v>
      </c>
    </row>
    <row r="721" spans="1:5" x14ac:dyDescent="0.25">
      <c r="A721">
        <v>720</v>
      </c>
      <c r="D721" s="3">
        <v>3</v>
      </c>
      <c r="E721" s="5">
        <v>4</v>
      </c>
    </row>
    <row r="722" spans="1:5" x14ac:dyDescent="0.25">
      <c r="A722">
        <v>721</v>
      </c>
    </row>
    <row r="723" spans="1:5" x14ac:dyDescent="0.25">
      <c r="A723">
        <v>722</v>
      </c>
    </row>
    <row r="724" spans="1:5" x14ac:dyDescent="0.25">
      <c r="A724">
        <v>723</v>
      </c>
    </row>
    <row r="725" spans="1:5" x14ac:dyDescent="0.25">
      <c r="A725">
        <v>724</v>
      </c>
    </row>
    <row r="726" spans="1:5" x14ac:dyDescent="0.25">
      <c r="A726">
        <v>725</v>
      </c>
      <c r="C726" s="2">
        <v>2</v>
      </c>
    </row>
    <row r="727" spans="1:5" x14ac:dyDescent="0.25">
      <c r="A727">
        <v>726</v>
      </c>
      <c r="C727" s="2">
        <v>2</v>
      </c>
    </row>
    <row r="728" spans="1:5" x14ac:dyDescent="0.25">
      <c r="A728">
        <v>727</v>
      </c>
      <c r="C728" s="2">
        <v>2</v>
      </c>
    </row>
    <row r="729" spans="1:5" x14ac:dyDescent="0.25">
      <c r="A729">
        <v>728</v>
      </c>
      <c r="B729" s="4">
        <v>1</v>
      </c>
      <c r="C729" s="2">
        <v>2</v>
      </c>
    </row>
    <row r="730" spans="1:5" x14ac:dyDescent="0.25">
      <c r="A730">
        <v>729</v>
      </c>
      <c r="B730" s="4">
        <v>1</v>
      </c>
      <c r="C730" s="2">
        <v>2</v>
      </c>
    </row>
    <row r="731" spans="1:5" x14ac:dyDescent="0.25">
      <c r="A731">
        <v>730</v>
      </c>
      <c r="B731" s="4">
        <v>1</v>
      </c>
      <c r="C731" s="2">
        <v>2</v>
      </c>
    </row>
    <row r="732" spans="1:5" x14ac:dyDescent="0.25">
      <c r="A732">
        <v>731</v>
      </c>
      <c r="B732" s="4">
        <v>1</v>
      </c>
      <c r="C732" s="2">
        <v>2</v>
      </c>
    </row>
    <row r="733" spans="1:5" x14ac:dyDescent="0.25">
      <c r="A733">
        <v>732</v>
      </c>
      <c r="B733" s="4">
        <v>1</v>
      </c>
    </row>
    <row r="734" spans="1:5" x14ac:dyDescent="0.25">
      <c r="A734">
        <v>733</v>
      </c>
      <c r="B734" s="4">
        <v>1</v>
      </c>
    </row>
    <row r="735" spans="1:5" x14ac:dyDescent="0.25">
      <c r="A735">
        <v>734</v>
      </c>
      <c r="B735" s="4">
        <v>1</v>
      </c>
    </row>
    <row r="736" spans="1:5" x14ac:dyDescent="0.25">
      <c r="A736">
        <v>735</v>
      </c>
      <c r="D736" s="3">
        <v>3</v>
      </c>
      <c r="E736" s="5">
        <v>4</v>
      </c>
    </row>
    <row r="737" spans="1:5" x14ac:dyDescent="0.25">
      <c r="A737">
        <v>736</v>
      </c>
      <c r="D737" s="3">
        <v>3</v>
      </c>
      <c r="E737" s="5">
        <v>4</v>
      </c>
    </row>
    <row r="738" spans="1:5" x14ac:dyDescent="0.25">
      <c r="A738">
        <v>737</v>
      </c>
      <c r="D738" s="3">
        <v>3</v>
      </c>
      <c r="E738" s="5">
        <v>4</v>
      </c>
    </row>
    <row r="739" spans="1:5" x14ac:dyDescent="0.25">
      <c r="A739">
        <v>738</v>
      </c>
      <c r="D739" s="3">
        <v>3</v>
      </c>
      <c r="E739" s="5">
        <v>4</v>
      </c>
    </row>
    <row r="740" spans="1:5" x14ac:dyDescent="0.25">
      <c r="A740">
        <v>739</v>
      </c>
      <c r="D740" s="3">
        <v>3</v>
      </c>
      <c r="E740" s="5">
        <v>4</v>
      </c>
    </row>
    <row r="741" spans="1:5" x14ac:dyDescent="0.25">
      <c r="A741">
        <v>740</v>
      </c>
      <c r="D741" s="3">
        <v>3</v>
      </c>
      <c r="E741" s="5">
        <v>4</v>
      </c>
    </row>
    <row r="742" spans="1:5" x14ac:dyDescent="0.25">
      <c r="A742">
        <v>741</v>
      </c>
      <c r="D742" s="3">
        <v>3</v>
      </c>
      <c r="E742" s="5">
        <v>4</v>
      </c>
    </row>
    <row r="743" spans="1:5" x14ac:dyDescent="0.25">
      <c r="A743">
        <v>742</v>
      </c>
      <c r="D743" s="3">
        <v>3</v>
      </c>
      <c r="E743" s="5">
        <v>4</v>
      </c>
    </row>
    <row r="744" spans="1:5" x14ac:dyDescent="0.25">
      <c r="A744">
        <v>743</v>
      </c>
    </row>
    <row r="745" spans="1:5" x14ac:dyDescent="0.25">
      <c r="A745">
        <v>744</v>
      </c>
      <c r="C745" s="2">
        <v>2</v>
      </c>
    </row>
    <row r="746" spans="1:5" x14ac:dyDescent="0.25">
      <c r="A746">
        <v>745</v>
      </c>
      <c r="C746" s="2">
        <v>2</v>
      </c>
    </row>
    <row r="747" spans="1:5" x14ac:dyDescent="0.25">
      <c r="A747">
        <v>746</v>
      </c>
      <c r="C747" s="2">
        <v>2</v>
      </c>
    </row>
    <row r="748" spans="1:5" x14ac:dyDescent="0.25">
      <c r="A748">
        <v>747</v>
      </c>
      <c r="C748" s="2">
        <v>2</v>
      </c>
    </row>
    <row r="749" spans="1:5" x14ac:dyDescent="0.25">
      <c r="A749">
        <v>748</v>
      </c>
      <c r="C749" s="2">
        <v>2</v>
      </c>
    </row>
    <row r="750" spans="1:5" x14ac:dyDescent="0.25">
      <c r="A750">
        <v>749</v>
      </c>
      <c r="C750" s="2">
        <v>2</v>
      </c>
    </row>
    <row r="751" spans="1:5" x14ac:dyDescent="0.25">
      <c r="A751">
        <v>750</v>
      </c>
      <c r="B751" s="4">
        <v>1</v>
      </c>
      <c r="C751" s="2">
        <v>2</v>
      </c>
    </row>
    <row r="752" spans="1:5" x14ac:dyDescent="0.25">
      <c r="A752">
        <v>751</v>
      </c>
      <c r="B752" s="4">
        <v>1</v>
      </c>
      <c r="C752" s="2">
        <v>2</v>
      </c>
    </row>
    <row r="753" spans="1:5" x14ac:dyDescent="0.25">
      <c r="A753">
        <v>752</v>
      </c>
      <c r="B753" s="4">
        <v>1</v>
      </c>
    </row>
    <row r="754" spans="1:5" x14ac:dyDescent="0.25">
      <c r="A754">
        <v>753</v>
      </c>
      <c r="B754" s="4">
        <v>1</v>
      </c>
    </row>
    <row r="755" spans="1:5" x14ac:dyDescent="0.25">
      <c r="A755">
        <v>754</v>
      </c>
      <c r="B755" s="4">
        <v>1</v>
      </c>
    </row>
    <row r="756" spans="1:5" x14ac:dyDescent="0.25">
      <c r="A756">
        <v>755</v>
      </c>
      <c r="B756" s="4">
        <v>1</v>
      </c>
      <c r="E756" s="5">
        <v>4</v>
      </c>
    </row>
    <row r="757" spans="1:5" x14ac:dyDescent="0.25">
      <c r="A757">
        <v>756</v>
      </c>
      <c r="B757" s="4">
        <v>1</v>
      </c>
      <c r="E757" s="5">
        <v>4</v>
      </c>
    </row>
    <row r="758" spans="1:5" x14ac:dyDescent="0.25">
      <c r="A758">
        <v>757</v>
      </c>
      <c r="D758" s="3">
        <v>3</v>
      </c>
      <c r="E758" s="5">
        <v>4</v>
      </c>
    </row>
    <row r="759" spans="1:5" x14ac:dyDescent="0.25">
      <c r="A759">
        <v>758</v>
      </c>
      <c r="D759" s="3">
        <v>3</v>
      </c>
      <c r="E759" s="5">
        <v>4</v>
      </c>
    </row>
    <row r="760" spans="1:5" x14ac:dyDescent="0.25">
      <c r="A760">
        <v>759</v>
      </c>
      <c r="D760" s="3">
        <v>3</v>
      </c>
      <c r="E760" s="5">
        <v>4</v>
      </c>
    </row>
    <row r="761" spans="1:5" x14ac:dyDescent="0.25">
      <c r="A761">
        <v>760</v>
      </c>
      <c r="D761" s="3">
        <v>3</v>
      </c>
      <c r="E761" s="5">
        <v>4</v>
      </c>
    </row>
    <row r="762" spans="1:5" x14ac:dyDescent="0.25">
      <c r="A762">
        <v>761</v>
      </c>
      <c r="D762" s="3">
        <v>3</v>
      </c>
      <c r="E762" s="5">
        <v>4</v>
      </c>
    </row>
    <row r="763" spans="1:5" x14ac:dyDescent="0.25">
      <c r="A763">
        <v>762</v>
      </c>
      <c r="D763" s="3">
        <v>3</v>
      </c>
      <c r="E763" s="5">
        <v>4</v>
      </c>
    </row>
    <row r="764" spans="1:5" x14ac:dyDescent="0.25">
      <c r="A764">
        <v>763</v>
      </c>
      <c r="D764" s="3">
        <v>3</v>
      </c>
    </row>
    <row r="765" spans="1:5" x14ac:dyDescent="0.25">
      <c r="A765">
        <v>764</v>
      </c>
      <c r="C765" s="2">
        <v>2</v>
      </c>
      <c r="D765" s="3">
        <v>3</v>
      </c>
    </row>
    <row r="766" spans="1:5" x14ac:dyDescent="0.25">
      <c r="A766">
        <v>765</v>
      </c>
      <c r="C766" s="2">
        <v>2</v>
      </c>
    </row>
    <row r="767" spans="1:5" x14ac:dyDescent="0.25">
      <c r="A767">
        <v>766</v>
      </c>
      <c r="C767" s="2">
        <v>2</v>
      </c>
    </row>
    <row r="768" spans="1:5" x14ac:dyDescent="0.25">
      <c r="A768">
        <v>767</v>
      </c>
      <c r="C768" s="2">
        <v>2</v>
      </c>
    </row>
    <row r="769" spans="1:5" x14ac:dyDescent="0.25">
      <c r="A769">
        <v>768</v>
      </c>
      <c r="C769" s="2">
        <v>2</v>
      </c>
    </row>
    <row r="770" spans="1:5" x14ac:dyDescent="0.25">
      <c r="A770">
        <v>769</v>
      </c>
      <c r="C770" s="2">
        <v>2</v>
      </c>
    </row>
    <row r="771" spans="1:5" x14ac:dyDescent="0.25">
      <c r="A771">
        <v>770</v>
      </c>
      <c r="C771" s="2">
        <v>2</v>
      </c>
    </row>
    <row r="772" spans="1:5" x14ac:dyDescent="0.25">
      <c r="A772">
        <v>771</v>
      </c>
      <c r="B772" s="4">
        <v>1</v>
      </c>
      <c r="C772" s="2">
        <v>2</v>
      </c>
    </row>
    <row r="773" spans="1:5" x14ac:dyDescent="0.25">
      <c r="A773">
        <v>772</v>
      </c>
      <c r="B773" s="4">
        <v>1</v>
      </c>
      <c r="C773" s="2">
        <v>2</v>
      </c>
    </row>
    <row r="774" spans="1:5" x14ac:dyDescent="0.25">
      <c r="A774">
        <v>773</v>
      </c>
      <c r="B774" s="4">
        <v>1</v>
      </c>
    </row>
    <row r="775" spans="1:5" x14ac:dyDescent="0.25">
      <c r="A775">
        <v>774</v>
      </c>
      <c r="B775" s="4">
        <v>1</v>
      </c>
    </row>
    <row r="776" spans="1:5" x14ac:dyDescent="0.25">
      <c r="A776">
        <v>775</v>
      </c>
      <c r="B776" s="4">
        <v>1</v>
      </c>
    </row>
    <row r="777" spans="1:5" x14ac:dyDescent="0.25">
      <c r="A777">
        <v>776</v>
      </c>
      <c r="B777" s="4">
        <v>1</v>
      </c>
    </row>
    <row r="778" spans="1:5" x14ac:dyDescent="0.25">
      <c r="A778">
        <v>777</v>
      </c>
      <c r="B778" s="4">
        <v>1</v>
      </c>
      <c r="E778" s="5">
        <v>4</v>
      </c>
    </row>
    <row r="779" spans="1:5" x14ac:dyDescent="0.25">
      <c r="A779">
        <v>778</v>
      </c>
      <c r="D779" s="3">
        <v>3</v>
      </c>
      <c r="E779" s="5">
        <v>4</v>
      </c>
    </row>
    <row r="780" spans="1:5" x14ac:dyDescent="0.25">
      <c r="A780">
        <v>779</v>
      </c>
      <c r="D780" s="3">
        <v>3</v>
      </c>
      <c r="E780" s="5">
        <v>4</v>
      </c>
    </row>
    <row r="781" spans="1:5" x14ac:dyDescent="0.25">
      <c r="A781">
        <v>780</v>
      </c>
      <c r="D781" s="3">
        <v>3</v>
      </c>
      <c r="E781" s="5">
        <v>4</v>
      </c>
    </row>
    <row r="782" spans="1:5" x14ac:dyDescent="0.25">
      <c r="A782">
        <v>781</v>
      </c>
      <c r="D782" s="3">
        <v>3</v>
      </c>
      <c r="E782" s="5">
        <v>4</v>
      </c>
    </row>
    <row r="783" spans="1:5" x14ac:dyDescent="0.25">
      <c r="A783">
        <v>782</v>
      </c>
      <c r="D783" s="3">
        <v>3</v>
      </c>
      <c r="E783" s="5">
        <v>4</v>
      </c>
    </row>
    <row r="784" spans="1:5" x14ac:dyDescent="0.25">
      <c r="A784">
        <v>783</v>
      </c>
      <c r="D784" s="3">
        <v>3</v>
      </c>
      <c r="E784" s="5">
        <v>4</v>
      </c>
    </row>
    <row r="785" spans="1:5" x14ac:dyDescent="0.25">
      <c r="A785">
        <v>784</v>
      </c>
      <c r="D785" s="3">
        <v>3</v>
      </c>
      <c r="E785" s="5">
        <v>4</v>
      </c>
    </row>
    <row r="786" spans="1:5" x14ac:dyDescent="0.25">
      <c r="A786">
        <v>785</v>
      </c>
      <c r="C786" s="2">
        <v>2</v>
      </c>
      <c r="D786" s="3">
        <v>3</v>
      </c>
    </row>
    <row r="787" spans="1:5" x14ac:dyDescent="0.25">
      <c r="A787">
        <v>786</v>
      </c>
      <c r="C787" s="2">
        <v>2</v>
      </c>
    </row>
    <row r="788" spans="1:5" x14ac:dyDescent="0.25">
      <c r="A788">
        <v>787</v>
      </c>
      <c r="C788" s="2">
        <v>2</v>
      </c>
    </row>
    <row r="789" spans="1:5" x14ac:dyDescent="0.25">
      <c r="A789">
        <v>788</v>
      </c>
      <c r="C789" s="2">
        <v>2</v>
      </c>
    </row>
    <row r="790" spans="1:5" x14ac:dyDescent="0.25">
      <c r="A790">
        <v>789</v>
      </c>
      <c r="C790" s="2">
        <v>2</v>
      </c>
    </row>
    <row r="791" spans="1:5" x14ac:dyDescent="0.25">
      <c r="A791">
        <v>790</v>
      </c>
      <c r="C791" s="2">
        <v>2</v>
      </c>
    </row>
    <row r="792" spans="1:5" x14ac:dyDescent="0.25">
      <c r="A792">
        <v>791</v>
      </c>
      <c r="C792" s="2">
        <v>2</v>
      </c>
    </row>
    <row r="793" spans="1:5" x14ac:dyDescent="0.25">
      <c r="A793">
        <v>792</v>
      </c>
      <c r="C793" s="2">
        <v>2</v>
      </c>
    </row>
    <row r="794" spans="1:5" x14ac:dyDescent="0.25">
      <c r="A794">
        <v>793</v>
      </c>
      <c r="B794" s="4">
        <v>1</v>
      </c>
      <c r="C794" s="2">
        <v>2</v>
      </c>
    </row>
    <row r="795" spans="1:5" x14ac:dyDescent="0.25">
      <c r="A795">
        <v>794</v>
      </c>
      <c r="B795" s="4">
        <v>1</v>
      </c>
      <c r="C795" s="2">
        <v>2</v>
      </c>
    </row>
    <row r="796" spans="1:5" x14ac:dyDescent="0.25">
      <c r="A796">
        <v>795</v>
      </c>
      <c r="B796" s="4">
        <v>1</v>
      </c>
    </row>
    <row r="797" spans="1:5" x14ac:dyDescent="0.25">
      <c r="A797">
        <v>796</v>
      </c>
      <c r="B797" s="4">
        <v>1</v>
      </c>
    </row>
    <row r="798" spans="1:5" x14ac:dyDescent="0.25">
      <c r="A798">
        <v>797</v>
      </c>
      <c r="B798" s="4">
        <v>1</v>
      </c>
    </row>
    <row r="799" spans="1:5" x14ac:dyDescent="0.25">
      <c r="A799">
        <v>798</v>
      </c>
      <c r="B799" s="4">
        <v>1</v>
      </c>
    </row>
    <row r="800" spans="1:5" x14ac:dyDescent="0.25">
      <c r="A800">
        <v>799</v>
      </c>
      <c r="B800" s="4">
        <v>1</v>
      </c>
      <c r="E800" s="5">
        <v>4</v>
      </c>
    </row>
    <row r="801" spans="1:6" x14ac:dyDescent="0.25">
      <c r="A801">
        <v>800</v>
      </c>
      <c r="B801" s="4">
        <v>1</v>
      </c>
      <c r="E801" s="5">
        <v>4</v>
      </c>
    </row>
    <row r="802" spans="1:6" x14ac:dyDescent="0.25">
      <c r="A802">
        <v>801</v>
      </c>
      <c r="E802" s="5">
        <v>4</v>
      </c>
    </row>
    <row r="803" spans="1:6" x14ac:dyDescent="0.25">
      <c r="A803">
        <v>802</v>
      </c>
      <c r="D803" s="3">
        <v>3</v>
      </c>
      <c r="E803" s="5">
        <v>4</v>
      </c>
      <c r="F803" t="s">
        <v>22</v>
      </c>
    </row>
    <row r="804" spans="1:6" x14ac:dyDescent="0.25">
      <c r="A804">
        <v>803</v>
      </c>
    </row>
    <row r="805" spans="1:6" x14ac:dyDescent="0.25">
      <c r="A805">
        <v>804</v>
      </c>
      <c r="F805" t="s">
        <v>22</v>
      </c>
    </row>
    <row r="806" spans="1:6" x14ac:dyDescent="0.25">
      <c r="A806">
        <v>805</v>
      </c>
      <c r="C806" s="2">
        <v>2</v>
      </c>
      <c r="D806" s="3">
        <v>3</v>
      </c>
    </row>
    <row r="807" spans="1:6" x14ac:dyDescent="0.25">
      <c r="A807">
        <v>806</v>
      </c>
      <c r="C807" s="2">
        <v>2</v>
      </c>
      <c r="D807" s="3">
        <v>3</v>
      </c>
    </row>
    <row r="808" spans="1:6" x14ac:dyDescent="0.25">
      <c r="A808">
        <v>807</v>
      </c>
      <c r="C808" s="2">
        <v>2</v>
      </c>
      <c r="D808" s="3">
        <v>3</v>
      </c>
    </row>
    <row r="809" spans="1:6" x14ac:dyDescent="0.25">
      <c r="A809">
        <v>808</v>
      </c>
      <c r="C809" s="2">
        <v>2</v>
      </c>
      <c r="D809" s="3">
        <v>3</v>
      </c>
    </row>
    <row r="810" spans="1:6" x14ac:dyDescent="0.25">
      <c r="A810">
        <v>809</v>
      </c>
      <c r="C810" s="2">
        <v>2</v>
      </c>
      <c r="D810" s="3">
        <v>3</v>
      </c>
    </row>
    <row r="811" spans="1:6" x14ac:dyDescent="0.25">
      <c r="A811">
        <v>810</v>
      </c>
      <c r="C811" s="2">
        <v>2</v>
      </c>
      <c r="D811" s="3">
        <v>3</v>
      </c>
    </row>
    <row r="812" spans="1:6" x14ac:dyDescent="0.25">
      <c r="A812">
        <v>811</v>
      </c>
      <c r="C812" s="2">
        <v>2</v>
      </c>
      <c r="D812" s="3">
        <v>3</v>
      </c>
    </row>
    <row r="813" spans="1:6" x14ac:dyDescent="0.25">
      <c r="A813">
        <v>812</v>
      </c>
      <c r="C813" s="2">
        <v>2</v>
      </c>
      <c r="D813" s="3">
        <v>3</v>
      </c>
    </row>
    <row r="814" spans="1:6" x14ac:dyDescent="0.25">
      <c r="A814">
        <v>813</v>
      </c>
      <c r="C814" s="2">
        <v>2</v>
      </c>
      <c r="D814" s="3">
        <v>3</v>
      </c>
    </row>
    <row r="815" spans="1:6" x14ac:dyDescent="0.25">
      <c r="A815">
        <v>814</v>
      </c>
      <c r="C815" s="2">
        <v>2</v>
      </c>
      <c r="D815" s="3">
        <v>3</v>
      </c>
    </row>
    <row r="816" spans="1:6" x14ac:dyDescent="0.25">
      <c r="A816">
        <v>815</v>
      </c>
      <c r="C816" s="2">
        <v>2</v>
      </c>
      <c r="D816" s="3">
        <v>3</v>
      </c>
    </row>
    <row r="817" spans="1:5" x14ac:dyDescent="0.25">
      <c r="A817">
        <v>816</v>
      </c>
      <c r="C817" s="2">
        <v>2</v>
      </c>
      <c r="D817" s="3">
        <v>3</v>
      </c>
    </row>
    <row r="818" spans="1:5" x14ac:dyDescent="0.25">
      <c r="A818">
        <v>817</v>
      </c>
      <c r="C818" s="2">
        <v>2</v>
      </c>
      <c r="D818" s="3">
        <v>3</v>
      </c>
    </row>
    <row r="819" spans="1:5" x14ac:dyDescent="0.25">
      <c r="A819">
        <v>818</v>
      </c>
    </row>
    <row r="820" spans="1:5" x14ac:dyDescent="0.25">
      <c r="A820">
        <v>819</v>
      </c>
    </row>
    <row r="821" spans="1:5" x14ac:dyDescent="0.25">
      <c r="A821">
        <v>820</v>
      </c>
      <c r="E821" s="5">
        <v>4</v>
      </c>
    </row>
    <row r="822" spans="1:5" x14ac:dyDescent="0.25">
      <c r="A822">
        <v>821</v>
      </c>
      <c r="B822" s="4">
        <v>1</v>
      </c>
      <c r="E822" s="5">
        <v>4</v>
      </c>
    </row>
    <row r="823" spans="1:5" x14ac:dyDescent="0.25">
      <c r="A823">
        <v>822</v>
      </c>
      <c r="B823" s="4">
        <v>1</v>
      </c>
      <c r="E823" s="5">
        <v>4</v>
      </c>
    </row>
    <row r="824" spans="1:5" x14ac:dyDescent="0.25">
      <c r="A824">
        <v>823</v>
      </c>
      <c r="B824" s="4">
        <v>1</v>
      </c>
      <c r="E824" s="5">
        <v>4</v>
      </c>
    </row>
    <row r="825" spans="1:5" x14ac:dyDescent="0.25">
      <c r="A825">
        <v>824</v>
      </c>
      <c r="B825" s="4">
        <v>1</v>
      </c>
      <c r="E825" s="5">
        <v>4</v>
      </c>
    </row>
    <row r="826" spans="1:5" x14ac:dyDescent="0.25">
      <c r="A826">
        <v>825</v>
      </c>
      <c r="B826" s="4">
        <v>1</v>
      </c>
      <c r="E826" s="5">
        <v>4</v>
      </c>
    </row>
    <row r="827" spans="1:5" x14ac:dyDescent="0.25">
      <c r="A827">
        <v>826</v>
      </c>
      <c r="B827" s="4">
        <v>1</v>
      </c>
      <c r="E827" s="5">
        <v>4</v>
      </c>
    </row>
    <row r="828" spans="1:5" x14ac:dyDescent="0.25">
      <c r="A828">
        <v>827</v>
      </c>
      <c r="B828" s="4">
        <v>1</v>
      </c>
      <c r="E828" s="5">
        <v>4</v>
      </c>
    </row>
    <row r="829" spans="1:5" x14ac:dyDescent="0.25">
      <c r="A829">
        <v>828</v>
      </c>
      <c r="B829" s="4">
        <v>1</v>
      </c>
      <c r="E829" s="5">
        <v>4</v>
      </c>
    </row>
    <row r="830" spans="1:5" x14ac:dyDescent="0.25">
      <c r="A830">
        <v>829</v>
      </c>
      <c r="B830" s="4">
        <v>1</v>
      </c>
      <c r="E830" s="5">
        <v>4</v>
      </c>
    </row>
    <row r="831" spans="1:5" x14ac:dyDescent="0.25">
      <c r="A831">
        <v>830</v>
      </c>
      <c r="B831" s="4">
        <v>1</v>
      </c>
    </row>
    <row r="832" spans="1:5" x14ac:dyDescent="0.25">
      <c r="A832">
        <v>831</v>
      </c>
      <c r="B832" s="4">
        <v>1</v>
      </c>
    </row>
    <row r="833" spans="1:5" x14ac:dyDescent="0.25">
      <c r="A833">
        <v>832</v>
      </c>
      <c r="B833" s="4">
        <v>1</v>
      </c>
    </row>
    <row r="834" spans="1:5" x14ac:dyDescent="0.25">
      <c r="A834">
        <v>833</v>
      </c>
      <c r="C834" s="2">
        <v>2</v>
      </c>
    </row>
    <row r="835" spans="1:5" x14ac:dyDescent="0.25">
      <c r="A835">
        <v>834</v>
      </c>
      <c r="C835" s="2">
        <v>2</v>
      </c>
      <c r="D835" s="3">
        <v>3</v>
      </c>
    </row>
    <row r="836" spans="1:5" x14ac:dyDescent="0.25">
      <c r="A836">
        <v>835</v>
      </c>
      <c r="C836" s="2">
        <v>2</v>
      </c>
      <c r="D836" s="3">
        <v>3</v>
      </c>
    </row>
    <row r="837" spans="1:5" x14ac:dyDescent="0.25">
      <c r="A837">
        <v>836</v>
      </c>
      <c r="C837" s="2">
        <v>2</v>
      </c>
      <c r="D837" s="3">
        <v>3</v>
      </c>
    </row>
    <row r="838" spans="1:5" x14ac:dyDescent="0.25">
      <c r="A838">
        <v>837</v>
      </c>
      <c r="C838" s="2">
        <v>2</v>
      </c>
      <c r="D838" s="3">
        <v>3</v>
      </c>
    </row>
    <row r="839" spans="1:5" x14ac:dyDescent="0.25">
      <c r="A839">
        <v>838</v>
      </c>
      <c r="C839" s="2">
        <v>2</v>
      </c>
      <c r="D839" s="3">
        <v>3</v>
      </c>
    </row>
    <row r="840" spans="1:5" x14ac:dyDescent="0.25">
      <c r="A840">
        <v>839</v>
      </c>
      <c r="C840" s="2">
        <v>2</v>
      </c>
      <c r="D840" s="3">
        <v>3</v>
      </c>
    </row>
    <row r="841" spans="1:5" x14ac:dyDescent="0.25">
      <c r="A841">
        <v>840</v>
      </c>
      <c r="C841" s="2">
        <v>2</v>
      </c>
      <c r="D841" s="3">
        <v>3</v>
      </c>
    </row>
    <row r="842" spans="1:5" x14ac:dyDescent="0.25">
      <c r="A842">
        <v>841</v>
      </c>
      <c r="C842" s="2">
        <v>2</v>
      </c>
      <c r="D842" s="3">
        <v>3</v>
      </c>
    </row>
    <row r="843" spans="1:5" x14ac:dyDescent="0.25">
      <c r="A843">
        <v>842</v>
      </c>
      <c r="C843" s="2">
        <v>2</v>
      </c>
      <c r="D843" s="3">
        <v>3</v>
      </c>
    </row>
    <row r="844" spans="1:5" x14ac:dyDescent="0.25">
      <c r="A844">
        <v>843</v>
      </c>
      <c r="C844" s="2">
        <v>2</v>
      </c>
      <c r="D844" s="3">
        <v>3</v>
      </c>
    </row>
    <row r="845" spans="1:5" x14ac:dyDescent="0.25">
      <c r="A845">
        <v>844</v>
      </c>
    </row>
    <row r="846" spans="1:5" x14ac:dyDescent="0.25">
      <c r="A846">
        <v>845</v>
      </c>
      <c r="E846" s="5">
        <v>4</v>
      </c>
    </row>
    <row r="847" spans="1:5" x14ac:dyDescent="0.25">
      <c r="A847">
        <v>846</v>
      </c>
      <c r="E847" s="5">
        <v>4</v>
      </c>
    </row>
    <row r="848" spans="1:5" x14ac:dyDescent="0.25">
      <c r="A848">
        <v>847</v>
      </c>
      <c r="E848" s="5">
        <v>4</v>
      </c>
    </row>
    <row r="849" spans="1:5" x14ac:dyDescent="0.25">
      <c r="A849">
        <v>848</v>
      </c>
      <c r="E849" s="5">
        <v>4</v>
      </c>
    </row>
    <row r="850" spans="1:5" x14ac:dyDescent="0.25">
      <c r="A850">
        <v>849</v>
      </c>
      <c r="B850" s="4">
        <v>1</v>
      </c>
      <c r="E850" s="5">
        <v>4</v>
      </c>
    </row>
    <row r="851" spans="1:5" x14ac:dyDescent="0.25">
      <c r="A851">
        <v>850</v>
      </c>
      <c r="B851" s="4">
        <v>1</v>
      </c>
      <c r="E851" s="5">
        <v>4</v>
      </c>
    </row>
    <row r="852" spans="1:5" x14ac:dyDescent="0.25">
      <c r="A852">
        <v>851</v>
      </c>
      <c r="B852" s="4">
        <v>1</v>
      </c>
      <c r="E852" s="5">
        <v>4</v>
      </c>
    </row>
    <row r="853" spans="1:5" x14ac:dyDescent="0.25">
      <c r="A853">
        <v>852</v>
      </c>
      <c r="B853" s="4">
        <v>1</v>
      </c>
      <c r="E853" s="5">
        <v>4</v>
      </c>
    </row>
    <row r="854" spans="1:5" x14ac:dyDescent="0.25">
      <c r="A854">
        <v>853</v>
      </c>
      <c r="B854" s="4">
        <v>1</v>
      </c>
      <c r="E854" s="5">
        <v>4</v>
      </c>
    </row>
    <row r="855" spans="1:5" x14ac:dyDescent="0.25">
      <c r="A855">
        <v>854</v>
      </c>
      <c r="B855" s="4">
        <v>1</v>
      </c>
    </row>
    <row r="856" spans="1:5" x14ac:dyDescent="0.25">
      <c r="A856">
        <v>855</v>
      </c>
      <c r="B856" s="4">
        <v>1</v>
      </c>
    </row>
    <row r="857" spans="1:5" x14ac:dyDescent="0.25">
      <c r="A857">
        <v>856</v>
      </c>
      <c r="B857" s="4">
        <v>1</v>
      </c>
    </row>
    <row r="858" spans="1:5" x14ac:dyDescent="0.25">
      <c r="A858">
        <v>857</v>
      </c>
      <c r="B858" s="4">
        <v>1</v>
      </c>
    </row>
    <row r="859" spans="1:5" x14ac:dyDescent="0.25">
      <c r="A859">
        <v>858</v>
      </c>
      <c r="B859" s="4">
        <v>1</v>
      </c>
      <c r="C859" s="2">
        <v>2</v>
      </c>
    </row>
    <row r="860" spans="1:5" x14ac:dyDescent="0.25">
      <c r="A860">
        <v>859</v>
      </c>
      <c r="C860" s="2">
        <v>2</v>
      </c>
    </row>
    <row r="861" spans="1:5" x14ac:dyDescent="0.25">
      <c r="A861">
        <v>860</v>
      </c>
      <c r="C861" s="2">
        <v>2</v>
      </c>
    </row>
    <row r="862" spans="1:5" x14ac:dyDescent="0.25">
      <c r="A862">
        <v>861</v>
      </c>
      <c r="C862" s="2">
        <v>2</v>
      </c>
      <c r="D862" s="3">
        <v>3</v>
      </c>
    </row>
    <row r="863" spans="1:5" x14ac:dyDescent="0.25">
      <c r="A863">
        <v>862</v>
      </c>
      <c r="C863" s="2">
        <v>2</v>
      </c>
      <c r="D863" s="3">
        <v>3</v>
      </c>
    </row>
    <row r="864" spans="1:5" x14ac:dyDescent="0.25">
      <c r="A864">
        <v>863</v>
      </c>
      <c r="C864" s="2">
        <v>2</v>
      </c>
      <c r="D864" s="3">
        <v>3</v>
      </c>
    </row>
    <row r="865" spans="1:5" x14ac:dyDescent="0.25">
      <c r="A865">
        <v>864</v>
      </c>
      <c r="C865" s="2">
        <v>2</v>
      </c>
      <c r="D865" s="3">
        <v>3</v>
      </c>
    </row>
    <row r="866" spans="1:5" x14ac:dyDescent="0.25">
      <c r="A866">
        <v>865</v>
      </c>
      <c r="C866" s="2">
        <v>2</v>
      </c>
      <c r="D866" s="3">
        <v>3</v>
      </c>
    </row>
    <row r="867" spans="1:5" x14ac:dyDescent="0.25">
      <c r="A867">
        <v>866</v>
      </c>
      <c r="C867" s="2">
        <v>2</v>
      </c>
      <c r="D867" s="3">
        <v>3</v>
      </c>
      <c r="E867" s="5">
        <v>4</v>
      </c>
    </row>
    <row r="868" spans="1:5" x14ac:dyDescent="0.25">
      <c r="A868">
        <v>867</v>
      </c>
      <c r="D868" s="3">
        <v>3</v>
      </c>
      <c r="E868" s="5">
        <v>4</v>
      </c>
    </row>
    <row r="869" spans="1:5" x14ac:dyDescent="0.25">
      <c r="A869">
        <v>868</v>
      </c>
      <c r="D869" s="3">
        <v>3</v>
      </c>
      <c r="E869" s="5">
        <v>4</v>
      </c>
    </row>
    <row r="870" spans="1:5" x14ac:dyDescent="0.25">
      <c r="A870">
        <v>869</v>
      </c>
      <c r="D870" s="3">
        <v>3</v>
      </c>
      <c r="E870" s="5">
        <v>4</v>
      </c>
    </row>
    <row r="871" spans="1:5" x14ac:dyDescent="0.25">
      <c r="A871">
        <v>870</v>
      </c>
      <c r="E871" s="5">
        <v>4</v>
      </c>
    </row>
    <row r="872" spans="1:5" x14ac:dyDescent="0.25">
      <c r="A872">
        <v>871</v>
      </c>
      <c r="E872" s="5">
        <v>4</v>
      </c>
    </row>
    <row r="873" spans="1:5" x14ac:dyDescent="0.25">
      <c r="A873">
        <v>872</v>
      </c>
      <c r="E873" s="5">
        <v>4</v>
      </c>
    </row>
    <row r="874" spans="1:5" x14ac:dyDescent="0.25">
      <c r="A874">
        <v>873</v>
      </c>
      <c r="E874" s="5">
        <v>4</v>
      </c>
    </row>
    <row r="875" spans="1:5" x14ac:dyDescent="0.25">
      <c r="A875">
        <v>874</v>
      </c>
      <c r="B875" s="4">
        <v>1</v>
      </c>
      <c r="E875" s="5">
        <v>4</v>
      </c>
    </row>
    <row r="876" spans="1:5" x14ac:dyDescent="0.25">
      <c r="A876">
        <v>875</v>
      </c>
      <c r="B876" s="4">
        <v>1</v>
      </c>
    </row>
    <row r="877" spans="1:5" x14ac:dyDescent="0.25">
      <c r="A877">
        <v>876</v>
      </c>
      <c r="B877" s="4">
        <v>1</v>
      </c>
    </row>
    <row r="878" spans="1:5" x14ac:dyDescent="0.25">
      <c r="A878">
        <v>877</v>
      </c>
      <c r="B878" s="4">
        <v>1</v>
      </c>
    </row>
    <row r="879" spans="1:5" x14ac:dyDescent="0.25">
      <c r="A879">
        <v>878</v>
      </c>
      <c r="B879" s="4">
        <v>1</v>
      </c>
    </row>
    <row r="880" spans="1:5" x14ac:dyDescent="0.25">
      <c r="A880">
        <v>879</v>
      </c>
      <c r="B880" s="4">
        <v>1</v>
      </c>
    </row>
    <row r="881" spans="1:5" x14ac:dyDescent="0.25">
      <c r="A881">
        <v>880</v>
      </c>
      <c r="B881" s="4">
        <v>1</v>
      </c>
    </row>
    <row r="882" spans="1:5" x14ac:dyDescent="0.25">
      <c r="A882">
        <v>881</v>
      </c>
      <c r="B882" s="4">
        <v>1</v>
      </c>
    </row>
    <row r="883" spans="1:5" x14ac:dyDescent="0.25">
      <c r="A883">
        <v>882</v>
      </c>
      <c r="B883" s="4">
        <v>1</v>
      </c>
      <c r="C883" s="2">
        <v>2</v>
      </c>
    </row>
    <row r="884" spans="1:5" x14ac:dyDescent="0.25">
      <c r="A884">
        <v>883</v>
      </c>
      <c r="B884" s="4">
        <v>1</v>
      </c>
      <c r="C884" s="2">
        <v>2</v>
      </c>
    </row>
    <row r="885" spans="1:5" x14ac:dyDescent="0.25">
      <c r="A885">
        <v>884</v>
      </c>
      <c r="C885" s="2">
        <v>2</v>
      </c>
    </row>
    <row r="886" spans="1:5" x14ac:dyDescent="0.25">
      <c r="A886">
        <v>885</v>
      </c>
      <c r="C886" s="2">
        <v>2</v>
      </c>
    </row>
    <row r="887" spans="1:5" x14ac:dyDescent="0.25">
      <c r="A887">
        <v>886</v>
      </c>
      <c r="C887" s="2">
        <v>2</v>
      </c>
      <c r="D887" s="3">
        <v>3</v>
      </c>
    </row>
    <row r="888" spans="1:5" x14ac:dyDescent="0.25">
      <c r="A888">
        <v>887</v>
      </c>
      <c r="C888" s="2">
        <v>2</v>
      </c>
      <c r="D888" s="3">
        <v>3</v>
      </c>
    </row>
    <row r="889" spans="1:5" x14ac:dyDescent="0.25">
      <c r="A889">
        <v>888</v>
      </c>
      <c r="C889" s="2">
        <v>2</v>
      </c>
      <c r="D889" s="3">
        <v>3</v>
      </c>
    </row>
    <row r="890" spans="1:5" x14ac:dyDescent="0.25">
      <c r="A890">
        <v>889</v>
      </c>
      <c r="C890" s="2">
        <v>2</v>
      </c>
      <c r="D890" s="3">
        <v>3</v>
      </c>
      <c r="E890" s="5">
        <v>4</v>
      </c>
    </row>
    <row r="891" spans="1:5" x14ac:dyDescent="0.25">
      <c r="A891">
        <v>890</v>
      </c>
      <c r="D891" s="3">
        <v>3</v>
      </c>
      <c r="E891" s="5">
        <v>4</v>
      </c>
    </row>
    <row r="892" spans="1:5" x14ac:dyDescent="0.25">
      <c r="A892">
        <v>891</v>
      </c>
      <c r="D892" s="3">
        <v>3</v>
      </c>
      <c r="E892" s="5">
        <v>4</v>
      </c>
    </row>
    <row r="893" spans="1:5" x14ac:dyDescent="0.25">
      <c r="A893">
        <v>892</v>
      </c>
      <c r="D893" s="3">
        <v>3</v>
      </c>
      <c r="E893" s="5">
        <v>4</v>
      </c>
    </row>
    <row r="894" spans="1:5" x14ac:dyDescent="0.25">
      <c r="A894">
        <v>893</v>
      </c>
      <c r="D894" s="3">
        <v>3</v>
      </c>
      <c r="E894" s="5">
        <v>4</v>
      </c>
    </row>
    <row r="895" spans="1:5" x14ac:dyDescent="0.25">
      <c r="A895">
        <v>894</v>
      </c>
      <c r="D895" s="3">
        <v>3</v>
      </c>
      <c r="E895" s="5">
        <v>4</v>
      </c>
    </row>
    <row r="896" spans="1:5" x14ac:dyDescent="0.25">
      <c r="A896">
        <v>895</v>
      </c>
      <c r="E896" s="5">
        <v>4</v>
      </c>
    </row>
    <row r="897" spans="1:5" x14ac:dyDescent="0.25">
      <c r="A897">
        <v>896</v>
      </c>
      <c r="E897" s="5">
        <v>4</v>
      </c>
    </row>
    <row r="898" spans="1:5" x14ac:dyDescent="0.25">
      <c r="A898">
        <v>897</v>
      </c>
    </row>
    <row r="899" spans="1:5" x14ac:dyDescent="0.25">
      <c r="A899">
        <v>898</v>
      </c>
    </row>
    <row r="900" spans="1:5" x14ac:dyDescent="0.25">
      <c r="A900">
        <v>899</v>
      </c>
      <c r="B900" s="4">
        <v>1</v>
      </c>
    </row>
    <row r="901" spans="1:5" x14ac:dyDescent="0.25">
      <c r="A901">
        <v>900</v>
      </c>
      <c r="B901" s="4">
        <v>1</v>
      </c>
    </row>
    <row r="902" spans="1:5" x14ac:dyDescent="0.25">
      <c r="A902">
        <v>901</v>
      </c>
      <c r="B902" s="4">
        <v>1</v>
      </c>
    </row>
    <row r="903" spans="1:5" x14ac:dyDescent="0.25">
      <c r="A903">
        <v>902</v>
      </c>
      <c r="B903" s="4">
        <v>1</v>
      </c>
    </row>
    <row r="904" spans="1:5" x14ac:dyDescent="0.25">
      <c r="A904">
        <v>903</v>
      </c>
      <c r="B904" s="4">
        <v>1</v>
      </c>
    </row>
    <row r="905" spans="1:5" x14ac:dyDescent="0.25">
      <c r="A905">
        <v>904</v>
      </c>
      <c r="B905" s="4">
        <v>1</v>
      </c>
    </row>
    <row r="906" spans="1:5" x14ac:dyDescent="0.25">
      <c r="A906">
        <v>905</v>
      </c>
      <c r="B906" s="4">
        <v>1</v>
      </c>
    </row>
    <row r="907" spans="1:5" x14ac:dyDescent="0.25">
      <c r="A907">
        <v>906</v>
      </c>
      <c r="B907" s="4">
        <v>1</v>
      </c>
      <c r="C907" s="2">
        <v>2</v>
      </c>
    </row>
    <row r="908" spans="1:5" x14ac:dyDescent="0.25">
      <c r="A908">
        <v>907</v>
      </c>
      <c r="B908" s="4">
        <v>1</v>
      </c>
      <c r="C908" s="2">
        <v>2</v>
      </c>
    </row>
    <row r="909" spans="1:5" x14ac:dyDescent="0.25">
      <c r="A909">
        <v>908</v>
      </c>
      <c r="C909" s="2">
        <v>2</v>
      </c>
    </row>
    <row r="910" spans="1:5" x14ac:dyDescent="0.25">
      <c r="A910">
        <v>909</v>
      </c>
      <c r="C910" s="2">
        <v>2</v>
      </c>
    </row>
    <row r="911" spans="1:5" x14ac:dyDescent="0.25">
      <c r="A911">
        <v>910</v>
      </c>
      <c r="C911" s="2">
        <v>2</v>
      </c>
      <c r="D911" s="3">
        <v>3</v>
      </c>
    </row>
    <row r="912" spans="1:5" x14ac:dyDescent="0.25">
      <c r="A912">
        <v>911</v>
      </c>
      <c r="C912" s="2">
        <v>2</v>
      </c>
      <c r="D912" s="3">
        <v>3</v>
      </c>
    </row>
    <row r="913" spans="1:5" x14ac:dyDescent="0.25">
      <c r="A913">
        <v>912</v>
      </c>
      <c r="C913" s="2">
        <v>2</v>
      </c>
      <c r="D913" s="3">
        <v>3</v>
      </c>
      <c r="E913" s="5">
        <v>4</v>
      </c>
    </row>
    <row r="914" spans="1:5" x14ac:dyDescent="0.25">
      <c r="A914">
        <v>913</v>
      </c>
      <c r="D914" s="3">
        <v>3</v>
      </c>
      <c r="E914" s="5">
        <v>4</v>
      </c>
    </row>
    <row r="915" spans="1:5" x14ac:dyDescent="0.25">
      <c r="A915">
        <v>914</v>
      </c>
      <c r="D915" s="3">
        <v>3</v>
      </c>
      <c r="E915" s="5">
        <v>4</v>
      </c>
    </row>
    <row r="916" spans="1:5" x14ac:dyDescent="0.25">
      <c r="A916">
        <v>915</v>
      </c>
      <c r="D916" s="3">
        <v>3</v>
      </c>
      <c r="E916" s="5">
        <v>4</v>
      </c>
    </row>
    <row r="917" spans="1:5" x14ac:dyDescent="0.25">
      <c r="A917">
        <v>916</v>
      </c>
      <c r="D917" s="3">
        <v>3</v>
      </c>
      <c r="E917" s="5">
        <v>4</v>
      </c>
    </row>
    <row r="918" spans="1:5" x14ac:dyDescent="0.25">
      <c r="A918">
        <v>917</v>
      </c>
      <c r="D918" s="3">
        <v>3</v>
      </c>
      <c r="E918" s="5">
        <v>4</v>
      </c>
    </row>
    <row r="919" spans="1:5" x14ac:dyDescent="0.25">
      <c r="A919">
        <v>918</v>
      </c>
      <c r="D919" s="3">
        <v>3</v>
      </c>
      <c r="E919" s="5">
        <v>4</v>
      </c>
    </row>
    <row r="920" spans="1:5" x14ac:dyDescent="0.25">
      <c r="A920">
        <v>919</v>
      </c>
      <c r="E920" s="5">
        <v>4</v>
      </c>
    </row>
    <row r="921" spans="1:5" x14ac:dyDescent="0.25">
      <c r="A921">
        <v>920</v>
      </c>
    </row>
    <row r="922" spans="1:5" x14ac:dyDescent="0.25">
      <c r="A922">
        <v>921</v>
      </c>
    </row>
    <row r="923" spans="1:5" x14ac:dyDescent="0.25">
      <c r="A923">
        <v>922</v>
      </c>
    </row>
    <row r="924" spans="1:5" x14ac:dyDescent="0.25">
      <c r="A924">
        <v>923</v>
      </c>
    </row>
    <row r="925" spans="1:5" x14ac:dyDescent="0.25">
      <c r="A925">
        <v>924</v>
      </c>
    </row>
    <row r="926" spans="1:5" x14ac:dyDescent="0.25">
      <c r="A926">
        <v>925</v>
      </c>
      <c r="C926" s="2">
        <v>2</v>
      </c>
    </row>
    <row r="927" spans="1:5" x14ac:dyDescent="0.25">
      <c r="A927">
        <v>926</v>
      </c>
      <c r="C927" s="2">
        <v>2</v>
      </c>
    </row>
    <row r="928" spans="1:5" x14ac:dyDescent="0.25">
      <c r="A928">
        <v>927</v>
      </c>
      <c r="C928" s="2">
        <v>2</v>
      </c>
    </row>
    <row r="929" spans="1:5" x14ac:dyDescent="0.25">
      <c r="A929">
        <v>928</v>
      </c>
      <c r="C929" s="2">
        <v>2</v>
      </c>
    </row>
    <row r="930" spans="1:5" x14ac:dyDescent="0.25">
      <c r="A930">
        <v>929</v>
      </c>
      <c r="C930" s="2">
        <v>2</v>
      </c>
    </row>
    <row r="931" spans="1:5" x14ac:dyDescent="0.25">
      <c r="A931">
        <v>930</v>
      </c>
      <c r="B931" s="4">
        <v>1</v>
      </c>
      <c r="C931" s="2">
        <v>2</v>
      </c>
    </row>
    <row r="932" spans="1:5" x14ac:dyDescent="0.25">
      <c r="A932">
        <v>931</v>
      </c>
      <c r="B932" s="4">
        <v>1</v>
      </c>
      <c r="C932" s="2">
        <v>2</v>
      </c>
    </row>
    <row r="933" spans="1:5" x14ac:dyDescent="0.25">
      <c r="A933">
        <v>932</v>
      </c>
      <c r="B933" s="4">
        <v>1</v>
      </c>
      <c r="C933" s="2">
        <v>2</v>
      </c>
    </row>
    <row r="934" spans="1:5" x14ac:dyDescent="0.25">
      <c r="A934">
        <v>933</v>
      </c>
      <c r="B934" s="4">
        <v>1</v>
      </c>
    </row>
    <row r="935" spans="1:5" x14ac:dyDescent="0.25">
      <c r="A935">
        <v>934</v>
      </c>
      <c r="B935" s="4">
        <v>1</v>
      </c>
      <c r="E935" s="5">
        <v>4</v>
      </c>
    </row>
    <row r="936" spans="1:5" x14ac:dyDescent="0.25">
      <c r="A936">
        <v>935</v>
      </c>
      <c r="B936" s="4">
        <v>1</v>
      </c>
      <c r="D936" s="3">
        <v>3</v>
      </c>
      <c r="E936" s="5">
        <v>4</v>
      </c>
    </row>
    <row r="937" spans="1:5" x14ac:dyDescent="0.25">
      <c r="A937">
        <v>936</v>
      </c>
      <c r="B937" s="4">
        <v>1</v>
      </c>
      <c r="D937" s="3">
        <v>3</v>
      </c>
      <c r="E937" s="5">
        <v>4</v>
      </c>
    </row>
    <row r="938" spans="1:5" x14ac:dyDescent="0.25">
      <c r="A938">
        <v>937</v>
      </c>
      <c r="D938" s="3">
        <v>3</v>
      </c>
      <c r="E938" s="5">
        <v>4</v>
      </c>
    </row>
    <row r="939" spans="1:5" x14ac:dyDescent="0.25">
      <c r="A939">
        <v>938</v>
      </c>
      <c r="D939" s="3">
        <v>3</v>
      </c>
      <c r="E939" s="5">
        <v>4</v>
      </c>
    </row>
    <row r="940" spans="1:5" x14ac:dyDescent="0.25">
      <c r="A940">
        <v>939</v>
      </c>
      <c r="D940" s="3">
        <v>3</v>
      </c>
      <c r="E940" s="5">
        <v>4</v>
      </c>
    </row>
    <row r="941" spans="1:5" x14ac:dyDescent="0.25">
      <c r="A941">
        <v>940</v>
      </c>
      <c r="D941" s="3">
        <v>3</v>
      </c>
      <c r="E941" s="5">
        <v>4</v>
      </c>
    </row>
    <row r="942" spans="1:5" x14ac:dyDescent="0.25">
      <c r="A942">
        <v>941</v>
      </c>
      <c r="D942" s="3">
        <v>3</v>
      </c>
      <c r="E942" s="5">
        <v>4</v>
      </c>
    </row>
    <row r="943" spans="1:5" x14ac:dyDescent="0.25">
      <c r="A943">
        <v>942</v>
      </c>
      <c r="D943" s="3">
        <v>3</v>
      </c>
    </row>
    <row r="944" spans="1:5" x14ac:dyDescent="0.25">
      <c r="A944">
        <v>943</v>
      </c>
    </row>
    <row r="945" spans="1:5" x14ac:dyDescent="0.25">
      <c r="A945">
        <v>944</v>
      </c>
    </row>
    <row r="946" spans="1:5" x14ac:dyDescent="0.25">
      <c r="A946">
        <v>945</v>
      </c>
    </row>
    <row r="947" spans="1:5" x14ac:dyDescent="0.25">
      <c r="A947">
        <v>946</v>
      </c>
    </row>
    <row r="948" spans="1:5" x14ac:dyDescent="0.25">
      <c r="A948">
        <v>947</v>
      </c>
      <c r="C948" s="2">
        <v>2</v>
      </c>
    </row>
    <row r="949" spans="1:5" x14ac:dyDescent="0.25">
      <c r="A949">
        <v>948</v>
      </c>
      <c r="C949" s="2">
        <v>2</v>
      </c>
    </row>
    <row r="950" spans="1:5" x14ac:dyDescent="0.25">
      <c r="A950">
        <v>949</v>
      </c>
      <c r="C950" s="2">
        <v>2</v>
      </c>
    </row>
    <row r="951" spans="1:5" x14ac:dyDescent="0.25">
      <c r="A951">
        <v>950</v>
      </c>
      <c r="C951" s="2">
        <v>2</v>
      </c>
    </row>
    <row r="952" spans="1:5" x14ac:dyDescent="0.25">
      <c r="A952">
        <v>951</v>
      </c>
      <c r="C952" s="2">
        <v>2</v>
      </c>
    </row>
    <row r="953" spans="1:5" x14ac:dyDescent="0.25">
      <c r="A953">
        <v>952</v>
      </c>
      <c r="C953" s="2">
        <v>2</v>
      </c>
    </row>
    <row r="954" spans="1:5" x14ac:dyDescent="0.25">
      <c r="A954">
        <v>953</v>
      </c>
      <c r="B954" s="4">
        <v>1</v>
      </c>
      <c r="C954" s="2">
        <v>2</v>
      </c>
    </row>
    <row r="955" spans="1:5" x14ac:dyDescent="0.25">
      <c r="A955">
        <v>954</v>
      </c>
      <c r="B955" s="4">
        <v>1</v>
      </c>
      <c r="C955" s="2">
        <v>2</v>
      </c>
    </row>
    <row r="956" spans="1:5" x14ac:dyDescent="0.25">
      <c r="A956">
        <v>955</v>
      </c>
      <c r="B956" s="4">
        <v>1</v>
      </c>
    </row>
    <row r="957" spans="1:5" x14ac:dyDescent="0.25">
      <c r="A957">
        <v>956</v>
      </c>
      <c r="B957" s="4">
        <v>1</v>
      </c>
    </row>
    <row r="958" spans="1:5" x14ac:dyDescent="0.25">
      <c r="A958">
        <v>957</v>
      </c>
      <c r="B958" s="4">
        <v>1</v>
      </c>
      <c r="E958" s="5">
        <v>4</v>
      </c>
    </row>
    <row r="959" spans="1:5" x14ac:dyDescent="0.25">
      <c r="A959">
        <v>958</v>
      </c>
      <c r="B959" s="4">
        <v>1</v>
      </c>
      <c r="E959" s="5">
        <v>4</v>
      </c>
    </row>
    <row r="960" spans="1:5" x14ac:dyDescent="0.25">
      <c r="A960">
        <v>959</v>
      </c>
      <c r="B960" s="4">
        <v>1</v>
      </c>
      <c r="D960" s="3">
        <v>3</v>
      </c>
      <c r="E960" s="5">
        <v>4</v>
      </c>
    </row>
    <row r="961" spans="1:5" x14ac:dyDescent="0.25">
      <c r="A961">
        <v>960</v>
      </c>
      <c r="D961" s="3">
        <v>3</v>
      </c>
      <c r="E961" s="5">
        <v>4</v>
      </c>
    </row>
    <row r="962" spans="1:5" x14ac:dyDescent="0.25">
      <c r="A962">
        <v>961</v>
      </c>
      <c r="D962" s="3">
        <v>3</v>
      </c>
      <c r="E962" s="5">
        <v>4</v>
      </c>
    </row>
    <row r="963" spans="1:5" x14ac:dyDescent="0.25">
      <c r="A963">
        <v>962</v>
      </c>
      <c r="D963" s="3">
        <v>3</v>
      </c>
      <c r="E963" s="5">
        <v>4</v>
      </c>
    </row>
    <row r="964" spans="1:5" x14ac:dyDescent="0.25">
      <c r="A964">
        <v>963</v>
      </c>
      <c r="D964" s="3">
        <v>3</v>
      </c>
      <c r="E964" s="5">
        <v>4</v>
      </c>
    </row>
    <row r="965" spans="1:5" x14ac:dyDescent="0.25">
      <c r="A965">
        <v>964</v>
      </c>
      <c r="D965" s="3">
        <v>3</v>
      </c>
      <c r="E965" s="5">
        <v>4</v>
      </c>
    </row>
    <row r="966" spans="1:5" x14ac:dyDescent="0.25">
      <c r="A966">
        <v>965</v>
      </c>
      <c r="D966" s="3">
        <v>3</v>
      </c>
    </row>
    <row r="967" spans="1:5" x14ac:dyDescent="0.25">
      <c r="A967">
        <v>966</v>
      </c>
      <c r="D967" s="3">
        <v>3</v>
      </c>
    </row>
    <row r="968" spans="1:5" x14ac:dyDescent="0.25">
      <c r="A968">
        <v>967</v>
      </c>
      <c r="C968" s="2">
        <v>2</v>
      </c>
    </row>
    <row r="969" spans="1:5" x14ac:dyDescent="0.25">
      <c r="A969">
        <v>968</v>
      </c>
      <c r="C969" s="2">
        <v>2</v>
      </c>
    </row>
    <row r="970" spans="1:5" x14ac:dyDescent="0.25">
      <c r="A970">
        <v>969</v>
      </c>
      <c r="C970" s="2">
        <v>2</v>
      </c>
    </row>
    <row r="971" spans="1:5" x14ac:dyDescent="0.25">
      <c r="A971">
        <v>970</v>
      </c>
      <c r="C971" s="2">
        <v>2</v>
      </c>
    </row>
    <row r="972" spans="1:5" x14ac:dyDescent="0.25">
      <c r="A972">
        <v>971</v>
      </c>
      <c r="C972" s="2">
        <v>2</v>
      </c>
    </row>
    <row r="973" spans="1:5" x14ac:dyDescent="0.25">
      <c r="A973">
        <v>972</v>
      </c>
      <c r="C973" s="2">
        <v>2</v>
      </c>
    </row>
    <row r="974" spans="1:5" x14ac:dyDescent="0.25">
      <c r="A974">
        <v>973</v>
      </c>
      <c r="C974" s="2">
        <v>2</v>
      </c>
    </row>
    <row r="975" spans="1:5" x14ac:dyDescent="0.25">
      <c r="A975">
        <v>974</v>
      </c>
      <c r="C975" s="2">
        <v>2</v>
      </c>
    </row>
    <row r="976" spans="1:5" x14ac:dyDescent="0.25">
      <c r="A976">
        <v>975</v>
      </c>
      <c r="B976" s="4">
        <v>1</v>
      </c>
    </row>
    <row r="977" spans="1:5" x14ac:dyDescent="0.25">
      <c r="A977">
        <v>976</v>
      </c>
      <c r="B977" s="4">
        <v>1</v>
      </c>
    </row>
    <row r="978" spans="1:5" x14ac:dyDescent="0.25">
      <c r="A978">
        <v>977</v>
      </c>
      <c r="B978" s="4">
        <v>1</v>
      </c>
    </row>
    <row r="979" spans="1:5" x14ac:dyDescent="0.25">
      <c r="A979">
        <v>978</v>
      </c>
      <c r="B979" s="4">
        <v>1</v>
      </c>
    </row>
    <row r="980" spans="1:5" x14ac:dyDescent="0.25">
      <c r="A980">
        <v>979</v>
      </c>
      <c r="B980" s="4">
        <v>1</v>
      </c>
    </row>
    <row r="981" spans="1:5" x14ac:dyDescent="0.25">
      <c r="A981">
        <v>980</v>
      </c>
      <c r="B981" s="4">
        <v>1</v>
      </c>
      <c r="E981" s="5">
        <v>4</v>
      </c>
    </row>
    <row r="982" spans="1:5" x14ac:dyDescent="0.25">
      <c r="A982">
        <v>981</v>
      </c>
      <c r="B982" s="4">
        <v>1</v>
      </c>
      <c r="E982" s="5">
        <v>4</v>
      </c>
    </row>
    <row r="983" spans="1:5" x14ac:dyDescent="0.25">
      <c r="A983">
        <v>982</v>
      </c>
      <c r="B983" s="4">
        <v>1</v>
      </c>
      <c r="E983" s="5">
        <v>4</v>
      </c>
    </row>
    <row r="984" spans="1:5" x14ac:dyDescent="0.25">
      <c r="A984">
        <v>983</v>
      </c>
      <c r="D984" s="3">
        <v>3</v>
      </c>
      <c r="E984" s="5">
        <v>4</v>
      </c>
    </row>
    <row r="985" spans="1:5" x14ac:dyDescent="0.25">
      <c r="A985">
        <v>984</v>
      </c>
      <c r="D985" s="3">
        <v>3</v>
      </c>
      <c r="E985" s="5">
        <v>4</v>
      </c>
    </row>
    <row r="986" spans="1:5" x14ac:dyDescent="0.25">
      <c r="A986">
        <v>985</v>
      </c>
      <c r="D986" s="3">
        <v>3</v>
      </c>
      <c r="E986" s="5">
        <v>4</v>
      </c>
    </row>
    <row r="987" spans="1:5" x14ac:dyDescent="0.25">
      <c r="A987">
        <v>986</v>
      </c>
      <c r="D987" s="3">
        <v>3</v>
      </c>
      <c r="E987" s="5">
        <v>4</v>
      </c>
    </row>
    <row r="988" spans="1:5" x14ac:dyDescent="0.25">
      <c r="A988">
        <v>987</v>
      </c>
      <c r="C988" s="2">
        <v>2</v>
      </c>
      <c r="D988" s="3">
        <v>3</v>
      </c>
      <c r="E988" s="5">
        <v>4</v>
      </c>
    </row>
    <row r="989" spans="1:5" x14ac:dyDescent="0.25">
      <c r="A989">
        <v>988</v>
      </c>
      <c r="C989" s="2">
        <v>2</v>
      </c>
      <c r="D989" s="3">
        <v>3</v>
      </c>
    </row>
    <row r="990" spans="1:5" x14ac:dyDescent="0.25">
      <c r="A990">
        <v>989</v>
      </c>
      <c r="C990" s="2">
        <v>2</v>
      </c>
      <c r="D990" s="3">
        <v>3</v>
      </c>
    </row>
    <row r="991" spans="1:5" x14ac:dyDescent="0.25">
      <c r="A991">
        <v>990</v>
      </c>
      <c r="C991" s="2">
        <v>2</v>
      </c>
      <c r="D991" s="3">
        <v>3</v>
      </c>
    </row>
    <row r="992" spans="1:5" x14ac:dyDescent="0.25">
      <c r="A992">
        <v>991</v>
      </c>
      <c r="C992" s="2">
        <v>2</v>
      </c>
      <c r="D992" s="3">
        <v>3</v>
      </c>
    </row>
    <row r="993" spans="1:5" x14ac:dyDescent="0.25">
      <c r="A993">
        <v>992</v>
      </c>
      <c r="C993" s="2">
        <v>2</v>
      </c>
    </row>
    <row r="994" spans="1:5" x14ac:dyDescent="0.25">
      <c r="A994">
        <v>993</v>
      </c>
      <c r="C994" s="2">
        <v>2</v>
      </c>
    </row>
    <row r="995" spans="1:5" x14ac:dyDescent="0.25">
      <c r="A995">
        <v>994</v>
      </c>
      <c r="C995" s="2">
        <v>2</v>
      </c>
    </row>
    <row r="996" spans="1:5" x14ac:dyDescent="0.25">
      <c r="A996">
        <v>995</v>
      </c>
      <c r="C996" s="2">
        <v>2</v>
      </c>
    </row>
    <row r="997" spans="1:5" x14ac:dyDescent="0.25">
      <c r="A997">
        <v>996</v>
      </c>
      <c r="C997" s="2">
        <v>2</v>
      </c>
    </row>
    <row r="998" spans="1:5" x14ac:dyDescent="0.25">
      <c r="A998">
        <v>997</v>
      </c>
      <c r="B998" s="4">
        <v>1</v>
      </c>
      <c r="C998" s="2">
        <v>2</v>
      </c>
    </row>
    <row r="999" spans="1:5" x14ac:dyDescent="0.25">
      <c r="A999">
        <v>998</v>
      </c>
      <c r="B999" s="4">
        <v>1</v>
      </c>
    </row>
    <row r="1000" spans="1:5" x14ac:dyDescent="0.25">
      <c r="A1000">
        <v>999</v>
      </c>
      <c r="B1000" s="4">
        <v>1</v>
      </c>
    </row>
    <row r="1001" spans="1:5" x14ac:dyDescent="0.25">
      <c r="A1001">
        <v>1000</v>
      </c>
      <c r="B1001" s="4">
        <v>1</v>
      </c>
    </row>
    <row r="1002" spans="1:5" x14ac:dyDescent="0.25">
      <c r="A1002">
        <v>1001</v>
      </c>
      <c r="B1002" s="4">
        <v>1</v>
      </c>
    </row>
    <row r="1003" spans="1:5" x14ac:dyDescent="0.25">
      <c r="A1003">
        <v>1002</v>
      </c>
      <c r="B1003" s="4">
        <v>1</v>
      </c>
    </row>
    <row r="1004" spans="1:5" x14ac:dyDescent="0.25">
      <c r="A1004">
        <v>1003</v>
      </c>
      <c r="B1004" s="4">
        <v>1</v>
      </c>
      <c r="E1004" s="5">
        <v>4</v>
      </c>
    </row>
    <row r="1005" spans="1:5" x14ac:dyDescent="0.25">
      <c r="A1005">
        <v>1004</v>
      </c>
      <c r="B1005" s="4">
        <v>1</v>
      </c>
      <c r="E1005" s="5">
        <v>4</v>
      </c>
    </row>
    <row r="1006" spans="1:5" x14ac:dyDescent="0.25">
      <c r="A1006">
        <v>1005</v>
      </c>
      <c r="B1006" s="4">
        <v>1</v>
      </c>
      <c r="E1006" s="5">
        <v>4</v>
      </c>
    </row>
    <row r="1007" spans="1:5" x14ac:dyDescent="0.25">
      <c r="A1007">
        <v>1006</v>
      </c>
      <c r="B1007" s="4">
        <v>1</v>
      </c>
      <c r="E1007" s="5">
        <v>4</v>
      </c>
    </row>
    <row r="1008" spans="1:5" x14ac:dyDescent="0.25">
      <c r="A1008">
        <v>1007</v>
      </c>
      <c r="B1008" s="4">
        <v>1</v>
      </c>
      <c r="E1008" s="5">
        <v>4</v>
      </c>
    </row>
    <row r="1009" spans="1:6" x14ac:dyDescent="0.25">
      <c r="A1009">
        <v>1008</v>
      </c>
      <c r="D1009" s="3">
        <v>3</v>
      </c>
      <c r="E1009" s="5">
        <v>4</v>
      </c>
    </row>
    <row r="1010" spans="1:6" x14ac:dyDescent="0.25">
      <c r="A1010">
        <v>1009</v>
      </c>
      <c r="D1010" s="3">
        <v>3</v>
      </c>
      <c r="E1010" s="5">
        <v>4</v>
      </c>
      <c r="F1010" t="s">
        <v>22</v>
      </c>
    </row>
    <row r="1011" spans="1:6" x14ac:dyDescent="0.25">
      <c r="A1011">
        <v>1010</v>
      </c>
    </row>
    <row r="1012" spans="1:6" x14ac:dyDescent="0.25">
      <c r="A1012">
        <v>1011</v>
      </c>
      <c r="F1012" t="s">
        <v>22</v>
      </c>
    </row>
    <row r="1013" spans="1:6" x14ac:dyDescent="0.25">
      <c r="A1013">
        <v>1012</v>
      </c>
      <c r="C1013" s="2">
        <v>2</v>
      </c>
    </row>
    <row r="1014" spans="1:6" x14ac:dyDescent="0.25">
      <c r="A1014">
        <v>1013</v>
      </c>
      <c r="C1014" s="2">
        <v>2</v>
      </c>
    </row>
    <row r="1015" spans="1:6" x14ac:dyDescent="0.25">
      <c r="A1015">
        <v>1014</v>
      </c>
      <c r="C1015" s="2">
        <v>2</v>
      </c>
    </row>
    <row r="1016" spans="1:6" x14ac:dyDescent="0.25">
      <c r="A1016">
        <v>1015</v>
      </c>
      <c r="C1016" s="2">
        <v>2</v>
      </c>
    </row>
    <row r="1017" spans="1:6" x14ac:dyDescent="0.25">
      <c r="A1017">
        <v>1016</v>
      </c>
      <c r="C1017" s="2">
        <v>2</v>
      </c>
    </row>
    <row r="1018" spans="1:6" x14ac:dyDescent="0.25">
      <c r="A1018">
        <v>1017</v>
      </c>
      <c r="C1018" s="2">
        <v>2</v>
      </c>
    </row>
    <row r="1019" spans="1:6" x14ac:dyDescent="0.25">
      <c r="A1019">
        <v>1018</v>
      </c>
      <c r="C1019" s="2">
        <v>2</v>
      </c>
    </row>
    <row r="1020" spans="1:6" x14ac:dyDescent="0.25">
      <c r="A1020">
        <v>1019</v>
      </c>
      <c r="C1020" s="2">
        <v>2</v>
      </c>
    </row>
    <row r="1021" spans="1:6" x14ac:dyDescent="0.25">
      <c r="A1021">
        <v>1020</v>
      </c>
      <c r="C1021" s="2">
        <v>2</v>
      </c>
    </row>
    <row r="1022" spans="1:6" x14ac:dyDescent="0.25">
      <c r="A1022">
        <v>1021</v>
      </c>
      <c r="B1022" s="4">
        <v>1</v>
      </c>
      <c r="C1022" s="2">
        <v>2</v>
      </c>
    </row>
    <row r="1023" spans="1:6" x14ac:dyDescent="0.25">
      <c r="A1023">
        <v>1022</v>
      </c>
      <c r="B1023" s="4">
        <v>1</v>
      </c>
      <c r="C1023" s="2">
        <v>2</v>
      </c>
    </row>
    <row r="1024" spans="1:6" x14ac:dyDescent="0.25">
      <c r="A1024">
        <v>1023</v>
      </c>
      <c r="B1024" s="4">
        <v>1</v>
      </c>
      <c r="C1024" s="2">
        <v>2</v>
      </c>
    </row>
    <row r="1025" spans="1:5" x14ac:dyDescent="0.25">
      <c r="A1025">
        <v>1024</v>
      </c>
      <c r="B1025" s="4">
        <v>1</v>
      </c>
      <c r="E1025" s="5">
        <v>4</v>
      </c>
    </row>
    <row r="1026" spans="1:5" x14ac:dyDescent="0.25">
      <c r="A1026">
        <v>1025</v>
      </c>
      <c r="B1026" s="4">
        <v>1</v>
      </c>
      <c r="E1026" s="5">
        <v>4</v>
      </c>
    </row>
    <row r="1027" spans="1:5" x14ac:dyDescent="0.25">
      <c r="A1027">
        <v>1026</v>
      </c>
      <c r="B1027" s="4">
        <v>1</v>
      </c>
      <c r="E1027" s="5">
        <v>4</v>
      </c>
    </row>
    <row r="1028" spans="1:5" x14ac:dyDescent="0.25">
      <c r="A1028">
        <v>1027</v>
      </c>
      <c r="B1028" s="4">
        <v>1</v>
      </c>
      <c r="E1028" s="5">
        <v>4</v>
      </c>
    </row>
    <row r="1029" spans="1:5" x14ac:dyDescent="0.25">
      <c r="A1029">
        <v>1028</v>
      </c>
      <c r="B1029" s="4">
        <v>1</v>
      </c>
      <c r="E1029" s="5">
        <v>4</v>
      </c>
    </row>
    <row r="1030" spans="1:5" x14ac:dyDescent="0.25">
      <c r="A1030">
        <v>1029</v>
      </c>
      <c r="B1030" s="4">
        <v>1</v>
      </c>
      <c r="D1030" s="3">
        <v>3</v>
      </c>
      <c r="E1030" s="5">
        <v>4</v>
      </c>
    </row>
    <row r="1031" spans="1:5" x14ac:dyDescent="0.25">
      <c r="A1031">
        <v>1030</v>
      </c>
      <c r="B1031" s="4">
        <v>1</v>
      </c>
      <c r="D1031" s="3">
        <v>3</v>
      </c>
      <c r="E1031" s="5">
        <v>4</v>
      </c>
    </row>
    <row r="1032" spans="1:5" x14ac:dyDescent="0.25">
      <c r="A1032">
        <v>1031</v>
      </c>
      <c r="D1032" s="3">
        <v>3</v>
      </c>
      <c r="E1032" s="5">
        <v>4</v>
      </c>
    </row>
    <row r="1033" spans="1:5" x14ac:dyDescent="0.25">
      <c r="A1033">
        <v>1032</v>
      </c>
      <c r="D1033" s="3">
        <v>3</v>
      </c>
      <c r="E1033" s="5">
        <v>4</v>
      </c>
    </row>
    <row r="1034" spans="1:5" x14ac:dyDescent="0.25">
      <c r="A1034">
        <v>1033</v>
      </c>
      <c r="D1034" s="3">
        <v>3</v>
      </c>
      <c r="E1034" s="5">
        <v>4</v>
      </c>
    </row>
    <row r="1035" spans="1:5" x14ac:dyDescent="0.25">
      <c r="A1035">
        <v>1034</v>
      </c>
      <c r="D1035" s="3">
        <v>3</v>
      </c>
      <c r="E1035" s="5">
        <v>4</v>
      </c>
    </row>
    <row r="1036" spans="1:5" x14ac:dyDescent="0.25">
      <c r="A1036">
        <v>1035</v>
      </c>
      <c r="D1036" s="3">
        <v>3</v>
      </c>
    </row>
    <row r="1037" spans="1:5" x14ac:dyDescent="0.25">
      <c r="A1037">
        <v>1036</v>
      </c>
      <c r="D1037" s="3">
        <v>3</v>
      </c>
    </row>
    <row r="1038" spans="1:5" x14ac:dyDescent="0.25">
      <c r="A1038">
        <v>1037</v>
      </c>
      <c r="D1038" s="3">
        <v>3</v>
      </c>
    </row>
    <row r="1039" spans="1:5" x14ac:dyDescent="0.25">
      <c r="A1039">
        <v>1038</v>
      </c>
      <c r="D1039" s="3">
        <v>3</v>
      </c>
    </row>
    <row r="1040" spans="1:5" x14ac:dyDescent="0.25">
      <c r="A1040">
        <v>1039</v>
      </c>
      <c r="D1040" s="3">
        <v>3</v>
      </c>
    </row>
    <row r="1041" spans="1:5" x14ac:dyDescent="0.25">
      <c r="A1041">
        <v>1040</v>
      </c>
      <c r="C1041" s="2">
        <v>2</v>
      </c>
    </row>
    <row r="1042" spans="1:5" x14ac:dyDescent="0.25">
      <c r="A1042">
        <v>1041</v>
      </c>
      <c r="C1042" s="2">
        <v>2</v>
      </c>
    </row>
    <row r="1043" spans="1:5" x14ac:dyDescent="0.25">
      <c r="A1043">
        <v>1042</v>
      </c>
      <c r="C1043" s="2">
        <v>2</v>
      </c>
    </row>
    <row r="1044" spans="1:5" x14ac:dyDescent="0.25">
      <c r="A1044">
        <v>1043</v>
      </c>
      <c r="C1044" s="2">
        <v>2</v>
      </c>
    </row>
    <row r="1045" spans="1:5" x14ac:dyDescent="0.25">
      <c r="A1045">
        <v>1044</v>
      </c>
      <c r="C1045" s="2">
        <v>2</v>
      </c>
    </row>
    <row r="1046" spans="1:5" x14ac:dyDescent="0.25">
      <c r="A1046">
        <v>1045</v>
      </c>
      <c r="C1046" s="2">
        <v>2</v>
      </c>
    </row>
    <row r="1047" spans="1:5" x14ac:dyDescent="0.25">
      <c r="A1047">
        <v>1046</v>
      </c>
      <c r="B1047" s="4">
        <v>1</v>
      </c>
      <c r="C1047" s="2">
        <v>2</v>
      </c>
    </row>
    <row r="1048" spans="1:5" x14ac:dyDescent="0.25">
      <c r="A1048">
        <v>1047</v>
      </c>
      <c r="B1048" s="4">
        <v>1</v>
      </c>
      <c r="C1048" s="2">
        <v>2</v>
      </c>
    </row>
    <row r="1049" spans="1:5" x14ac:dyDescent="0.25">
      <c r="A1049">
        <v>1048</v>
      </c>
      <c r="B1049" s="4">
        <v>1</v>
      </c>
      <c r="C1049" s="2">
        <v>2</v>
      </c>
    </row>
    <row r="1050" spans="1:5" x14ac:dyDescent="0.25">
      <c r="A1050">
        <v>1049</v>
      </c>
      <c r="B1050" s="4">
        <v>1</v>
      </c>
      <c r="C1050" s="2">
        <v>2</v>
      </c>
    </row>
    <row r="1051" spans="1:5" x14ac:dyDescent="0.25">
      <c r="A1051">
        <v>1050</v>
      </c>
      <c r="B1051" s="4">
        <v>1</v>
      </c>
    </row>
    <row r="1052" spans="1:5" x14ac:dyDescent="0.25">
      <c r="A1052">
        <v>1051</v>
      </c>
      <c r="B1052" s="4">
        <v>1</v>
      </c>
      <c r="E1052" s="5">
        <v>4</v>
      </c>
    </row>
    <row r="1053" spans="1:5" x14ac:dyDescent="0.25">
      <c r="A1053">
        <v>1052</v>
      </c>
      <c r="B1053" s="4">
        <v>1</v>
      </c>
      <c r="D1053" s="3">
        <v>3</v>
      </c>
      <c r="E1053" s="5">
        <v>4</v>
      </c>
    </row>
    <row r="1054" spans="1:5" x14ac:dyDescent="0.25">
      <c r="A1054">
        <v>1053</v>
      </c>
      <c r="B1054" s="4">
        <v>1</v>
      </c>
      <c r="D1054" s="3">
        <v>3</v>
      </c>
      <c r="E1054" s="5">
        <v>4</v>
      </c>
    </row>
    <row r="1055" spans="1:5" x14ac:dyDescent="0.25">
      <c r="A1055">
        <v>1054</v>
      </c>
      <c r="D1055" s="3">
        <v>3</v>
      </c>
      <c r="E1055" s="5">
        <v>4</v>
      </c>
    </row>
    <row r="1056" spans="1:5" x14ac:dyDescent="0.25">
      <c r="A1056">
        <v>1055</v>
      </c>
      <c r="D1056" s="3">
        <v>3</v>
      </c>
      <c r="E1056" s="5">
        <v>4</v>
      </c>
    </row>
    <row r="1057" spans="1:5" x14ac:dyDescent="0.25">
      <c r="A1057">
        <v>1056</v>
      </c>
      <c r="D1057" s="3">
        <v>3</v>
      </c>
      <c r="E1057" s="5">
        <v>4</v>
      </c>
    </row>
    <row r="1058" spans="1:5" x14ac:dyDescent="0.25">
      <c r="A1058">
        <v>1057</v>
      </c>
      <c r="D1058" s="3">
        <v>3</v>
      </c>
      <c r="E1058" s="5">
        <v>4</v>
      </c>
    </row>
    <row r="1059" spans="1:5" x14ac:dyDescent="0.25">
      <c r="A1059">
        <v>1058</v>
      </c>
      <c r="D1059" s="3">
        <v>3</v>
      </c>
      <c r="E1059" s="5">
        <v>4</v>
      </c>
    </row>
    <row r="1060" spans="1:5" x14ac:dyDescent="0.25">
      <c r="A1060">
        <v>1059</v>
      </c>
      <c r="D1060" s="3">
        <v>3</v>
      </c>
    </row>
    <row r="1061" spans="1:5" x14ac:dyDescent="0.25">
      <c r="A1061">
        <v>1060</v>
      </c>
      <c r="D1061" s="3">
        <v>3</v>
      </c>
    </row>
    <row r="1062" spans="1:5" x14ac:dyDescent="0.25">
      <c r="A1062">
        <v>1061</v>
      </c>
    </row>
    <row r="1063" spans="1:5" x14ac:dyDescent="0.25">
      <c r="A1063">
        <v>1062</v>
      </c>
    </row>
    <row r="1064" spans="1:5" x14ac:dyDescent="0.25">
      <c r="A1064">
        <v>1063</v>
      </c>
      <c r="C1064" s="2">
        <v>2</v>
      </c>
    </row>
    <row r="1065" spans="1:5" x14ac:dyDescent="0.25">
      <c r="A1065">
        <v>1064</v>
      </c>
      <c r="C1065" s="2">
        <v>2</v>
      </c>
    </row>
    <row r="1066" spans="1:5" x14ac:dyDescent="0.25">
      <c r="A1066">
        <v>1065</v>
      </c>
      <c r="C1066" s="2">
        <v>2</v>
      </c>
    </row>
    <row r="1067" spans="1:5" x14ac:dyDescent="0.25">
      <c r="A1067">
        <v>1066</v>
      </c>
      <c r="C1067" s="2">
        <v>2</v>
      </c>
    </row>
    <row r="1068" spans="1:5" x14ac:dyDescent="0.25">
      <c r="A1068">
        <v>1067</v>
      </c>
      <c r="C1068" s="2">
        <v>2</v>
      </c>
    </row>
    <row r="1069" spans="1:5" x14ac:dyDescent="0.25">
      <c r="A1069">
        <v>1068</v>
      </c>
      <c r="C1069" s="2">
        <v>2</v>
      </c>
    </row>
    <row r="1070" spans="1:5" x14ac:dyDescent="0.25">
      <c r="A1070">
        <v>1069</v>
      </c>
      <c r="C1070" s="2">
        <v>2</v>
      </c>
    </row>
    <row r="1071" spans="1:5" x14ac:dyDescent="0.25">
      <c r="A1071">
        <v>1070</v>
      </c>
      <c r="B1071" s="4">
        <v>1</v>
      </c>
      <c r="C1071" s="2">
        <v>2</v>
      </c>
    </row>
    <row r="1072" spans="1:5" x14ac:dyDescent="0.25">
      <c r="A1072">
        <v>1071</v>
      </c>
      <c r="B1072" s="4">
        <v>1</v>
      </c>
      <c r="C1072" s="2">
        <v>2</v>
      </c>
    </row>
    <row r="1073" spans="1:5" x14ac:dyDescent="0.25">
      <c r="A1073">
        <v>1072</v>
      </c>
      <c r="B1073" s="4">
        <v>1</v>
      </c>
    </row>
    <row r="1074" spans="1:5" x14ac:dyDescent="0.25">
      <c r="A1074">
        <v>1073</v>
      </c>
      <c r="B1074" s="4">
        <v>1</v>
      </c>
      <c r="E1074" s="5">
        <v>4</v>
      </c>
    </row>
    <row r="1075" spans="1:5" x14ac:dyDescent="0.25">
      <c r="A1075">
        <v>1074</v>
      </c>
      <c r="B1075" s="4">
        <v>1</v>
      </c>
      <c r="E1075" s="5">
        <v>4</v>
      </c>
    </row>
    <row r="1076" spans="1:5" x14ac:dyDescent="0.25">
      <c r="A1076">
        <v>1075</v>
      </c>
      <c r="B1076" s="4">
        <v>1</v>
      </c>
      <c r="E1076" s="5">
        <v>4</v>
      </c>
    </row>
    <row r="1077" spans="1:5" x14ac:dyDescent="0.25">
      <c r="A1077">
        <v>1076</v>
      </c>
      <c r="B1077" s="4">
        <v>1</v>
      </c>
      <c r="D1077" s="3">
        <v>3</v>
      </c>
      <c r="E1077" s="5">
        <v>4</v>
      </c>
    </row>
    <row r="1078" spans="1:5" x14ac:dyDescent="0.25">
      <c r="A1078">
        <v>1077</v>
      </c>
      <c r="D1078" s="3">
        <v>3</v>
      </c>
      <c r="E1078" s="5">
        <v>4</v>
      </c>
    </row>
    <row r="1079" spans="1:5" x14ac:dyDescent="0.25">
      <c r="A1079">
        <v>1078</v>
      </c>
      <c r="D1079" s="3">
        <v>3</v>
      </c>
      <c r="E1079" s="5">
        <v>4</v>
      </c>
    </row>
    <row r="1080" spans="1:5" x14ac:dyDescent="0.25">
      <c r="A1080">
        <v>1079</v>
      </c>
      <c r="D1080" s="3">
        <v>3</v>
      </c>
      <c r="E1080" s="5">
        <v>4</v>
      </c>
    </row>
    <row r="1081" spans="1:5" x14ac:dyDescent="0.25">
      <c r="A1081">
        <v>1080</v>
      </c>
      <c r="D1081" s="3">
        <v>3</v>
      </c>
      <c r="E1081" s="5">
        <v>4</v>
      </c>
    </row>
    <row r="1082" spans="1:5" x14ac:dyDescent="0.25">
      <c r="A1082">
        <v>1081</v>
      </c>
      <c r="D1082" s="3">
        <v>3</v>
      </c>
    </row>
    <row r="1083" spans="1:5" x14ac:dyDescent="0.25">
      <c r="A1083">
        <v>1082</v>
      </c>
      <c r="D1083" s="3">
        <v>3</v>
      </c>
    </row>
    <row r="1084" spans="1:5" x14ac:dyDescent="0.25">
      <c r="A1084">
        <v>1083</v>
      </c>
      <c r="C1084" s="2">
        <v>2</v>
      </c>
    </row>
    <row r="1085" spans="1:5" x14ac:dyDescent="0.25">
      <c r="A1085">
        <v>1084</v>
      </c>
      <c r="C1085" s="2">
        <v>2</v>
      </c>
    </row>
    <row r="1086" spans="1:5" x14ac:dyDescent="0.25">
      <c r="A1086">
        <v>1085</v>
      </c>
      <c r="C1086" s="2">
        <v>2</v>
      </c>
    </row>
    <row r="1087" spans="1:5" x14ac:dyDescent="0.25">
      <c r="A1087">
        <v>1086</v>
      </c>
      <c r="C1087" s="2">
        <v>2</v>
      </c>
    </row>
    <row r="1088" spans="1:5" x14ac:dyDescent="0.25">
      <c r="A1088">
        <v>1087</v>
      </c>
      <c r="C1088" s="2">
        <v>2</v>
      </c>
    </row>
    <row r="1089" spans="1:5" x14ac:dyDescent="0.25">
      <c r="A1089">
        <v>1088</v>
      </c>
      <c r="C1089" s="2">
        <v>2</v>
      </c>
    </row>
    <row r="1090" spans="1:5" x14ac:dyDescent="0.25">
      <c r="A1090">
        <v>1089</v>
      </c>
      <c r="B1090" s="4">
        <v>1</v>
      </c>
      <c r="C1090" s="2">
        <v>2</v>
      </c>
    </row>
    <row r="1091" spans="1:5" x14ac:dyDescent="0.25">
      <c r="A1091">
        <v>1090</v>
      </c>
      <c r="B1091" s="4">
        <v>1</v>
      </c>
      <c r="C1091" s="2">
        <v>2</v>
      </c>
    </row>
    <row r="1092" spans="1:5" x14ac:dyDescent="0.25">
      <c r="A1092">
        <v>1091</v>
      </c>
      <c r="B1092" s="4">
        <v>1</v>
      </c>
      <c r="C1092" s="2">
        <v>2</v>
      </c>
    </row>
    <row r="1093" spans="1:5" x14ac:dyDescent="0.25">
      <c r="A1093">
        <v>1092</v>
      </c>
      <c r="B1093" s="4">
        <v>1</v>
      </c>
      <c r="C1093" s="2">
        <v>2</v>
      </c>
    </row>
    <row r="1094" spans="1:5" x14ac:dyDescent="0.25">
      <c r="A1094">
        <v>1093</v>
      </c>
      <c r="B1094" s="4">
        <v>1</v>
      </c>
    </row>
    <row r="1095" spans="1:5" x14ac:dyDescent="0.25">
      <c r="A1095">
        <v>1094</v>
      </c>
      <c r="B1095" s="4">
        <v>1</v>
      </c>
    </row>
    <row r="1096" spans="1:5" x14ac:dyDescent="0.25">
      <c r="A1096">
        <v>1095</v>
      </c>
      <c r="B1096" s="4">
        <v>1</v>
      </c>
      <c r="E1096" s="5">
        <v>4</v>
      </c>
    </row>
    <row r="1097" spans="1:5" x14ac:dyDescent="0.25">
      <c r="A1097">
        <v>1096</v>
      </c>
      <c r="B1097" s="4">
        <v>1</v>
      </c>
      <c r="D1097" s="3">
        <v>3</v>
      </c>
      <c r="E1097" s="5">
        <v>4</v>
      </c>
    </row>
    <row r="1098" spans="1:5" x14ac:dyDescent="0.25">
      <c r="A1098">
        <v>1097</v>
      </c>
      <c r="D1098" s="3">
        <v>3</v>
      </c>
      <c r="E1098" s="5">
        <v>4</v>
      </c>
    </row>
    <row r="1099" spans="1:5" x14ac:dyDescent="0.25">
      <c r="A1099">
        <v>1098</v>
      </c>
      <c r="D1099" s="3">
        <v>3</v>
      </c>
      <c r="E1099" s="5">
        <v>4</v>
      </c>
    </row>
    <row r="1100" spans="1:5" x14ac:dyDescent="0.25">
      <c r="A1100">
        <v>1099</v>
      </c>
      <c r="D1100" s="3">
        <v>3</v>
      </c>
      <c r="E1100" s="5">
        <v>4</v>
      </c>
    </row>
    <row r="1101" spans="1:5" x14ac:dyDescent="0.25">
      <c r="A1101">
        <v>1100</v>
      </c>
      <c r="D1101" s="3">
        <v>3</v>
      </c>
      <c r="E1101" s="5">
        <v>4</v>
      </c>
    </row>
    <row r="1102" spans="1:5" x14ac:dyDescent="0.25">
      <c r="A1102">
        <v>1101</v>
      </c>
      <c r="D1102" s="3">
        <v>3</v>
      </c>
      <c r="E1102" s="5">
        <v>4</v>
      </c>
    </row>
    <row r="1103" spans="1:5" x14ac:dyDescent="0.25">
      <c r="A1103">
        <v>1102</v>
      </c>
      <c r="D1103" s="3">
        <v>3</v>
      </c>
      <c r="E1103" s="5">
        <v>4</v>
      </c>
    </row>
    <row r="1104" spans="1:5" x14ac:dyDescent="0.25">
      <c r="A1104">
        <v>1103</v>
      </c>
      <c r="D1104" s="3">
        <v>3</v>
      </c>
      <c r="E1104" s="5">
        <v>4</v>
      </c>
    </row>
    <row r="1105" spans="1:5" x14ac:dyDescent="0.25">
      <c r="A1105">
        <v>1104</v>
      </c>
    </row>
    <row r="1106" spans="1:5" x14ac:dyDescent="0.25">
      <c r="A1106">
        <v>1105</v>
      </c>
    </row>
    <row r="1107" spans="1:5" x14ac:dyDescent="0.25">
      <c r="A1107">
        <v>1106</v>
      </c>
    </row>
    <row r="1108" spans="1:5" x14ac:dyDescent="0.25">
      <c r="A1108">
        <v>1107</v>
      </c>
      <c r="C1108" s="2">
        <v>2</v>
      </c>
    </row>
    <row r="1109" spans="1:5" x14ac:dyDescent="0.25">
      <c r="A1109">
        <v>1108</v>
      </c>
      <c r="C1109" s="2">
        <v>2</v>
      </c>
    </row>
    <row r="1110" spans="1:5" x14ac:dyDescent="0.25">
      <c r="A1110">
        <v>1109</v>
      </c>
      <c r="C1110" s="2">
        <v>2</v>
      </c>
    </row>
    <row r="1111" spans="1:5" x14ac:dyDescent="0.25">
      <c r="A1111">
        <v>1110</v>
      </c>
      <c r="C1111" s="2">
        <v>2</v>
      </c>
    </row>
    <row r="1112" spans="1:5" x14ac:dyDescent="0.25">
      <c r="A1112">
        <v>1111</v>
      </c>
      <c r="C1112" s="2">
        <v>2</v>
      </c>
    </row>
    <row r="1113" spans="1:5" x14ac:dyDescent="0.25">
      <c r="A1113">
        <v>1112</v>
      </c>
      <c r="B1113" s="4">
        <v>1</v>
      </c>
      <c r="C1113" s="2">
        <v>2</v>
      </c>
    </row>
    <row r="1114" spans="1:5" x14ac:dyDescent="0.25">
      <c r="A1114">
        <v>1113</v>
      </c>
      <c r="B1114" s="4">
        <v>1</v>
      </c>
      <c r="C1114" s="2">
        <v>2</v>
      </c>
    </row>
    <row r="1115" spans="1:5" x14ac:dyDescent="0.25">
      <c r="A1115">
        <v>1114</v>
      </c>
      <c r="B1115" s="4">
        <v>1</v>
      </c>
      <c r="C1115" s="2">
        <v>2</v>
      </c>
    </row>
    <row r="1116" spans="1:5" x14ac:dyDescent="0.25">
      <c r="A1116">
        <v>1115</v>
      </c>
      <c r="B1116" s="4">
        <v>1</v>
      </c>
    </row>
    <row r="1117" spans="1:5" x14ac:dyDescent="0.25">
      <c r="A1117">
        <v>1116</v>
      </c>
      <c r="B1117" s="4">
        <v>1</v>
      </c>
    </row>
    <row r="1118" spans="1:5" x14ac:dyDescent="0.25">
      <c r="A1118">
        <v>1117</v>
      </c>
      <c r="B1118" s="4">
        <v>1</v>
      </c>
      <c r="E1118" s="5">
        <v>4</v>
      </c>
    </row>
    <row r="1119" spans="1:5" x14ac:dyDescent="0.25">
      <c r="A1119">
        <v>1118</v>
      </c>
      <c r="B1119" s="4">
        <v>1</v>
      </c>
      <c r="E1119" s="5">
        <v>4</v>
      </c>
    </row>
    <row r="1120" spans="1:5" x14ac:dyDescent="0.25">
      <c r="A1120">
        <v>1119</v>
      </c>
      <c r="B1120" s="4">
        <v>1</v>
      </c>
      <c r="D1120" s="3">
        <v>3</v>
      </c>
      <c r="E1120" s="5">
        <v>4</v>
      </c>
    </row>
    <row r="1121" spans="1:5" x14ac:dyDescent="0.25">
      <c r="A1121">
        <v>1120</v>
      </c>
      <c r="D1121" s="3">
        <v>3</v>
      </c>
      <c r="E1121" s="5">
        <v>4</v>
      </c>
    </row>
    <row r="1122" spans="1:5" x14ac:dyDescent="0.25">
      <c r="A1122">
        <v>1121</v>
      </c>
      <c r="D1122" s="3">
        <v>3</v>
      </c>
      <c r="E1122" s="5">
        <v>4</v>
      </c>
    </row>
    <row r="1123" spans="1:5" x14ac:dyDescent="0.25">
      <c r="A1123">
        <v>1122</v>
      </c>
      <c r="D1123" s="3">
        <v>3</v>
      </c>
      <c r="E1123" s="5">
        <v>4</v>
      </c>
    </row>
    <row r="1124" spans="1:5" x14ac:dyDescent="0.25">
      <c r="A1124">
        <v>1123</v>
      </c>
      <c r="D1124" s="3">
        <v>3</v>
      </c>
      <c r="E1124" s="5">
        <v>4</v>
      </c>
    </row>
    <row r="1125" spans="1:5" x14ac:dyDescent="0.25">
      <c r="A1125">
        <v>1124</v>
      </c>
      <c r="D1125" s="3">
        <v>3</v>
      </c>
      <c r="E1125" s="5">
        <v>4</v>
      </c>
    </row>
    <row r="1126" spans="1:5" x14ac:dyDescent="0.25">
      <c r="A1126">
        <v>1125</v>
      </c>
      <c r="D1126" s="3">
        <v>3</v>
      </c>
    </row>
    <row r="1127" spans="1:5" x14ac:dyDescent="0.25">
      <c r="A1127">
        <v>1126</v>
      </c>
    </row>
    <row r="1128" spans="1:5" x14ac:dyDescent="0.25">
      <c r="A1128">
        <v>1127</v>
      </c>
    </row>
    <row r="1129" spans="1:5" x14ac:dyDescent="0.25">
      <c r="A1129">
        <v>1128</v>
      </c>
    </row>
    <row r="1130" spans="1:5" x14ac:dyDescent="0.25">
      <c r="A1130">
        <v>1129</v>
      </c>
    </row>
    <row r="1131" spans="1:5" x14ac:dyDescent="0.25">
      <c r="A1131">
        <v>1130</v>
      </c>
      <c r="C1131" s="2">
        <v>2</v>
      </c>
    </row>
    <row r="1132" spans="1:5" x14ac:dyDescent="0.25">
      <c r="A1132">
        <v>1131</v>
      </c>
      <c r="C1132" s="2">
        <v>2</v>
      </c>
    </row>
    <row r="1133" spans="1:5" x14ac:dyDescent="0.25">
      <c r="A1133">
        <v>1132</v>
      </c>
      <c r="C1133" s="2">
        <v>2</v>
      </c>
    </row>
    <row r="1134" spans="1:5" x14ac:dyDescent="0.25">
      <c r="A1134">
        <v>1133</v>
      </c>
      <c r="C1134" s="2">
        <v>2</v>
      </c>
    </row>
    <row r="1135" spans="1:5" x14ac:dyDescent="0.25">
      <c r="A1135">
        <v>1134</v>
      </c>
      <c r="B1135" s="4">
        <v>1</v>
      </c>
      <c r="C1135" s="2">
        <v>2</v>
      </c>
    </row>
    <row r="1136" spans="1:5" x14ac:dyDescent="0.25">
      <c r="A1136">
        <v>1135</v>
      </c>
      <c r="B1136" s="4">
        <v>1</v>
      </c>
      <c r="C1136" s="2">
        <v>2</v>
      </c>
    </row>
    <row r="1137" spans="1:5" x14ac:dyDescent="0.25">
      <c r="A1137">
        <v>1136</v>
      </c>
      <c r="B1137" s="4">
        <v>1</v>
      </c>
      <c r="C1137" s="2">
        <v>2</v>
      </c>
    </row>
    <row r="1138" spans="1:5" x14ac:dyDescent="0.25">
      <c r="A1138">
        <v>1137</v>
      </c>
      <c r="B1138" s="4">
        <v>1</v>
      </c>
      <c r="C1138" s="2">
        <v>2</v>
      </c>
    </row>
    <row r="1139" spans="1:5" x14ac:dyDescent="0.25">
      <c r="A1139">
        <v>1138</v>
      </c>
      <c r="B1139" s="4">
        <v>1</v>
      </c>
    </row>
    <row r="1140" spans="1:5" x14ac:dyDescent="0.25">
      <c r="A1140">
        <v>1139</v>
      </c>
      <c r="B1140" s="4">
        <v>1</v>
      </c>
    </row>
    <row r="1141" spans="1:5" x14ac:dyDescent="0.25">
      <c r="A1141">
        <v>1140</v>
      </c>
      <c r="B1141" s="4">
        <v>1</v>
      </c>
      <c r="E1141" s="5">
        <v>4</v>
      </c>
    </row>
    <row r="1142" spans="1:5" x14ac:dyDescent="0.25">
      <c r="A1142">
        <v>1141</v>
      </c>
      <c r="B1142" s="4">
        <v>1</v>
      </c>
      <c r="E1142" s="5">
        <v>4</v>
      </c>
    </row>
    <row r="1143" spans="1:5" x14ac:dyDescent="0.25">
      <c r="A1143">
        <v>1142</v>
      </c>
      <c r="D1143" s="3">
        <v>3</v>
      </c>
      <c r="E1143" s="5">
        <v>4</v>
      </c>
    </row>
    <row r="1144" spans="1:5" x14ac:dyDescent="0.25">
      <c r="A1144">
        <v>1143</v>
      </c>
      <c r="D1144" s="3">
        <v>3</v>
      </c>
      <c r="E1144" s="5">
        <v>4</v>
      </c>
    </row>
    <row r="1145" spans="1:5" x14ac:dyDescent="0.25">
      <c r="A1145">
        <v>1144</v>
      </c>
      <c r="D1145" s="3">
        <v>3</v>
      </c>
      <c r="E1145" s="5">
        <v>4</v>
      </c>
    </row>
    <row r="1146" spans="1:5" x14ac:dyDescent="0.25">
      <c r="A1146">
        <v>1145</v>
      </c>
      <c r="D1146" s="3">
        <v>3</v>
      </c>
      <c r="E1146" s="5">
        <v>4</v>
      </c>
    </row>
    <row r="1147" spans="1:5" x14ac:dyDescent="0.25">
      <c r="A1147">
        <v>1146</v>
      </c>
      <c r="D1147" s="3">
        <v>3</v>
      </c>
      <c r="E1147" s="5">
        <v>4</v>
      </c>
    </row>
    <row r="1148" spans="1:5" x14ac:dyDescent="0.25">
      <c r="A1148">
        <v>1147</v>
      </c>
      <c r="D1148" s="3">
        <v>3</v>
      </c>
      <c r="E1148" s="5">
        <v>4</v>
      </c>
    </row>
    <row r="1149" spans="1:5" x14ac:dyDescent="0.25">
      <c r="A1149">
        <v>1148</v>
      </c>
    </row>
    <row r="1150" spans="1:5" x14ac:dyDescent="0.25">
      <c r="A1150">
        <v>1149</v>
      </c>
      <c r="C1150" s="2">
        <v>2</v>
      </c>
    </row>
    <row r="1151" spans="1:5" x14ac:dyDescent="0.25">
      <c r="A1151">
        <v>1150</v>
      </c>
      <c r="C1151" s="2">
        <v>2</v>
      </c>
    </row>
    <row r="1152" spans="1:5" x14ac:dyDescent="0.25">
      <c r="A1152">
        <v>1151</v>
      </c>
      <c r="C1152" s="2">
        <v>2</v>
      </c>
    </row>
    <row r="1153" spans="1:5" x14ac:dyDescent="0.25">
      <c r="A1153">
        <v>1152</v>
      </c>
      <c r="C1153" s="2">
        <v>2</v>
      </c>
    </row>
    <row r="1154" spans="1:5" x14ac:dyDescent="0.25">
      <c r="A1154">
        <v>1153</v>
      </c>
      <c r="C1154" s="2">
        <v>2</v>
      </c>
    </row>
    <row r="1155" spans="1:5" x14ac:dyDescent="0.25">
      <c r="A1155">
        <v>1154</v>
      </c>
      <c r="B1155" s="4">
        <v>1</v>
      </c>
      <c r="C1155" s="2">
        <v>2</v>
      </c>
    </row>
    <row r="1156" spans="1:5" x14ac:dyDescent="0.25">
      <c r="A1156">
        <v>1155</v>
      </c>
      <c r="B1156" s="4">
        <v>1</v>
      </c>
      <c r="C1156" s="2">
        <v>2</v>
      </c>
    </row>
    <row r="1157" spans="1:5" x14ac:dyDescent="0.25">
      <c r="A1157">
        <v>1156</v>
      </c>
      <c r="B1157" s="4">
        <v>1</v>
      </c>
      <c r="C1157" s="2">
        <v>2</v>
      </c>
    </row>
    <row r="1158" spans="1:5" x14ac:dyDescent="0.25">
      <c r="A1158">
        <v>1157</v>
      </c>
      <c r="B1158" s="4">
        <v>1</v>
      </c>
    </row>
    <row r="1159" spans="1:5" x14ac:dyDescent="0.25">
      <c r="A1159">
        <v>1158</v>
      </c>
      <c r="B1159" s="4">
        <v>1</v>
      </c>
    </row>
    <row r="1160" spans="1:5" x14ac:dyDescent="0.25">
      <c r="A1160">
        <v>1159</v>
      </c>
      <c r="B1160" s="4">
        <v>1</v>
      </c>
    </row>
    <row r="1161" spans="1:5" x14ac:dyDescent="0.25">
      <c r="A1161">
        <v>1160</v>
      </c>
      <c r="B1161" s="4">
        <v>1</v>
      </c>
    </row>
    <row r="1162" spans="1:5" x14ac:dyDescent="0.25">
      <c r="A1162">
        <v>1161</v>
      </c>
      <c r="B1162" s="4">
        <v>1</v>
      </c>
      <c r="E1162" s="5">
        <v>4</v>
      </c>
    </row>
    <row r="1163" spans="1:5" x14ac:dyDescent="0.25">
      <c r="A1163">
        <v>1162</v>
      </c>
      <c r="D1163" s="3">
        <v>3</v>
      </c>
      <c r="E1163" s="5">
        <v>4</v>
      </c>
    </row>
    <row r="1164" spans="1:5" x14ac:dyDescent="0.25">
      <c r="A1164">
        <v>1163</v>
      </c>
      <c r="D1164" s="3">
        <v>3</v>
      </c>
      <c r="E1164" s="5">
        <v>4</v>
      </c>
    </row>
    <row r="1165" spans="1:5" x14ac:dyDescent="0.25">
      <c r="A1165">
        <v>1164</v>
      </c>
      <c r="D1165" s="3">
        <v>3</v>
      </c>
      <c r="E1165" s="5">
        <v>4</v>
      </c>
    </row>
    <row r="1166" spans="1:5" x14ac:dyDescent="0.25">
      <c r="A1166">
        <v>1165</v>
      </c>
      <c r="D1166" s="3">
        <v>3</v>
      </c>
      <c r="E1166" s="5">
        <v>4</v>
      </c>
    </row>
    <row r="1167" spans="1:5" x14ac:dyDescent="0.25">
      <c r="A1167">
        <v>1166</v>
      </c>
      <c r="D1167" s="3">
        <v>3</v>
      </c>
      <c r="E1167" s="5">
        <v>4</v>
      </c>
    </row>
    <row r="1168" spans="1:5" x14ac:dyDescent="0.25">
      <c r="A1168">
        <v>1167</v>
      </c>
      <c r="D1168" s="3">
        <v>3</v>
      </c>
      <c r="E1168" s="5">
        <v>4</v>
      </c>
    </row>
    <row r="1169" spans="1:5" x14ac:dyDescent="0.25">
      <c r="A1169">
        <v>1168</v>
      </c>
      <c r="D1169" s="3">
        <v>3</v>
      </c>
      <c r="E1169" s="5">
        <v>4</v>
      </c>
    </row>
    <row r="1170" spans="1:5" x14ac:dyDescent="0.25">
      <c r="A1170">
        <v>1169</v>
      </c>
      <c r="C1170" s="2">
        <v>2</v>
      </c>
      <c r="D1170" s="3">
        <v>3</v>
      </c>
      <c r="E1170" s="5">
        <v>4</v>
      </c>
    </row>
    <row r="1171" spans="1:5" x14ac:dyDescent="0.25">
      <c r="A1171">
        <v>1170</v>
      </c>
      <c r="C1171" s="2">
        <v>2</v>
      </c>
      <c r="D1171" s="3">
        <v>3</v>
      </c>
    </row>
    <row r="1172" spans="1:5" x14ac:dyDescent="0.25">
      <c r="A1172">
        <v>1171</v>
      </c>
      <c r="C1172" s="2">
        <v>2</v>
      </c>
    </row>
    <row r="1173" spans="1:5" x14ac:dyDescent="0.25">
      <c r="A1173">
        <v>1172</v>
      </c>
      <c r="C1173" s="2">
        <v>2</v>
      </c>
    </row>
    <row r="1174" spans="1:5" x14ac:dyDescent="0.25">
      <c r="A1174">
        <v>1173</v>
      </c>
      <c r="C1174" s="2">
        <v>2</v>
      </c>
    </row>
    <row r="1175" spans="1:5" x14ac:dyDescent="0.25">
      <c r="A1175">
        <v>1174</v>
      </c>
      <c r="C1175" s="2">
        <v>2</v>
      </c>
    </row>
    <row r="1176" spans="1:5" x14ac:dyDescent="0.25">
      <c r="A1176">
        <v>1175</v>
      </c>
      <c r="C1176" s="2">
        <v>2</v>
      </c>
    </row>
    <row r="1177" spans="1:5" x14ac:dyDescent="0.25">
      <c r="A1177">
        <v>1176</v>
      </c>
      <c r="B1177" s="4">
        <v>1</v>
      </c>
      <c r="C1177" s="2">
        <v>2</v>
      </c>
    </row>
    <row r="1178" spans="1:5" x14ac:dyDescent="0.25">
      <c r="A1178">
        <v>1177</v>
      </c>
      <c r="B1178" s="4">
        <v>1</v>
      </c>
      <c r="C1178" s="2">
        <v>2</v>
      </c>
    </row>
    <row r="1179" spans="1:5" x14ac:dyDescent="0.25">
      <c r="A1179">
        <v>1178</v>
      </c>
      <c r="B1179" s="4">
        <v>1</v>
      </c>
    </row>
    <row r="1180" spans="1:5" x14ac:dyDescent="0.25">
      <c r="A1180">
        <v>1179</v>
      </c>
      <c r="B1180" s="4">
        <v>1</v>
      </c>
    </row>
    <row r="1181" spans="1:5" x14ac:dyDescent="0.25">
      <c r="A1181">
        <v>1180</v>
      </c>
      <c r="B1181" s="4">
        <v>1</v>
      </c>
    </row>
    <row r="1182" spans="1:5" x14ac:dyDescent="0.25">
      <c r="A1182">
        <v>1181</v>
      </c>
      <c r="B1182" s="4">
        <v>1</v>
      </c>
    </row>
    <row r="1183" spans="1:5" x14ac:dyDescent="0.25">
      <c r="A1183">
        <v>1182</v>
      </c>
      <c r="B1183" s="4">
        <v>1</v>
      </c>
    </row>
    <row r="1184" spans="1:5" x14ac:dyDescent="0.25">
      <c r="A1184">
        <v>1183</v>
      </c>
      <c r="B1184" s="4">
        <v>1</v>
      </c>
    </row>
    <row r="1185" spans="1:5" x14ac:dyDescent="0.25">
      <c r="A1185">
        <v>1184</v>
      </c>
      <c r="B1185" s="4">
        <v>1</v>
      </c>
    </row>
    <row r="1186" spans="1:5" x14ac:dyDescent="0.25">
      <c r="A1186">
        <v>1185</v>
      </c>
      <c r="D1186" s="3">
        <v>3</v>
      </c>
      <c r="E1186" s="5">
        <v>4</v>
      </c>
    </row>
    <row r="1187" spans="1:5" x14ac:dyDescent="0.25">
      <c r="A1187">
        <v>1186</v>
      </c>
      <c r="D1187" s="3">
        <v>3</v>
      </c>
      <c r="E1187" s="5">
        <v>4</v>
      </c>
    </row>
    <row r="1188" spans="1:5" x14ac:dyDescent="0.25">
      <c r="A1188">
        <v>1187</v>
      </c>
      <c r="D1188" s="3">
        <v>3</v>
      </c>
      <c r="E1188" s="5">
        <v>4</v>
      </c>
    </row>
    <row r="1189" spans="1:5" x14ac:dyDescent="0.25">
      <c r="A1189">
        <v>1188</v>
      </c>
      <c r="D1189" s="3">
        <v>3</v>
      </c>
      <c r="E1189" s="5">
        <v>4</v>
      </c>
    </row>
    <row r="1190" spans="1:5" x14ac:dyDescent="0.25">
      <c r="A1190">
        <v>1189</v>
      </c>
      <c r="D1190" s="3">
        <v>3</v>
      </c>
      <c r="E1190" s="5">
        <v>4</v>
      </c>
    </row>
    <row r="1191" spans="1:5" x14ac:dyDescent="0.25">
      <c r="A1191">
        <v>1190</v>
      </c>
      <c r="C1191" s="2">
        <v>2</v>
      </c>
      <c r="D1191" s="3">
        <v>3</v>
      </c>
      <c r="E1191" s="5">
        <v>4</v>
      </c>
    </row>
    <row r="1192" spans="1:5" x14ac:dyDescent="0.25">
      <c r="A1192">
        <v>1191</v>
      </c>
      <c r="C1192" s="2">
        <v>2</v>
      </c>
      <c r="D1192" s="3">
        <v>3</v>
      </c>
      <c r="E1192" s="5">
        <v>4</v>
      </c>
    </row>
    <row r="1193" spans="1:5" x14ac:dyDescent="0.25">
      <c r="A1193">
        <v>1192</v>
      </c>
      <c r="C1193" s="2">
        <v>2</v>
      </c>
      <c r="D1193" s="3">
        <v>3</v>
      </c>
      <c r="E1193" s="5">
        <v>4</v>
      </c>
    </row>
    <row r="1194" spans="1:5" x14ac:dyDescent="0.25">
      <c r="A1194">
        <v>1193</v>
      </c>
      <c r="C1194" s="2">
        <v>2</v>
      </c>
      <c r="D1194" s="3">
        <v>3</v>
      </c>
    </row>
    <row r="1195" spans="1:5" x14ac:dyDescent="0.25">
      <c r="A1195">
        <v>1194</v>
      </c>
      <c r="C1195" s="2">
        <v>2</v>
      </c>
      <c r="D1195" s="3">
        <v>3</v>
      </c>
    </row>
    <row r="1196" spans="1:5" x14ac:dyDescent="0.25">
      <c r="A1196">
        <v>1195</v>
      </c>
      <c r="C1196" s="2">
        <v>2</v>
      </c>
    </row>
    <row r="1197" spans="1:5" x14ac:dyDescent="0.25">
      <c r="A1197">
        <v>1196</v>
      </c>
      <c r="C1197" s="2">
        <v>2</v>
      </c>
    </row>
    <row r="1198" spans="1:5" x14ac:dyDescent="0.25">
      <c r="A1198">
        <v>1197</v>
      </c>
      <c r="C1198" s="2">
        <v>2</v>
      </c>
    </row>
    <row r="1199" spans="1:5" x14ac:dyDescent="0.25">
      <c r="A1199">
        <v>1198</v>
      </c>
      <c r="B1199" s="4">
        <v>1</v>
      </c>
      <c r="C1199" s="2">
        <v>2</v>
      </c>
    </row>
    <row r="1200" spans="1:5" x14ac:dyDescent="0.25">
      <c r="A1200">
        <v>1199</v>
      </c>
      <c r="B1200" s="4">
        <v>1</v>
      </c>
      <c r="C1200" s="2">
        <v>2</v>
      </c>
    </row>
    <row r="1201" spans="1:6" x14ac:dyDescent="0.25">
      <c r="A1201">
        <v>1200</v>
      </c>
      <c r="B1201" s="4">
        <v>1</v>
      </c>
      <c r="C1201" s="2">
        <v>2</v>
      </c>
    </row>
    <row r="1202" spans="1:6" x14ac:dyDescent="0.25">
      <c r="A1202">
        <v>1201</v>
      </c>
      <c r="B1202" s="4">
        <v>1</v>
      </c>
    </row>
    <row r="1203" spans="1:6" x14ac:dyDescent="0.25">
      <c r="A1203">
        <v>1202</v>
      </c>
      <c r="B1203" s="4">
        <v>1</v>
      </c>
      <c r="F1203" t="s">
        <v>22</v>
      </c>
    </row>
    <row r="1204" spans="1:6" x14ac:dyDescent="0.25">
      <c r="A1204">
        <v>1203</v>
      </c>
    </row>
    <row r="1205" spans="1:6" x14ac:dyDescent="0.25">
      <c r="A1205">
        <v>1204</v>
      </c>
      <c r="F1205" t="s">
        <v>22</v>
      </c>
    </row>
    <row r="1206" spans="1:6" x14ac:dyDescent="0.25">
      <c r="A1206">
        <v>1205</v>
      </c>
      <c r="B1206" s="4">
        <v>1</v>
      </c>
    </row>
    <row r="1207" spans="1:6" x14ac:dyDescent="0.25">
      <c r="A1207">
        <v>1206</v>
      </c>
      <c r="B1207" s="4">
        <v>1</v>
      </c>
    </row>
    <row r="1208" spans="1:6" x14ac:dyDescent="0.25">
      <c r="A1208">
        <v>1207</v>
      </c>
      <c r="B1208" s="4">
        <v>1</v>
      </c>
    </row>
    <row r="1209" spans="1:6" x14ac:dyDescent="0.25">
      <c r="A1209">
        <v>1208</v>
      </c>
      <c r="B1209" s="4">
        <v>1</v>
      </c>
    </row>
    <row r="1210" spans="1:6" x14ac:dyDescent="0.25">
      <c r="A1210">
        <v>1209</v>
      </c>
      <c r="B1210" s="4">
        <v>1</v>
      </c>
    </row>
    <row r="1211" spans="1:6" x14ac:dyDescent="0.25">
      <c r="A1211">
        <v>1210</v>
      </c>
      <c r="B1211" s="4">
        <v>1</v>
      </c>
    </row>
    <row r="1212" spans="1:6" x14ac:dyDescent="0.25">
      <c r="A1212">
        <v>1211</v>
      </c>
      <c r="B1212" s="4">
        <v>1</v>
      </c>
    </row>
    <row r="1213" spans="1:6" x14ac:dyDescent="0.25">
      <c r="A1213">
        <v>1212</v>
      </c>
      <c r="B1213" s="4">
        <v>1</v>
      </c>
      <c r="C1213" s="2">
        <v>2</v>
      </c>
    </row>
    <row r="1214" spans="1:6" x14ac:dyDescent="0.25">
      <c r="A1214">
        <v>1213</v>
      </c>
      <c r="B1214" s="4">
        <v>1</v>
      </c>
      <c r="C1214" s="2">
        <v>2</v>
      </c>
    </row>
    <row r="1215" spans="1:6" x14ac:dyDescent="0.25">
      <c r="A1215">
        <v>1214</v>
      </c>
      <c r="B1215" s="4">
        <v>1</v>
      </c>
      <c r="C1215" s="2">
        <v>2</v>
      </c>
    </row>
    <row r="1216" spans="1:6" x14ac:dyDescent="0.25">
      <c r="A1216">
        <v>1215</v>
      </c>
      <c r="C1216" s="2">
        <v>2</v>
      </c>
    </row>
    <row r="1217" spans="1:5" x14ac:dyDescent="0.25">
      <c r="A1217">
        <v>1216</v>
      </c>
      <c r="C1217" s="2">
        <v>2</v>
      </c>
      <c r="D1217" s="3">
        <v>3</v>
      </c>
    </row>
    <row r="1218" spans="1:5" x14ac:dyDescent="0.25">
      <c r="A1218">
        <v>1217</v>
      </c>
      <c r="C1218" s="2">
        <v>2</v>
      </c>
      <c r="D1218" s="3">
        <v>3</v>
      </c>
      <c r="E1218" s="5">
        <v>4</v>
      </c>
    </row>
    <row r="1219" spans="1:5" x14ac:dyDescent="0.25">
      <c r="A1219">
        <v>1218</v>
      </c>
      <c r="C1219" s="2">
        <v>2</v>
      </c>
      <c r="D1219" s="3">
        <v>3</v>
      </c>
      <c r="E1219" s="5">
        <v>4</v>
      </c>
    </row>
    <row r="1220" spans="1:5" x14ac:dyDescent="0.25">
      <c r="A1220">
        <v>1219</v>
      </c>
      <c r="C1220" s="2">
        <v>2</v>
      </c>
      <c r="D1220" s="3">
        <v>3</v>
      </c>
      <c r="E1220" s="5">
        <v>4</v>
      </c>
    </row>
    <row r="1221" spans="1:5" x14ac:dyDescent="0.25">
      <c r="A1221">
        <v>1220</v>
      </c>
      <c r="D1221" s="3">
        <v>3</v>
      </c>
      <c r="E1221" s="5">
        <v>4</v>
      </c>
    </row>
    <row r="1222" spans="1:5" x14ac:dyDescent="0.25">
      <c r="A1222">
        <v>1221</v>
      </c>
      <c r="D1222" s="3">
        <v>3</v>
      </c>
      <c r="E1222" s="5">
        <v>4</v>
      </c>
    </row>
    <row r="1223" spans="1:5" x14ac:dyDescent="0.25">
      <c r="A1223">
        <v>1222</v>
      </c>
      <c r="D1223" s="3">
        <v>3</v>
      </c>
      <c r="E1223" s="5">
        <v>4</v>
      </c>
    </row>
    <row r="1224" spans="1:5" x14ac:dyDescent="0.25">
      <c r="A1224">
        <v>1223</v>
      </c>
      <c r="D1224" s="3">
        <v>3</v>
      </c>
      <c r="E1224" s="5">
        <v>4</v>
      </c>
    </row>
    <row r="1225" spans="1:5" x14ac:dyDescent="0.25">
      <c r="A1225">
        <v>1224</v>
      </c>
      <c r="D1225" s="3">
        <v>3</v>
      </c>
      <c r="E1225" s="5">
        <v>4</v>
      </c>
    </row>
    <row r="1226" spans="1:5" x14ac:dyDescent="0.25">
      <c r="A1226">
        <v>1225</v>
      </c>
      <c r="E1226" s="5">
        <v>4</v>
      </c>
    </row>
    <row r="1227" spans="1:5" x14ac:dyDescent="0.25">
      <c r="A1227">
        <v>1226</v>
      </c>
    </row>
    <row r="1228" spans="1:5" x14ac:dyDescent="0.25">
      <c r="A1228">
        <v>1227</v>
      </c>
    </row>
    <row r="1229" spans="1:5" x14ac:dyDescent="0.25">
      <c r="A1229">
        <v>1228</v>
      </c>
    </row>
    <row r="1230" spans="1:5" x14ac:dyDescent="0.25">
      <c r="A1230">
        <v>1229</v>
      </c>
    </row>
    <row r="1231" spans="1:5" x14ac:dyDescent="0.25">
      <c r="A1231">
        <v>1230</v>
      </c>
    </row>
    <row r="1232" spans="1:5" x14ac:dyDescent="0.25">
      <c r="A1232">
        <v>1231</v>
      </c>
    </row>
    <row r="1233" spans="1:5" x14ac:dyDescent="0.25">
      <c r="A1233">
        <v>1232</v>
      </c>
      <c r="B1233" s="4">
        <v>1</v>
      </c>
    </row>
    <row r="1234" spans="1:5" x14ac:dyDescent="0.25">
      <c r="A1234">
        <v>1233</v>
      </c>
      <c r="B1234" s="4">
        <v>1</v>
      </c>
    </row>
    <row r="1235" spans="1:5" x14ac:dyDescent="0.25">
      <c r="A1235">
        <v>1234</v>
      </c>
      <c r="B1235" s="4">
        <v>1</v>
      </c>
    </row>
    <row r="1236" spans="1:5" x14ac:dyDescent="0.25">
      <c r="A1236">
        <v>1235</v>
      </c>
      <c r="B1236" s="4">
        <v>1</v>
      </c>
      <c r="C1236" s="2">
        <v>2</v>
      </c>
    </row>
    <row r="1237" spans="1:5" x14ac:dyDescent="0.25">
      <c r="A1237">
        <v>1236</v>
      </c>
      <c r="B1237" s="4">
        <v>1</v>
      </c>
      <c r="C1237" s="2">
        <v>2</v>
      </c>
    </row>
    <row r="1238" spans="1:5" x14ac:dyDescent="0.25">
      <c r="A1238">
        <v>1237</v>
      </c>
      <c r="B1238" s="4">
        <v>1</v>
      </c>
      <c r="C1238" s="2">
        <v>2</v>
      </c>
    </row>
    <row r="1239" spans="1:5" x14ac:dyDescent="0.25">
      <c r="A1239">
        <v>1238</v>
      </c>
      <c r="B1239" s="4">
        <v>1</v>
      </c>
      <c r="C1239" s="2">
        <v>2</v>
      </c>
    </row>
    <row r="1240" spans="1:5" x14ac:dyDescent="0.25">
      <c r="A1240">
        <v>1239</v>
      </c>
      <c r="B1240" s="4">
        <v>1</v>
      </c>
      <c r="C1240" s="2">
        <v>2</v>
      </c>
    </row>
    <row r="1241" spans="1:5" x14ac:dyDescent="0.25">
      <c r="A1241">
        <v>1240</v>
      </c>
      <c r="B1241" s="4">
        <v>1</v>
      </c>
      <c r="C1241" s="2">
        <v>2</v>
      </c>
    </row>
    <row r="1242" spans="1:5" x14ac:dyDescent="0.25">
      <c r="A1242">
        <v>1241</v>
      </c>
      <c r="C1242" s="2">
        <v>2</v>
      </c>
      <c r="D1242" s="3">
        <v>3</v>
      </c>
    </row>
    <row r="1243" spans="1:5" x14ac:dyDescent="0.25">
      <c r="A1243">
        <v>1242</v>
      </c>
      <c r="D1243" s="3">
        <v>3</v>
      </c>
      <c r="E1243" s="5">
        <v>4</v>
      </c>
    </row>
    <row r="1244" spans="1:5" x14ac:dyDescent="0.25">
      <c r="A1244">
        <v>1243</v>
      </c>
      <c r="D1244" s="3">
        <v>3</v>
      </c>
      <c r="E1244" s="5">
        <v>4</v>
      </c>
    </row>
    <row r="1245" spans="1:5" x14ac:dyDescent="0.25">
      <c r="A1245">
        <v>1244</v>
      </c>
      <c r="D1245" s="3">
        <v>3</v>
      </c>
      <c r="E1245" s="5">
        <v>4</v>
      </c>
    </row>
    <row r="1246" spans="1:5" x14ac:dyDescent="0.25">
      <c r="A1246">
        <v>1245</v>
      </c>
      <c r="D1246" s="3">
        <v>3</v>
      </c>
      <c r="E1246" s="5">
        <v>4</v>
      </c>
    </row>
    <row r="1247" spans="1:5" x14ac:dyDescent="0.25">
      <c r="A1247">
        <v>1246</v>
      </c>
      <c r="D1247" s="3">
        <v>3</v>
      </c>
      <c r="E1247" s="5">
        <v>4</v>
      </c>
    </row>
    <row r="1248" spans="1:5" x14ac:dyDescent="0.25">
      <c r="A1248">
        <v>1247</v>
      </c>
      <c r="D1248" s="3">
        <v>3</v>
      </c>
      <c r="E1248" s="5">
        <v>4</v>
      </c>
    </row>
    <row r="1249" spans="1:5" x14ac:dyDescent="0.25">
      <c r="A1249">
        <v>1248</v>
      </c>
      <c r="D1249" s="3">
        <v>3</v>
      </c>
      <c r="E1249" s="5">
        <v>4</v>
      </c>
    </row>
    <row r="1250" spans="1:5" x14ac:dyDescent="0.25">
      <c r="A1250">
        <v>1249</v>
      </c>
      <c r="D1250" s="3">
        <v>3</v>
      </c>
      <c r="E1250" s="5">
        <v>4</v>
      </c>
    </row>
    <row r="1251" spans="1:5" x14ac:dyDescent="0.25">
      <c r="A1251">
        <v>1250</v>
      </c>
    </row>
    <row r="1252" spans="1:5" x14ac:dyDescent="0.25">
      <c r="A1252">
        <v>1251</v>
      </c>
    </row>
    <row r="1253" spans="1:5" x14ac:dyDescent="0.25">
      <c r="A1253">
        <v>1252</v>
      </c>
    </row>
    <row r="1254" spans="1:5" x14ac:dyDescent="0.25">
      <c r="A1254">
        <v>1253</v>
      </c>
    </row>
    <row r="1255" spans="1:5" x14ac:dyDescent="0.25">
      <c r="A1255">
        <v>1254</v>
      </c>
      <c r="B1255" s="4">
        <v>1</v>
      </c>
    </row>
    <row r="1256" spans="1:5" x14ac:dyDescent="0.25">
      <c r="A1256">
        <v>1255</v>
      </c>
      <c r="B1256" s="4">
        <v>1</v>
      </c>
    </row>
    <row r="1257" spans="1:5" x14ac:dyDescent="0.25">
      <c r="A1257">
        <v>1256</v>
      </c>
      <c r="B1257" s="4">
        <v>1</v>
      </c>
    </row>
    <row r="1258" spans="1:5" x14ac:dyDescent="0.25">
      <c r="A1258">
        <v>1257</v>
      </c>
      <c r="B1258" s="4">
        <v>1</v>
      </c>
      <c r="C1258" s="2">
        <v>2</v>
      </c>
    </row>
    <row r="1259" spans="1:5" x14ac:dyDescent="0.25">
      <c r="A1259">
        <v>1258</v>
      </c>
      <c r="B1259" s="4">
        <v>1</v>
      </c>
      <c r="C1259" s="2">
        <v>2</v>
      </c>
    </row>
    <row r="1260" spans="1:5" x14ac:dyDescent="0.25">
      <c r="A1260">
        <v>1259</v>
      </c>
      <c r="B1260" s="4">
        <v>1</v>
      </c>
      <c r="C1260" s="2">
        <v>2</v>
      </c>
    </row>
    <row r="1261" spans="1:5" x14ac:dyDescent="0.25">
      <c r="A1261">
        <v>1260</v>
      </c>
      <c r="B1261" s="4">
        <v>1</v>
      </c>
      <c r="C1261" s="2">
        <v>2</v>
      </c>
    </row>
    <row r="1262" spans="1:5" x14ac:dyDescent="0.25">
      <c r="A1262">
        <v>1261</v>
      </c>
      <c r="B1262" s="4">
        <v>1</v>
      </c>
      <c r="C1262" s="2">
        <v>2</v>
      </c>
    </row>
    <row r="1263" spans="1:5" x14ac:dyDescent="0.25">
      <c r="A1263">
        <v>1262</v>
      </c>
      <c r="C1263" s="2">
        <v>2</v>
      </c>
    </row>
    <row r="1264" spans="1:5" x14ac:dyDescent="0.25">
      <c r="A1264">
        <v>1263</v>
      </c>
      <c r="C1264" s="2">
        <v>2</v>
      </c>
    </row>
    <row r="1265" spans="1:5" x14ac:dyDescent="0.25">
      <c r="A1265">
        <v>1264</v>
      </c>
      <c r="C1265" s="2">
        <v>2</v>
      </c>
      <c r="D1265" s="3">
        <v>3</v>
      </c>
      <c r="E1265" s="5">
        <v>4</v>
      </c>
    </row>
    <row r="1266" spans="1:5" x14ac:dyDescent="0.25">
      <c r="A1266">
        <v>1265</v>
      </c>
      <c r="D1266" s="3">
        <v>3</v>
      </c>
      <c r="E1266" s="5">
        <v>4</v>
      </c>
    </row>
    <row r="1267" spans="1:5" x14ac:dyDescent="0.25">
      <c r="A1267">
        <v>1266</v>
      </c>
      <c r="D1267" s="3">
        <v>3</v>
      </c>
      <c r="E1267" s="5">
        <v>4</v>
      </c>
    </row>
    <row r="1268" spans="1:5" x14ac:dyDescent="0.25">
      <c r="A1268">
        <v>1267</v>
      </c>
      <c r="D1268" s="3">
        <v>3</v>
      </c>
      <c r="E1268" s="5">
        <v>4</v>
      </c>
    </row>
    <row r="1269" spans="1:5" x14ac:dyDescent="0.25">
      <c r="A1269">
        <v>1268</v>
      </c>
      <c r="D1269" s="3">
        <v>3</v>
      </c>
      <c r="E1269" s="5">
        <v>4</v>
      </c>
    </row>
    <row r="1270" spans="1:5" x14ac:dyDescent="0.25">
      <c r="A1270">
        <v>1269</v>
      </c>
      <c r="D1270" s="3">
        <v>3</v>
      </c>
      <c r="E1270" s="5">
        <v>4</v>
      </c>
    </row>
    <row r="1271" spans="1:5" x14ac:dyDescent="0.25">
      <c r="A1271">
        <v>1270</v>
      </c>
      <c r="D1271" s="3">
        <v>3</v>
      </c>
      <c r="E1271" s="5">
        <v>4</v>
      </c>
    </row>
    <row r="1272" spans="1:5" x14ac:dyDescent="0.25">
      <c r="A1272">
        <v>1271</v>
      </c>
      <c r="D1272" s="3">
        <v>3</v>
      </c>
      <c r="E1272" s="5">
        <v>4</v>
      </c>
    </row>
    <row r="1273" spans="1:5" x14ac:dyDescent="0.25">
      <c r="A1273">
        <v>1272</v>
      </c>
      <c r="E1273" s="5">
        <v>4</v>
      </c>
    </row>
    <row r="1274" spans="1:5" x14ac:dyDescent="0.25">
      <c r="A1274">
        <v>1273</v>
      </c>
    </row>
    <row r="1275" spans="1:5" x14ac:dyDescent="0.25">
      <c r="A1275">
        <v>1274</v>
      </c>
    </row>
    <row r="1276" spans="1:5" x14ac:dyDescent="0.25">
      <c r="A1276">
        <v>1275</v>
      </c>
    </row>
    <row r="1277" spans="1:5" x14ac:dyDescent="0.25">
      <c r="A1277">
        <v>1276</v>
      </c>
      <c r="B1277" s="4">
        <v>1</v>
      </c>
    </row>
    <row r="1278" spans="1:5" x14ac:dyDescent="0.25">
      <c r="A1278">
        <v>1277</v>
      </c>
      <c r="B1278" s="4">
        <v>1</v>
      </c>
    </row>
    <row r="1279" spans="1:5" x14ac:dyDescent="0.25">
      <c r="A1279">
        <v>1278</v>
      </c>
      <c r="B1279" s="4">
        <v>1</v>
      </c>
    </row>
    <row r="1280" spans="1:5" x14ac:dyDescent="0.25">
      <c r="A1280">
        <v>1279</v>
      </c>
      <c r="B1280" s="4">
        <v>1</v>
      </c>
    </row>
    <row r="1281" spans="1:5" x14ac:dyDescent="0.25">
      <c r="A1281">
        <v>1280</v>
      </c>
      <c r="B1281" s="4">
        <v>1</v>
      </c>
      <c r="C1281" s="2">
        <v>2</v>
      </c>
    </row>
    <row r="1282" spans="1:5" x14ac:dyDescent="0.25">
      <c r="A1282">
        <v>1281</v>
      </c>
      <c r="B1282" s="4">
        <v>1</v>
      </c>
      <c r="C1282" s="2">
        <v>2</v>
      </c>
    </row>
    <row r="1283" spans="1:5" x14ac:dyDescent="0.25">
      <c r="A1283">
        <v>1282</v>
      </c>
      <c r="B1283" s="4">
        <v>1</v>
      </c>
      <c r="C1283" s="2">
        <v>2</v>
      </c>
    </row>
    <row r="1284" spans="1:5" x14ac:dyDescent="0.25">
      <c r="A1284">
        <v>1283</v>
      </c>
      <c r="B1284" s="4">
        <v>1</v>
      </c>
      <c r="C1284" s="2">
        <v>2</v>
      </c>
    </row>
    <row r="1285" spans="1:5" x14ac:dyDescent="0.25">
      <c r="A1285">
        <v>1284</v>
      </c>
      <c r="C1285" s="2">
        <v>2</v>
      </c>
    </row>
    <row r="1286" spans="1:5" x14ac:dyDescent="0.25">
      <c r="A1286">
        <v>1285</v>
      </c>
      <c r="C1286" s="2">
        <v>2</v>
      </c>
    </row>
    <row r="1287" spans="1:5" x14ac:dyDescent="0.25">
      <c r="A1287">
        <v>1286</v>
      </c>
      <c r="C1287" s="2">
        <v>2</v>
      </c>
      <c r="D1287" s="3">
        <v>3</v>
      </c>
    </row>
    <row r="1288" spans="1:5" x14ac:dyDescent="0.25">
      <c r="A1288">
        <v>1287</v>
      </c>
      <c r="D1288" s="3">
        <v>3</v>
      </c>
    </row>
    <row r="1289" spans="1:5" x14ac:dyDescent="0.25">
      <c r="A1289">
        <v>1288</v>
      </c>
      <c r="D1289" s="3">
        <v>3</v>
      </c>
      <c r="E1289" s="5">
        <v>4</v>
      </c>
    </row>
    <row r="1290" spans="1:5" x14ac:dyDescent="0.25">
      <c r="A1290">
        <v>1289</v>
      </c>
      <c r="D1290" s="3">
        <v>3</v>
      </c>
      <c r="E1290" s="5">
        <v>4</v>
      </c>
    </row>
    <row r="1291" spans="1:5" x14ac:dyDescent="0.25">
      <c r="A1291">
        <v>1290</v>
      </c>
      <c r="D1291" s="3">
        <v>3</v>
      </c>
      <c r="E1291" s="5">
        <v>4</v>
      </c>
    </row>
    <row r="1292" spans="1:5" x14ac:dyDescent="0.25">
      <c r="A1292">
        <v>1291</v>
      </c>
      <c r="D1292" s="3">
        <v>3</v>
      </c>
      <c r="E1292" s="5">
        <v>4</v>
      </c>
    </row>
    <row r="1293" spans="1:5" x14ac:dyDescent="0.25">
      <c r="A1293">
        <v>1292</v>
      </c>
      <c r="D1293" s="3">
        <v>3</v>
      </c>
      <c r="E1293" s="5">
        <v>4</v>
      </c>
    </row>
    <row r="1294" spans="1:5" x14ac:dyDescent="0.25">
      <c r="A1294">
        <v>1293</v>
      </c>
      <c r="D1294" s="3">
        <v>3</v>
      </c>
      <c r="E1294" s="5">
        <v>4</v>
      </c>
    </row>
    <row r="1295" spans="1:5" x14ac:dyDescent="0.25">
      <c r="A1295">
        <v>1294</v>
      </c>
      <c r="D1295" s="3">
        <v>3</v>
      </c>
      <c r="E1295" s="5">
        <v>4</v>
      </c>
    </row>
    <row r="1296" spans="1:5" x14ac:dyDescent="0.25">
      <c r="A1296">
        <v>1295</v>
      </c>
      <c r="E1296" s="5">
        <v>4</v>
      </c>
    </row>
    <row r="1297" spans="1:5" x14ac:dyDescent="0.25">
      <c r="A1297">
        <v>1296</v>
      </c>
      <c r="B1297" s="4">
        <v>1</v>
      </c>
    </row>
    <row r="1298" spans="1:5" x14ac:dyDescent="0.25">
      <c r="A1298">
        <v>1297</v>
      </c>
      <c r="B1298" s="4">
        <v>1</v>
      </c>
    </row>
    <row r="1299" spans="1:5" x14ac:dyDescent="0.25">
      <c r="A1299">
        <v>1298</v>
      </c>
      <c r="B1299" s="4">
        <v>1</v>
      </c>
    </row>
    <row r="1300" spans="1:5" x14ac:dyDescent="0.25">
      <c r="A1300">
        <v>1299</v>
      </c>
      <c r="B1300" s="4">
        <v>1</v>
      </c>
    </row>
    <row r="1301" spans="1:5" x14ac:dyDescent="0.25">
      <c r="A1301">
        <v>1300</v>
      </c>
      <c r="B1301" s="4">
        <v>1</v>
      </c>
    </row>
    <row r="1302" spans="1:5" x14ac:dyDescent="0.25">
      <c r="A1302">
        <v>1301</v>
      </c>
      <c r="B1302" s="4">
        <v>1</v>
      </c>
    </row>
    <row r="1303" spans="1:5" x14ac:dyDescent="0.25">
      <c r="A1303">
        <v>1302</v>
      </c>
      <c r="B1303" s="4">
        <v>1</v>
      </c>
      <c r="C1303" s="2">
        <v>2</v>
      </c>
    </row>
    <row r="1304" spans="1:5" x14ac:dyDescent="0.25">
      <c r="A1304">
        <v>1303</v>
      </c>
      <c r="B1304" s="4">
        <v>1</v>
      </c>
      <c r="C1304" s="2">
        <v>2</v>
      </c>
    </row>
    <row r="1305" spans="1:5" x14ac:dyDescent="0.25">
      <c r="A1305">
        <v>1304</v>
      </c>
      <c r="B1305" s="4">
        <v>1</v>
      </c>
      <c r="C1305" s="2">
        <v>2</v>
      </c>
    </row>
    <row r="1306" spans="1:5" x14ac:dyDescent="0.25">
      <c r="A1306">
        <v>1305</v>
      </c>
      <c r="B1306" s="4">
        <v>1</v>
      </c>
      <c r="C1306" s="2">
        <v>2</v>
      </c>
    </row>
    <row r="1307" spans="1:5" x14ac:dyDescent="0.25">
      <c r="A1307">
        <v>1306</v>
      </c>
      <c r="C1307" s="2">
        <v>2</v>
      </c>
    </row>
    <row r="1308" spans="1:5" x14ac:dyDescent="0.25">
      <c r="A1308">
        <v>1307</v>
      </c>
      <c r="C1308" s="2">
        <v>2</v>
      </c>
    </row>
    <row r="1309" spans="1:5" x14ac:dyDescent="0.25">
      <c r="A1309">
        <v>1308</v>
      </c>
      <c r="C1309" s="2">
        <v>2</v>
      </c>
    </row>
    <row r="1310" spans="1:5" x14ac:dyDescent="0.25">
      <c r="A1310">
        <v>1309</v>
      </c>
      <c r="C1310" s="2">
        <v>2</v>
      </c>
      <c r="D1310" s="3">
        <v>3</v>
      </c>
    </row>
    <row r="1311" spans="1:5" x14ac:dyDescent="0.25">
      <c r="A1311">
        <v>1310</v>
      </c>
      <c r="D1311" s="3">
        <v>3</v>
      </c>
      <c r="E1311" s="5">
        <v>4</v>
      </c>
    </row>
    <row r="1312" spans="1:5" x14ac:dyDescent="0.25">
      <c r="A1312">
        <v>1311</v>
      </c>
      <c r="D1312" s="3">
        <v>3</v>
      </c>
      <c r="E1312" s="5">
        <v>4</v>
      </c>
    </row>
    <row r="1313" spans="1:5" x14ac:dyDescent="0.25">
      <c r="A1313">
        <v>1312</v>
      </c>
      <c r="D1313" s="3">
        <v>3</v>
      </c>
      <c r="E1313" s="5">
        <v>4</v>
      </c>
    </row>
    <row r="1314" spans="1:5" x14ac:dyDescent="0.25">
      <c r="A1314">
        <v>1313</v>
      </c>
      <c r="D1314" s="3">
        <v>3</v>
      </c>
      <c r="E1314" s="5">
        <v>4</v>
      </c>
    </row>
    <row r="1315" spans="1:5" x14ac:dyDescent="0.25">
      <c r="A1315">
        <v>1314</v>
      </c>
      <c r="D1315" s="3">
        <v>3</v>
      </c>
      <c r="E1315" s="5">
        <v>4</v>
      </c>
    </row>
    <row r="1316" spans="1:5" x14ac:dyDescent="0.25">
      <c r="A1316">
        <v>1315</v>
      </c>
      <c r="D1316" s="3">
        <v>3</v>
      </c>
      <c r="E1316" s="5">
        <v>4</v>
      </c>
    </row>
    <row r="1317" spans="1:5" x14ac:dyDescent="0.25">
      <c r="A1317">
        <v>1316</v>
      </c>
      <c r="D1317" s="3">
        <v>3</v>
      </c>
      <c r="E1317" s="5">
        <v>4</v>
      </c>
    </row>
    <row r="1318" spans="1:5" x14ac:dyDescent="0.25">
      <c r="A1318">
        <v>1317</v>
      </c>
      <c r="E1318" s="5">
        <v>4</v>
      </c>
    </row>
    <row r="1319" spans="1:5" x14ac:dyDescent="0.25">
      <c r="A1319">
        <v>1318</v>
      </c>
    </row>
    <row r="1320" spans="1:5" x14ac:dyDescent="0.25">
      <c r="A1320">
        <v>1319</v>
      </c>
    </row>
    <row r="1321" spans="1:5" x14ac:dyDescent="0.25">
      <c r="A1321">
        <v>1320</v>
      </c>
    </row>
    <row r="1322" spans="1:5" x14ac:dyDescent="0.25">
      <c r="A1322">
        <v>1321</v>
      </c>
    </row>
    <row r="1323" spans="1:5" x14ac:dyDescent="0.25">
      <c r="A1323">
        <v>1322</v>
      </c>
    </row>
    <row r="1324" spans="1:5" x14ac:dyDescent="0.25">
      <c r="A1324">
        <v>1323</v>
      </c>
      <c r="B1324" s="4">
        <v>1</v>
      </c>
    </row>
    <row r="1325" spans="1:5" x14ac:dyDescent="0.25">
      <c r="A1325">
        <v>1324</v>
      </c>
      <c r="B1325" s="4">
        <v>1</v>
      </c>
    </row>
    <row r="1326" spans="1:5" x14ac:dyDescent="0.25">
      <c r="A1326">
        <v>1325</v>
      </c>
      <c r="B1326" s="4">
        <v>1</v>
      </c>
      <c r="C1326" s="2">
        <v>2</v>
      </c>
    </row>
    <row r="1327" spans="1:5" x14ac:dyDescent="0.25">
      <c r="A1327">
        <v>1326</v>
      </c>
      <c r="B1327" s="4">
        <v>1</v>
      </c>
      <c r="C1327" s="2">
        <v>2</v>
      </c>
    </row>
    <row r="1328" spans="1:5" x14ac:dyDescent="0.25">
      <c r="A1328">
        <v>1327</v>
      </c>
      <c r="B1328" s="4">
        <v>1</v>
      </c>
      <c r="C1328" s="2">
        <v>2</v>
      </c>
    </row>
    <row r="1329" spans="1:5" x14ac:dyDescent="0.25">
      <c r="A1329">
        <v>1328</v>
      </c>
      <c r="B1329" s="4">
        <v>1</v>
      </c>
      <c r="C1329" s="2">
        <v>2</v>
      </c>
    </row>
    <row r="1330" spans="1:5" x14ac:dyDescent="0.25">
      <c r="A1330">
        <v>1329</v>
      </c>
      <c r="B1330" s="4">
        <v>1</v>
      </c>
      <c r="C1330" s="2">
        <v>2</v>
      </c>
    </row>
    <row r="1331" spans="1:5" x14ac:dyDescent="0.25">
      <c r="A1331">
        <v>1330</v>
      </c>
      <c r="C1331" s="2">
        <v>2</v>
      </c>
    </row>
    <row r="1332" spans="1:5" x14ac:dyDescent="0.25">
      <c r="A1332">
        <v>1331</v>
      </c>
      <c r="C1332" s="2">
        <v>2</v>
      </c>
    </row>
    <row r="1333" spans="1:5" x14ac:dyDescent="0.25">
      <c r="A1333">
        <v>1332</v>
      </c>
      <c r="C1333" s="2">
        <v>2</v>
      </c>
    </row>
    <row r="1334" spans="1:5" x14ac:dyDescent="0.25">
      <c r="A1334">
        <v>1333</v>
      </c>
      <c r="D1334" s="3">
        <v>3</v>
      </c>
      <c r="E1334" s="5">
        <v>4</v>
      </c>
    </row>
    <row r="1335" spans="1:5" x14ac:dyDescent="0.25">
      <c r="A1335">
        <v>1334</v>
      </c>
      <c r="D1335" s="3">
        <v>3</v>
      </c>
      <c r="E1335" s="5">
        <v>4</v>
      </c>
    </row>
    <row r="1336" spans="1:5" x14ac:dyDescent="0.25">
      <c r="A1336">
        <v>1335</v>
      </c>
      <c r="D1336" s="3">
        <v>3</v>
      </c>
      <c r="E1336" s="5">
        <v>4</v>
      </c>
    </row>
    <row r="1337" spans="1:5" x14ac:dyDescent="0.25">
      <c r="A1337">
        <v>1336</v>
      </c>
      <c r="D1337" s="3">
        <v>3</v>
      </c>
      <c r="E1337" s="5">
        <v>4</v>
      </c>
    </row>
    <row r="1338" spans="1:5" x14ac:dyDescent="0.25">
      <c r="A1338">
        <v>1337</v>
      </c>
      <c r="D1338" s="3">
        <v>3</v>
      </c>
      <c r="E1338" s="5">
        <v>4</v>
      </c>
    </row>
    <row r="1339" spans="1:5" x14ac:dyDescent="0.25">
      <c r="A1339">
        <v>1338</v>
      </c>
      <c r="D1339" s="3">
        <v>3</v>
      </c>
      <c r="E1339" s="5">
        <v>4</v>
      </c>
    </row>
    <row r="1340" spans="1:5" x14ac:dyDescent="0.25">
      <c r="A1340">
        <v>1339</v>
      </c>
      <c r="D1340" s="3">
        <v>3</v>
      </c>
      <c r="E1340" s="5">
        <v>4</v>
      </c>
    </row>
    <row r="1341" spans="1:5" x14ac:dyDescent="0.25">
      <c r="A1341">
        <v>1340</v>
      </c>
      <c r="D1341" s="3">
        <v>3</v>
      </c>
      <c r="E1341" s="5">
        <v>4</v>
      </c>
    </row>
    <row r="1342" spans="1:5" x14ac:dyDescent="0.25">
      <c r="A1342">
        <v>1341</v>
      </c>
    </row>
    <row r="1343" spans="1:5" x14ac:dyDescent="0.25">
      <c r="A1343">
        <v>1342</v>
      </c>
    </row>
    <row r="1344" spans="1:5" x14ac:dyDescent="0.25">
      <c r="A1344">
        <v>1343</v>
      </c>
    </row>
    <row r="1345" spans="1:5" x14ac:dyDescent="0.25">
      <c r="A1345">
        <v>1344</v>
      </c>
    </row>
    <row r="1346" spans="1:5" x14ac:dyDescent="0.25">
      <c r="A1346">
        <v>1345</v>
      </c>
      <c r="B1346" s="4">
        <v>1</v>
      </c>
    </row>
    <row r="1347" spans="1:5" x14ac:dyDescent="0.25">
      <c r="A1347">
        <v>1346</v>
      </c>
      <c r="B1347" s="4">
        <v>1</v>
      </c>
    </row>
    <row r="1348" spans="1:5" x14ac:dyDescent="0.25">
      <c r="A1348">
        <v>1347</v>
      </c>
      <c r="B1348" s="4">
        <v>1</v>
      </c>
    </row>
    <row r="1349" spans="1:5" x14ac:dyDescent="0.25">
      <c r="A1349">
        <v>1348</v>
      </c>
      <c r="B1349" s="4">
        <v>1</v>
      </c>
    </row>
    <row r="1350" spans="1:5" x14ac:dyDescent="0.25">
      <c r="A1350">
        <v>1349</v>
      </c>
      <c r="B1350" s="4">
        <v>1</v>
      </c>
      <c r="C1350" s="2">
        <v>2</v>
      </c>
    </row>
    <row r="1351" spans="1:5" x14ac:dyDescent="0.25">
      <c r="A1351">
        <v>1350</v>
      </c>
      <c r="B1351" s="4">
        <v>1</v>
      </c>
      <c r="C1351" s="2">
        <v>2</v>
      </c>
    </row>
    <row r="1352" spans="1:5" x14ac:dyDescent="0.25">
      <c r="A1352">
        <v>1351</v>
      </c>
      <c r="B1352" s="4">
        <v>1</v>
      </c>
      <c r="C1352" s="2">
        <v>2</v>
      </c>
    </row>
    <row r="1353" spans="1:5" x14ac:dyDescent="0.25">
      <c r="A1353">
        <v>1352</v>
      </c>
      <c r="B1353" s="4">
        <v>1</v>
      </c>
      <c r="C1353" s="2">
        <v>2</v>
      </c>
    </row>
    <row r="1354" spans="1:5" x14ac:dyDescent="0.25">
      <c r="A1354">
        <v>1353</v>
      </c>
      <c r="B1354" s="4">
        <v>1</v>
      </c>
      <c r="C1354" s="2">
        <v>2</v>
      </c>
    </row>
    <row r="1355" spans="1:5" x14ac:dyDescent="0.25">
      <c r="A1355">
        <v>1354</v>
      </c>
      <c r="C1355" s="2">
        <v>2</v>
      </c>
    </row>
    <row r="1356" spans="1:5" x14ac:dyDescent="0.25">
      <c r="A1356">
        <v>1355</v>
      </c>
      <c r="C1356" s="2">
        <v>2</v>
      </c>
    </row>
    <row r="1357" spans="1:5" x14ac:dyDescent="0.25">
      <c r="A1357">
        <v>1356</v>
      </c>
      <c r="C1357" s="2">
        <v>2</v>
      </c>
    </row>
    <row r="1358" spans="1:5" x14ac:dyDescent="0.25">
      <c r="A1358">
        <v>1357</v>
      </c>
      <c r="D1358" s="3">
        <v>3</v>
      </c>
    </row>
    <row r="1359" spans="1:5" x14ac:dyDescent="0.25">
      <c r="A1359">
        <v>1358</v>
      </c>
      <c r="D1359" s="3">
        <v>3</v>
      </c>
      <c r="E1359" s="5">
        <v>4</v>
      </c>
    </row>
    <row r="1360" spans="1:5" x14ac:dyDescent="0.25">
      <c r="A1360">
        <v>1359</v>
      </c>
      <c r="D1360" s="3">
        <v>3</v>
      </c>
      <c r="E1360" s="5">
        <v>4</v>
      </c>
    </row>
    <row r="1361" spans="1:5" x14ac:dyDescent="0.25">
      <c r="A1361">
        <v>1360</v>
      </c>
      <c r="D1361" s="3">
        <v>3</v>
      </c>
      <c r="E1361" s="5">
        <v>4</v>
      </c>
    </row>
    <row r="1362" spans="1:5" x14ac:dyDescent="0.25">
      <c r="A1362">
        <v>1361</v>
      </c>
      <c r="D1362" s="3">
        <v>3</v>
      </c>
      <c r="E1362" s="5">
        <v>4</v>
      </c>
    </row>
    <row r="1363" spans="1:5" x14ac:dyDescent="0.25">
      <c r="A1363">
        <v>1362</v>
      </c>
      <c r="D1363" s="3">
        <v>3</v>
      </c>
      <c r="E1363" s="5">
        <v>4</v>
      </c>
    </row>
    <row r="1364" spans="1:5" x14ac:dyDescent="0.25">
      <c r="A1364">
        <v>1363</v>
      </c>
      <c r="D1364" s="3">
        <v>3</v>
      </c>
      <c r="E1364" s="5">
        <v>4</v>
      </c>
    </row>
    <row r="1365" spans="1:5" x14ac:dyDescent="0.25">
      <c r="A1365">
        <v>1364</v>
      </c>
      <c r="D1365" s="3">
        <v>3</v>
      </c>
      <c r="E1365" s="5">
        <v>4</v>
      </c>
    </row>
    <row r="1366" spans="1:5" x14ac:dyDescent="0.25">
      <c r="A1366">
        <v>1365</v>
      </c>
      <c r="E1366" s="5">
        <v>4</v>
      </c>
    </row>
    <row r="1367" spans="1:5" x14ac:dyDescent="0.25">
      <c r="A1367">
        <v>1366</v>
      </c>
      <c r="B1367" s="4">
        <v>1</v>
      </c>
    </row>
    <row r="1368" spans="1:5" x14ac:dyDescent="0.25">
      <c r="A1368">
        <v>1367</v>
      </c>
      <c r="B1368" s="4">
        <v>1</v>
      </c>
    </row>
    <row r="1369" spans="1:5" x14ac:dyDescent="0.25">
      <c r="A1369">
        <v>1368</v>
      </c>
      <c r="B1369" s="4">
        <v>1</v>
      </c>
    </row>
    <row r="1370" spans="1:5" x14ac:dyDescent="0.25">
      <c r="A1370">
        <v>1369</v>
      </c>
      <c r="B1370" s="4">
        <v>1</v>
      </c>
    </row>
    <row r="1371" spans="1:5" x14ac:dyDescent="0.25">
      <c r="A1371">
        <v>1370</v>
      </c>
      <c r="B1371" s="4">
        <v>1</v>
      </c>
    </row>
    <row r="1372" spans="1:5" x14ac:dyDescent="0.25">
      <c r="A1372">
        <v>1371</v>
      </c>
      <c r="B1372" s="4">
        <v>1</v>
      </c>
    </row>
    <row r="1373" spans="1:5" x14ac:dyDescent="0.25">
      <c r="A1373">
        <v>1372</v>
      </c>
      <c r="B1373" s="4">
        <v>1</v>
      </c>
    </row>
    <row r="1374" spans="1:5" x14ac:dyDescent="0.25">
      <c r="A1374">
        <v>1373</v>
      </c>
      <c r="B1374" s="4">
        <v>1</v>
      </c>
      <c r="C1374" s="2">
        <v>2</v>
      </c>
    </row>
    <row r="1375" spans="1:5" x14ac:dyDescent="0.25">
      <c r="A1375">
        <v>1374</v>
      </c>
      <c r="C1375" s="2">
        <v>2</v>
      </c>
    </row>
    <row r="1376" spans="1:5" x14ac:dyDescent="0.25">
      <c r="A1376">
        <v>1375</v>
      </c>
      <c r="C1376" s="2">
        <v>2</v>
      </c>
    </row>
    <row r="1377" spans="1:5" x14ac:dyDescent="0.25">
      <c r="A1377">
        <v>1376</v>
      </c>
      <c r="C1377" s="2">
        <v>2</v>
      </c>
    </row>
    <row r="1378" spans="1:5" x14ac:dyDescent="0.25">
      <c r="A1378">
        <v>1377</v>
      </c>
      <c r="C1378" s="2">
        <v>2</v>
      </c>
    </row>
    <row r="1379" spans="1:5" x14ac:dyDescent="0.25">
      <c r="A1379">
        <v>1378</v>
      </c>
      <c r="C1379" s="2">
        <v>2</v>
      </c>
    </row>
    <row r="1380" spans="1:5" x14ac:dyDescent="0.25">
      <c r="A1380">
        <v>1379</v>
      </c>
      <c r="C1380" s="2">
        <v>2</v>
      </c>
      <c r="D1380" s="3">
        <v>3</v>
      </c>
    </row>
    <row r="1381" spans="1:5" x14ac:dyDescent="0.25">
      <c r="A1381">
        <v>1380</v>
      </c>
      <c r="C1381" s="2">
        <v>2</v>
      </c>
      <c r="D1381" s="3">
        <v>3</v>
      </c>
    </row>
    <row r="1382" spans="1:5" x14ac:dyDescent="0.25">
      <c r="A1382">
        <v>1381</v>
      </c>
      <c r="C1382" s="2">
        <v>2</v>
      </c>
      <c r="D1382" s="3">
        <v>3</v>
      </c>
      <c r="E1382" s="5">
        <v>4</v>
      </c>
    </row>
    <row r="1383" spans="1:5" x14ac:dyDescent="0.25">
      <c r="A1383">
        <v>1382</v>
      </c>
      <c r="D1383" s="3">
        <v>3</v>
      </c>
      <c r="E1383" s="5">
        <v>4</v>
      </c>
    </row>
    <row r="1384" spans="1:5" x14ac:dyDescent="0.25">
      <c r="A1384">
        <v>1383</v>
      </c>
      <c r="D1384" s="3">
        <v>3</v>
      </c>
      <c r="E1384" s="5">
        <v>4</v>
      </c>
    </row>
    <row r="1385" spans="1:5" x14ac:dyDescent="0.25">
      <c r="A1385">
        <v>1384</v>
      </c>
      <c r="D1385" s="3">
        <v>3</v>
      </c>
      <c r="E1385" s="5">
        <v>4</v>
      </c>
    </row>
    <row r="1386" spans="1:5" x14ac:dyDescent="0.25">
      <c r="A1386">
        <v>1385</v>
      </c>
      <c r="D1386" s="3">
        <v>3</v>
      </c>
      <c r="E1386" s="5">
        <v>4</v>
      </c>
    </row>
    <row r="1387" spans="1:5" x14ac:dyDescent="0.25">
      <c r="A1387">
        <v>1386</v>
      </c>
      <c r="D1387" s="3">
        <v>3</v>
      </c>
      <c r="E1387" s="5">
        <v>4</v>
      </c>
    </row>
    <row r="1388" spans="1:5" x14ac:dyDescent="0.25">
      <c r="A1388">
        <v>1387</v>
      </c>
      <c r="B1388" s="4">
        <v>1</v>
      </c>
      <c r="D1388" s="3">
        <v>3</v>
      </c>
      <c r="E1388" s="5">
        <v>4</v>
      </c>
    </row>
    <row r="1389" spans="1:5" x14ac:dyDescent="0.25">
      <c r="A1389">
        <v>1388</v>
      </c>
      <c r="B1389" s="4">
        <v>1</v>
      </c>
      <c r="D1389" s="3">
        <v>3</v>
      </c>
      <c r="E1389" s="5">
        <v>4</v>
      </c>
    </row>
    <row r="1390" spans="1:5" x14ac:dyDescent="0.25">
      <c r="A1390">
        <v>1389</v>
      </c>
      <c r="B1390" s="4">
        <v>1</v>
      </c>
      <c r="E1390" s="5">
        <v>4</v>
      </c>
    </row>
    <row r="1391" spans="1:5" x14ac:dyDescent="0.25">
      <c r="A1391">
        <v>1390</v>
      </c>
      <c r="B1391" s="4">
        <v>1</v>
      </c>
      <c r="E1391" s="5">
        <v>4</v>
      </c>
    </row>
    <row r="1392" spans="1:5" x14ac:dyDescent="0.25">
      <c r="A1392">
        <v>1391</v>
      </c>
      <c r="B1392" s="4">
        <v>1</v>
      </c>
    </row>
    <row r="1393" spans="1:5" x14ac:dyDescent="0.25">
      <c r="A1393">
        <v>1392</v>
      </c>
      <c r="B1393" s="4">
        <v>1</v>
      </c>
    </row>
    <row r="1394" spans="1:5" x14ac:dyDescent="0.25">
      <c r="A1394">
        <v>1393</v>
      </c>
      <c r="B1394" s="4">
        <v>1</v>
      </c>
    </row>
    <row r="1395" spans="1:5" x14ac:dyDescent="0.25">
      <c r="A1395">
        <v>1394</v>
      </c>
      <c r="B1395" s="4">
        <v>1</v>
      </c>
    </row>
    <row r="1396" spans="1:5" x14ac:dyDescent="0.25">
      <c r="A1396">
        <v>1395</v>
      </c>
      <c r="B1396" s="4">
        <v>1</v>
      </c>
      <c r="C1396" s="2">
        <v>2</v>
      </c>
    </row>
    <row r="1397" spans="1:5" x14ac:dyDescent="0.25">
      <c r="A1397">
        <v>1396</v>
      </c>
      <c r="B1397" s="4">
        <v>1</v>
      </c>
      <c r="C1397" s="2">
        <v>2</v>
      </c>
    </row>
    <row r="1398" spans="1:5" x14ac:dyDescent="0.25">
      <c r="A1398">
        <v>1397</v>
      </c>
      <c r="B1398" s="4">
        <v>1</v>
      </c>
      <c r="C1398" s="2">
        <v>2</v>
      </c>
    </row>
    <row r="1399" spans="1:5" x14ac:dyDescent="0.25">
      <c r="A1399">
        <v>1398</v>
      </c>
      <c r="B1399" s="4">
        <v>1</v>
      </c>
      <c r="C1399" s="2">
        <v>2</v>
      </c>
    </row>
    <row r="1400" spans="1:5" x14ac:dyDescent="0.25">
      <c r="A1400">
        <v>1399</v>
      </c>
      <c r="B1400" s="4">
        <v>1</v>
      </c>
      <c r="C1400" s="2">
        <v>2</v>
      </c>
    </row>
    <row r="1401" spans="1:5" x14ac:dyDescent="0.25">
      <c r="A1401">
        <v>1400</v>
      </c>
      <c r="C1401" s="2">
        <v>2</v>
      </c>
    </row>
    <row r="1402" spans="1:5" x14ac:dyDescent="0.25">
      <c r="A1402">
        <v>1401</v>
      </c>
      <c r="C1402" s="2">
        <v>2</v>
      </c>
    </row>
    <row r="1403" spans="1:5" x14ac:dyDescent="0.25">
      <c r="A1403">
        <v>1402</v>
      </c>
      <c r="C1403" s="2">
        <v>2</v>
      </c>
      <c r="D1403" s="3">
        <v>3</v>
      </c>
    </row>
    <row r="1404" spans="1:5" x14ac:dyDescent="0.25">
      <c r="A1404">
        <v>1403</v>
      </c>
      <c r="C1404" s="2">
        <v>2</v>
      </c>
      <c r="D1404" s="3">
        <v>3</v>
      </c>
    </row>
    <row r="1405" spans="1:5" x14ac:dyDescent="0.25">
      <c r="A1405">
        <v>1404</v>
      </c>
      <c r="C1405" s="2">
        <v>2</v>
      </c>
      <c r="D1405" s="3">
        <v>3</v>
      </c>
    </row>
    <row r="1406" spans="1:5" x14ac:dyDescent="0.25">
      <c r="A1406">
        <v>1405</v>
      </c>
      <c r="C1406" s="2">
        <v>2</v>
      </c>
      <c r="D1406" s="3">
        <v>3</v>
      </c>
    </row>
    <row r="1407" spans="1:5" x14ac:dyDescent="0.25">
      <c r="A1407">
        <v>1406</v>
      </c>
      <c r="C1407" s="2">
        <v>2</v>
      </c>
      <c r="D1407" s="3">
        <v>3</v>
      </c>
    </row>
    <row r="1408" spans="1:5" x14ac:dyDescent="0.25">
      <c r="A1408">
        <v>1407</v>
      </c>
      <c r="D1408" s="3">
        <v>3</v>
      </c>
      <c r="E1408" s="5">
        <v>4</v>
      </c>
    </row>
    <row r="1409" spans="1:5" x14ac:dyDescent="0.25">
      <c r="A1409">
        <v>1408</v>
      </c>
      <c r="D1409" s="3">
        <v>3</v>
      </c>
      <c r="E1409" s="5">
        <v>4</v>
      </c>
    </row>
    <row r="1410" spans="1:5" x14ac:dyDescent="0.25">
      <c r="A1410">
        <v>1409</v>
      </c>
      <c r="D1410" s="3">
        <v>3</v>
      </c>
      <c r="E1410" s="5">
        <v>4</v>
      </c>
    </row>
    <row r="1411" spans="1:5" x14ac:dyDescent="0.25">
      <c r="A1411">
        <v>1410</v>
      </c>
      <c r="D1411" s="3">
        <v>3</v>
      </c>
      <c r="E1411" s="5">
        <v>4</v>
      </c>
    </row>
    <row r="1412" spans="1:5" x14ac:dyDescent="0.25">
      <c r="A1412">
        <v>1411</v>
      </c>
      <c r="B1412" s="4">
        <v>1</v>
      </c>
      <c r="D1412" s="3">
        <v>3</v>
      </c>
      <c r="E1412" s="5">
        <v>4</v>
      </c>
    </row>
    <row r="1413" spans="1:5" x14ac:dyDescent="0.25">
      <c r="A1413">
        <v>1412</v>
      </c>
      <c r="B1413" s="4">
        <v>1</v>
      </c>
      <c r="D1413" s="3">
        <v>3</v>
      </c>
      <c r="E1413" s="5">
        <v>4</v>
      </c>
    </row>
    <row r="1414" spans="1:5" x14ac:dyDescent="0.25">
      <c r="A1414">
        <v>1413</v>
      </c>
      <c r="B1414" s="4">
        <v>1</v>
      </c>
      <c r="E1414" s="5">
        <v>4</v>
      </c>
    </row>
    <row r="1415" spans="1:5" x14ac:dyDescent="0.25">
      <c r="A1415">
        <v>1414</v>
      </c>
      <c r="B1415" s="4">
        <v>1</v>
      </c>
      <c r="E1415" s="5">
        <v>4</v>
      </c>
    </row>
    <row r="1416" spans="1:5" x14ac:dyDescent="0.25">
      <c r="A1416">
        <v>1415</v>
      </c>
      <c r="B1416" s="4">
        <v>1</v>
      </c>
      <c r="E1416" s="5">
        <v>4</v>
      </c>
    </row>
    <row r="1417" spans="1:5" x14ac:dyDescent="0.25">
      <c r="A1417">
        <v>1416</v>
      </c>
      <c r="B1417" s="4">
        <v>1</v>
      </c>
      <c r="E1417" s="5">
        <v>4</v>
      </c>
    </row>
    <row r="1418" spans="1:5" x14ac:dyDescent="0.25">
      <c r="A1418">
        <v>1417</v>
      </c>
      <c r="B1418" s="4">
        <v>1</v>
      </c>
      <c r="E1418" s="5">
        <v>4</v>
      </c>
    </row>
    <row r="1419" spans="1:5" x14ac:dyDescent="0.25">
      <c r="A1419">
        <v>1418</v>
      </c>
      <c r="B1419" s="4">
        <v>1</v>
      </c>
      <c r="E1419" s="5">
        <v>4</v>
      </c>
    </row>
    <row r="1420" spans="1:5" x14ac:dyDescent="0.25">
      <c r="A1420">
        <v>1419</v>
      </c>
      <c r="B1420" s="4">
        <v>1</v>
      </c>
      <c r="E1420" s="5">
        <v>4</v>
      </c>
    </row>
    <row r="1421" spans="1:5" x14ac:dyDescent="0.25">
      <c r="A1421">
        <v>1420</v>
      </c>
      <c r="B1421" s="4">
        <v>1</v>
      </c>
    </row>
    <row r="1422" spans="1:5" x14ac:dyDescent="0.25">
      <c r="A1422">
        <v>1421</v>
      </c>
      <c r="B1422" s="4">
        <v>1</v>
      </c>
    </row>
    <row r="1423" spans="1:5" x14ac:dyDescent="0.25">
      <c r="A1423">
        <v>1422</v>
      </c>
      <c r="B1423" s="4">
        <v>1</v>
      </c>
      <c r="C1423" s="2">
        <v>2</v>
      </c>
    </row>
    <row r="1424" spans="1:5" x14ac:dyDescent="0.25">
      <c r="A1424">
        <v>1423</v>
      </c>
      <c r="B1424" s="4">
        <v>1</v>
      </c>
      <c r="C1424" s="2">
        <v>2</v>
      </c>
    </row>
    <row r="1425" spans="1:6" x14ac:dyDescent="0.25">
      <c r="A1425">
        <v>1424</v>
      </c>
      <c r="B1425" s="4">
        <v>1</v>
      </c>
      <c r="C1425" s="2">
        <v>2</v>
      </c>
    </row>
    <row r="1426" spans="1:6" x14ac:dyDescent="0.25">
      <c r="A1426">
        <v>1425</v>
      </c>
      <c r="B1426" s="4">
        <v>1</v>
      </c>
      <c r="C1426" s="2">
        <v>2</v>
      </c>
    </row>
    <row r="1427" spans="1:6" x14ac:dyDescent="0.25">
      <c r="A1427">
        <v>1426</v>
      </c>
      <c r="B1427" s="4">
        <v>1</v>
      </c>
      <c r="C1427" s="2">
        <v>2</v>
      </c>
    </row>
    <row r="1428" spans="1:6" x14ac:dyDescent="0.25">
      <c r="A1428">
        <v>1427</v>
      </c>
      <c r="C1428" s="2">
        <v>2</v>
      </c>
      <c r="D1428" s="3">
        <v>3</v>
      </c>
    </row>
    <row r="1429" spans="1:6" x14ac:dyDescent="0.25">
      <c r="A1429">
        <v>1428</v>
      </c>
      <c r="C1429" s="2">
        <v>2</v>
      </c>
      <c r="D1429" s="3">
        <v>3</v>
      </c>
      <c r="F1429" t="s">
        <v>22</v>
      </c>
    </row>
    <row r="1430" spans="1:6" x14ac:dyDescent="0.25">
      <c r="A1430">
        <v>1429</v>
      </c>
    </row>
    <row r="1431" spans="1:6" x14ac:dyDescent="0.25">
      <c r="A1431">
        <v>1430</v>
      </c>
      <c r="F1431" t="s">
        <v>22</v>
      </c>
    </row>
    <row r="1432" spans="1:6" x14ac:dyDescent="0.25">
      <c r="A1432">
        <v>1431</v>
      </c>
      <c r="B1432" s="4">
        <v>1</v>
      </c>
      <c r="E1432" s="5">
        <v>4</v>
      </c>
    </row>
    <row r="1433" spans="1:6" x14ac:dyDescent="0.25">
      <c r="A1433">
        <v>1432</v>
      </c>
      <c r="B1433" s="4">
        <v>1</v>
      </c>
      <c r="E1433" s="5">
        <v>4</v>
      </c>
    </row>
    <row r="1434" spans="1:6" x14ac:dyDescent="0.25">
      <c r="A1434">
        <v>1433</v>
      </c>
      <c r="B1434" s="4">
        <v>1</v>
      </c>
      <c r="E1434" s="5">
        <v>4</v>
      </c>
    </row>
    <row r="1435" spans="1:6" x14ac:dyDescent="0.25">
      <c r="A1435">
        <v>1434</v>
      </c>
      <c r="B1435" s="4">
        <v>1</v>
      </c>
      <c r="E1435" s="5">
        <v>4</v>
      </c>
    </row>
    <row r="1436" spans="1:6" x14ac:dyDescent="0.25">
      <c r="A1436">
        <v>1435</v>
      </c>
      <c r="B1436" s="4">
        <v>1</v>
      </c>
      <c r="E1436" s="5">
        <v>4</v>
      </c>
    </row>
    <row r="1437" spans="1:6" x14ac:dyDescent="0.25">
      <c r="A1437">
        <v>1436</v>
      </c>
      <c r="B1437" s="4">
        <v>1</v>
      </c>
      <c r="E1437" s="5">
        <v>4</v>
      </c>
    </row>
    <row r="1438" spans="1:6" x14ac:dyDescent="0.25">
      <c r="A1438">
        <v>1437</v>
      </c>
      <c r="B1438" s="4">
        <v>1</v>
      </c>
      <c r="E1438" s="5">
        <v>4</v>
      </c>
    </row>
    <row r="1439" spans="1:6" x14ac:dyDescent="0.25">
      <c r="A1439">
        <v>1438</v>
      </c>
      <c r="B1439" s="4">
        <v>1</v>
      </c>
    </row>
    <row r="1440" spans="1:6" x14ac:dyDescent="0.25">
      <c r="A1440">
        <v>1439</v>
      </c>
    </row>
    <row r="1441" spans="1:5" x14ac:dyDescent="0.25">
      <c r="A1441">
        <v>1440</v>
      </c>
    </row>
    <row r="1442" spans="1:5" x14ac:dyDescent="0.25">
      <c r="A1442">
        <v>1441</v>
      </c>
      <c r="C1442" s="2">
        <v>2</v>
      </c>
    </row>
    <row r="1443" spans="1:5" x14ac:dyDescent="0.25">
      <c r="A1443">
        <v>1442</v>
      </c>
      <c r="C1443" s="2">
        <v>2</v>
      </c>
    </row>
    <row r="1444" spans="1:5" x14ac:dyDescent="0.25">
      <c r="A1444">
        <v>1443</v>
      </c>
      <c r="C1444" s="2">
        <v>2</v>
      </c>
    </row>
    <row r="1445" spans="1:5" x14ac:dyDescent="0.25">
      <c r="A1445">
        <v>1444</v>
      </c>
      <c r="C1445" s="2">
        <v>2</v>
      </c>
    </row>
    <row r="1446" spans="1:5" x14ac:dyDescent="0.25">
      <c r="A1446">
        <v>1445</v>
      </c>
      <c r="C1446" s="2">
        <v>2</v>
      </c>
      <c r="D1446" s="3">
        <v>3</v>
      </c>
    </row>
    <row r="1447" spans="1:5" x14ac:dyDescent="0.25">
      <c r="A1447">
        <v>1446</v>
      </c>
      <c r="C1447" s="2">
        <v>2</v>
      </c>
      <c r="D1447" s="3">
        <v>3</v>
      </c>
    </row>
    <row r="1448" spans="1:5" x14ac:dyDescent="0.25">
      <c r="A1448">
        <v>1447</v>
      </c>
      <c r="C1448" s="2">
        <v>2</v>
      </c>
      <c r="D1448" s="3">
        <v>3</v>
      </c>
    </row>
    <row r="1449" spans="1:5" x14ac:dyDescent="0.25">
      <c r="A1449">
        <v>1448</v>
      </c>
      <c r="C1449" s="2">
        <v>2</v>
      </c>
      <c r="D1449" s="3">
        <v>3</v>
      </c>
      <c r="E1449" s="5">
        <v>4</v>
      </c>
    </row>
    <row r="1450" spans="1:5" x14ac:dyDescent="0.25">
      <c r="A1450">
        <v>1449</v>
      </c>
      <c r="D1450" s="3">
        <v>3</v>
      </c>
      <c r="E1450" s="5">
        <v>4</v>
      </c>
    </row>
    <row r="1451" spans="1:5" x14ac:dyDescent="0.25">
      <c r="A1451">
        <v>1450</v>
      </c>
      <c r="D1451" s="3">
        <v>3</v>
      </c>
      <c r="E1451" s="5">
        <v>4</v>
      </c>
    </row>
    <row r="1452" spans="1:5" x14ac:dyDescent="0.25">
      <c r="A1452">
        <v>1451</v>
      </c>
      <c r="D1452" s="3">
        <v>3</v>
      </c>
      <c r="E1452" s="5">
        <v>4</v>
      </c>
    </row>
    <row r="1453" spans="1:5" x14ac:dyDescent="0.25">
      <c r="A1453">
        <v>1452</v>
      </c>
      <c r="D1453" s="3">
        <v>3</v>
      </c>
      <c r="E1453" s="5">
        <v>4</v>
      </c>
    </row>
    <row r="1454" spans="1:5" x14ac:dyDescent="0.25">
      <c r="A1454">
        <v>1453</v>
      </c>
      <c r="E1454" s="5">
        <v>4</v>
      </c>
    </row>
    <row r="1455" spans="1:5" x14ac:dyDescent="0.25">
      <c r="A1455">
        <v>1454</v>
      </c>
      <c r="E1455" s="5">
        <v>4</v>
      </c>
    </row>
    <row r="1456" spans="1:5" x14ac:dyDescent="0.25">
      <c r="A1456">
        <v>1455</v>
      </c>
    </row>
    <row r="1457" spans="1:5" x14ac:dyDescent="0.25">
      <c r="A1457">
        <v>1456</v>
      </c>
    </row>
    <row r="1458" spans="1:5" x14ac:dyDescent="0.25">
      <c r="A1458">
        <v>1457</v>
      </c>
    </row>
    <row r="1459" spans="1:5" x14ac:dyDescent="0.25">
      <c r="A1459">
        <v>1458</v>
      </c>
    </row>
    <row r="1460" spans="1:5" x14ac:dyDescent="0.25">
      <c r="A1460">
        <v>1459</v>
      </c>
      <c r="B1460" s="4">
        <v>1</v>
      </c>
    </row>
    <row r="1461" spans="1:5" x14ac:dyDescent="0.25">
      <c r="A1461">
        <v>1460</v>
      </c>
      <c r="B1461" s="4">
        <v>1</v>
      </c>
    </row>
    <row r="1462" spans="1:5" x14ac:dyDescent="0.25">
      <c r="A1462">
        <v>1461</v>
      </c>
      <c r="B1462" s="4">
        <v>1</v>
      </c>
    </row>
    <row r="1463" spans="1:5" x14ac:dyDescent="0.25">
      <c r="A1463">
        <v>1462</v>
      </c>
      <c r="B1463" s="4">
        <v>1</v>
      </c>
      <c r="C1463" s="2">
        <v>2</v>
      </c>
    </row>
    <row r="1464" spans="1:5" x14ac:dyDescent="0.25">
      <c r="A1464">
        <v>1463</v>
      </c>
      <c r="B1464" s="4">
        <v>1</v>
      </c>
      <c r="C1464" s="2">
        <v>2</v>
      </c>
    </row>
    <row r="1465" spans="1:5" x14ac:dyDescent="0.25">
      <c r="A1465">
        <v>1464</v>
      </c>
      <c r="B1465" s="4">
        <v>1</v>
      </c>
      <c r="C1465" s="2">
        <v>2</v>
      </c>
    </row>
    <row r="1466" spans="1:5" x14ac:dyDescent="0.25">
      <c r="A1466">
        <v>1465</v>
      </c>
      <c r="B1466" s="4">
        <v>1</v>
      </c>
      <c r="C1466" s="2">
        <v>2</v>
      </c>
    </row>
    <row r="1467" spans="1:5" x14ac:dyDescent="0.25">
      <c r="A1467">
        <v>1466</v>
      </c>
      <c r="C1467" s="2">
        <v>2</v>
      </c>
    </row>
    <row r="1468" spans="1:5" x14ac:dyDescent="0.25">
      <c r="A1468">
        <v>1467</v>
      </c>
      <c r="C1468" s="2">
        <v>2</v>
      </c>
      <c r="E1468" s="5">
        <v>4</v>
      </c>
    </row>
    <row r="1469" spans="1:5" x14ac:dyDescent="0.25">
      <c r="A1469">
        <v>1468</v>
      </c>
      <c r="D1469" s="3">
        <v>3</v>
      </c>
      <c r="E1469" s="5">
        <v>4</v>
      </c>
    </row>
    <row r="1470" spans="1:5" x14ac:dyDescent="0.25">
      <c r="A1470">
        <v>1469</v>
      </c>
      <c r="D1470" s="3">
        <v>3</v>
      </c>
      <c r="E1470" s="5">
        <v>4</v>
      </c>
    </row>
    <row r="1471" spans="1:5" x14ac:dyDescent="0.25">
      <c r="A1471">
        <v>1470</v>
      </c>
      <c r="D1471" s="3">
        <v>3</v>
      </c>
      <c r="E1471" s="5">
        <v>4</v>
      </c>
    </row>
    <row r="1472" spans="1:5" x14ac:dyDescent="0.25">
      <c r="A1472">
        <v>1471</v>
      </c>
      <c r="D1472" s="3">
        <v>3</v>
      </c>
      <c r="E1472" s="5">
        <v>4</v>
      </c>
    </row>
    <row r="1473" spans="1:5" x14ac:dyDescent="0.25">
      <c r="A1473">
        <v>1472</v>
      </c>
      <c r="D1473" s="3">
        <v>3</v>
      </c>
      <c r="E1473" s="5">
        <v>4</v>
      </c>
    </row>
    <row r="1474" spans="1:5" x14ac:dyDescent="0.25">
      <c r="A1474">
        <v>1473</v>
      </c>
      <c r="D1474" s="3">
        <v>3</v>
      </c>
      <c r="E1474" s="5">
        <v>4</v>
      </c>
    </row>
    <row r="1475" spans="1:5" x14ac:dyDescent="0.25">
      <c r="A1475">
        <v>1474</v>
      </c>
      <c r="E1475" s="5">
        <v>4</v>
      </c>
    </row>
    <row r="1476" spans="1:5" x14ac:dyDescent="0.25">
      <c r="A1476">
        <v>1475</v>
      </c>
    </row>
    <row r="1477" spans="1:5" x14ac:dyDescent="0.25">
      <c r="A1477">
        <v>1476</v>
      </c>
    </row>
    <row r="1478" spans="1:5" x14ac:dyDescent="0.25">
      <c r="A1478">
        <v>1477</v>
      </c>
    </row>
    <row r="1479" spans="1:5" x14ac:dyDescent="0.25">
      <c r="A1479">
        <v>1478</v>
      </c>
    </row>
    <row r="1480" spans="1:5" x14ac:dyDescent="0.25">
      <c r="A1480">
        <v>1479</v>
      </c>
    </row>
    <row r="1481" spans="1:5" x14ac:dyDescent="0.25">
      <c r="A1481">
        <v>1480</v>
      </c>
      <c r="C1481" s="2">
        <v>2</v>
      </c>
    </row>
    <row r="1482" spans="1:5" x14ac:dyDescent="0.25">
      <c r="A1482">
        <v>1481</v>
      </c>
      <c r="C1482" s="2">
        <v>2</v>
      </c>
    </row>
    <row r="1483" spans="1:5" x14ac:dyDescent="0.25">
      <c r="A1483">
        <v>1482</v>
      </c>
      <c r="C1483" s="2">
        <v>2</v>
      </c>
    </row>
    <row r="1484" spans="1:5" x14ac:dyDescent="0.25">
      <c r="A1484">
        <v>1483</v>
      </c>
      <c r="B1484" s="4">
        <v>1</v>
      </c>
      <c r="C1484" s="2">
        <v>2</v>
      </c>
    </row>
    <row r="1485" spans="1:5" x14ac:dyDescent="0.25">
      <c r="A1485">
        <v>1484</v>
      </c>
      <c r="B1485" s="4">
        <v>1</v>
      </c>
      <c r="C1485" s="2">
        <v>2</v>
      </c>
    </row>
    <row r="1486" spans="1:5" x14ac:dyDescent="0.25">
      <c r="A1486">
        <v>1485</v>
      </c>
      <c r="B1486" s="4">
        <v>1</v>
      </c>
      <c r="C1486" s="2">
        <v>2</v>
      </c>
    </row>
    <row r="1487" spans="1:5" x14ac:dyDescent="0.25">
      <c r="A1487">
        <v>1486</v>
      </c>
      <c r="B1487" s="4">
        <v>1</v>
      </c>
      <c r="C1487" s="2">
        <v>2</v>
      </c>
    </row>
    <row r="1488" spans="1:5" x14ac:dyDescent="0.25">
      <c r="A1488">
        <v>1487</v>
      </c>
      <c r="B1488" s="4">
        <v>1</v>
      </c>
    </row>
    <row r="1489" spans="1:5" x14ac:dyDescent="0.25">
      <c r="A1489">
        <v>1488</v>
      </c>
      <c r="B1489" s="4">
        <v>1</v>
      </c>
      <c r="D1489" s="3">
        <v>3</v>
      </c>
    </row>
    <row r="1490" spans="1:5" x14ac:dyDescent="0.25">
      <c r="A1490">
        <v>1489</v>
      </c>
      <c r="D1490" s="3">
        <v>3</v>
      </c>
      <c r="E1490" s="5">
        <v>4</v>
      </c>
    </row>
    <row r="1491" spans="1:5" x14ac:dyDescent="0.25">
      <c r="A1491">
        <v>1490</v>
      </c>
      <c r="D1491" s="3">
        <v>3</v>
      </c>
      <c r="E1491" s="5">
        <v>4</v>
      </c>
    </row>
    <row r="1492" spans="1:5" x14ac:dyDescent="0.25">
      <c r="A1492">
        <v>1491</v>
      </c>
      <c r="D1492" s="3">
        <v>3</v>
      </c>
      <c r="E1492" s="5">
        <v>4</v>
      </c>
    </row>
    <row r="1493" spans="1:5" x14ac:dyDescent="0.25">
      <c r="A1493">
        <v>1492</v>
      </c>
      <c r="D1493" s="3">
        <v>3</v>
      </c>
      <c r="E1493" s="5">
        <v>4</v>
      </c>
    </row>
    <row r="1494" spans="1:5" x14ac:dyDescent="0.25">
      <c r="A1494">
        <v>1493</v>
      </c>
      <c r="D1494" s="3">
        <v>3</v>
      </c>
      <c r="E1494" s="5">
        <v>4</v>
      </c>
    </row>
    <row r="1495" spans="1:5" x14ac:dyDescent="0.25">
      <c r="A1495">
        <v>1494</v>
      </c>
      <c r="D1495" s="3">
        <v>3</v>
      </c>
      <c r="E1495" s="5">
        <v>4</v>
      </c>
    </row>
    <row r="1496" spans="1:5" x14ac:dyDescent="0.25">
      <c r="A1496">
        <v>1495</v>
      </c>
    </row>
    <row r="1497" spans="1:5" x14ac:dyDescent="0.25">
      <c r="A1497">
        <v>1496</v>
      </c>
    </row>
    <row r="1498" spans="1:5" x14ac:dyDescent="0.25">
      <c r="A1498">
        <v>1497</v>
      </c>
    </row>
    <row r="1499" spans="1:5" x14ac:dyDescent="0.25">
      <c r="A1499">
        <v>1498</v>
      </c>
    </row>
    <row r="1500" spans="1:5" x14ac:dyDescent="0.25">
      <c r="A1500">
        <v>1499</v>
      </c>
      <c r="C1500" s="2">
        <v>2</v>
      </c>
    </row>
    <row r="1501" spans="1:5" x14ac:dyDescent="0.25">
      <c r="A1501">
        <v>1500</v>
      </c>
      <c r="C1501" s="2">
        <v>2</v>
      </c>
    </row>
    <row r="1502" spans="1:5" x14ac:dyDescent="0.25">
      <c r="A1502">
        <v>1501</v>
      </c>
      <c r="C1502" s="2">
        <v>2</v>
      </c>
    </row>
    <row r="1503" spans="1:5" x14ac:dyDescent="0.25">
      <c r="A1503">
        <v>1502</v>
      </c>
      <c r="C1503" s="2">
        <v>2</v>
      </c>
    </row>
    <row r="1504" spans="1:5" x14ac:dyDescent="0.25">
      <c r="A1504">
        <v>1503</v>
      </c>
      <c r="C1504" s="2">
        <v>2</v>
      </c>
    </row>
    <row r="1505" spans="1:5" x14ac:dyDescent="0.25">
      <c r="A1505">
        <v>1504</v>
      </c>
      <c r="B1505" s="4">
        <v>1</v>
      </c>
      <c r="C1505" s="2">
        <v>2</v>
      </c>
    </row>
    <row r="1506" spans="1:5" x14ac:dyDescent="0.25">
      <c r="A1506">
        <v>1505</v>
      </c>
      <c r="B1506" s="4">
        <v>1</v>
      </c>
      <c r="C1506" s="2">
        <v>2</v>
      </c>
    </row>
    <row r="1507" spans="1:5" x14ac:dyDescent="0.25">
      <c r="A1507">
        <v>1506</v>
      </c>
      <c r="B1507" s="4">
        <v>1</v>
      </c>
    </row>
    <row r="1508" spans="1:5" x14ac:dyDescent="0.25">
      <c r="A1508">
        <v>1507</v>
      </c>
      <c r="B1508" s="4">
        <v>1</v>
      </c>
    </row>
    <row r="1509" spans="1:5" x14ac:dyDescent="0.25">
      <c r="A1509">
        <v>1508</v>
      </c>
      <c r="B1509" s="4">
        <v>1</v>
      </c>
      <c r="E1509" s="5">
        <v>4</v>
      </c>
    </row>
    <row r="1510" spans="1:5" x14ac:dyDescent="0.25">
      <c r="A1510">
        <v>1509</v>
      </c>
      <c r="D1510" s="3">
        <v>3</v>
      </c>
      <c r="E1510" s="5">
        <v>4</v>
      </c>
    </row>
    <row r="1511" spans="1:5" x14ac:dyDescent="0.25">
      <c r="A1511">
        <v>1510</v>
      </c>
      <c r="D1511" s="3">
        <v>3</v>
      </c>
      <c r="E1511" s="5">
        <v>4</v>
      </c>
    </row>
    <row r="1512" spans="1:5" x14ac:dyDescent="0.25">
      <c r="A1512">
        <v>1511</v>
      </c>
      <c r="D1512" s="3">
        <v>3</v>
      </c>
      <c r="E1512" s="5">
        <v>4</v>
      </c>
    </row>
    <row r="1513" spans="1:5" x14ac:dyDescent="0.25">
      <c r="A1513">
        <v>1512</v>
      </c>
      <c r="D1513" s="3">
        <v>3</v>
      </c>
      <c r="E1513" s="5">
        <v>4</v>
      </c>
    </row>
    <row r="1514" spans="1:5" x14ac:dyDescent="0.25">
      <c r="A1514">
        <v>1513</v>
      </c>
      <c r="D1514" s="3">
        <v>3</v>
      </c>
      <c r="E1514" s="5">
        <v>4</v>
      </c>
    </row>
    <row r="1515" spans="1:5" x14ac:dyDescent="0.25">
      <c r="A1515">
        <v>1514</v>
      </c>
      <c r="D1515" s="3">
        <v>3</v>
      </c>
      <c r="E1515" s="5">
        <v>4</v>
      </c>
    </row>
    <row r="1516" spans="1:5" x14ac:dyDescent="0.25">
      <c r="A1516">
        <v>1515</v>
      </c>
    </row>
    <row r="1517" spans="1:5" x14ac:dyDescent="0.25">
      <c r="A1517">
        <v>1516</v>
      </c>
    </row>
    <row r="1518" spans="1:5" x14ac:dyDescent="0.25">
      <c r="A1518">
        <v>1517</v>
      </c>
    </row>
    <row r="1519" spans="1:5" x14ac:dyDescent="0.25">
      <c r="A1519">
        <v>1518</v>
      </c>
    </row>
    <row r="1520" spans="1:5" x14ac:dyDescent="0.25">
      <c r="A1520">
        <v>1519</v>
      </c>
    </row>
    <row r="1521" spans="1:5" x14ac:dyDescent="0.25">
      <c r="A1521">
        <v>1520</v>
      </c>
    </row>
    <row r="1522" spans="1:5" x14ac:dyDescent="0.25">
      <c r="A1522">
        <v>1521</v>
      </c>
      <c r="C1522" s="2">
        <v>2</v>
      </c>
    </row>
    <row r="1523" spans="1:5" x14ac:dyDescent="0.25">
      <c r="A1523">
        <v>1522</v>
      </c>
      <c r="C1523" s="2">
        <v>2</v>
      </c>
    </row>
    <row r="1524" spans="1:5" x14ac:dyDescent="0.25">
      <c r="A1524">
        <v>1523</v>
      </c>
      <c r="C1524" s="2">
        <v>2</v>
      </c>
    </row>
    <row r="1525" spans="1:5" x14ac:dyDescent="0.25">
      <c r="A1525">
        <v>1524</v>
      </c>
      <c r="C1525" s="2">
        <v>2</v>
      </c>
    </row>
    <row r="1526" spans="1:5" x14ac:dyDescent="0.25">
      <c r="A1526">
        <v>1525</v>
      </c>
      <c r="B1526" s="4">
        <v>1</v>
      </c>
      <c r="C1526" s="2">
        <v>2</v>
      </c>
    </row>
    <row r="1527" spans="1:5" x14ac:dyDescent="0.25">
      <c r="A1527">
        <v>1526</v>
      </c>
      <c r="B1527" s="4">
        <v>1</v>
      </c>
      <c r="C1527" s="2">
        <v>2</v>
      </c>
    </row>
    <row r="1528" spans="1:5" x14ac:dyDescent="0.25">
      <c r="A1528">
        <v>1527</v>
      </c>
      <c r="B1528" s="4">
        <v>1</v>
      </c>
      <c r="C1528" s="2">
        <v>2</v>
      </c>
    </row>
    <row r="1529" spans="1:5" x14ac:dyDescent="0.25">
      <c r="A1529">
        <v>1528</v>
      </c>
      <c r="B1529" s="4">
        <v>1</v>
      </c>
    </row>
    <row r="1530" spans="1:5" x14ac:dyDescent="0.25">
      <c r="A1530">
        <v>1529</v>
      </c>
      <c r="B1530" s="4">
        <v>1</v>
      </c>
    </row>
    <row r="1531" spans="1:5" x14ac:dyDescent="0.25">
      <c r="A1531">
        <v>1530</v>
      </c>
      <c r="B1531" s="4">
        <v>1</v>
      </c>
    </row>
    <row r="1532" spans="1:5" x14ac:dyDescent="0.25">
      <c r="A1532">
        <v>1531</v>
      </c>
    </row>
    <row r="1533" spans="1:5" x14ac:dyDescent="0.25">
      <c r="A1533">
        <v>1532</v>
      </c>
      <c r="E1533" s="5">
        <v>4</v>
      </c>
    </row>
    <row r="1534" spans="1:5" x14ac:dyDescent="0.25">
      <c r="A1534">
        <v>1533</v>
      </c>
      <c r="D1534" s="3">
        <v>3</v>
      </c>
      <c r="E1534" s="5">
        <v>4</v>
      </c>
    </row>
    <row r="1535" spans="1:5" x14ac:dyDescent="0.25">
      <c r="A1535">
        <v>1534</v>
      </c>
      <c r="D1535" s="3">
        <v>3</v>
      </c>
      <c r="E1535" s="5">
        <v>4</v>
      </c>
    </row>
    <row r="1536" spans="1:5" x14ac:dyDescent="0.25">
      <c r="A1536">
        <v>1535</v>
      </c>
      <c r="D1536" s="3">
        <v>3</v>
      </c>
      <c r="E1536" s="5">
        <v>4</v>
      </c>
    </row>
    <row r="1537" spans="1:5" x14ac:dyDescent="0.25">
      <c r="A1537">
        <v>1536</v>
      </c>
      <c r="D1537" s="3">
        <v>3</v>
      </c>
      <c r="E1537" s="5">
        <v>4</v>
      </c>
    </row>
    <row r="1538" spans="1:5" x14ac:dyDescent="0.25">
      <c r="A1538">
        <v>1537</v>
      </c>
      <c r="D1538" s="3">
        <v>3</v>
      </c>
      <c r="E1538" s="5">
        <v>4</v>
      </c>
    </row>
    <row r="1539" spans="1:5" x14ac:dyDescent="0.25">
      <c r="A1539">
        <v>1538</v>
      </c>
      <c r="D1539" s="3">
        <v>3</v>
      </c>
      <c r="E1539" s="5">
        <v>4</v>
      </c>
    </row>
    <row r="1540" spans="1:5" x14ac:dyDescent="0.25">
      <c r="A1540">
        <v>1539</v>
      </c>
      <c r="C1540" s="2">
        <v>2</v>
      </c>
    </row>
    <row r="1541" spans="1:5" x14ac:dyDescent="0.25">
      <c r="A1541">
        <v>1540</v>
      </c>
      <c r="C1541" s="2">
        <v>2</v>
      </c>
    </row>
    <row r="1542" spans="1:5" x14ac:dyDescent="0.25">
      <c r="A1542">
        <v>1541</v>
      </c>
      <c r="C1542" s="2">
        <v>2</v>
      </c>
    </row>
    <row r="1543" spans="1:5" x14ac:dyDescent="0.25">
      <c r="A1543">
        <v>1542</v>
      </c>
      <c r="C1543" s="2">
        <v>2</v>
      </c>
    </row>
    <row r="1544" spans="1:5" x14ac:dyDescent="0.25">
      <c r="A1544">
        <v>1543</v>
      </c>
      <c r="C1544" s="2">
        <v>2</v>
      </c>
    </row>
    <row r="1545" spans="1:5" x14ac:dyDescent="0.25">
      <c r="A1545">
        <v>1544</v>
      </c>
      <c r="C1545" s="2">
        <v>2</v>
      </c>
    </row>
    <row r="1546" spans="1:5" x14ac:dyDescent="0.25">
      <c r="A1546">
        <v>1545</v>
      </c>
      <c r="B1546" s="4">
        <v>1</v>
      </c>
      <c r="C1546" s="2">
        <v>2</v>
      </c>
    </row>
    <row r="1547" spans="1:5" x14ac:dyDescent="0.25">
      <c r="A1547">
        <v>1546</v>
      </c>
      <c r="B1547" s="4">
        <v>1</v>
      </c>
      <c r="C1547" s="2">
        <v>2</v>
      </c>
    </row>
    <row r="1548" spans="1:5" x14ac:dyDescent="0.25">
      <c r="A1548">
        <v>1547</v>
      </c>
      <c r="B1548" s="4">
        <v>1</v>
      </c>
    </row>
    <row r="1549" spans="1:5" x14ac:dyDescent="0.25">
      <c r="A1549">
        <v>1548</v>
      </c>
      <c r="B1549" s="4">
        <v>1</v>
      </c>
    </row>
    <row r="1550" spans="1:5" x14ac:dyDescent="0.25">
      <c r="A1550">
        <v>1549</v>
      </c>
      <c r="B1550" s="4">
        <v>1</v>
      </c>
    </row>
    <row r="1551" spans="1:5" x14ac:dyDescent="0.25">
      <c r="A1551">
        <v>1550</v>
      </c>
      <c r="B1551" s="4">
        <v>1</v>
      </c>
    </row>
    <row r="1552" spans="1:5" x14ac:dyDescent="0.25">
      <c r="A1552">
        <v>1551</v>
      </c>
      <c r="B1552" s="4">
        <v>1</v>
      </c>
    </row>
    <row r="1553" spans="1:5" x14ac:dyDescent="0.25">
      <c r="A1553">
        <v>1552</v>
      </c>
      <c r="E1553" s="5">
        <v>4</v>
      </c>
    </row>
    <row r="1554" spans="1:5" x14ac:dyDescent="0.25">
      <c r="A1554">
        <v>1553</v>
      </c>
      <c r="D1554" s="3">
        <v>3</v>
      </c>
      <c r="E1554" s="5">
        <v>4</v>
      </c>
    </row>
    <row r="1555" spans="1:5" x14ac:dyDescent="0.25">
      <c r="A1555">
        <v>1554</v>
      </c>
      <c r="D1555" s="3">
        <v>3</v>
      </c>
      <c r="E1555" s="5">
        <v>4</v>
      </c>
    </row>
    <row r="1556" spans="1:5" x14ac:dyDescent="0.25">
      <c r="A1556">
        <v>1555</v>
      </c>
      <c r="D1556" s="3">
        <v>3</v>
      </c>
      <c r="E1556" s="5">
        <v>4</v>
      </c>
    </row>
    <row r="1557" spans="1:5" x14ac:dyDescent="0.25">
      <c r="A1557">
        <v>1556</v>
      </c>
      <c r="D1557" s="3">
        <v>3</v>
      </c>
      <c r="E1557" s="5">
        <v>4</v>
      </c>
    </row>
    <row r="1558" spans="1:5" x14ac:dyDescent="0.25">
      <c r="A1558">
        <v>1557</v>
      </c>
      <c r="D1558" s="3">
        <v>3</v>
      </c>
      <c r="E1558" s="5">
        <v>4</v>
      </c>
    </row>
    <row r="1559" spans="1:5" x14ac:dyDescent="0.25">
      <c r="A1559">
        <v>1558</v>
      </c>
      <c r="D1559" s="3">
        <v>3</v>
      </c>
      <c r="E1559" s="5">
        <v>4</v>
      </c>
    </row>
    <row r="1560" spans="1:5" x14ac:dyDescent="0.25">
      <c r="A1560">
        <v>1559</v>
      </c>
      <c r="D1560" s="3">
        <v>3</v>
      </c>
      <c r="E1560" s="5">
        <v>4</v>
      </c>
    </row>
    <row r="1561" spans="1:5" x14ac:dyDescent="0.25">
      <c r="A1561">
        <v>1560</v>
      </c>
      <c r="C1561" s="2">
        <v>2</v>
      </c>
      <c r="D1561" s="3">
        <v>3</v>
      </c>
    </row>
    <row r="1562" spans="1:5" x14ac:dyDescent="0.25">
      <c r="A1562">
        <v>1561</v>
      </c>
      <c r="C1562" s="2">
        <v>2</v>
      </c>
    </row>
    <row r="1563" spans="1:5" x14ac:dyDescent="0.25">
      <c r="A1563">
        <v>1562</v>
      </c>
      <c r="C1563" s="2">
        <v>2</v>
      </c>
    </row>
    <row r="1564" spans="1:5" x14ac:dyDescent="0.25">
      <c r="A1564">
        <v>1563</v>
      </c>
      <c r="C1564" s="2">
        <v>2</v>
      </c>
    </row>
    <row r="1565" spans="1:5" x14ac:dyDescent="0.25">
      <c r="A1565">
        <v>1564</v>
      </c>
      <c r="C1565" s="2">
        <v>2</v>
      </c>
    </row>
    <row r="1566" spans="1:5" x14ac:dyDescent="0.25">
      <c r="A1566">
        <v>1565</v>
      </c>
      <c r="C1566" s="2">
        <v>2</v>
      </c>
    </row>
    <row r="1567" spans="1:5" x14ac:dyDescent="0.25">
      <c r="A1567">
        <v>1566</v>
      </c>
      <c r="C1567" s="2">
        <v>2</v>
      </c>
    </row>
    <row r="1568" spans="1:5" x14ac:dyDescent="0.25">
      <c r="A1568">
        <v>1567</v>
      </c>
      <c r="C1568" s="2">
        <v>2</v>
      </c>
    </row>
    <row r="1569" spans="1:5" x14ac:dyDescent="0.25">
      <c r="A1569">
        <v>1568</v>
      </c>
      <c r="B1569" s="4">
        <v>1</v>
      </c>
      <c r="C1569" s="2">
        <v>2</v>
      </c>
    </row>
    <row r="1570" spans="1:5" x14ac:dyDescent="0.25">
      <c r="A1570">
        <v>1569</v>
      </c>
      <c r="B1570" s="4">
        <v>1</v>
      </c>
    </row>
    <row r="1571" spans="1:5" x14ac:dyDescent="0.25">
      <c r="A1571">
        <v>1570</v>
      </c>
      <c r="B1571" s="4">
        <v>1</v>
      </c>
    </row>
    <row r="1572" spans="1:5" x14ac:dyDescent="0.25">
      <c r="A1572">
        <v>1571</v>
      </c>
      <c r="B1572" s="4">
        <v>1</v>
      </c>
    </row>
    <row r="1573" spans="1:5" x14ac:dyDescent="0.25">
      <c r="A1573">
        <v>1572</v>
      </c>
      <c r="B1573" s="4">
        <v>1</v>
      </c>
    </row>
    <row r="1574" spans="1:5" x14ac:dyDescent="0.25">
      <c r="A1574">
        <v>1573</v>
      </c>
      <c r="B1574" s="4">
        <v>1</v>
      </c>
    </row>
    <row r="1575" spans="1:5" x14ac:dyDescent="0.25">
      <c r="A1575">
        <v>1574</v>
      </c>
      <c r="B1575" s="4">
        <v>1</v>
      </c>
    </row>
    <row r="1576" spans="1:5" x14ac:dyDescent="0.25">
      <c r="A1576">
        <v>1575</v>
      </c>
      <c r="B1576" s="4">
        <v>1</v>
      </c>
    </row>
    <row r="1577" spans="1:5" x14ac:dyDescent="0.25">
      <c r="A1577">
        <v>1576</v>
      </c>
      <c r="B1577" s="4">
        <v>1</v>
      </c>
      <c r="E1577" s="5">
        <v>4</v>
      </c>
    </row>
    <row r="1578" spans="1:5" x14ac:dyDescent="0.25">
      <c r="A1578">
        <v>1577</v>
      </c>
      <c r="B1578" s="4">
        <v>1</v>
      </c>
      <c r="E1578" s="5">
        <v>4</v>
      </c>
    </row>
    <row r="1579" spans="1:5" x14ac:dyDescent="0.25">
      <c r="A1579">
        <v>1578</v>
      </c>
      <c r="E1579" s="5">
        <v>4</v>
      </c>
    </row>
    <row r="1580" spans="1:5" x14ac:dyDescent="0.25">
      <c r="A1580">
        <v>1579</v>
      </c>
      <c r="D1580" s="3">
        <v>3</v>
      </c>
      <c r="E1580" s="5">
        <v>4</v>
      </c>
    </row>
    <row r="1581" spans="1:5" x14ac:dyDescent="0.25">
      <c r="A1581">
        <v>1580</v>
      </c>
      <c r="D1581" s="3">
        <v>3</v>
      </c>
      <c r="E1581" s="5">
        <v>4</v>
      </c>
    </row>
    <row r="1582" spans="1:5" x14ac:dyDescent="0.25">
      <c r="A1582">
        <v>1581</v>
      </c>
      <c r="C1582" s="2">
        <v>2</v>
      </c>
      <c r="D1582" s="3">
        <v>3</v>
      </c>
      <c r="E1582" s="5">
        <v>4</v>
      </c>
    </row>
    <row r="1583" spans="1:5" x14ac:dyDescent="0.25">
      <c r="A1583">
        <v>1582</v>
      </c>
      <c r="C1583" s="2">
        <v>2</v>
      </c>
      <c r="D1583" s="3">
        <v>3</v>
      </c>
      <c r="E1583" s="5">
        <v>4</v>
      </c>
    </row>
    <row r="1584" spans="1:5" x14ac:dyDescent="0.25">
      <c r="A1584">
        <v>1583</v>
      </c>
      <c r="C1584" s="2">
        <v>2</v>
      </c>
      <c r="D1584" s="3">
        <v>3</v>
      </c>
      <c r="E1584" s="5">
        <v>4</v>
      </c>
    </row>
    <row r="1585" spans="1:6" x14ac:dyDescent="0.25">
      <c r="A1585">
        <v>1584</v>
      </c>
      <c r="C1585" s="2">
        <v>2</v>
      </c>
      <c r="D1585" s="3">
        <v>3</v>
      </c>
      <c r="E1585" s="5">
        <v>4</v>
      </c>
    </row>
    <row r="1586" spans="1:6" x14ac:dyDescent="0.25">
      <c r="A1586">
        <v>1585</v>
      </c>
      <c r="C1586" s="2">
        <v>2</v>
      </c>
      <c r="D1586" s="3">
        <v>3</v>
      </c>
    </row>
    <row r="1587" spans="1:6" x14ac:dyDescent="0.25">
      <c r="A1587">
        <v>1586</v>
      </c>
      <c r="C1587" s="2">
        <v>2</v>
      </c>
      <c r="D1587" s="3">
        <v>3</v>
      </c>
    </row>
    <row r="1588" spans="1:6" x14ac:dyDescent="0.25">
      <c r="A1588">
        <v>1587</v>
      </c>
      <c r="C1588" s="2">
        <v>2</v>
      </c>
      <c r="D1588" s="3">
        <v>3</v>
      </c>
    </row>
    <row r="1589" spans="1:6" x14ac:dyDescent="0.25">
      <c r="A1589">
        <v>1588</v>
      </c>
      <c r="C1589" s="2">
        <v>2</v>
      </c>
    </row>
    <row r="1590" spans="1:6" x14ac:dyDescent="0.25">
      <c r="A1590">
        <v>1589</v>
      </c>
      <c r="C1590" s="2">
        <v>2</v>
      </c>
    </row>
    <row r="1591" spans="1:6" x14ac:dyDescent="0.25">
      <c r="A1591">
        <v>1590</v>
      </c>
      <c r="C1591" s="2">
        <v>2</v>
      </c>
    </row>
    <row r="1592" spans="1:6" x14ac:dyDescent="0.25">
      <c r="A1592">
        <v>1591</v>
      </c>
      <c r="C1592" s="2">
        <v>2</v>
      </c>
    </row>
    <row r="1593" spans="1:6" x14ac:dyDescent="0.25">
      <c r="A1593">
        <v>1592</v>
      </c>
      <c r="B1593" s="4">
        <v>1</v>
      </c>
      <c r="C1593" s="2">
        <v>2</v>
      </c>
    </row>
    <row r="1594" spans="1:6" x14ac:dyDescent="0.25">
      <c r="A1594">
        <v>1593</v>
      </c>
      <c r="B1594" s="4">
        <v>1</v>
      </c>
      <c r="C1594" s="2">
        <v>2</v>
      </c>
    </row>
    <row r="1595" spans="1:6" x14ac:dyDescent="0.25">
      <c r="A1595">
        <v>1594</v>
      </c>
      <c r="B1595" s="4">
        <v>1</v>
      </c>
    </row>
    <row r="1596" spans="1:6" x14ac:dyDescent="0.25">
      <c r="A1596">
        <v>1595</v>
      </c>
      <c r="B1596" s="4">
        <v>1</v>
      </c>
      <c r="F1596" t="s">
        <v>22</v>
      </c>
    </row>
    <row r="1597" spans="1:6" x14ac:dyDescent="0.25">
      <c r="A1597">
        <v>1596</v>
      </c>
    </row>
    <row r="1598" spans="1:6" x14ac:dyDescent="0.25">
      <c r="A1598">
        <v>1597</v>
      </c>
      <c r="F1598" t="s">
        <v>22</v>
      </c>
    </row>
    <row r="1599" spans="1:6" x14ac:dyDescent="0.25">
      <c r="A1599">
        <v>1598</v>
      </c>
      <c r="C1599" s="2">
        <v>2</v>
      </c>
    </row>
    <row r="1600" spans="1:6" x14ac:dyDescent="0.25">
      <c r="A1600">
        <v>1599</v>
      </c>
      <c r="C1600" s="2">
        <v>2</v>
      </c>
    </row>
    <row r="1601" spans="1:5" x14ac:dyDescent="0.25">
      <c r="A1601">
        <v>1600</v>
      </c>
      <c r="C1601" s="2">
        <v>2</v>
      </c>
    </row>
    <row r="1602" spans="1:5" x14ac:dyDescent="0.25">
      <c r="A1602">
        <v>1601</v>
      </c>
      <c r="C1602" s="2">
        <v>2</v>
      </c>
    </row>
    <row r="1603" spans="1:5" x14ac:dyDescent="0.25">
      <c r="A1603">
        <v>1602</v>
      </c>
      <c r="C1603" s="2">
        <v>2</v>
      </c>
    </row>
    <row r="1604" spans="1:5" x14ac:dyDescent="0.25">
      <c r="A1604">
        <v>1603</v>
      </c>
      <c r="B1604" s="4">
        <v>1</v>
      </c>
      <c r="C1604" s="2">
        <v>2</v>
      </c>
    </row>
    <row r="1605" spans="1:5" x14ac:dyDescent="0.25">
      <c r="A1605">
        <v>1604</v>
      </c>
      <c r="B1605" s="4">
        <v>1</v>
      </c>
      <c r="C1605" s="2">
        <v>2</v>
      </c>
    </row>
    <row r="1606" spans="1:5" x14ac:dyDescent="0.25">
      <c r="A1606">
        <v>1605</v>
      </c>
      <c r="B1606" s="4">
        <v>1</v>
      </c>
      <c r="C1606" s="2">
        <v>2</v>
      </c>
    </row>
    <row r="1607" spans="1:5" x14ac:dyDescent="0.25">
      <c r="A1607">
        <v>1606</v>
      </c>
      <c r="B1607" s="4">
        <v>1</v>
      </c>
      <c r="C1607" s="2">
        <v>2</v>
      </c>
      <c r="E1607" s="5">
        <v>4</v>
      </c>
    </row>
    <row r="1608" spans="1:5" x14ac:dyDescent="0.25">
      <c r="A1608">
        <v>1607</v>
      </c>
      <c r="B1608" s="4">
        <v>1</v>
      </c>
      <c r="D1608" s="3">
        <v>3</v>
      </c>
      <c r="E1608" s="5">
        <v>4</v>
      </c>
    </row>
    <row r="1609" spans="1:5" x14ac:dyDescent="0.25">
      <c r="A1609">
        <v>1608</v>
      </c>
      <c r="B1609" s="4">
        <v>1</v>
      </c>
      <c r="D1609" s="3">
        <v>3</v>
      </c>
      <c r="E1609" s="5">
        <v>4</v>
      </c>
    </row>
    <row r="1610" spans="1:5" x14ac:dyDescent="0.25">
      <c r="A1610">
        <v>1609</v>
      </c>
      <c r="B1610" s="4">
        <v>1</v>
      </c>
      <c r="D1610" s="3">
        <v>3</v>
      </c>
      <c r="E1610" s="5">
        <v>4</v>
      </c>
    </row>
    <row r="1611" spans="1:5" x14ac:dyDescent="0.25">
      <c r="A1611">
        <v>1610</v>
      </c>
      <c r="D1611" s="3">
        <v>3</v>
      </c>
      <c r="E1611" s="5">
        <v>4</v>
      </c>
    </row>
    <row r="1612" spans="1:5" x14ac:dyDescent="0.25">
      <c r="A1612">
        <v>1611</v>
      </c>
      <c r="D1612" s="3">
        <v>3</v>
      </c>
      <c r="E1612" s="5">
        <v>4</v>
      </c>
    </row>
    <row r="1613" spans="1:5" x14ac:dyDescent="0.25">
      <c r="A1613">
        <v>1612</v>
      </c>
      <c r="D1613" s="3">
        <v>3</v>
      </c>
      <c r="E1613" s="5">
        <v>4</v>
      </c>
    </row>
    <row r="1614" spans="1:5" x14ac:dyDescent="0.25">
      <c r="A1614">
        <v>1613</v>
      </c>
      <c r="D1614" s="3">
        <v>3</v>
      </c>
      <c r="E1614" s="5">
        <v>4</v>
      </c>
    </row>
    <row r="1615" spans="1:5" x14ac:dyDescent="0.25">
      <c r="A1615">
        <v>1614</v>
      </c>
      <c r="D1615" s="3">
        <v>3</v>
      </c>
    </row>
    <row r="1616" spans="1:5" x14ac:dyDescent="0.25">
      <c r="A1616">
        <v>1615</v>
      </c>
      <c r="D1616" s="3">
        <v>3</v>
      </c>
    </row>
    <row r="1617" spans="1:5" x14ac:dyDescent="0.25">
      <c r="A1617">
        <v>1616</v>
      </c>
    </row>
    <row r="1618" spans="1:5" x14ac:dyDescent="0.25">
      <c r="A1618">
        <v>1617</v>
      </c>
    </row>
    <row r="1619" spans="1:5" x14ac:dyDescent="0.25">
      <c r="A1619">
        <v>1618</v>
      </c>
    </row>
    <row r="1620" spans="1:5" x14ac:dyDescent="0.25">
      <c r="A1620">
        <v>1619</v>
      </c>
      <c r="C1620" s="2">
        <v>2</v>
      </c>
    </row>
    <row r="1621" spans="1:5" x14ac:dyDescent="0.25">
      <c r="A1621">
        <v>1620</v>
      </c>
      <c r="C1621" s="2">
        <v>2</v>
      </c>
    </row>
    <row r="1622" spans="1:5" x14ac:dyDescent="0.25">
      <c r="A1622">
        <v>1621</v>
      </c>
      <c r="C1622" s="2">
        <v>2</v>
      </c>
    </row>
    <row r="1623" spans="1:5" x14ac:dyDescent="0.25">
      <c r="A1623">
        <v>1622</v>
      </c>
      <c r="C1623" s="2">
        <v>2</v>
      </c>
    </row>
    <row r="1624" spans="1:5" x14ac:dyDescent="0.25">
      <c r="A1624">
        <v>1623</v>
      </c>
      <c r="C1624" s="2">
        <v>2</v>
      </c>
    </row>
    <row r="1625" spans="1:5" x14ac:dyDescent="0.25">
      <c r="A1625">
        <v>1624</v>
      </c>
      <c r="C1625" s="2">
        <v>2</v>
      </c>
    </row>
    <row r="1626" spans="1:5" x14ac:dyDescent="0.25">
      <c r="A1626">
        <v>1625</v>
      </c>
      <c r="B1626" s="4">
        <v>1</v>
      </c>
      <c r="C1626" s="2">
        <v>2</v>
      </c>
    </row>
    <row r="1627" spans="1:5" x14ac:dyDescent="0.25">
      <c r="A1627">
        <v>1626</v>
      </c>
      <c r="B1627" s="4">
        <v>1</v>
      </c>
      <c r="C1627" s="2">
        <v>2</v>
      </c>
    </row>
    <row r="1628" spans="1:5" x14ac:dyDescent="0.25">
      <c r="A1628">
        <v>1627</v>
      </c>
      <c r="B1628" s="4">
        <v>1</v>
      </c>
      <c r="C1628" s="2">
        <v>2</v>
      </c>
    </row>
    <row r="1629" spans="1:5" x14ac:dyDescent="0.25">
      <c r="A1629">
        <v>1628</v>
      </c>
      <c r="B1629" s="4">
        <v>1</v>
      </c>
    </row>
    <row r="1630" spans="1:5" x14ac:dyDescent="0.25">
      <c r="A1630">
        <v>1629</v>
      </c>
      <c r="B1630" s="4">
        <v>1</v>
      </c>
      <c r="E1630" s="5">
        <v>4</v>
      </c>
    </row>
    <row r="1631" spans="1:5" x14ac:dyDescent="0.25">
      <c r="A1631">
        <v>1630</v>
      </c>
      <c r="B1631" s="4">
        <v>1</v>
      </c>
      <c r="E1631" s="5">
        <v>4</v>
      </c>
    </row>
    <row r="1632" spans="1:5" x14ac:dyDescent="0.25">
      <c r="A1632">
        <v>1631</v>
      </c>
      <c r="B1632" s="4">
        <v>1</v>
      </c>
      <c r="E1632" s="5">
        <v>4</v>
      </c>
    </row>
    <row r="1633" spans="1:5" x14ac:dyDescent="0.25">
      <c r="A1633">
        <v>1632</v>
      </c>
      <c r="B1633" s="4">
        <v>1</v>
      </c>
      <c r="D1633" s="3">
        <v>3</v>
      </c>
      <c r="E1633" s="5">
        <v>4</v>
      </c>
    </row>
    <row r="1634" spans="1:5" x14ac:dyDescent="0.25">
      <c r="A1634">
        <v>1633</v>
      </c>
      <c r="D1634" s="3">
        <v>3</v>
      </c>
      <c r="E1634" s="5">
        <v>4</v>
      </c>
    </row>
    <row r="1635" spans="1:5" x14ac:dyDescent="0.25">
      <c r="A1635">
        <v>1634</v>
      </c>
      <c r="D1635" s="3">
        <v>3</v>
      </c>
      <c r="E1635" s="5">
        <v>4</v>
      </c>
    </row>
    <row r="1636" spans="1:5" x14ac:dyDescent="0.25">
      <c r="A1636">
        <v>1635</v>
      </c>
      <c r="D1636" s="3">
        <v>3</v>
      </c>
      <c r="E1636" s="5">
        <v>4</v>
      </c>
    </row>
    <row r="1637" spans="1:5" x14ac:dyDescent="0.25">
      <c r="A1637">
        <v>1636</v>
      </c>
      <c r="D1637" s="3">
        <v>3</v>
      </c>
      <c r="E1637" s="5">
        <v>4</v>
      </c>
    </row>
    <row r="1638" spans="1:5" x14ac:dyDescent="0.25">
      <c r="A1638">
        <v>1637</v>
      </c>
      <c r="D1638" s="3">
        <v>3</v>
      </c>
    </row>
    <row r="1639" spans="1:5" x14ac:dyDescent="0.25">
      <c r="A1639">
        <v>1638</v>
      </c>
      <c r="D1639" s="3">
        <v>3</v>
      </c>
    </row>
    <row r="1640" spans="1:5" x14ac:dyDescent="0.25">
      <c r="A1640">
        <v>1639</v>
      </c>
    </row>
    <row r="1641" spans="1:5" x14ac:dyDescent="0.25">
      <c r="A1641">
        <v>1640</v>
      </c>
    </row>
    <row r="1642" spans="1:5" x14ac:dyDescent="0.25">
      <c r="A1642">
        <v>1641</v>
      </c>
      <c r="C1642" s="2">
        <v>2</v>
      </c>
    </row>
    <row r="1643" spans="1:5" x14ac:dyDescent="0.25">
      <c r="A1643">
        <v>1642</v>
      </c>
      <c r="C1643" s="2">
        <v>2</v>
      </c>
    </row>
    <row r="1644" spans="1:5" x14ac:dyDescent="0.25">
      <c r="A1644">
        <v>1643</v>
      </c>
      <c r="C1644" s="2">
        <v>2</v>
      </c>
    </row>
    <row r="1645" spans="1:5" x14ac:dyDescent="0.25">
      <c r="A1645">
        <v>1644</v>
      </c>
      <c r="C1645" s="2">
        <v>2</v>
      </c>
    </row>
    <row r="1646" spans="1:5" x14ac:dyDescent="0.25">
      <c r="A1646">
        <v>1645</v>
      </c>
      <c r="C1646" s="2">
        <v>2</v>
      </c>
    </row>
    <row r="1647" spans="1:5" x14ac:dyDescent="0.25">
      <c r="A1647">
        <v>1646</v>
      </c>
      <c r="C1647" s="2">
        <v>2</v>
      </c>
    </row>
    <row r="1648" spans="1:5" x14ac:dyDescent="0.25">
      <c r="A1648">
        <v>1647</v>
      </c>
      <c r="C1648" s="2">
        <v>2</v>
      </c>
    </row>
    <row r="1649" spans="1:5" x14ac:dyDescent="0.25">
      <c r="A1649">
        <v>1648</v>
      </c>
      <c r="B1649" s="4">
        <v>1</v>
      </c>
      <c r="C1649" s="2">
        <v>2</v>
      </c>
    </row>
    <row r="1650" spans="1:5" x14ac:dyDescent="0.25">
      <c r="A1650">
        <v>1649</v>
      </c>
      <c r="B1650" s="4">
        <v>1</v>
      </c>
    </row>
    <row r="1651" spans="1:5" x14ac:dyDescent="0.25">
      <c r="A1651">
        <v>1650</v>
      </c>
      <c r="B1651" s="4">
        <v>1</v>
      </c>
    </row>
    <row r="1652" spans="1:5" x14ac:dyDescent="0.25">
      <c r="A1652">
        <v>1651</v>
      </c>
      <c r="B1652" s="4">
        <v>1</v>
      </c>
    </row>
    <row r="1653" spans="1:5" x14ac:dyDescent="0.25">
      <c r="A1653">
        <v>1652</v>
      </c>
      <c r="B1653" s="4">
        <v>1</v>
      </c>
      <c r="E1653" s="5">
        <v>4</v>
      </c>
    </row>
    <row r="1654" spans="1:5" x14ac:dyDescent="0.25">
      <c r="A1654">
        <v>1653</v>
      </c>
      <c r="B1654" s="4">
        <v>1</v>
      </c>
      <c r="E1654" s="5">
        <v>4</v>
      </c>
    </row>
    <row r="1655" spans="1:5" x14ac:dyDescent="0.25">
      <c r="A1655">
        <v>1654</v>
      </c>
      <c r="B1655" s="4">
        <v>1</v>
      </c>
      <c r="D1655" s="3">
        <v>3</v>
      </c>
      <c r="E1655" s="5">
        <v>4</v>
      </c>
    </row>
    <row r="1656" spans="1:5" x14ac:dyDescent="0.25">
      <c r="A1656">
        <v>1655</v>
      </c>
      <c r="B1656" s="4">
        <v>1</v>
      </c>
      <c r="D1656" s="3">
        <v>3</v>
      </c>
      <c r="E1656" s="5">
        <v>4</v>
      </c>
    </row>
    <row r="1657" spans="1:5" x14ac:dyDescent="0.25">
      <c r="A1657">
        <v>1656</v>
      </c>
      <c r="D1657" s="3">
        <v>3</v>
      </c>
      <c r="E1657" s="5">
        <v>4</v>
      </c>
    </row>
    <row r="1658" spans="1:5" x14ac:dyDescent="0.25">
      <c r="A1658">
        <v>1657</v>
      </c>
      <c r="D1658" s="3">
        <v>3</v>
      </c>
      <c r="E1658" s="5">
        <v>4</v>
      </c>
    </row>
    <row r="1659" spans="1:5" x14ac:dyDescent="0.25">
      <c r="A1659">
        <v>1658</v>
      </c>
      <c r="D1659" s="3">
        <v>3</v>
      </c>
      <c r="E1659" s="5">
        <v>4</v>
      </c>
    </row>
    <row r="1660" spans="1:5" x14ac:dyDescent="0.25">
      <c r="A1660">
        <v>1659</v>
      </c>
      <c r="D1660" s="3">
        <v>3</v>
      </c>
      <c r="E1660" s="5">
        <v>4</v>
      </c>
    </row>
    <row r="1661" spans="1:5" x14ac:dyDescent="0.25">
      <c r="A1661">
        <v>1660</v>
      </c>
      <c r="D1661" s="3">
        <v>3</v>
      </c>
    </row>
    <row r="1662" spans="1:5" x14ac:dyDescent="0.25">
      <c r="A1662">
        <v>1661</v>
      </c>
      <c r="D1662" s="3">
        <v>3</v>
      </c>
    </row>
    <row r="1663" spans="1:5" x14ac:dyDescent="0.25">
      <c r="A1663">
        <v>1662</v>
      </c>
    </row>
    <row r="1664" spans="1:5" x14ac:dyDescent="0.25">
      <c r="A1664">
        <v>1663</v>
      </c>
    </row>
    <row r="1665" spans="1:5" x14ac:dyDescent="0.25">
      <c r="A1665">
        <v>1664</v>
      </c>
      <c r="C1665" s="2">
        <v>2</v>
      </c>
    </row>
    <row r="1666" spans="1:5" x14ac:dyDescent="0.25">
      <c r="A1666">
        <v>1665</v>
      </c>
      <c r="C1666" s="2">
        <v>2</v>
      </c>
    </row>
    <row r="1667" spans="1:5" x14ac:dyDescent="0.25">
      <c r="A1667">
        <v>1666</v>
      </c>
      <c r="C1667" s="2">
        <v>2</v>
      </c>
    </row>
    <row r="1668" spans="1:5" x14ac:dyDescent="0.25">
      <c r="A1668">
        <v>1667</v>
      </c>
      <c r="C1668" s="2">
        <v>2</v>
      </c>
    </row>
    <row r="1669" spans="1:5" x14ac:dyDescent="0.25">
      <c r="A1669">
        <v>1668</v>
      </c>
      <c r="C1669" s="2">
        <v>2</v>
      </c>
    </row>
    <row r="1670" spans="1:5" x14ac:dyDescent="0.25">
      <c r="A1670">
        <v>1669</v>
      </c>
      <c r="B1670" s="4">
        <v>1</v>
      </c>
      <c r="C1670" s="2">
        <v>2</v>
      </c>
    </row>
    <row r="1671" spans="1:5" x14ac:dyDescent="0.25">
      <c r="A1671">
        <v>1670</v>
      </c>
      <c r="B1671" s="4">
        <v>1</v>
      </c>
      <c r="C1671" s="2">
        <v>2</v>
      </c>
    </row>
    <row r="1672" spans="1:5" x14ac:dyDescent="0.25">
      <c r="A1672">
        <v>1671</v>
      </c>
      <c r="B1672" s="4">
        <v>1</v>
      </c>
      <c r="C1672" s="2">
        <v>2</v>
      </c>
    </row>
    <row r="1673" spans="1:5" x14ac:dyDescent="0.25">
      <c r="A1673">
        <v>1672</v>
      </c>
      <c r="B1673" s="4">
        <v>1</v>
      </c>
    </row>
    <row r="1674" spans="1:5" x14ac:dyDescent="0.25">
      <c r="A1674">
        <v>1673</v>
      </c>
      <c r="B1674" s="4">
        <v>1</v>
      </c>
    </row>
    <row r="1675" spans="1:5" x14ac:dyDescent="0.25">
      <c r="A1675">
        <v>1674</v>
      </c>
      <c r="B1675" s="4">
        <v>1</v>
      </c>
      <c r="E1675" s="5">
        <v>4</v>
      </c>
    </row>
    <row r="1676" spans="1:5" x14ac:dyDescent="0.25">
      <c r="A1676">
        <v>1675</v>
      </c>
      <c r="B1676" s="4">
        <v>1</v>
      </c>
      <c r="D1676" s="3">
        <v>3</v>
      </c>
      <c r="E1676" s="5">
        <v>4</v>
      </c>
    </row>
    <row r="1677" spans="1:5" x14ac:dyDescent="0.25">
      <c r="A1677">
        <v>1676</v>
      </c>
      <c r="D1677" s="3">
        <v>3</v>
      </c>
      <c r="E1677" s="5">
        <v>4</v>
      </c>
    </row>
    <row r="1678" spans="1:5" x14ac:dyDescent="0.25">
      <c r="A1678">
        <v>1677</v>
      </c>
      <c r="D1678" s="3">
        <v>3</v>
      </c>
      <c r="E1678" s="5">
        <v>4</v>
      </c>
    </row>
    <row r="1679" spans="1:5" x14ac:dyDescent="0.25">
      <c r="A1679">
        <v>1678</v>
      </c>
      <c r="D1679" s="3">
        <v>3</v>
      </c>
      <c r="E1679" s="5">
        <v>4</v>
      </c>
    </row>
    <row r="1680" spans="1:5" x14ac:dyDescent="0.25">
      <c r="A1680">
        <v>1679</v>
      </c>
      <c r="D1680" s="3">
        <v>3</v>
      </c>
      <c r="E1680" s="5">
        <v>4</v>
      </c>
    </row>
    <row r="1681" spans="1:5" x14ac:dyDescent="0.25">
      <c r="A1681">
        <v>1680</v>
      </c>
      <c r="D1681" s="3">
        <v>3</v>
      </c>
      <c r="E1681" s="5">
        <v>4</v>
      </c>
    </row>
    <row r="1682" spans="1:5" x14ac:dyDescent="0.25">
      <c r="A1682">
        <v>1681</v>
      </c>
      <c r="D1682" s="3">
        <v>3</v>
      </c>
      <c r="E1682" s="5">
        <v>4</v>
      </c>
    </row>
    <row r="1683" spans="1:5" x14ac:dyDescent="0.25">
      <c r="A1683">
        <v>1682</v>
      </c>
      <c r="D1683" s="3">
        <v>3</v>
      </c>
    </row>
    <row r="1684" spans="1:5" x14ac:dyDescent="0.25">
      <c r="A1684">
        <v>1683</v>
      </c>
    </row>
    <row r="1685" spans="1:5" x14ac:dyDescent="0.25">
      <c r="A1685">
        <v>1684</v>
      </c>
    </row>
    <row r="1686" spans="1:5" x14ac:dyDescent="0.25">
      <c r="A1686">
        <v>1685</v>
      </c>
    </row>
    <row r="1687" spans="1:5" x14ac:dyDescent="0.25">
      <c r="A1687">
        <v>1686</v>
      </c>
    </row>
    <row r="1688" spans="1:5" x14ac:dyDescent="0.25">
      <c r="A1688">
        <v>1687</v>
      </c>
    </row>
    <row r="1689" spans="1:5" x14ac:dyDescent="0.25">
      <c r="A1689">
        <v>1688</v>
      </c>
    </row>
    <row r="1690" spans="1:5" x14ac:dyDescent="0.25">
      <c r="A1690">
        <v>1689</v>
      </c>
      <c r="C1690" s="2">
        <v>2</v>
      </c>
    </row>
    <row r="1691" spans="1:5" x14ac:dyDescent="0.25">
      <c r="A1691">
        <v>1690</v>
      </c>
      <c r="C1691" s="2">
        <v>2</v>
      </c>
    </row>
    <row r="1692" spans="1:5" x14ac:dyDescent="0.25">
      <c r="A1692">
        <v>1691</v>
      </c>
      <c r="C1692" s="2">
        <v>2</v>
      </c>
    </row>
    <row r="1693" spans="1:5" x14ac:dyDescent="0.25">
      <c r="A1693">
        <v>1692</v>
      </c>
      <c r="C1693" s="2">
        <v>2</v>
      </c>
    </row>
    <row r="1694" spans="1:5" x14ac:dyDescent="0.25">
      <c r="A1694">
        <v>1693</v>
      </c>
      <c r="B1694" s="4">
        <v>1</v>
      </c>
      <c r="C1694" s="2">
        <v>2</v>
      </c>
    </row>
    <row r="1695" spans="1:5" x14ac:dyDescent="0.25">
      <c r="A1695">
        <v>1694</v>
      </c>
      <c r="B1695" s="4">
        <v>1</v>
      </c>
      <c r="C1695" s="2">
        <v>2</v>
      </c>
    </row>
    <row r="1696" spans="1:5" x14ac:dyDescent="0.25">
      <c r="A1696">
        <v>1695</v>
      </c>
      <c r="B1696" s="4">
        <v>1</v>
      </c>
      <c r="C1696" s="2">
        <v>2</v>
      </c>
    </row>
    <row r="1697" spans="1:5" x14ac:dyDescent="0.25">
      <c r="A1697">
        <v>1696</v>
      </c>
      <c r="B1697" s="4">
        <v>1</v>
      </c>
      <c r="C1697" s="2">
        <v>2</v>
      </c>
    </row>
    <row r="1698" spans="1:5" x14ac:dyDescent="0.25">
      <c r="A1698">
        <v>1697</v>
      </c>
      <c r="B1698" s="4">
        <v>1</v>
      </c>
    </row>
    <row r="1699" spans="1:5" x14ac:dyDescent="0.25">
      <c r="A1699">
        <v>1698</v>
      </c>
      <c r="B1699" s="4">
        <v>1</v>
      </c>
    </row>
    <row r="1700" spans="1:5" x14ac:dyDescent="0.25">
      <c r="A1700">
        <v>1699</v>
      </c>
      <c r="B1700" s="4">
        <v>1</v>
      </c>
      <c r="D1700" s="3">
        <v>3</v>
      </c>
      <c r="E1700" s="5">
        <v>4</v>
      </c>
    </row>
    <row r="1701" spans="1:5" x14ac:dyDescent="0.25">
      <c r="A1701">
        <v>1700</v>
      </c>
      <c r="D1701" s="3">
        <v>3</v>
      </c>
      <c r="E1701" s="5">
        <v>4</v>
      </c>
    </row>
    <row r="1702" spans="1:5" x14ac:dyDescent="0.25">
      <c r="A1702">
        <v>1701</v>
      </c>
      <c r="D1702" s="3">
        <v>3</v>
      </c>
      <c r="E1702" s="5">
        <v>4</v>
      </c>
    </row>
    <row r="1703" spans="1:5" x14ac:dyDescent="0.25">
      <c r="A1703">
        <v>1702</v>
      </c>
      <c r="D1703" s="3">
        <v>3</v>
      </c>
      <c r="E1703" s="5">
        <v>4</v>
      </c>
    </row>
    <row r="1704" spans="1:5" x14ac:dyDescent="0.25">
      <c r="A1704">
        <v>1703</v>
      </c>
      <c r="D1704" s="3">
        <v>3</v>
      </c>
      <c r="E1704" s="5">
        <v>4</v>
      </c>
    </row>
    <row r="1705" spans="1:5" x14ac:dyDescent="0.25">
      <c r="A1705">
        <v>1704</v>
      </c>
      <c r="D1705" s="3">
        <v>3</v>
      </c>
      <c r="E1705" s="5">
        <v>4</v>
      </c>
    </row>
    <row r="1706" spans="1:5" x14ac:dyDescent="0.25">
      <c r="A1706">
        <v>1705</v>
      </c>
      <c r="D1706" s="3">
        <v>3</v>
      </c>
      <c r="E1706" s="5">
        <v>4</v>
      </c>
    </row>
    <row r="1707" spans="1:5" x14ac:dyDescent="0.25">
      <c r="A1707">
        <v>1706</v>
      </c>
      <c r="D1707" s="3">
        <v>3</v>
      </c>
      <c r="E1707" s="5">
        <v>4</v>
      </c>
    </row>
    <row r="1708" spans="1:5" x14ac:dyDescent="0.25">
      <c r="A1708">
        <v>1707</v>
      </c>
    </row>
    <row r="1709" spans="1:5" x14ac:dyDescent="0.25">
      <c r="A1709">
        <v>1708</v>
      </c>
    </row>
    <row r="1710" spans="1:5" x14ac:dyDescent="0.25">
      <c r="A1710">
        <v>1709</v>
      </c>
      <c r="C1710" s="2">
        <v>2</v>
      </c>
    </row>
    <row r="1711" spans="1:5" x14ac:dyDescent="0.25">
      <c r="A1711">
        <v>1710</v>
      </c>
      <c r="C1711" s="2">
        <v>2</v>
      </c>
    </row>
    <row r="1712" spans="1:5" x14ac:dyDescent="0.25">
      <c r="A1712">
        <v>1711</v>
      </c>
      <c r="C1712" s="2">
        <v>2</v>
      </c>
    </row>
    <row r="1713" spans="1:5" x14ac:dyDescent="0.25">
      <c r="A1713">
        <v>1712</v>
      </c>
      <c r="C1713" s="2">
        <v>2</v>
      </c>
    </row>
    <row r="1714" spans="1:5" x14ac:dyDescent="0.25">
      <c r="A1714">
        <v>1713</v>
      </c>
      <c r="C1714" s="2">
        <v>2</v>
      </c>
    </row>
    <row r="1715" spans="1:5" x14ac:dyDescent="0.25">
      <c r="A1715">
        <v>1714</v>
      </c>
      <c r="B1715" s="4">
        <v>1</v>
      </c>
      <c r="C1715" s="2">
        <v>2</v>
      </c>
    </row>
    <row r="1716" spans="1:5" x14ac:dyDescent="0.25">
      <c r="A1716">
        <v>1715</v>
      </c>
      <c r="B1716" s="4">
        <v>1</v>
      </c>
      <c r="C1716" s="2">
        <v>2</v>
      </c>
    </row>
    <row r="1717" spans="1:5" x14ac:dyDescent="0.25">
      <c r="A1717">
        <v>1716</v>
      </c>
      <c r="B1717" s="4">
        <v>1</v>
      </c>
      <c r="C1717" s="2">
        <v>2</v>
      </c>
    </row>
    <row r="1718" spans="1:5" x14ac:dyDescent="0.25">
      <c r="A1718">
        <v>1717</v>
      </c>
      <c r="B1718" s="4">
        <v>1</v>
      </c>
    </row>
    <row r="1719" spans="1:5" x14ac:dyDescent="0.25">
      <c r="A1719">
        <v>1718</v>
      </c>
      <c r="B1719" s="4">
        <v>1</v>
      </c>
    </row>
    <row r="1720" spans="1:5" x14ac:dyDescent="0.25">
      <c r="A1720">
        <v>1719</v>
      </c>
      <c r="B1720" s="4">
        <v>1</v>
      </c>
    </row>
    <row r="1721" spans="1:5" x14ac:dyDescent="0.25">
      <c r="A1721">
        <v>1720</v>
      </c>
      <c r="B1721" s="4">
        <v>1</v>
      </c>
      <c r="D1721" s="3">
        <v>3</v>
      </c>
      <c r="E1721" s="5">
        <v>4</v>
      </c>
    </row>
    <row r="1722" spans="1:5" x14ac:dyDescent="0.25">
      <c r="A1722">
        <v>1721</v>
      </c>
      <c r="B1722" s="4">
        <v>1</v>
      </c>
      <c r="D1722" s="3">
        <v>3</v>
      </c>
      <c r="E1722" s="5">
        <v>4</v>
      </c>
    </row>
    <row r="1723" spans="1:5" x14ac:dyDescent="0.25">
      <c r="A1723">
        <v>1722</v>
      </c>
      <c r="D1723" s="3">
        <v>3</v>
      </c>
      <c r="E1723" s="5">
        <v>4</v>
      </c>
    </row>
    <row r="1724" spans="1:5" x14ac:dyDescent="0.25">
      <c r="A1724">
        <v>1723</v>
      </c>
      <c r="D1724" s="3">
        <v>3</v>
      </c>
      <c r="E1724" s="5">
        <v>4</v>
      </c>
    </row>
    <row r="1725" spans="1:5" x14ac:dyDescent="0.25">
      <c r="A1725">
        <v>1724</v>
      </c>
      <c r="D1725" s="3">
        <v>3</v>
      </c>
      <c r="E1725" s="5">
        <v>4</v>
      </c>
    </row>
    <row r="1726" spans="1:5" x14ac:dyDescent="0.25">
      <c r="A1726">
        <v>1725</v>
      </c>
      <c r="D1726" s="3">
        <v>3</v>
      </c>
      <c r="E1726" s="5">
        <v>4</v>
      </c>
    </row>
    <row r="1727" spans="1:5" x14ac:dyDescent="0.25">
      <c r="A1727">
        <v>1726</v>
      </c>
      <c r="D1727" s="3">
        <v>3</v>
      </c>
      <c r="E1727" s="5">
        <v>4</v>
      </c>
    </row>
    <row r="1728" spans="1:5" x14ac:dyDescent="0.25">
      <c r="A1728">
        <v>1727</v>
      </c>
      <c r="D1728" s="3">
        <v>3</v>
      </c>
    </row>
    <row r="1729" spans="1:5" x14ac:dyDescent="0.25">
      <c r="A1729">
        <v>1728</v>
      </c>
      <c r="C1729" s="2">
        <v>2</v>
      </c>
      <c r="D1729" s="3">
        <v>3</v>
      </c>
    </row>
    <row r="1730" spans="1:5" x14ac:dyDescent="0.25">
      <c r="A1730">
        <v>1729</v>
      </c>
      <c r="C1730" s="2">
        <v>2</v>
      </c>
    </row>
    <row r="1731" spans="1:5" x14ac:dyDescent="0.25">
      <c r="A1731">
        <v>1730</v>
      </c>
      <c r="C1731" s="2">
        <v>2</v>
      </c>
    </row>
    <row r="1732" spans="1:5" x14ac:dyDescent="0.25">
      <c r="A1732">
        <v>1731</v>
      </c>
      <c r="C1732" s="2">
        <v>2</v>
      </c>
    </row>
    <row r="1733" spans="1:5" x14ac:dyDescent="0.25">
      <c r="A1733">
        <v>1732</v>
      </c>
      <c r="C1733" s="2">
        <v>2</v>
      </c>
    </row>
    <row r="1734" spans="1:5" x14ac:dyDescent="0.25">
      <c r="A1734">
        <v>1733</v>
      </c>
      <c r="C1734" s="2">
        <v>2</v>
      </c>
    </row>
    <row r="1735" spans="1:5" x14ac:dyDescent="0.25">
      <c r="A1735">
        <v>1734</v>
      </c>
      <c r="C1735" s="2">
        <v>2</v>
      </c>
    </row>
    <row r="1736" spans="1:5" x14ac:dyDescent="0.25">
      <c r="A1736">
        <v>1735</v>
      </c>
      <c r="B1736" s="4">
        <v>1</v>
      </c>
      <c r="C1736" s="2">
        <v>2</v>
      </c>
    </row>
    <row r="1737" spans="1:5" x14ac:dyDescent="0.25">
      <c r="A1737">
        <v>1736</v>
      </c>
      <c r="B1737" s="4">
        <v>1</v>
      </c>
      <c r="C1737" s="2">
        <v>2</v>
      </c>
    </row>
    <row r="1738" spans="1:5" x14ac:dyDescent="0.25">
      <c r="A1738">
        <v>1737</v>
      </c>
      <c r="B1738" s="4">
        <v>1</v>
      </c>
    </row>
    <row r="1739" spans="1:5" x14ac:dyDescent="0.25">
      <c r="A1739">
        <v>1738</v>
      </c>
      <c r="B1739" s="4">
        <v>1</v>
      </c>
    </row>
    <row r="1740" spans="1:5" x14ac:dyDescent="0.25">
      <c r="A1740">
        <v>1739</v>
      </c>
      <c r="B1740" s="4">
        <v>1</v>
      </c>
    </row>
    <row r="1741" spans="1:5" x14ac:dyDescent="0.25">
      <c r="A1741">
        <v>1740</v>
      </c>
      <c r="B1741" s="4">
        <v>1</v>
      </c>
    </row>
    <row r="1742" spans="1:5" x14ac:dyDescent="0.25">
      <c r="A1742">
        <v>1741</v>
      </c>
      <c r="B1742" s="4">
        <v>1</v>
      </c>
    </row>
    <row r="1743" spans="1:5" x14ac:dyDescent="0.25">
      <c r="A1743">
        <v>1742</v>
      </c>
      <c r="B1743" s="4">
        <v>1</v>
      </c>
      <c r="E1743" s="5">
        <v>4</v>
      </c>
    </row>
    <row r="1744" spans="1:5" x14ac:dyDescent="0.25">
      <c r="A1744">
        <v>1743</v>
      </c>
      <c r="B1744" s="4">
        <v>1</v>
      </c>
      <c r="D1744" s="3">
        <v>3</v>
      </c>
      <c r="E1744" s="5">
        <v>4</v>
      </c>
    </row>
    <row r="1745" spans="1:5" x14ac:dyDescent="0.25">
      <c r="A1745">
        <v>1744</v>
      </c>
      <c r="D1745" s="3">
        <v>3</v>
      </c>
      <c r="E1745" s="5">
        <v>4</v>
      </c>
    </row>
    <row r="1746" spans="1:5" x14ac:dyDescent="0.25">
      <c r="A1746">
        <v>1745</v>
      </c>
      <c r="D1746" s="3">
        <v>3</v>
      </c>
      <c r="E1746" s="5">
        <v>4</v>
      </c>
    </row>
    <row r="1747" spans="1:5" x14ac:dyDescent="0.25">
      <c r="A1747">
        <v>1746</v>
      </c>
      <c r="D1747" s="3">
        <v>3</v>
      </c>
      <c r="E1747" s="5">
        <v>4</v>
      </c>
    </row>
    <row r="1748" spans="1:5" x14ac:dyDescent="0.25">
      <c r="A1748">
        <v>1747</v>
      </c>
      <c r="D1748" s="3">
        <v>3</v>
      </c>
      <c r="E1748" s="5">
        <v>4</v>
      </c>
    </row>
    <row r="1749" spans="1:5" x14ac:dyDescent="0.25">
      <c r="A1749">
        <v>1748</v>
      </c>
      <c r="D1749" s="3">
        <v>3</v>
      </c>
      <c r="E1749" s="5">
        <v>4</v>
      </c>
    </row>
    <row r="1750" spans="1:5" x14ac:dyDescent="0.25">
      <c r="A1750">
        <v>1749</v>
      </c>
      <c r="C1750" s="2">
        <v>2</v>
      </c>
      <c r="D1750" s="3">
        <v>3</v>
      </c>
      <c r="E1750" s="5">
        <v>4</v>
      </c>
    </row>
    <row r="1751" spans="1:5" x14ac:dyDescent="0.25">
      <c r="A1751">
        <v>1750</v>
      </c>
      <c r="C1751" s="2">
        <v>2</v>
      </c>
      <c r="D1751" s="3">
        <v>3</v>
      </c>
    </row>
    <row r="1752" spans="1:5" x14ac:dyDescent="0.25">
      <c r="A1752">
        <v>1751</v>
      </c>
      <c r="C1752" s="2">
        <v>2</v>
      </c>
      <c r="D1752" s="3">
        <v>3</v>
      </c>
    </row>
    <row r="1753" spans="1:5" x14ac:dyDescent="0.25">
      <c r="A1753">
        <v>1752</v>
      </c>
      <c r="C1753" s="2">
        <v>2</v>
      </c>
    </row>
    <row r="1754" spans="1:5" x14ac:dyDescent="0.25">
      <c r="A1754">
        <v>1753</v>
      </c>
      <c r="C1754" s="2">
        <v>2</v>
      </c>
    </row>
    <row r="1755" spans="1:5" x14ac:dyDescent="0.25">
      <c r="A1755">
        <v>1754</v>
      </c>
      <c r="C1755" s="2">
        <v>2</v>
      </c>
    </row>
    <row r="1756" spans="1:5" x14ac:dyDescent="0.25">
      <c r="A1756">
        <v>1755</v>
      </c>
      <c r="C1756" s="2">
        <v>2</v>
      </c>
    </row>
    <row r="1757" spans="1:5" x14ac:dyDescent="0.25">
      <c r="A1757">
        <v>1756</v>
      </c>
      <c r="C1757" s="2">
        <v>2</v>
      </c>
    </row>
    <row r="1758" spans="1:5" x14ac:dyDescent="0.25">
      <c r="A1758">
        <v>1757</v>
      </c>
      <c r="C1758" s="2">
        <v>2</v>
      </c>
    </row>
    <row r="1759" spans="1:5" x14ac:dyDescent="0.25">
      <c r="A1759">
        <v>1758</v>
      </c>
      <c r="B1759" s="4">
        <v>1</v>
      </c>
      <c r="C1759" s="2">
        <v>2</v>
      </c>
    </row>
    <row r="1760" spans="1:5" x14ac:dyDescent="0.25">
      <c r="A1760">
        <v>1759</v>
      </c>
      <c r="B1760" s="4">
        <v>1</v>
      </c>
      <c r="C1760" s="2">
        <v>2</v>
      </c>
    </row>
    <row r="1761" spans="1:6" x14ac:dyDescent="0.25">
      <c r="A1761">
        <v>1760</v>
      </c>
      <c r="B1761" s="4">
        <v>1</v>
      </c>
    </row>
    <row r="1762" spans="1:6" x14ac:dyDescent="0.25">
      <c r="A1762">
        <v>1761</v>
      </c>
      <c r="B1762" s="4">
        <v>1</v>
      </c>
      <c r="F1762" t="s">
        <v>22</v>
      </c>
    </row>
    <row r="1763" spans="1:6" x14ac:dyDescent="0.25">
      <c r="A1763">
        <v>1762</v>
      </c>
    </row>
    <row r="1764" spans="1:6" x14ac:dyDescent="0.25">
      <c r="A1764">
        <v>1763</v>
      </c>
      <c r="F1764" t="s">
        <v>22</v>
      </c>
    </row>
    <row r="1765" spans="1:6" x14ac:dyDescent="0.25">
      <c r="A1765">
        <v>1764</v>
      </c>
      <c r="C1765" s="2">
        <v>2</v>
      </c>
    </row>
    <row r="1766" spans="1:6" x14ac:dyDescent="0.25">
      <c r="A1766">
        <v>1765</v>
      </c>
      <c r="C1766" s="2">
        <v>2</v>
      </c>
    </row>
    <row r="1767" spans="1:6" x14ac:dyDescent="0.25">
      <c r="A1767">
        <v>1766</v>
      </c>
      <c r="C1767" s="2">
        <v>2</v>
      </c>
    </row>
    <row r="1768" spans="1:6" x14ac:dyDescent="0.25">
      <c r="A1768">
        <v>1767</v>
      </c>
      <c r="C1768" s="2">
        <v>2</v>
      </c>
    </row>
    <row r="1769" spans="1:6" x14ac:dyDescent="0.25">
      <c r="A1769">
        <v>1768</v>
      </c>
      <c r="B1769" s="4">
        <v>1</v>
      </c>
      <c r="C1769" s="2">
        <v>2</v>
      </c>
    </row>
    <row r="1770" spans="1:6" x14ac:dyDescent="0.25">
      <c r="A1770">
        <v>1769</v>
      </c>
      <c r="B1770" s="4">
        <v>1</v>
      </c>
      <c r="C1770" s="2">
        <v>2</v>
      </c>
    </row>
    <row r="1771" spans="1:6" x14ac:dyDescent="0.25">
      <c r="A1771">
        <v>1770</v>
      </c>
      <c r="B1771" s="4">
        <v>1</v>
      </c>
      <c r="C1771" s="2">
        <v>2</v>
      </c>
    </row>
    <row r="1772" spans="1:6" x14ac:dyDescent="0.25">
      <c r="A1772">
        <v>1771</v>
      </c>
      <c r="B1772" s="4">
        <v>1</v>
      </c>
      <c r="C1772" s="2">
        <v>2</v>
      </c>
    </row>
    <row r="1773" spans="1:6" x14ac:dyDescent="0.25">
      <c r="A1773">
        <v>1772</v>
      </c>
      <c r="B1773" s="4">
        <v>1</v>
      </c>
      <c r="C1773" s="2">
        <v>2</v>
      </c>
    </row>
    <row r="1774" spans="1:6" x14ac:dyDescent="0.25">
      <c r="A1774">
        <v>1773</v>
      </c>
      <c r="B1774" s="4">
        <v>1</v>
      </c>
    </row>
    <row r="1775" spans="1:6" x14ac:dyDescent="0.25">
      <c r="A1775">
        <v>1774</v>
      </c>
      <c r="B1775" s="4">
        <v>1</v>
      </c>
      <c r="D1775" s="3">
        <v>3</v>
      </c>
      <c r="E1775" s="5">
        <v>4</v>
      </c>
    </row>
    <row r="1776" spans="1:6" x14ac:dyDescent="0.25">
      <c r="A1776">
        <v>1775</v>
      </c>
      <c r="B1776" s="4">
        <v>1</v>
      </c>
      <c r="D1776" s="3">
        <v>3</v>
      </c>
      <c r="E1776" s="5">
        <v>4</v>
      </c>
    </row>
    <row r="1777" spans="1:5" x14ac:dyDescent="0.25">
      <c r="A1777">
        <v>1776</v>
      </c>
      <c r="D1777" s="3">
        <v>3</v>
      </c>
      <c r="E1777" s="5">
        <v>4</v>
      </c>
    </row>
    <row r="1778" spans="1:5" x14ac:dyDescent="0.25">
      <c r="A1778">
        <v>1777</v>
      </c>
      <c r="D1778" s="3">
        <v>3</v>
      </c>
      <c r="E1778" s="5">
        <v>4</v>
      </c>
    </row>
    <row r="1779" spans="1:5" x14ac:dyDescent="0.25">
      <c r="A1779">
        <v>1778</v>
      </c>
      <c r="D1779" s="3">
        <v>3</v>
      </c>
      <c r="E1779" s="5">
        <v>4</v>
      </c>
    </row>
    <row r="1780" spans="1:5" x14ac:dyDescent="0.25">
      <c r="A1780">
        <v>1779</v>
      </c>
      <c r="D1780" s="3">
        <v>3</v>
      </c>
      <c r="E1780" s="5">
        <v>4</v>
      </c>
    </row>
    <row r="1781" spans="1:5" x14ac:dyDescent="0.25">
      <c r="A1781">
        <v>1780</v>
      </c>
      <c r="D1781" s="3">
        <v>3</v>
      </c>
      <c r="E1781" s="5">
        <v>4</v>
      </c>
    </row>
    <row r="1782" spans="1:5" x14ac:dyDescent="0.25">
      <c r="A1782">
        <v>1781</v>
      </c>
      <c r="D1782" s="3">
        <v>3</v>
      </c>
      <c r="E1782" s="5">
        <v>4</v>
      </c>
    </row>
    <row r="1783" spans="1:5" x14ac:dyDescent="0.25">
      <c r="A1783">
        <v>1782</v>
      </c>
      <c r="D1783" s="3">
        <v>3</v>
      </c>
    </row>
    <row r="1784" spans="1:5" x14ac:dyDescent="0.25">
      <c r="A1784">
        <v>1783</v>
      </c>
    </row>
    <row r="1785" spans="1:5" x14ac:dyDescent="0.25">
      <c r="A1785">
        <v>1784</v>
      </c>
    </row>
    <row r="1786" spans="1:5" x14ac:dyDescent="0.25">
      <c r="A1786">
        <v>1785</v>
      </c>
    </row>
    <row r="1787" spans="1:5" x14ac:dyDescent="0.25">
      <c r="A1787">
        <v>1786</v>
      </c>
    </row>
    <row r="1788" spans="1:5" x14ac:dyDescent="0.25">
      <c r="A1788">
        <v>1787</v>
      </c>
      <c r="C1788" s="2">
        <v>2</v>
      </c>
    </row>
    <row r="1789" spans="1:5" x14ac:dyDescent="0.25">
      <c r="A1789">
        <v>1788</v>
      </c>
      <c r="C1789" s="2">
        <v>2</v>
      </c>
    </row>
    <row r="1790" spans="1:5" x14ac:dyDescent="0.25">
      <c r="A1790">
        <v>1789</v>
      </c>
      <c r="C1790" s="2">
        <v>2</v>
      </c>
    </row>
    <row r="1791" spans="1:5" x14ac:dyDescent="0.25">
      <c r="A1791">
        <v>1790</v>
      </c>
      <c r="C1791" s="2">
        <v>2</v>
      </c>
    </row>
    <row r="1792" spans="1:5" x14ac:dyDescent="0.25">
      <c r="A1792">
        <v>1791</v>
      </c>
      <c r="B1792" s="4">
        <v>1</v>
      </c>
      <c r="C1792" s="2">
        <v>2</v>
      </c>
    </row>
    <row r="1793" spans="1:5" x14ac:dyDescent="0.25">
      <c r="A1793">
        <v>1792</v>
      </c>
      <c r="B1793" s="4">
        <v>1</v>
      </c>
      <c r="C1793" s="2">
        <v>2</v>
      </c>
    </row>
    <row r="1794" spans="1:5" x14ac:dyDescent="0.25">
      <c r="A1794">
        <v>1793</v>
      </c>
      <c r="B1794" s="4">
        <v>1</v>
      </c>
      <c r="C1794" s="2">
        <v>2</v>
      </c>
    </row>
    <row r="1795" spans="1:5" x14ac:dyDescent="0.25">
      <c r="A1795">
        <v>1794</v>
      </c>
      <c r="B1795" s="4">
        <v>1</v>
      </c>
    </row>
    <row r="1796" spans="1:5" x14ac:dyDescent="0.25">
      <c r="A1796">
        <v>1795</v>
      </c>
      <c r="B1796" s="4">
        <v>1</v>
      </c>
    </row>
    <row r="1797" spans="1:5" x14ac:dyDescent="0.25">
      <c r="A1797">
        <v>1796</v>
      </c>
      <c r="B1797" s="4">
        <v>1</v>
      </c>
    </row>
    <row r="1798" spans="1:5" x14ac:dyDescent="0.25">
      <c r="A1798">
        <v>1797</v>
      </c>
      <c r="B1798" s="4">
        <v>1</v>
      </c>
      <c r="E1798" s="5">
        <v>4</v>
      </c>
    </row>
    <row r="1799" spans="1:5" x14ac:dyDescent="0.25">
      <c r="A1799">
        <v>1798</v>
      </c>
      <c r="D1799" s="3">
        <v>3</v>
      </c>
      <c r="E1799" s="5">
        <v>4</v>
      </c>
    </row>
    <row r="1800" spans="1:5" x14ac:dyDescent="0.25">
      <c r="A1800">
        <v>1799</v>
      </c>
      <c r="D1800" s="3">
        <v>3</v>
      </c>
      <c r="E1800" s="5">
        <v>4</v>
      </c>
    </row>
    <row r="1801" spans="1:5" x14ac:dyDescent="0.25">
      <c r="A1801">
        <v>1800</v>
      </c>
      <c r="D1801" s="3">
        <v>3</v>
      </c>
      <c r="E1801" s="5">
        <v>4</v>
      </c>
    </row>
    <row r="1802" spans="1:5" x14ac:dyDescent="0.25">
      <c r="A1802">
        <v>1801</v>
      </c>
      <c r="D1802" s="3">
        <v>3</v>
      </c>
      <c r="E1802" s="5">
        <v>4</v>
      </c>
    </row>
    <row r="1803" spans="1:5" x14ac:dyDescent="0.25">
      <c r="A1803">
        <v>1802</v>
      </c>
      <c r="D1803" s="3">
        <v>3</v>
      </c>
      <c r="E1803" s="5">
        <v>4</v>
      </c>
    </row>
    <row r="1804" spans="1:5" x14ac:dyDescent="0.25">
      <c r="A1804">
        <v>1803</v>
      </c>
      <c r="D1804" s="3">
        <v>3</v>
      </c>
      <c r="E1804" s="5">
        <v>4</v>
      </c>
    </row>
    <row r="1805" spans="1:5" x14ac:dyDescent="0.25">
      <c r="A1805">
        <v>1804</v>
      </c>
      <c r="D1805" s="3">
        <v>3</v>
      </c>
      <c r="E1805" s="5">
        <v>4</v>
      </c>
    </row>
    <row r="1806" spans="1:5" x14ac:dyDescent="0.25">
      <c r="A1806">
        <v>1805</v>
      </c>
    </row>
    <row r="1807" spans="1:5" x14ac:dyDescent="0.25">
      <c r="A1807">
        <v>1806</v>
      </c>
    </row>
    <row r="1808" spans="1:5" x14ac:dyDescent="0.25">
      <c r="A1808">
        <v>1807</v>
      </c>
    </row>
    <row r="1809" spans="1:5" x14ac:dyDescent="0.25">
      <c r="A1809">
        <v>1808</v>
      </c>
      <c r="C1809" s="2">
        <v>2</v>
      </c>
    </row>
    <row r="1810" spans="1:5" x14ac:dyDescent="0.25">
      <c r="A1810">
        <v>1809</v>
      </c>
      <c r="C1810" s="2">
        <v>2</v>
      </c>
    </row>
    <row r="1811" spans="1:5" x14ac:dyDescent="0.25">
      <c r="A1811">
        <v>1810</v>
      </c>
      <c r="C1811" s="2">
        <v>2</v>
      </c>
    </row>
    <row r="1812" spans="1:5" x14ac:dyDescent="0.25">
      <c r="A1812">
        <v>1811</v>
      </c>
      <c r="C1812" s="2">
        <v>2</v>
      </c>
    </row>
    <row r="1813" spans="1:5" x14ac:dyDescent="0.25">
      <c r="A1813">
        <v>1812</v>
      </c>
      <c r="C1813" s="2">
        <v>2</v>
      </c>
    </row>
    <row r="1814" spans="1:5" x14ac:dyDescent="0.25">
      <c r="A1814">
        <v>1813</v>
      </c>
      <c r="C1814" s="2">
        <v>2</v>
      </c>
    </row>
    <row r="1815" spans="1:5" x14ac:dyDescent="0.25">
      <c r="A1815">
        <v>1814</v>
      </c>
      <c r="B1815" s="4">
        <v>1</v>
      </c>
      <c r="C1815" s="2">
        <v>2</v>
      </c>
    </row>
    <row r="1816" spans="1:5" x14ac:dyDescent="0.25">
      <c r="A1816">
        <v>1815</v>
      </c>
      <c r="B1816" s="4">
        <v>1</v>
      </c>
      <c r="C1816" s="2">
        <v>2</v>
      </c>
    </row>
    <row r="1817" spans="1:5" x14ac:dyDescent="0.25">
      <c r="A1817">
        <v>1816</v>
      </c>
      <c r="B1817" s="4">
        <v>1</v>
      </c>
    </row>
    <row r="1818" spans="1:5" x14ac:dyDescent="0.25">
      <c r="A1818">
        <v>1817</v>
      </c>
      <c r="B1818" s="4">
        <v>1</v>
      </c>
    </row>
    <row r="1819" spans="1:5" x14ac:dyDescent="0.25">
      <c r="A1819">
        <v>1818</v>
      </c>
      <c r="B1819" s="4">
        <v>1</v>
      </c>
    </row>
    <row r="1820" spans="1:5" x14ac:dyDescent="0.25">
      <c r="A1820">
        <v>1819</v>
      </c>
      <c r="B1820" s="4">
        <v>1</v>
      </c>
      <c r="E1820" s="5">
        <v>4</v>
      </c>
    </row>
    <row r="1821" spans="1:5" x14ac:dyDescent="0.25">
      <c r="A1821">
        <v>1820</v>
      </c>
      <c r="B1821" s="4">
        <v>1</v>
      </c>
      <c r="E1821" s="5">
        <v>4</v>
      </c>
    </row>
    <row r="1822" spans="1:5" x14ac:dyDescent="0.25">
      <c r="A1822">
        <v>1821</v>
      </c>
      <c r="D1822" s="3">
        <v>3</v>
      </c>
      <c r="E1822" s="5">
        <v>4</v>
      </c>
    </row>
    <row r="1823" spans="1:5" x14ac:dyDescent="0.25">
      <c r="A1823">
        <v>1822</v>
      </c>
      <c r="D1823" s="3">
        <v>3</v>
      </c>
      <c r="E1823" s="5">
        <v>4</v>
      </c>
    </row>
    <row r="1824" spans="1:5" x14ac:dyDescent="0.25">
      <c r="A1824">
        <v>1823</v>
      </c>
      <c r="D1824" s="3">
        <v>3</v>
      </c>
      <c r="E1824" s="5">
        <v>4</v>
      </c>
    </row>
    <row r="1825" spans="1:5" x14ac:dyDescent="0.25">
      <c r="A1825">
        <v>1824</v>
      </c>
      <c r="D1825" s="3">
        <v>3</v>
      </c>
      <c r="E1825" s="5">
        <v>4</v>
      </c>
    </row>
    <row r="1826" spans="1:5" x14ac:dyDescent="0.25">
      <c r="A1826">
        <v>1825</v>
      </c>
      <c r="D1826" s="3">
        <v>3</v>
      </c>
      <c r="E1826" s="5">
        <v>4</v>
      </c>
    </row>
    <row r="1827" spans="1:5" x14ac:dyDescent="0.25">
      <c r="A1827">
        <v>1826</v>
      </c>
      <c r="D1827" s="3">
        <v>3</v>
      </c>
      <c r="E1827" s="5">
        <v>4</v>
      </c>
    </row>
    <row r="1828" spans="1:5" x14ac:dyDescent="0.25">
      <c r="A1828">
        <v>1827</v>
      </c>
      <c r="D1828" s="3">
        <v>3</v>
      </c>
    </row>
    <row r="1829" spans="1:5" x14ac:dyDescent="0.25">
      <c r="A1829">
        <v>1828</v>
      </c>
    </row>
    <row r="1830" spans="1:5" x14ac:dyDescent="0.25">
      <c r="A1830">
        <v>1829</v>
      </c>
      <c r="C1830" s="2">
        <v>2</v>
      </c>
    </row>
    <row r="1831" spans="1:5" x14ac:dyDescent="0.25">
      <c r="A1831">
        <v>1830</v>
      </c>
      <c r="C1831" s="2">
        <v>2</v>
      </c>
    </row>
    <row r="1832" spans="1:5" x14ac:dyDescent="0.25">
      <c r="A1832">
        <v>1831</v>
      </c>
      <c r="C1832" s="2">
        <v>2</v>
      </c>
    </row>
    <row r="1833" spans="1:5" x14ac:dyDescent="0.25">
      <c r="A1833">
        <v>1832</v>
      </c>
      <c r="C1833" s="2">
        <v>2</v>
      </c>
    </row>
    <row r="1834" spans="1:5" x14ac:dyDescent="0.25">
      <c r="A1834">
        <v>1833</v>
      </c>
      <c r="C1834" s="2">
        <v>2</v>
      </c>
    </row>
    <row r="1835" spans="1:5" x14ac:dyDescent="0.25">
      <c r="A1835">
        <v>1834</v>
      </c>
      <c r="C1835" s="2">
        <v>2</v>
      </c>
    </row>
    <row r="1836" spans="1:5" x14ac:dyDescent="0.25">
      <c r="A1836">
        <v>1835</v>
      </c>
      <c r="C1836" s="2">
        <v>2</v>
      </c>
    </row>
    <row r="1837" spans="1:5" x14ac:dyDescent="0.25">
      <c r="A1837">
        <v>1836</v>
      </c>
      <c r="B1837" s="4">
        <v>1</v>
      </c>
      <c r="C1837" s="2">
        <v>2</v>
      </c>
    </row>
    <row r="1838" spans="1:5" x14ac:dyDescent="0.25">
      <c r="A1838">
        <v>1837</v>
      </c>
      <c r="B1838" s="4">
        <v>1</v>
      </c>
    </row>
    <row r="1839" spans="1:5" x14ac:dyDescent="0.25">
      <c r="A1839">
        <v>1838</v>
      </c>
      <c r="B1839" s="4">
        <v>1</v>
      </c>
    </row>
    <row r="1840" spans="1:5" x14ac:dyDescent="0.25">
      <c r="A1840">
        <v>1839</v>
      </c>
      <c r="B1840" s="4">
        <v>1</v>
      </c>
    </row>
    <row r="1841" spans="1:5" x14ac:dyDescent="0.25">
      <c r="A1841">
        <v>1840</v>
      </c>
      <c r="B1841" s="4">
        <v>1</v>
      </c>
    </row>
    <row r="1842" spans="1:5" x14ac:dyDescent="0.25">
      <c r="A1842">
        <v>1841</v>
      </c>
      <c r="B1842" s="4">
        <v>1</v>
      </c>
      <c r="E1842" s="5">
        <v>4</v>
      </c>
    </row>
    <row r="1843" spans="1:5" x14ac:dyDescent="0.25">
      <c r="A1843">
        <v>1842</v>
      </c>
      <c r="E1843" s="5">
        <v>4</v>
      </c>
    </row>
    <row r="1844" spans="1:5" x14ac:dyDescent="0.25">
      <c r="A1844">
        <v>1843</v>
      </c>
      <c r="D1844" s="3">
        <v>3</v>
      </c>
      <c r="E1844" s="5">
        <v>4</v>
      </c>
    </row>
    <row r="1845" spans="1:5" x14ac:dyDescent="0.25">
      <c r="A1845">
        <v>1844</v>
      </c>
      <c r="D1845" s="3">
        <v>3</v>
      </c>
      <c r="E1845" s="5">
        <v>4</v>
      </c>
    </row>
    <row r="1846" spans="1:5" x14ac:dyDescent="0.25">
      <c r="A1846">
        <v>1845</v>
      </c>
      <c r="D1846" s="3">
        <v>3</v>
      </c>
      <c r="E1846" s="5">
        <v>4</v>
      </c>
    </row>
    <row r="1847" spans="1:5" x14ac:dyDescent="0.25">
      <c r="A1847">
        <v>1846</v>
      </c>
      <c r="D1847" s="3">
        <v>3</v>
      </c>
      <c r="E1847" s="5">
        <v>4</v>
      </c>
    </row>
    <row r="1848" spans="1:5" x14ac:dyDescent="0.25">
      <c r="A1848">
        <v>1847</v>
      </c>
      <c r="D1848" s="3">
        <v>3</v>
      </c>
      <c r="E1848" s="5">
        <v>4</v>
      </c>
    </row>
    <row r="1849" spans="1:5" x14ac:dyDescent="0.25">
      <c r="A1849">
        <v>1848</v>
      </c>
      <c r="D1849" s="3">
        <v>3</v>
      </c>
    </row>
    <row r="1850" spans="1:5" x14ac:dyDescent="0.25">
      <c r="A1850">
        <v>1849</v>
      </c>
    </row>
    <row r="1851" spans="1:5" x14ac:dyDescent="0.25">
      <c r="A1851">
        <v>1850</v>
      </c>
    </row>
    <row r="1852" spans="1:5" x14ac:dyDescent="0.25">
      <c r="A1852">
        <v>1851</v>
      </c>
    </row>
    <row r="1853" spans="1:5" x14ac:dyDescent="0.25">
      <c r="A1853">
        <v>1852</v>
      </c>
    </row>
    <row r="1854" spans="1:5" x14ac:dyDescent="0.25">
      <c r="A1854">
        <v>1853</v>
      </c>
      <c r="C1854" s="2">
        <v>2</v>
      </c>
    </row>
    <row r="1855" spans="1:5" x14ac:dyDescent="0.25">
      <c r="A1855">
        <v>1854</v>
      </c>
      <c r="C1855" s="2">
        <v>2</v>
      </c>
    </row>
    <row r="1856" spans="1:5" x14ac:dyDescent="0.25">
      <c r="A1856">
        <v>1855</v>
      </c>
      <c r="C1856" s="2">
        <v>2</v>
      </c>
    </row>
    <row r="1857" spans="1:5" x14ac:dyDescent="0.25">
      <c r="A1857">
        <v>1856</v>
      </c>
      <c r="C1857" s="2">
        <v>2</v>
      </c>
    </row>
    <row r="1858" spans="1:5" x14ac:dyDescent="0.25">
      <c r="A1858">
        <v>1857</v>
      </c>
      <c r="C1858" s="2">
        <v>2</v>
      </c>
    </row>
    <row r="1859" spans="1:5" x14ac:dyDescent="0.25">
      <c r="A1859">
        <v>1858</v>
      </c>
      <c r="C1859" s="2">
        <v>2</v>
      </c>
    </row>
    <row r="1860" spans="1:5" x14ac:dyDescent="0.25">
      <c r="A1860">
        <v>1859</v>
      </c>
      <c r="B1860" s="4">
        <v>1</v>
      </c>
      <c r="C1860" s="2">
        <v>2</v>
      </c>
    </row>
    <row r="1861" spans="1:5" x14ac:dyDescent="0.25">
      <c r="A1861">
        <v>1860</v>
      </c>
      <c r="B1861" s="4">
        <v>1</v>
      </c>
      <c r="C1861" s="2">
        <v>2</v>
      </c>
    </row>
    <row r="1862" spans="1:5" x14ac:dyDescent="0.25">
      <c r="A1862">
        <v>1861</v>
      </c>
      <c r="B1862" s="4">
        <v>1</v>
      </c>
    </row>
    <row r="1863" spans="1:5" x14ac:dyDescent="0.25">
      <c r="A1863">
        <v>1862</v>
      </c>
      <c r="B1863" s="4">
        <v>1</v>
      </c>
    </row>
    <row r="1864" spans="1:5" x14ac:dyDescent="0.25">
      <c r="A1864">
        <v>1863</v>
      </c>
      <c r="B1864" s="4">
        <v>1</v>
      </c>
    </row>
    <row r="1865" spans="1:5" x14ac:dyDescent="0.25">
      <c r="A1865">
        <v>1864</v>
      </c>
      <c r="B1865" s="4">
        <v>1</v>
      </c>
      <c r="E1865" s="5">
        <v>4</v>
      </c>
    </row>
    <row r="1866" spans="1:5" x14ac:dyDescent="0.25">
      <c r="A1866">
        <v>1865</v>
      </c>
      <c r="B1866" s="4">
        <v>1</v>
      </c>
      <c r="E1866" s="5">
        <v>4</v>
      </c>
    </row>
    <row r="1867" spans="1:5" x14ac:dyDescent="0.25">
      <c r="A1867">
        <v>1866</v>
      </c>
      <c r="D1867" s="3">
        <v>3</v>
      </c>
      <c r="E1867" s="5">
        <v>4</v>
      </c>
    </row>
    <row r="1868" spans="1:5" x14ac:dyDescent="0.25">
      <c r="A1868">
        <v>1867</v>
      </c>
      <c r="D1868" s="3">
        <v>3</v>
      </c>
      <c r="E1868" s="5">
        <v>4</v>
      </c>
    </row>
    <row r="1869" spans="1:5" x14ac:dyDescent="0.25">
      <c r="A1869">
        <v>1868</v>
      </c>
      <c r="D1869" s="3">
        <v>3</v>
      </c>
      <c r="E1869" s="5">
        <v>4</v>
      </c>
    </row>
    <row r="1870" spans="1:5" x14ac:dyDescent="0.25">
      <c r="A1870">
        <v>1869</v>
      </c>
      <c r="D1870" s="3">
        <v>3</v>
      </c>
      <c r="E1870" s="5">
        <v>4</v>
      </c>
    </row>
    <row r="1871" spans="1:5" x14ac:dyDescent="0.25">
      <c r="A1871">
        <v>1870</v>
      </c>
      <c r="D1871" s="3">
        <v>3</v>
      </c>
      <c r="E1871" s="5">
        <v>4</v>
      </c>
    </row>
    <row r="1872" spans="1:5" x14ac:dyDescent="0.25">
      <c r="A1872">
        <v>1871</v>
      </c>
      <c r="D1872" s="3">
        <v>3</v>
      </c>
      <c r="E1872" s="5">
        <v>4</v>
      </c>
    </row>
    <row r="1873" spans="1:5" x14ac:dyDescent="0.25">
      <c r="A1873">
        <v>1872</v>
      </c>
      <c r="D1873" s="3">
        <v>3</v>
      </c>
    </row>
    <row r="1874" spans="1:5" x14ac:dyDescent="0.25">
      <c r="A1874">
        <v>1873</v>
      </c>
      <c r="D1874" s="3">
        <v>3</v>
      </c>
    </row>
    <row r="1875" spans="1:5" x14ac:dyDescent="0.25">
      <c r="A1875">
        <v>1874</v>
      </c>
      <c r="C1875" s="2">
        <v>2</v>
      </c>
    </row>
    <row r="1876" spans="1:5" x14ac:dyDescent="0.25">
      <c r="A1876">
        <v>1875</v>
      </c>
      <c r="C1876" s="2">
        <v>2</v>
      </c>
    </row>
    <row r="1877" spans="1:5" x14ac:dyDescent="0.25">
      <c r="A1877">
        <v>1876</v>
      </c>
      <c r="C1877" s="2">
        <v>2</v>
      </c>
    </row>
    <row r="1878" spans="1:5" x14ac:dyDescent="0.25">
      <c r="A1878">
        <v>1877</v>
      </c>
      <c r="C1878" s="2">
        <v>2</v>
      </c>
    </row>
    <row r="1879" spans="1:5" x14ac:dyDescent="0.25">
      <c r="A1879">
        <v>1878</v>
      </c>
      <c r="C1879" s="2">
        <v>2</v>
      </c>
    </row>
    <row r="1880" spans="1:5" x14ac:dyDescent="0.25">
      <c r="A1880">
        <v>1879</v>
      </c>
      <c r="C1880" s="2">
        <v>2</v>
      </c>
    </row>
    <row r="1881" spans="1:5" x14ac:dyDescent="0.25">
      <c r="A1881">
        <v>1880</v>
      </c>
      <c r="C1881" s="2">
        <v>2</v>
      </c>
    </row>
    <row r="1882" spans="1:5" x14ac:dyDescent="0.25">
      <c r="A1882">
        <v>1881</v>
      </c>
      <c r="B1882" s="4">
        <v>1</v>
      </c>
      <c r="C1882" s="2">
        <v>2</v>
      </c>
    </row>
    <row r="1883" spans="1:5" x14ac:dyDescent="0.25">
      <c r="A1883">
        <v>1882</v>
      </c>
      <c r="B1883" s="4">
        <v>1</v>
      </c>
      <c r="C1883" s="2">
        <v>2</v>
      </c>
    </row>
    <row r="1884" spans="1:5" x14ac:dyDescent="0.25">
      <c r="A1884">
        <v>1883</v>
      </c>
      <c r="B1884" s="4">
        <v>1</v>
      </c>
    </row>
    <row r="1885" spans="1:5" x14ac:dyDescent="0.25">
      <c r="A1885">
        <v>1884</v>
      </c>
      <c r="B1885" s="4">
        <v>1</v>
      </c>
    </row>
    <row r="1886" spans="1:5" x14ac:dyDescent="0.25">
      <c r="A1886">
        <v>1885</v>
      </c>
      <c r="B1886" s="4">
        <v>1</v>
      </c>
    </row>
    <row r="1887" spans="1:5" x14ac:dyDescent="0.25">
      <c r="A1887">
        <v>1886</v>
      </c>
      <c r="B1887" s="4">
        <v>1</v>
      </c>
    </row>
    <row r="1888" spans="1:5" x14ac:dyDescent="0.25">
      <c r="A1888">
        <v>1887</v>
      </c>
      <c r="B1888" s="4">
        <v>1</v>
      </c>
      <c r="E1888" s="5">
        <v>4</v>
      </c>
    </row>
    <row r="1889" spans="1:5" x14ac:dyDescent="0.25">
      <c r="A1889">
        <v>1888</v>
      </c>
      <c r="B1889" s="4">
        <v>1</v>
      </c>
      <c r="E1889" s="5">
        <v>4</v>
      </c>
    </row>
    <row r="1890" spans="1:5" x14ac:dyDescent="0.25">
      <c r="A1890">
        <v>1889</v>
      </c>
      <c r="E1890" s="5">
        <v>4</v>
      </c>
    </row>
    <row r="1891" spans="1:5" x14ac:dyDescent="0.25">
      <c r="A1891">
        <v>1890</v>
      </c>
      <c r="D1891" s="3">
        <v>3</v>
      </c>
      <c r="E1891" s="5">
        <v>4</v>
      </c>
    </row>
    <row r="1892" spans="1:5" x14ac:dyDescent="0.25">
      <c r="A1892">
        <v>1891</v>
      </c>
      <c r="D1892" s="3">
        <v>3</v>
      </c>
      <c r="E1892" s="5">
        <v>4</v>
      </c>
    </row>
    <row r="1893" spans="1:5" x14ac:dyDescent="0.25">
      <c r="A1893">
        <v>1892</v>
      </c>
      <c r="D1893" s="3">
        <v>3</v>
      </c>
      <c r="E1893" s="5">
        <v>4</v>
      </c>
    </row>
    <row r="1894" spans="1:5" x14ac:dyDescent="0.25">
      <c r="A1894">
        <v>1893</v>
      </c>
      <c r="D1894" s="3">
        <v>3</v>
      </c>
      <c r="E1894" s="5">
        <v>4</v>
      </c>
    </row>
    <row r="1895" spans="1:5" x14ac:dyDescent="0.25">
      <c r="A1895">
        <v>1894</v>
      </c>
      <c r="D1895" s="3">
        <v>3</v>
      </c>
      <c r="E1895" s="5">
        <v>4</v>
      </c>
    </row>
    <row r="1896" spans="1:5" x14ac:dyDescent="0.25">
      <c r="A1896">
        <v>1895</v>
      </c>
      <c r="C1896" s="2">
        <v>2</v>
      </c>
      <c r="D1896" s="3">
        <v>3</v>
      </c>
    </row>
    <row r="1897" spans="1:5" x14ac:dyDescent="0.25">
      <c r="A1897">
        <v>1896</v>
      </c>
      <c r="C1897" s="2">
        <v>2</v>
      </c>
      <c r="D1897" s="3">
        <v>3</v>
      </c>
    </row>
    <row r="1898" spans="1:5" x14ac:dyDescent="0.25">
      <c r="A1898">
        <v>1897</v>
      </c>
      <c r="C1898" s="2">
        <v>2</v>
      </c>
    </row>
    <row r="1899" spans="1:5" x14ac:dyDescent="0.25">
      <c r="A1899">
        <v>1898</v>
      </c>
      <c r="C1899" s="2">
        <v>2</v>
      </c>
    </row>
    <row r="1900" spans="1:5" x14ac:dyDescent="0.25">
      <c r="A1900">
        <v>1899</v>
      </c>
      <c r="C1900" s="2">
        <v>2</v>
      </c>
    </row>
    <row r="1901" spans="1:5" x14ac:dyDescent="0.25">
      <c r="A1901">
        <v>1900</v>
      </c>
      <c r="C1901" s="2">
        <v>2</v>
      </c>
    </row>
    <row r="1902" spans="1:5" x14ac:dyDescent="0.25">
      <c r="A1902">
        <v>1901</v>
      </c>
      <c r="C1902" s="2">
        <v>2</v>
      </c>
    </row>
    <row r="1903" spans="1:5" x14ac:dyDescent="0.25">
      <c r="A1903">
        <v>1902</v>
      </c>
      <c r="C1903" s="2">
        <v>2</v>
      </c>
    </row>
    <row r="1904" spans="1:5" x14ac:dyDescent="0.25">
      <c r="A1904">
        <v>1903</v>
      </c>
      <c r="C1904" s="2">
        <v>2</v>
      </c>
    </row>
    <row r="1905" spans="1:5" x14ac:dyDescent="0.25">
      <c r="A1905">
        <v>1904</v>
      </c>
      <c r="B1905" s="4">
        <v>1</v>
      </c>
      <c r="C1905" s="2">
        <v>2</v>
      </c>
    </row>
    <row r="1906" spans="1:5" x14ac:dyDescent="0.25">
      <c r="A1906">
        <v>1905</v>
      </c>
      <c r="B1906" s="4">
        <v>1</v>
      </c>
    </row>
    <row r="1907" spans="1:5" x14ac:dyDescent="0.25">
      <c r="A1907">
        <v>1906</v>
      </c>
      <c r="B1907" s="4">
        <v>1</v>
      </c>
    </row>
    <row r="1908" spans="1:5" x14ac:dyDescent="0.25">
      <c r="A1908">
        <v>1907</v>
      </c>
      <c r="B1908" s="4">
        <v>1</v>
      </c>
    </row>
    <row r="1909" spans="1:5" x14ac:dyDescent="0.25">
      <c r="A1909">
        <v>1908</v>
      </c>
      <c r="B1909" s="4">
        <v>1</v>
      </c>
      <c r="E1909" s="5">
        <v>4</v>
      </c>
    </row>
    <row r="1910" spans="1:5" x14ac:dyDescent="0.25">
      <c r="A1910">
        <v>1909</v>
      </c>
      <c r="B1910" s="4">
        <v>1</v>
      </c>
      <c r="E1910" s="5">
        <v>4</v>
      </c>
    </row>
    <row r="1911" spans="1:5" x14ac:dyDescent="0.25">
      <c r="A1911">
        <v>1910</v>
      </c>
      <c r="B1911" s="4">
        <v>1</v>
      </c>
      <c r="E1911" s="5">
        <v>4</v>
      </c>
    </row>
    <row r="1912" spans="1:5" x14ac:dyDescent="0.25">
      <c r="A1912">
        <v>1911</v>
      </c>
      <c r="B1912" s="4">
        <v>1</v>
      </c>
      <c r="E1912" s="5">
        <v>4</v>
      </c>
    </row>
    <row r="1913" spans="1:5" x14ac:dyDescent="0.25">
      <c r="A1913">
        <v>1912</v>
      </c>
      <c r="B1913" s="4">
        <v>1</v>
      </c>
      <c r="D1913" s="3">
        <v>3</v>
      </c>
      <c r="E1913" s="5">
        <v>4</v>
      </c>
    </row>
    <row r="1914" spans="1:5" x14ac:dyDescent="0.25">
      <c r="A1914">
        <v>1913</v>
      </c>
      <c r="D1914" s="3">
        <v>3</v>
      </c>
      <c r="E1914" s="5">
        <v>4</v>
      </c>
    </row>
    <row r="1915" spans="1:5" x14ac:dyDescent="0.25">
      <c r="A1915">
        <v>1914</v>
      </c>
      <c r="D1915" s="3">
        <v>3</v>
      </c>
      <c r="E1915" s="5">
        <v>4</v>
      </c>
    </row>
    <row r="1916" spans="1:5" x14ac:dyDescent="0.25">
      <c r="A1916">
        <v>1915</v>
      </c>
      <c r="D1916" s="3">
        <v>3</v>
      </c>
      <c r="E1916" s="5">
        <v>4</v>
      </c>
    </row>
    <row r="1917" spans="1:5" x14ac:dyDescent="0.25">
      <c r="A1917">
        <v>1916</v>
      </c>
      <c r="D1917" s="3">
        <v>3</v>
      </c>
      <c r="E1917" s="5">
        <v>4</v>
      </c>
    </row>
    <row r="1918" spans="1:5" x14ac:dyDescent="0.25">
      <c r="A1918">
        <v>1917</v>
      </c>
      <c r="D1918" s="3">
        <v>3</v>
      </c>
    </row>
    <row r="1919" spans="1:5" x14ac:dyDescent="0.25">
      <c r="A1919">
        <v>1918</v>
      </c>
      <c r="C1919" s="2">
        <v>2</v>
      </c>
      <c r="D1919" s="3">
        <v>3</v>
      </c>
    </row>
    <row r="1920" spans="1:5" x14ac:dyDescent="0.25">
      <c r="A1920">
        <v>1919</v>
      </c>
      <c r="C1920" s="2">
        <v>2</v>
      </c>
      <c r="D1920" s="3">
        <v>3</v>
      </c>
    </row>
    <row r="1921" spans="1:5" x14ac:dyDescent="0.25">
      <c r="A1921">
        <v>1920</v>
      </c>
      <c r="C1921" s="2">
        <v>2</v>
      </c>
      <c r="D1921" s="3">
        <v>3</v>
      </c>
    </row>
    <row r="1922" spans="1:5" x14ac:dyDescent="0.25">
      <c r="A1922">
        <v>1921</v>
      </c>
      <c r="C1922" s="2">
        <v>2</v>
      </c>
      <c r="D1922" s="3">
        <v>3</v>
      </c>
    </row>
    <row r="1923" spans="1:5" x14ac:dyDescent="0.25">
      <c r="A1923">
        <v>1922</v>
      </c>
      <c r="C1923" s="2">
        <v>2</v>
      </c>
    </row>
    <row r="1924" spans="1:5" x14ac:dyDescent="0.25">
      <c r="A1924">
        <v>1923</v>
      </c>
      <c r="C1924" s="2">
        <v>2</v>
      </c>
    </row>
    <row r="1925" spans="1:5" x14ac:dyDescent="0.25">
      <c r="A1925">
        <v>1924</v>
      </c>
      <c r="C1925" s="2">
        <v>2</v>
      </c>
    </row>
    <row r="1926" spans="1:5" x14ac:dyDescent="0.25">
      <c r="A1926">
        <v>1925</v>
      </c>
      <c r="C1926" s="2">
        <v>2</v>
      </c>
    </row>
    <row r="1927" spans="1:5" x14ac:dyDescent="0.25">
      <c r="A1927">
        <v>1926</v>
      </c>
      <c r="C1927" s="2">
        <v>2</v>
      </c>
    </row>
    <row r="1928" spans="1:5" x14ac:dyDescent="0.25">
      <c r="A1928">
        <v>1927</v>
      </c>
      <c r="C1928" s="2">
        <v>2</v>
      </c>
    </row>
    <row r="1929" spans="1:5" x14ac:dyDescent="0.25">
      <c r="A1929">
        <v>1928</v>
      </c>
      <c r="B1929" s="4">
        <v>1</v>
      </c>
      <c r="C1929" s="2">
        <v>2</v>
      </c>
    </row>
    <row r="1930" spans="1:5" x14ac:dyDescent="0.25">
      <c r="A1930">
        <v>1929</v>
      </c>
      <c r="B1930" s="4">
        <v>1</v>
      </c>
    </row>
    <row r="1931" spans="1:5" x14ac:dyDescent="0.25">
      <c r="A1931">
        <v>1930</v>
      </c>
      <c r="B1931" s="4">
        <v>1</v>
      </c>
    </row>
    <row r="1932" spans="1:5" x14ac:dyDescent="0.25">
      <c r="A1932">
        <v>1931</v>
      </c>
      <c r="B1932" s="4">
        <v>1</v>
      </c>
    </row>
    <row r="1933" spans="1:5" x14ac:dyDescent="0.25">
      <c r="A1933">
        <v>1932</v>
      </c>
      <c r="B1933" s="4">
        <v>1</v>
      </c>
      <c r="E1933" s="5">
        <v>4</v>
      </c>
    </row>
    <row r="1934" spans="1:5" x14ac:dyDescent="0.25">
      <c r="A1934">
        <v>1933</v>
      </c>
      <c r="B1934" s="4">
        <v>1</v>
      </c>
      <c r="E1934" s="5">
        <v>4</v>
      </c>
    </row>
    <row r="1935" spans="1:5" x14ac:dyDescent="0.25">
      <c r="A1935">
        <v>1934</v>
      </c>
      <c r="B1935" s="4">
        <v>1</v>
      </c>
      <c r="E1935" s="5">
        <v>4</v>
      </c>
    </row>
    <row r="1936" spans="1:5" x14ac:dyDescent="0.25">
      <c r="A1936">
        <v>1935</v>
      </c>
      <c r="B1936" s="4">
        <v>1</v>
      </c>
      <c r="E1936" s="5">
        <v>4</v>
      </c>
    </row>
    <row r="1937" spans="1:6" x14ac:dyDescent="0.25">
      <c r="A1937">
        <v>1936</v>
      </c>
      <c r="B1937" s="4">
        <v>1</v>
      </c>
      <c r="E1937" s="5">
        <v>4</v>
      </c>
    </row>
    <row r="1938" spans="1:6" x14ac:dyDescent="0.25">
      <c r="A1938">
        <v>1937</v>
      </c>
      <c r="B1938" s="4">
        <v>1</v>
      </c>
      <c r="D1938" s="3">
        <v>3</v>
      </c>
      <c r="E1938" s="5">
        <v>4</v>
      </c>
    </row>
    <row r="1939" spans="1:6" x14ac:dyDescent="0.25">
      <c r="A1939">
        <v>1938</v>
      </c>
      <c r="B1939" s="4">
        <v>1</v>
      </c>
      <c r="D1939" s="3">
        <v>3</v>
      </c>
      <c r="E1939" s="5">
        <v>4</v>
      </c>
    </row>
    <row r="1940" spans="1:6" x14ac:dyDescent="0.25">
      <c r="A1940">
        <v>1939</v>
      </c>
      <c r="D1940" s="3">
        <v>3</v>
      </c>
      <c r="E1940" s="5">
        <v>4</v>
      </c>
    </row>
    <row r="1941" spans="1:6" x14ac:dyDescent="0.25">
      <c r="A1941">
        <v>1940</v>
      </c>
      <c r="D1941" s="3">
        <v>3</v>
      </c>
      <c r="E1941" s="5">
        <v>4</v>
      </c>
      <c r="F1941" t="s">
        <v>22</v>
      </c>
    </row>
    <row r="1942" spans="1:6" x14ac:dyDescent="0.25">
      <c r="A1942">
        <v>1941</v>
      </c>
    </row>
    <row r="1943" spans="1:6" x14ac:dyDescent="0.25">
      <c r="A1943">
        <v>1942</v>
      </c>
      <c r="F1943" t="s">
        <v>22</v>
      </c>
    </row>
    <row r="1944" spans="1:6" x14ac:dyDescent="0.25">
      <c r="A1944">
        <v>1943</v>
      </c>
      <c r="B1944" s="4">
        <v>1</v>
      </c>
    </row>
    <row r="1945" spans="1:6" x14ac:dyDescent="0.25">
      <c r="A1945">
        <v>1944</v>
      </c>
      <c r="B1945" s="4">
        <v>1</v>
      </c>
    </row>
    <row r="1946" spans="1:6" x14ac:dyDescent="0.25">
      <c r="A1946">
        <v>1945</v>
      </c>
      <c r="B1946" s="4">
        <v>1</v>
      </c>
    </row>
    <row r="1947" spans="1:6" x14ac:dyDescent="0.25">
      <c r="A1947">
        <v>1946</v>
      </c>
      <c r="B1947" s="4">
        <v>1</v>
      </c>
    </row>
    <row r="1948" spans="1:6" x14ac:dyDescent="0.25">
      <c r="A1948">
        <v>1947</v>
      </c>
      <c r="B1948" s="4">
        <v>1</v>
      </c>
    </row>
    <row r="1949" spans="1:6" x14ac:dyDescent="0.25">
      <c r="A1949">
        <v>1948</v>
      </c>
      <c r="B1949" s="4">
        <v>1</v>
      </c>
    </row>
    <row r="1950" spans="1:6" x14ac:dyDescent="0.25">
      <c r="A1950">
        <v>1949</v>
      </c>
      <c r="B1950" s="4">
        <v>1</v>
      </c>
    </row>
    <row r="1951" spans="1:6" x14ac:dyDescent="0.25">
      <c r="A1951">
        <v>1950</v>
      </c>
      <c r="B1951" s="4">
        <v>1</v>
      </c>
    </row>
    <row r="1952" spans="1:6" x14ac:dyDescent="0.25">
      <c r="A1952">
        <v>1951</v>
      </c>
      <c r="B1952" s="4">
        <v>1</v>
      </c>
    </row>
    <row r="1953" spans="1:4" x14ac:dyDescent="0.25">
      <c r="A1953">
        <v>1952</v>
      </c>
      <c r="B1953" s="4">
        <v>1</v>
      </c>
    </row>
    <row r="1954" spans="1:4" x14ac:dyDescent="0.25">
      <c r="A1954">
        <v>1953</v>
      </c>
      <c r="B1954" s="4">
        <v>1</v>
      </c>
    </row>
    <row r="1955" spans="1:4" x14ac:dyDescent="0.25">
      <c r="A1955">
        <v>1954</v>
      </c>
      <c r="B1955" s="4">
        <v>1</v>
      </c>
    </row>
    <row r="1956" spans="1:4" x14ac:dyDescent="0.25">
      <c r="A1956">
        <v>1955</v>
      </c>
      <c r="B1956" s="4">
        <v>1</v>
      </c>
    </row>
    <row r="1957" spans="1:4" x14ac:dyDescent="0.25">
      <c r="A1957">
        <v>1956</v>
      </c>
      <c r="B1957" s="4">
        <v>1</v>
      </c>
    </row>
    <row r="1958" spans="1:4" x14ac:dyDescent="0.25">
      <c r="A1958">
        <v>1957</v>
      </c>
    </row>
    <row r="1959" spans="1:4" x14ac:dyDescent="0.25">
      <c r="A1959">
        <v>1958</v>
      </c>
      <c r="D1959" s="3">
        <v>3</v>
      </c>
    </row>
    <row r="1960" spans="1:4" x14ac:dyDescent="0.25">
      <c r="A1960">
        <v>1959</v>
      </c>
      <c r="D1960" s="3">
        <v>3</v>
      </c>
    </row>
    <row r="1961" spans="1:4" x14ac:dyDescent="0.25">
      <c r="A1961">
        <v>1960</v>
      </c>
      <c r="D1961" s="3">
        <v>3</v>
      </c>
    </row>
    <row r="1962" spans="1:4" x14ac:dyDescent="0.25">
      <c r="A1962">
        <v>1961</v>
      </c>
      <c r="D1962" s="3">
        <v>3</v>
      </c>
    </row>
    <row r="1963" spans="1:4" x14ac:dyDescent="0.25">
      <c r="A1963">
        <v>1962</v>
      </c>
      <c r="D1963" s="3">
        <v>3</v>
      </c>
    </row>
    <row r="1964" spans="1:4" x14ac:dyDescent="0.25">
      <c r="A1964">
        <v>1963</v>
      </c>
      <c r="C1964" s="2">
        <v>2</v>
      </c>
      <c r="D1964" s="3">
        <v>3</v>
      </c>
    </row>
    <row r="1965" spans="1:4" x14ac:dyDescent="0.25">
      <c r="A1965">
        <v>1964</v>
      </c>
      <c r="C1965" s="2">
        <v>2</v>
      </c>
      <c r="D1965" s="3">
        <v>3</v>
      </c>
    </row>
    <row r="1966" spans="1:4" x14ac:dyDescent="0.25">
      <c r="A1966">
        <v>1965</v>
      </c>
      <c r="C1966" s="2">
        <v>2</v>
      </c>
      <c r="D1966" s="3">
        <v>3</v>
      </c>
    </row>
    <row r="1967" spans="1:4" x14ac:dyDescent="0.25">
      <c r="A1967">
        <v>1966</v>
      </c>
      <c r="C1967" s="2">
        <v>2</v>
      </c>
      <c r="D1967" s="3">
        <v>3</v>
      </c>
    </row>
    <row r="1968" spans="1:4" x14ac:dyDescent="0.25">
      <c r="A1968">
        <v>1967</v>
      </c>
      <c r="C1968" s="2">
        <v>2</v>
      </c>
      <c r="D1968" s="3">
        <v>3</v>
      </c>
    </row>
    <row r="1969" spans="1:5" x14ac:dyDescent="0.25">
      <c r="A1969">
        <v>1968</v>
      </c>
      <c r="C1969" s="2">
        <v>2</v>
      </c>
      <c r="D1969" s="3">
        <v>3</v>
      </c>
    </row>
    <row r="1970" spans="1:5" x14ac:dyDescent="0.25">
      <c r="A1970">
        <v>1969</v>
      </c>
      <c r="C1970" s="2">
        <v>2</v>
      </c>
      <c r="D1970" s="3">
        <v>3</v>
      </c>
    </row>
    <row r="1971" spans="1:5" x14ac:dyDescent="0.25">
      <c r="A1971">
        <v>1970</v>
      </c>
      <c r="C1971" s="2">
        <v>2</v>
      </c>
      <c r="D1971" s="3">
        <v>3</v>
      </c>
    </row>
    <row r="1972" spans="1:5" x14ac:dyDescent="0.25">
      <c r="A1972">
        <v>1971</v>
      </c>
      <c r="C1972" s="2">
        <v>2</v>
      </c>
    </row>
    <row r="1973" spans="1:5" x14ac:dyDescent="0.25">
      <c r="A1973">
        <v>1972</v>
      </c>
      <c r="C1973" s="2">
        <v>2</v>
      </c>
    </row>
    <row r="1974" spans="1:5" x14ac:dyDescent="0.25">
      <c r="A1974">
        <v>1973</v>
      </c>
      <c r="C1974" s="2">
        <v>2</v>
      </c>
    </row>
    <row r="1975" spans="1:5" x14ac:dyDescent="0.25">
      <c r="A1975">
        <v>1974</v>
      </c>
      <c r="C1975" s="2">
        <v>2</v>
      </c>
    </row>
    <row r="1976" spans="1:5" x14ac:dyDescent="0.25">
      <c r="A1976">
        <v>1975</v>
      </c>
      <c r="C1976" s="2">
        <v>2</v>
      </c>
    </row>
    <row r="1977" spans="1:5" x14ac:dyDescent="0.25">
      <c r="A1977">
        <v>1976</v>
      </c>
      <c r="E1977" s="5">
        <v>4</v>
      </c>
    </row>
    <row r="1978" spans="1:5" x14ac:dyDescent="0.25">
      <c r="A1978">
        <v>1977</v>
      </c>
      <c r="B1978" s="4">
        <v>1</v>
      </c>
      <c r="E1978" s="5">
        <v>4</v>
      </c>
    </row>
    <row r="1979" spans="1:5" x14ac:dyDescent="0.25">
      <c r="A1979">
        <v>1978</v>
      </c>
      <c r="B1979" s="4">
        <v>1</v>
      </c>
      <c r="E1979" s="5">
        <v>4</v>
      </c>
    </row>
    <row r="1980" spans="1:5" x14ac:dyDescent="0.25">
      <c r="A1980">
        <v>1979</v>
      </c>
      <c r="B1980" s="4">
        <v>1</v>
      </c>
      <c r="E1980" s="5">
        <v>4</v>
      </c>
    </row>
    <row r="1981" spans="1:5" x14ac:dyDescent="0.25">
      <c r="A1981">
        <v>1980</v>
      </c>
      <c r="B1981" s="4">
        <v>1</v>
      </c>
      <c r="E1981" s="5">
        <v>4</v>
      </c>
    </row>
    <row r="1982" spans="1:5" x14ac:dyDescent="0.25">
      <c r="A1982">
        <v>1981</v>
      </c>
      <c r="B1982" s="4">
        <v>1</v>
      </c>
      <c r="E1982" s="5">
        <v>4</v>
      </c>
    </row>
    <row r="1983" spans="1:5" x14ac:dyDescent="0.25">
      <c r="A1983">
        <v>1982</v>
      </c>
      <c r="B1983" s="4">
        <v>1</v>
      </c>
      <c r="E1983" s="5">
        <v>4</v>
      </c>
    </row>
    <row r="1984" spans="1:5" x14ac:dyDescent="0.25">
      <c r="A1984">
        <v>1983</v>
      </c>
      <c r="B1984" s="4">
        <v>1</v>
      </c>
      <c r="E1984" s="5">
        <v>4</v>
      </c>
    </row>
    <row r="1985" spans="1:5" x14ac:dyDescent="0.25">
      <c r="A1985">
        <v>1984</v>
      </c>
      <c r="B1985" s="4">
        <v>1</v>
      </c>
      <c r="E1985" s="5">
        <v>4</v>
      </c>
    </row>
    <row r="1986" spans="1:5" x14ac:dyDescent="0.25">
      <c r="A1986">
        <v>1985</v>
      </c>
      <c r="B1986" s="4">
        <v>1</v>
      </c>
      <c r="E1986" s="5">
        <v>4</v>
      </c>
    </row>
    <row r="1987" spans="1:5" x14ac:dyDescent="0.25">
      <c r="A1987">
        <v>1986</v>
      </c>
      <c r="B1987" s="4">
        <v>1</v>
      </c>
      <c r="E1987" s="5">
        <v>4</v>
      </c>
    </row>
    <row r="1988" spans="1:5" x14ac:dyDescent="0.25">
      <c r="A1988">
        <v>1987</v>
      </c>
      <c r="B1988" s="4">
        <v>1</v>
      </c>
      <c r="E1988" s="5">
        <v>4</v>
      </c>
    </row>
    <row r="1989" spans="1:5" x14ac:dyDescent="0.25">
      <c r="A1989">
        <v>1988</v>
      </c>
    </row>
    <row r="1990" spans="1:5" x14ac:dyDescent="0.25">
      <c r="A1990">
        <v>1989</v>
      </c>
      <c r="D1990" s="3">
        <v>3</v>
      </c>
    </row>
    <row r="1991" spans="1:5" x14ac:dyDescent="0.25">
      <c r="A1991">
        <v>1990</v>
      </c>
      <c r="D1991" s="3">
        <v>3</v>
      </c>
    </row>
    <row r="1992" spans="1:5" x14ac:dyDescent="0.25">
      <c r="A1992">
        <v>1991</v>
      </c>
      <c r="D1992" s="3">
        <v>3</v>
      </c>
    </row>
    <row r="1993" spans="1:5" x14ac:dyDescent="0.25">
      <c r="A1993">
        <v>1992</v>
      </c>
      <c r="D1993" s="3">
        <v>3</v>
      </c>
    </row>
    <row r="1994" spans="1:5" x14ac:dyDescent="0.25">
      <c r="A1994">
        <v>1993</v>
      </c>
      <c r="D1994" s="3">
        <v>3</v>
      </c>
    </row>
    <row r="1995" spans="1:5" x14ac:dyDescent="0.25">
      <c r="A1995">
        <v>1994</v>
      </c>
      <c r="D1995" s="3">
        <v>3</v>
      </c>
    </row>
    <row r="1996" spans="1:5" x14ac:dyDescent="0.25">
      <c r="A1996">
        <v>1995</v>
      </c>
      <c r="C1996" s="2">
        <v>2</v>
      </c>
      <c r="D1996" s="3">
        <v>3</v>
      </c>
    </row>
    <row r="1997" spans="1:5" x14ac:dyDescent="0.25">
      <c r="A1997">
        <v>1996</v>
      </c>
      <c r="C1997" s="2">
        <v>2</v>
      </c>
      <c r="D1997" s="3">
        <v>3</v>
      </c>
    </row>
    <row r="1998" spans="1:5" x14ac:dyDescent="0.25">
      <c r="A1998">
        <v>1997</v>
      </c>
      <c r="C1998" s="2">
        <v>2</v>
      </c>
      <c r="D1998" s="3">
        <v>3</v>
      </c>
    </row>
    <row r="1999" spans="1:5" x14ac:dyDescent="0.25">
      <c r="A1999">
        <v>1998</v>
      </c>
      <c r="C1999" s="2">
        <v>2</v>
      </c>
      <c r="D1999" s="3">
        <v>3</v>
      </c>
    </row>
    <row r="2000" spans="1:5" x14ac:dyDescent="0.25">
      <c r="A2000">
        <v>1999</v>
      </c>
      <c r="C2000" s="2">
        <v>2</v>
      </c>
      <c r="D2000" s="3">
        <v>3</v>
      </c>
    </row>
    <row r="2001" spans="1:5" x14ac:dyDescent="0.25">
      <c r="A2001">
        <v>2000</v>
      </c>
      <c r="C2001" s="2">
        <v>2</v>
      </c>
    </row>
    <row r="2002" spans="1:5" x14ac:dyDescent="0.25">
      <c r="A2002">
        <v>2001</v>
      </c>
      <c r="C2002" s="2">
        <v>2</v>
      </c>
    </row>
    <row r="2003" spans="1:5" x14ac:dyDescent="0.25">
      <c r="A2003">
        <v>2002</v>
      </c>
      <c r="C2003" s="2">
        <v>2</v>
      </c>
    </row>
    <row r="2004" spans="1:5" x14ac:dyDescent="0.25">
      <c r="A2004">
        <v>2003</v>
      </c>
      <c r="C2004" s="2">
        <v>2</v>
      </c>
    </row>
    <row r="2005" spans="1:5" x14ac:dyDescent="0.25">
      <c r="A2005">
        <v>2004</v>
      </c>
      <c r="B2005" s="4">
        <v>1</v>
      </c>
      <c r="C2005" s="2">
        <v>2</v>
      </c>
    </row>
    <row r="2006" spans="1:5" x14ac:dyDescent="0.25">
      <c r="A2006">
        <v>2005</v>
      </c>
      <c r="B2006" s="4">
        <v>1</v>
      </c>
      <c r="C2006" s="2">
        <v>2</v>
      </c>
    </row>
    <row r="2007" spans="1:5" x14ac:dyDescent="0.25">
      <c r="A2007">
        <v>2006</v>
      </c>
      <c r="B2007" s="4">
        <v>1</v>
      </c>
      <c r="E2007" s="5">
        <v>4</v>
      </c>
    </row>
    <row r="2008" spans="1:5" x14ac:dyDescent="0.25">
      <c r="A2008">
        <v>2007</v>
      </c>
      <c r="B2008" s="4">
        <v>1</v>
      </c>
      <c r="E2008" s="5">
        <v>4</v>
      </c>
    </row>
    <row r="2009" spans="1:5" x14ac:dyDescent="0.25">
      <c r="A2009">
        <v>2008</v>
      </c>
      <c r="B2009" s="4">
        <v>1</v>
      </c>
      <c r="E2009" s="5">
        <v>4</v>
      </c>
    </row>
    <row r="2010" spans="1:5" x14ac:dyDescent="0.25">
      <c r="A2010">
        <v>2009</v>
      </c>
      <c r="B2010" s="4">
        <v>1</v>
      </c>
      <c r="E2010" s="5">
        <v>4</v>
      </c>
    </row>
    <row r="2011" spans="1:5" x14ac:dyDescent="0.25">
      <c r="A2011">
        <v>2010</v>
      </c>
      <c r="B2011" s="4">
        <v>1</v>
      </c>
      <c r="E2011" s="5">
        <v>4</v>
      </c>
    </row>
    <row r="2012" spans="1:5" x14ac:dyDescent="0.25">
      <c r="A2012">
        <v>2011</v>
      </c>
      <c r="B2012" s="4">
        <v>1</v>
      </c>
      <c r="E2012" s="5">
        <v>4</v>
      </c>
    </row>
    <row r="2013" spans="1:5" x14ac:dyDescent="0.25">
      <c r="A2013">
        <v>2012</v>
      </c>
      <c r="B2013" s="4">
        <v>1</v>
      </c>
      <c r="D2013" s="3">
        <v>3</v>
      </c>
      <c r="E2013" s="5">
        <v>4</v>
      </c>
    </row>
    <row r="2014" spans="1:5" x14ac:dyDescent="0.25">
      <c r="A2014">
        <v>2013</v>
      </c>
      <c r="B2014" s="4">
        <v>1</v>
      </c>
      <c r="D2014" s="3">
        <v>3</v>
      </c>
      <c r="E2014" s="5">
        <v>4</v>
      </c>
    </row>
    <row r="2015" spans="1:5" x14ac:dyDescent="0.25">
      <c r="A2015">
        <v>2014</v>
      </c>
      <c r="D2015" s="3">
        <v>3</v>
      </c>
      <c r="E2015" s="5">
        <v>4</v>
      </c>
    </row>
    <row r="2016" spans="1:5" x14ac:dyDescent="0.25">
      <c r="A2016">
        <v>2015</v>
      </c>
      <c r="D2016" s="3">
        <v>3</v>
      </c>
      <c r="E2016" s="5">
        <v>4</v>
      </c>
    </row>
    <row r="2017" spans="1:4" x14ac:dyDescent="0.25">
      <c r="A2017">
        <v>2016</v>
      </c>
      <c r="D2017" s="3">
        <v>3</v>
      </c>
    </row>
    <row r="2018" spans="1:4" x14ac:dyDescent="0.25">
      <c r="A2018">
        <v>2017</v>
      </c>
      <c r="D2018" s="3">
        <v>3</v>
      </c>
    </row>
    <row r="2019" spans="1:4" x14ac:dyDescent="0.25">
      <c r="A2019">
        <v>2018</v>
      </c>
      <c r="D2019" s="3">
        <v>3</v>
      </c>
    </row>
    <row r="2020" spans="1:4" x14ac:dyDescent="0.25">
      <c r="A2020">
        <v>2019</v>
      </c>
      <c r="D2020" s="3">
        <v>3</v>
      </c>
    </row>
    <row r="2021" spans="1:4" x14ac:dyDescent="0.25">
      <c r="A2021">
        <v>2020</v>
      </c>
      <c r="D2021" s="3">
        <v>3</v>
      </c>
    </row>
    <row r="2022" spans="1:4" x14ac:dyDescent="0.25">
      <c r="A2022">
        <v>2021</v>
      </c>
    </row>
    <row r="2023" spans="1:4" x14ac:dyDescent="0.25">
      <c r="A2023">
        <v>2022</v>
      </c>
    </row>
    <row r="2024" spans="1:4" x14ac:dyDescent="0.25">
      <c r="A2024">
        <v>2023</v>
      </c>
    </row>
    <row r="2025" spans="1:4" x14ac:dyDescent="0.25">
      <c r="A2025">
        <v>2024</v>
      </c>
      <c r="C2025" s="2">
        <v>2</v>
      </c>
    </row>
    <row r="2026" spans="1:4" x14ac:dyDescent="0.25">
      <c r="A2026">
        <v>2025</v>
      </c>
      <c r="C2026" s="2">
        <v>2</v>
      </c>
    </row>
    <row r="2027" spans="1:4" x14ac:dyDescent="0.25">
      <c r="A2027">
        <v>2026</v>
      </c>
      <c r="C2027" s="2">
        <v>2</v>
      </c>
    </row>
    <row r="2028" spans="1:4" x14ac:dyDescent="0.25">
      <c r="A2028">
        <v>2027</v>
      </c>
      <c r="C2028" s="2">
        <v>2</v>
      </c>
    </row>
    <row r="2029" spans="1:4" x14ac:dyDescent="0.25">
      <c r="A2029">
        <v>2028</v>
      </c>
      <c r="C2029" s="2">
        <v>2</v>
      </c>
    </row>
    <row r="2030" spans="1:4" x14ac:dyDescent="0.25">
      <c r="A2030">
        <v>2029</v>
      </c>
      <c r="C2030" s="2">
        <v>2</v>
      </c>
    </row>
    <row r="2031" spans="1:4" x14ac:dyDescent="0.25">
      <c r="A2031">
        <v>2030</v>
      </c>
      <c r="B2031" s="4">
        <v>1</v>
      </c>
      <c r="C2031" s="2">
        <v>2</v>
      </c>
    </row>
    <row r="2032" spans="1:4" x14ac:dyDescent="0.25">
      <c r="A2032">
        <v>2031</v>
      </c>
      <c r="B2032" s="4">
        <v>1</v>
      </c>
      <c r="C2032" s="2">
        <v>2</v>
      </c>
    </row>
    <row r="2033" spans="1:5" x14ac:dyDescent="0.25">
      <c r="A2033">
        <v>2032</v>
      </c>
      <c r="B2033" s="4">
        <v>1</v>
      </c>
      <c r="C2033" s="2">
        <v>2</v>
      </c>
    </row>
    <row r="2034" spans="1:5" x14ac:dyDescent="0.25">
      <c r="A2034">
        <v>2033</v>
      </c>
      <c r="B2034" s="4">
        <v>1</v>
      </c>
    </row>
    <row r="2035" spans="1:5" x14ac:dyDescent="0.25">
      <c r="A2035">
        <v>2034</v>
      </c>
      <c r="B2035" s="4">
        <v>1</v>
      </c>
      <c r="E2035" s="5">
        <v>4</v>
      </c>
    </row>
    <row r="2036" spans="1:5" x14ac:dyDescent="0.25">
      <c r="A2036">
        <v>2035</v>
      </c>
      <c r="B2036" s="4">
        <v>1</v>
      </c>
      <c r="E2036" s="5">
        <v>4</v>
      </c>
    </row>
    <row r="2037" spans="1:5" x14ac:dyDescent="0.25">
      <c r="A2037">
        <v>2036</v>
      </c>
      <c r="B2037" s="4">
        <v>1</v>
      </c>
      <c r="D2037" s="3">
        <v>3</v>
      </c>
      <c r="E2037" s="5">
        <v>4</v>
      </c>
    </row>
    <row r="2038" spans="1:5" x14ac:dyDescent="0.25">
      <c r="A2038">
        <v>2037</v>
      </c>
      <c r="B2038" s="4">
        <v>1</v>
      </c>
      <c r="D2038" s="3">
        <v>3</v>
      </c>
      <c r="E2038" s="5">
        <v>4</v>
      </c>
    </row>
    <row r="2039" spans="1:5" x14ac:dyDescent="0.25">
      <c r="A2039">
        <v>2038</v>
      </c>
      <c r="D2039" s="3">
        <v>3</v>
      </c>
      <c r="E2039" s="5">
        <v>4</v>
      </c>
    </row>
    <row r="2040" spans="1:5" x14ac:dyDescent="0.25">
      <c r="A2040">
        <v>2039</v>
      </c>
      <c r="D2040" s="3">
        <v>3</v>
      </c>
      <c r="E2040" s="5">
        <v>4</v>
      </c>
    </row>
    <row r="2041" spans="1:5" x14ac:dyDescent="0.25">
      <c r="A2041">
        <v>2040</v>
      </c>
      <c r="D2041" s="3">
        <v>3</v>
      </c>
      <c r="E2041" s="5">
        <v>4</v>
      </c>
    </row>
    <row r="2042" spans="1:5" x14ac:dyDescent="0.25">
      <c r="A2042">
        <v>2041</v>
      </c>
      <c r="D2042" s="3">
        <v>3</v>
      </c>
      <c r="E2042" s="5">
        <v>4</v>
      </c>
    </row>
    <row r="2043" spans="1:5" x14ac:dyDescent="0.25">
      <c r="A2043">
        <v>2042</v>
      </c>
      <c r="D2043" s="3">
        <v>3</v>
      </c>
      <c r="E2043" s="5">
        <v>4</v>
      </c>
    </row>
    <row r="2044" spans="1:5" x14ac:dyDescent="0.25">
      <c r="A2044">
        <v>2043</v>
      </c>
      <c r="D2044" s="3">
        <v>3</v>
      </c>
    </row>
    <row r="2045" spans="1:5" x14ac:dyDescent="0.25">
      <c r="A2045">
        <v>2044</v>
      </c>
      <c r="D2045" s="3">
        <v>3</v>
      </c>
    </row>
    <row r="2046" spans="1:5" x14ac:dyDescent="0.25">
      <c r="A2046">
        <v>2045</v>
      </c>
    </row>
    <row r="2047" spans="1:5" x14ac:dyDescent="0.25">
      <c r="A2047">
        <v>2046</v>
      </c>
    </row>
    <row r="2048" spans="1:5" x14ac:dyDescent="0.25">
      <c r="A2048">
        <v>2047</v>
      </c>
      <c r="C2048" s="2">
        <v>2</v>
      </c>
    </row>
    <row r="2049" spans="1:5" x14ac:dyDescent="0.25">
      <c r="A2049">
        <v>2048</v>
      </c>
      <c r="C2049" s="2">
        <v>2</v>
      </c>
    </row>
    <row r="2050" spans="1:5" x14ac:dyDescent="0.25">
      <c r="A2050">
        <v>2049</v>
      </c>
      <c r="C2050" s="2">
        <v>2</v>
      </c>
    </row>
    <row r="2051" spans="1:5" x14ac:dyDescent="0.25">
      <c r="A2051">
        <v>2050</v>
      </c>
      <c r="C2051" s="2">
        <v>2</v>
      </c>
    </row>
    <row r="2052" spans="1:5" x14ac:dyDescent="0.25">
      <c r="A2052">
        <v>2051</v>
      </c>
      <c r="C2052" s="2">
        <v>2</v>
      </c>
    </row>
    <row r="2053" spans="1:5" x14ac:dyDescent="0.25">
      <c r="A2053">
        <v>2052</v>
      </c>
      <c r="C2053" s="2">
        <v>2</v>
      </c>
    </row>
    <row r="2054" spans="1:5" x14ac:dyDescent="0.25">
      <c r="A2054">
        <v>2053</v>
      </c>
      <c r="C2054" s="2">
        <v>2</v>
      </c>
    </row>
    <row r="2055" spans="1:5" x14ac:dyDescent="0.25">
      <c r="A2055">
        <v>2054</v>
      </c>
      <c r="C2055" s="2">
        <v>2</v>
      </c>
    </row>
    <row r="2056" spans="1:5" x14ac:dyDescent="0.25">
      <c r="A2056">
        <v>2055</v>
      </c>
      <c r="B2056" s="4">
        <v>1</v>
      </c>
      <c r="C2056" s="2">
        <v>2</v>
      </c>
    </row>
    <row r="2057" spans="1:5" x14ac:dyDescent="0.25">
      <c r="A2057">
        <v>2056</v>
      </c>
      <c r="B2057" s="4">
        <v>1</v>
      </c>
      <c r="C2057" s="2">
        <v>2</v>
      </c>
    </row>
    <row r="2058" spans="1:5" x14ac:dyDescent="0.25">
      <c r="A2058">
        <v>2057</v>
      </c>
      <c r="B2058" s="4">
        <v>1</v>
      </c>
    </row>
    <row r="2059" spans="1:5" x14ac:dyDescent="0.25">
      <c r="A2059">
        <v>2058</v>
      </c>
      <c r="B2059" s="4">
        <v>1</v>
      </c>
      <c r="E2059" s="5">
        <v>4</v>
      </c>
    </row>
    <row r="2060" spans="1:5" x14ac:dyDescent="0.25">
      <c r="A2060">
        <v>2059</v>
      </c>
      <c r="B2060" s="4">
        <v>1</v>
      </c>
      <c r="E2060" s="5">
        <v>4</v>
      </c>
    </row>
    <row r="2061" spans="1:5" x14ac:dyDescent="0.25">
      <c r="A2061">
        <v>2060</v>
      </c>
      <c r="B2061" s="4">
        <v>1</v>
      </c>
      <c r="D2061" s="3">
        <v>3</v>
      </c>
      <c r="E2061" s="5">
        <v>4</v>
      </c>
    </row>
    <row r="2062" spans="1:5" x14ac:dyDescent="0.25">
      <c r="A2062">
        <v>2061</v>
      </c>
      <c r="B2062" s="4">
        <v>1</v>
      </c>
      <c r="D2062" s="3">
        <v>3</v>
      </c>
      <c r="E2062" s="5">
        <v>4</v>
      </c>
    </row>
    <row r="2063" spans="1:5" x14ac:dyDescent="0.25">
      <c r="A2063">
        <v>2062</v>
      </c>
      <c r="D2063" s="3">
        <v>3</v>
      </c>
      <c r="E2063" s="5">
        <v>4</v>
      </c>
    </row>
    <row r="2064" spans="1:5" x14ac:dyDescent="0.25">
      <c r="A2064">
        <v>2063</v>
      </c>
      <c r="D2064" s="3">
        <v>3</v>
      </c>
      <c r="E2064" s="5">
        <v>4</v>
      </c>
    </row>
    <row r="2065" spans="1:5" x14ac:dyDescent="0.25">
      <c r="A2065">
        <v>2064</v>
      </c>
      <c r="D2065" s="3">
        <v>3</v>
      </c>
      <c r="E2065" s="5">
        <v>4</v>
      </c>
    </row>
    <row r="2066" spans="1:5" x14ac:dyDescent="0.25">
      <c r="A2066">
        <v>2065</v>
      </c>
      <c r="D2066" s="3">
        <v>3</v>
      </c>
      <c r="E2066" s="5">
        <v>4</v>
      </c>
    </row>
    <row r="2067" spans="1:5" x14ac:dyDescent="0.25">
      <c r="A2067">
        <v>2066</v>
      </c>
      <c r="D2067" s="3">
        <v>3</v>
      </c>
      <c r="E2067" s="5">
        <v>4</v>
      </c>
    </row>
    <row r="2068" spans="1:5" x14ac:dyDescent="0.25">
      <c r="A2068">
        <v>2067</v>
      </c>
      <c r="D2068" s="3">
        <v>3</v>
      </c>
    </row>
    <row r="2069" spans="1:5" x14ac:dyDescent="0.25">
      <c r="A2069">
        <v>2068</v>
      </c>
      <c r="D2069" s="3">
        <v>3</v>
      </c>
    </row>
    <row r="2070" spans="1:5" x14ac:dyDescent="0.25">
      <c r="A2070">
        <v>2069</v>
      </c>
    </row>
    <row r="2071" spans="1:5" x14ac:dyDescent="0.25">
      <c r="A2071">
        <v>2070</v>
      </c>
    </row>
    <row r="2072" spans="1:5" x14ac:dyDescent="0.25">
      <c r="A2072">
        <v>2071</v>
      </c>
    </row>
    <row r="2073" spans="1:5" x14ac:dyDescent="0.25">
      <c r="A2073">
        <v>2072</v>
      </c>
    </row>
    <row r="2074" spans="1:5" x14ac:dyDescent="0.25">
      <c r="A2074">
        <v>2073</v>
      </c>
      <c r="C2074" s="2">
        <v>2</v>
      </c>
    </row>
    <row r="2075" spans="1:5" x14ac:dyDescent="0.25">
      <c r="A2075">
        <v>2074</v>
      </c>
      <c r="C2075" s="2">
        <v>2</v>
      </c>
    </row>
    <row r="2076" spans="1:5" x14ac:dyDescent="0.25">
      <c r="A2076">
        <v>2075</v>
      </c>
      <c r="C2076" s="2">
        <v>2</v>
      </c>
    </row>
    <row r="2077" spans="1:5" x14ac:dyDescent="0.25">
      <c r="A2077">
        <v>2076</v>
      </c>
      <c r="C2077" s="2">
        <v>2</v>
      </c>
    </row>
    <row r="2078" spans="1:5" x14ac:dyDescent="0.25">
      <c r="A2078">
        <v>2077</v>
      </c>
      <c r="C2078" s="2">
        <v>2</v>
      </c>
    </row>
    <row r="2079" spans="1:5" x14ac:dyDescent="0.25">
      <c r="A2079">
        <v>2078</v>
      </c>
      <c r="B2079" s="4">
        <v>1</v>
      </c>
      <c r="C2079" s="2">
        <v>2</v>
      </c>
    </row>
    <row r="2080" spans="1:5" x14ac:dyDescent="0.25">
      <c r="A2080">
        <v>2079</v>
      </c>
      <c r="B2080" s="4">
        <v>1</v>
      </c>
      <c r="C2080" s="2">
        <v>2</v>
      </c>
    </row>
    <row r="2081" spans="1:5" x14ac:dyDescent="0.25">
      <c r="A2081">
        <v>2080</v>
      </c>
      <c r="B2081" s="4">
        <v>1</v>
      </c>
      <c r="C2081" s="2">
        <v>2</v>
      </c>
    </row>
    <row r="2082" spans="1:5" x14ac:dyDescent="0.25">
      <c r="A2082">
        <v>2081</v>
      </c>
      <c r="B2082" s="4">
        <v>1</v>
      </c>
    </row>
    <row r="2083" spans="1:5" x14ac:dyDescent="0.25">
      <c r="A2083">
        <v>2082</v>
      </c>
      <c r="B2083" s="4">
        <v>1</v>
      </c>
    </row>
    <row r="2084" spans="1:5" x14ac:dyDescent="0.25">
      <c r="A2084">
        <v>2083</v>
      </c>
      <c r="B2084" s="4">
        <v>1</v>
      </c>
      <c r="E2084" s="5">
        <v>4</v>
      </c>
    </row>
    <row r="2085" spans="1:5" x14ac:dyDescent="0.25">
      <c r="A2085">
        <v>2084</v>
      </c>
      <c r="B2085" s="4">
        <v>1</v>
      </c>
      <c r="D2085" s="3">
        <v>3</v>
      </c>
      <c r="E2085" s="5">
        <v>4</v>
      </c>
    </row>
    <row r="2086" spans="1:5" x14ac:dyDescent="0.25">
      <c r="A2086">
        <v>2085</v>
      </c>
      <c r="D2086" s="3">
        <v>3</v>
      </c>
      <c r="E2086" s="5">
        <v>4</v>
      </c>
    </row>
    <row r="2087" spans="1:5" x14ac:dyDescent="0.25">
      <c r="A2087">
        <v>2086</v>
      </c>
      <c r="D2087" s="3">
        <v>3</v>
      </c>
      <c r="E2087" s="5">
        <v>4</v>
      </c>
    </row>
    <row r="2088" spans="1:5" x14ac:dyDescent="0.25">
      <c r="A2088">
        <v>2087</v>
      </c>
      <c r="D2088" s="3">
        <v>3</v>
      </c>
      <c r="E2088" s="5">
        <v>4</v>
      </c>
    </row>
    <row r="2089" spans="1:5" x14ac:dyDescent="0.25">
      <c r="A2089">
        <v>2088</v>
      </c>
      <c r="D2089" s="3">
        <v>3</v>
      </c>
      <c r="E2089" s="5">
        <v>4</v>
      </c>
    </row>
    <row r="2090" spans="1:5" x14ac:dyDescent="0.25">
      <c r="A2090">
        <v>2089</v>
      </c>
      <c r="D2090" s="3">
        <v>3</v>
      </c>
      <c r="E2090" s="5">
        <v>4</v>
      </c>
    </row>
    <row r="2091" spans="1:5" x14ac:dyDescent="0.25">
      <c r="A2091">
        <v>2090</v>
      </c>
      <c r="D2091" s="3">
        <v>3</v>
      </c>
      <c r="E2091" s="5">
        <v>4</v>
      </c>
    </row>
    <row r="2092" spans="1:5" x14ac:dyDescent="0.25">
      <c r="A2092">
        <v>2091</v>
      </c>
      <c r="D2092" s="3">
        <v>3</v>
      </c>
      <c r="E2092" s="5">
        <v>4</v>
      </c>
    </row>
    <row r="2093" spans="1:5" x14ac:dyDescent="0.25">
      <c r="A2093">
        <v>2092</v>
      </c>
    </row>
    <row r="2094" spans="1:5" x14ac:dyDescent="0.25">
      <c r="A2094">
        <v>2093</v>
      </c>
    </row>
    <row r="2095" spans="1:5" x14ac:dyDescent="0.25">
      <c r="A2095">
        <v>2094</v>
      </c>
    </row>
    <row r="2096" spans="1:5" x14ac:dyDescent="0.25">
      <c r="A2096">
        <v>2095</v>
      </c>
    </row>
    <row r="2097" spans="1:5" x14ac:dyDescent="0.25">
      <c r="A2097">
        <v>2096</v>
      </c>
      <c r="C2097" s="2">
        <v>2</v>
      </c>
    </row>
    <row r="2098" spans="1:5" x14ac:dyDescent="0.25">
      <c r="A2098">
        <v>2097</v>
      </c>
      <c r="C2098" s="2">
        <v>2</v>
      </c>
    </row>
    <row r="2099" spans="1:5" x14ac:dyDescent="0.25">
      <c r="A2099">
        <v>2098</v>
      </c>
      <c r="C2099" s="2">
        <v>2</v>
      </c>
    </row>
    <row r="2100" spans="1:5" x14ac:dyDescent="0.25">
      <c r="A2100">
        <v>2099</v>
      </c>
      <c r="C2100" s="2">
        <v>2</v>
      </c>
    </row>
    <row r="2101" spans="1:5" x14ac:dyDescent="0.25">
      <c r="A2101">
        <v>2100</v>
      </c>
      <c r="C2101" s="2">
        <v>2</v>
      </c>
    </row>
    <row r="2102" spans="1:5" x14ac:dyDescent="0.25">
      <c r="A2102">
        <v>2101</v>
      </c>
      <c r="B2102" s="4">
        <v>1</v>
      </c>
      <c r="C2102" s="2">
        <v>2</v>
      </c>
    </row>
    <row r="2103" spans="1:5" x14ac:dyDescent="0.25">
      <c r="A2103">
        <v>2102</v>
      </c>
      <c r="B2103" s="4">
        <v>1</v>
      </c>
      <c r="C2103" s="2">
        <v>2</v>
      </c>
    </row>
    <row r="2104" spans="1:5" x14ac:dyDescent="0.25">
      <c r="A2104">
        <v>2103</v>
      </c>
      <c r="B2104" s="4">
        <v>1</v>
      </c>
      <c r="C2104" s="2">
        <v>2</v>
      </c>
    </row>
    <row r="2105" spans="1:5" x14ac:dyDescent="0.25">
      <c r="A2105">
        <v>2104</v>
      </c>
      <c r="B2105" s="4">
        <v>1</v>
      </c>
    </row>
    <row r="2106" spans="1:5" x14ac:dyDescent="0.25">
      <c r="A2106">
        <v>2105</v>
      </c>
      <c r="B2106" s="4">
        <v>1</v>
      </c>
    </row>
    <row r="2107" spans="1:5" x14ac:dyDescent="0.25">
      <c r="A2107">
        <v>2106</v>
      </c>
      <c r="B2107" s="4">
        <v>1</v>
      </c>
    </row>
    <row r="2108" spans="1:5" x14ac:dyDescent="0.25">
      <c r="A2108">
        <v>2107</v>
      </c>
      <c r="B2108" s="4">
        <v>1</v>
      </c>
      <c r="E2108" s="5">
        <v>4</v>
      </c>
    </row>
    <row r="2109" spans="1:5" x14ac:dyDescent="0.25">
      <c r="A2109">
        <v>2108</v>
      </c>
      <c r="B2109" s="4">
        <v>1</v>
      </c>
      <c r="D2109" s="3">
        <v>3</v>
      </c>
      <c r="E2109" s="5">
        <v>4</v>
      </c>
    </row>
    <row r="2110" spans="1:5" x14ac:dyDescent="0.25">
      <c r="A2110">
        <v>2109</v>
      </c>
      <c r="D2110" s="3">
        <v>3</v>
      </c>
      <c r="E2110" s="5">
        <v>4</v>
      </c>
    </row>
    <row r="2111" spans="1:5" x14ac:dyDescent="0.25">
      <c r="A2111">
        <v>2110</v>
      </c>
      <c r="D2111" s="3">
        <v>3</v>
      </c>
      <c r="E2111" s="5">
        <v>4</v>
      </c>
    </row>
    <row r="2112" spans="1:5" x14ac:dyDescent="0.25">
      <c r="A2112">
        <v>2111</v>
      </c>
      <c r="D2112" s="3">
        <v>3</v>
      </c>
      <c r="E2112" s="5">
        <v>4</v>
      </c>
    </row>
    <row r="2113" spans="1:5" x14ac:dyDescent="0.25">
      <c r="A2113">
        <v>2112</v>
      </c>
      <c r="D2113" s="3">
        <v>3</v>
      </c>
      <c r="E2113" s="5">
        <v>4</v>
      </c>
    </row>
    <row r="2114" spans="1:5" x14ac:dyDescent="0.25">
      <c r="A2114">
        <v>2113</v>
      </c>
      <c r="D2114" s="3">
        <v>3</v>
      </c>
      <c r="E2114" s="5">
        <v>4</v>
      </c>
    </row>
    <row r="2115" spans="1:5" x14ac:dyDescent="0.25">
      <c r="A2115">
        <v>2114</v>
      </c>
      <c r="D2115" s="3">
        <v>3</v>
      </c>
      <c r="E2115" s="5">
        <v>4</v>
      </c>
    </row>
    <row r="2116" spans="1:5" x14ac:dyDescent="0.25">
      <c r="A2116">
        <v>2115</v>
      </c>
      <c r="C2116" s="2">
        <v>2</v>
      </c>
      <c r="D2116" s="3">
        <v>3</v>
      </c>
    </row>
    <row r="2117" spans="1:5" x14ac:dyDescent="0.25">
      <c r="A2117">
        <v>2116</v>
      </c>
      <c r="C2117" s="2">
        <v>2</v>
      </c>
    </row>
    <row r="2118" spans="1:5" x14ac:dyDescent="0.25">
      <c r="A2118">
        <v>2117</v>
      </c>
      <c r="C2118" s="2">
        <v>2</v>
      </c>
    </row>
    <row r="2119" spans="1:5" x14ac:dyDescent="0.25">
      <c r="A2119">
        <v>2118</v>
      </c>
      <c r="C2119" s="2">
        <v>2</v>
      </c>
    </row>
    <row r="2120" spans="1:5" x14ac:dyDescent="0.25">
      <c r="A2120">
        <v>2119</v>
      </c>
      <c r="C2120" s="2">
        <v>2</v>
      </c>
    </row>
    <row r="2121" spans="1:5" x14ac:dyDescent="0.25">
      <c r="A2121">
        <v>2120</v>
      </c>
      <c r="C2121" s="2">
        <v>2</v>
      </c>
    </row>
    <row r="2122" spans="1:5" x14ac:dyDescent="0.25">
      <c r="A2122">
        <v>2121</v>
      </c>
      <c r="C2122" s="2">
        <v>2</v>
      </c>
    </row>
    <row r="2123" spans="1:5" x14ac:dyDescent="0.25">
      <c r="A2123">
        <v>2122</v>
      </c>
      <c r="B2123" s="4">
        <v>1</v>
      </c>
      <c r="C2123" s="2">
        <v>2</v>
      </c>
    </row>
    <row r="2124" spans="1:5" x14ac:dyDescent="0.25">
      <c r="A2124">
        <v>2123</v>
      </c>
      <c r="B2124" s="4">
        <v>1</v>
      </c>
      <c r="C2124" s="2">
        <v>2</v>
      </c>
    </row>
    <row r="2125" spans="1:5" x14ac:dyDescent="0.25">
      <c r="A2125">
        <v>2124</v>
      </c>
      <c r="B2125" s="4">
        <v>1</v>
      </c>
    </row>
    <row r="2126" spans="1:5" x14ac:dyDescent="0.25">
      <c r="A2126">
        <v>2125</v>
      </c>
      <c r="B2126" s="4">
        <v>1</v>
      </c>
    </row>
    <row r="2127" spans="1:5" x14ac:dyDescent="0.25">
      <c r="A2127">
        <v>2126</v>
      </c>
      <c r="B2127" s="4">
        <v>1</v>
      </c>
    </row>
    <row r="2128" spans="1:5" x14ac:dyDescent="0.25">
      <c r="A2128">
        <v>2127</v>
      </c>
      <c r="B2128" s="4">
        <v>1</v>
      </c>
    </row>
    <row r="2129" spans="1:5" x14ac:dyDescent="0.25">
      <c r="A2129">
        <v>2128</v>
      </c>
      <c r="B2129" s="4">
        <v>1</v>
      </c>
      <c r="E2129" s="5">
        <v>4</v>
      </c>
    </row>
    <row r="2130" spans="1:5" x14ac:dyDescent="0.25">
      <c r="A2130">
        <v>2129</v>
      </c>
      <c r="B2130" s="4">
        <v>1</v>
      </c>
      <c r="E2130" s="5">
        <v>4</v>
      </c>
    </row>
    <row r="2131" spans="1:5" x14ac:dyDescent="0.25">
      <c r="A2131">
        <v>2130</v>
      </c>
      <c r="D2131" s="3">
        <v>3</v>
      </c>
      <c r="E2131" s="5">
        <v>4</v>
      </c>
    </row>
    <row r="2132" spans="1:5" x14ac:dyDescent="0.25">
      <c r="A2132">
        <v>2131</v>
      </c>
      <c r="D2132" s="3">
        <v>3</v>
      </c>
      <c r="E2132" s="5">
        <v>4</v>
      </c>
    </row>
    <row r="2133" spans="1:5" x14ac:dyDescent="0.25">
      <c r="A2133">
        <v>2132</v>
      </c>
      <c r="D2133" s="3">
        <v>3</v>
      </c>
      <c r="E2133" s="5">
        <v>4</v>
      </c>
    </row>
    <row r="2134" spans="1:5" x14ac:dyDescent="0.25">
      <c r="A2134">
        <v>2133</v>
      </c>
      <c r="D2134" s="3">
        <v>3</v>
      </c>
      <c r="E2134" s="5">
        <v>4</v>
      </c>
    </row>
    <row r="2135" spans="1:5" x14ac:dyDescent="0.25">
      <c r="A2135">
        <v>2134</v>
      </c>
      <c r="D2135" s="3">
        <v>3</v>
      </c>
      <c r="E2135" s="5">
        <v>4</v>
      </c>
    </row>
    <row r="2136" spans="1:5" x14ac:dyDescent="0.25">
      <c r="A2136">
        <v>2135</v>
      </c>
      <c r="D2136" s="3">
        <v>3</v>
      </c>
      <c r="E2136" s="5">
        <v>4</v>
      </c>
    </row>
    <row r="2137" spans="1:5" x14ac:dyDescent="0.25">
      <c r="A2137">
        <v>2136</v>
      </c>
      <c r="C2137" s="2">
        <v>2</v>
      </c>
      <c r="D2137" s="3">
        <v>3</v>
      </c>
      <c r="E2137" s="5">
        <v>4</v>
      </c>
    </row>
    <row r="2138" spans="1:5" x14ac:dyDescent="0.25">
      <c r="A2138">
        <v>2137</v>
      </c>
      <c r="C2138" s="2">
        <v>2</v>
      </c>
      <c r="D2138" s="3">
        <v>3</v>
      </c>
    </row>
    <row r="2139" spans="1:5" x14ac:dyDescent="0.25">
      <c r="A2139">
        <v>2138</v>
      </c>
      <c r="C2139" s="2">
        <v>2</v>
      </c>
    </row>
    <row r="2140" spans="1:5" x14ac:dyDescent="0.25">
      <c r="A2140">
        <v>2139</v>
      </c>
      <c r="C2140" s="2">
        <v>2</v>
      </c>
    </row>
    <row r="2141" spans="1:5" x14ac:dyDescent="0.25">
      <c r="A2141">
        <v>2140</v>
      </c>
      <c r="C2141" s="2">
        <v>2</v>
      </c>
    </row>
    <row r="2142" spans="1:5" x14ac:dyDescent="0.25">
      <c r="A2142">
        <v>2141</v>
      </c>
      <c r="C2142" s="2">
        <v>2</v>
      </c>
    </row>
    <row r="2143" spans="1:5" x14ac:dyDescent="0.25">
      <c r="A2143">
        <v>2142</v>
      </c>
      <c r="C2143" s="2">
        <v>2</v>
      </c>
    </row>
    <row r="2144" spans="1:5" x14ac:dyDescent="0.25">
      <c r="A2144">
        <v>2143</v>
      </c>
      <c r="C2144" s="2">
        <v>2</v>
      </c>
    </row>
    <row r="2145" spans="1:6" x14ac:dyDescent="0.25">
      <c r="A2145">
        <v>2144</v>
      </c>
      <c r="B2145" s="4">
        <v>1</v>
      </c>
      <c r="C2145" s="2">
        <v>2</v>
      </c>
    </row>
    <row r="2146" spans="1:6" x14ac:dyDescent="0.25">
      <c r="A2146">
        <v>2145</v>
      </c>
      <c r="B2146" s="4">
        <v>1</v>
      </c>
      <c r="C2146" s="2">
        <v>2</v>
      </c>
    </row>
    <row r="2147" spans="1:6" x14ac:dyDescent="0.25">
      <c r="A2147">
        <v>2146</v>
      </c>
      <c r="B2147" s="4">
        <v>1</v>
      </c>
    </row>
    <row r="2148" spans="1:6" x14ac:dyDescent="0.25">
      <c r="A2148">
        <v>2147</v>
      </c>
      <c r="B2148" s="4">
        <v>1</v>
      </c>
    </row>
    <row r="2149" spans="1:6" x14ac:dyDescent="0.25">
      <c r="A2149">
        <v>2148</v>
      </c>
      <c r="B2149" s="4">
        <v>1</v>
      </c>
    </row>
    <row r="2150" spans="1:6" x14ac:dyDescent="0.25">
      <c r="A2150">
        <v>2149</v>
      </c>
      <c r="B2150" s="4">
        <v>1</v>
      </c>
    </row>
    <row r="2151" spans="1:6" x14ac:dyDescent="0.25">
      <c r="A2151">
        <v>2150</v>
      </c>
      <c r="B2151" s="4">
        <v>1</v>
      </c>
    </row>
    <row r="2152" spans="1:6" x14ac:dyDescent="0.25">
      <c r="A2152">
        <v>2151</v>
      </c>
      <c r="B2152" s="4">
        <v>1</v>
      </c>
    </row>
    <row r="2153" spans="1:6" x14ac:dyDescent="0.25">
      <c r="A2153">
        <v>2152</v>
      </c>
      <c r="B2153" s="4">
        <v>1</v>
      </c>
    </row>
    <row r="2154" spans="1:6" x14ac:dyDescent="0.25">
      <c r="A2154">
        <v>2153</v>
      </c>
      <c r="B2154" s="4">
        <v>1</v>
      </c>
      <c r="E2154" s="5">
        <v>4</v>
      </c>
    </row>
    <row r="2155" spans="1:6" x14ac:dyDescent="0.25">
      <c r="A2155">
        <v>2154</v>
      </c>
      <c r="B2155" s="4">
        <v>1</v>
      </c>
      <c r="D2155" s="3">
        <v>3</v>
      </c>
      <c r="E2155" s="5">
        <v>4</v>
      </c>
    </row>
    <row r="2156" spans="1:6" x14ac:dyDescent="0.25">
      <c r="A2156">
        <v>2155</v>
      </c>
      <c r="D2156" s="3">
        <v>3</v>
      </c>
      <c r="E2156" s="5">
        <v>4</v>
      </c>
    </row>
    <row r="2157" spans="1:6" x14ac:dyDescent="0.25">
      <c r="A2157">
        <v>2156</v>
      </c>
      <c r="D2157" s="3">
        <v>3</v>
      </c>
      <c r="E2157" s="5">
        <v>4</v>
      </c>
      <c r="F2157" t="s">
        <v>22</v>
      </c>
    </row>
    <row r="2158" spans="1:6" x14ac:dyDescent="0.25">
      <c r="A2158">
        <v>2157</v>
      </c>
    </row>
    <row r="2159" spans="1:6" x14ac:dyDescent="0.25">
      <c r="A2159">
        <v>2158</v>
      </c>
      <c r="F2159" t="s">
        <v>22</v>
      </c>
    </row>
    <row r="2160" spans="1:6" x14ac:dyDescent="0.25">
      <c r="A2160">
        <v>2159</v>
      </c>
      <c r="C2160" s="2">
        <v>2</v>
      </c>
    </row>
    <row r="2161" spans="1:5" x14ac:dyDescent="0.25">
      <c r="A2161">
        <v>2160</v>
      </c>
      <c r="C2161" s="2">
        <v>2</v>
      </c>
    </row>
    <row r="2162" spans="1:5" x14ac:dyDescent="0.25">
      <c r="A2162">
        <v>2161</v>
      </c>
      <c r="C2162" s="2">
        <v>2</v>
      </c>
    </row>
    <row r="2163" spans="1:5" x14ac:dyDescent="0.25">
      <c r="A2163">
        <v>2162</v>
      </c>
      <c r="C2163" s="2">
        <v>2</v>
      </c>
    </row>
    <row r="2164" spans="1:5" x14ac:dyDescent="0.25">
      <c r="A2164">
        <v>2163</v>
      </c>
      <c r="C2164" s="2">
        <v>2</v>
      </c>
    </row>
    <row r="2165" spans="1:5" x14ac:dyDescent="0.25">
      <c r="A2165">
        <v>2164</v>
      </c>
      <c r="C2165" s="2">
        <v>2</v>
      </c>
    </row>
    <row r="2166" spans="1:5" x14ac:dyDescent="0.25">
      <c r="A2166">
        <v>2165</v>
      </c>
      <c r="B2166" s="4">
        <v>1</v>
      </c>
      <c r="C2166" s="2">
        <v>2</v>
      </c>
    </row>
    <row r="2167" spans="1:5" x14ac:dyDescent="0.25">
      <c r="A2167">
        <v>2166</v>
      </c>
      <c r="B2167" s="4">
        <v>1</v>
      </c>
      <c r="C2167" s="2">
        <v>2</v>
      </c>
    </row>
    <row r="2168" spans="1:5" x14ac:dyDescent="0.25">
      <c r="A2168">
        <v>2167</v>
      </c>
      <c r="B2168" s="4">
        <v>1</v>
      </c>
      <c r="C2168" s="2">
        <v>2</v>
      </c>
    </row>
    <row r="2169" spans="1:5" x14ac:dyDescent="0.25">
      <c r="A2169">
        <v>2168</v>
      </c>
      <c r="B2169" s="4">
        <v>1</v>
      </c>
      <c r="E2169" s="5">
        <v>4</v>
      </c>
    </row>
    <row r="2170" spans="1:5" x14ac:dyDescent="0.25">
      <c r="A2170">
        <v>2169</v>
      </c>
      <c r="B2170" s="4">
        <v>1</v>
      </c>
      <c r="E2170" s="5">
        <v>4</v>
      </c>
    </row>
    <row r="2171" spans="1:5" x14ac:dyDescent="0.25">
      <c r="A2171">
        <v>2170</v>
      </c>
      <c r="B2171" s="4">
        <v>1</v>
      </c>
      <c r="D2171" s="3">
        <v>3</v>
      </c>
      <c r="E2171" s="5">
        <v>4</v>
      </c>
    </row>
    <row r="2172" spans="1:5" x14ac:dyDescent="0.25">
      <c r="A2172">
        <v>2171</v>
      </c>
      <c r="B2172" s="4">
        <v>1</v>
      </c>
      <c r="D2172" s="3">
        <v>3</v>
      </c>
      <c r="E2172" s="5">
        <v>4</v>
      </c>
    </row>
    <row r="2173" spans="1:5" x14ac:dyDescent="0.25">
      <c r="A2173">
        <v>2172</v>
      </c>
      <c r="B2173" s="4">
        <v>1</v>
      </c>
      <c r="D2173" s="3">
        <v>3</v>
      </c>
      <c r="E2173" s="5">
        <v>4</v>
      </c>
    </row>
    <row r="2174" spans="1:5" x14ac:dyDescent="0.25">
      <c r="A2174">
        <v>2173</v>
      </c>
      <c r="B2174" s="4">
        <v>1</v>
      </c>
      <c r="D2174" s="3">
        <v>3</v>
      </c>
      <c r="E2174" s="5">
        <v>4</v>
      </c>
    </row>
    <row r="2175" spans="1:5" x14ac:dyDescent="0.25">
      <c r="A2175">
        <v>2174</v>
      </c>
      <c r="D2175" s="3">
        <v>3</v>
      </c>
      <c r="E2175" s="5">
        <v>4</v>
      </c>
    </row>
    <row r="2176" spans="1:5" x14ac:dyDescent="0.25">
      <c r="A2176">
        <v>2175</v>
      </c>
      <c r="D2176" s="3">
        <v>3</v>
      </c>
      <c r="E2176" s="5">
        <v>4</v>
      </c>
    </row>
    <row r="2177" spans="1:5" x14ac:dyDescent="0.25">
      <c r="A2177">
        <v>2176</v>
      </c>
      <c r="D2177" s="3">
        <v>3</v>
      </c>
      <c r="E2177" s="5">
        <v>4</v>
      </c>
    </row>
    <row r="2178" spans="1:5" x14ac:dyDescent="0.25">
      <c r="A2178">
        <v>2177</v>
      </c>
      <c r="D2178" s="3">
        <v>3</v>
      </c>
      <c r="E2178" s="5">
        <v>4</v>
      </c>
    </row>
    <row r="2179" spans="1:5" x14ac:dyDescent="0.25">
      <c r="A2179">
        <v>2178</v>
      </c>
      <c r="D2179" s="3">
        <v>3</v>
      </c>
    </row>
    <row r="2180" spans="1:5" x14ac:dyDescent="0.25">
      <c r="A2180">
        <v>2179</v>
      </c>
      <c r="D2180" s="3">
        <v>3</v>
      </c>
    </row>
    <row r="2181" spans="1:5" x14ac:dyDescent="0.25">
      <c r="A2181">
        <v>2180</v>
      </c>
    </row>
    <row r="2182" spans="1:5" x14ac:dyDescent="0.25">
      <c r="A2182">
        <v>2181</v>
      </c>
    </row>
    <row r="2183" spans="1:5" x14ac:dyDescent="0.25">
      <c r="A2183">
        <v>2182</v>
      </c>
      <c r="C2183" s="2">
        <v>2</v>
      </c>
    </row>
    <row r="2184" spans="1:5" x14ac:dyDescent="0.25">
      <c r="A2184">
        <v>2183</v>
      </c>
      <c r="C2184" s="2">
        <v>2</v>
      </c>
    </row>
    <row r="2185" spans="1:5" x14ac:dyDescent="0.25">
      <c r="A2185">
        <v>2184</v>
      </c>
      <c r="C2185" s="2">
        <v>2</v>
      </c>
    </row>
    <row r="2186" spans="1:5" x14ac:dyDescent="0.25">
      <c r="A2186">
        <v>2185</v>
      </c>
      <c r="C2186" s="2">
        <v>2</v>
      </c>
    </row>
    <row r="2187" spans="1:5" x14ac:dyDescent="0.25">
      <c r="A2187">
        <v>2186</v>
      </c>
      <c r="C2187" s="2">
        <v>2</v>
      </c>
    </row>
    <row r="2188" spans="1:5" x14ac:dyDescent="0.25">
      <c r="A2188">
        <v>2187</v>
      </c>
      <c r="C2188" s="2">
        <v>2</v>
      </c>
    </row>
    <row r="2189" spans="1:5" x14ac:dyDescent="0.25">
      <c r="A2189">
        <v>2188</v>
      </c>
      <c r="C2189" s="2">
        <v>2</v>
      </c>
    </row>
    <row r="2190" spans="1:5" x14ac:dyDescent="0.25">
      <c r="A2190">
        <v>2189</v>
      </c>
      <c r="C2190" s="2">
        <v>2</v>
      </c>
    </row>
    <row r="2191" spans="1:5" x14ac:dyDescent="0.25">
      <c r="A2191">
        <v>2190</v>
      </c>
      <c r="C2191" s="2">
        <v>2</v>
      </c>
    </row>
    <row r="2192" spans="1:5" x14ac:dyDescent="0.25">
      <c r="A2192">
        <v>2191</v>
      </c>
      <c r="C2192" s="2">
        <v>2</v>
      </c>
    </row>
    <row r="2193" spans="1:5" x14ac:dyDescent="0.25">
      <c r="A2193">
        <v>2192</v>
      </c>
      <c r="B2193" s="4">
        <v>1</v>
      </c>
      <c r="E2193" s="5">
        <v>4</v>
      </c>
    </row>
    <row r="2194" spans="1:5" x14ac:dyDescent="0.25">
      <c r="A2194">
        <v>2193</v>
      </c>
      <c r="B2194" s="4">
        <v>1</v>
      </c>
      <c r="E2194" s="5">
        <v>4</v>
      </c>
    </row>
    <row r="2195" spans="1:5" x14ac:dyDescent="0.25">
      <c r="A2195">
        <v>2194</v>
      </c>
      <c r="B2195" s="4">
        <v>1</v>
      </c>
      <c r="E2195" s="5">
        <v>4</v>
      </c>
    </row>
    <row r="2196" spans="1:5" x14ac:dyDescent="0.25">
      <c r="A2196">
        <v>2195</v>
      </c>
      <c r="B2196" s="4">
        <v>1</v>
      </c>
      <c r="E2196" s="5">
        <v>4</v>
      </c>
    </row>
    <row r="2197" spans="1:5" x14ac:dyDescent="0.25">
      <c r="A2197">
        <v>2196</v>
      </c>
      <c r="B2197" s="4">
        <v>1</v>
      </c>
      <c r="D2197" s="3">
        <v>3</v>
      </c>
      <c r="E2197" s="5">
        <v>4</v>
      </c>
    </row>
    <row r="2198" spans="1:5" x14ac:dyDescent="0.25">
      <c r="A2198">
        <v>2197</v>
      </c>
      <c r="B2198" s="4">
        <v>1</v>
      </c>
      <c r="D2198" s="3">
        <v>3</v>
      </c>
      <c r="E2198" s="5">
        <v>4</v>
      </c>
    </row>
    <row r="2199" spans="1:5" x14ac:dyDescent="0.25">
      <c r="A2199">
        <v>2198</v>
      </c>
      <c r="B2199" s="4">
        <v>1</v>
      </c>
      <c r="D2199" s="3">
        <v>3</v>
      </c>
      <c r="E2199" s="5">
        <v>4</v>
      </c>
    </row>
    <row r="2200" spans="1:5" x14ac:dyDescent="0.25">
      <c r="A2200">
        <v>2199</v>
      </c>
      <c r="B2200" s="4">
        <v>1</v>
      </c>
      <c r="D2200" s="3">
        <v>3</v>
      </c>
      <c r="E2200" s="5">
        <v>4</v>
      </c>
    </row>
    <row r="2201" spans="1:5" x14ac:dyDescent="0.25">
      <c r="A2201">
        <v>2200</v>
      </c>
      <c r="D2201" s="3">
        <v>3</v>
      </c>
      <c r="E2201" s="5">
        <v>4</v>
      </c>
    </row>
    <row r="2202" spans="1:5" x14ac:dyDescent="0.25">
      <c r="A2202">
        <v>2201</v>
      </c>
      <c r="D2202" s="3">
        <v>3</v>
      </c>
      <c r="E2202" s="5">
        <v>4</v>
      </c>
    </row>
    <row r="2203" spans="1:5" x14ac:dyDescent="0.25">
      <c r="A2203">
        <v>2202</v>
      </c>
      <c r="D2203" s="3">
        <v>3</v>
      </c>
    </row>
    <row r="2204" spans="1:5" x14ac:dyDescent="0.25">
      <c r="A2204">
        <v>2203</v>
      </c>
      <c r="D2204" s="3">
        <v>3</v>
      </c>
    </row>
    <row r="2205" spans="1:5" x14ac:dyDescent="0.25">
      <c r="A2205">
        <v>2204</v>
      </c>
      <c r="D2205" s="3">
        <v>3</v>
      </c>
    </row>
    <row r="2206" spans="1:5" x14ac:dyDescent="0.25">
      <c r="A2206">
        <v>2205</v>
      </c>
      <c r="D2206" s="3">
        <v>3</v>
      </c>
    </row>
    <row r="2207" spans="1:5" x14ac:dyDescent="0.25">
      <c r="A2207">
        <v>2206</v>
      </c>
    </row>
    <row r="2208" spans="1:5" x14ac:dyDescent="0.25">
      <c r="A2208">
        <v>2207</v>
      </c>
    </row>
    <row r="2209" spans="1:5" x14ac:dyDescent="0.25">
      <c r="A2209">
        <v>2208</v>
      </c>
    </row>
    <row r="2210" spans="1:5" x14ac:dyDescent="0.25">
      <c r="A2210">
        <v>2209</v>
      </c>
    </row>
    <row r="2211" spans="1:5" x14ac:dyDescent="0.25">
      <c r="A2211">
        <v>2210</v>
      </c>
      <c r="C2211" s="2">
        <v>2</v>
      </c>
    </row>
    <row r="2212" spans="1:5" x14ac:dyDescent="0.25">
      <c r="A2212">
        <v>2211</v>
      </c>
      <c r="C2212" s="2">
        <v>2</v>
      </c>
    </row>
    <row r="2213" spans="1:5" x14ac:dyDescent="0.25">
      <c r="A2213">
        <v>2212</v>
      </c>
      <c r="C2213" s="2">
        <v>2</v>
      </c>
    </row>
    <row r="2214" spans="1:5" x14ac:dyDescent="0.25">
      <c r="A2214">
        <v>2213</v>
      </c>
      <c r="C2214" s="2">
        <v>2</v>
      </c>
    </row>
    <row r="2215" spans="1:5" x14ac:dyDescent="0.25">
      <c r="A2215">
        <v>2214</v>
      </c>
      <c r="C2215" s="2">
        <v>2</v>
      </c>
    </row>
    <row r="2216" spans="1:5" x14ac:dyDescent="0.25">
      <c r="A2216">
        <v>2215</v>
      </c>
      <c r="C2216" s="2">
        <v>2</v>
      </c>
    </row>
    <row r="2217" spans="1:5" x14ac:dyDescent="0.25">
      <c r="A2217">
        <v>2216</v>
      </c>
      <c r="B2217" s="4">
        <v>1</v>
      </c>
      <c r="C2217" s="2">
        <v>2</v>
      </c>
    </row>
    <row r="2218" spans="1:5" x14ac:dyDescent="0.25">
      <c r="A2218">
        <v>2217</v>
      </c>
      <c r="B2218" s="4">
        <v>1</v>
      </c>
      <c r="C2218" s="2">
        <v>2</v>
      </c>
    </row>
    <row r="2219" spans="1:5" x14ac:dyDescent="0.25">
      <c r="A2219">
        <v>2218</v>
      </c>
      <c r="B2219" s="4">
        <v>1</v>
      </c>
      <c r="C2219" s="2">
        <v>2</v>
      </c>
    </row>
    <row r="2220" spans="1:5" x14ac:dyDescent="0.25">
      <c r="A2220">
        <v>2219</v>
      </c>
      <c r="B2220" s="4">
        <v>1</v>
      </c>
      <c r="C2220" s="2">
        <v>2</v>
      </c>
    </row>
    <row r="2221" spans="1:5" x14ac:dyDescent="0.25">
      <c r="A2221">
        <v>2220</v>
      </c>
      <c r="B2221" s="4">
        <v>1</v>
      </c>
      <c r="E2221" s="5">
        <v>4</v>
      </c>
    </row>
    <row r="2222" spans="1:5" x14ac:dyDescent="0.25">
      <c r="A2222">
        <v>2221</v>
      </c>
      <c r="B2222" s="4">
        <v>1</v>
      </c>
      <c r="D2222" s="3">
        <v>3</v>
      </c>
      <c r="E2222" s="5">
        <v>4</v>
      </c>
    </row>
    <row r="2223" spans="1:5" x14ac:dyDescent="0.25">
      <c r="A2223">
        <v>2222</v>
      </c>
      <c r="B2223" s="4">
        <v>1</v>
      </c>
      <c r="D2223" s="3">
        <v>3</v>
      </c>
      <c r="E2223" s="5">
        <v>4</v>
      </c>
    </row>
    <row r="2224" spans="1:5" x14ac:dyDescent="0.25">
      <c r="A2224">
        <v>2223</v>
      </c>
      <c r="B2224" s="4">
        <v>1</v>
      </c>
      <c r="D2224" s="3">
        <v>3</v>
      </c>
      <c r="E2224" s="5">
        <v>4</v>
      </c>
    </row>
    <row r="2225" spans="1:5" x14ac:dyDescent="0.25">
      <c r="A2225">
        <v>2224</v>
      </c>
      <c r="D2225" s="3">
        <v>3</v>
      </c>
      <c r="E2225" s="5">
        <v>4</v>
      </c>
    </row>
    <row r="2226" spans="1:5" x14ac:dyDescent="0.25">
      <c r="A2226">
        <v>2225</v>
      </c>
      <c r="D2226" s="3">
        <v>3</v>
      </c>
      <c r="E2226" s="5">
        <v>4</v>
      </c>
    </row>
    <row r="2227" spans="1:5" x14ac:dyDescent="0.25">
      <c r="A2227">
        <v>2226</v>
      </c>
      <c r="D2227" s="3">
        <v>3</v>
      </c>
      <c r="E2227" s="5">
        <v>4</v>
      </c>
    </row>
    <row r="2228" spans="1:5" x14ac:dyDescent="0.25">
      <c r="A2228">
        <v>2227</v>
      </c>
      <c r="D2228" s="3">
        <v>3</v>
      </c>
      <c r="E2228" s="5">
        <v>4</v>
      </c>
    </row>
    <row r="2229" spans="1:5" x14ac:dyDescent="0.25">
      <c r="A2229">
        <v>2228</v>
      </c>
      <c r="D2229" s="3">
        <v>3</v>
      </c>
      <c r="E2229" s="5">
        <v>4</v>
      </c>
    </row>
    <row r="2230" spans="1:5" x14ac:dyDescent="0.25">
      <c r="A2230">
        <v>2229</v>
      </c>
      <c r="D2230" s="3">
        <v>3</v>
      </c>
    </row>
    <row r="2231" spans="1:5" x14ac:dyDescent="0.25">
      <c r="A2231">
        <v>2230</v>
      </c>
    </row>
    <row r="2232" spans="1:5" x14ac:dyDescent="0.25">
      <c r="A2232">
        <v>2231</v>
      </c>
    </row>
    <row r="2233" spans="1:5" x14ac:dyDescent="0.25">
      <c r="A2233">
        <v>2232</v>
      </c>
    </row>
    <row r="2234" spans="1:5" x14ac:dyDescent="0.25">
      <c r="A2234">
        <v>2233</v>
      </c>
    </row>
    <row r="2235" spans="1:5" x14ac:dyDescent="0.25">
      <c r="A2235">
        <v>2234</v>
      </c>
    </row>
    <row r="2236" spans="1:5" x14ac:dyDescent="0.25">
      <c r="A2236">
        <v>2235</v>
      </c>
      <c r="C2236" s="2">
        <v>2</v>
      </c>
    </row>
    <row r="2237" spans="1:5" x14ac:dyDescent="0.25">
      <c r="A2237">
        <v>2236</v>
      </c>
      <c r="C2237" s="2">
        <v>2</v>
      </c>
    </row>
    <row r="2238" spans="1:5" x14ac:dyDescent="0.25">
      <c r="A2238">
        <v>2237</v>
      </c>
      <c r="C2238" s="2">
        <v>2</v>
      </c>
    </row>
    <row r="2239" spans="1:5" x14ac:dyDescent="0.25">
      <c r="A2239">
        <v>2238</v>
      </c>
      <c r="C2239" s="2">
        <v>2</v>
      </c>
    </row>
    <row r="2240" spans="1:5" x14ac:dyDescent="0.25">
      <c r="A2240">
        <v>2239</v>
      </c>
      <c r="C2240" s="2">
        <v>2</v>
      </c>
    </row>
    <row r="2241" spans="1:5" x14ac:dyDescent="0.25">
      <c r="A2241">
        <v>2240</v>
      </c>
      <c r="C2241" s="2">
        <v>2</v>
      </c>
    </row>
    <row r="2242" spans="1:5" x14ac:dyDescent="0.25">
      <c r="A2242">
        <v>2241</v>
      </c>
      <c r="C2242" s="2">
        <v>2</v>
      </c>
    </row>
    <row r="2243" spans="1:5" x14ac:dyDescent="0.25">
      <c r="A2243">
        <v>2242</v>
      </c>
      <c r="B2243" s="4">
        <v>1</v>
      </c>
      <c r="C2243" s="2">
        <v>2</v>
      </c>
    </row>
    <row r="2244" spans="1:5" x14ac:dyDescent="0.25">
      <c r="A2244">
        <v>2243</v>
      </c>
      <c r="B2244" s="4">
        <v>1</v>
      </c>
      <c r="C2244" s="2">
        <v>2</v>
      </c>
    </row>
    <row r="2245" spans="1:5" x14ac:dyDescent="0.25">
      <c r="A2245">
        <v>2244</v>
      </c>
      <c r="B2245" s="4">
        <v>1</v>
      </c>
    </row>
    <row r="2246" spans="1:5" x14ac:dyDescent="0.25">
      <c r="A2246">
        <v>2245</v>
      </c>
      <c r="B2246" s="4">
        <v>1</v>
      </c>
      <c r="E2246" s="5">
        <v>4</v>
      </c>
    </row>
    <row r="2247" spans="1:5" x14ac:dyDescent="0.25">
      <c r="A2247">
        <v>2246</v>
      </c>
      <c r="B2247" s="4">
        <v>1</v>
      </c>
      <c r="E2247" s="5">
        <v>4</v>
      </c>
    </row>
    <row r="2248" spans="1:5" x14ac:dyDescent="0.25">
      <c r="A2248">
        <v>2247</v>
      </c>
      <c r="B2248" s="4">
        <v>1</v>
      </c>
      <c r="D2248" s="3">
        <v>3</v>
      </c>
      <c r="E2248" s="5">
        <v>4</v>
      </c>
    </row>
    <row r="2249" spans="1:5" x14ac:dyDescent="0.25">
      <c r="A2249">
        <v>2248</v>
      </c>
      <c r="B2249" s="4">
        <v>1</v>
      </c>
      <c r="D2249" s="3">
        <v>3</v>
      </c>
      <c r="E2249" s="5">
        <v>4</v>
      </c>
    </row>
    <row r="2250" spans="1:5" x14ac:dyDescent="0.25">
      <c r="A2250">
        <v>2249</v>
      </c>
      <c r="D2250" s="3">
        <v>3</v>
      </c>
      <c r="E2250" s="5">
        <v>4</v>
      </c>
    </row>
    <row r="2251" spans="1:5" x14ac:dyDescent="0.25">
      <c r="A2251">
        <v>2250</v>
      </c>
      <c r="D2251" s="3">
        <v>3</v>
      </c>
      <c r="E2251" s="5">
        <v>4</v>
      </c>
    </row>
    <row r="2252" spans="1:5" x14ac:dyDescent="0.25">
      <c r="A2252">
        <v>2251</v>
      </c>
      <c r="D2252" s="3">
        <v>3</v>
      </c>
      <c r="E2252" s="5">
        <v>4</v>
      </c>
    </row>
    <row r="2253" spans="1:5" x14ac:dyDescent="0.25">
      <c r="A2253">
        <v>2252</v>
      </c>
      <c r="D2253" s="3">
        <v>3</v>
      </c>
      <c r="E2253" s="5">
        <v>4</v>
      </c>
    </row>
    <row r="2254" spans="1:5" x14ac:dyDescent="0.25">
      <c r="A2254">
        <v>2253</v>
      </c>
      <c r="D2254" s="3">
        <v>3</v>
      </c>
    </row>
    <row r="2255" spans="1:5" x14ac:dyDescent="0.25">
      <c r="A2255">
        <v>2254</v>
      </c>
    </row>
    <row r="2256" spans="1:5" x14ac:dyDescent="0.25">
      <c r="A2256">
        <v>2255</v>
      </c>
    </row>
    <row r="2257" spans="1:5" x14ac:dyDescent="0.25">
      <c r="A2257">
        <v>2256</v>
      </c>
    </row>
    <row r="2258" spans="1:5" x14ac:dyDescent="0.25">
      <c r="A2258">
        <v>2257</v>
      </c>
    </row>
    <row r="2259" spans="1:5" x14ac:dyDescent="0.25">
      <c r="A2259">
        <v>2258</v>
      </c>
    </row>
    <row r="2260" spans="1:5" x14ac:dyDescent="0.25">
      <c r="A2260">
        <v>2259</v>
      </c>
    </row>
    <row r="2261" spans="1:5" x14ac:dyDescent="0.25">
      <c r="A2261">
        <v>2260</v>
      </c>
    </row>
    <row r="2262" spans="1:5" x14ac:dyDescent="0.25">
      <c r="A2262">
        <v>2261</v>
      </c>
      <c r="C2262" s="2">
        <v>2</v>
      </c>
    </row>
    <row r="2263" spans="1:5" x14ac:dyDescent="0.25">
      <c r="A2263">
        <v>2262</v>
      </c>
      <c r="C2263" s="2">
        <v>2</v>
      </c>
    </row>
    <row r="2264" spans="1:5" x14ac:dyDescent="0.25">
      <c r="A2264">
        <v>2263</v>
      </c>
      <c r="C2264" s="2">
        <v>2</v>
      </c>
    </row>
    <row r="2265" spans="1:5" x14ac:dyDescent="0.25">
      <c r="A2265">
        <v>2264</v>
      </c>
      <c r="C2265" s="2">
        <v>2</v>
      </c>
    </row>
    <row r="2266" spans="1:5" x14ac:dyDescent="0.25">
      <c r="A2266">
        <v>2265</v>
      </c>
      <c r="C2266" s="2">
        <v>2</v>
      </c>
    </row>
    <row r="2267" spans="1:5" x14ac:dyDescent="0.25">
      <c r="A2267">
        <v>2266</v>
      </c>
      <c r="B2267" s="4">
        <v>1</v>
      </c>
      <c r="C2267" s="2">
        <v>2</v>
      </c>
    </row>
    <row r="2268" spans="1:5" x14ac:dyDescent="0.25">
      <c r="A2268">
        <v>2267</v>
      </c>
      <c r="B2268" s="4">
        <v>1</v>
      </c>
      <c r="C2268" s="2">
        <v>2</v>
      </c>
    </row>
    <row r="2269" spans="1:5" x14ac:dyDescent="0.25">
      <c r="A2269">
        <v>2268</v>
      </c>
      <c r="B2269" s="4">
        <v>1</v>
      </c>
    </row>
    <row r="2270" spans="1:5" x14ac:dyDescent="0.25">
      <c r="A2270">
        <v>2269</v>
      </c>
      <c r="B2270" s="4">
        <v>1</v>
      </c>
      <c r="E2270" s="5">
        <v>4</v>
      </c>
    </row>
    <row r="2271" spans="1:5" x14ac:dyDescent="0.25">
      <c r="A2271">
        <v>2270</v>
      </c>
      <c r="B2271" s="4">
        <v>1</v>
      </c>
      <c r="E2271" s="5">
        <v>4</v>
      </c>
    </row>
    <row r="2272" spans="1:5" x14ac:dyDescent="0.25">
      <c r="A2272">
        <v>2271</v>
      </c>
      <c r="B2272" s="4">
        <v>1</v>
      </c>
      <c r="E2272" s="5">
        <v>4</v>
      </c>
    </row>
    <row r="2273" spans="1:5" x14ac:dyDescent="0.25">
      <c r="A2273">
        <v>2272</v>
      </c>
      <c r="B2273" s="4">
        <v>1</v>
      </c>
      <c r="D2273" s="3">
        <v>3</v>
      </c>
      <c r="E2273" s="5">
        <v>4</v>
      </c>
    </row>
    <row r="2274" spans="1:5" x14ac:dyDescent="0.25">
      <c r="A2274">
        <v>2273</v>
      </c>
      <c r="D2274" s="3">
        <v>3</v>
      </c>
      <c r="E2274" s="5">
        <v>4</v>
      </c>
    </row>
    <row r="2275" spans="1:5" x14ac:dyDescent="0.25">
      <c r="A2275">
        <v>2274</v>
      </c>
      <c r="D2275" s="3">
        <v>3</v>
      </c>
      <c r="E2275" s="5">
        <v>4</v>
      </c>
    </row>
    <row r="2276" spans="1:5" x14ac:dyDescent="0.25">
      <c r="A2276">
        <v>2275</v>
      </c>
      <c r="D2276" s="3">
        <v>3</v>
      </c>
      <c r="E2276" s="5">
        <v>4</v>
      </c>
    </row>
    <row r="2277" spans="1:5" x14ac:dyDescent="0.25">
      <c r="A2277">
        <v>2276</v>
      </c>
      <c r="D2277" s="3">
        <v>3</v>
      </c>
      <c r="E2277" s="5">
        <v>4</v>
      </c>
    </row>
    <row r="2278" spans="1:5" x14ac:dyDescent="0.25">
      <c r="A2278">
        <v>2277</v>
      </c>
      <c r="D2278" s="3">
        <v>3</v>
      </c>
    </row>
    <row r="2279" spans="1:5" x14ac:dyDescent="0.25">
      <c r="A2279">
        <v>2278</v>
      </c>
      <c r="D2279" s="3">
        <v>3</v>
      </c>
    </row>
    <row r="2280" spans="1:5" x14ac:dyDescent="0.25">
      <c r="A2280">
        <v>2279</v>
      </c>
    </row>
    <row r="2281" spans="1:5" x14ac:dyDescent="0.25">
      <c r="A2281">
        <v>2280</v>
      </c>
    </row>
    <row r="2282" spans="1:5" x14ac:dyDescent="0.25">
      <c r="A2282">
        <v>2281</v>
      </c>
    </row>
    <row r="2283" spans="1:5" x14ac:dyDescent="0.25">
      <c r="A2283">
        <v>2282</v>
      </c>
      <c r="C2283" s="2">
        <v>2</v>
      </c>
    </row>
    <row r="2284" spans="1:5" x14ac:dyDescent="0.25">
      <c r="A2284">
        <v>2283</v>
      </c>
      <c r="C2284" s="2">
        <v>2</v>
      </c>
    </row>
    <row r="2285" spans="1:5" x14ac:dyDescent="0.25">
      <c r="A2285">
        <v>2284</v>
      </c>
      <c r="C2285" s="2">
        <v>2</v>
      </c>
    </row>
    <row r="2286" spans="1:5" x14ac:dyDescent="0.25">
      <c r="A2286">
        <v>2285</v>
      </c>
      <c r="C2286" s="2">
        <v>2</v>
      </c>
    </row>
    <row r="2287" spans="1:5" x14ac:dyDescent="0.25">
      <c r="A2287">
        <v>2286</v>
      </c>
      <c r="C2287" s="2">
        <v>2</v>
      </c>
    </row>
    <row r="2288" spans="1:5" x14ac:dyDescent="0.25">
      <c r="A2288">
        <v>2287</v>
      </c>
      <c r="C2288" s="2">
        <v>2</v>
      </c>
    </row>
    <row r="2289" spans="1:5" x14ac:dyDescent="0.25">
      <c r="A2289">
        <v>2288</v>
      </c>
      <c r="B2289" s="4">
        <v>1</v>
      </c>
      <c r="C2289" s="2">
        <v>2</v>
      </c>
    </row>
    <row r="2290" spans="1:5" x14ac:dyDescent="0.25">
      <c r="A2290">
        <v>2289</v>
      </c>
      <c r="B2290" s="4">
        <v>1</v>
      </c>
      <c r="C2290" s="2">
        <v>2</v>
      </c>
    </row>
    <row r="2291" spans="1:5" x14ac:dyDescent="0.25">
      <c r="A2291">
        <v>2290</v>
      </c>
      <c r="B2291" s="4">
        <v>1</v>
      </c>
    </row>
    <row r="2292" spans="1:5" x14ac:dyDescent="0.25">
      <c r="A2292">
        <v>2291</v>
      </c>
      <c r="B2292" s="4">
        <v>1</v>
      </c>
    </row>
    <row r="2293" spans="1:5" x14ac:dyDescent="0.25">
      <c r="A2293">
        <v>2292</v>
      </c>
      <c r="B2293" s="4">
        <v>1</v>
      </c>
      <c r="E2293" s="5">
        <v>4</v>
      </c>
    </row>
    <row r="2294" spans="1:5" x14ac:dyDescent="0.25">
      <c r="A2294">
        <v>2293</v>
      </c>
      <c r="B2294" s="4">
        <v>1</v>
      </c>
      <c r="E2294" s="5">
        <v>4</v>
      </c>
    </row>
    <row r="2295" spans="1:5" x14ac:dyDescent="0.25">
      <c r="A2295">
        <v>2294</v>
      </c>
      <c r="B2295" s="4">
        <v>1</v>
      </c>
      <c r="D2295" s="3">
        <v>3</v>
      </c>
      <c r="E2295" s="5">
        <v>4</v>
      </c>
    </row>
    <row r="2296" spans="1:5" x14ac:dyDescent="0.25">
      <c r="A2296">
        <v>2295</v>
      </c>
      <c r="D2296" s="3">
        <v>3</v>
      </c>
      <c r="E2296" s="5">
        <v>4</v>
      </c>
    </row>
    <row r="2297" spans="1:5" x14ac:dyDescent="0.25">
      <c r="A2297">
        <v>2296</v>
      </c>
      <c r="D2297" s="3">
        <v>3</v>
      </c>
      <c r="E2297" s="5">
        <v>4</v>
      </c>
    </row>
    <row r="2298" spans="1:5" x14ac:dyDescent="0.25">
      <c r="A2298">
        <v>2297</v>
      </c>
      <c r="D2298" s="3">
        <v>3</v>
      </c>
      <c r="E2298" s="5">
        <v>4</v>
      </c>
    </row>
    <row r="2299" spans="1:5" x14ac:dyDescent="0.25">
      <c r="A2299">
        <v>2298</v>
      </c>
      <c r="D2299" s="3">
        <v>3</v>
      </c>
      <c r="E2299" s="5">
        <v>4</v>
      </c>
    </row>
    <row r="2300" spans="1:5" x14ac:dyDescent="0.25">
      <c r="A2300">
        <v>2299</v>
      </c>
      <c r="D2300" s="3">
        <v>3</v>
      </c>
      <c r="E2300" s="5">
        <v>4</v>
      </c>
    </row>
    <row r="2301" spans="1:5" x14ac:dyDescent="0.25">
      <c r="A2301">
        <v>2300</v>
      </c>
      <c r="D2301" s="3">
        <v>3</v>
      </c>
    </row>
    <row r="2302" spans="1:5" x14ac:dyDescent="0.25">
      <c r="A2302">
        <v>2301</v>
      </c>
      <c r="D2302" s="3">
        <v>3</v>
      </c>
    </row>
    <row r="2303" spans="1:5" x14ac:dyDescent="0.25">
      <c r="A2303">
        <v>2302</v>
      </c>
      <c r="C2303" s="2">
        <v>2</v>
      </c>
    </row>
    <row r="2304" spans="1:5" x14ac:dyDescent="0.25">
      <c r="A2304">
        <v>2303</v>
      </c>
      <c r="C2304" s="2">
        <v>2</v>
      </c>
    </row>
    <row r="2305" spans="1:5" x14ac:dyDescent="0.25">
      <c r="A2305">
        <v>2304</v>
      </c>
      <c r="C2305" s="2">
        <v>2</v>
      </c>
    </row>
    <row r="2306" spans="1:5" x14ac:dyDescent="0.25">
      <c r="A2306">
        <v>2305</v>
      </c>
      <c r="C2306" s="2">
        <v>2</v>
      </c>
    </row>
    <row r="2307" spans="1:5" x14ac:dyDescent="0.25">
      <c r="A2307">
        <v>2306</v>
      </c>
      <c r="C2307" s="2">
        <v>2</v>
      </c>
    </row>
    <row r="2308" spans="1:5" x14ac:dyDescent="0.25">
      <c r="A2308">
        <v>2307</v>
      </c>
      <c r="C2308" s="2">
        <v>2</v>
      </c>
    </row>
    <row r="2309" spans="1:5" x14ac:dyDescent="0.25">
      <c r="A2309">
        <v>2308</v>
      </c>
      <c r="C2309" s="2">
        <v>2</v>
      </c>
    </row>
    <row r="2310" spans="1:5" x14ac:dyDescent="0.25">
      <c r="A2310">
        <v>2309</v>
      </c>
      <c r="C2310" s="2">
        <v>2</v>
      </c>
    </row>
    <row r="2311" spans="1:5" x14ac:dyDescent="0.25">
      <c r="A2311">
        <v>2310</v>
      </c>
      <c r="C2311" s="2">
        <v>2</v>
      </c>
    </row>
    <row r="2312" spans="1:5" x14ac:dyDescent="0.25">
      <c r="A2312">
        <v>2311</v>
      </c>
      <c r="B2312" s="4">
        <v>1</v>
      </c>
    </row>
    <row r="2313" spans="1:5" x14ac:dyDescent="0.25">
      <c r="A2313">
        <v>2312</v>
      </c>
      <c r="B2313" s="4">
        <v>1</v>
      </c>
    </row>
    <row r="2314" spans="1:5" x14ac:dyDescent="0.25">
      <c r="A2314">
        <v>2313</v>
      </c>
      <c r="B2314" s="4">
        <v>1</v>
      </c>
    </row>
    <row r="2315" spans="1:5" x14ac:dyDescent="0.25">
      <c r="A2315">
        <v>2314</v>
      </c>
      <c r="B2315" s="4">
        <v>1</v>
      </c>
    </row>
    <row r="2316" spans="1:5" x14ac:dyDescent="0.25">
      <c r="A2316">
        <v>2315</v>
      </c>
      <c r="B2316" s="4">
        <v>1</v>
      </c>
      <c r="E2316" s="5">
        <v>4</v>
      </c>
    </row>
    <row r="2317" spans="1:5" x14ac:dyDescent="0.25">
      <c r="A2317">
        <v>2316</v>
      </c>
      <c r="B2317" s="4">
        <v>1</v>
      </c>
      <c r="E2317" s="5">
        <v>4</v>
      </c>
    </row>
    <row r="2318" spans="1:5" x14ac:dyDescent="0.25">
      <c r="A2318">
        <v>2317</v>
      </c>
      <c r="B2318" s="4">
        <v>1</v>
      </c>
      <c r="D2318" s="3">
        <v>3</v>
      </c>
      <c r="E2318" s="5">
        <v>4</v>
      </c>
    </row>
    <row r="2319" spans="1:5" x14ac:dyDescent="0.25">
      <c r="A2319">
        <v>2318</v>
      </c>
      <c r="B2319" s="4">
        <v>1</v>
      </c>
      <c r="D2319" s="3">
        <v>3</v>
      </c>
      <c r="E2319" s="5">
        <v>4</v>
      </c>
    </row>
    <row r="2320" spans="1:5" x14ac:dyDescent="0.25">
      <c r="A2320">
        <v>2319</v>
      </c>
      <c r="D2320" s="3">
        <v>3</v>
      </c>
      <c r="E2320" s="5">
        <v>4</v>
      </c>
    </row>
    <row r="2321" spans="1:5" x14ac:dyDescent="0.25">
      <c r="A2321">
        <v>2320</v>
      </c>
      <c r="D2321" s="3">
        <v>3</v>
      </c>
      <c r="E2321" s="5">
        <v>4</v>
      </c>
    </row>
    <row r="2322" spans="1:5" x14ac:dyDescent="0.25">
      <c r="A2322">
        <v>2321</v>
      </c>
      <c r="D2322" s="3">
        <v>3</v>
      </c>
      <c r="E2322" s="5">
        <v>4</v>
      </c>
    </row>
    <row r="2323" spans="1:5" x14ac:dyDescent="0.25">
      <c r="A2323">
        <v>2322</v>
      </c>
      <c r="D2323" s="3">
        <v>3</v>
      </c>
      <c r="E2323" s="5">
        <v>4</v>
      </c>
    </row>
    <row r="2324" spans="1:5" x14ac:dyDescent="0.25">
      <c r="A2324">
        <v>2323</v>
      </c>
      <c r="D2324" s="3">
        <v>3</v>
      </c>
    </row>
    <row r="2325" spans="1:5" x14ac:dyDescent="0.25">
      <c r="A2325">
        <v>2324</v>
      </c>
      <c r="C2325" s="2">
        <v>2</v>
      </c>
      <c r="D2325" s="3">
        <v>3</v>
      </c>
    </row>
    <row r="2326" spans="1:5" x14ac:dyDescent="0.25">
      <c r="A2326">
        <v>2325</v>
      </c>
      <c r="C2326" s="2">
        <v>2</v>
      </c>
    </row>
    <row r="2327" spans="1:5" x14ac:dyDescent="0.25">
      <c r="A2327">
        <v>2326</v>
      </c>
      <c r="C2327" s="2">
        <v>2</v>
      </c>
    </row>
    <row r="2328" spans="1:5" x14ac:dyDescent="0.25">
      <c r="A2328">
        <v>2327</v>
      </c>
      <c r="C2328" s="2">
        <v>2</v>
      </c>
    </row>
    <row r="2329" spans="1:5" x14ac:dyDescent="0.25">
      <c r="A2329">
        <v>2328</v>
      </c>
      <c r="C2329" s="2">
        <v>2</v>
      </c>
    </row>
    <row r="2330" spans="1:5" x14ac:dyDescent="0.25">
      <c r="A2330">
        <v>2329</v>
      </c>
      <c r="C2330" s="2">
        <v>2</v>
      </c>
    </row>
    <row r="2331" spans="1:5" x14ac:dyDescent="0.25">
      <c r="A2331">
        <v>2330</v>
      </c>
      <c r="C2331" s="2">
        <v>2</v>
      </c>
    </row>
    <row r="2332" spans="1:5" x14ac:dyDescent="0.25">
      <c r="A2332">
        <v>2331</v>
      </c>
      <c r="C2332" s="2">
        <v>2</v>
      </c>
    </row>
    <row r="2333" spans="1:5" x14ac:dyDescent="0.25">
      <c r="A2333">
        <v>2332</v>
      </c>
      <c r="B2333" s="4">
        <v>1</v>
      </c>
      <c r="C2333" s="2">
        <v>2</v>
      </c>
    </row>
    <row r="2334" spans="1:5" x14ac:dyDescent="0.25">
      <c r="A2334">
        <v>2333</v>
      </c>
      <c r="B2334" s="4">
        <v>1</v>
      </c>
      <c r="C2334" s="2">
        <v>2</v>
      </c>
    </row>
    <row r="2335" spans="1:5" x14ac:dyDescent="0.25">
      <c r="A2335">
        <v>2334</v>
      </c>
      <c r="B2335" s="4">
        <v>1</v>
      </c>
    </row>
    <row r="2336" spans="1:5" x14ac:dyDescent="0.25">
      <c r="A2336">
        <v>2335</v>
      </c>
      <c r="B2336" s="4">
        <v>1</v>
      </c>
    </row>
    <row r="2337" spans="1:5" x14ac:dyDescent="0.25">
      <c r="A2337">
        <v>2336</v>
      </c>
      <c r="B2337" s="4">
        <v>1</v>
      </c>
    </row>
    <row r="2338" spans="1:5" x14ac:dyDescent="0.25">
      <c r="A2338">
        <v>2337</v>
      </c>
      <c r="B2338" s="4">
        <v>1</v>
      </c>
    </row>
    <row r="2339" spans="1:5" x14ac:dyDescent="0.25">
      <c r="A2339">
        <v>2338</v>
      </c>
      <c r="B2339" s="4">
        <v>1</v>
      </c>
      <c r="E2339" s="5">
        <v>4</v>
      </c>
    </row>
    <row r="2340" spans="1:5" x14ac:dyDescent="0.25">
      <c r="A2340">
        <v>2339</v>
      </c>
      <c r="B2340" s="4">
        <v>1</v>
      </c>
      <c r="E2340" s="5">
        <v>4</v>
      </c>
    </row>
    <row r="2341" spans="1:5" x14ac:dyDescent="0.25">
      <c r="A2341">
        <v>2340</v>
      </c>
      <c r="B2341" s="4">
        <v>1</v>
      </c>
      <c r="E2341" s="5">
        <v>4</v>
      </c>
    </row>
    <row r="2342" spans="1:5" x14ac:dyDescent="0.25">
      <c r="A2342">
        <v>2341</v>
      </c>
      <c r="B2342" s="4">
        <v>1</v>
      </c>
      <c r="E2342" s="5">
        <v>4</v>
      </c>
    </row>
    <row r="2343" spans="1:5" x14ac:dyDescent="0.25">
      <c r="A2343">
        <v>2342</v>
      </c>
      <c r="D2343" s="3">
        <v>3</v>
      </c>
      <c r="E2343" s="5">
        <v>4</v>
      </c>
    </row>
    <row r="2344" spans="1:5" x14ac:dyDescent="0.25">
      <c r="A2344">
        <v>2343</v>
      </c>
      <c r="D2344" s="3">
        <v>3</v>
      </c>
      <c r="E2344" s="5">
        <v>4</v>
      </c>
    </row>
    <row r="2345" spans="1:5" x14ac:dyDescent="0.25">
      <c r="A2345">
        <v>2344</v>
      </c>
      <c r="D2345" s="3">
        <v>3</v>
      </c>
      <c r="E2345" s="5">
        <v>4</v>
      </c>
    </row>
    <row r="2346" spans="1:5" x14ac:dyDescent="0.25">
      <c r="A2346">
        <v>2345</v>
      </c>
      <c r="D2346" s="3">
        <v>3</v>
      </c>
      <c r="E2346" s="5">
        <v>4</v>
      </c>
    </row>
    <row r="2347" spans="1:5" x14ac:dyDescent="0.25">
      <c r="A2347">
        <v>2346</v>
      </c>
      <c r="C2347" s="2">
        <v>2</v>
      </c>
      <c r="D2347" s="3">
        <v>3</v>
      </c>
    </row>
    <row r="2348" spans="1:5" x14ac:dyDescent="0.25">
      <c r="A2348">
        <v>2347</v>
      </c>
      <c r="C2348" s="2">
        <v>2</v>
      </c>
      <c r="D2348" s="3">
        <v>3</v>
      </c>
    </row>
    <row r="2349" spans="1:5" x14ac:dyDescent="0.25">
      <c r="A2349">
        <v>2348</v>
      </c>
      <c r="C2349" s="2">
        <v>2</v>
      </c>
      <c r="D2349" s="3">
        <v>3</v>
      </c>
    </row>
    <row r="2350" spans="1:5" x14ac:dyDescent="0.25">
      <c r="A2350">
        <v>2349</v>
      </c>
      <c r="C2350" s="2">
        <v>2</v>
      </c>
      <c r="D2350" s="3">
        <v>3</v>
      </c>
    </row>
    <row r="2351" spans="1:5" x14ac:dyDescent="0.25">
      <c r="A2351">
        <v>2350</v>
      </c>
      <c r="C2351" s="2">
        <v>2</v>
      </c>
      <c r="D2351" s="3">
        <v>3</v>
      </c>
    </row>
    <row r="2352" spans="1:5" x14ac:dyDescent="0.25">
      <c r="A2352">
        <v>2351</v>
      </c>
      <c r="C2352" s="2">
        <v>2</v>
      </c>
      <c r="D2352" s="3">
        <v>3</v>
      </c>
    </row>
    <row r="2353" spans="1:6" x14ac:dyDescent="0.25">
      <c r="A2353">
        <v>2352</v>
      </c>
      <c r="C2353" s="2">
        <v>2</v>
      </c>
    </row>
    <row r="2354" spans="1:6" x14ac:dyDescent="0.25">
      <c r="A2354">
        <v>2353</v>
      </c>
      <c r="C2354" s="2">
        <v>2</v>
      </c>
    </row>
    <row r="2355" spans="1:6" x14ac:dyDescent="0.25">
      <c r="A2355">
        <v>2354</v>
      </c>
      <c r="C2355" s="2">
        <v>2</v>
      </c>
    </row>
    <row r="2356" spans="1:6" x14ac:dyDescent="0.25">
      <c r="A2356">
        <v>2355</v>
      </c>
      <c r="B2356" s="4">
        <v>1</v>
      </c>
      <c r="C2356" s="2">
        <v>2</v>
      </c>
    </row>
    <row r="2357" spans="1:6" x14ac:dyDescent="0.25">
      <c r="A2357">
        <v>2356</v>
      </c>
      <c r="B2357" s="4">
        <v>1</v>
      </c>
      <c r="C2357" s="2">
        <v>2</v>
      </c>
    </row>
    <row r="2358" spans="1:6" x14ac:dyDescent="0.25">
      <c r="A2358">
        <v>2357</v>
      </c>
      <c r="B2358" s="4">
        <v>1</v>
      </c>
      <c r="C2358" s="2">
        <v>2</v>
      </c>
    </row>
    <row r="2359" spans="1:6" x14ac:dyDescent="0.25">
      <c r="A2359">
        <v>2358</v>
      </c>
      <c r="B2359" s="4">
        <v>1</v>
      </c>
    </row>
    <row r="2360" spans="1:6" x14ac:dyDescent="0.25">
      <c r="A2360">
        <v>2359</v>
      </c>
      <c r="B2360" s="4">
        <v>1</v>
      </c>
      <c r="F2360" t="s">
        <v>22</v>
      </c>
    </row>
    <row r="2361" spans="1:6" x14ac:dyDescent="0.25">
      <c r="A2361">
        <v>2360</v>
      </c>
    </row>
    <row r="2362" spans="1:6" x14ac:dyDescent="0.25">
      <c r="A2362">
        <v>2361</v>
      </c>
      <c r="F2362" t="s">
        <v>22</v>
      </c>
    </row>
    <row r="2363" spans="1:6" x14ac:dyDescent="0.25">
      <c r="A2363">
        <v>2362</v>
      </c>
      <c r="C2363" s="2">
        <v>2</v>
      </c>
    </row>
    <row r="2364" spans="1:6" x14ac:dyDescent="0.25">
      <c r="A2364">
        <v>2363</v>
      </c>
      <c r="C2364" s="2">
        <v>2</v>
      </c>
    </row>
    <row r="2365" spans="1:6" x14ac:dyDescent="0.25">
      <c r="A2365">
        <v>2364</v>
      </c>
      <c r="C2365" s="2">
        <v>2</v>
      </c>
    </row>
    <row r="2366" spans="1:6" x14ac:dyDescent="0.25">
      <c r="A2366">
        <v>2365</v>
      </c>
      <c r="C2366" s="2">
        <v>2</v>
      </c>
    </row>
    <row r="2367" spans="1:6" x14ac:dyDescent="0.25">
      <c r="A2367">
        <v>2366</v>
      </c>
      <c r="C2367" s="2">
        <v>2</v>
      </c>
    </row>
    <row r="2368" spans="1:6" x14ac:dyDescent="0.25">
      <c r="A2368">
        <v>2367</v>
      </c>
      <c r="C2368" s="2">
        <v>2</v>
      </c>
    </row>
    <row r="2369" spans="1:5" x14ac:dyDescent="0.25">
      <c r="A2369">
        <v>2368</v>
      </c>
      <c r="C2369" s="2">
        <v>2</v>
      </c>
    </row>
    <row r="2370" spans="1:5" x14ac:dyDescent="0.25">
      <c r="A2370">
        <v>2369</v>
      </c>
      <c r="C2370" s="2">
        <v>2</v>
      </c>
    </row>
    <row r="2371" spans="1:5" x14ac:dyDescent="0.25">
      <c r="A2371">
        <v>2370</v>
      </c>
      <c r="C2371" s="2">
        <v>2</v>
      </c>
    </row>
    <row r="2372" spans="1:5" x14ac:dyDescent="0.25">
      <c r="A2372">
        <v>2371</v>
      </c>
      <c r="C2372" s="2">
        <v>2</v>
      </c>
    </row>
    <row r="2373" spans="1:5" x14ac:dyDescent="0.25">
      <c r="A2373">
        <v>2372</v>
      </c>
      <c r="C2373" s="2">
        <v>2</v>
      </c>
    </row>
    <row r="2374" spans="1:5" x14ac:dyDescent="0.25">
      <c r="A2374">
        <v>2373</v>
      </c>
      <c r="C2374" s="2">
        <v>2</v>
      </c>
    </row>
    <row r="2375" spans="1:5" x14ac:dyDescent="0.25">
      <c r="A2375">
        <v>2374</v>
      </c>
      <c r="C2375" s="2">
        <v>2</v>
      </c>
    </row>
    <row r="2376" spans="1:5" x14ac:dyDescent="0.25">
      <c r="A2376">
        <v>2375</v>
      </c>
      <c r="E2376" s="5">
        <v>4</v>
      </c>
    </row>
    <row r="2377" spans="1:5" x14ac:dyDescent="0.25">
      <c r="A2377">
        <v>2376</v>
      </c>
      <c r="B2377" s="4">
        <v>1</v>
      </c>
      <c r="E2377" s="5">
        <v>4</v>
      </c>
    </row>
    <row r="2378" spans="1:5" x14ac:dyDescent="0.25">
      <c r="A2378">
        <v>2377</v>
      </c>
      <c r="B2378" s="4">
        <v>1</v>
      </c>
      <c r="E2378" s="5">
        <v>4</v>
      </c>
    </row>
    <row r="2379" spans="1:5" x14ac:dyDescent="0.25">
      <c r="A2379">
        <v>2378</v>
      </c>
      <c r="B2379" s="4">
        <v>1</v>
      </c>
      <c r="E2379" s="5">
        <v>4</v>
      </c>
    </row>
    <row r="2380" spans="1:5" x14ac:dyDescent="0.25">
      <c r="A2380">
        <v>2379</v>
      </c>
      <c r="B2380" s="4">
        <v>1</v>
      </c>
      <c r="E2380" s="5">
        <v>4</v>
      </c>
    </row>
    <row r="2381" spans="1:5" x14ac:dyDescent="0.25">
      <c r="A2381">
        <v>2380</v>
      </c>
      <c r="B2381" s="4">
        <v>1</v>
      </c>
      <c r="E2381" s="5">
        <v>4</v>
      </c>
    </row>
    <row r="2382" spans="1:5" x14ac:dyDescent="0.25">
      <c r="A2382">
        <v>2381</v>
      </c>
      <c r="B2382" s="4">
        <v>1</v>
      </c>
      <c r="E2382" s="5">
        <v>4</v>
      </c>
    </row>
    <row r="2383" spans="1:5" x14ac:dyDescent="0.25">
      <c r="A2383">
        <v>2382</v>
      </c>
      <c r="B2383" s="4">
        <v>1</v>
      </c>
      <c r="E2383" s="5">
        <v>4</v>
      </c>
    </row>
    <row r="2384" spans="1:5" x14ac:dyDescent="0.25">
      <c r="A2384">
        <v>2383</v>
      </c>
      <c r="B2384" s="4">
        <v>1</v>
      </c>
      <c r="E2384" s="5">
        <v>4</v>
      </c>
    </row>
    <row r="2385" spans="1:5" x14ac:dyDescent="0.25">
      <c r="A2385">
        <v>2384</v>
      </c>
      <c r="B2385" s="4">
        <v>1</v>
      </c>
      <c r="E2385" s="5">
        <v>4</v>
      </c>
    </row>
    <row r="2386" spans="1:5" x14ac:dyDescent="0.25">
      <c r="A2386">
        <v>2385</v>
      </c>
      <c r="B2386" s="4">
        <v>1</v>
      </c>
      <c r="E2386" s="5">
        <v>4</v>
      </c>
    </row>
    <row r="2387" spans="1:5" x14ac:dyDescent="0.25">
      <c r="A2387">
        <v>2386</v>
      </c>
      <c r="B2387" s="4">
        <v>1</v>
      </c>
      <c r="E2387" s="5">
        <v>4</v>
      </c>
    </row>
    <row r="2388" spans="1:5" x14ac:dyDescent="0.25">
      <c r="A2388">
        <v>2387</v>
      </c>
      <c r="D2388" s="3">
        <v>3</v>
      </c>
    </row>
    <row r="2389" spans="1:5" x14ac:dyDescent="0.25">
      <c r="A2389">
        <v>2388</v>
      </c>
      <c r="D2389" s="3">
        <v>3</v>
      </c>
    </row>
    <row r="2390" spans="1:5" x14ac:dyDescent="0.25">
      <c r="A2390">
        <v>2389</v>
      </c>
      <c r="D2390" s="3">
        <v>3</v>
      </c>
    </row>
    <row r="2391" spans="1:5" x14ac:dyDescent="0.25">
      <c r="A2391">
        <v>2390</v>
      </c>
      <c r="D2391" s="3">
        <v>3</v>
      </c>
    </row>
    <row r="2392" spans="1:5" x14ac:dyDescent="0.25">
      <c r="A2392">
        <v>2391</v>
      </c>
      <c r="C2392" s="2">
        <v>2</v>
      </c>
      <c r="D2392" s="3">
        <v>3</v>
      </c>
    </row>
    <row r="2393" spans="1:5" x14ac:dyDescent="0.25">
      <c r="A2393">
        <v>2392</v>
      </c>
      <c r="C2393" s="2">
        <v>2</v>
      </c>
      <c r="D2393" s="3">
        <v>3</v>
      </c>
    </row>
    <row r="2394" spans="1:5" x14ac:dyDescent="0.25">
      <c r="A2394">
        <v>2393</v>
      </c>
      <c r="C2394" s="2">
        <v>2</v>
      </c>
      <c r="D2394" s="3">
        <v>3</v>
      </c>
    </row>
    <row r="2395" spans="1:5" x14ac:dyDescent="0.25">
      <c r="A2395">
        <v>2394</v>
      </c>
      <c r="C2395" s="2">
        <v>2</v>
      </c>
      <c r="D2395" s="3">
        <v>3</v>
      </c>
    </row>
    <row r="2396" spans="1:5" x14ac:dyDescent="0.25">
      <c r="A2396">
        <v>2395</v>
      </c>
      <c r="C2396" s="2">
        <v>2</v>
      </c>
      <c r="D2396" s="3">
        <v>3</v>
      </c>
    </row>
    <row r="2397" spans="1:5" x14ac:dyDescent="0.25">
      <c r="A2397">
        <v>2396</v>
      </c>
      <c r="C2397" s="2">
        <v>2</v>
      </c>
      <c r="D2397" s="3">
        <v>3</v>
      </c>
    </row>
    <row r="2398" spans="1:5" x14ac:dyDescent="0.25">
      <c r="A2398">
        <v>2397</v>
      </c>
      <c r="C2398" s="2">
        <v>2</v>
      </c>
      <c r="D2398" s="3">
        <v>3</v>
      </c>
    </row>
    <row r="2399" spans="1:5" x14ac:dyDescent="0.25">
      <c r="A2399">
        <v>2398</v>
      </c>
      <c r="C2399" s="2">
        <v>2</v>
      </c>
    </row>
    <row r="2400" spans="1:5" x14ac:dyDescent="0.25">
      <c r="A2400">
        <v>2399</v>
      </c>
      <c r="C2400" s="2">
        <v>2</v>
      </c>
    </row>
    <row r="2401" spans="1:5" x14ac:dyDescent="0.25">
      <c r="A2401">
        <v>2400</v>
      </c>
      <c r="C2401" s="2">
        <v>2</v>
      </c>
    </row>
    <row r="2402" spans="1:5" x14ac:dyDescent="0.25">
      <c r="A2402">
        <v>2401</v>
      </c>
      <c r="C2402" s="2">
        <v>2</v>
      </c>
    </row>
    <row r="2403" spans="1:5" x14ac:dyDescent="0.25">
      <c r="A2403">
        <v>2402</v>
      </c>
      <c r="C2403" s="2">
        <v>2</v>
      </c>
    </row>
    <row r="2404" spans="1:5" x14ac:dyDescent="0.25">
      <c r="A2404">
        <v>2403</v>
      </c>
      <c r="B2404" s="4">
        <v>1</v>
      </c>
    </row>
    <row r="2405" spans="1:5" x14ac:dyDescent="0.25">
      <c r="A2405">
        <v>2404</v>
      </c>
      <c r="B2405" s="4">
        <v>1</v>
      </c>
      <c r="E2405" s="5">
        <v>4</v>
      </c>
    </row>
    <row r="2406" spans="1:5" x14ac:dyDescent="0.25">
      <c r="A2406">
        <v>2405</v>
      </c>
      <c r="B2406" s="4">
        <v>1</v>
      </c>
      <c r="E2406" s="5">
        <v>4</v>
      </c>
    </row>
    <row r="2407" spans="1:5" x14ac:dyDescent="0.25">
      <c r="A2407">
        <v>2406</v>
      </c>
      <c r="B2407" s="4">
        <v>1</v>
      </c>
      <c r="E2407" s="5">
        <v>4</v>
      </c>
    </row>
    <row r="2408" spans="1:5" x14ac:dyDescent="0.25">
      <c r="A2408">
        <v>2407</v>
      </c>
      <c r="B2408" s="4">
        <v>1</v>
      </c>
      <c r="E2408" s="5">
        <v>4</v>
      </c>
    </row>
    <row r="2409" spans="1:5" x14ac:dyDescent="0.25">
      <c r="A2409">
        <v>2408</v>
      </c>
      <c r="B2409" s="4">
        <v>1</v>
      </c>
      <c r="E2409" s="5">
        <v>4</v>
      </c>
    </row>
    <row r="2410" spans="1:5" x14ac:dyDescent="0.25">
      <c r="A2410">
        <v>2409</v>
      </c>
      <c r="B2410" s="4">
        <v>1</v>
      </c>
      <c r="E2410" s="5">
        <v>4</v>
      </c>
    </row>
    <row r="2411" spans="1:5" x14ac:dyDescent="0.25">
      <c r="A2411">
        <v>2410</v>
      </c>
      <c r="B2411" s="4">
        <v>1</v>
      </c>
      <c r="E2411" s="5">
        <v>4</v>
      </c>
    </row>
    <row r="2412" spans="1:5" x14ac:dyDescent="0.25">
      <c r="A2412">
        <v>2411</v>
      </c>
      <c r="B2412" s="4">
        <v>1</v>
      </c>
      <c r="E2412" s="5">
        <v>4</v>
      </c>
    </row>
    <row r="2413" spans="1:5" x14ac:dyDescent="0.25">
      <c r="A2413">
        <v>2412</v>
      </c>
      <c r="B2413" s="4">
        <v>1</v>
      </c>
      <c r="E2413" s="5">
        <v>4</v>
      </c>
    </row>
    <row r="2414" spans="1:5" x14ac:dyDescent="0.25">
      <c r="A2414">
        <v>2413</v>
      </c>
      <c r="B2414" s="4">
        <v>1</v>
      </c>
      <c r="E2414" s="5">
        <v>4</v>
      </c>
    </row>
    <row r="2415" spans="1:5" x14ac:dyDescent="0.25">
      <c r="A2415">
        <v>2414</v>
      </c>
      <c r="D2415" s="3">
        <v>3</v>
      </c>
      <c r="E2415" s="5">
        <v>4</v>
      </c>
    </row>
    <row r="2416" spans="1:5" x14ac:dyDescent="0.25">
      <c r="A2416">
        <v>2415</v>
      </c>
      <c r="D2416" s="3">
        <v>3</v>
      </c>
    </row>
    <row r="2417" spans="1:5" x14ac:dyDescent="0.25">
      <c r="A2417">
        <v>2416</v>
      </c>
      <c r="D2417" s="3">
        <v>3</v>
      </c>
    </row>
    <row r="2418" spans="1:5" x14ac:dyDescent="0.25">
      <c r="A2418">
        <v>2417</v>
      </c>
      <c r="D2418" s="3">
        <v>3</v>
      </c>
    </row>
    <row r="2419" spans="1:5" x14ac:dyDescent="0.25">
      <c r="A2419">
        <v>2418</v>
      </c>
      <c r="D2419" s="3">
        <v>3</v>
      </c>
    </row>
    <row r="2420" spans="1:5" x14ac:dyDescent="0.25">
      <c r="A2420">
        <v>2419</v>
      </c>
      <c r="C2420" s="2">
        <v>2</v>
      </c>
      <c r="D2420" s="3">
        <v>3</v>
      </c>
    </row>
    <row r="2421" spans="1:5" x14ac:dyDescent="0.25">
      <c r="A2421">
        <v>2420</v>
      </c>
      <c r="C2421" s="2">
        <v>2</v>
      </c>
      <c r="D2421" s="3">
        <v>3</v>
      </c>
    </row>
    <row r="2422" spans="1:5" x14ac:dyDescent="0.25">
      <c r="A2422">
        <v>2421</v>
      </c>
      <c r="C2422" s="2">
        <v>2</v>
      </c>
      <c r="D2422" s="3">
        <v>3</v>
      </c>
    </row>
    <row r="2423" spans="1:5" x14ac:dyDescent="0.25">
      <c r="A2423">
        <v>2422</v>
      </c>
      <c r="C2423" s="2">
        <v>2</v>
      </c>
      <c r="D2423" s="3">
        <v>3</v>
      </c>
    </row>
    <row r="2424" spans="1:5" x14ac:dyDescent="0.25">
      <c r="A2424">
        <v>2423</v>
      </c>
      <c r="C2424" s="2">
        <v>2</v>
      </c>
    </row>
    <row r="2425" spans="1:5" x14ac:dyDescent="0.25">
      <c r="A2425">
        <v>2424</v>
      </c>
      <c r="C2425" s="2">
        <v>2</v>
      </c>
    </row>
    <row r="2426" spans="1:5" x14ac:dyDescent="0.25">
      <c r="A2426">
        <v>2425</v>
      </c>
      <c r="C2426" s="2">
        <v>2</v>
      </c>
    </row>
    <row r="2427" spans="1:5" x14ac:dyDescent="0.25">
      <c r="A2427">
        <v>2426</v>
      </c>
      <c r="C2427" s="2">
        <v>2</v>
      </c>
    </row>
    <row r="2428" spans="1:5" x14ac:dyDescent="0.25">
      <c r="A2428">
        <v>2427</v>
      </c>
      <c r="C2428" s="2">
        <v>2</v>
      </c>
    </row>
    <row r="2429" spans="1:5" x14ac:dyDescent="0.25">
      <c r="A2429">
        <v>2428</v>
      </c>
      <c r="C2429" s="2">
        <v>2</v>
      </c>
    </row>
    <row r="2430" spans="1:5" x14ac:dyDescent="0.25">
      <c r="A2430">
        <v>2429</v>
      </c>
    </row>
    <row r="2431" spans="1:5" x14ac:dyDescent="0.25">
      <c r="A2431">
        <v>2430</v>
      </c>
      <c r="B2431" s="4">
        <v>1</v>
      </c>
    </row>
    <row r="2432" spans="1:5" x14ac:dyDescent="0.25">
      <c r="A2432">
        <v>2431</v>
      </c>
      <c r="B2432" s="4">
        <v>1</v>
      </c>
      <c r="E2432" s="5">
        <v>4</v>
      </c>
    </row>
    <row r="2433" spans="1:5" x14ac:dyDescent="0.25">
      <c r="A2433">
        <v>2432</v>
      </c>
      <c r="B2433" s="4">
        <v>1</v>
      </c>
      <c r="E2433" s="5">
        <v>4</v>
      </c>
    </row>
    <row r="2434" spans="1:5" x14ac:dyDescent="0.25">
      <c r="A2434">
        <v>2433</v>
      </c>
      <c r="B2434" s="4">
        <v>1</v>
      </c>
      <c r="E2434" s="5">
        <v>4</v>
      </c>
    </row>
    <row r="2435" spans="1:5" x14ac:dyDescent="0.25">
      <c r="A2435">
        <v>2434</v>
      </c>
      <c r="B2435" s="4">
        <v>1</v>
      </c>
      <c r="E2435" s="5">
        <v>4</v>
      </c>
    </row>
    <row r="2436" spans="1:5" x14ac:dyDescent="0.25">
      <c r="A2436">
        <v>2435</v>
      </c>
      <c r="B2436" s="4">
        <v>1</v>
      </c>
      <c r="E2436" s="5">
        <v>4</v>
      </c>
    </row>
    <row r="2437" spans="1:5" x14ac:dyDescent="0.25">
      <c r="A2437">
        <v>2436</v>
      </c>
      <c r="B2437" s="4">
        <v>1</v>
      </c>
      <c r="E2437" s="5">
        <v>4</v>
      </c>
    </row>
    <row r="2438" spans="1:5" x14ac:dyDescent="0.25">
      <c r="A2438">
        <v>2437</v>
      </c>
      <c r="B2438" s="4">
        <v>1</v>
      </c>
      <c r="D2438" s="3">
        <v>3</v>
      </c>
      <c r="E2438" s="5">
        <v>4</v>
      </c>
    </row>
    <row r="2439" spans="1:5" x14ac:dyDescent="0.25">
      <c r="A2439">
        <v>2438</v>
      </c>
      <c r="B2439" s="4">
        <v>1</v>
      </c>
      <c r="D2439" s="3">
        <v>3</v>
      </c>
      <c r="E2439" s="5">
        <v>4</v>
      </c>
    </row>
    <row r="2440" spans="1:5" x14ac:dyDescent="0.25">
      <c r="A2440">
        <v>2439</v>
      </c>
      <c r="D2440" s="3">
        <v>3</v>
      </c>
      <c r="E2440" s="5">
        <v>4</v>
      </c>
    </row>
    <row r="2441" spans="1:5" x14ac:dyDescent="0.25">
      <c r="A2441">
        <v>2440</v>
      </c>
      <c r="D2441" s="3">
        <v>3</v>
      </c>
      <c r="E2441" s="5">
        <v>4</v>
      </c>
    </row>
    <row r="2442" spans="1:5" x14ac:dyDescent="0.25">
      <c r="A2442">
        <v>2441</v>
      </c>
      <c r="D2442" s="3">
        <v>3</v>
      </c>
    </row>
    <row r="2443" spans="1:5" x14ac:dyDescent="0.25">
      <c r="A2443">
        <v>2442</v>
      </c>
      <c r="D2443" s="3">
        <v>3</v>
      </c>
    </row>
    <row r="2444" spans="1:5" x14ac:dyDescent="0.25">
      <c r="A2444">
        <v>2443</v>
      </c>
      <c r="D2444" s="3">
        <v>3</v>
      </c>
    </row>
    <row r="2445" spans="1:5" x14ac:dyDescent="0.25">
      <c r="A2445">
        <v>2444</v>
      </c>
      <c r="D2445" s="3">
        <v>3</v>
      </c>
    </row>
    <row r="2446" spans="1:5" x14ac:dyDescent="0.25">
      <c r="A2446">
        <v>2445</v>
      </c>
      <c r="C2446" s="2">
        <v>2</v>
      </c>
      <c r="D2446" s="3">
        <v>3</v>
      </c>
    </row>
    <row r="2447" spans="1:5" x14ac:dyDescent="0.25">
      <c r="A2447">
        <v>2446</v>
      </c>
      <c r="C2447" s="2">
        <v>2</v>
      </c>
      <c r="D2447" s="3">
        <v>3</v>
      </c>
    </row>
    <row r="2448" spans="1:5" x14ac:dyDescent="0.25">
      <c r="A2448">
        <v>2447</v>
      </c>
      <c r="C2448" s="2">
        <v>2</v>
      </c>
    </row>
    <row r="2449" spans="1:5" x14ac:dyDescent="0.25">
      <c r="A2449">
        <v>2448</v>
      </c>
      <c r="C2449" s="2">
        <v>2</v>
      </c>
    </row>
    <row r="2450" spans="1:5" x14ac:dyDescent="0.25">
      <c r="A2450">
        <v>2449</v>
      </c>
      <c r="C2450" s="2">
        <v>2</v>
      </c>
    </row>
    <row r="2451" spans="1:5" x14ac:dyDescent="0.25">
      <c r="A2451">
        <v>2450</v>
      </c>
      <c r="C2451" s="2">
        <v>2</v>
      </c>
    </row>
    <row r="2452" spans="1:5" x14ac:dyDescent="0.25">
      <c r="A2452">
        <v>2451</v>
      </c>
      <c r="C2452" s="2">
        <v>2</v>
      </c>
    </row>
    <row r="2453" spans="1:5" x14ac:dyDescent="0.25">
      <c r="A2453">
        <v>2452</v>
      </c>
      <c r="C2453" s="2">
        <v>2</v>
      </c>
    </row>
    <row r="2454" spans="1:5" x14ac:dyDescent="0.25">
      <c r="A2454">
        <v>2453</v>
      </c>
      <c r="C2454" s="2">
        <v>2</v>
      </c>
    </row>
    <row r="2455" spans="1:5" x14ac:dyDescent="0.25">
      <c r="A2455">
        <v>2454</v>
      </c>
      <c r="C2455" s="2">
        <v>2</v>
      </c>
    </row>
    <row r="2456" spans="1:5" x14ac:dyDescent="0.25">
      <c r="A2456">
        <v>2455</v>
      </c>
      <c r="B2456" s="4">
        <v>1</v>
      </c>
    </row>
    <row r="2457" spans="1:5" x14ac:dyDescent="0.25">
      <c r="A2457">
        <v>2456</v>
      </c>
      <c r="B2457" s="4">
        <v>1</v>
      </c>
    </row>
    <row r="2458" spans="1:5" x14ac:dyDescent="0.25">
      <c r="A2458">
        <v>2457</v>
      </c>
      <c r="B2458" s="4">
        <v>1</v>
      </c>
      <c r="E2458" s="5">
        <v>4</v>
      </c>
    </row>
    <row r="2459" spans="1:5" x14ac:dyDescent="0.25">
      <c r="A2459">
        <v>2458</v>
      </c>
      <c r="B2459" s="4">
        <v>1</v>
      </c>
      <c r="E2459" s="5">
        <v>4</v>
      </c>
    </row>
    <row r="2460" spans="1:5" x14ac:dyDescent="0.25">
      <c r="A2460">
        <v>2459</v>
      </c>
      <c r="B2460" s="4">
        <v>1</v>
      </c>
      <c r="E2460" s="5">
        <v>4</v>
      </c>
    </row>
    <row r="2461" spans="1:5" x14ac:dyDescent="0.25">
      <c r="A2461">
        <v>2460</v>
      </c>
      <c r="B2461" s="4">
        <v>1</v>
      </c>
      <c r="E2461" s="5">
        <v>4</v>
      </c>
    </row>
    <row r="2462" spans="1:5" x14ac:dyDescent="0.25">
      <c r="A2462">
        <v>2461</v>
      </c>
      <c r="B2462" s="4">
        <v>1</v>
      </c>
      <c r="E2462" s="5">
        <v>4</v>
      </c>
    </row>
    <row r="2463" spans="1:5" x14ac:dyDescent="0.25">
      <c r="A2463">
        <v>2462</v>
      </c>
      <c r="B2463" s="4">
        <v>1</v>
      </c>
      <c r="D2463" s="3">
        <v>3</v>
      </c>
      <c r="E2463" s="5">
        <v>4</v>
      </c>
    </row>
    <row r="2464" spans="1:5" x14ac:dyDescent="0.25">
      <c r="A2464">
        <v>2463</v>
      </c>
      <c r="B2464" s="4">
        <v>1</v>
      </c>
      <c r="D2464" s="3">
        <v>3</v>
      </c>
      <c r="E2464" s="5">
        <v>4</v>
      </c>
    </row>
    <row r="2465" spans="1:5" x14ac:dyDescent="0.25">
      <c r="A2465">
        <v>2464</v>
      </c>
      <c r="D2465" s="3">
        <v>3</v>
      </c>
      <c r="E2465" s="5">
        <v>4</v>
      </c>
    </row>
    <row r="2466" spans="1:5" x14ac:dyDescent="0.25">
      <c r="A2466">
        <v>2465</v>
      </c>
      <c r="D2466" s="3">
        <v>3</v>
      </c>
      <c r="E2466" s="5">
        <v>4</v>
      </c>
    </row>
    <row r="2467" spans="1:5" x14ac:dyDescent="0.25">
      <c r="A2467">
        <v>2466</v>
      </c>
      <c r="D2467" s="3">
        <v>3</v>
      </c>
    </row>
    <row r="2468" spans="1:5" x14ac:dyDescent="0.25">
      <c r="A2468">
        <v>2467</v>
      </c>
      <c r="D2468" s="3">
        <v>3</v>
      </c>
    </row>
    <row r="2469" spans="1:5" x14ac:dyDescent="0.25">
      <c r="A2469">
        <v>2468</v>
      </c>
      <c r="D2469" s="3">
        <v>3</v>
      </c>
    </row>
    <row r="2470" spans="1:5" x14ac:dyDescent="0.25">
      <c r="A2470">
        <v>2469</v>
      </c>
      <c r="C2470" s="2">
        <v>2</v>
      </c>
      <c r="D2470" s="3">
        <v>3</v>
      </c>
    </row>
    <row r="2471" spans="1:5" x14ac:dyDescent="0.25">
      <c r="A2471">
        <v>2470</v>
      </c>
      <c r="C2471" s="2">
        <v>2</v>
      </c>
      <c r="D2471" s="3">
        <v>3</v>
      </c>
    </row>
    <row r="2472" spans="1:5" x14ac:dyDescent="0.25">
      <c r="A2472">
        <v>2471</v>
      </c>
      <c r="C2472" s="2">
        <v>2</v>
      </c>
    </row>
    <row r="2473" spans="1:5" x14ac:dyDescent="0.25">
      <c r="A2473">
        <v>2472</v>
      </c>
      <c r="C2473" s="2">
        <v>2</v>
      </c>
    </row>
    <row r="2474" spans="1:5" x14ac:dyDescent="0.25">
      <c r="A2474">
        <v>2473</v>
      </c>
      <c r="C2474" s="2">
        <v>2</v>
      </c>
    </row>
    <row r="2475" spans="1:5" x14ac:dyDescent="0.25">
      <c r="A2475">
        <v>2474</v>
      </c>
      <c r="C2475" s="2">
        <v>2</v>
      </c>
    </row>
    <row r="2476" spans="1:5" x14ac:dyDescent="0.25">
      <c r="A2476">
        <v>2475</v>
      </c>
      <c r="C2476" s="2">
        <v>2</v>
      </c>
    </row>
    <row r="2477" spans="1:5" x14ac:dyDescent="0.25">
      <c r="A2477">
        <v>2476</v>
      </c>
      <c r="C2477" s="2">
        <v>2</v>
      </c>
    </row>
    <row r="2478" spans="1:5" x14ac:dyDescent="0.25">
      <c r="A2478">
        <v>2477</v>
      </c>
      <c r="B2478" s="4">
        <v>1</v>
      </c>
      <c r="C2478" s="2">
        <v>2</v>
      </c>
    </row>
    <row r="2479" spans="1:5" x14ac:dyDescent="0.25">
      <c r="A2479">
        <v>2478</v>
      </c>
      <c r="B2479" s="4">
        <v>1</v>
      </c>
    </row>
    <row r="2480" spans="1:5" x14ac:dyDescent="0.25">
      <c r="A2480">
        <v>2479</v>
      </c>
      <c r="B2480" s="4">
        <v>1</v>
      </c>
    </row>
    <row r="2481" spans="1:5" x14ac:dyDescent="0.25">
      <c r="A2481">
        <v>2480</v>
      </c>
      <c r="B2481" s="4">
        <v>1</v>
      </c>
    </row>
    <row r="2482" spans="1:5" x14ac:dyDescent="0.25">
      <c r="A2482">
        <v>2481</v>
      </c>
      <c r="B2482" s="4">
        <v>1</v>
      </c>
    </row>
    <row r="2483" spans="1:5" x14ac:dyDescent="0.25">
      <c r="A2483">
        <v>2482</v>
      </c>
      <c r="B2483" s="4">
        <v>1</v>
      </c>
      <c r="E2483" s="5">
        <v>4</v>
      </c>
    </row>
    <row r="2484" spans="1:5" x14ac:dyDescent="0.25">
      <c r="A2484">
        <v>2483</v>
      </c>
      <c r="B2484" s="4">
        <v>1</v>
      </c>
      <c r="E2484" s="5">
        <v>4</v>
      </c>
    </row>
    <row r="2485" spans="1:5" x14ac:dyDescent="0.25">
      <c r="A2485">
        <v>2484</v>
      </c>
      <c r="B2485" s="4">
        <v>1</v>
      </c>
      <c r="E2485" s="5">
        <v>4</v>
      </c>
    </row>
    <row r="2486" spans="1:5" x14ac:dyDescent="0.25">
      <c r="A2486">
        <v>2485</v>
      </c>
      <c r="B2486" s="4">
        <v>1</v>
      </c>
      <c r="D2486" s="3">
        <v>3</v>
      </c>
      <c r="E2486" s="5">
        <v>4</v>
      </c>
    </row>
    <row r="2487" spans="1:5" x14ac:dyDescent="0.25">
      <c r="A2487">
        <v>2486</v>
      </c>
      <c r="D2487" s="3">
        <v>3</v>
      </c>
      <c r="E2487" s="5">
        <v>4</v>
      </c>
    </row>
    <row r="2488" spans="1:5" x14ac:dyDescent="0.25">
      <c r="A2488">
        <v>2487</v>
      </c>
      <c r="D2488" s="3">
        <v>3</v>
      </c>
      <c r="E2488" s="5">
        <v>4</v>
      </c>
    </row>
    <row r="2489" spans="1:5" x14ac:dyDescent="0.25">
      <c r="A2489">
        <v>2488</v>
      </c>
      <c r="D2489" s="3">
        <v>3</v>
      </c>
      <c r="E2489" s="5">
        <v>4</v>
      </c>
    </row>
    <row r="2490" spans="1:5" x14ac:dyDescent="0.25">
      <c r="A2490">
        <v>2489</v>
      </c>
      <c r="D2490" s="3">
        <v>3</v>
      </c>
      <c r="E2490" s="5">
        <v>4</v>
      </c>
    </row>
    <row r="2491" spans="1:5" x14ac:dyDescent="0.25">
      <c r="A2491">
        <v>2490</v>
      </c>
      <c r="D2491" s="3">
        <v>3</v>
      </c>
    </row>
    <row r="2492" spans="1:5" x14ac:dyDescent="0.25">
      <c r="A2492">
        <v>2491</v>
      </c>
      <c r="D2492" s="3">
        <v>3</v>
      </c>
    </row>
    <row r="2493" spans="1:5" x14ac:dyDescent="0.25">
      <c r="A2493">
        <v>2492</v>
      </c>
      <c r="D2493" s="3">
        <v>3</v>
      </c>
    </row>
    <row r="2494" spans="1:5" x14ac:dyDescent="0.25">
      <c r="A2494">
        <v>2493</v>
      </c>
    </row>
    <row r="2495" spans="1:5" x14ac:dyDescent="0.25">
      <c r="A2495">
        <v>2494</v>
      </c>
    </row>
    <row r="2496" spans="1:5" x14ac:dyDescent="0.25">
      <c r="A2496">
        <v>2495</v>
      </c>
      <c r="C2496" s="2">
        <v>2</v>
      </c>
    </row>
    <row r="2497" spans="1:5" x14ac:dyDescent="0.25">
      <c r="A2497">
        <v>2496</v>
      </c>
      <c r="C2497" s="2">
        <v>2</v>
      </c>
    </row>
    <row r="2498" spans="1:5" x14ac:dyDescent="0.25">
      <c r="A2498">
        <v>2497</v>
      </c>
      <c r="C2498" s="2">
        <v>2</v>
      </c>
    </row>
    <row r="2499" spans="1:5" x14ac:dyDescent="0.25">
      <c r="A2499">
        <v>2498</v>
      </c>
      <c r="C2499" s="2">
        <v>2</v>
      </c>
    </row>
    <row r="2500" spans="1:5" x14ac:dyDescent="0.25">
      <c r="A2500">
        <v>2499</v>
      </c>
      <c r="C2500" s="2">
        <v>2</v>
      </c>
    </row>
    <row r="2501" spans="1:5" x14ac:dyDescent="0.25">
      <c r="A2501">
        <v>2500</v>
      </c>
      <c r="C2501" s="2">
        <v>2</v>
      </c>
    </row>
    <row r="2502" spans="1:5" x14ac:dyDescent="0.25">
      <c r="A2502">
        <v>2501</v>
      </c>
      <c r="C2502" s="2">
        <v>2</v>
      </c>
    </row>
    <row r="2503" spans="1:5" x14ac:dyDescent="0.25">
      <c r="A2503">
        <v>2502</v>
      </c>
      <c r="B2503" s="4">
        <v>1</v>
      </c>
      <c r="C2503" s="2">
        <v>2</v>
      </c>
    </row>
    <row r="2504" spans="1:5" x14ac:dyDescent="0.25">
      <c r="A2504">
        <v>2503</v>
      </c>
      <c r="B2504" s="4">
        <v>1</v>
      </c>
      <c r="C2504" s="2">
        <v>2</v>
      </c>
    </row>
    <row r="2505" spans="1:5" x14ac:dyDescent="0.25">
      <c r="A2505">
        <v>2504</v>
      </c>
      <c r="B2505" s="4">
        <v>1</v>
      </c>
    </row>
    <row r="2506" spans="1:5" x14ac:dyDescent="0.25">
      <c r="A2506">
        <v>2505</v>
      </c>
      <c r="B2506" s="4">
        <v>1</v>
      </c>
    </row>
    <row r="2507" spans="1:5" x14ac:dyDescent="0.25">
      <c r="A2507">
        <v>2506</v>
      </c>
      <c r="B2507" s="4">
        <v>1</v>
      </c>
      <c r="E2507" s="5">
        <v>4</v>
      </c>
    </row>
    <row r="2508" spans="1:5" x14ac:dyDescent="0.25">
      <c r="A2508">
        <v>2507</v>
      </c>
      <c r="B2508" s="4">
        <v>1</v>
      </c>
      <c r="E2508" s="5">
        <v>4</v>
      </c>
    </row>
    <row r="2509" spans="1:5" x14ac:dyDescent="0.25">
      <c r="A2509">
        <v>2508</v>
      </c>
      <c r="B2509" s="4">
        <v>1</v>
      </c>
      <c r="E2509" s="5">
        <v>4</v>
      </c>
    </row>
    <row r="2510" spans="1:5" x14ac:dyDescent="0.25">
      <c r="A2510">
        <v>2509</v>
      </c>
      <c r="B2510" s="4">
        <v>1</v>
      </c>
      <c r="D2510" s="3">
        <v>3</v>
      </c>
      <c r="E2510" s="5">
        <v>4</v>
      </c>
    </row>
    <row r="2511" spans="1:5" x14ac:dyDescent="0.25">
      <c r="A2511">
        <v>2510</v>
      </c>
      <c r="D2511" s="3">
        <v>3</v>
      </c>
      <c r="E2511" s="5">
        <v>4</v>
      </c>
    </row>
    <row r="2512" spans="1:5" x14ac:dyDescent="0.25">
      <c r="A2512">
        <v>2511</v>
      </c>
      <c r="D2512" s="3">
        <v>3</v>
      </c>
      <c r="E2512" s="5">
        <v>4</v>
      </c>
    </row>
    <row r="2513" spans="1:5" x14ac:dyDescent="0.25">
      <c r="A2513">
        <v>2512</v>
      </c>
      <c r="D2513" s="3">
        <v>3</v>
      </c>
      <c r="E2513" s="5">
        <v>4</v>
      </c>
    </row>
    <row r="2514" spans="1:5" x14ac:dyDescent="0.25">
      <c r="A2514">
        <v>2513</v>
      </c>
      <c r="D2514" s="3">
        <v>3</v>
      </c>
      <c r="E2514" s="5">
        <v>4</v>
      </c>
    </row>
    <row r="2515" spans="1:5" x14ac:dyDescent="0.25">
      <c r="A2515">
        <v>2514</v>
      </c>
      <c r="D2515" s="3">
        <v>3</v>
      </c>
      <c r="E2515" s="5">
        <v>4</v>
      </c>
    </row>
    <row r="2516" spans="1:5" x14ac:dyDescent="0.25">
      <c r="A2516">
        <v>2515</v>
      </c>
      <c r="D2516" s="3">
        <v>3</v>
      </c>
    </row>
    <row r="2517" spans="1:5" x14ac:dyDescent="0.25">
      <c r="A2517">
        <v>2516</v>
      </c>
      <c r="D2517" s="3">
        <v>3</v>
      </c>
    </row>
    <row r="2518" spans="1:5" x14ac:dyDescent="0.25">
      <c r="A2518">
        <v>2517</v>
      </c>
      <c r="C2518" s="2">
        <v>2</v>
      </c>
      <c r="D2518" s="3">
        <v>3</v>
      </c>
    </row>
    <row r="2519" spans="1:5" x14ac:dyDescent="0.25">
      <c r="A2519">
        <v>2518</v>
      </c>
      <c r="C2519" s="2">
        <v>2</v>
      </c>
    </row>
    <row r="2520" spans="1:5" x14ac:dyDescent="0.25">
      <c r="A2520">
        <v>2519</v>
      </c>
      <c r="C2520" s="2">
        <v>2</v>
      </c>
    </row>
    <row r="2521" spans="1:5" x14ac:dyDescent="0.25">
      <c r="A2521">
        <v>2520</v>
      </c>
      <c r="C2521" s="2">
        <v>2</v>
      </c>
    </row>
    <row r="2522" spans="1:5" x14ac:dyDescent="0.25">
      <c r="A2522">
        <v>2521</v>
      </c>
      <c r="C2522" s="2">
        <v>2</v>
      </c>
    </row>
    <row r="2523" spans="1:5" x14ac:dyDescent="0.25">
      <c r="A2523">
        <v>2522</v>
      </c>
      <c r="C2523" s="2">
        <v>2</v>
      </c>
    </row>
    <row r="2524" spans="1:5" x14ac:dyDescent="0.25">
      <c r="A2524">
        <v>2523</v>
      </c>
      <c r="C2524" s="2">
        <v>2</v>
      </c>
    </row>
    <row r="2525" spans="1:5" x14ac:dyDescent="0.25">
      <c r="A2525">
        <v>2524</v>
      </c>
      <c r="C2525" s="2">
        <v>2</v>
      </c>
    </row>
    <row r="2526" spans="1:5" x14ac:dyDescent="0.25">
      <c r="A2526">
        <v>2525</v>
      </c>
      <c r="B2526" s="4">
        <v>1</v>
      </c>
      <c r="C2526" s="2">
        <v>2</v>
      </c>
    </row>
    <row r="2527" spans="1:5" x14ac:dyDescent="0.25">
      <c r="A2527">
        <v>2526</v>
      </c>
      <c r="B2527" s="4">
        <v>1</v>
      </c>
      <c r="C2527" s="2">
        <v>2</v>
      </c>
    </row>
    <row r="2528" spans="1:5" x14ac:dyDescent="0.25">
      <c r="A2528">
        <v>2527</v>
      </c>
      <c r="B2528" s="4">
        <v>1</v>
      </c>
    </row>
    <row r="2529" spans="1:5" x14ac:dyDescent="0.25">
      <c r="A2529">
        <v>2528</v>
      </c>
      <c r="B2529" s="4">
        <v>1</v>
      </c>
    </row>
    <row r="2530" spans="1:5" x14ac:dyDescent="0.25">
      <c r="A2530">
        <v>2529</v>
      </c>
      <c r="B2530" s="4">
        <v>1</v>
      </c>
    </row>
    <row r="2531" spans="1:5" x14ac:dyDescent="0.25">
      <c r="A2531">
        <v>2530</v>
      </c>
      <c r="B2531" s="4">
        <v>1</v>
      </c>
    </row>
    <row r="2532" spans="1:5" x14ac:dyDescent="0.25">
      <c r="A2532">
        <v>2531</v>
      </c>
      <c r="B2532" s="4">
        <v>1</v>
      </c>
      <c r="E2532" s="5">
        <v>4</v>
      </c>
    </row>
    <row r="2533" spans="1:5" x14ac:dyDescent="0.25">
      <c r="A2533">
        <v>2532</v>
      </c>
      <c r="B2533" s="4">
        <v>1</v>
      </c>
      <c r="E2533" s="5">
        <v>4</v>
      </c>
    </row>
    <row r="2534" spans="1:5" x14ac:dyDescent="0.25">
      <c r="A2534">
        <v>2533</v>
      </c>
      <c r="B2534" s="4">
        <v>1</v>
      </c>
      <c r="E2534" s="5">
        <v>4</v>
      </c>
    </row>
    <row r="2535" spans="1:5" x14ac:dyDescent="0.25">
      <c r="A2535">
        <v>2534</v>
      </c>
      <c r="D2535" s="3">
        <v>3</v>
      </c>
      <c r="E2535" s="5">
        <v>4</v>
      </c>
    </row>
    <row r="2536" spans="1:5" x14ac:dyDescent="0.25">
      <c r="A2536">
        <v>2535</v>
      </c>
      <c r="D2536" s="3">
        <v>3</v>
      </c>
      <c r="E2536" s="5">
        <v>4</v>
      </c>
    </row>
    <row r="2537" spans="1:5" x14ac:dyDescent="0.25">
      <c r="A2537">
        <v>2536</v>
      </c>
      <c r="D2537" s="3">
        <v>3</v>
      </c>
      <c r="E2537" s="5">
        <v>4</v>
      </c>
    </row>
    <row r="2538" spans="1:5" x14ac:dyDescent="0.25">
      <c r="A2538">
        <v>2537</v>
      </c>
      <c r="D2538" s="3">
        <v>3</v>
      </c>
      <c r="E2538" s="5">
        <v>4</v>
      </c>
    </row>
    <row r="2539" spans="1:5" x14ac:dyDescent="0.25">
      <c r="A2539">
        <v>2538</v>
      </c>
      <c r="D2539" s="3">
        <v>3</v>
      </c>
      <c r="E2539" s="5">
        <v>4</v>
      </c>
    </row>
    <row r="2540" spans="1:5" x14ac:dyDescent="0.25">
      <c r="A2540">
        <v>2539</v>
      </c>
      <c r="C2540" s="2">
        <v>2</v>
      </c>
      <c r="D2540" s="3">
        <v>3</v>
      </c>
      <c r="E2540" s="5">
        <v>4</v>
      </c>
    </row>
    <row r="2541" spans="1:5" x14ac:dyDescent="0.25">
      <c r="A2541">
        <v>2540</v>
      </c>
      <c r="C2541" s="2">
        <v>2</v>
      </c>
      <c r="D2541" s="3">
        <v>3</v>
      </c>
    </row>
    <row r="2542" spans="1:5" x14ac:dyDescent="0.25">
      <c r="A2542">
        <v>2541</v>
      </c>
      <c r="C2542" s="2">
        <v>2</v>
      </c>
      <c r="D2542" s="3">
        <v>3</v>
      </c>
    </row>
    <row r="2543" spans="1:5" x14ac:dyDescent="0.25">
      <c r="A2543">
        <v>2542</v>
      </c>
      <c r="C2543" s="2">
        <v>2</v>
      </c>
      <c r="D2543" s="3">
        <v>3</v>
      </c>
    </row>
    <row r="2544" spans="1:5" x14ac:dyDescent="0.25">
      <c r="A2544">
        <v>2543</v>
      </c>
      <c r="C2544" s="2">
        <v>2</v>
      </c>
    </row>
    <row r="2545" spans="1:5" x14ac:dyDescent="0.25">
      <c r="A2545">
        <v>2544</v>
      </c>
      <c r="C2545" s="2">
        <v>2</v>
      </c>
    </row>
    <row r="2546" spans="1:5" x14ac:dyDescent="0.25">
      <c r="A2546">
        <v>2545</v>
      </c>
      <c r="C2546" s="2">
        <v>2</v>
      </c>
    </row>
    <row r="2547" spans="1:5" x14ac:dyDescent="0.25">
      <c r="A2547">
        <v>2546</v>
      </c>
      <c r="C2547" s="2">
        <v>2</v>
      </c>
    </row>
    <row r="2548" spans="1:5" x14ac:dyDescent="0.25">
      <c r="A2548">
        <v>2547</v>
      </c>
      <c r="C2548" s="2">
        <v>2</v>
      </c>
    </row>
    <row r="2549" spans="1:5" x14ac:dyDescent="0.25">
      <c r="A2549">
        <v>2548</v>
      </c>
      <c r="B2549" s="4">
        <v>1</v>
      </c>
      <c r="C2549" s="2">
        <v>2</v>
      </c>
    </row>
    <row r="2550" spans="1:5" x14ac:dyDescent="0.25">
      <c r="A2550">
        <v>2549</v>
      </c>
      <c r="B2550" s="4">
        <v>1</v>
      </c>
      <c r="C2550" s="2">
        <v>2</v>
      </c>
    </row>
    <row r="2551" spans="1:5" x14ac:dyDescent="0.25">
      <c r="A2551">
        <v>2550</v>
      </c>
      <c r="B2551" s="4">
        <v>1</v>
      </c>
    </row>
    <row r="2552" spans="1:5" x14ac:dyDescent="0.25">
      <c r="A2552">
        <v>2551</v>
      </c>
      <c r="B2552" s="4">
        <v>1</v>
      </c>
    </row>
    <row r="2553" spans="1:5" x14ac:dyDescent="0.25">
      <c r="A2553">
        <v>2552</v>
      </c>
      <c r="B2553" s="4">
        <v>1</v>
      </c>
    </row>
    <row r="2554" spans="1:5" x14ac:dyDescent="0.25">
      <c r="A2554">
        <v>2553</v>
      </c>
      <c r="B2554" s="4">
        <v>1</v>
      </c>
    </row>
    <row r="2555" spans="1:5" x14ac:dyDescent="0.25">
      <c r="A2555">
        <v>2554</v>
      </c>
      <c r="B2555" s="4">
        <v>1</v>
      </c>
      <c r="E2555" s="5">
        <v>4</v>
      </c>
    </row>
    <row r="2556" spans="1:5" x14ac:dyDescent="0.25">
      <c r="A2556">
        <v>2555</v>
      </c>
      <c r="B2556" s="4">
        <v>1</v>
      </c>
      <c r="E2556" s="5">
        <v>4</v>
      </c>
    </row>
    <row r="2557" spans="1:5" x14ac:dyDescent="0.25">
      <c r="A2557">
        <v>2556</v>
      </c>
      <c r="B2557" s="4">
        <v>1</v>
      </c>
      <c r="E2557" s="5">
        <v>4</v>
      </c>
    </row>
    <row r="2558" spans="1:5" x14ac:dyDescent="0.25">
      <c r="A2558">
        <v>2557</v>
      </c>
      <c r="B2558" s="4">
        <v>1</v>
      </c>
      <c r="D2558" s="3">
        <v>3</v>
      </c>
      <c r="E2558" s="5">
        <v>4</v>
      </c>
    </row>
    <row r="2559" spans="1:5" x14ac:dyDescent="0.25">
      <c r="A2559">
        <v>2558</v>
      </c>
      <c r="D2559" s="3">
        <v>3</v>
      </c>
      <c r="E2559" s="5">
        <v>4</v>
      </c>
    </row>
    <row r="2560" spans="1:5" x14ac:dyDescent="0.25">
      <c r="A2560">
        <v>2559</v>
      </c>
      <c r="D2560" s="3">
        <v>3</v>
      </c>
      <c r="E2560" s="5">
        <v>4</v>
      </c>
    </row>
    <row r="2561" spans="1:5" x14ac:dyDescent="0.25">
      <c r="A2561">
        <v>2560</v>
      </c>
      <c r="D2561" s="3">
        <v>3</v>
      </c>
      <c r="E2561" s="5">
        <v>4</v>
      </c>
    </row>
    <row r="2562" spans="1:5" x14ac:dyDescent="0.25">
      <c r="A2562">
        <v>2561</v>
      </c>
      <c r="D2562" s="3">
        <v>3</v>
      </c>
      <c r="E2562" s="5">
        <v>4</v>
      </c>
    </row>
    <row r="2563" spans="1:5" x14ac:dyDescent="0.25">
      <c r="A2563">
        <v>2562</v>
      </c>
      <c r="C2563" s="2">
        <v>2</v>
      </c>
      <c r="D2563" s="3">
        <v>3</v>
      </c>
      <c r="E2563" s="5">
        <v>4</v>
      </c>
    </row>
    <row r="2564" spans="1:5" x14ac:dyDescent="0.25">
      <c r="A2564">
        <v>2563</v>
      </c>
      <c r="C2564" s="2">
        <v>2</v>
      </c>
      <c r="D2564" s="3">
        <v>3</v>
      </c>
    </row>
    <row r="2565" spans="1:5" x14ac:dyDescent="0.25">
      <c r="A2565">
        <v>2564</v>
      </c>
      <c r="C2565" s="2">
        <v>2</v>
      </c>
      <c r="D2565" s="3">
        <v>3</v>
      </c>
    </row>
    <row r="2566" spans="1:5" x14ac:dyDescent="0.25">
      <c r="A2566">
        <v>2565</v>
      </c>
      <c r="C2566" s="2">
        <v>2</v>
      </c>
      <c r="D2566" s="3">
        <v>3</v>
      </c>
    </row>
    <row r="2567" spans="1:5" x14ac:dyDescent="0.25">
      <c r="A2567">
        <v>2566</v>
      </c>
      <c r="C2567" s="2">
        <v>2</v>
      </c>
      <c r="D2567" s="3">
        <v>3</v>
      </c>
    </row>
    <row r="2568" spans="1:5" x14ac:dyDescent="0.25">
      <c r="A2568">
        <v>2567</v>
      </c>
      <c r="C2568" s="2">
        <v>2</v>
      </c>
      <c r="D2568" s="3">
        <v>3</v>
      </c>
    </row>
    <row r="2569" spans="1:5" x14ac:dyDescent="0.25">
      <c r="A2569">
        <v>2568</v>
      </c>
      <c r="C2569" s="2">
        <v>2</v>
      </c>
    </row>
    <row r="2570" spans="1:5" x14ac:dyDescent="0.25">
      <c r="A2570">
        <v>2569</v>
      </c>
      <c r="C2570" s="2">
        <v>2</v>
      </c>
    </row>
    <row r="2571" spans="1:5" x14ac:dyDescent="0.25">
      <c r="A2571">
        <v>2570</v>
      </c>
      <c r="C2571" s="2">
        <v>2</v>
      </c>
    </row>
    <row r="2572" spans="1:5" x14ac:dyDescent="0.25">
      <c r="A2572">
        <v>2571</v>
      </c>
      <c r="C2572" s="2">
        <v>2</v>
      </c>
    </row>
    <row r="2573" spans="1:5" x14ac:dyDescent="0.25">
      <c r="A2573">
        <v>2572</v>
      </c>
      <c r="C2573" s="2">
        <v>2</v>
      </c>
    </row>
    <row r="2574" spans="1:5" x14ac:dyDescent="0.25">
      <c r="A2574">
        <v>2573</v>
      </c>
      <c r="B2574" s="4">
        <v>1</v>
      </c>
      <c r="C2574" s="2">
        <v>2</v>
      </c>
    </row>
    <row r="2575" spans="1:5" x14ac:dyDescent="0.25">
      <c r="A2575">
        <v>2574</v>
      </c>
      <c r="B2575" s="4">
        <v>1</v>
      </c>
      <c r="C2575" s="2">
        <v>2</v>
      </c>
    </row>
    <row r="2576" spans="1:5" x14ac:dyDescent="0.25">
      <c r="A2576">
        <v>2575</v>
      </c>
      <c r="B2576" s="4">
        <v>1</v>
      </c>
    </row>
    <row r="2577" spans="1:5" x14ac:dyDescent="0.25">
      <c r="A2577">
        <v>2576</v>
      </c>
      <c r="B2577" s="4">
        <v>1</v>
      </c>
    </row>
    <row r="2578" spans="1:5" x14ac:dyDescent="0.25">
      <c r="A2578">
        <v>2577</v>
      </c>
      <c r="B2578" s="4">
        <v>1</v>
      </c>
      <c r="E2578" s="5">
        <v>4</v>
      </c>
    </row>
    <row r="2579" spans="1:5" x14ac:dyDescent="0.25">
      <c r="A2579">
        <v>2578</v>
      </c>
      <c r="B2579" s="4">
        <v>1</v>
      </c>
      <c r="E2579" s="5">
        <v>4</v>
      </c>
    </row>
    <row r="2580" spans="1:5" x14ac:dyDescent="0.25">
      <c r="A2580">
        <v>2579</v>
      </c>
      <c r="B2580" s="4">
        <v>1</v>
      </c>
      <c r="E2580" s="5">
        <v>4</v>
      </c>
    </row>
    <row r="2581" spans="1:5" x14ac:dyDescent="0.25">
      <c r="A2581">
        <v>2580</v>
      </c>
      <c r="B2581" s="4">
        <v>1</v>
      </c>
      <c r="E2581" s="5">
        <v>4</v>
      </c>
    </row>
    <row r="2582" spans="1:5" x14ac:dyDescent="0.25">
      <c r="A2582">
        <v>2581</v>
      </c>
      <c r="B2582" s="4">
        <v>1</v>
      </c>
      <c r="E2582" s="5">
        <v>4</v>
      </c>
    </row>
    <row r="2583" spans="1:5" x14ac:dyDescent="0.25">
      <c r="A2583">
        <v>2582</v>
      </c>
      <c r="B2583" s="4">
        <v>1</v>
      </c>
      <c r="E2583" s="5">
        <v>4</v>
      </c>
    </row>
    <row r="2584" spans="1:5" x14ac:dyDescent="0.25">
      <c r="A2584">
        <v>2583</v>
      </c>
      <c r="B2584" s="4">
        <v>1</v>
      </c>
      <c r="E2584" s="5">
        <v>4</v>
      </c>
    </row>
    <row r="2585" spans="1:5" x14ac:dyDescent="0.25">
      <c r="A2585">
        <v>2584</v>
      </c>
      <c r="B2585" s="4">
        <v>1</v>
      </c>
      <c r="D2585" s="3">
        <v>3</v>
      </c>
      <c r="E2585" s="5">
        <v>4</v>
      </c>
    </row>
    <row r="2586" spans="1:5" x14ac:dyDescent="0.25">
      <c r="A2586">
        <v>2585</v>
      </c>
      <c r="B2586" s="4">
        <v>1</v>
      </c>
      <c r="D2586" s="3">
        <v>3</v>
      </c>
      <c r="E2586" s="5">
        <v>4</v>
      </c>
    </row>
    <row r="2587" spans="1:5" x14ac:dyDescent="0.25">
      <c r="A2587">
        <v>2586</v>
      </c>
      <c r="D2587" s="3">
        <v>3</v>
      </c>
      <c r="E2587" s="5">
        <v>4</v>
      </c>
    </row>
    <row r="2588" spans="1:5" x14ac:dyDescent="0.25">
      <c r="A2588">
        <v>2587</v>
      </c>
      <c r="C2588" s="2">
        <v>2</v>
      </c>
      <c r="D2588" s="3">
        <v>3</v>
      </c>
      <c r="E2588" s="5">
        <v>4</v>
      </c>
    </row>
    <row r="2589" spans="1:5" x14ac:dyDescent="0.25">
      <c r="A2589">
        <v>2588</v>
      </c>
      <c r="C2589" s="2">
        <v>2</v>
      </c>
      <c r="D2589" s="3">
        <v>3</v>
      </c>
      <c r="E2589" s="5">
        <v>4</v>
      </c>
    </row>
    <row r="2590" spans="1:5" x14ac:dyDescent="0.25">
      <c r="A2590">
        <v>2589</v>
      </c>
      <c r="C2590" s="2">
        <v>2</v>
      </c>
      <c r="D2590" s="3">
        <v>3</v>
      </c>
    </row>
    <row r="2591" spans="1:5" x14ac:dyDescent="0.25">
      <c r="A2591">
        <v>2590</v>
      </c>
      <c r="C2591" s="2">
        <v>2</v>
      </c>
      <c r="D2591" s="3">
        <v>3</v>
      </c>
    </row>
    <row r="2592" spans="1:5" x14ac:dyDescent="0.25">
      <c r="A2592">
        <v>2591</v>
      </c>
      <c r="C2592" s="2">
        <v>2</v>
      </c>
      <c r="D2592" s="3">
        <v>3</v>
      </c>
    </row>
    <row r="2593" spans="1:6" x14ac:dyDescent="0.25">
      <c r="A2593">
        <v>2592</v>
      </c>
      <c r="C2593" s="2">
        <v>2</v>
      </c>
      <c r="D2593" s="3">
        <v>3</v>
      </c>
    </row>
    <row r="2594" spans="1:6" x14ac:dyDescent="0.25">
      <c r="A2594">
        <v>2593</v>
      </c>
      <c r="C2594" s="2">
        <v>2</v>
      </c>
      <c r="D2594" s="3">
        <v>3</v>
      </c>
    </row>
    <row r="2595" spans="1:6" x14ac:dyDescent="0.25">
      <c r="A2595">
        <v>2594</v>
      </c>
      <c r="C2595" s="2">
        <v>2</v>
      </c>
      <c r="D2595" s="3">
        <v>3</v>
      </c>
    </row>
    <row r="2596" spans="1:6" x14ac:dyDescent="0.25">
      <c r="A2596">
        <v>2595</v>
      </c>
      <c r="C2596" s="2">
        <v>2</v>
      </c>
      <c r="D2596" s="3">
        <v>3</v>
      </c>
    </row>
    <row r="2597" spans="1:6" x14ac:dyDescent="0.25">
      <c r="A2597">
        <v>2596</v>
      </c>
      <c r="C2597" s="2">
        <v>2</v>
      </c>
      <c r="D2597" s="3">
        <v>3</v>
      </c>
    </row>
    <row r="2598" spans="1:6" x14ac:dyDescent="0.25">
      <c r="A2598">
        <v>2597</v>
      </c>
      <c r="C2598" s="2">
        <v>2</v>
      </c>
      <c r="D2598" s="3">
        <v>3</v>
      </c>
    </row>
    <row r="2599" spans="1:6" x14ac:dyDescent="0.25">
      <c r="A2599">
        <v>2598</v>
      </c>
      <c r="C2599" s="2">
        <v>2</v>
      </c>
    </row>
    <row r="2600" spans="1:6" x14ac:dyDescent="0.25">
      <c r="A2600">
        <v>2599</v>
      </c>
      <c r="C2600" s="2">
        <v>2</v>
      </c>
    </row>
    <row r="2601" spans="1:6" x14ac:dyDescent="0.25">
      <c r="A2601">
        <v>2600</v>
      </c>
      <c r="B2601" s="4">
        <v>1</v>
      </c>
      <c r="C2601" s="2">
        <v>2</v>
      </c>
    </row>
    <row r="2602" spans="1:6" x14ac:dyDescent="0.25">
      <c r="A2602">
        <v>2601</v>
      </c>
      <c r="B2602" s="4">
        <v>1</v>
      </c>
      <c r="C2602" s="2">
        <v>2</v>
      </c>
    </row>
    <row r="2603" spans="1:6" x14ac:dyDescent="0.25">
      <c r="A2603">
        <v>2602</v>
      </c>
      <c r="B2603" s="4">
        <v>1</v>
      </c>
      <c r="C2603" s="2">
        <v>2</v>
      </c>
    </row>
    <row r="2604" spans="1:6" x14ac:dyDescent="0.25">
      <c r="A2604">
        <v>2603</v>
      </c>
      <c r="B2604" s="4">
        <v>1</v>
      </c>
      <c r="E2604" s="5">
        <v>4</v>
      </c>
    </row>
    <row r="2605" spans="1:6" x14ac:dyDescent="0.25">
      <c r="A2605">
        <v>2604</v>
      </c>
      <c r="B2605" s="4">
        <v>1</v>
      </c>
      <c r="E2605" s="5">
        <v>4</v>
      </c>
      <c r="F2605" t="s">
        <v>22</v>
      </c>
    </row>
    <row r="2606" spans="1:6" x14ac:dyDescent="0.25">
      <c r="A2606">
        <v>2605</v>
      </c>
    </row>
    <row r="2607" spans="1:6" x14ac:dyDescent="0.25">
      <c r="A2607">
        <v>2606</v>
      </c>
      <c r="F2607" t="s">
        <v>22</v>
      </c>
    </row>
    <row r="2608" spans="1:6" x14ac:dyDescent="0.25">
      <c r="A2608">
        <v>2607</v>
      </c>
      <c r="B2608" s="4">
        <v>1</v>
      </c>
    </row>
    <row r="2609" spans="1:5" x14ac:dyDescent="0.25">
      <c r="A2609">
        <v>2608</v>
      </c>
      <c r="B2609" s="4">
        <v>1</v>
      </c>
    </row>
    <row r="2610" spans="1:5" x14ac:dyDescent="0.25">
      <c r="A2610">
        <v>2609</v>
      </c>
      <c r="B2610" s="4">
        <v>1</v>
      </c>
      <c r="E2610" s="5">
        <v>4</v>
      </c>
    </row>
    <row r="2611" spans="1:5" x14ac:dyDescent="0.25">
      <c r="A2611">
        <v>2610</v>
      </c>
      <c r="B2611" s="4">
        <v>1</v>
      </c>
      <c r="E2611" s="5">
        <v>4</v>
      </c>
    </row>
    <row r="2612" spans="1:5" x14ac:dyDescent="0.25">
      <c r="A2612">
        <v>2611</v>
      </c>
      <c r="B2612" s="4">
        <v>1</v>
      </c>
      <c r="E2612" s="5">
        <v>4</v>
      </c>
    </row>
    <row r="2613" spans="1:5" x14ac:dyDescent="0.25">
      <c r="A2613">
        <v>2612</v>
      </c>
      <c r="B2613" s="4">
        <v>1</v>
      </c>
      <c r="E2613" s="5">
        <v>4</v>
      </c>
    </row>
    <row r="2614" spans="1:5" x14ac:dyDescent="0.25">
      <c r="A2614">
        <v>2613</v>
      </c>
      <c r="B2614" s="4">
        <v>1</v>
      </c>
      <c r="E2614" s="5">
        <v>4</v>
      </c>
    </row>
    <row r="2615" spans="1:5" x14ac:dyDescent="0.25">
      <c r="A2615">
        <v>2614</v>
      </c>
      <c r="B2615" s="4">
        <v>1</v>
      </c>
      <c r="E2615" s="5">
        <v>4</v>
      </c>
    </row>
    <row r="2616" spans="1:5" x14ac:dyDescent="0.25">
      <c r="A2616">
        <v>2615</v>
      </c>
      <c r="B2616" s="4">
        <v>1</v>
      </c>
      <c r="E2616" s="5">
        <v>4</v>
      </c>
    </row>
    <row r="2617" spans="1:5" x14ac:dyDescent="0.25">
      <c r="A2617">
        <v>2616</v>
      </c>
      <c r="B2617" s="4">
        <v>1</v>
      </c>
      <c r="E2617" s="5">
        <v>4</v>
      </c>
    </row>
    <row r="2618" spans="1:5" x14ac:dyDescent="0.25">
      <c r="A2618">
        <v>2617</v>
      </c>
      <c r="B2618" s="4">
        <v>1</v>
      </c>
      <c r="E2618" s="5">
        <v>4</v>
      </c>
    </row>
    <row r="2619" spans="1:5" x14ac:dyDescent="0.25">
      <c r="A2619">
        <v>2618</v>
      </c>
      <c r="B2619" s="4">
        <v>1</v>
      </c>
      <c r="E2619" s="5">
        <v>4</v>
      </c>
    </row>
    <row r="2620" spans="1:5" x14ac:dyDescent="0.25">
      <c r="A2620">
        <v>2619</v>
      </c>
      <c r="B2620" s="4">
        <v>1</v>
      </c>
      <c r="E2620" s="5">
        <v>4</v>
      </c>
    </row>
    <row r="2621" spans="1:5" x14ac:dyDescent="0.25">
      <c r="A2621">
        <v>2620</v>
      </c>
      <c r="B2621" s="4">
        <v>1</v>
      </c>
      <c r="D2621" s="3">
        <v>3</v>
      </c>
      <c r="E2621" s="5">
        <v>4</v>
      </c>
    </row>
    <row r="2622" spans="1:5" x14ac:dyDescent="0.25">
      <c r="A2622">
        <v>2621</v>
      </c>
      <c r="B2622" s="4">
        <v>1</v>
      </c>
      <c r="D2622" s="3">
        <v>3</v>
      </c>
      <c r="E2622" s="5">
        <v>4</v>
      </c>
    </row>
    <row r="2623" spans="1:5" x14ac:dyDescent="0.25">
      <c r="A2623">
        <v>2622</v>
      </c>
      <c r="D2623" s="3">
        <v>3</v>
      </c>
      <c r="E2623" s="5">
        <v>4</v>
      </c>
    </row>
    <row r="2624" spans="1:5" x14ac:dyDescent="0.25">
      <c r="A2624">
        <v>2623</v>
      </c>
      <c r="D2624" s="3">
        <v>3</v>
      </c>
    </row>
    <row r="2625" spans="1:4" x14ac:dyDescent="0.25">
      <c r="A2625">
        <v>2624</v>
      </c>
      <c r="D2625" s="3">
        <v>3</v>
      </c>
    </row>
    <row r="2626" spans="1:4" x14ac:dyDescent="0.25">
      <c r="A2626">
        <v>2625</v>
      </c>
      <c r="D2626" s="3">
        <v>3</v>
      </c>
    </row>
    <row r="2627" spans="1:4" x14ac:dyDescent="0.25">
      <c r="A2627">
        <v>2626</v>
      </c>
      <c r="D2627" s="3">
        <v>3</v>
      </c>
    </row>
    <row r="2628" spans="1:4" x14ac:dyDescent="0.25">
      <c r="A2628">
        <v>2627</v>
      </c>
      <c r="D2628" s="3">
        <v>3</v>
      </c>
    </row>
    <row r="2629" spans="1:4" x14ac:dyDescent="0.25">
      <c r="A2629">
        <v>2628</v>
      </c>
      <c r="C2629" s="2">
        <v>2</v>
      </c>
      <c r="D2629" s="3">
        <v>3</v>
      </c>
    </row>
    <row r="2630" spans="1:4" x14ac:dyDescent="0.25">
      <c r="A2630">
        <v>2629</v>
      </c>
      <c r="C2630" s="2">
        <v>2</v>
      </c>
      <c r="D2630" s="3">
        <v>3</v>
      </c>
    </row>
    <row r="2631" spans="1:4" x14ac:dyDescent="0.25">
      <c r="A2631">
        <v>2630</v>
      </c>
      <c r="C2631" s="2">
        <v>2</v>
      </c>
      <c r="D2631" s="3">
        <v>3</v>
      </c>
    </row>
    <row r="2632" spans="1:4" x14ac:dyDescent="0.25">
      <c r="A2632">
        <v>2631</v>
      </c>
      <c r="C2632" s="2">
        <v>2</v>
      </c>
    </row>
    <row r="2633" spans="1:4" x14ac:dyDescent="0.25">
      <c r="A2633">
        <v>2632</v>
      </c>
      <c r="C2633" s="2">
        <v>2</v>
      </c>
    </row>
    <row r="2634" spans="1:4" x14ac:dyDescent="0.25">
      <c r="A2634">
        <v>2633</v>
      </c>
      <c r="C2634" s="2">
        <v>2</v>
      </c>
    </row>
    <row r="2635" spans="1:4" x14ac:dyDescent="0.25">
      <c r="A2635">
        <v>2634</v>
      </c>
      <c r="C2635" s="2">
        <v>2</v>
      </c>
    </row>
    <row r="2636" spans="1:4" x14ac:dyDescent="0.25">
      <c r="A2636">
        <v>2635</v>
      </c>
      <c r="B2636" s="4">
        <v>1</v>
      </c>
      <c r="C2636" s="2">
        <v>2</v>
      </c>
    </row>
    <row r="2637" spans="1:4" x14ac:dyDescent="0.25">
      <c r="A2637">
        <v>2636</v>
      </c>
      <c r="B2637" s="4">
        <v>1</v>
      </c>
      <c r="C2637" s="2">
        <v>2</v>
      </c>
    </row>
    <row r="2638" spans="1:4" x14ac:dyDescent="0.25">
      <c r="A2638">
        <v>2637</v>
      </c>
      <c r="B2638" s="4">
        <v>1</v>
      </c>
      <c r="C2638" s="2">
        <v>2</v>
      </c>
    </row>
    <row r="2639" spans="1:4" x14ac:dyDescent="0.25">
      <c r="A2639">
        <v>2638</v>
      </c>
      <c r="B2639" s="4">
        <v>1</v>
      </c>
    </row>
    <row r="2640" spans="1:4" x14ac:dyDescent="0.25">
      <c r="A2640">
        <v>2639</v>
      </c>
      <c r="B2640" s="4">
        <v>1</v>
      </c>
    </row>
    <row r="2641" spans="1:5" x14ac:dyDescent="0.25">
      <c r="A2641">
        <v>2640</v>
      </c>
      <c r="B2641" s="4">
        <v>1</v>
      </c>
    </row>
    <row r="2642" spans="1:5" x14ac:dyDescent="0.25">
      <c r="A2642">
        <v>2641</v>
      </c>
      <c r="B2642" s="4">
        <v>1</v>
      </c>
    </row>
    <row r="2643" spans="1:5" x14ac:dyDescent="0.25">
      <c r="A2643">
        <v>2642</v>
      </c>
      <c r="B2643" s="4">
        <v>1</v>
      </c>
      <c r="E2643" s="5">
        <v>4</v>
      </c>
    </row>
    <row r="2644" spans="1:5" x14ac:dyDescent="0.25">
      <c r="A2644">
        <v>2643</v>
      </c>
      <c r="B2644" s="4">
        <v>1</v>
      </c>
      <c r="D2644" s="3">
        <v>3</v>
      </c>
      <c r="E2644" s="5">
        <v>4</v>
      </c>
    </row>
    <row r="2645" spans="1:5" x14ac:dyDescent="0.25">
      <c r="A2645">
        <v>2644</v>
      </c>
      <c r="B2645" s="4">
        <v>1</v>
      </c>
      <c r="D2645" s="3">
        <v>3</v>
      </c>
      <c r="E2645" s="5">
        <v>4</v>
      </c>
    </row>
    <row r="2646" spans="1:5" x14ac:dyDescent="0.25">
      <c r="A2646">
        <v>2645</v>
      </c>
      <c r="B2646" s="4">
        <v>1</v>
      </c>
      <c r="D2646" s="3">
        <v>3</v>
      </c>
      <c r="E2646" s="5">
        <v>4</v>
      </c>
    </row>
    <row r="2647" spans="1:5" x14ac:dyDescent="0.25">
      <c r="A2647">
        <v>2646</v>
      </c>
      <c r="D2647" s="3">
        <v>3</v>
      </c>
      <c r="E2647" s="5">
        <v>4</v>
      </c>
    </row>
    <row r="2648" spans="1:5" x14ac:dyDescent="0.25">
      <c r="A2648">
        <v>2647</v>
      </c>
      <c r="D2648" s="3">
        <v>3</v>
      </c>
      <c r="E2648" s="5">
        <v>4</v>
      </c>
    </row>
    <row r="2649" spans="1:5" x14ac:dyDescent="0.25">
      <c r="A2649">
        <v>2648</v>
      </c>
      <c r="D2649" s="3">
        <v>3</v>
      </c>
      <c r="E2649" s="5">
        <v>4</v>
      </c>
    </row>
    <row r="2650" spans="1:5" x14ac:dyDescent="0.25">
      <c r="A2650">
        <v>2649</v>
      </c>
      <c r="D2650" s="3">
        <v>3</v>
      </c>
      <c r="E2650" s="5">
        <v>4</v>
      </c>
    </row>
    <row r="2651" spans="1:5" x14ac:dyDescent="0.25">
      <c r="A2651">
        <v>2650</v>
      </c>
      <c r="D2651" s="3">
        <v>3</v>
      </c>
      <c r="E2651" s="5">
        <v>4</v>
      </c>
    </row>
    <row r="2652" spans="1:5" x14ac:dyDescent="0.25">
      <c r="A2652">
        <v>2651</v>
      </c>
      <c r="D2652" s="3">
        <v>3</v>
      </c>
      <c r="E2652" s="5">
        <v>4</v>
      </c>
    </row>
    <row r="2653" spans="1:5" x14ac:dyDescent="0.25">
      <c r="A2653">
        <v>2652</v>
      </c>
    </row>
    <row r="2654" spans="1:5" x14ac:dyDescent="0.25">
      <c r="A2654">
        <v>2653</v>
      </c>
    </row>
    <row r="2655" spans="1:5" x14ac:dyDescent="0.25">
      <c r="A2655">
        <v>2654</v>
      </c>
    </row>
    <row r="2656" spans="1:5" x14ac:dyDescent="0.25">
      <c r="A2656">
        <v>2655</v>
      </c>
    </row>
    <row r="2657" spans="1:5" x14ac:dyDescent="0.25">
      <c r="A2657">
        <v>2656</v>
      </c>
    </row>
    <row r="2658" spans="1:5" x14ac:dyDescent="0.25">
      <c r="A2658">
        <v>2657</v>
      </c>
      <c r="C2658" s="2">
        <v>2</v>
      </c>
    </row>
    <row r="2659" spans="1:5" x14ac:dyDescent="0.25">
      <c r="A2659">
        <v>2658</v>
      </c>
      <c r="C2659" s="2">
        <v>2</v>
      </c>
    </row>
    <row r="2660" spans="1:5" x14ac:dyDescent="0.25">
      <c r="A2660">
        <v>2659</v>
      </c>
      <c r="C2660" s="2">
        <v>2</v>
      </c>
    </row>
    <row r="2661" spans="1:5" x14ac:dyDescent="0.25">
      <c r="A2661">
        <v>2660</v>
      </c>
      <c r="C2661" s="2">
        <v>2</v>
      </c>
    </row>
    <row r="2662" spans="1:5" x14ac:dyDescent="0.25">
      <c r="A2662">
        <v>2661</v>
      </c>
      <c r="C2662" s="2">
        <v>2</v>
      </c>
    </row>
    <row r="2663" spans="1:5" x14ac:dyDescent="0.25">
      <c r="A2663">
        <v>2662</v>
      </c>
      <c r="B2663" s="4">
        <v>1</v>
      </c>
      <c r="C2663" s="2">
        <v>2</v>
      </c>
    </row>
    <row r="2664" spans="1:5" x14ac:dyDescent="0.25">
      <c r="A2664">
        <v>2663</v>
      </c>
      <c r="B2664" s="4">
        <v>1</v>
      </c>
      <c r="C2664" s="2">
        <v>2</v>
      </c>
    </row>
    <row r="2665" spans="1:5" x14ac:dyDescent="0.25">
      <c r="A2665">
        <v>2664</v>
      </c>
      <c r="B2665" s="4">
        <v>1</v>
      </c>
      <c r="C2665" s="2">
        <v>2</v>
      </c>
    </row>
    <row r="2666" spans="1:5" x14ac:dyDescent="0.25">
      <c r="A2666">
        <v>2665</v>
      </c>
      <c r="B2666" s="4">
        <v>1</v>
      </c>
      <c r="C2666" s="2">
        <v>2</v>
      </c>
    </row>
    <row r="2667" spans="1:5" x14ac:dyDescent="0.25">
      <c r="A2667">
        <v>2666</v>
      </c>
      <c r="B2667" s="4">
        <v>1</v>
      </c>
      <c r="C2667" s="2">
        <v>2</v>
      </c>
    </row>
    <row r="2668" spans="1:5" x14ac:dyDescent="0.25">
      <c r="A2668">
        <v>2667</v>
      </c>
      <c r="B2668" s="4">
        <v>1</v>
      </c>
    </row>
    <row r="2669" spans="1:5" x14ac:dyDescent="0.25">
      <c r="A2669">
        <v>2668</v>
      </c>
      <c r="B2669" s="4">
        <v>1</v>
      </c>
      <c r="E2669" s="5">
        <v>4</v>
      </c>
    </row>
    <row r="2670" spans="1:5" x14ac:dyDescent="0.25">
      <c r="A2670">
        <v>2669</v>
      </c>
      <c r="B2670" s="4">
        <v>1</v>
      </c>
      <c r="D2670" s="3">
        <v>3</v>
      </c>
      <c r="E2670" s="5">
        <v>4</v>
      </c>
    </row>
    <row r="2671" spans="1:5" x14ac:dyDescent="0.25">
      <c r="A2671">
        <v>2670</v>
      </c>
      <c r="D2671" s="3">
        <v>3</v>
      </c>
      <c r="E2671" s="5">
        <v>4</v>
      </c>
    </row>
    <row r="2672" spans="1:5" x14ac:dyDescent="0.25">
      <c r="A2672">
        <v>2671</v>
      </c>
      <c r="D2672" s="3">
        <v>3</v>
      </c>
      <c r="E2672" s="5">
        <v>4</v>
      </c>
    </row>
    <row r="2673" spans="1:5" x14ac:dyDescent="0.25">
      <c r="A2673">
        <v>2672</v>
      </c>
      <c r="D2673" s="3">
        <v>3</v>
      </c>
      <c r="E2673" s="5">
        <v>4</v>
      </c>
    </row>
    <row r="2674" spans="1:5" x14ac:dyDescent="0.25">
      <c r="A2674">
        <v>2673</v>
      </c>
      <c r="D2674" s="3">
        <v>3</v>
      </c>
      <c r="E2674" s="5">
        <v>4</v>
      </c>
    </row>
    <row r="2675" spans="1:5" x14ac:dyDescent="0.25">
      <c r="A2675">
        <v>2674</v>
      </c>
      <c r="D2675" s="3">
        <v>3</v>
      </c>
      <c r="E2675" s="5">
        <v>4</v>
      </c>
    </row>
    <row r="2676" spans="1:5" x14ac:dyDescent="0.25">
      <c r="A2676">
        <v>2675</v>
      </c>
      <c r="D2676" s="3">
        <v>3</v>
      </c>
      <c r="E2676" s="5">
        <v>4</v>
      </c>
    </row>
    <row r="2677" spans="1:5" x14ac:dyDescent="0.25">
      <c r="A2677">
        <v>2676</v>
      </c>
      <c r="D2677" s="3">
        <v>3</v>
      </c>
      <c r="E2677" s="5">
        <v>4</v>
      </c>
    </row>
    <row r="2678" spans="1:5" x14ac:dyDescent="0.25">
      <c r="A2678">
        <v>2677</v>
      </c>
      <c r="D2678" s="3">
        <v>3</v>
      </c>
    </row>
    <row r="2679" spans="1:5" x14ac:dyDescent="0.25">
      <c r="A2679">
        <v>2678</v>
      </c>
      <c r="C2679" s="2">
        <v>2</v>
      </c>
    </row>
    <row r="2680" spans="1:5" x14ac:dyDescent="0.25">
      <c r="A2680">
        <v>2679</v>
      </c>
      <c r="C2680" s="2">
        <v>2</v>
      </c>
    </row>
    <row r="2681" spans="1:5" x14ac:dyDescent="0.25">
      <c r="A2681">
        <v>2680</v>
      </c>
      <c r="C2681" s="2">
        <v>2</v>
      </c>
    </row>
    <row r="2682" spans="1:5" x14ac:dyDescent="0.25">
      <c r="A2682">
        <v>2681</v>
      </c>
      <c r="C2682" s="2">
        <v>2</v>
      </c>
    </row>
    <row r="2683" spans="1:5" x14ac:dyDescent="0.25">
      <c r="A2683">
        <v>2682</v>
      </c>
      <c r="C2683" s="2">
        <v>2</v>
      </c>
    </row>
    <row r="2684" spans="1:5" x14ac:dyDescent="0.25">
      <c r="A2684">
        <v>2683</v>
      </c>
      <c r="C2684" s="2">
        <v>2</v>
      </c>
    </row>
    <row r="2685" spans="1:5" x14ac:dyDescent="0.25">
      <c r="A2685">
        <v>2684</v>
      </c>
      <c r="C2685" s="2">
        <v>2</v>
      </c>
    </row>
    <row r="2686" spans="1:5" x14ac:dyDescent="0.25">
      <c r="A2686">
        <v>2685</v>
      </c>
      <c r="C2686" s="2">
        <v>2</v>
      </c>
    </row>
    <row r="2687" spans="1:5" x14ac:dyDescent="0.25">
      <c r="A2687">
        <v>2686</v>
      </c>
      <c r="B2687" s="4">
        <v>1</v>
      </c>
      <c r="C2687" s="2">
        <v>2</v>
      </c>
    </row>
    <row r="2688" spans="1:5" x14ac:dyDescent="0.25">
      <c r="A2688">
        <v>2687</v>
      </c>
      <c r="B2688" s="4">
        <v>1</v>
      </c>
      <c r="C2688" s="2">
        <v>2</v>
      </c>
    </row>
    <row r="2689" spans="1:5" x14ac:dyDescent="0.25">
      <c r="A2689">
        <v>2688</v>
      </c>
      <c r="B2689" s="4">
        <v>1</v>
      </c>
    </row>
    <row r="2690" spans="1:5" x14ac:dyDescent="0.25">
      <c r="A2690">
        <v>2689</v>
      </c>
      <c r="B2690" s="4">
        <v>1</v>
      </c>
    </row>
    <row r="2691" spans="1:5" x14ac:dyDescent="0.25">
      <c r="A2691">
        <v>2690</v>
      </c>
      <c r="B2691" s="4">
        <v>1</v>
      </c>
      <c r="E2691" s="5">
        <v>4</v>
      </c>
    </row>
    <row r="2692" spans="1:5" x14ac:dyDescent="0.25">
      <c r="A2692">
        <v>2691</v>
      </c>
      <c r="B2692" s="4">
        <v>1</v>
      </c>
      <c r="E2692" s="5">
        <v>4</v>
      </c>
    </row>
    <row r="2693" spans="1:5" x14ac:dyDescent="0.25">
      <c r="A2693">
        <v>2692</v>
      </c>
      <c r="B2693" s="4">
        <v>1</v>
      </c>
      <c r="D2693" s="3">
        <v>3</v>
      </c>
      <c r="E2693" s="5">
        <v>4</v>
      </c>
    </row>
    <row r="2694" spans="1:5" x14ac:dyDescent="0.25">
      <c r="A2694">
        <v>2693</v>
      </c>
      <c r="B2694" s="4">
        <v>1</v>
      </c>
      <c r="D2694" s="3">
        <v>3</v>
      </c>
      <c r="E2694" s="5">
        <v>4</v>
      </c>
    </row>
    <row r="2695" spans="1:5" x14ac:dyDescent="0.25">
      <c r="A2695">
        <v>2694</v>
      </c>
      <c r="D2695" s="3">
        <v>3</v>
      </c>
      <c r="E2695" s="5">
        <v>4</v>
      </c>
    </row>
    <row r="2696" spans="1:5" x14ac:dyDescent="0.25">
      <c r="A2696">
        <v>2695</v>
      </c>
      <c r="D2696" s="3">
        <v>3</v>
      </c>
      <c r="E2696" s="5">
        <v>4</v>
      </c>
    </row>
    <row r="2697" spans="1:5" x14ac:dyDescent="0.25">
      <c r="A2697">
        <v>2696</v>
      </c>
      <c r="D2697" s="3">
        <v>3</v>
      </c>
      <c r="E2697" s="5">
        <v>4</v>
      </c>
    </row>
    <row r="2698" spans="1:5" x14ac:dyDescent="0.25">
      <c r="A2698">
        <v>2697</v>
      </c>
      <c r="D2698" s="3">
        <v>3</v>
      </c>
      <c r="E2698" s="5">
        <v>4</v>
      </c>
    </row>
    <row r="2699" spans="1:5" x14ac:dyDescent="0.25">
      <c r="A2699">
        <v>2698</v>
      </c>
      <c r="D2699" s="3">
        <v>3</v>
      </c>
      <c r="E2699" s="5">
        <v>4</v>
      </c>
    </row>
    <row r="2700" spans="1:5" x14ac:dyDescent="0.25">
      <c r="A2700">
        <v>2699</v>
      </c>
      <c r="D2700" s="3">
        <v>3</v>
      </c>
    </row>
    <row r="2701" spans="1:5" x14ac:dyDescent="0.25">
      <c r="A2701">
        <v>2700</v>
      </c>
      <c r="D2701" s="3">
        <v>3</v>
      </c>
    </row>
    <row r="2702" spans="1:5" x14ac:dyDescent="0.25">
      <c r="A2702">
        <v>2701</v>
      </c>
    </row>
    <row r="2703" spans="1:5" x14ac:dyDescent="0.25">
      <c r="A2703">
        <v>2702</v>
      </c>
    </row>
    <row r="2704" spans="1:5" x14ac:dyDescent="0.25">
      <c r="A2704">
        <v>2703</v>
      </c>
    </row>
    <row r="2705" spans="1:5" x14ac:dyDescent="0.25">
      <c r="A2705">
        <v>2704</v>
      </c>
      <c r="C2705" s="2">
        <v>2</v>
      </c>
    </row>
    <row r="2706" spans="1:5" x14ac:dyDescent="0.25">
      <c r="A2706">
        <v>2705</v>
      </c>
      <c r="C2706" s="2">
        <v>2</v>
      </c>
    </row>
    <row r="2707" spans="1:5" x14ac:dyDescent="0.25">
      <c r="A2707">
        <v>2706</v>
      </c>
      <c r="C2707" s="2">
        <v>2</v>
      </c>
    </row>
    <row r="2708" spans="1:5" x14ac:dyDescent="0.25">
      <c r="A2708">
        <v>2707</v>
      </c>
      <c r="C2708" s="2">
        <v>2</v>
      </c>
    </row>
    <row r="2709" spans="1:5" x14ac:dyDescent="0.25">
      <c r="A2709">
        <v>2708</v>
      </c>
      <c r="C2709" s="2">
        <v>2</v>
      </c>
    </row>
    <row r="2710" spans="1:5" x14ac:dyDescent="0.25">
      <c r="A2710">
        <v>2709</v>
      </c>
      <c r="B2710" s="4">
        <v>1</v>
      </c>
      <c r="C2710" s="2">
        <v>2</v>
      </c>
    </row>
    <row r="2711" spans="1:5" x14ac:dyDescent="0.25">
      <c r="A2711">
        <v>2710</v>
      </c>
      <c r="B2711" s="4">
        <v>1</v>
      </c>
      <c r="C2711" s="2">
        <v>2</v>
      </c>
    </row>
    <row r="2712" spans="1:5" x14ac:dyDescent="0.25">
      <c r="A2712">
        <v>2711</v>
      </c>
      <c r="B2712" s="4">
        <v>1</v>
      </c>
      <c r="C2712" s="2">
        <v>2</v>
      </c>
    </row>
    <row r="2713" spans="1:5" x14ac:dyDescent="0.25">
      <c r="A2713">
        <v>2712</v>
      </c>
      <c r="B2713" s="4">
        <v>1</v>
      </c>
      <c r="C2713" s="2">
        <v>2</v>
      </c>
    </row>
    <row r="2714" spans="1:5" x14ac:dyDescent="0.25">
      <c r="A2714">
        <v>2713</v>
      </c>
      <c r="B2714" s="4">
        <v>1</v>
      </c>
    </row>
    <row r="2715" spans="1:5" x14ac:dyDescent="0.25">
      <c r="A2715">
        <v>2714</v>
      </c>
      <c r="B2715" s="4">
        <v>1</v>
      </c>
    </row>
    <row r="2716" spans="1:5" x14ac:dyDescent="0.25">
      <c r="A2716">
        <v>2715</v>
      </c>
      <c r="B2716" s="4">
        <v>1</v>
      </c>
    </row>
    <row r="2717" spans="1:5" x14ac:dyDescent="0.25">
      <c r="A2717">
        <v>2716</v>
      </c>
      <c r="B2717" s="4">
        <v>1</v>
      </c>
      <c r="E2717" s="5">
        <v>4</v>
      </c>
    </row>
    <row r="2718" spans="1:5" x14ac:dyDescent="0.25">
      <c r="A2718">
        <v>2717</v>
      </c>
      <c r="B2718" s="4">
        <v>1</v>
      </c>
      <c r="E2718" s="5">
        <v>4</v>
      </c>
    </row>
    <row r="2719" spans="1:5" x14ac:dyDescent="0.25">
      <c r="A2719">
        <v>2718</v>
      </c>
      <c r="B2719" s="4">
        <v>1</v>
      </c>
      <c r="D2719" s="3">
        <v>3</v>
      </c>
      <c r="E2719" s="5">
        <v>4</v>
      </c>
    </row>
    <row r="2720" spans="1:5" x14ac:dyDescent="0.25">
      <c r="A2720">
        <v>2719</v>
      </c>
      <c r="D2720" s="3">
        <v>3</v>
      </c>
      <c r="E2720" s="5">
        <v>4</v>
      </c>
    </row>
    <row r="2721" spans="1:5" x14ac:dyDescent="0.25">
      <c r="A2721">
        <v>2720</v>
      </c>
      <c r="D2721" s="3">
        <v>3</v>
      </c>
      <c r="E2721" s="5">
        <v>4</v>
      </c>
    </row>
    <row r="2722" spans="1:5" x14ac:dyDescent="0.25">
      <c r="A2722">
        <v>2721</v>
      </c>
      <c r="D2722" s="3">
        <v>3</v>
      </c>
      <c r="E2722" s="5">
        <v>4</v>
      </c>
    </row>
    <row r="2723" spans="1:5" x14ac:dyDescent="0.25">
      <c r="A2723">
        <v>2722</v>
      </c>
      <c r="D2723" s="3">
        <v>3</v>
      </c>
      <c r="E2723" s="5">
        <v>4</v>
      </c>
    </row>
    <row r="2724" spans="1:5" x14ac:dyDescent="0.25">
      <c r="A2724">
        <v>2723</v>
      </c>
      <c r="D2724" s="3">
        <v>3</v>
      </c>
      <c r="E2724" s="5">
        <v>4</v>
      </c>
    </row>
    <row r="2725" spans="1:5" x14ac:dyDescent="0.25">
      <c r="A2725">
        <v>2724</v>
      </c>
      <c r="D2725" s="3">
        <v>3</v>
      </c>
      <c r="E2725" s="5">
        <v>4</v>
      </c>
    </row>
    <row r="2726" spans="1:5" x14ac:dyDescent="0.25">
      <c r="A2726">
        <v>2725</v>
      </c>
      <c r="D2726" s="3">
        <v>3</v>
      </c>
    </row>
    <row r="2727" spans="1:5" x14ac:dyDescent="0.25">
      <c r="A2727">
        <v>2726</v>
      </c>
    </row>
    <row r="2728" spans="1:5" x14ac:dyDescent="0.25">
      <c r="A2728">
        <v>2727</v>
      </c>
    </row>
    <row r="2729" spans="1:5" x14ac:dyDescent="0.25">
      <c r="A2729">
        <v>2728</v>
      </c>
    </row>
    <row r="2730" spans="1:5" x14ac:dyDescent="0.25">
      <c r="A2730">
        <v>2729</v>
      </c>
    </row>
    <row r="2731" spans="1:5" x14ac:dyDescent="0.25">
      <c r="A2731">
        <v>2730</v>
      </c>
    </row>
    <row r="2732" spans="1:5" x14ac:dyDescent="0.25">
      <c r="A2732">
        <v>2731</v>
      </c>
      <c r="C2732" s="2">
        <v>2</v>
      </c>
    </row>
    <row r="2733" spans="1:5" x14ac:dyDescent="0.25">
      <c r="A2733">
        <v>2732</v>
      </c>
      <c r="C2733" s="2">
        <v>2</v>
      </c>
    </row>
    <row r="2734" spans="1:5" x14ac:dyDescent="0.25">
      <c r="A2734">
        <v>2733</v>
      </c>
      <c r="C2734" s="2">
        <v>2</v>
      </c>
    </row>
    <row r="2735" spans="1:5" x14ac:dyDescent="0.25">
      <c r="A2735">
        <v>2734</v>
      </c>
      <c r="C2735" s="2">
        <v>2</v>
      </c>
    </row>
    <row r="2736" spans="1:5" x14ac:dyDescent="0.25">
      <c r="A2736">
        <v>2735</v>
      </c>
      <c r="C2736" s="2">
        <v>2</v>
      </c>
    </row>
    <row r="2737" spans="1:5" x14ac:dyDescent="0.25">
      <c r="A2737">
        <v>2736</v>
      </c>
      <c r="C2737" s="2">
        <v>2</v>
      </c>
    </row>
    <row r="2738" spans="1:5" x14ac:dyDescent="0.25">
      <c r="A2738">
        <v>2737</v>
      </c>
      <c r="B2738" s="4">
        <v>1</v>
      </c>
      <c r="C2738" s="2">
        <v>2</v>
      </c>
    </row>
    <row r="2739" spans="1:5" x14ac:dyDescent="0.25">
      <c r="A2739">
        <v>2738</v>
      </c>
      <c r="B2739" s="4">
        <v>1</v>
      </c>
      <c r="C2739" s="2">
        <v>2</v>
      </c>
    </row>
    <row r="2740" spans="1:5" x14ac:dyDescent="0.25">
      <c r="A2740">
        <v>2739</v>
      </c>
      <c r="B2740" s="4">
        <v>1</v>
      </c>
      <c r="C2740" s="2">
        <v>2</v>
      </c>
    </row>
    <row r="2741" spans="1:5" x14ac:dyDescent="0.25">
      <c r="A2741">
        <v>2740</v>
      </c>
      <c r="B2741" s="4">
        <v>1</v>
      </c>
    </row>
    <row r="2742" spans="1:5" x14ac:dyDescent="0.25">
      <c r="A2742">
        <v>2741</v>
      </c>
      <c r="B2742" s="4">
        <v>1</v>
      </c>
      <c r="E2742" s="5">
        <v>4</v>
      </c>
    </row>
    <row r="2743" spans="1:5" x14ac:dyDescent="0.25">
      <c r="A2743">
        <v>2742</v>
      </c>
      <c r="B2743" s="4">
        <v>1</v>
      </c>
      <c r="D2743" s="3">
        <v>3</v>
      </c>
      <c r="E2743" s="5">
        <v>4</v>
      </c>
    </row>
    <row r="2744" spans="1:5" x14ac:dyDescent="0.25">
      <c r="A2744">
        <v>2743</v>
      </c>
      <c r="B2744" s="4">
        <v>1</v>
      </c>
      <c r="D2744" s="3">
        <v>3</v>
      </c>
      <c r="E2744" s="5">
        <v>4</v>
      </c>
    </row>
    <row r="2745" spans="1:5" x14ac:dyDescent="0.25">
      <c r="A2745">
        <v>2744</v>
      </c>
      <c r="D2745" s="3">
        <v>3</v>
      </c>
      <c r="E2745" s="5">
        <v>4</v>
      </c>
    </row>
    <row r="2746" spans="1:5" x14ac:dyDescent="0.25">
      <c r="A2746">
        <v>2745</v>
      </c>
      <c r="D2746" s="3">
        <v>3</v>
      </c>
      <c r="E2746" s="5">
        <v>4</v>
      </c>
    </row>
    <row r="2747" spans="1:5" x14ac:dyDescent="0.25">
      <c r="A2747">
        <v>2746</v>
      </c>
      <c r="D2747" s="3">
        <v>3</v>
      </c>
      <c r="E2747" s="5">
        <v>4</v>
      </c>
    </row>
    <row r="2748" spans="1:5" x14ac:dyDescent="0.25">
      <c r="A2748">
        <v>2747</v>
      </c>
      <c r="D2748" s="3">
        <v>3</v>
      </c>
      <c r="E2748" s="5">
        <v>4</v>
      </c>
    </row>
    <row r="2749" spans="1:5" x14ac:dyDescent="0.25">
      <c r="A2749">
        <v>2748</v>
      </c>
      <c r="D2749" s="3">
        <v>3</v>
      </c>
      <c r="E2749" s="5">
        <v>4</v>
      </c>
    </row>
    <row r="2750" spans="1:5" x14ac:dyDescent="0.25">
      <c r="A2750">
        <v>2749</v>
      </c>
      <c r="D2750" s="3">
        <v>3</v>
      </c>
      <c r="E2750" s="5">
        <v>4</v>
      </c>
    </row>
    <row r="2751" spans="1:5" x14ac:dyDescent="0.25">
      <c r="A2751">
        <v>2750</v>
      </c>
    </row>
    <row r="2752" spans="1:5" x14ac:dyDescent="0.25">
      <c r="A2752">
        <v>2751</v>
      </c>
    </row>
    <row r="2753" spans="1:5" x14ac:dyDescent="0.25">
      <c r="A2753">
        <v>2752</v>
      </c>
    </row>
    <row r="2754" spans="1:5" x14ac:dyDescent="0.25">
      <c r="A2754">
        <v>2753</v>
      </c>
    </row>
    <row r="2755" spans="1:5" x14ac:dyDescent="0.25">
      <c r="A2755">
        <v>2754</v>
      </c>
      <c r="C2755" s="2">
        <v>2</v>
      </c>
    </row>
    <row r="2756" spans="1:5" x14ac:dyDescent="0.25">
      <c r="A2756">
        <v>2755</v>
      </c>
      <c r="C2756" s="2">
        <v>2</v>
      </c>
    </row>
    <row r="2757" spans="1:5" x14ac:dyDescent="0.25">
      <c r="A2757">
        <v>2756</v>
      </c>
      <c r="C2757" s="2">
        <v>2</v>
      </c>
    </row>
    <row r="2758" spans="1:5" x14ac:dyDescent="0.25">
      <c r="A2758">
        <v>2757</v>
      </c>
      <c r="C2758" s="2">
        <v>2</v>
      </c>
    </row>
    <row r="2759" spans="1:5" x14ac:dyDescent="0.25">
      <c r="A2759">
        <v>2758</v>
      </c>
      <c r="C2759" s="2">
        <v>2</v>
      </c>
    </row>
    <row r="2760" spans="1:5" x14ac:dyDescent="0.25">
      <c r="A2760">
        <v>2759</v>
      </c>
      <c r="C2760" s="2">
        <v>2</v>
      </c>
    </row>
    <row r="2761" spans="1:5" x14ac:dyDescent="0.25">
      <c r="A2761">
        <v>2760</v>
      </c>
      <c r="B2761" s="4">
        <v>1</v>
      </c>
      <c r="C2761" s="2">
        <v>2</v>
      </c>
    </row>
    <row r="2762" spans="1:5" x14ac:dyDescent="0.25">
      <c r="A2762">
        <v>2761</v>
      </c>
      <c r="B2762" s="4">
        <v>1</v>
      </c>
      <c r="C2762" s="2">
        <v>2</v>
      </c>
    </row>
    <row r="2763" spans="1:5" x14ac:dyDescent="0.25">
      <c r="A2763">
        <v>2762</v>
      </c>
      <c r="B2763" s="4">
        <v>1</v>
      </c>
    </row>
    <row r="2764" spans="1:5" x14ac:dyDescent="0.25">
      <c r="A2764">
        <v>2763</v>
      </c>
      <c r="B2764" s="4">
        <v>1</v>
      </c>
    </row>
    <row r="2765" spans="1:5" x14ac:dyDescent="0.25">
      <c r="A2765">
        <v>2764</v>
      </c>
      <c r="B2765" s="4">
        <v>1</v>
      </c>
    </row>
    <row r="2766" spans="1:5" x14ac:dyDescent="0.25">
      <c r="A2766">
        <v>2765</v>
      </c>
      <c r="B2766" s="4">
        <v>1</v>
      </c>
      <c r="E2766" s="5">
        <v>4</v>
      </c>
    </row>
    <row r="2767" spans="1:5" x14ac:dyDescent="0.25">
      <c r="A2767">
        <v>2766</v>
      </c>
      <c r="B2767" s="4">
        <v>1</v>
      </c>
      <c r="D2767" s="3">
        <v>3</v>
      </c>
      <c r="E2767" s="5">
        <v>4</v>
      </c>
    </row>
    <row r="2768" spans="1:5" x14ac:dyDescent="0.25">
      <c r="A2768">
        <v>2767</v>
      </c>
      <c r="D2768" s="3">
        <v>3</v>
      </c>
      <c r="E2768" s="5">
        <v>4</v>
      </c>
    </row>
    <row r="2769" spans="1:5" x14ac:dyDescent="0.25">
      <c r="A2769">
        <v>2768</v>
      </c>
      <c r="D2769" s="3">
        <v>3</v>
      </c>
      <c r="E2769" s="5">
        <v>4</v>
      </c>
    </row>
    <row r="2770" spans="1:5" x14ac:dyDescent="0.25">
      <c r="A2770">
        <v>2769</v>
      </c>
      <c r="D2770" s="3">
        <v>3</v>
      </c>
      <c r="E2770" s="5">
        <v>4</v>
      </c>
    </row>
    <row r="2771" spans="1:5" x14ac:dyDescent="0.25">
      <c r="A2771">
        <v>2770</v>
      </c>
      <c r="D2771" s="3">
        <v>3</v>
      </c>
      <c r="E2771" s="5">
        <v>4</v>
      </c>
    </row>
    <row r="2772" spans="1:5" x14ac:dyDescent="0.25">
      <c r="A2772">
        <v>2771</v>
      </c>
      <c r="D2772" s="3">
        <v>3</v>
      </c>
      <c r="E2772" s="5">
        <v>4</v>
      </c>
    </row>
    <row r="2773" spans="1:5" x14ac:dyDescent="0.25">
      <c r="A2773">
        <v>2772</v>
      </c>
      <c r="D2773" s="3">
        <v>3</v>
      </c>
      <c r="E2773" s="5">
        <v>4</v>
      </c>
    </row>
    <row r="2774" spans="1:5" x14ac:dyDescent="0.25">
      <c r="A2774">
        <v>2773</v>
      </c>
      <c r="D2774" s="3">
        <v>3</v>
      </c>
    </row>
    <row r="2775" spans="1:5" x14ac:dyDescent="0.25">
      <c r="A2775">
        <v>2774</v>
      </c>
    </row>
    <row r="2776" spans="1:5" x14ac:dyDescent="0.25">
      <c r="A2776">
        <v>2775</v>
      </c>
      <c r="C2776" s="2">
        <v>2</v>
      </c>
    </row>
    <row r="2777" spans="1:5" x14ac:dyDescent="0.25">
      <c r="A2777">
        <v>2776</v>
      </c>
      <c r="C2777" s="2">
        <v>2</v>
      </c>
    </row>
    <row r="2778" spans="1:5" x14ac:dyDescent="0.25">
      <c r="A2778">
        <v>2777</v>
      </c>
      <c r="C2778" s="2">
        <v>2</v>
      </c>
    </row>
    <row r="2779" spans="1:5" x14ac:dyDescent="0.25">
      <c r="A2779">
        <v>2778</v>
      </c>
      <c r="C2779" s="2">
        <v>2</v>
      </c>
    </row>
    <row r="2780" spans="1:5" x14ac:dyDescent="0.25">
      <c r="A2780">
        <v>2779</v>
      </c>
      <c r="C2780" s="2">
        <v>2</v>
      </c>
    </row>
    <row r="2781" spans="1:5" x14ac:dyDescent="0.25">
      <c r="A2781">
        <v>2780</v>
      </c>
      <c r="C2781" s="2">
        <v>2</v>
      </c>
    </row>
    <row r="2782" spans="1:5" x14ac:dyDescent="0.25">
      <c r="A2782">
        <v>2781</v>
      </c>
      <c r="C2782" s="2">
        <v>2</v>
      </c>
    </row>
    <row r="2783" spans="1:5" x14ac:dyDescent="0.25">
      <c r="A2783">
        <v>2782</v>
      </c>
      <c r="C2783" s="2">
        <v>2</v>
      </c>
    </row>
    <row r="2784" spans="1:5" x14ac:dyDescent="0.25">
      <c r="A2784">
        <v>2783</v>
      </c>
      <c r="B2784" s="4">
        <v>1</v>
      </c>
    </row>
    <row r="2785" spans="1:5" x14ac:dyDescent="0.25">
      <c r="A2785">
        <v>2784</v>
      </c>
      <c r="B2785" s="4">
        <v>1</v>
      </c>
    </row>
    <row r="2786" spans="1:5" x14ac:dyDescent="0.25">
      <c r="A2786">
        <v>2785</v>
      </c>
      <c r="B2786" s="4">
        <v>1</v>
      </c>
    </row>
    <row r="2787" spans="1:5" x14ac:dyDescent="0.25">
      <c r="A2787">
        <v>2786</v>
      </c>
      <c r="B2787" s="4">
        <v>1</v>
      </c>
    </row>
    <row r="2788" spans="1:5" x14ac:dyDescent="0.25">
      <c r="A2788">
        <v>2787</v>
      </c>
      <c r="B2788" s="4">
        <v>1</v>
      </c>
      <c r="E2788" s="5">
        <v>4</v>
      </c>
    </row>
    <row r="2789" spans="1:5" x14ac:dyDescent="0.25">
      <c r="A2789">
        <v>2788</v>
      </c>
      <c r="B2789" s="4">
        <v>1</v>
      </c>
      <c r="E2789" s="5">
        <v>4</v>
      </c>
    </row>
    <row r="2790" spans="1:5" x14ac:dyDescent="0.25">
      <c r="A2790">
        <v>2789</v>
      </c>
      <c r="B2790" s="4">
        <v>1</v>
      </c>
      <c r="D2790" s="3">
        <v>3</v>
      </c>
      <c r="E2790" s="5">
        <v>4</v>
      </c>
    </row>
    <row r="2791" spans="1:5" x14ac:dyDescent="0.25">
      <c r="A2791">
        <v>2790</v>
      </c>
      <c r="B2791" s="4">
        <v>1</v>
      </c>
      <c r="D2791" s="3">
        <v>3</v>
      </c>
      <c r="E2791" s="5">
        <v>4</v>
      </c>
    </row>
    <row r="2792" spans="1:5" x14ac:dyDescent="0.25">
      <c r="A2792">
        <v>2791</v>
      </c>
      <c r="D2792" s="3">
        <v>3</v>
      </c>
      <c r="E2792" s="5">
        <v>4</v>
      </c>
    </row>
    <row r="2793" spans="1:5" x14ac:dyDescent="0.25">
      <c r="A2793">
        <v>2792</v>
      </c>
      <c r="D2793" s="3">
        <v>3</v>
      </c>
      <c r="E2793" s="5">
        <v>4</v>
      </c>
    </row>
    <row r="2794" spans="1:5" x14ac:dyDescent="0.25">
      <c r="A2794">
        <v>2793</v>
      </c>
      <c r="D2794" s="3">
        <v>3</v>
      </c>
      <c r="E2794" s="5">
        <v>4</v>
      </c>
    </row>
    <row r="2795" spans="1:5" x14ac:dyDescent="0.25">
      <c r="A2795">
        <v>2794</v>
      </c>
      <c r="D2795" s="3">
        <v>3</v>
      </c>
      <c r="E2795" s="5">
        <v>4</v>
      </c>
    </row>
    <row r="2796" spans="1:5" x14ac:dyDescent="0.25">
      <c r="A2796">
        <v>2795</v>
      </c>
      <c r="C2796" s="2">
        <v>2</v>
      </c>
      <c r="D2796" s="3">
        <v>3</v>
      </c>
    </row>
    <row r="2797" spans="1:5" x14ac:dyDescent="0.25">
      <c r="A2797">
        <v>2796</v>
      </c>
      <c r="C2797" s="2">
        <v>2</v>
      </c>
      <c r="D2797" s="3">
        <v>3</v>
      </c>
    </row>
    <row r="2798" spans="1:5" x14ac:dyDescent="0.25">
      <c r="A2798">
        <v>2797</v>
      </c>
      <c r="C2798" s="2">
        <v>2</v>
      </c>
      <c r="D2798" s="3">
        <v>3</v>
      </c>
    </row>
    <row r="2799" spans="1:5" x14ac:dyDescent="0.25">
      <c r="A2799">
        <v>2798</v>
      </c>
      <c r="C2799" s="2">
        <v>2</v>
      </c>
    </row>
    <row r="2800" spans="1:5" x14ac:dyDescent="0.25">
      <c r="A2800">
        <v>2799</v>
      </c>
      <c r="C2800" s="2">
        <v>2</v>
      </c>
    </row>
    <row r="2801" spans="1:6" x14ac:dyDescent="0.25">
      <c r="A2801">
        <v>2800</v>
      </c>
      <c r="C2801" s="2">
        <v>2</v>
      </c>
    </row>
    <row r="2802" spans="1:6" x14ac:dyDescent="0.25">
      <c r="A2802">
        <v>2801</v>
      </c>
      <c r="C2802" s="2">
        <v>2</v>
      </c>
    </row>
    <row r="2803" spans="1:6" x14ac:dyDescent="0.25">
      <c r="A2803">
        <v>2802</v>
      </c>
      <c r="B2803" s="4">
        <v>1</v>
      </c>
      <c r="C2803" s="2">
        <v>2</v>
      </c>
    </row>
    <row r="2804" spans="1:6" x14ac:dyDescent="0.25">
      <c r="A2804">
        <v>2803</v>
      </c>
      <c r="B2804" s="4">
        <v>1</v>
      </c>
      <c r="C2804" s="2">
        <v>2</v>
      </c>
    </row>
    <row r="2805" spans="1:6" x14ac:dyDescent="0.25">
      <c r="A2805">
        <v>2804</v>
      </c>
      <c r="B2805" s="4">
        <v>1</v>
      </c>
      <c r="C2805" s="2">
        <v>2</v>
      </c>
    </row>
    <row r="2806" spans="1:6" x14ac:dyDescent="0.25">
      <c r="A2806">
        <v>2805</v>
      </c>
      <c r="B2806" s="4">
        <v>1</v>
      </c>
      <c r="C2806" s="2">
        <v>2</v>
      </c>
    </row>
    <row r="2807" spans="1:6" x14ac:dyDescent="0.25">
      <c r="A2807">
        <v>2806</v>
      </c>
      <c r="B2807" s="4">
        <v>1</v>
      </c>
    </row>
    <row r="2808" spans="1:6" x14ac:dyDescent="0.25">
      <c r="A2808">
        <v>2807</v>
      </c>
      <c r="B2808" s="4">
        <v>1</v>
      </c>
    </row>
    <row r="2809" spans="1:6" x14ac:dyDescent="0.25">
      <c r="A2809">
        <v>2808</v>
      </c>
      <c r="B2809" s="4">
        <v>1</v>
      </c>
      <c r="E2809" s="5">
        <v>4</v>
      </c>
    </row>
    <row r="2810" spans="1:6" x14ac:dyDescent="0.25">
      <c r="A2810">
        <v>2809</v>
      </c>
      <c r="B2810" s="4">
        <v>1</v>
      </c>
      <c r="E2810" s="5">
        <v>4</v>
      </c>
    </row>
    <row r="2811" spans="1:6" x14ac:dyDescent="0.25">
      <c r="A2811">
        <v>2810</v>
      </c>
      <c r="B2811" s="4">
        <v>1</v>
      </c>
      <c r="E2811" s="5">
        <v>4</v>
      </c>
    </row>
    <row r="2812" spans="1:6" x14ac:dyDescent="0.25">
      <c r="A2812">
        <v>2811</v>
      </c>
      <c r="B2812" s="4">
        <v>1</v>
      </c>
      <c r="E2812" s="5">
        <v>4</v>
      </c>
    </row>
    <row r="2813" spans="1:6" x14ac:dyDescent="0.25">
      <c r="A2813">
        <v>2812</v>
      </c>
      <c r="B2813" s="4">
        <v>1</v>
      </c>
      <c r="D2813" s="3">
        <v>3</v>
      </c>
      <c r="E2813" s="5">
        <v>4</v>
      </c>
    </row>
    <row r="2814" spans="1:6" x14ac:dyDescent="0.25">
      <c r="A2814">
        <v>2813</v>
      </c>
      <c r="D2814" s="3">
        <v>3</v>
      </c>
      <c r="E2814" s="5">
        <v>4</v>
      </c>
    </row>
    <row r="2815" spans="1:6" x14ac:dyDescent="0.25">
      <c r="A2815">
        <v>2814</v>
      </c>
      <c r="D2815" s="3">
        <v>3</v>
      </c>
      <c r="E2815" s="5">
        <v>4</v>
      </c>
      <c r="F2815" t="s">
        <v>22</v>
      </c>
    </row>
    <row r="2816" spans="1:6" x14ac:dyDescent="0.25">
      <c r="A2816">
        <v>2815</v>
      </c>
    </row>
    <row r="2817" spans="1:6" x14ac:dyDescent="0.25">
      <c r="A2817">
        <v>2816</v>
      </c>
      <c r="F2817" t="s">
        <v>22</v>
      </c>
    </row>
    <row r="2818" spans="1:6" x14ac:dyDescent="0.25">
      <c r="A2818">
        <v>2817</v>
      </c>
      <c r="B2818" s="4">
        <v>1</v>
      </c>
    </row>
    <row r="2819" spans="1:6" x14ac:dyDescent="0.25">
      <c r="A2819">
        <v>2818</v>
      </c>
      <c r="B2819" s="4">
        <v>1</v>
      </c>
    </row>
    <row r="2820" spans="1:6" x14ac:dyDescent="0.25">
      <c r="A2820">
        <v>2819</v>
      </c>
      <c r="B2820" s="4">
        <v>1</v>
      </c>
    </row>
    <row r="2821" spans="1:6" x14ac:dyDescent="0.25">
      <c r="A2821">
        <v>2820</v>
      </c>
      <c r="B2821" s="4">
        <v>1</v>
      </c>
    </row>
    <row r="2822" spans="1:6" x14ac:dyDescent="0.25">
      <c r="A2822">
        <v>2821</v>
      </c>
      <c r="B2822" s="4">
        <v>1</v>
      </c>
    </row>
    <row r="2823" spans="1:6" x14ac:dyDescent="0.25">
      <c r="A2823">
        <v>2822</v>
      </c>
      <c r="B2823" s="4">
        <v>1</v>
      </c>
    </row>
    <row r="2824" spans="1:6" x14ac:dyDescent="0.25">
      <c r="A2824">
        <v>2823</v>
      </c>
      <c r="B2824" s="4">
        <v>1</v>
      </c>
    </row>
    <row r="2825" spans="1:6" x14ac:dyDescent="0.25">
      <c r="A2825">
        <v>2824</v>
      </c>
      <c r="B2825" s="4">
        <v>1</v>
      </c>
      <c r="C2825" s="2">
        <v>2</v>
      </c>
    </row>
    <row r="2826" spans="1:6" x14ac:dyDescent="0.25">
      <c r="A2826">
        <v>2825</v>
      </c>
      <c r="B2826" s="4">
        <v>1</v>
      </c>
      <c r="C2826" s="2">
        <v>2</v>
      </c>
    </row>
    <row r="2827" spans="1:6" x14ac:dyDescent="0.25">
      <c r="A2827">
        <v>2826</v>
      </c>
      <c r="B2827" s="4">
        <v>1</v>
      </c>
      <c r="C2827" s="2">
        <v>2</v>
      </c>
    </row>
    <row r="2828" spans="1:6" x14ac:dyDescent="0.25">
      <c r="A2828">
        <v>2827</v>
      </c>
      <c r="C2828" s="2">
        <v>2</v>
      </c>
    </row>
    <row r="2829" spans="1:6" x14ac:dyDescent="0.25">
      <c r="A2829">
        <v>2828</v>
      </c>
      <c r="C2829" s="2">
        <v>2</v>
      </c>
    </row>
    <row r="2830" spans="1:6" x14ac:dyDescent="0.25">
      <c r="A2830">
        <v>2829</v>
      </c>
      <c r="C2830" s="2">
        <v>2</v>
      </c>
      <c r="D2830" s="3">
        <v>3</v>
      </c>
    </row>
    <row r="2831" spans="1:6" x14ac:dyDescent="0.25">
      <c r="A2831">
        <v>2830</v>
      </c>
      <c r="C2831" s="2">
        <v>2</v>
      </c>
      <c r="D2831" s="3">
        <v>3</v>
      </c>
    </row>
    <row r="2832" spans="1:6" x14ac:dyDescent="0.25">
      <c r="A2832">
        <v>2831</v>
      </c>
      <c r="C2832" s="2">
        <v>2</v>
      </c>
      <c r="D2832" s="3">
        <v>3</v>
      </c>
      <c r="E2832" s="5">
        <v>4</v>
      </c>
    </row>
    <row r="2833" spans="1:5" x14ac:dyDescent="0.25">
      <c r="A2833">
        <v>2832</v>
      </c>
      <c r="D2833" s="3">
        <v>3</v>
      </c>
      <c r="E2833" s="5">
        <v>4</v>
      </c>
    </row>
    <row r="2834" spans="1:5" x14ac:dyDescent="0.25">
      <c r="A2834">
        <v>2833</v>
      </c>
      <c r="D2834" s="3">
        <v>3</v>
      </c>
      <c r="E2834" s="5">
        <v>4</v>
      </c>
    </row>
    <row r="2835" spans="1:5" x14ac:dyDescent="0.25">
      <c r="A2835">
        <v>2834</v>
      </c>
      <c r="D2835" s="3">
        <v>3</v>
      </c>
      <c r="E2835" s="5">
        <v>4</v>
      </c>
    </row>
    <row r="2836" spans="1:5" x14ac:dyDescent="0.25">
      <c r="A2836">
        <v>2835</v>
      </c>
      <c r="D2836" s="3">
        <v>3</v>
      </c>
      <c r="E2836" s="5">
        <v>4</v>
      </c>
    </row>
    <row r="2837" spans="1:5" x14ac:dyDescent="0.25">
      <c r="A2837">
        <v>2836</v>
      </c>
      <c r="D2837" s="3">
        <v>3</v>
      </c>
      <c r="E2837" s="5">
        <v>4</v>
      </c>
    </row>
    <row r="2838" spans="1:5" x14ac:dyDescent="0.25">
      <c r="A2838">
        <v>2837</v>
      </c>
      <c r="E2838" s="5">
        <v>4</v>
      </c>
    </row>
    <row r="2839" spans="1:5" x14ac:dyDescent="0.25">
      <c r="A2839">
        <v>2838</v>
      </c>
      <c r="E2839" s="5">
        <v>4</v>
      </c>
    </row>
    <row r="2840" spans="1:5" x14ac:dyDescent="0.25">
      <c r="A2840">
        <v>2839</v>
      </c>
    </row>
    <row r="2841" spans="1:5" x14ac:dyDescent="0.25">
      <c r="A2841">
        <v>2840</v>
      </c>
    </row>
    <row r="2842" spans="1:5" x14ac:dyDescent="0.25">
      <c r="A2842">
        <v>2841</v>
      </c>
    </row>
    <row r="2843" spans="1:5" x14ac:dyDescent="0.25">
      <c r="A2843">
        <v>2842</v>
      </c>
    </row>
    <row r="2844" spans="1:5" x14ac:dyDescent="0.25">
      <c r="A2844">
        <v>2843</v>
      </c>
    </row>
    <row r="2845" spans="1:5" x14ac:dyDescent="0.25">
      <c r="A2845">
        <v>2844</v>
      </c>
    </row>
    <row r="2846" spans="1:5" x14ac:dyDescent="0.25">
      <c r="A2846">
        <v>2845</v>
      </c>
    </row>
    <row r="2847" spans="1:5" x14ac:dyDescent="0.25">
      <c r="A2847">
        <v>2846</v>
      </c>
      <c r="C2847" s="2">
        <v>2</v>
      </c>
    </row>
    <row r="2848" spans="1:5" x14ac:dyDescent="0.25">
      <c r="A2848">
        <v>2847</v>
      </c>
      <c r="C2848" s="2">
        <v>2</v>
      </c>
    </row>
    <row r="2849" spans="1:5" x14ac:dyDescent="0.25">
      <c r="A2849">
        <v>2848</v>
      </c>
      <c r="C2849" s="2">
        <v>2</v>
      </c>
    </row>
    <row r="2850" spans="1:5" x14ac:dyDescent="0.25">
      <c r="A2850">
        <v>2849</v>
      </c>
      <c r="C2850" s="2">
        <v>2</v>
      </c>
    </row>
    <row r="2851" spans="1:5" x14ac:dyDescent="0.25">
      <c r="A2851">
        <v>2850</v>
      </c>
      <c r="B2851" s="4">
        <v>1</v>
      </c>
      <c r="C2851" s="2">
        <v>2</v>
      </c>
    </row>
    <row r="2852" spans="1:5" x14ac:dyDescent="0.25">
      <c r="A2852">
        <v>2851</v>
      </c>
      <c r="B2852" s="4">
        <v>1</v>
      </c>
      <c r="C2852" s="2">
        <v>2</v>
      </c>
    </row>
    <row r="2853" spans="1:5" x14ac:dyDescent="0.25">
      <c r="A2853">
        <v>2852</v>
      </c>
      <c r="B2853" s="4">
        <v>1</v>
      </c>
      <c r="C2853" s="2">
        <v>2</v>
      </c>
    </row>
    <row r="2854" spans="1:5" x14ac:dyDescent="0.25">
      <c r="A2854">
        <v>2853</v>
      </c>
      <c r="B2854" s="4">
        <v>1</v>
      </c>
      <c r="C2854" s="2">
        <v>2</v>
      </c>
    </row>
    <row r="2855" spans="1:5" x14ac:dyDescent="0.25">
      <c r="A2855">
        <v>2854</v>
      </c>
      <c r="B2855" s="4">
        <v>1</v>
      </c>
    </row>
    <row r="2856" spans="1:5" x14ac:dyDescent="0.25">
      <c r="A2856">
        <v>2855</v>
      </c>
      <c r="B2856" s="4">
        <v>1</v>
      </c>
    </row>
    <row r="2857" spans="1:5" x14ac:dyDescent="0.25">
      <c r="A2857">
        <v>2856</v>
      </c>
      <c r="B2857" s="4">
        <v>1</v>
      </c>
      <c r="D2857" s="3">
        <v>3</v>
      </c>
      <c r="E2857" s="5">
        <v>4</v>
      </c>
    </row>
    <row r="2858" spans="1:5" x14ac:dyDescent="0.25">
      <c r="A2858">
        <v>2857</v>
      </c>
      <c r="D2858" s="3">
        <v>3</v>
      </c>
      <c r="E2858" s="5">
        <v>4</v>
      </c>
    </row>
    <row r="2859" spans="1:5" x14ac:dyDescent="0.25">
      <c r="A2859">
        <v>2858</v>
      </c>
      <c r="D2859" s="3">
        <v>3</v>
      </c>
      <c r="E2859" s="5">
        <v>4</v>
      </c>
    </row>
    <row r="2860" spans="1:5" x14ac:dyDescent="0.25">
      <c r="A2860">
        <v>2859</v>
      </c>
      <c r="D2860" s="3">
        <v>3</v>
      </c>
      <c r="E2860" s="5">
        <v>4</v>
      </c>
    </row>
    <row r="2861" spans="1:5" x14ac:dyDescent="0.25">
      <c r="A2861">
        <v>2860</v>
      </c>
      <c r="D2861" s="3">
        <v>3</v>
      </c>
      <c r="E2861" s="5">
        <v>4</v>
      </c>
    </row>
    <row r="2862" spans="1:5" x14ac:dyDescent="0.25">
      <c r="A2862">
        <v>2861</v>
      </c>
      <c r="D2862" s="3">
        <v>3</v>
      </c>
      <c r="E2862" s="5">
        <v>4</v>
      </c>
    </row>
    <row r="2863" spans="1:5" x14ac:dyDescent="0.25">
      <c r="A2863">
        <v>2862</v>
      </c>
      <c r="D2863" s="3">
        <v>3</v>
      </c>
      <c r="E2863" s="5">
        <v>4</v>
      </c>
    </row>
    <row r="2864" spans="1:5" x14ac:dyDescent="0.25">
      <c r="A2864">
        <v>2863</v>
      </c>
    </row>
    <row r="2865" spans="1:5" x14ac:dyDescent="0.25">
      <c r="A2865">
        <v>2864</v>
      </c>
    </row>
    <row r="2866" spans="1:5" x14ac:dyDescent="0.25">
      <c r="A2866">
        <v>2865</v>
      </c>
    </row>
    <row r="2867" spans="1:5" x14ac:dyDescent="0.25">
      <c r="A2867">
        <v>2866</v>
      </c>
      <c r="C2867" s="2">
        <v>2</v>
      </c>
    </row>
    <row r="2868" spans="1:5" x14ac:dyDescent="0.25">
      <c r="A2868">
        <v>2867</v>
      </c>
      <c r="C2868" s="2">
        <v>2</v>
      </c>
    </row>
    <row r="2869" spans="1:5" x14ac:dyDescent="0.25">
      <c r="A2869">
        <v>2868</v>
      </c>
      <c r="C2869" s="2">
        <v>2</v>
      </c>
    </row>
    <row r="2870" spans="1:5" x14ac:dyDescent="0.25">
      <c r="A2870">
        <v>2869</v>
      </c>
      <c r="C2870" s="2">
        <v>2</v>
      </c>
    </row>
    <row r="2871" spans="1:5" x14ac:dyDescent="0.25">
      <c r="A2871">
        <v>2870</v>
      </c>
      <c r="C2871" s="2">
        <v>2</v>
      </c>
    </row>
    <row r="2872" spans="1:5" x14ac:dyDescent="0.25">
      <c r="A2872">
        <v>2871</v>
      </c>
      <c r="B2872" s="4">
        <v>1</v>
      </c>
      <c r="C2872" s="2">
        <v>2</v>
      </c>
    </row>
    <row r="2873" spans="1:5" x14ac:dyDescent="0.25">
      <c r="A2873">
        <v>2872</v>
      </c>
      <c r="B2873" s="4">
        <v>1</v>
      </c>
      <c r="C2873" s="2">
        <v>2</v>
      </c>
    </row>
    <row r="2874" spans="1:5" x14ac:dyDescent="0.25">
      <c r="A2874">
        <v>2873</v>
      </c>
      <c r="B2874" s="4">
        <v>1</v>
      </c>
      <c r="C2874" s="2">
        <v>2</v>
      </c>
    </row>
    <row r="2875" spans="1:5" x14ac:dyDescent="0.25">
      <c r="A2875">
        <v>2874</v>
      </c>
      <c r="B2875" s="4">
        <v>1</v>
      </c>
    </row>
    <row r="2876" spans="1:5" x14ac:dyDescent="0.25">
      <c r="A2876">
        <v>2875</v>
      </c>
      <c r="B2876" s="4">
        <v>1</v>
      </c>
    </row>
    <row r="2877" spans="1:5" x14ac:dyDescent="0.25">
      <c r="A2877">
        <v>2876</v>
      </c>
      <c r="B2877" s="4">
        <v>1</v>
      </c>
    </row>
    <row r="2878" spans="1:5" x14ac:dyDescent="0.25">
      <c r="A2878">
        <v>2877</v>
      </c>
      <c r="B2878" s="4">
        <v>1</v>
      </c>
    </row>
    <row r="2879" spans="1:5" x14ac:dyDescent="0.25">
      <c r="A2879">
        <v>2878</v>
      </c>
      <c r="E2879" s="5">
        <v>4</v>
      </c>
    </row>
    <row r="2880" spans="1:5" x14ac:dyDescent="0.25">
      <c r="A2880">
        <v>2879</v>
      </c>
      <c r="D2880" s="3">
        <v>3</v>
      </c>
      <c r="E2880" s="5">
        <v>4</v>
      </c>
    </row>
    <row r="2881" spans="1:5" x14ac:dyDescent="0.25">
      <c r="A2881">
        <v>2880</v>
      </c>
      <c r="D2881" s="3">
        <v>3</v>
      </c>
      <c r="E2881" s="5">
        <v>4</v>
      </c>
    </row>
    <row r="2882" spans="1:5" x14ac:dyDescent="0.25">
      <c r="A2882">
        <v>2881</v>
      </c>
      <c r="D2882" s="3">
        <v>3</v>
      </c>
      <c r="E2882" s="5">
        <v>4</v>
      </c>
    </row>
    <row r="2883" spans="1:5" x14ac:dyDescent="0.25">
      <c r="A2883">
        <v>2882</v>
      </c>
      <c r="D2883" s="3">
        <v>3</v>
      </c>
      <c r="E2883" s="5">
        <v>4</v>
      </c>
    </row>
    <row r="2884" spans="1:5" x14ac:dyDescent="0.25">
      <c r="A2884">
        <v>2883</v>
      </c>
      <c r="D2884" s="3">
        <v>3</v>
      </c>
      <c r="E2884" s="5">
        <v>4</v>
      </c>
    </row>
    <row r="2885" spans="1:5" x14ac:dyDescent="0.25">
      <c r="A2885">
        <v>2884</v>
      </c>
      <c r="D2885" s="3">
        <v>3</v>
      </c>
      <c r="E2885" s="5">
        <v>4</v>
      </c>
    </row>
    <row r="2886" spans="1:5" x14ac:dyDescent="0.25">
      <c r="A2886">
        <v>2885</v>
      </c>
      <c r="D2886" s="3">
        <v>3</v>
      </c>
      <c r="E2886" s="5">
        <v>4</v>
      </c>
    </row>
    <row r="2887" spans="1:5" x14ac:dyDescent="0.25">
      <c r="A2887">
        <v>2886</v>
      </c>
      <c r="C2887" s="2">
        <v>2</v>
      </c>
    </row>
    <row r="2888" spans="1:5" x14ac:dyDescent="0.25">
      <c r="A2888">
        <v>2887</v>
      </c>
      <c r="C2888" s="2">
        <v>2</v>
      </c>
    </row>
    <row r="2889" spans="1:5" x14ac:dyDescent="0.25">
      <c r="A2889">
        <v>2888</v>
      </c>
      <c r="C2889" s="2">
        <v>2</v>
      </c>
    </row>
    <row r="2890" spans="1:5" x14ac:dyDescent="0.25">
      <c r="A2890">
        <v>2889</v>
      </c>
      <c r="C2890" s="2">
        <v>2</v>
      </c>
    </row>
    <row r="2891" spans="1:5" x14ac:dyDescent="0.25">
      <c r="A2891">
        <v>2890</v>
      </c>
      <c r="C2891" s="2">
        <v>2</v>
      </c>
    </row>
    <row r="2892" spans="1:5" x14ac:dyDescent="0.25">
      <c r="A2892">
        <v>2891</v>
      </c>
      <c r="C2892" s="2">
        <v>2</v>
      </c>
    </row>
    <row r="2893" spans="1:5" x14ac:dyDescent="0.25">
      <c r="A2893">
        <v>2892</v>
      </c>
      <c r="B2893" s="4">
        <v>1</v>
      </c>
      <c r="C2893" s="2">
        <v>2</v>
      </c>
    </row>
    <row r="2894" spans="1:5" x14ac:dyDescent="0.25">
      <c r="A2894">
        <v>2893</v>
      </c>
      <c r="B2894" s="4">
        <v>1</v>
      </c>
      <c r="C2894" s="2">
        <v>2</v>
      </c>
    </row>
    <row r="2895" spans="1:5" x14ac:dyDescent="0.25">
      <c r="A2895">
        <v>2894</v>
      </c>
      <c r="B2895" s="4">
        <v>1</v>
      </c>
    </row>
    <row r="2896" spans="1:5" x14ac:dyDescent="0.25">
      <c r="A2896">
        <v>2895</v>
      </c>
      <c r="B2896" s="4">
        <v>1</v>
      </c>
    </row>
    <row r="2897" spans="1:5" x14ac:dyDescent="0.25">
      <c r="A2897">
        <v>2896</v>
      </c>
      <c r="B2897" s="4">
        <v>1</v>
      </c>
    </row>
    <row r="2898" spans="1:5" x14ac:dyDescent="0.25">
      <c r="A2898">
        <v>2897</v>
      </c>
      <c r="B2898" s="4">
        <v>1</v>
      </c>
    </row>
    <row r="2899" spans="1:5" x14ac:dyDescent="0.25">
      <c r="A2899">
        <v>2898</v>
      </c>
      <c r="B2899" s="4">
        <v>1</v>
      </c>
    </row>
    <row r="2900" spans="1:5" x14ac:dyDescent="0.25">
      <c r="A2900">
        <v>2899</v>
      </c>
      <c r="B2900" s="4">
        <v>1</v>
      </c>
    </row>
    <row r="2901" spans="1:5" x14ac:dyDescent="0.25">
      <c r="A2901">
        <v>2900</v>
      </c>
      <c r="D2901" s="3">
        <v>3</v>
      </c>
      <c r="E2901" s="5">
        <v>4</v>
      </c>
    </row>
    <row r="2902" spans="1:5" x14ac:dyDescent="0.25">
      <c r="A2902">
        <v>2901</v>
      </c>
      <c r="D2902" s="3">
        <v>3</v>
      </c>
      <c r="E2902" s="5">
        <v>4</v>
      </c>
    </row>
    <row r="2903" spans="1:5" x14ac:dyDescent="0.25">
      <c r="A2903">
        <v>2902</v>
      </c>
      <c r="D2903" s="3">
        <v>3</v>
      </c>
      <c r="E2903" s="5">
        <v>4</v>
      </c>
    </row>
    <row r="2904" spans="1:5" x14ac:dyDescent="0.25">
      <c r="A2904">
        <v>2903</v>
      </c>
      <c r="D2904" s="3">
        <v>3</v>
      </c>
      <c r="E2904" s="5">
        <v>4</v>
      </c>
    </row>
    <row r="2905" spans="1:5" x14ac:dyDescent="0.25">
      <c r="A2905">
        <v>2904</v>
      </c>
      <c r="D2905" s="3">
        <v>3</v>
      </c>
      <c r="E2905" s="5">
        <v>4</v>
      </c>
    </row>
    <row r="2906" spans="1:5" x14ac:dyDescent="0.25">
      <c r="A2906">
        <v>2905</v>
      </c>
      <c r="D2906" s="3">
        <v>3</v>
      </c>
      <c r="E2906" s="5">
        <v>4</v>
      </c>
    </row>
    <row r="2907" spans="1:5" x14ac:dyDescent="0.25">
      <c r="A2907">
        <v>2906</v>
      </c>
      <c r="D2907" s="3">
        <v>3</v>
      </c>
      <c r="E2907" s="5">
        <v>4</v>
      </c>
    </row>
    <row r="2908" spans="1:5" x14ac:dyDescent="0.25">
      <c r="A2908">
        <v>2907</v>
      </c>
      <c r="D2908" s="3">
        <v>3</v>
      </c>
      <c r="E2908" s="5">
        <v>4</v>
      </c>
    </row>
    <row r="2909" spans="1:5" x14ac:dyDescent="0.25">
      <c r="A2909">
        <v>2908</v>
      </c>
    </row>
    <row r="2910" spans="1:5" x14ac:dyDescent="0.25">
      <c r="A2910">
        <v>2909</v>
      </c>
    </row>
    <row r="2911" spans="1:5" x14ac:dyDescent="0.25">
      <c r="A2911">
        <v>2910</v>
      </c>
    </row>
    <row r="2912" spans="1:5" x14ac:dyDescent="0.25">
      <c r="A2912">
        <v>2911</v>
      </c>
    </row>
    <row r="2913" spans="1:5" x14ac:dyDescent="0.25">
      <c r="A2913">
        <v>2912</v>
      </c>
      <c r="C2913" s="2">
        <v>2</v>
      </c>
    </row>
    <row r="2914" spans="1:5" x14ac:dyDescent="0.25">
      <c r="A2914">
        <v>2913</v>
      </c>
      <c r="C2914" s="2">
        <v>2</v>
      </c>
    </row>
    <row r="2915" spans="1:5" x14ac:dyDescent="0.25">
      <c r="A2915">
        <v>2914</v>
      </c>
      <c r="C2915" s="2">
        <v>2</v>
      </c>
    </row>
    <row r="2916" spans="1:5" x14ac:dyDescent="0.25">
      <c r="A2916">
        <v>2915</v>
      </c>
      <c r="C2916" s="2">
        <v>2</v>
      </c>
    </row>
    <row r="2917" spans="1:5" x14ac:dyDescent="0.25">
      <c r="A2917">
        <v>2916</v>
      </c>
      <c r="C2917" s="2">
        <v>2</v>
      </c>
    </row>
    <row r="2918" spans="1:5" x14ac:dyDescent="0.25">
      <c r="A2918">
        <v>2917</v>
      </c>
      <c r="C2918" s="2">
        <v>2</v>
      </c>
    </row>
    <row r="2919" spans="1:5" x14ac:dyDescent="0.25">
      <c r="A2919">
        <v>2918</v>
      </c>
      <c r="C2919" s="2">
        <v>2</v>
      </c>
    </row>
    <row r="2920" spans="1:5" x14ac:dyDescent="0.25">
      <c r="A2920">
        <v>2919</v>
      </c>
      <c r="B2920" s="4">
        <v>1</v>
      </c>
      <c r="C2920" s="2">
        <v>2</v>
      </c>
    </row>
    <row r="2921" spans="1:5" x14ac:dyDescent="0.25">
      <c r="A2921">
        <v>2920</v>
      </c>
      <c r="B2921" s="4">
        <v>1</v>
      </c>
      <c r="C2921" s="2">
        <v>2</v>
      </c>
    </row>
    <row r="2922" spans="1:5" x14ac:dyDescent="0.25">
      <c r="A2922">
        <v>2921</v>
      </c>
      <c r="B2922" s="4">
        <v>1</v>
      </c>
    </row>
    <row r="2923" spans="1:5" x14ac:dyDescent="0.25">
      <c r="A2923">
        <v>2922</v>
      </c>
      <c r="B2923" s="4">
        <v>1</v>
      </c>
    </row>
    <row r="2924" spans="1:5" x14ac:dyDescent="0.25">
      <c r="A2924">
        <v>2923</v>
      </c>
      <c r="B2924" s="4">
        <v>1</v>
      </c>
    </row>
    <row r="2925" spans="1:5" x14ac:dyDescent="0.25">
      <c r="A2925">
        <v>2924</v>
      </c>
      <c r="B2925" s="4">
        <v>1</v>
      </c>
    </row>
    <row r="2926" spans="1:5" x14ac:dyDescent="0.25">
      <c r="A2926">
        <v>2925</v>
      </c>
      <c r="B2926" s="4">
        <v>1</v>
      </c>
      <c r="E2926" s="5">
        <v>4</v>
      </c>
    </row>
    <row r="2927" spans="1:5" x14ac:dyDescent="0.25">
      <c r="A2927">
        <v>2926</v>
      </c>
      <c r="D2927" s="3">
        <v>3</v>
      </c>
      <c r="E2927" s="5">
        <v>4</v>
      </c>
    </row>
    <row r="2928" spans="1:5" x14ac:dyDescent="0.25">
      <c r="A2928">
        <v>2927</v>
      </c>
      <c r="D2928" s="3">
        <v>3</v>
      </c>
      <c r="E2928" s="5">
        <v>4</v>
      </c>
    </row>
    <row r="2929" spans="1:5" x14ac:dyDescent="0.25">
      <c r="A2929">
        <v>2928</v>
      </c>
      <c r="D2929" s="3">
        <v>3</v>
      </c>
      <c r="E2929" s="5">
        <v>4</v>
      </c>
    </row>
    <row r="2930" spans="1:5" x14ac:dyDescent="0.25">
      <c r="A2930">
        <v>2929</v>
      </c>
      <c r="D2930" s="3">
        <v>3</v>
      </c>
      <c r="E2930" s="5">
        <v>4</v>
      </c>
    </row>
    <row r="2931" spans="1:5" x14ac:dyDescent="0.25">
      <c r="A2931">
        <v>2930</v>
      </c>
      <c r="D2931" s="3">
        <v>3</v>
      </c>
      <c r="E2931" s="5">
        <v>4</v>
      </c>
    </row>
    <row r="2932" spans="1:5" x14ac:dyDescent="0.25">
      <c r="A2932">
        <v>2931</v>
      </c>
      <c r="D2932" s="3">
        <v>3</v>
      </c>
      <c r="E2932" s="5">
        <v>4</v>
      </c>
    </row>
    <row r="2933" spans="1:5" x14ac:dyDescent="0.25">
      <c r="A2933">
        <v>2932</v>
      </c>
      <c r="D2933" s="3">
        <v>3</v>
      </c>
      <c r="E2933" s="5">
        <v>4</v>
      </c>
    </row>
    <row r="2934" spans="1:5" x14ac:dyDescent="0.25">
      <c r="A2934">
        <v>2933</v>
      </c>
      <c r="D2934" s="3">
        <v>3</v>
      </c>
    </row>
    <row r="2935" spans="1:5" x14ac:dyDescent="0.25">
      <c r="A2935">
        <v>2934</v>
      </c>
      <c r="C2935" s="2">
        <v>2</v>
      </c>
    </row>
    <row r="2936" spans="1:5" x14ac:dyDescent="0.25">
      <c r="A2936">
        <v>2935</v>
      </c>
      <c r="C2936" s="2">
        <v>2</v>
      </c>
    </row>
    <row r="2937" spans="1:5" x14ac:dyDescent="0.25">
      <c r="A2937">
        <v>2936</v>
      </c>
      <c r="C2937" s="2">
        <v>2</v>
      </c>
    </row>
    <row r="2938" spans="1:5" x14ac:dyDescent="0.25">
      <c r="A2938">
        <v>2937</v>
      </c>
      <c r="C2938" s="2">
        <v>2</v>
      </c>
    </row>
    <row r="2939" spans="1:5" x14ac:dyDescent="0.25">
      <c r="A2939">
        <v>2938</v>
      </c>
      <c r="C2939" s="2">
        <v>2</v>
      </c>
    </row>
    <row r="2940" spans="1:5" x14ac:dyDescent="0.25">
      <c r="A2940">
        <v>2939</v>
      </c>
      <c r="C2940" s="2">
        <v>2</v>
      </c>
    </row>
    <row r="2941" spans="1:5" x14ac:dyDescent="0.25">
      <c r="A2941">
        <v>2940</v>
      </c>
      <c r="C2941" s="2">
        <v>2</v>
      </c>
    </row>
    <row r="2942" spans="1:5" x14ac:dyDescent="0.25">
      <c r="A2942">
        <v>2941</v>
      </c>
      <c r="C2942" s="2">
        <v>2</v>
      </c>
    </row>
    <row r="2943" spans="1:5" x14ac:dyDescent="0.25">
      <c r="A2943">
        <v>2942</v>
      </c>
      <c r="B2943" s="4">
        <v>1</v>
      </c>
      <c r="C2943" s="2">
        <v>2</v>
      </c>
    </row>
    <row r="2944" spans="1:5" x14ac:dyDescent="0.25">
      <c r="A2944">
        <v>2943</v>
      </c>
      <c r="B2944" s="4">
        <v>1</v>
      </c>
      <c r="C2944" s="2">
        <v>2</v>
      </c>
    </row>
    <row r="2945" spans="1:5" x14ac:dyDescent="0.25">
      <c r="A2945">
        <v>2944</v>
      </c>
      <c r="B2945" s="4">
        <v>1</v>
      </c>
    </row>
    <row r="2946" spans="1:5" x14ac:dyDescent="0.25">
      <c r="A2946">
        <v>2945</v>
      </c>
      <c r="B2946" s="4">
        <v>1</v>
      </c>
    </row>
    <row r="2947" spans="1:5" x14ac:dyDescent="0.25">
      <c r="A2947">
        <v>2946</v>
      </c>
      <c r="B2947" s="4">
        <v>1</v>
      </c>
    </row>
    <row r="2948" spans="1:5" x14ac:dyDescent="0.25">
      <c r="A2948">
        <v>2947</v>
      </c>
      <c r="B2948" s="4">
        <v>1</v>
      </c>
      <c r="E2948" s="5">
        <v>4</v>
      </c>
    </row>
    <row r="2949" spans="1:5" x14ac:dyDescent="0.25">
      <c r="A2949">
        <v>2948</v>
      </c>
      <c r="B2949" s="4">
        <v>1</v>
      </c>
      <c r="E2949" s="5">
        <v>4</v>
      </c>
    </row>
    <row r="2950" spans="1:5" x14ac:dyDescent="0.25">
      <c r="A2950">
        <v>2949</v>
      </c>
      <c r="D2950" s="3">
        <v>3</v>
      </c>
      <c r="E2950" s="5">
        <v>4</v>
      </c>
    </row>
    <row r="2951" spans="1:5" x14ac:dyDescent="0.25">
      <c r="A2951">
        <v>2950</v>
      </c>
      <c r="D2951" s="3">
        <v>3</v>
      </c>
      <c r="E2951" s="5">
        <v>4</v>
      </c>
    </row>
    <row r="2952" spans="1:5" x14ac:dyDescent="0.25">
      <c r="A2952">
        <v>2951</v>
      </c>
      <c r="D2952" s="3">
        <v>3</v>
      </c>
      <c r="E2952" s="5">
        <v>4</v>
      </c>
    </row>
    <row r="2953" spans="1:5" x14ac:dyDescent="0.25">
      <c r="A2953">
        <v>2952</v>
      </c>
      <c r="D2953" s="3">
        <v>3</v>
      </c>
      <c r="E2953" s="5">
        <v>4</v>
      </c>
    </row>
    <row r="2954" spans="1:5" x14ac:dyDescent="0.25">
      <c r="A2954">
        <v>2953</v>
      </c>
      <c r="D2954" s="3">
        <v>3</v>
      </c>
      <c r="E2954" s="5">
        <v>4</v>
      </c>
    </row>
    <row r="2955" spans="1:5" x14ac:dyDescent="0.25">
      <c r="A2955">
        <v>2954</v>
      </c>
      <c r="D2955" s="3">
        <v>3</v>
      </c>
      <c r="E2955" s="5">
        <v>4</v>
      </c>
    </row>
    <row r="2956" spans="1:5" x14ac:dyDescent="0.25">
      <c r="A2956">
        <v>2955</v>
      </c>
      <c r="D2956" s="3">
        <v>3</v>
      </c>
      <c r="E2956" s="5">
        <v>4</v>
      </c>
    </row>
    <row r="2957" spans="1:5" x14ac:dyDescent="0.25">
      <c r="A2957">
        <v>2956</v>
      </c>
      <c r="C2957" s="2">
        <v>2</v>
      </c>
      <c r="D2957" s="3">
        <v>3</v>
      </c>
      <c r="E2957" s="5">
        <v>4</v>
      </c>
    </row>
    <row r="2958" spans="1:5" x14ac:dyDescent="0.25">
      <c r="A2958">
        <v>2957</v>
      </c>
      <c r="C2958" s="2">
        <v>2</v>
      </c>
      <c r="D2958" s="3">
        <v>3</v>
      </c>
    </row>
    <row r="2959" spans="1:5" x14ac:dyDescent="0.25">
      <c r="A2959">
        <v>2958</v>
      </c>
      <c r="C2959" s="2">
        <v>2</v>
      </c>
    </row>
    <row r="2960" spans="1:5" x14ac:dyDescent="0.25">
      <c r="A2960">
        <v>2959</v>
      </c>
      <c r="C2960" s="2">
        <v>2</v>
      </c>
    </row>
    <row r="2961" spans="1:5" x14ac:dyDescent="0.25">
      <c r="A2961">
        <v>2960</v>
      </c>
      <c r="C2961" s="2">
        <v>2</v>
      </c>
    </row>
    <row r="2962" spans="1:5" x14ac:dyDescent="0.25">
      <c r="A2962">
        <v>2961</v>
      </c>
      <c r="C2962" s="2">
        <v>2</v>
      </c>
    </row>
    <row r="2963" spans="1:5" x14ac:dyDescent="0.25">
      <c r="A2963">
        <v>2962</v>
      </c>
      <c r="C2963" s="2">
        <v>2</v>
      </c>
    </row>
    <row r="2964" spans="1:5" x14ac:dyDescent="0.25">
      <c r="A2964">
        <v>2963</v>
      </c>
      <c r="C2964" s="2">
        <v>2</v>
      </c>
    </row>
    <row r="2965" spans="1:5" x14ac:dyDescent="0.25">
      <c r="A2965">
        <v>2964</v>
      </c>
      <c r="C2965" s="2">
        <v>2</v>
      </c>
    </row>
    <row r="2966" spans="1:5" x14ac:dyDescent="0.25">
      <c r="A2966">
        <v>2965</v>
      </c>
      <c r="B2966" s="4">
        <v>1</v>
      </c>
      <c r="C2966" s="2">
        <v>2</v>
      </c>
    </row>
    <row r="2967" spans="1:5" x14ac:dyDescent="0.25">
      <c r="A2967">
        <v>2966</v>
      </c>
      <c r="B2967" s="4">
        <v>1</v>
      </c>
      <c r="C2967" s="2">
        <v>2</v>
      </c>
    </row>
    <row r="2968" spans="1:5" x14ac:dyDescent="0.25">
      <c r="A2968">
        <v>2967</v>
      </c>
      <c r="B2968" s="4">
        <v>1</v>
      </c>
    </row>
    <row r="2969" spans="1:5" x14ac:dyDescent="0.25">
      <c r="A2969">
        <v>2968</v>
      </c>
      <c r="B2969" s="4">
        <v>1</v>
      </c>
    </row>
    <row r="2970" spans="1:5" x14ac:dyDescent="0.25">
      <c r="A2970">
        <v>2969</v>
      </c>
      <c r="B2970" s="4">
        <v>1</v>
      </c>
    </row>
    <row r="2971" spans="1:5" x14ac:dyDescent="0.25">
      <c r="A2971">
        <v>2970</v>
      </c>
      <c r="B2971" s="4">
        <v>1</v>
      </c>
    </row>
    <row r="2972" spans="1:5" x14ac:dyDescent="0.25">
      <c r="A2972">
        <v>2971</v>
      </c>
      <c r="B2972" s="4">
        <v>1</v>
      </c>
      <c r="E2972" s="5">
        <v>4</v>
      </c>
    </row>
    <row r="2973" spans="1:5" x14ac:dyDescent="0.25">
      <c r="A2973">
        <v>2972</v>
      </c>
      <c r="B2973" s="4">
        <v>1</v>
      </c>
      <c r="E2973" s="5">
        <v>4</v>
      </c>
    </row>
    <row r="2974" spans="1:5" x14ac:dyDescent="0.25">
      <c r="A2974">
        <v>2973</v>
      </c>
      <c r="B2974" s="4">
        <v>1</v>
      </c>
      <c r="E2974" s="5">
        <v>4</v>
      </c>
    </row>
    <row r="2975" spans="1:5" x14ac:dyDescent="0.25">
      <c r="A2975">
        <v>2974</v>
      </c>
      <c r="D2975" s="3">
        <v>3</v>
      </c>
      <c r="E2975" s="5">
        <v>4</v>
      </c>
    </row>
    <row r="2976" spans="1:5" x14ac:dyDescent="0.25">
      <c r="A2976">
        <v>2975</v>
      </c>
      <c r="D2976" s="3">
        <v>3</v>
      </c>
      <c r="E2976" s="5">
        <v>4</v>
      </c>
    </row>
    <row r="2977" spans="1:5" x14ac:dyDescent="0.25">
      <c r="A2977">
        <v>2976</v>
      </c>
      <c r="D2977" s="3">
        <v>3</v>
      </c>
      <c r="E2977" s="5">
        <v>4</v>
      </c>
    </row>
    <row r="2978" spans="1:5" x14ac:dyDescent="0.25">
      <c r="A2978">
        <v>2977</v>
      </c>
      <c r="D2978" s="3">
        <v>3</v>
      </c>
      <c r="E2978" s="5">
        <v>4</v>
      </c>
    </row>
    <row r="2979" spans="1:5" x14ac:dyDescent="0.25">
      <c r="A2979">
        <v>2978</v>
      </c>
      <c r="D2979" s="3">
        <v>3</v>
      </c>
      <c r="E2979" s="5">
        <v>4</v>
      </c>
    </row>
    <row r="2980" spans="1:5" x14ac:dyDescent="0.25">
      <c r="A2980">
        <v>2979</v>
      </c>
      <c r="C2980" s="2">
        <v>2</v>
      </c>
      <c r="D2980" s="3">
        <v>3</v>
      </c>
      <c r="E2980" s="5">
        <v>4</v>
      </c>
    </row>
    <row r="2981" spans="1:5" x14ac:dyDescent="0.25">
      <c r="A2981">
        <v>2980</v>
      </c>
      <c r="C2981" s="2">
        <v>2</v>
      </c>
      <c r="D2981" s="3">
        <v>3</v>
      </c>
    </row>
    <row r="2982" spans="1:5" x14ac:dyDescent="0.25">
      <c r="A2982">
        <v>2981</v>
      </c>
      <c r="C2982" s="2">
        <v>2</v>
      </c>
      <c r="D2982" s="3">
        <v>3</v>
      </c>
    </row>
    <row r="2983" spans="1:5" x14ac:dyDescent="0.25">
      <c r="A2983">
        <v>2982</v>
      </c>
      <c r="C2983" s="2">
        <v>2</v>
      </c>
      <c r="D2983" s="3">
        <v>3</v>
      </c>
    </row>
    <row r="2984" spans="1:5" x14ac:dyDescent="0.25">
      <c r="A2984">
        <v>2983</v>
      </c>
      <c r="C2984" s="2">
        <v>2</v>
      </c>
      <c r="D2984" s="3">
        <v>3</v>
      </c>
    </row>
    <row r="2985" spans="1:5" x14ac:dyDescent="0.25">
      <c r="A2985">
        <v>2984</v>
      </c>
      <c r="C2985" s="2">
        <v>2</v>
      </c>
      <c r="D2985" s="3">
        <v>3</v>
      </c>
    </row>
    <row r="2986" spans="1:5" x14ac:dyDescent="0.25">
      <c r="A2986">
        <v>2985</v>
      </c>
      <c r="C2986" s="2">
        <v>2</v>
      </c>
    </row>
    <row r="2987" spans="1:5" x14ac:dyDescent="0.25">
      <c r="A2987">
        <v>2986</v>
      </c>
      <c r="C2987" s="2">
        <v>2</v>
      </c>
    </row>
    <row r="2988" spans="1:5" x14ac:dyDescent="0.25">
      <c r="A2988">
        <v>2987</v>
      </c>
      <c r="C2988" s="2">
        <v>2</v>
      </c>
    </row>
    <row r="2989" spans="1:5" x14ac:dyDescent="0.25">
      <c r="A2989">
        <v>2988</v>
      </c>
      <c r="C2989" s="2">
        <v>2</v>
      </c>
    </row>
    <row r="2990" spans="1:5" x14ac:dyDescent="0.25">
      <c r="A2990">
        <v>2989</v>
      </c>
      <c r="C2990" s="2">
        <v>2</v>
      </c>
    </row>
    <row r="2991" spans="1:5" x14ac:dyDescent="0.25">
      <c r="A2991">
        <v>2990</v>
      </c>
      <c r="B2991" s="4">
        <v>1</v>
      </c>
      <c r="C2991" s="2">
        <v>2</v>
      </c>
    </row>
    <row r="2992" spans="1:5" x14ac:dyDescent="0.25">
      <c r="A2992">
        <v>2991</v>
      </c>
      <c r="B2992" s="4">
        <v>1</v>
      </c>
    </row>
    <row r="2993" spans="1:6" x14ac:dyDescent="0.25">
      <c r="A2993">
        <v>2992</v>
      </c>
      <c r="B2993" s="4">
        <v>1</v>
      </c>
    </row>
    <row r="2994" spans="1:6" x14ac:dyDescent="0.25">
      <c r="A2994">
        <v>2993</v>
      </c>
      <c r="B2994" s="4">
        <v>1</v>
      </c>
    </row>
    <row r="2995" spans="1:6" x14ac:dyDescent="0.25">
      <c r="A2995">
        <v>2994</v>
      </c>
      <c r="B2995" s="4">
        <v>1</v>
      </c>
    </row>
    <row r="2996" spans="1:6" x14ac:dyDescent="0.25">
      <c r="A2996">
        <v>2995</v>
      </c>
      <c r="B2996" s="4">
        <v>1</v>
      </c>
      <c r="E2996" s="5">
        <v>4</v>
      </c>
    </row>
    <row r="2997" spans="1:6" x14ac:dyDescent="0.25">
      <c r="A2997">
        <v>2996</v>
      </c>
      <c r="B2997" s="4">
        <v>1</v>
      </c>
      <c r="E2997" s="5">
        <v>4</v>
      </c>
    </row>
    <row r="2998" spans="1:6" x14ac:dyDescent="0.25">
      <c r="A2998">
        <v>2997</v>
      </c>
      <c r="B2998" s="4">
        <v>1</v>
      </c>
      <c r="E2998" s="5">
        <v>4</v>
      </c>
    </row>
    <row r="2999" spans="1:6" x14ac:dyDescent="0.25">
      <c r="A2999">
        <v>2998</v>
      </c>
      <c r="B2999" s="4">
        <v>1</v>
      </c>
      <c r="E2999" s="5">
        <v>4</v>
      </c>
    </row>
    <row r="3000" spans="1:6" x14ac:dyDescent="0.25">
      <c r="A3000">
        <v>2999</v>
      </c>
      <c r="B3000" s="4">
        <v>1</v>
      </c>
      <c r="E3000" s="5">
        <v>4</v>
      </c>
    </row>
    <row r="3001" spans="1:6" x14ac:dyDescent="0.25">
      <c r="A3001">
        <v>3000</v>
      </c>
      <c r="B3001" s="4">
        <v>1</v>
      </c>
      <c r="E3001" s="5">
        <v>4</v>
      </c>
    </row>
    <row r="3002" spans="1:6" x14ac:dyDescent="0.25">
      <c r="A3002">
        <v>3001</v>
      </c>
      <c r="B3002" s="4">
        <v>1</v>
      </c>
      <c r="D3002" s="3">
        <v>3</v>
      </c>
      <c r="E3002" s="5">
        <v>4</v>
      </c>
    </row>
    <row r="3003" spans="1:6" x14ac:dyDescent="0.25">
      <c r="A3003">
        <v>3002</v>
      </c>
      <c r="B3003" s="4">
        <v>1</v>
      </c>
      <c r="D3003" s="3">
        <v>3</v>
      </c>
      <c r="E3003" s="5">
        <v>4</v>
      </c>
    </row>
    <row r="3004" spans="1:6" x14ac:dyDescent="0.25">
      <c r="A3004">
        <v>3003</v>
      </c>
      <c r="D3004" s="3">
        <v>3</v>
      </c>
      <c r="E3004" s="5">
        <v>4</v>
      </c>
    </row>
    <row r="3005" spans="1:6" x14ac:dyDescent="0.25">
      <c r="A3005">
        <v>3004</v>
      </c>
      <c r="D3005" s="3">
        <v>3</v>
      </c>
      <c r="E3005" s="5">
        <v>4</v>
      </c>
      <c r="F3005" t="s">
        <v>22</v>
      </c>
    </row>
    <row r="3006" spans="1:6" x14ac:dyDescent="0.25">
      <c r="A3006">
        <v>3005</v>
      </c>
    </row>
    <row r="3007" spans="1:6" x14ac:dyDescent="0.25">
      <c r="A3007">
        <v>3006</v>
      </c>
      <c r="F3007" t="s">
        <v>22</v>
      </c>
    </row>
    <row r="3008" spans="1:6" x14ac:dyDescent="0.25">
      <c r="A3008">
        <v>3007</v>
      </c>
      <c r="C3008" s="2">
        <v>2</v>
      </c>
    </row>
    <row r="3009" spans="1:5" x14ac:dyDescent="0.25">
      <c r="A3009">
        <v>3008</v>
      </c>
      <c r="C3009" s="2">
        <v>2</v>
      </c>
    </row>
    <row r="3010" spans="1:5" x14ac:dyDescent="0.25">
      <c r="A3010">
        <v>3009</v>
      </c>
      <c r="C3010" s="2">
        <v>2</v>
      </c>
    </row>
    <row r="3011" spans="1:5" x14ac:dyDescent="0.25">
      <c r="A3011">
        <v>3010</v>
      </c>
      <c r="C3011" s="2">
        <v>2</v>
      </c>
    </row>
    <row r="3012" spans="1:5" x14ac:dyDescent="0.25">
      <c r="A3012">
        <v>3011</v>
      </c>
      <c r="C3012" s="2">
        <v>2</v>
      </c>
    </row>
    <row r="3013" spans="1:5" x14ac:dyDescent="0.25">
      <c r="A3013">
        <v>3012</v>
      </c>
      <c r="B3013" s="4">
        <v>1</v>
      </c>
      <c r="C3013" s="2">
        <v>2</v>
      </c>
    </row>
    <row r="3014" spans="1:5" x14ac:dyDescent="0.25">
      <c r="A3014">
        <v>3013</v>
      </c>
      <c r="B3014" s="4">
        <v>1</v>
      </c>
      <c r="C3014" s="2">
        <v>2</v>
      </c>
    </row>
    <row r="3015" spans="1:5" x14ac:dyDescent="0.25">
      <c r="A3015">
        <v>3014</v>
      </c>
      <c r="B3015" s="4">
        <v>1</v>
      </c>
      <c r="C3015" s="2">
        <v>2</v>
      </c>
    </row>
    <row r="3016" spans="1:5" x14ac:dyDescent="0.25">
      <c r="A3016">
        <v>3015</v>
      </c>
      <c r="B3016" s="4">
        <v>1</v>
      </c>
      <c r="C3016" s="2">
        <v>2</v>
      </c>
    </row>
    <row r="3017" spans="1:5" x14ac:dyDescent="0.25">
      <c r="A3017">
        <v>3016</v>
      </c>
      <c r="B3017" s="4">
        <v>1</v>
      </c>
    </row>
    <row r="3018" spans="1:5" x14ac:dyDescent="0.25">
      <c r="A3018">
        <v>3017</v>
      </c>
      <c r="B3018" s="4">
        <v>1</v>
      </c>
      <c r="E3018" s="5">
        <v>4</v>
      </c>
    </row>
    <row r="3019" spans="1:5" x14ac:dyDescent="0.25">
      <c r="A3019">
        <v>3018</v>
      </c>
      <c r="B3019" s="4">
        <v>1</v>
      </c>
      <c r="D3019" s="3">
        <v>3</v>
      </c>
      <c r="E3019" s="5">
        <v>4</v>
      </c>
    </row>
    <row r="3020" spans="1:5" x14ac:dyDescent="0.25">
      <c r="A3020">
        <v>3019</v>
      </c>
      <c r="B3020" s="4">
        <v>1</v>
      </c>
      <c r="D3020" s="3">
        <v>3</v>
      </c>
      <c r="E3020" s="5">
        <v>4</v>
      </c>
    </row>
    <row r="3021" spans="1:5" x14ac:dyDescent="0.25">
      <c r="A3021">
        <v>3020</v>
      </c>
      <c r="B3021" s="4">
        <v>1</v>
      </c>
      <c r="D3021" s="3">
        <v>3</v>
      </c>
      <c r="E3021" s="5">
        <v>4</v>
      </c>
    </row>
    <row r="3022" spans="1:5" x14ac:dyDescent="0.25">
      <c r="A3022">
        <v>3021</v>
      </c>
      <c r="D3022" s="3">
        <v>3</v>
      </c>
      <c r="E3022" s="5">
        <v>4</v>
      </c>
    </row>
    <row r="3023" spans="1:5" x14ac:dyDescent="0.25">
      <c r="A3023">
        <v>3022</v>
      </c>
      <c r="D3023" s="3">
        <v>3</v>
      </c>
      <c r="E3023" s="5">
        <v>4</v>
      </c>
    </row>
    <row r="3024" spans="1:5" x14ac:dyDescent="0.25">
      <c r="A3024">
        <v>3023</v>
      </c>
      <c r="D3024" s="3">
        <v>3</v>
      </c>
      <c r="E3024" s="5">
        <v>4</v>
      </c>
    </row>
    <row r="3025" spans="1:5" x14ac:dyDescent="0.25">
      <c r="A3025">
        <v>3024</v>
      </c>
      <c r="D3025" s="3">
        <v>3</v>
      </c>
      <c r="E3025" s="5">
        <v>4</v>
      </c>
    </row>
    <row r="3026" spans="1:5" x14ac:dyDescent="0.25">
      <c r="A3026">
        <v>3025</v>
      </c>
      <c r="D3026" s="3">
        <v>3</v>
      </c>
      <c r="E3026" s="5">
        <v>4</v>
      </c>
    </row>
    <row r="3027" spans="1:5" x14ac:dyDescent="0.25">
      <c r="A3027">
        <v>3026</v>
      </c>
      <c r="D3027" s="3">
        <v>3</v>
      </c>
      <c r="E3027" s="5">
        <v>4</v>
      </c>
    </row>
    <row r="3028" spans="1:5" x14ac:dyDescent="0.25">
      <c r="A3028">
        <v>3027</v>
      </c>
    </row>
    <row r="3029" spans="1:5" x14ac:dyDescent="0.25">
      <c r="A3029">
        <v>3028</v>
      </c>
    </row>
    <row r="3030" spans="1:5" x14ac:dyDescent="0.25">
      <c r="A3030">
        <v>3029</v>
      </c>
    </row>
    <row r="3031" spans="1:5" x14ac:dyDescent="0.25">
      <c r="A3031">
        <v>3030</v>
      </c>
    </row>
    <row r="3032" spans="1:5" x14ac:dyDescent="0.25">
      <c r="A3032">
        <v>3031</v>
      </c>
    </row>
    <row r="3033" spans="1:5" x14ac:dyDescent="0.25">
      <c r="A3033">
        <v>3032</v>
      </c>
    </row>
    <row r="3034" spans="1:5" x14ac:dyDescent="0.25">
      <c r="A3034">
        <v>3033</v>
      </c>
      <c r="C3034" s="2">
        <v>2</v>
      </c>
    </row>
    <row r="3035" spans="1:5" x14ac:dyDescent="0.25">
      <c r="A3035">
        <v>3034</v>
      </c>
      <c r="C3035" s="2">
        <v>2</v>
      </c>
    </row>
    <row r="3036" spans="1:5" x14ac:dyDescent="0.25">
      <c r="A3036">
        <v>3035</v>
      </c>
      <c r="C3036" s="2">
        <v>2</v>
      </c>
    </row>
    <row r="3037" spans="1:5" x14ac:dyDescent="0.25">
      <c r="A3037">
        <v>3036</v>
      </c>
      <c r="C3037" s="2">
        <v>2</v>
      </c>
    </row>
    <row r="3038" spans="1:5" x14ac:dyDescent="0.25">
      <c r="A3038">
        <v>3037</v>
      </c>
      <c r="B3038" s="4">
        <v>1</v>
      </c>
      <c r="C3038" s="2">
        <v>2</v>
      </c>
    </row>
    <row r="3039" spans="1:5" x14ac:dyDescent="0.25">
      <c r="A3039">
        <v>3038</v>
      </c>
      <c r="B3039" s="4">
        <v>1</v>
      </c>
      <c r="C3039" s="2">
        <v>2</v>
      </c>
    </row>
    <row r="3040" spans="1:5" x14ac:dyDescent="0.25">
      <c r="A3040">
        <v>3039</v>
      </c>
      <c r="B3040" s="4">
        <v>1</v>
      </c>
      <c r="C3040" s="2">
        <v>2</v>
      </c>
    </row>
    <row r="3041" spans="1:5" x14ac:dyDescent="0.25">
      <c r="A3041">
        <v>3040</v>
      </c>
      <c r="B3041" s="4">
        <v>1</v>
      </c>
      <c r="C3041" s="2">
        <v>2</v>
      </c>
    </row>
    <row r="3042" spans="1:5" x14ac:dyDescent="0.25">
      <c r="A3042">
        <v>3041</v>
      </c>
      <c r="B3042" s="4">
        <v>1</v>
      </c>
    </row>
    <row r="3043" spans="1:5" x14ac:dyDescent="0.25">
      <c r="A3043">
        <v>3042</v>
      </c>
      <c r="B3043" s="4">
        <v>1</v>
      </c>
    </row>
    <row r="3044" spans="1:5" x14ac:dyDescent="0.25">
      <c r="A3044">
        <v>3043</v>
      </c>
      <c r="B3044" s="4">
        <v>1</v>
      </c>
    </row>
    <row r="3045" spans="1:5" x14ac:dyDescent="0.25">
      <c r="A3045">
        <v>3044</v>
      </c>
      <c r="B3045" s="4">
        <v>1</v>
      </c>
      <c r="E3045" s="5">
        <v>4</v>
      </c>
    </row>
    <row r="3046" spans="1:5" x14ac:dyDescent="0.25">
      <c r="A3046">
        <v>3045</v>
      </c>
      <c r="B3046" s="4">
        <v>1</v>
      </c>
      <c r="D3046" s="3">
        <v>3</v>
      </c>
      <c r="E3046" s="5">
        <v>4</v>
      </c>
    </row>
    <row r="3047" spans="1:5" x14ac:dyDescent="0.25">
      <c r="A3047">
        <v>3046</v>
      </c>
      <c r="D3047" s="3">
        <v>3</v>
      </c>
      <c r="E3047" s="5">
        <v>4</v>
      </c>
    </row>
    <row r="3048" spans="1:5" x14ac:dyDescent="0.25">
      <c r="A3048">
        <v>3047</v>
      </c>
      <c r="D3048" s="3">
        <v>3</v>
      </c>
      <c r="E3048" s="5">
        <v>4</v>
      </c>
    </row>
    <row r="3049" spans="1:5" x14ac:dyDescent="0.25">
      <c r="A3049">
        <v>3048</v>
      </c>
      <c r="D3049" s="3">
        <v>3</v>
      </c>
      <c r="E3049" s="5">
        <v>4</v>
      </c>
    </row>
    <row r="3050" spans="1:5" x14ac:dyDescent="0.25">
      <c r="A3050">
        <v>3049</v>
      </c>
      <c r="D3050" s="3">
        <v>3</v>
      </c>
      <c r="E3050" s="5">
        <v>4</v>
      </c>
    </row>
    <row r="3051" spans="1:5" x14ac:dyDescent="0.25">
      <c r="A3051">
        <v>3050</v>
      </c>
      <c r="D3051" s="3">
        <v>3</v>
      </c>
      <c r="E3051" s="5">
        <v>4</v>
      </c>
    </row>
    <row r="3052" spans="1:5" x14ac:dyDescent="0.25">
      <c r="A3052">
        <v>3051</v>
      </c>
      <c r="D3052" s="3">
        <v>3</v>
      </c>
      <c r="E3052" s="5">
        <v>4</v>
      </c>
    </row>
    <row r="3053" spans="1:5" x14ac:dyDescent="0.25">
      <c r="A3053">
        <v>3052</v>
      </c>
      <c r="D3053" s="3">
        <v>3</v>
      </c>
      <c r="E3053" s="5">
        <v>4</v>
      </c>
    </row>
    <row r="3054" spans="1:5" x14ac:dyDescent="0.25">
      <c r="A3054">
        <v>3053</v>
      </c>
      <c r="D3054" s="3">
        <v>3</v>
      </c>
    </row>
    <row r="3055" spans="1:5" x14ac:dyDescent="0.25">
      <c r="A3055">
        <v>3054</v>
      </c>
      <c r="D3055" s="3">
        <v>3</v>
      </c>
    </row>
    <row r="3056" spans="1:5" x14ac:dyDescent="0.25">
      <c r="A3056">
        <v>3055</v>
      </c>
      <c r="C3056" s="2">
        <v>2</v>
      </c>
    </row>
    <row r="3057" spans="1:5" x14ac:dyDescent="0.25">
      <c r="A3057">
        <v>3056</v>
      </c>
      <c r="C3057" s="2">
        <v>2</v>
      </c>
    </row>
    <row r="3058" spans="1:5" x14ac:dyDescent="0.25">
      <c r="A3058">
        <v>3057</v>
      </c>
      <c r="C3058" s="2">
        <v>2</v>
      </c>
    </row>
    <row r="3059" spans="1:5" x14ac:dyDescent="0.25">
      <c r="A3059">
        <v>3058</v>
      </c>
      <c r="C3059" s="2">
        <v>2</v>
      </c>
    </row>
    <row r="3060" spans="1:5" x14ac:dyDescent="0.25">
      <c r="A3060">
        <v>3059</v>
      </c>
      <c r="C3060" s="2">
        <v>2</v>
      </c>
    </row>
    <row r="3061" spans="1:5" x14ac:dyDescent="0.25">
      <c r="A3061">
        <v>3060</v>
      </c>
      <c r="C3061" s="2">
        <v>2</v>
      </c>
    </row>
    <row r="3062" spans="1:5" x14ac:dyDescent="0.25">
      <c r="A3062">
        <v>3061</v>
      </c>
      <c r="B3062" s="4">
        <v>1</v>
      </c>
      <c r="C3062" s="2">
        <v>2</v>
      </c>
    </row>
    <row r="3063" spans="1:5" x14ac:dyDescent="0.25">
      <c r="A3063">
        <v>3062</v>
      </c>
      <c r="B3063" s="4">
        <v>1</v>
      </c>
      <c r="C3063" s="2">
        <v>2</v>
      </c>
    </row>
    <row r="3064" spans="1:5" x14ac:dyDescent="0.25">
      <c r="A3064">
        <v>3063</v>
      </c>
      <c r="B3064" s="4">
        <v>1</v>
      </c>
      <c r="C3064" s="2">
        <v>2</v>
      </c>
    </row>
    <row r="3065" spans="1:5" x14ac:dyDescent="0.25">
      <c r="A3065">
        <v>3064</v>
      </c>
      <c r="B3065" s="4">
        <v>1</v>
      </c>
      <c r="C3065" s="2">
        <v>2</v>
      </c>
    </row>
    <row r="3066" spans="1:5" x14ac:dyDescent="0.25">
      <c r="A3066">
        <v>3065</v>
      </c>
      <c r="B3066" s="4">
        <v>1</v>
      </c>
    </row>
    <row r="3067" spans="1:5" x14ac:dyDescent="0.25">
      <c r="A3067">
        <v>3066</v>
      </c>
      <c r="B3067" s="4">
        <v>1</v>
      </c>
      <c r="E3067" s="5">
        <v>4</v>
      </c>
    </row>
    <row r="3068" spans="1:5" x14ac:dyDescent="0.25">
      <c r="A3068">
        <v>3067</v>
      </c>
      <c r="B3068" s="4">
        <v>1</v>
      </c>
      <c r="E3068" s="5">
        <v>4</v>
      </c>
    </row>
    <row r="3069" spans="1:5" x14ac:dyDescent="0.25">
      <c r="A3069">
        <v>3068</v>
      </c>
      <c r="B3069" s="4">
        <v>1</v>
      </c>
      <c r="E3069" s="5">
        <v>4</v>
      </c>
    </row>
    <row r="3070" spans="1:5" x14ac:dyDescent="0.25">
      <c r="A3070">
        <v>3069</v>
      </c>
      <c r="B3070" s="4">
        <v>1</v>
      </c>
      <c r="D3070" s="3">
        <v>3</v>
      </c>
      <c r="E3070" s="5">
        <v>4</v>
      </c>
    </row>
    <row r="3071" spans="1:5" x14ac:dyDescent="0.25">
      <c r="A3071">
        <v>3070</v>
      </c>
      <c r="B3071" s="4">
        <v>1</v>
      </c>
      <c r="D3071" s="3">
        <v>3</v>
      </c>
      <c r="E3071" s="5">
        <v>4</v>
      </c>
    </row>
    <row r="3072" spans="1:5" x14ac:dyDescent="0.25">
      <c r="A3072">
        <v>3071</v>
      </c>
      <c r="D3072" s="3">
        <v>3</v>
      </c>
      <c r="E3072" s="5">
        <v>4</v>
      </c>
    </row>
    <row r="3073" spans="1:5" x14ac:dyDescent="0.25">
      <c r="A3073">
        <v>3072</v>
      </c>
      <c r="D3073" s="3">
        <v>3</v>
      </c>
      <c r="E3073" s="5">
        <v>4</v>
      </c>
    </row>
    <row r="3074" spans="1:5" x14ac:dyDescent="0.25">
      <c r="A3074">
        <v>3073</v>
      </c>
      <c r="D3074" s="3">
        <v>3</v>
      </c>
      <c r="E3074" s="5">
        <v>4</v>
      </c>
    </row>
    <row r="3075" spans="1:5" x14ac:dyDescent="0.25">
      <c r="A3075">
        <v>3074</v>
      </c>
      <c r="D3075" s="3">
        <v>3</v>
      </c>
      <c r="E3075" s="5">
        <v>4</v>
      </c>
    </row>
    <row r="3076" spans="1:5" x14ac:dyDescent="0.25">
      <c r="A3076">
        <v>3075</v>
      </c>
      <c r="D3076" s="3">
        <v>3</v>
      </c>
      <c r="E3076" s="5">
        <v>4</v>
      </c>
    </row>
    <row r="3077" spans="1:5" x14ac:dyDescent="0.25">
      <c r="A3077">
        <v>3076</v>
      </c>
      <c r="D3077" s="3">
        <v>3</v>
      </c>
    </row>
    <row r="3078" spans="1:5" x14ac:dyDescent="0.25">
      <c r="A3078">
        <v>3077</v>
      </c>
      <c r="D3078" s="3">
        <v>3</v>
      </c>
    </row>
    <row r="3079" spans="1:5" x14ac:dyDescent="0.25">
      <c r="A3079">
        <v>3078</v>
      </c>
      <c r="D3079" s="3">
        <v>3</v>
      </c>
    </row>
    <row r="3080" spans="1:5" x14ac:dyDescent="0.25">
      <c r="A3080">
        <v>3079</v>
      </c>
      <c r="C3080" s="2">
        <v>2</v>
      </c>
    </row>
    <row r="3081" spans="1:5" x14ac:dyDescent="0.25">
      <c r="A3081">
        <v>3080</v>
      </c>
      <c r="C3081" s="2">
        <v>2</v>
      </c>
    </row>
    <row r="3082" spans="1:5" x14ac:dyDescent="0.25">
      <c r="A3082">
        <v>3081</v>
      </c>
      <c r="C3082" s="2">
        <v>2</v>
      </c>
    </row>
    <row r="3083" spans="1:5" x14ac:dyDescent="0.25">
      <c r="A3083">
        <v>3082</v>
      </c>
      <c r="C3083" s="2">
        <v>2</v>
      </c>
    </row>
    <row r="3084" spans="1:5" x14ac:dyDescent="0.25">
      <c r="A3084">
        <v>3083</v>
      </c>
      <c r="C3084" s="2">
        <v>2</v>
      </c>
    </row>
    <row r="3085" spans="1:5" x14ac:dyDescent="0.25">
      <c r="A3085">
        <v>3084</v>
      </c>
      <c r="C3085" s="2">
        <v>2</v>
      </c>
    </row>
    <row r="3086" spans="1:5" x14ac:dyDescent="0.25">
      <c r="A3086">
        <v>3085</v>
      </c>
      <c r="C3086" s="2">
        <v>2</v>
      </c>
    </row>
    <row r="3087" spans="1:5" x14ac:dyDescent="0.25">
      <c r="A3087">
        <v>3086</v>
      </c>
      <c r="C3087" s="2">
        <v>2</v>
      </c>
    </row>
    <row r="3088" spans="1:5" x14ac:dyDescent="0.25">
      <c r="A3088">
        <v>3087</v>
      </c>
      <c r="C3088" s="2">
        <v>2</v>
      </c>
    </row>
    <row r="3089" spans="1:5" x14ac:dyDescent="0.25">
      <c r="A3089">
        <v>3088</v>
      </c>
      <c r="B3089" s="4">
        <v>1</v>
      </c>
      <c r="C3089" s="2">
        <v>2</v>
      </c>
    </row>
    <row r="3090" spans="1:5" x14ac:dyDescent="0.25">
      <c r="A3090">
        <v>3089</v>
      </c>
      <c r="B3090" s="4">
        <v>1</v>
      </c>
      <c r="C3090" s="2">
        <v>2</v>
      </c>
    </row>
    <row r="3091" spans="1:5" x14ac:dyDescent="0.25">
      <c r="A3091">
        <v>3090</v>
      </c>
      <c r="B3091" s="4">
        <v>1</v>
      </c>
    </row>
    <row r="3092" spans="1:5" x14ac:dyDescent="0.25">
      <c r="A3092">
        <v>3091</v>
      </c>
      <c r="B3092" s="4">
        <v>1</v>
      </c>
      <c r="E3092" s="5">
        <v>4</v>
      </c>
    </row>
    <row r="3093" spans="1:5" x14ac:dyDescent="0.25">
      <c r="A3093">
        <v>3092</v>
      </c>
      <c r="B3093" s="4">
        <v>1</v>
      </c>
      <c r="E3093" s="5">
        <v>4</v>
      </c>
    </row>
    <row r="3094" spans="1:5" x14ac:dyDescent="0.25">
      <c r="A3094">
        <v>3093</v>
      </c>
      <c r="B3094" s="4">
        <v>1</v>
      </c>
      <c r="E3094" s="5">
        <v>4</v>
      </c>
    </row>
    <row r="3095" spans="1:5" x14ac:dyDescent="0.25">
      <c r="A3095">
        <v>3094</v>
      </c>
      <c r="B3095" s="4">
        <v>1</v>
      </c>
      <c r="E3095" s="5">
        <v>4</v>
      </c>
    </row>
    <row r="3096" spans="1:5" x14ac:dyDescent="0.25">
      <c r="A3096">
        <v>3095</v>
      </c>
      <c r="B3096" s="4">
        <v>1</v>
      </c>
      <c r="D3096" s="3">
        <v>3</v>
      </c>
      <c r="E3096" s="5">
        <v>4</v>
      </c>
    </row>
    <row r="3097" spans="1:5" x14ac:dyDescent="0.25">
      <c r="A3097">
        <v>3096</v>
      </c>
      <c r="B3097" s="4">
        <v>1</v>
      </c>
      <c r="D3097" s="3">
        <v>3</v>
      </c>
      <c r="E3097" s="5">
        <v>4</v>
      </c>
    </row>
    <row r="3098" spans="1:5" x14ac:dyDescent="0.25">
      <c r="A3098">
        <v>3097</v>
      </c>
      <c r="D3098" s="3">
        <v>3</v>
      </c>
      <c r="E3098" s="5">
        <v>4</v>
      </c>
    </row>
    <row r="3099" spans="1:5" x14ac:dyDescent="0.25">
      <c r="A3099">
        <v>3098</v>
      </c>
      <c r="D3099" s="3">
        <v>3</v>
      </c>
      <c r="E3099" s="5">
        <v>4</v>
      </c>
    </row>
    <row r="3100" spans="1:5" x14ac:dyDescent="0.25">
      <c r="A3100">
        <v>3099</v>
      </c>
      <c r="D3100" s="3">
        <v>3</v>
      </c>
      <c r="E3100" s="5">
        <v>4</v>
      </c>
    </row>
    <row r="3101" spans="1:5" x14ac:dyDescent="0.25">
      <c r="A3101">
        <v>3100</v>
      </c>
      <c r="D3101" s="3">
        <v>3</v>
      </c>
      <c r="E3101" s="5">
        <v>4</v>
      </c>
    </row>
    <row r="3102" spans="1:5" x14ac:dyDescent="0.25">
      <c r="A3102">
        <v>3101</v>
      </c>
      <c r="D3102" s="3">
        <v>3</v>
      </c>
    </row>
    <row r="3103" spans="1:5" x14ac:dyDescent="0.25">
      <c r="A3103">
        <v>3102</v>
      </c>
      <c r="D3103" s="3">
        <v>3</v>
      </c>
    </row>
    <row r="3104" spans="1:5" x14ac:dyDescent="0.25">
      <c r="A3104">
        <v>3103</v>
      </c>
      <c r="D3104" s="3">
        <v>3</v>
      </c>
    </row>
    <row r="3105" spans="1:5" x14ac:dyDescent="0.25">
      <c r="A3105">
        <v>3104</v>
      </c>
      <c r="D3105" s="3">
        <v>3</v>
      </c>
    </row>
    <row r="3106" spans="1:5" x14ac:dyDescent="0.25">
      <c r="A3106">
        <v>3105</v>
      </c>
    </row>
    <row r="3107" spans="1:5" x14ac:dyDescent="0.25">
      <c r="A3107">
        <v>3106</v>
      </c>
      <c r="C3107" s="2">
        <v>2</v>
      </c>
    </row>
    <row r="3108" spans="1:5" x14ac:dyDescent="0.25">
      <c r="A3108">
        <v>3107</v>
      </c>
      <c r="C3108" s="2">
        <v>2</v>
      </c>
    </row>
    <row r="3109" spans="1:5" x14ac:dyDescent="0.25">
      <c r="A3109">
        <v>3108</v>
      </c>
      <c r="C3109" s="2">
        <v>2</v>
      </c>
    </row>
    <row r="3110" spans="1:5" x14ac:dyDescent="0.25">
      <c r="A3110">
        <v>3109</v>
      </c>
      <c r="C3110" s="2">
        <v>2</v>
      </c>
    </row>
    <row r="3111" spans="1:5" x14ac:dyDescent="0.25">
      <c r="A3111">
        <v>3110</v>
      </c>
      <c r="C3111" s="2">
        <v>2</v>
      </c>
    </row>
    <row r="3112" spans="1:5" x14ac:dyDescent="0.25">
      <c r="A3112">
        <v>3111</v>
      </c>
      <c r="C3112" s="2">
        <v>2</v>
      </c>
    </row>
    <row r="3113" spans="1:5" x14ac:dyDescent="0.25">
      <c r="A3113">
        <v>3112</v>
      </c>
      <c r="C3113" s="2">
        <v>2</v>
      </c>
    </row>
    <row r="3114" spans="1:5" x14ac:dyDescent="0.25">
      <c r="A3114">
        <v>3113</v>
      </c>
      <c r="B3114" s="4">
        <v>1</v>
      </c>
      <c r="C3114" s="2">
        <v>2</v>
      </c>
    </row>
    <row r="3115" spans="1:5" x14ac:dyDescent="0.25">
      <c r="A3115">
        <v>3114</v>
      </c>
      <c r="B3115" s="4">
        <v>1</v>
      </c>
    </row>
    <row r="3116" spans="1:5" x14ac:dyDescent="0.25">
      <c r="A3116">
        <v>3115</v>
      </c>
      <c r="B3116" s="4">
        <v>1</v>
      </c>
    </row>
    <row r="3117" spans="1:5" x14ac:dyDescent="0.25">
      <c r="A3117">
        <v>3116</v>
      </c>
      <c r="B3117" s="4">
        <v>1</v>
      </c>
      <c r="E3117" s="5">
        <v>4</v>
      </c>
    </row>
    <row r="3118" spans="1:5" x14ac:dyDescent="0.25">
      <c r="A3118">
        <v>3117</v>
      </c>
      <c r="B3118" s="4">
        <v>1</v>
      </c>
      <c r="E3118" s="5">
        <v>4</v>
      </c>
    </row>
    <row r="3119" spans="1:5" x14ac:dyDescent="0.25">
      <c r="A3119">
        <v>3118</v>
      </c>
      <c r="B3119" s="4">
        <v>1</v>
      </c>
      <c r="E3119" s="5">
        <v>4</v>
      </c>
    </row>
    <row r="3120" spans="1:5" x14ac:dyDescent="0.25">
      <c r="A3120">
        <v>3119</v>
      </c>
      <c r="B3120" s="4">
        <v>1</v>
      </c>
      <c r="D3120" s="3">
        <v>3</v>
      </c>
      <c r="E3120" s="5">
        <v>4</v>
      </c>
    </row>
    <row r="3121" spans="1:5" x14ac:dyDescent="0.25">
      <c r="A3121">
        <v>3120</v>
      </c>
      <c r="B3121" s="4">
        <v>1</v>
      </c>
      <c r="D3121" s="3">
        <v>3</v>
      </c>
      <c r="E3121" s="5">
        <v>4</v>
      </c>
    </row>
    <row r="3122" spans="1:5" x14ac:dyDescent="0.25">
      <c r="A3122">
        <v>3121</v>
      </c>
      <c r="D3122" s="3">
        <v>3</v>
      </c>
      <c r="E3122" s="5">
        <v>4</v>
      </c>
    </row>
    <row r="3123" spans="1:5" x14ac:dyDescent="0.25">
      <c r="A3123">
        <v>3122</v>
      </c>
      <c r="D3123" s="3">
        <v>3</v>
      </c>
      <c r="E3123" s="5">
        <v>4</v>
      </c>
    </row>
    <row r="3124" spans="1:5" x14ac:dyDescent="0.25">
      <c r="A3124">
        <v>3123</v>
      </c>
      <c r="D3124" s="3">
        <v>3</v>
      </c>
      <c r="E3124" s="5">
        <v>4</v>
      </c>
    </row>
    <row r="3125" spans="1:5" x14ac:dyDescent="0.25">
      <c r="A3125">
        <v>3124</v>
      </c>
      <c r="D3125" s="3">
        <v>3</v>
      </c>
      <c r="E3125" s="5">
        <v>4</v>
      </c>
    </row>
    <row r="3126" spans="1:5" x14ac:dyDescent="0.25">
      <c r="A3126">
        <v>3125</v>
      </c>
      <c r="D3126" s="3">
        <v>3</v>
      </c>
    </row>
    <row r="3127" spans="1:5" x14ac:dyDescent="0.25">
      <c r="A3127">
        <v>3126</v>
      </c>
      <c r="D3127" s="3">
        <v>3</v>
      </c>
    </row>
    <row r="3128" spans="1:5" x14ac:dyDescent="0.25">
      <c r="A3128">
        <v>3127</v>
      </c>
      <c r="D3128" s="3">
        <v>3</v>
      </c>
    </row>
    <row r="3129" spans="1:5" x14ac:dyDescent="0.25">
      <c r="A3129">
        <v>3128</v>
      </c>
    </row>
    <row r="3130" spans="1:5" x14ac:dyDescent="0.25">
      <c r="A3130">
        <v>3129</v>
      </c>
    </row>
    <row r="3131" spans="1:5" x14ac:dyDescent="0.25">
      <c r="A3131">
        <v>3130</v>
      </c>
      <c r="C3131" s="2">
        <v>2</v>
      </c>
    </row>
    <row r="3132" spans="1:5" x14ac:dyDescent="0.25">
      <c r="A3132">
        <v>3131</v>
      </c>
      <c r="C3132" s="2">
        <v>2</v>
      </c>
    </row>
    <row r="3133" spans="1:5" x14ac:dyDescent="0.25">
      <c r="A3133">
        <v>3132</v>
      </c>
      <c r="C3133" s="2">
        <v>2</v>
      </c>
    </row>
    <row r="3134" spans="1:5" x14ac:dyDescent="0.25">
      <c r="A3134">
        <v>3133</v>
      </c>
      <c r="C3134" s="2">
        <v>2</v>
      </c>
    </row>
    <row r="3135" spans="1:5" x14ac:dyDescent="0.25">
      <c r="A3135">
        <v>3134</v>
      </c>
      <c r="C3135" s="2">
        <v>2</v>
      </c>
    </row>
    <row r="3136" spans="1:5" x14ac:dyDescent="0.25">
      <c r="A3136">
        <v>3135</v>
      </c>
      <c r="C3136" s="2">
        <v>2</v>
      </c>
    </row>
    <row r="3137" spans="1:5" x14ac:dyDescent="0.25">
      <c r="A3137">
        <v>3136</v>
      </c>
      <c r="C3137" s="2">
        <v>2</v>
      </c>
    </row>
    <row r="3138" spans="1:5" x14ac:dyDescent="0.25">
      <c r="A3138">
        <v>3137</v>
      </c>
      <c r="C3138" s="2">
        <v>2</v>
      </c>
    </row>
    <row r="3139" spans="1:5" x14ac:dyDescent="0.25">
      <c r="A3139">
        <v>3138</v>
      </c>
      <c r="B3139" s="4">
        <v>1</v>
      </c>
      <c r="C3139" s="2">
        <v>2</v>
      </c>
    </row>
    <row r="3140" spans="1:5" x14ac:dyDescent="0.25">
      <c r="A3140">
        <v>3139</v>
      </c>
      <c r="B3140" s="4">
        <v>1</v>
      </c>
      <c r="C3140" s="2">
        <v>2</v>
      </c>
    </row>
    <row r="3141" spans="1:5" x14ac:dyDescent="0.25">
      <c r="A3141">
        <v>3140</v>
      </c>
      <c r="B3141" s="4">
        <v>1</v>
      </c>
    </row>
    <row r="3142" spans="1:5" x14ac:dyDescent="0.25">
      <c r="A3142">
        <v>3141</v>
      </c>
      <c r="B3142" s="4">
        <v>1</v>
      </c>
      <c r="E3142" s="5">
        <v>4</v>
      </c>
    </row>
    <row r="3143" spans="1:5" x14ac:dyDescent="0.25">
      <c r="A3143">
        <v>3142</v>
      </c>
      <c r="B3143" s="4">
        <v>1</v>
      </c>
      <c r="E3143" s="5">
        <v>4</v>
      </c>
    </row>
    <row r="3144" spans="1:5" x14ac:dyDescent="0.25">
      <c r="A3144">
        <v>3143</v>
      </c>
      <c r="B3144" s="4">
        <v>1</v>
      </c>
      <c r="E3144" s="5">
        <v>4</v>
      </c>
    </row>
    <row r="3145" spans="1:5" x14ac:dyDescent="0.25">
      <c r="A3145">
        <v>3144</v>
      </c>
      <c r="B3145" s="4">
        <v>1</v>
      </c>
      <c r="D3145" s="3">
        <v>3</v>
      </c>
      <c r="E3145" s="5">
        <v>4</v>
      </c>
    </row>
    <row r="3146" spans="1:5" x14ac:dyDescent="0.25">
      <c r="A3146">
        <v>3145</v>
      </c>
      <c r="D3146" s="3">
        <v>3</v>
      </c>
      <c r="E3146" s="5">
        <v>4</v>
      </c>
    </row>
    <row r="3147" spans="1:5" x14ac:dyDescent="0.25">
      <c r="A3147">
        <v>3146</v>
      </c>
      <c r="D3147" s="3">
        <v>3</v>
      </c>
      <c r="E3147" s="5">
        <v>4</v>
      </c>
    </row>
    <row r="3148" spans="1:5" x14ac:dyDescent="0.25">
      <c r="A3148">
        <v>3147</v>
      </c>
      <c r="D3148" s="3">
        <v>3</v>
      </c>
      <c r="E3148" s="5">
        <v>4</v>
      </c>
    </row>
    <row r="3149" spans="1:5" x14ac:dyDescent="0.25">
      <c r="A3149">
        <v>3148</v>
      </c>
      <c r="D3149" s="3">
        <v>3</v>
      </c>
      <c r="E3149" s="5">
        <v>4</v>
      </c>
    </row>
    <row r="3150" spans="1:5" x14ac:dyDescent="0.25">
      <c r="A3150">
        <v>3149</v>
      </c>
      <c r="D3150" s="3">
        <v>3</v>
      </c>
      <c r="E3150" s="5">
        <v>4</v>
      </c>
    </row>
    <row r="3151" spans="1:5" x14ac:dyDescent="0.25">
      <c r="A3151">
        <v>3150</v>
      </c>
      <c r="D3151" s="3">
        <v>3</v>
      </c>
    </row>
    <row r="3152" spans="1:5" x14ac:dyDescent="0.25">
      <c r="A3152">
        <v>3151</v>
      </c>
      <c r="D3152" s="3">
        <v>3</v>
      </c>
    </row>
    <row r="3153" spans="1:5" x14ac:dyDescent="0.25">
      <c r="A3153">
        <v>3152</v>
      </c>
      <c r="D3153" s="3">
        <v>3</v>
      </c>
    </row>
    <row r="3154" spans="1:5" x14ac:dyDescent="0.25">
      <c r="A3154">
        <v>3153</v>
      </c>
      <c r="C3154" s="2">
        <v>2</v>
      </c>
    </row>
    <row r="3155" spans="1:5" x14ac:dyDescent="0.25">
      <c r="A3155">
        <v>3154</v>
      </c>
      <c r="C3155" s="2">
        <v>2</v>
      </c>
    </row>
    <row r="3156" spans="1:5" x14ac:dyDescent="0.25">
      <c r="A3156">
        <v>3155</v>
      </c>
      <c r="C3156" s="2">
        <v>2</v>
      </c>
    </row>
    <row r="3157" spans="1:5" x14ac:dyDescent="0.25">
      <c r="A3157">
        <v>3156</v>
      </c>
      <c r="C3157" s="2">
        <v>2</v>
      </c>
    </row>
    <row r="3158" spans="1:5" x14ac:dyDescent="0.25">
      <c r="A3158">
        <v>3157</v>
      </c>
      <c r="C3158" s="2">
        <v>2</v>
      </c>
    </row>
    <row r="3159" spans="1:5" x14ac:dyDescent="0.25">
      <c r="A3159">
        <v>3158</v>
      </c>
      <c r="C3159" s="2">
        <v>2</v>
      </c>
    </row>
    <row r="3160" spans="1:5" x14ac:dyDescent="0.25">
      <c r="A3160">
        <v>3159</v>
      </c>
      <c r="C3160" s="2">
        <v>2</v>
      </c>
    </row>
    <row r="3161" spans="1:5" x14ac:dyDescent="0.25">
      <c r="A3161">
        <v>3160</v>
      </c>
      <c r="C3161" s="2">
        <v>2</v>
      </c>
    </row>
    <row r="3162" spans="1:5" x14ac:dyDescent="0.25">
      <c r="A3162">
        <v>3161</v>
      </c>
      <c r="B3162" s="4">
        <v>1</v>
      </c>
      <c r="C3162" s="2">
        <v>2</v>
      </c>
    </row>
    <row r="3163" spans="1:5" x14ac:dyDescent="0.25">
      <c r="A3163">
        <v>3162</v>
      </c>
      <c r="B3163" s="4">
        <v>1</v>
      </c>
    </row>
    <row r="3164" spans="1:5" x14ac:dyDescent="0.25">
      <c r="A3164">
        <v>3163</v>
      </c>
      <c r="B3164" s="4">
        <v>1</v>
      </c>
    </row>
    <row r="3165" spans="1:5" x14ac:dyDescent="0.25">
      <c r="A3165">
        <v>3164</v>
      </c>
      <c r="B3165" s="4">
        <v>1</v>
      </c>
    </row>
    <row r="3166" spans="1:5" x14ac:dyDescent="0.25">
      <c r="A3166">
        <v>3165</v>
      </c>
      <c r="B3166" s="4">
        <v>1</v>
      </c>
      <c r="E3166" s="5">
        <v>4</v>
      </c>
    </row>
    <row r="3167" spans="1:5" x14ac:dyDescent="0.25">
      <c r="A3167">
        <v>3166</v>
      </c>
      <c r="B3167" s="4">
        <v>1</v>
      </c>
      <c r="E3167" s="5">
        <v>4</v>
      </c>
    </row>
    <row r="3168" spans="1:5" x14ac:dyDescent="0.25">
      <c r="A3168">
        <v>3167</v>
      </c>
      <c r="B3168" s="4">
        <v>1</v>
      </c>
      <c r="E3168" s="5">
        <v>4</v>
      </c>
    </row>
    <row r="3169" spans="1:5" x14ac:dyDescent="0.25">
      <c r="A3169">
        <v>3168</v>
      </c>
      <c r="B3169" s="4">
        <v>1</v>
      </c>
      <c r="E3169" s="5">
        <v>4</v>
      </c>
    </row>
    <row r="3170" spans="1:5" x14ac:dyDescent="0.25">
      <c r="A3170">
        <v>3169</v>
      </c>
      <c r="D3170" s="3">
        <v>3</v>
      </c>
      <c r="E3170" s="5">
        <v>4</v>
      </c>
    </row>
    <row r="3171" spans="1:5" x14ac:dyDescent="0.25">
      <c r="A3171">
        <v>3170</v>
      </c>
      <c r="D3171" s="3">
        <v>3</v>
      </c>
      <c r="E3171" s="5">
        <v>4</v>
      </c>
    </row>
    <row r="3172" spans="1:5" x14ac:dyDescent="0.25">
      <c r="A3172">
        <v>3171</v>
      </c>
      <c r="D3172" s="3">
        <v>3</v>
      </c>
      <c r="E3172" s="5">
        <v>4</v>
      </c>
    </row>
    <row r="3173" spans="1:5" x14ac:dyDescent="0.25">
      <c r="A3173">
        <v>3172</v>
      </c>
      <c r="D3173" s="3">
        <v>3</v>
      </c>
      <c r="E3173" s="5">
        <v>4</v>
      </c>
    </row>
    <row r="3174" spans="1:5" x14ac:dyDescent="0.25">
      <c r="A3174">
        <v>3173</v>
      </c>
      <c r="D3174" s="3">
        <v>3</v>
      </c>
      <c r="E3174" s="5">
        <v>4</v>
      </c>
    </row>
    <row r="3175" spans="1:5" x14ac:dyDescent="0.25">
      <c r="A3175">
        <v>3174</v>
      </c>
      <c r="C3175" s="2">
        <v>2</v>
      </c>
      <c r="D3175" s="3">
        <v>3</v>
      </c>
    </row>
    <row r="3176" spans="1:5" x14ac:dyDescent="0.25">
      <c r="A3176">
        <v>3175</v>
      </c>
      <c r="C3176" s="2">
        <v>2</v>
      </c>
      <c r="D3176" s="3">
        <v>3</v>
      </c>
    </row>
    <row r="3177" spans="1:5" x14ac:dyDescent="0.25">
      <c r="A3177">
        <v>3176</v>
      </c>
      <c r="C3177" s="2">
        <v>2</v>
      </c>
      <c r="D3177" s="3">
        <v>3</v>
      </c>
    </row>
    <row r="3178" spans="1:5" x14ac:dyDescent="0.25">
      <c r="A3178">
        <v>3177</v>
      </c>
      <c r="C3178" s="2">
        <v>2</v>
      </c>
      <c r="D3178" s="3">
        <v>3</v>
      </c>
    </row>
    <row r="3179" spans="1:5" x14ac:dyDescent="0.25">
      <c r="A3179">
        <v>3178</v>
      </c>
      <c r="C3179" s="2">
        <v>2</v>
      </c>
    </row>
    <row r="3180" spans="1:5" x14ac:dyDescent="0.25">
      <c r="A3180">
        <v>3179</v>
      </c>
      <c r="C3180" s="2">
        <v>2</v>
      </c>
    </row>
    <row r="3181" spans="1:5" x14ac:dyDescent="0.25">
      <c r="A3181">
        <v>3180</v>
      </c>
      <c r="C3181" s="2">
        <v>2</v>
      </c>
    </row>
    <row r="3182" spans="1:5" x14ac:dyDescent="0.25">
      <c r="A3182">
        <v>3181</v>
      </c>
      <c r="C3182" s="2">
        <v>2</v>
      </c>
    </row>
    <row r="3183" spans="1:5" x14ac:dyDescent="0.25">
      <c r="A3183">
        <v>3182</v>
      </c>
      <c r="C3183" s="2">
        <v>2</v>
      </c>
    </row>
    <row r="3184" spans="1:5" x14ac:dyDescent="0.25">
      <c r="A3184">
        <v>3183</v>
      </c>
      <c r="C3184" s="2">
        <v>2</v>
      </c>
    </row>
    <row r="3185" spans="1:5" x14ac:dyDescent="0.25">
      <c r="A3185">
        <v>3184</v>
      </c>
      <c r="B3185" s="4">
        <v>1</v>
      </c>
      <c r="C3185" s="2">
        <v>2</v>
      </c>
    </row>
    <row r="3186" spans="1:5" x14ac:dyDescent="0.25">
      <c r="A3186">
        <v>3185</v>
      </c>
      <c r="B3186" s="4">
        <v>1</v>
      </c>
    </row>
    <row r="3187" spans="1:5" x14ac:dyDescent="0.25">
      <c r="A3187">
        <v>3186</v>
      </c>
      <c r="B3187" s="4">
        <v>1</v>
      </c>
    </row>
    <row r="3188" spans="1:5" x14ac:dyDescent="0.25">
      <c r="A3188">
        <v>3187</v>
      </c>
      <c r="B3188" s="4">
        <v>1</v>
      </c>
    </row>
    <row r="3189" spans="1:5" x14ac:dyDescent="0.25">
      <c r="A3189">
        <v>3188</v>
      </c>
      <c r="B3189" s="4">
        <v>1</v>
      </c>
      <c r="E3189" s="5">
        <v>4</v>
      </c>
    </row>
    <row r="3190" spans="1:5" x14ac:dyDescent="0.25">
      <c r="A3190">
        <v>3189</v>
      </c>
      <c r="B3190" s="4">
        <v>1</v>
      </c>
      <c r="E3190" s="5">
        <v>4</v>
      </c>
    </row>
    <row r="3191" spans="1:5" x14ac:dyDescent="0.25">
      <c r="A3191">
        <v>3190</v>
      </c>
      <c r="B3191" s="4">
        <v>1</v>
      </c>
      <c r="E3191" s="5">
        <v>4</v>
      </c>
    </row>
    <row r="3192" spans="1:5" x14ac:dyDescent="0.25">
      <c r="A3192">
        <v>3191</v>
      </c>
      <c r="B3192" s="4">
        <v>1</v>
      </c>
      <c r="E3192" s="5">
        <v>4</v>
      </c>
    </row>
    <row r="3193" spans="1:5" x14ac:dyDescent="0.25">
      <c r="A3193">
        <v>3192</v>
      </c>
      <c r="B3193" s="4">
        <v>1</v>
      </c>
      <c r="D3193" s="3">
        <v>3</v>
      </c>
      <c r="E3193" s="5">
        <v>4</v>
      </c>
    </row>
    <row r="3194" spans="1:5" x14ac:dyDescent="0.25">
      <c r="A3194">
        <v>3193</v>
      </c>
      <c r="D3194" s="3">
        <v>3</v>
      </c>
      <c r="E3194" s="5">
        <v>4</v>
      </c>
    </row>
    <row r="3195" spans="1:5" x14ac:dyDescent="0.25">
      <c r="A3195">
        <v>3194</v>
      </c>
      <c r="D3195" s="3">
        <v>3</v>
      </c>
      <c r="E3195" s="5">
        <v>4</v>
      </c>
    </row>
    <row r="3196" spans="1:5" x14ac:dyDescent="0.25">
      <c r="A3196">
        <v>3195</v>
      </c>
      <c r="D3196" s="3">
        <v>3</v>
      </c>
      <c r="E3196" s="5">
        <v>4</v>
      </c>
    </row>
    <row r="3197" spans="1:5" x14ac:dyDescent="0.25">
      <c r="A3197">
        <v>3196</v>
      </c>
      <c r="D3197" s="3">
        <v>3</v>
      </c>
      <c r="E3197" s="5">
        <v>4</v>
      </c>
    </row>
    <row r="3198" spans="1:5" x14ac:dyDescent="0.25">
      <c r="A3198">
        <v>3197</v>
      </c>
      <c r="D3198" s="3">
        <v>3</v>
      </c>
    </row>
    <row r="3199" spans="1:5" x14ac:dyDescent="0.25">
      <c r="A3199">
        <v>3198</v>
      </c>
      <c r="C3199" s="2">
        <v>2</v>
      </c>
      <c r="D3199" s="3">
        <v>3</v>
      </c>
    </row>
    <row r="3200" spans="1:5" x14ac:dyDescent="0.25">
      <c r="A3200">
        <v>3199</v>
      </c>
      <c r="C3200" s="2">
        <v>2</v>
      </c>
      <c r="D3200" s="3">
        <v>3</v>
      </c>
    </row>
    <row r="3201" spans="1:5" x14ac:dyDescent="0.25">
      <c r="A3201">
        <v>3200</v>
      </c>
      <c r="C3201" s="2">
        <v>2</v>
      </c>
      <c r="D3201" s="3">
        <v>3</v>
      </c>
    </row>
    <row r="3202" spans="1:5" x14ac:dyDescent="0.25">
      <c r="A3202">
        <v>3201</v>
      </c>
      <c r="C3202" s="2">
        <v>2</v>
      </c>
      <c r="D3202" s="3">
        <v>3</v>
      </c>
    </row>
    <row r="3203" spans="1:5" x14ac:dyDescent="0.25">
      <c r="A3203">
        <v>3202</v>
      </c>
      <c r="C3203" s="2">
        <v>2</v>
      </c>
      <c r="D3203" s="3">
        <v>3</v>
      </c>
    </row>
    <row r="3204" spans="1:5" x14ac:dyDescent="0.25">
      <c r="A3204">
        <v>3203</v>
      </c>
      <c r="C3204" s="2">
        <v>2</v>
      </c>
    </row>
    <row r="3205" spans="1:5" x14ac:dyDescent="0.25">
      <c r="A3205">
        <v>3204</v>
      </c>
      <c r="C3205" s="2">
        <v>2</v>
      </c>
    </row>
    <row r="3206" spans="1:5" x14ac:dyDescent="0.25">
      <c r="A3206">
        <v>3205</v>
      </c>
      <c r="C3206" s="2">
        <v>2</v>
      </c>
    </row>
    <row r="3207" spans="1:5" x14ac:dyDescent="0.25">
      <c r="A3207">
        <v>3206</v>
      </c>
      <c r="C3207" s="2">
        <v>2</v>
      </c>
    </row>
    <row r="3208" spans="1:5" x14ac:dyDescent="0.25">
      <c r="A3208">
        <v>3207</v>
      </c>
      <c r="C3208" s="2">
        <v>2</v>
      </c>
    </row>
    <row r="3209" spans="1:5" x14ac:dyDescent="0.25">
      <c r="A3209">
        <v>3208</v>
      </c>
      <c r="B3209" s="4">
        <v>1</v>
      </c>
      <c r="C3209" s="2">
        <v>2</v>
      </c>
    </row>
    <row r="3210" spans="1:5" x14ac:dyDescent="0.25">
      <c r="A3210">
        <v>3209</v>
      </c>
      <c r="B3210" s="4">
        <v>1</v>
      </c>
      <c r="C3210" s="2">
        <v>2</v>
      </c>
    </row>
    <row r="3211" spans="1:5" x14ac:dyDescent="0.25">
      <c r="A3211">
        <v>3210</v>
      </c>
      <c r="B3211" s="4">
        <v>1</v>
      </c>
    </row>
    <row r="3212" spans="1:5" x14ac:dyDescent="0.25">
      <c r="A3212">
        <v>3211</v>
      </c>
      <c r="B3212" s="4">
        <v>1</v>
      </c>
    </row>
    <row r="3213" spans="1:5" x14ac:dyDescent="0.25">
      <c r="A3213">
        <v>3212</v>
      </c>
      <c r="B3213" s="4">
        <v>1</v>
      </c>
      <c r="E3213" s="5">
        <v>4</v>
      </c>
    </row>
    <row r="3214" spans="1:5" x14ac:dyDescent="0.25">
      <c r="A3214">
        <v>3213</v>
      </c>
      <c r="B3214" s="4">
        <v>1</v>
      </c>
      <c r="E3214" s="5">
        <v>4</v>
      </c>
    </row>
    <row r="3215" spans="1:5" x14ac:dyDescent="0.25">
      <c r="A3215">
        <v>3214</v>
      </c>
      <c r="B3215" s="4">
        <v>1</v>
      </c>
      <c r="E3215" s="5">
        <v>4</v>
      </c>
    </row>
    <row r="3216" spans="1:5" x14ac:dyDescent="0.25">
      <c r="A3216">
        <v>3215</v>
      </c>
      <c r="B3216" s="4">
        <v>1</v>
      </c>
      <c r="E3216" s="5">
        <v>4</v>
      </c>
    </row>
    <row r="3217" spans="1:6" x14ac:dyDescent="0.25">
      <c r="A3217">
        <v>3216</v>
      </c>
      <c r="B3217" s="4">
        <v>1</v>
      </c>
      <c r="E3217" s="5">
        <v>4</v>
      </c>
    </row>
    <row r="3218" spans="1:6" x14ac:dyDescent="0.25">
      <c r="A3218">
        <v>3217</v>
      </c>
      <c r="B3218" s="4">
        <v>1</v>
      </c>
      <c r="E3218" s="5">
        <v>4</v>
      </c>
    </row>
    <row r="3219" spans="1:6" x14ac:dyDescent="0.25">
      <c r="A3219">
        <v>3218</v>
      </c>
      <c r="B3219" s="4">
        <v>1</v>
      </c>
      <c r="D3219" s="3">
        <v>3</v>
      </c>
      <c r="E3219" s="5">
        <v>4</v>
      </c>
    </row>
    <row r="3220" spans="1:6" x14ac:dyDescent="0.25">
      <c r="A3220">
        <v>3219</v>
      </c>
      <c r="D3220" s="3">
        <v>3</v>
      </c>
      <c r="E3220" s="5">
        <v>4</v>
      </c>
    </row>
    <row r="3221" spans="1:6" x14ac:dyDescent="0.25">
      <c r="A3221">
        <v>3220</v>
      </c>
      <c r="D3221" s="3">
        <v>3</v>
      </c>
      <c r="E3221" s="5">
        <v>4</v>
      </c>
      <c r="F3221" t="s">
        <v>22</v>
      </c>
    </row>
    <row r="3222" spans="1:6" x14ac:dyDescent="0.25">
      <c r="A3222">
        <v>3221</v>
      </c>
    </row>
    <row r="3223" spans="1:6" x14ac:dyDescent="0.25">
      <c r="A3223">
        <v>3222</v>
      </c>
      <c r="F3223" t="s">
        <v>22</v>
      </c>
    </row>
    <row r="3224" spans="1:6" x14ac:dyDescent="0.25">
      <c r="A3224">
        <v>3223</v>
      </c>
      <c r="C3224" s="2">
        <v>2</v>
      </c>
    </row>
    <row r="3225" spans="1:6" x14ac:dyDescent="0.25">
      <c r="A3225">
        <v>3224</v>
      </c>
      <c r="C3225" s="2">
        <v>2</v>
      </c>
    </row>
    <row r="3226" spans="1:6" x14ac:dyDescent="0.25">
      <c r="A3226">
        <v>3225</v>
      </c>
      <c r="C3226" s="2">
        <v>2</v>
      </c>
    </row>
    <row r="3227" spans="1:6" x14ac:dyDescent="0.25">
      <c r="A3227">
        <v>3226</v>
      </c>
      <c r="B3227" s="4">
        <v>1</v>
      </c>
      <c r="C3227" s="2">
        <v>2</v>
      </c>
    </row>
    <row r="3228" spans="1:6" x14ac:dyDescent="0.25">
      <c r="A3228">
        <v>3227</v>
      </c>
      <c r="B3228" s="4">
        <v>1</v>
      </c>
      <c r="C3228" s="2">
        <v>2</v>
      </c>
    </row>
    <row r="3229" spans="1:6" x14ac:dyDescent="0.25">
      <c r="A3229">
        <v>3228</v>
      </c>
      <c r="B3229" s="4">
        <v>1</v>
      </c>
      <c r="C3229" s="2">
        <v>2</v>
      </c>
    </row>
    <row r="3230" spans="1:6" x14ac:dyDescent="0.25">
      <c r="A3230">
        <v>3229</v>
      </c>
      <c r="B3230" s="4">
        <v>1</v>
      </c>
      <c r="C3230" s="2">
        <v>2</v>
      </c>
    </row>
    <row r="3231" spans="1:6" x14ac:dyDescent="0.25">
      <c r="A3231">
        <v>3230</v>
      </c>
      <c r="B3231" s="4">
        <v>1</v>
      </c>
      <c r="C3231" s="2">
        <v>2</v>
      </c>
    </row>
    <row r="3232" spans="1:6" x14ac:dyDescent="0.25">
      <c r="A3232">
        <v>3231</v>
      </c>
      <c r="B3232" s="4">
        <v>1</v>
      </c>
      <c r="D3232" s="3">
        <v>3</v>
      </c>
      <c r="E3232" s="5">
        <v>4</v>
      </c>
    </row>
    <row r="3233" spans="1:5" x14ac:dyDescent="0.25">
      <c r="A3233">
        <v>3232</v>
      </c>
      <c r="B3233" s="4">
        <v>1</v>
      </c>
      <c r="D3233" s="3">
        <v>3</v>
      </c>
      <c r="E3233" s="5">
        <v>4</v>
      </c>
    </row>
    <row r="3234" spans="1:5" x14ac:dyDescent="0.25">
      <c r="A3234">
        <v>3233</v>
      </c>
      <c r="D3234" s="3">
        <v>3</v>
      </c>
      <c r="E3234" s="5">
        <v>4</v>
      </c>
    </row>
    <row r="3235" spans="1:5" x14ac:dyDescent="0.25">
      <c r="A3235">
        <v>3234</v>
      </c>
      <c r="D3235" s="3">
        <v>3</v>
      </c>
      <c r="E3235" s="5">
        <v>4</v>
      </c>
    </row>
    <row r="3236" spans="1:5" x14ac:dyDescent="0.25">
      <c r="A3236">
        <v>3235</v>
      </c>
      <c r="D3236" s="3">
        <v>3</v>
      </c>
      <c r="E3236" s="5">
        <v>4</v>
      </c>
    </row>
    <row r="3237" spans="1:5" x14ac:dyDescent="0.25">
      <c r="A3237">
        <v>3236</v>
      </c>
      <c r="D3237" s="3">
        <v>3</v>
      </c>
      <c r="E3237" s="5">
        <v>4</v>
      </c>
    </row>
    <row r="3238" spans="1:5" x14ac:dyDescent="0.25">
      <c r="A3238">
        <v>3237</v>
      </c>
      <c r="D3238" s="3">
        <v>3</v>
      </c>
      <c r="E3238" s="5">
        <v>4</v>
      </c>
    </row>
    <row r="3239" spans="1:5" x14ac:dyDescent="0.25">
      <c r="A3239">
        <v>3238</v>
      </c>
      <c r="D3239" s="3">
        <v>3</v>
      </c>
      <c r="E3239" s="5">
        <v>4</v>
      </c>
    </row>
    <row r="3240" spans="1:5" x14ac:dyDescent="0.25">
      <c r="A3240">
        <v>3239</v>
      </c>
    </row>
    <row r="3241" spans="1:5" x14ac:dyDescent="0.25">
      <c r="A3241">
        <v>3240</v>
      </c>
    </row>
    <row r="3242" spans="1:5" x14ac:dyDescent="0.25">
      <c r="A3242">
        <v>3241</v>
      </c>
    </row>
    <row r="3243" spans="1:5" x14ac:dyDescent="0.25">
      <c r="A3243">
        <v>3242</v>
      </c>
    </row>
    <row r="3244" spans="1:5" x14ac:dyDescent="0.25">
      <c r="A3244">
        <v>3243</v>
      </c>
      <c r="C3244" s="2">
        <v>2</v>
      </c>
    </row>
    <row r="3245" spans="1:5" x14ac:dyDescent="0.25">
      <c r="A3245">
        <v>3244</v>
      </c>
      <c r="C3245" s="2">
        <v>2</v>
      </c>
    </row>
    <row r="3246" spans="1:5" x14ac:dyDescent="0.25">
      <c r="A3246">
        <v>3245</v>
      </c>
      <c r="C3246" s="2">
        <v>2</v>
      </c>
    </row>
    <row r="3247" spans="1:5" x14ac:dyDescent="0.25">
      <c r="A3247">
        <v>3246</v>
      </c>
      <c r="B3247" s="4">
        <v>1</v>
      </c>
      <c r="C3247" s="2">
        <v>2</v>
      </c>
    </row>
    <row r="3248" spans="1:5" x14ac:dyDescent="0.25">
      <c r="A3248">
        <v>3247</v>
      </c>
      <c r="B3248" s="4">
        <v>1</v>
      </c>
      <c r="C3248" s="2">
        <v>2</v>
      </c>
    </row>
    <row r="3249" spans="1:5" x14ac:dyDescent="0.25">
      <c r="A3249">
        <v>3248</v>
      </c>
      <c r="B3249" s="4">
        <v>1</v>
      </c>
      <c r="C3249" s="2">
        <v>2</v>
      </c>
    </row>
    <row r="3250" spans="1:5" x14ac:dyDescent="0.25">
      <c r="A3250">
        <v>3249</v>
      </c>
      <c r="B3250" s="4">
        <v>1</v>
      </c>
      <c r="C3250" s="2">
        <v>2</v>
      </c>
    </row>
    <row r="3251" spans="1:5" x14ac:dyDescent="0.25">
      <c r="A3251">
        <v>3250</v>
      </c>
      <c r="B3251" s="4">
        <v>1</v>
      </c>
      <c r="C3251" s="2">
        <v>2</v>
      </c>
    </row>
    <row r="3252" spans="1:5" x14ac:dyDescent="0.25">
      <c r="A3252">
        <v>3251</v>
      </c>
      <c r="B3252" s="4">
        <v>1</v>
      </c>
    </row>
    <row r="3253" spans="1:5" x14ac:dyDescent="0.25">
      <c r="A3253">
        <v>3252</v>
      </c>
      <c r="B3253" s="4">
        <v>1</v>
      </c>
    </row>
    <row r="3254" spans="1:5" x14ac:dyDescent="0.25">
      <c r="A3254">
        <v>3253</v>
      </c>
      <c r="B3254" s="4">
        <v>1</v>
      </c>
      <c r="D3254" s="3">
        <v>3</v>
      </c>
      <c r="E3254" s="5">
        <v>4</v>
      </c>
    </row>
    <row r="3255" spans="1:5" x14ac:dyDescent="0.25">
      <c r="A3255">
        <v>3254</v>
      </c>
      <c r="D3255" s="3">
        <v>3</v>
      </c>
      <c r="E3255" s="5">
        <v>4</v>
      </c>
    </row>
    <row r="3256" spans="1:5" x14ac:dyDescent="0.25">
      <c r="A3256">
        <v>3255</v>
      </c>
      <c r="D3256" s="3">
        <v>3</v>
      </c>
      <c r="E3256" s="5">
        <v>4</v>
      </c>
    </row>
    <row r="3257" spans="1:5" x14ac:dyDescent="0.25">
      <c r="A3257">
        <v>3256</v>
      </c>
      <c r="D3257" s="3">
        <v>3</v>
      </c>
      <c r="E3257" s="5">
        <v>4</v>
      </c>
    </row>
    <row r="3258" spans="1:5" x14ac:dyDescent="0.25">
      <c r="A3258">
        <v>3257</v>
      </c>
      <c r="D3258" s="3">
        <v>3</v>
      </c>
      <c r="E3258" s="5">
        <v>4</v>
      </c>
    </row>
    <row r="3259" spans="1:5" x14ac:dyDescent="0.25">
      <c r="A3259">
        <v>3258</v>
      </c>
      <c r="D3259" s="3">
        <v>3</v>
      </c>
      <c r="E3259" s="5">
        <v>4</v>
      </c>
    </row>
    <row r="3260" spans="1:5" x14ac:dyDescent="0.25">
      <c r="A3260">
        <v>3259</v>
      </c>
      <c r="D3260" s="3">
        <v>3</v>
      </c>
      <c r="E3260" s="5">
        <v>4</v>
      </c>
    </row>
    <row r="3261" spans="1:5" x14ac:dyDescent="0.25">
      <c r="A3261">
        <v>3260</v>
      </c>
      <c r="D3261" s="3">
        <v>3</v>
      </c>
      <c r="E3261" s="5">
        <v>4</v>
      </c>
    </row>
    <row r="3262" spans="1:5" x14ac:dyDescent="0.25">
      <c r="A3262">
        <v>3261</v>
      </c>
      <c r="D3262" s="3">
        <v>3</v>
      </c>
    </row>
    <row r="3263" spans="1:5" x14ac:dyDescent="0.25">
      <c r="A3263">
        <v>3262</v>
      </c>
      <c r="C3263" s="2">
        <v>2</v>
      </c>
    </row>
    <row r="3264" spans="1:5" x14ac:dyDescent="0.25">
      <c r="A3264">
        <v>3263</v>
      </c>
      <c r="C3264" s="2">
        <v>2</v>
      </c>
    </row>
    <row r="3265" spans="1:5" x14ac:dyDescent="0.25">
      <c r="A3265">
        <v>3264</v>
      </c>
      <c r="C3265" s="2">
        <v>2</v>
      </c>
    </row>
    <row r="3266" spans="1:5" x14ac:dyDescent="0.25">
      <c r="A3266">
        <v>3265</v>
      </c>
      <c r="C3266" s="2">
        <v>2</v>
      </c>
    </row>
    <row r="3267" spans="1:5" x14ac:dyDescent="0.25">
      <c r="A3267">
        <v>3266</v>
      </c>
      <c r="C3267" s="2">
        <v>2</v>
      </c>
    </row>
    <row r="3268" spans="1:5" x14ac:dyDescent="0.25">
      <c r="A3268">
        <v>3267</v>
      </c>
      <c r="B3268" s="4">
        <v>1</v>
      </c>
      <c r="C3268" s="2">
        <v>2</v>
      </c>
    </row>
    <row r="3269" spans="1:5" x14ac:dyDescent="0.25">
      <c r="A3269">
        <v>3268</v>
      </c>
      <c r="B3269" s="4">
        <v>1</v>
      </c>
      <c r="C3269" s="2">
        <v>2</v>
      </c>
    </row>
    <row r="3270" spans="1:5" x14ac:dyDescent="0.25">
      <c r="A3270">
        <v>3269</v>
      </c>
      <c r="B3270" s="4">
        <v>1</v>
      </c>
      <c r="C3270" s="2">
        <v>2</v>
      </c>
    </row>
    <row r="3271" spans="1:5" x14ac:dyDescent="0.25">
      <c r="A3271">
        <v>3270</v>
      </c>
      <c r="B3271" s="4">
        <v>1</v>
      </c>
      <c r="C3271" s="2">
        <v>2</v>
      </c>
    </row>
    <row r="3272" spans="1:5" x14ac:dyDescent="0.25">
      <c r="A3272">
        <v>3271</v>
      </c>
      <c r="B3272" s="4">
        <v>1</v>
      </c>
    </row>
    <row r="3273" spans="1:5" x14ac:dyDescent="0.25">
      <c r="A3273">
        <v>3272</v>
      </c>
      <c r="B3273" s="4">
        <v>1</v>
      </c>
    </row>
    <row r="3274" spans="1:5" x14ac:dyDescent="0.25">
      <c r="A3274">
        <v>3273</v>
      </c>
      <c r="B3274" s="4">
        <v>1</v>
      </c>
    </row>
    <row r="3275" spans="1:5" x14ac:dyDescent="0.25">
      <c r="A3275">
        <v>3274</v>
      </c>
      <c r="B3275" s="4">
        <v>1</v>
      </c>
      <c r="D3275" s="3">
        <v>3</v>
      </c>
      <c r="E3275" s="5">
        <v>4</v>
      </c>
    </row>
    <row r="3276" spans="1:5" x14ac:dyDescent="0.25">
      <c r="A3276">
        <v>3275</v>
      </c>
      <c r="D3276" s="3">
        <v>3</v>
      </c>
      <c r="E3276" s="5">
        <v>4</v>
      </c>
    </row>
    <row r="3277" spans="1:5" x14ac:dyDescent="0.25">
      <c r="A3277">
        <v>3276</v>
      </c>
      <c r="D3277" s="3">
        <v>3</v>
      </c>
      <c r="E3277" s="5">
        <v>4</v>
      </c>
    </row>
    <row r="3278" spans="1:5" x14ac:dyDescent="0.25">
      <c r="A3278">
        <v>3277</v>
      </c>
      <c r="D3278" s="3">
        <v>3</v>
      </c>
      <c r="E3278" s="5">
        <v>4</v>
      </c>
    </row>
    <row r="3279" spans="1:5" x14ac:dyDescent="0.25">
      <c r="A3279">
        <v>3278</v>
      </c>
      <c r="D3279" s="3">
        <v>3</v>
      </c>
      <c r="E3279" s="5">
        <v>4</v>
      </c>
    </row>
    <row r="3280" spans="1:5" x14ac:dyDescent="0.25">
      <c r="A3280">
        <v>3279</v>
      </c>
      <c r="D3280" s="3">
        <v>3</v>
      </c>
      <c r="E3280" s="5">
        <v>4</v>
      </c>
    </row>
    <row r="3281" spans="1:5" x14ac:dyDescent="0.25">
      <c r="A3281">
        <v>3280</v>
      </c>
      <c r="D3281" s="3">
        <v>3</v>
      </c>
      <c r="E3281" s="5">
        <v>4</v>
      </c>
    </row>
    <row r="3282" spans="1:5" x14ac:dyDescent="0.25">
      <c r="A3282">
        <v>3281</v>
      </c>
      <c r="D3282" s="3">
        <v>3</v>
      </c>
      <c r="E3282" s="5">
        <v>4</v>
      </c>
    </row>
    <row r="3283" spans="1:5" x14ac:dyDescent="0.25">
      <c r="A3283">
        <v>3282</v>
      </c>
      <c r="D3283" s="3">
        <v>3</v>
      </c>
      <c r="E3283" s="5">
        <v>4</v>
      </c>
    </row>
    <row r="3284" spans="1:5" x14ac:dyDescent="0.25">
      <c r="A3284">
        <v>3283</v>
      </c>
    </row>
    <row r="3285" spans="1:5" x14ac:dyDescent="0.25">
      <c r="A3285">
        <v>3284</v>
      </c>
    </row>
    <row r="3286" spans="1:5" x14ac:dyDescent="0.25">
      <c r="A3286">
        <v>3285</v>
      </c>
    </row>
    <row r="3287" spans="1:5" x14ac:dyDescent="0.25">
      <c r="A3287">
        <v>3286</v>
      </c>
    </row>
    <row r="3288" spans="1:5" x14ac:dyDescent="0.25">
      <c r="A3288">
        <v>3287</v>
      </c>
      <c r="C3288" s="2">
        <v>2</v>
      </c>
    </row>
    <row r="3289" spans="1:5" x14ac:dyDescent="0.25">
      <c r="A3289">
        <v>3288</v>
      </c>
      <c r="C3289" s="2">
        <v>2</v>
      </c>
    </row>
    <row r="3290" spans="1:5" x14ac:dyDescent="0.25">
      <c r="A3290">
        <v>3289</v>
      </c>
      <c r="C3290" s="2">
        <v>2</v>
      </c>
    </row>
    <row r="3291" spans="1:5" x14ac:dyDescent="0.25">
      <c r="A3291">
        <v>3290</v>
      </c>
      <c r="C3291" s="2">
        <v>2</v>
      </c>
    </row>
    <row r="3292" spans="1:5" x14ac:dyDescent="0.25">
      <c r="A3292">
        <v>3291</v>
      </c>
      <c r="C3292" s="2">
        <v>2</v>
      </c>
    </row>
    <row r="3293" spans="1:5" x14ac:dyDescent="0.25">
      <c r="A3293">
        <v>3292</v>
      </c>
      <c r="B3293" s="4">
        <v>1</v>
      </c>
      <c r="C3293" s="2">
        <v>2</v>
      </c>
    </row>
    <row r="3294" spans="1:5" x14ac:dyDescent="0.25">
      <c r="A3294">
        <v>3293</v>
      </c>
      <c r="B3294" s="4">
        <v>1</v>
      </c>
      <c r="C3294" s="2">
        <v>2</v>
      </c>
    </row>
    <row r="3295" spans="1:5" x14ac:dyDescent="0.25">
      <c r="A3295">
        <v>3294</v>
      </c>
      <c r="B3295" s="4">
        <v>1</v>
      </c>
      <c r="C3295" s="2">
        <v>2</v>
      </c>
    </row>
    <row r="3296" spans="1:5" x14ac:dyDescent="0.25">
      <c r="A3296">
        <v>3295</v>
      </c>
      <c r="B3296" s="4">
        <v>1</v>
      </c>
      <c r="C3296" s="2">
        <v>2</v>
      </c>
    </row>
    <row r="3297" spans="1:5" x14ac:dyDescent="0.25">
      <c r="A3297">
        <v>3296</v>
      </c>
      <c r="B3297" s="4">
        <v>1</v>
      </c>
    </row>
    <row r="3298" spans="1:5" x14ac:dyDescent="0.25">
      <c r="A3298">
        <v>3297</v>
      </c>
      <c r="B3298" s="4">
        <v>1</v>
      </c>
    </row>
    <row r="3299" spans="1:5" x14ac:dyDescent="0.25">
      <c r="A3299">
        <v>3298</v>
      </c>
      <c r="B3299" s="4">
        <v>1</v>
      </c>
      <c r="D3299" s="3">
        <v>3</v>
      </c>
      <c r="E3299" s="5">
        <v>4</v>
      </c>
    </row>
    <row r="3300" spans="1:5" x14ac:dyDescent="0.25">
      <c r="A3300">
        <v>3299</v>
      </c>
      <c r="D3300" s="3">
        <v>3</v>
      </c>
      <c r="E3300" s="5">
        <v>4</v>
      </c>
    </row>
    <row r="3301" spans="1:5" x14ac:dyDescent="0.25">
      <c r="A3301">
        <v>3300</v>
      </c>
      <c r="D3301" s="3">
        <v>3</v>
      </c>
      <c r="E3301" s="5">
        <v>4</v>
      </c>
    </row>
    <row r="3302" spans="1:5" x14ac:dyDescent="0.25">
      <c r="A3302">
        <v>3301</v>
      </c>
      <c r="D3302" s="3">
        <v>3</v>
      </c>
      <c r="E3302" s="5">
        <v>4</v>
      </c>
    </row>
    <row r="3303" spans="1:5" x14ac:dyDescent="0.25">
      <c r="A3303">
        <v>3302</v>
      </c>
      <c r="D3303" s="3">
        <v>3</v>
      </c>
      <c r="E3303" s="5">
        <v>4</v>
      </c>
    </row>
    <row r="3304" spans="1:5" x14ac:dyDescent="0.25">
      <c r="A3304">
        <v>3303</v>
      </c>
      <c r="D3304" s="3">
        <v>3</v>
      </c>
      <c r="E3304" s="5">
        <v>4</v>
      </c>
    </row>
    <row r="3305" spans="1:5" x14ac:dyDescent="0.25">
      <c r="A3305">
        <v>3304</v>
      </c>
      <c r="D3305" s="3">
        <v>3</v>
      </c>
      <c r="E3305" s="5">
        <v>4</v>
      </c>
    </row>
    <row r="3306" spans="1:5" x14ac:dyDescent="0.25">
      <c r="A3306">
        <v>3305</v>
      </c>
      <c r="D3306" s="3">
        <v>3</v>
      </c>
      <c r="E3306" s="5">
        <v>4</v>
      </c>
    </row>
    <row r="3307" spans="1:5" x14ac:dyDescent="0.25">
      <c r="A3307">
        <v>3306</v>
      </c>
    </row>
    <row r="3308" spans="1:5" x14ac:dyDescent="0.25">
      <c r="A3308">
        <v>3307</v>
      </c>
    </row>
    <row r="3309" spans="1:5" x14ac:dyDescent="0.25">
      <c r="A3309">
        <v>3308</v>
      </c>
    </row>
    <row r="3310" spans="1:5" x14ac:dyDescent="0.25">
      <c r="A3310">
        <v>3309</v>
      </c>
    </row>
    <row r="3311" spans="1:5" x14ac:dyDescent="0.25">
      <c r="A3311">
        <v>3310</v>
      </c>
      <c r="C3311" s="2">
        <v>2</v>
      </c>
    </row>
    <row r="3312" spans="1:5" x14ac:dyDescent="0.25">
      <c r="A3312">
        <v>3311</v>
      </c>
      <c r="C3312" s="2">
        <v>2</v>
      </c>
    </row>
    <row r="3313" spans="1:5" x14ac:dyDescent="0.25">
      <c r="A3313">
        <v>3312</v>
      </c>
      <c r="C3313" s="2">
        <v>2</v>
      </c>
    </row>
    <row r="3314" spans="1:5" x14ac:dyDescent="0.25">
      <c r="A3314">
        <v>3313</v>
      </c>
      <c r="B3314" s="4">
        <v>1</v>
      </c>
      <c r="C3314" s="2">
        <v>2</v>
      </c>
    </row>
    <row r="3315" spans="1:5" x14ac:dyDescent="0.25">
      <c r="A3315">
        <v>3314</v>
      </c>
      <c r="B3315" s="4">
        <v>1</v>
      </c>
      <c r="C3315" s="2">
        <v>2</v>
      </c>
    </row>
    <row r="3316" spans="1:5" x14ac:dyDescent="0.25">
      <c r="A3316">
        <v>3315</v>
      </c>
      <c r="B3316" s="4">
        <v>1</v>
      </c>
      <c r="C3316" s="2">
        <v>2</v>
      </c>
    </row>
    <row r="3317" spans="1:5" x14ac:dyDescent="0.25">
      <c r="A3317">
        <v>3316</v>
      </c>
      <c r="B3317" s="4">
        <v>1</v>
      </c>
      <c r="C3317" s="2">
        <v>2</v>
      </c>
    </row>
    <row r="3318" spans="1:5" x14ac:dyDescent="0.25">
      <c r="A3318">
        <v>3317</v>
      </c>
      <c r="B3318" s="4">
        <v>1</v>
      </c>
    </row>
    <row r="3319" spans="1:5" x14ac:dyDescent="0.25">
      <c r="A3319">
        <v>3318</v>
      </c>
      <c r="B3319" s="4">
        <v>1</v>
      </c>
    </row>
    <row r="3320" spans="1:5" x14ac:dyDescent="0.25">
      <c r="A3320">
        <v>3319</v>
      </c>
      <c r="B3320" s="4">
        <v>1</v>
      </c>
    </row>
    <row r="3321" spans="1:5" x14ac:dyDescent="0.25">
      <c r="A3321">
        <v>3320</v>
      </c>
      <c r="D3321" s="3">
        <v>3</v>
      </c>
      <c r="E3321" s="5">
        <v>4</v>
      </c>
    </row>
    <row r="3322" spans="1:5" x14ac:dyDescent="0.25">
      <c r="A3322">
        <v>3321</v>
      </c>
      <c r="D3322" s="3">
        <v>3</v>
      </c>
      <c r="E3322" s="5">
        <v>4</v>
      </c>
    </row>
    <row r="3323" spans="1:5" x14ac:dyDescent="0.25">
      <c r="A3323">
        <v>3322</v>
      </c>
      <c r="D3323" s="3">
        <v>3</v>
      </c>
      <c r="E3323" s="5">
        <v>4</v>
      </c>
    </row>
    <row r="3324" spans="1:5" x14ac:dyDescent="0.25">
      <c r="A3324">
        <v>3323</v>
      </c>
      <c r="D3324" s="3">
        <v>3</v>
      </c>
      <c r="E3324" s="5">
        <v>4</v>
      </c>
    </row>
    <row r="3325" spans="1:5" x14ac:dyDescent="0.25">
      <c r="A3325">
        <v>3324</v>
      </c>
      <c r="D3325" s="3">
        <v>3</v>
      </c>
      <c r="E3325" s="5">
        <v>4</v>
      </c>
    </row>
    <row r="3326" spans="1:5" x14ac:dyDescent="0.25">
      <c r="A3326">
        <v>3325</v>
      </c>
      <c r="D3326" s="3">
        <v>3</v>
      </c>
      <c r="E3326" s="5">
        <v>4</v>
      </c>
    </row>
    <row r="3327" spans="1:5" x14ac:dyDescent="0.25">
      <c r="A3327">
        <v>3326</v>
      </c>
      <c r="D3327" s="3">
        <v>3</v>
      </c>
      <c r="E3327" s="5">
        <v>4</v>
      </c>
    </row>
    <row r="3328" spans="1:5" x14ac:dyDescent="0.25">
      <c r="A3328">
        <v>3327</v>
      </c>
      <c r="D3328" s="3">
        <v>3</v>
      </c>
      <c r="E3328" s="5">
        <v>4</v>
      </c>
    </row>
    <row r="3329" spans="1:5" x14ac:dyDescent="0.25">
      <c r="A3329">
        <v>3328</v>
      </c>
    </row>
    <row r="3330" spans="1:5" x14ac:dyDescent="0.25">
      <c r="A3330">
        <v>3329</v>
      </c>
    </row>
    <row r="3331" spans="1:5" x14ac:dyDescent="0.25">
      <c r="A3331">
        <v>3330</v>
      </c>
      <c r="C3331" s="2">
        <v>2</v>
      </c>
    </row>
    <row r="3332" spans="1:5" x14ac:dyDescent="0.25">
      <c r="A3332">
        <v>3331</v>
      </c>
      <c r="C3332" s="2">
        <v>2</v>
      </c>
    </row>
    <row r="3333" spans="1:5" x14ac:dyDescent="0.25">
      <c r="A3333">
        <v>3332</v>
      </c>
      <c r="C3333" s="2">
        <v>2</v>
      </c>
    </row>
    <row r="3334" spans="1:5" x14ac:dyDescent="0.25">
      <c r="A3334">
        <v>3333</v>
      </c>
      <c r="C3334" s="2">
        <v>2</v>
      </c>
    </row>
    <row r="3335" spans="1:5" x14ac:dyDescent="0.25">
      <c r="A3335">
        <v>3334</v>
      </c>
      <c r="C3335" s="2">
        <v>2</v>
      </c>
    </row>
    <row r="3336" spans="1:5" x14ac:dyDescent="0.25">
      <c r="A3336">
        <v>3335</v>
      </c>
      <c r="C3336" s="2">
        <v>2</v>
      </c>
    </row>
    <row r="3337" spans="1:5" x14ac:dyDescent="0.25">
      <c r="A3337">
        <v>3336</v>
      </c>
      <c r="B3337" s="4">
        <v>1</v>
      </c>
      <c r="C3337" s="2">
        <v>2</v>
      </c>
    </row>
    <row r="3338" spans="1:5" x14ac:dyDescent="0.25">
      <c r="A3338">
        <v>3337</v>
      </c>
      <c r="B3338" s="4">
        <v>1</v>
      </c>
      <c r="C3338" s="2">
        <v>2</v>
      </c>
    </row>
    <row r="3339" spans="1:5" x14ac:dyDescent="0.25">
      <c r="A3339">
        <v>3338</v>
      </c>
      <c r="B3339" s="4">
        <v>1</v>
      </c>
    </row>
    <row r="3340" spans="1:5" x14ac:dyDescent="0.25">
      <c r="A3340">
        <v>3339</v>
      </c>
      <c r="B3340" s="4">
        <v>1</v>
      </c>
    </row>
    <row r="3341" spans="1:5" x14ac:dyDescent="0.25">
      <c r="A3341">
        <v>3340</v>
      </c>
      <c r="B3341" s="4">
        <v>1</v>
      </c>
    </row>
    <row r="3342" spans="1:5" x14ac:dyDescent="0.25">
      <c r="A3342">
        <v>3341</v>
      </c>
      <c r="B3342" s="4">
        <v>1</v>
      </c>
      <c r="E3342" s="5">
        <v>4</v>
      </c>
    </row>
    <row r="3343" spans="1:5" x14ac:dyDescent="0.25">
      <c r="A3343">
        <v>3342</v>
      </c>
      <c r="B3343" s="4">
        <v>1</v>
      </c>
      <c r="D3343" s="3">
        <v>3</v>
      </c>
      <c r="E3343" s="5">
        <v>4</v>
      </c>
    </row>
    <row r="3344" spans="1:5" x14ac:dyDescent="0.25">
      <c r="A3344">
        <v>3343</v>
      </c>
      <c r="D3344" s="3">
        <v>3</v>
      </c>
      <c r="E3344" s="5">
        <v>4</v>
      </c>
    </row>
    <row r="3345" spans="1:5" x14ac:dyDescent="0.25">
      <c r="A3345">
        <v>3344</v>
      </c>
      <c r="D3345" s="3">
        <v>3</v>
      </c>
      <c r="E3345" s="5">
        <v>4</v>
      </c>
    </row>
    <row r="3346" spans="1:5" x14ac:dyDescent="0.25">
      <c r="A3346">
        <v>3345</v>
      </c>
      <c r="D3346" s="3">
        <v>3</v>
      </c>
      <c r="E3346" s="5">
        <v>4</v>
      </c>
    </row>
    <row r="3347" spans="1:5" x14ac:dyDescent="0.25">
      <c r="A3347">
        <v>3346</v>
      </c>
      <c r="D3347" s="3">
        <v>3</v>
      </c>
      <c r="E3347" s="5">
        <v>4</v>
      </c>
    </row>
    <row r="3348" spans="1:5" x14ac:dyDescent="0.25">
      <c r="A3348">
        <v>3347</v>
      </c>
      <c r="D3348" s="3">
        <v>3</v>
      </c>
      <c r="E3348" s="5">
        <v>4</v>
      </c>
    </row>
    <row r="3349" spans="1:5" x14ac:dyDescent="0.25">
      <c r="A3349">
        <v>3348</v>
      </c>
      <c r="D3349" s="3">
        <v>3</v>
      </c>
      <c r="E3349" s="5">
        <v>4</v>
      </c>
    </row>
    <row r="3350" spans="1:5" x14ac:dyDescent="0.25">
      <c r="A3350">
        <v>3349</v>
      </c>
      <c r="D3350" s="3">
        <v>3</v>
      </c>
      <c r="E3350" s="5">
        <v>4</v>
      </c>
    </row>
    <row r="3351" spans="1:5" x14ac:dyDescent="0.25">
      <c r="A3351">
        <v>3350</v>
      </c>
      <c r="C3351" s="2">
        <v>2</v>
      </c>
    </row>
    <row r="3352" spans="1:5" x14ac:dyDescent="0.25">
      <c r="A3352">
        <v>3351</v>
      </c>
      <c r="C3352" s="2">
        <v>2</v>
      </c>
    </row>
    <row r="3353" spans="1:5" x14ac:dyDescent="0.25">
      <c r="A3353">
        <v>3352</v>
      </c>
      <c r="C3353" s="2">
        <v>2</v>
      </c>
    </row>
    <row r="3354" spans="1:5" x14ac:dyDescent="0.25">
      <c r="A3354">
        <v>3353</v>
      </c>
      <c r="C3354" s="2">
        <v>2</v>
      </c>
    </row>
    <row r="3355" spans="1:5" x14ac:dyDescent="0.25">
      <c r="A3355">
        <v>3354</v>
      </c>
      <c r="C3355" s="2">
        <v>2</v>
      </c>
    </row>
    <row r="3356" spans="1:5" x14ac:dyDescent="0.25">
      <c r="A3356">
        <v>3355</v>
      </c>
      <c r="C3356" s="2">
        <v>2</v>
      </c>
    </row>
    <row r="3357" spans="1:5" x14ac:dyDescent="0.25">
      <c r="A3357">
        <v>3356</v>
      </c>
      <c r="C3357" s="2">
        <v>2</v>
      </c>
    </row>
    <row r="3358" spans="1:5" x14ac:dyDescent="0.25">
      <c r="A3358">
        <v>3357</v>
      </c>
      <c r="C3358" s="2">
        <v>2</v>
      </c>
    </row>
    <row r="3359" spans="1:5" x14ac:dyDescent="0.25">
      <c r="A3359">
        <v>3358</v>
      </c>
      <c r="B3359" s="4">
        <v>1</v>
      </c>
      <c r="C3359" s="2">
        <v>2</v>
      </c>
    </row>
    <row r="3360" spans="1:5" x14ac:dyDescent="0.25">
      <c r="A3360">
        <v>3359</v>
      </c>
      <c r="B3360" s="4">
        <v>1</v>
      </c>
    </row>
    <row r="3361" spans="1:5" x14ac:dyDescent="0.25">
      <c r="A3361">
        <v>3360</v>
      </c>
      <c r="B3361" s="4">
        <v>1</v>
      </c>
    </row>
    <row r="3362" spans="1:5" x14ac:dyDescent="0.25">
      <c r="A3362">
        <v>3361</v>
      </c>
      <c r="B3362" s="4">
        <v>1</v>
      </c>
    </row>
    <row r="3363" spans="1:5" x14ac:dyDescent="0.25">
      <c r="A3363">
        <v>3362</v>
      </c>
      <c r="B3363" s="4">
        <v>1</v>
      </c>
    </row>
    <row r="3364" spans="1:5" x14ac:dyDescent="0.25">
      <c r="A3364">
        <v>3363</v>
      </c>
      <c r="B3364" s="4">
        <v>1</v>
      </c>
    </row>
    <row r="3365" spans="1:5" x14ac:dyDescent="0.25">
      <c r="A3365">
        <v>3364</v>
      </c>
      <c r="B3365" s="4">
        <v>1</v>
      </c>
      <c r="E3365" s="5">
        <v>4</v>
      </c>
    </row>
    <row r="3366" spans="1:5" x14ac:dyDescent="0.25">
      <c r="A3366">
        <v>3365</v>
      </c>
      <c r="B3366" s="4">
        <v>1</v>
      </c>
      <c r="E3366" s="5">
        <v>4</v>
      </c>
    </row>
    <row r="3367" spans="1:5" x14ac:dyDescent="0.25">
      <c r="A3367">
        <v>3366</v>
      </c>
      <c r="E3367" s="5">
        <v>4</v>
      </c>
    </row>
    <row r="3368" spans="1:5" x14ac:dyDescent="0.25">
      <c r="A3368">
        <v>3367</v>
      </c>
      <c r="D3368" s="3">
        <v>3</v>
      </c>
      <c r="E3368" s="5">
        <v>4</v>
      </c>
    </row>
    <row r="3369" spans="1:5" x14ac:dyDescent="0.25">
      <c r="A3369">
        <v>3368</v>
      </c>
      <c r="D3369" s="3">
        <v>3</v>
      </c>
      <c r="E3369" s="5">
        <v>4</v>
      </c>
    </row>
    <row r="3370" spans="1:5" x14ac:dyDescent="0.25">
      <c r="A3370">
        <v>3369</v>
      </c>
      <c r="D3370" s="3">
        <v>3</v>
      </c>
      <c r="E3370" s="5">
        <v>4</v>
      </c>
    </row>
    <row r="3371" spans="1:5" x14ac:dyDescent="0.25">
      <c r="A3371">
        <v>3370</v>
      </c>
      <c r="C3371" s="2">
        <v>2</v>
      </c>
      <c r="D3371" s="3">
        <v>3</v>
      </c>
      <c r="E3371" s="5">
        <v>4</v>
      </c>
    </row>
    <row r="3372" spans="1:5" x14ac:dyDescent="0.25">
      <c r="A3372">
        <v>3371</v>
      </c>
      <c r="C3372" s="2">
        <v>2</v>
      </c>
      <c r="D3372" s="3">
        <v>3</v>
      </c>
      <c r="E3372" s="5">
        <v>4</v>
      </c>
    </row>
    <row r="3373" spans="1:5" x14ac:dyDescent="0.25">
      <c r="A3373">
        <v>3372</v>
      </c>
      <c r="C3373" s="2">
        <v>2</v>
      </c>
      <c r="D3373" s="3">
        <v>3</v>
      </c>
    </row>
    <row r="3374" spans="1:5" x14ac:dyDescent="0.25">
      <c r="A3374">
        <v>3373</v>
      </c>
      <c r="C3374" s="2">
        <v>2</v>
      </c>
      <c r="D3374" s="3">
        <v>3</v>
      </c>
    </row>
    <row r="3375" spans="1:5" x14ac:dyDescent="0.25">
      <c r="A3375">
        <v>3374</v>
      </c>
      <c r="C3375" s="2">
        <v>2</v>
      </c>
      <c r="D3375" s="3">
        <v>3</v>
      </c>
    </row>
    <row r="3376" spans="1:5" x14ac:dyDescent="0.25">
      <c r="A3376">
        <v>3375</v>
      </c>
      <c r="C3376" s="2">
        <v>2</v>
      </c>
    </row>
    <row r="3377" spans="1:6" x14ac:dyDescent="0.25">
      <c r="A3377">
        <v>3376</v>
      </c>
      <c r="C3377" s="2">
        <v>2</v>
      </c>
    </row>
    <row r="3378" spans="1:6" x14ac:dyDescent="0.25">
      <c r="A3378">
        <v>3377</v>
      </c>
      <c r="C3378" s="2">
        <v>2</v>
      </c>
    </row>
    <row r="3379" spans="1:6" x14ac:dyDescent="0.25">
      <c r="A3379">
        <v>3378</v>
      </c>
      <c r="C3379" s="2">
        <v>2</v>
      </c>
    </row>
    <row r="3380" spans="1:6" x14ac:dyDescent="0.25">
      <c r="A3380">
        <v>3379</v>
      </c>
      <c r="B3380" s="4">
        <v>1</v>
      </c>
      <c r="C3380" s="2">
        <v>2</v>
      </c>
    </row>
    <row r="3381" spans="1:6" x14ac:dyDescent="0.25">
      <c r="A3381">
        <v>3380</v>
      </c>
      <c r="B3381" s="4">
        <v>1</v>
      </c>
      <c r="C3381" s="2">
        <v>2</v>
      </c>
    </row>
    <row r="3382" spans="1:6" x14ac:dyDescent="0.25">
      <c r="A3382">
        <v>3381</v>
      </c>
      <c r="B3382" s="4">
        <v>1</v>
      </c>
    </row>
    <row r="3383" spans="1:6" x14ac:dyDescent="0.25">
      <c r="A3383">
        <v>3382</v>
      </c>
      <c r="B3383" s="4">
        <v>1</v>
      </c>
      <c r="F3383" t="s">
        <v>22</v>
      </c>
    </row>
    <row r="3384" spans="1:6" x14ac:dyDescent="0.25">
      <c r="A3384">
        <v>3383</v>
      </c>
    </row>
    <row r="3385" spans="1:6" x14ac:dyDescent="0.25">
      <c r="A3385">
        <v>3384</v>
      </c>
      <c r="F3385" t="s">
        <v>22</v>
      </c>
    </row>
    <row r="3386" spans="1:6" x14ac:dyDescent="0.25">
      <c r="A3386">
        <v>3385</v>
      </c>
      <c r="C3386" s="2">
        <v>2</v>
      </c>
    </row>
    <row r="3387" spans="1:6" x14ac:dyDescent="0.25">
      <c r="A3387">
        <v>3386</v>
      </c>
      <c r="C3387" s="2">
        <v>2</v>
      </c>
    </row>
    <row r="3388" spans="1:6" x14ac:dyDescent="0.25">
      <c r="A3388">
        <v>3387</v>
      </c>
      <c r="C3388" s="2">
        <v>2</v>
      </c>
      <c r="D3388" s="3">
        <v>3</v>
      </c>
    </row>
    <row r="3389" spans="1:6" x14ac:dyDescent="0.25">
      <c r="A3389">
        <v>3388</v>
      </c>
      <c r="C3389" s="2">
        <v>2</v>
      </c>
      <c r="D3389" s="3">
        <v>3</v>
      </c>
    </row>
    <row r="3390" spans="1:6" x14ac:dyDescent="0.25">
      <c r="A3390">
        <v>3389</v>
      </c>
      <c r="C3390" s="2">
        <v>2</v>
      </c>
      <c r="D3390" s="3">
        <v>3</v>
      </c>
    </row>
    <row r="3391" spans="1:6" x14ac:dyDescent="0.25">
      <c r="A3391">
        <v>3390</v>
      </c>
      <c r="C3391" s="2">
        <v>2</v>
      </c>
      <c r="D3391" s="3">
        <v>3</v>
      </c>
    </row>
    <row r="3392" spans="1:6" x14ac:dyDescent="0.25">
      <c r="A3392">
        <v>3391</v>
      </c>
      <c r="C3392" s="2">
        <v>2</v>
      </c>
      <c r="D3392" s="3">
        <v>3</v>
      </c>
      <c r="E3392" s="5">
        <v>4</v>
      </c>
    </row>
    <row r="3393" spans="1:5" x14ac:dyDescent="0.25">
      <c r="A3393">
        <v>3392</v>
      </c>
      <c r="C3393" s="2">
        <v>2</v>
      </c>
      <c r="D3393" s="3">
        <v>3</v>
      </c>
      <c r="E3393" s="5">
        <v>4</v>
      </c>
    </row>
    <row r="3394" spans="1:5" x14ac:dyDescent="0.25">
      <c r="A3394">
        <v>3393</v>
      </c>
      <c r="C3394" s="2">
        <v>2</v>
      </c>
      <c r="D3394" s="3">
        <v>3</v>
      </c>
      <c r="E3394" s="5">
        <v>4</v>
      </c>
    </row>
    <row r="3395" spans="1:5" x14ac:dyDescent="0.25">
      <c r="A3395">
        <v>3394</v>
      </c>
      <c r="D3395" s="3">
        <v>3</v>
      </c>
      <c r="E3395" s="5">
        <v>4</v>
      </c>
    </row>
    <row r="3396" spans="1:5" x14ac:dyDescent="0.25">
      <c r="A3396">
        <v>3395</v>
      </c>
      <c r="D3396" s="3">
        <v>3</v>
      </c>
      <c r="E3396" s="5">
        <v>4</v>
      </c>
    </row>
    <row r="3397" spans="1:5" x14ac:dyDescent="0.25">
      <c r="A3397">
        <v>3396</v>
      </c>
      <c r="D3397" s="3">
        <v>3</v>
      </c>
      <c r="E3397" s="5">
        <v>4</v>
      </c>
    </row>
    <row r="3398" spans="1:5" x14ac:dyDescent="0.25">
      <c r="A3398">
        <v>3397</v>
      </c>
      <c r="E3398" s="5">
        <v>4</v>
      </c>
    </row>
    <row r="3399" spans="1:5" x14ac:dyDescent="0.25">
      <c r="A3399">
        <v>3398</v>
      </c>
      <c r="E3399" s="5">
        <v>4</v>
      </c>
    </row>
    <row r="3400" spans="1:5" x14ac:dyDescent="0.25">
      <c r="A3400">
        <v>3399</v>
      </c>
      <c r="E3400" s="5">
        <v>4</v>
      </c>
    </row>
    <row r="3401" spans="1:5" x14ac:dyDescent="0.25">
      <c r="A3401">
        <v>3400</v>
      </c>
    </row>
    <row r="3402" spans="1:5" x14ac:dyDescent="0.25">
      <c r="A3402">
        <v>3401</v>
      </c>
    </row>
    <row r="3403" spans="1:5" x14ac:dyDescent="0.25">
      <c r="A3403">
        <v>3402</v>
      </c>
    </row>
    <row r="3404" spans="1:5" x14ac:dyDescent="0.25">
      <c r="A3404">
        <v>3403</v>
      </c>
    </row>
    <row r="3405" spans="1:5" x14ac:dyDescent="0.25">
      <c r="A3405">
        <v>3404</v>
      </c>
    </row>
    <row r="3406" spans="1:5" x14ac:dyDescent="0.25">
      <c r="A3406">
        <v>3405</v>
      </c>
      <c r="B3406" s="4">
        <v>1</v>
      </c>
    </row>
    <row r="3407" spans="1:5" x14ac:dyDescent="0.25">
      <c r="A3407">
        <v>3406</v>
      </c>
      <c r="B3407" s="4">
        <v>1</v>
      </c>
    </row>
    <row r="3408" spans="1:5" x14ac:dyDescent="0.25">
      <c r="A3408">
        <v>3407</v>
      </c>
      <c r="B3408" s="4">
        <v>1</v>
      </c>
    </row>
    <row r="3409" spans="1:5" x14ac:dyDescent="0.25">
      <c r="A3409">
        <v>3408</v>
      </c>
      <c r="B3409" s="4">
        <v>1</v>
      </c>
      <c r="C3409" s="2">
        <v>2</v>
      </c>
    </row>
    <row r="3410" spans="1:5" x14ac:dyDescent="0.25">
      <c r="A3410">
        <v>3409</v>
      </c>
      <c r="B3410" s="4">
        <v>1</v>
      </c>
      <c r="C3410" s="2">
        <v>2</v>
      </c>
    </row>
    <row r="3411" spans="1:5" x14ac:dyDescent="0.25">
      <c r="A3411">
        <v>3410</v>
      </c>
      <c r="B3411" s="4">
        <v>1</v>
      </c>
      <c r="C3411" s="2">
        <v>2</v>
      </c>
    </row>
    <row r="3412" spans="1:5" x14ac:dyDescent="0.25">
      <c r="A3412">
        <v>3411</v>
      </c>
      <c r="B3412" s="4">
        <v>1</v>
      </c>
      <c r="C3412" s="2">
        <v>2</v>
      </c>
    </row>
    <row r="3413" spans="1:5" x14ac:dyDescent="0.25">
      <c r="A3413">
        <v>3412</v>
      </c>
      <c r="B3413" s="4">
        <v>1</v>
      </c>
      <c r="C3413" s="2">
        <v>2</v>
      </c>
    </row>
    <row r="3414" spans="1:5" x14ac:dyDescent="0.25">
      <c r="A3414">
        <v>3413</v>
      </c>
      <c r="C3414" s="2">
        <v>2</v>
      </c>
      <c r="E3414" s="5">
        <v>4</v>
      </c>
    </row>
    <row r="3415" spans="1:5" x14ac:dyDescent="0.25">
      <c r="A3415">
        <v>3414</v>
      </c>
      <c r="C3415" s="2">
        <v>2</v>
      </c>
      <c r="D3415" s="3">
        <v>3</v>
      </c>
      <c r="E3415" s="5">
        <v>4</v>
      </c>
    </row>
    <row r="3416" spans="1:5" x14ac:dyDescent="0.25">
      <c r="A3416">
        <v>3415</v>
      </c>
      <c r="C3416" s="2">
        <v>2</v>
      </c>
      <c r="D3416" s="3">
        <v>3</v>
      </c>
      <c r="E3416" s="5">
        <v>4</v>
      </c>
    </row>
    <row r="3417" spans="1:5" x14ac:dyDescent="0.25">
      <c r="A3417">
        <v>3416</v>
      </c>
      <c r="D3417" s="3">
        <v>3</v>
      </c>
      <c r="E3417" s="5">
        <v>4</v>
      </c>
    </row>
    <row r="3418" spans="1:5" x14ac:dyDescent="0.25">
      <c r="A3418">
        <v>3417</v>
      </c>
      <c r="D3418" s="3">
        <v>3</v>
      </c>
      <c r="E3418" s="5">
        <v>4</v>
      </c>
    </row>
    <row r="3419" spans="1:5" x14ac:dyDescent="0.25">
      <c r="A3419">
        <v>3418</v>
      </c>
      <c r="D3419" s="3">
        <v>3</v>
      </c>
      <c r="E3419" s="5">
        <v>4</v>
      </c>
    </row>
    <row r="3420" spans="1:5" x14ac:dyDescent="0.25">
      <c r="A3420">
        <v>3419</v>
      </c>
      <c r="D3420" s="3">
        <v>3</v>
      </c>
      <c r="E3420" s="5">
        <v>4</v>
      </c>
    </row>
    <row r="3421" spans="1:5" x14ac:dyDescent="0.25">
      <c r="A3421">
        <v>3420</v>
      </c>
      <c r="D3421" s="3">
        <v>3</v>
      </c>
      <c r="E3421" s="5">
        <v>4</v>
      </c>
    </row>
    <row r="3422" spans="1:5" x14ac:dyDescent="0.25">
      <c r="A3422">
        <v>3421</v>
      </c>
      <c r="D3422" s="3">
        <v>3</v>
      </c>
      <c r="E3422" s="5">
        <v>4</v>
      </c>
    </row>
    <row r="3423" spans="1:5" x14ac:dyDescent="0.25">
      <c r="A3423">
        <v>3422</v>
      </c>
    </row>
    <row r="3424" spans="1:5" x14ac:dyDescent="0.25">
      <c r="A3424">
        <v>3423</v>
      </c>
    </row>
    <row r="3425" spans="1:5" x14ac:dyDescent="0.25">
      <c r="A3425">
        <v>3424</v>
      </c>
    </row>
    <row r="3426" spans="1:5" x14ac:dyDescent="0.25">
      <c r="A3426">
        <v>3425</v>
      </c>
    </row>
    <row r="3427" spans="1:5" x14ac:dyDescent="0.25">
      <c r="A3427">
        <v>3426</v>
      </c>
    </row>
    <row r="3428" spans="1:5" x14ac:dyDescent="0.25">
      <c r="A3428">
        <v>3427</v>
      </c>
    </row>
    <row r="3429" spans="1:5" x14ac:dyDescent="0.25">
      <c r="A3429">
        <v>3428</v>
      </c>
      <c r="B3429" s="4">
        <v>1</v>
      </c>
    </row>
    <row r="3430" spans="1:5" x14ac:dyDescent="0.25">
      <c r="A3430">
        <v>3429</v>
      </c>
      <c r="B3430" s="4">
        <v>1</v>
      </c>
    </row>
    <row r="3431" spans="1:5" x14ac:dyDescent="0.25">
      <c r="A3431">
        <v>3430</v>
      </c>
      <c r="B3431" s="4">
        <v>1</v>
      </c>
    </row>
    <row r="3432" spans="1:5" x14ac:dyDescent="0.25">
      <c r="A3432">
        <v>3431</v>
      </c>
      <c r="B3432" s="4">
        <v>1</v>
      </c>
    </row>
    <row r="3433" spans="1:5" x14ac:dyDescent="0.25">
      <c r="A3433">
        <v>3432</v>
      </c>
      <c r="B3433" s="4">
        <v>1</v>
      </c>
      <c r="C3433" s="2">
        <v>2</v>
      </c>
    </row>
    <row r="3434" spans="1:5" x14ac:dyDescent="0.25">
      <c r="A3434">
        <v>3433</v>
      </c>
      <c r="B3434" s="4">
        <v>1</v>
      </c>
      <c r="C3434" s="2">
        <v>2</v>
      </c>
    </row>
    <row r="3435" spans="1:5" x14ac:dyDescent="0.25">
      <c r="A3435">
        <v>3434</v>
      </c>
      <c r="B3435" s="4">
        <v>1</v>
      </c>
      <c r="C3435" s="2">
        <v>2</v>
      </c>
    </row>
    <row r="3436" spans="1:5" x14ac:dyDescent="0.25">
      <c r="A3436">
        <v>3435</v>
      </c>
      <c r="B3436" s="4">
        <v>1</v>
      </c>
      <c r="C3436" s="2">
        <v>2</v>
      </c>
    </row>
    <row r="3437" spans="1:5" x14ac:dyDescent="0.25">
      <c r="A3437">
        <v>3436</v>
      </c>
      <c r="C3437" s="2">
        <v>2</v>
      </c>
    </row>
    <row r="3438" spans="1:5" x14ac:dyDescent="0.25">
      <c r="A3438">
        <v>3437</v>
      </c>
      <c r="C3438" s="2">
        <v>2</v>
      </c>
      <c r="D3438" s="3">
        <v>3</v>
      </c>
    </row>
    <row r="3439" spans="1:5" x14ac:dyDescent="0.25">
      <c r="A3439">
        <v>3438</v>
      </c>
      <c r="C3439" s="2">
        <v>2</v>
      </c>
      <c r="D3439" s="3">
        <v>3</v>
      </c>
      <c r="E3439" s="5">
        <v>4</v>
      </c>
    </row>
    <row r="3440" spans="1:5" x14ac:dyDescent="0.25">
      <c r="A3440">
        <v>3439</v>
      </c>
      <c r="D3440" s="3">
        <v>3</v>
      </c>
      <c r="E3440" s="5">
        <v>4</v>
      </c>
    </row>
    <row r="3441" spans="1:5" x14ac:dyDescent="0.25">
      <c r="A3441">
        <v>3440</v>
      </c>
      <c r="D3441" s="3">
        <v>3</v>
      </c>
      <c r="E3441" s="5">
        <v>4</v>
      </c>
    </row>
    <row r="3442" spans="1:5" x14ac:dyDescent="0.25">
      <c r="A3442">
        <v>3441</v>
      </c>
      <c r="D3442" s="3">
        <v>3</v>
      </c>
      <c r="E3442" s="5">
        <v>4</v>
      </c>
    </row>
    <row r="3443" spans="1:5" x14ac:dyDescent="0.25">
      <c r="A3443">
        <v>3442</v>
      </c>
      <c r="D3443" s="3">
        <v>3</v>
      </c>
      <c r="E3443" s="5">
        <v>4</v>
      </c>
    </row>
    <row r="3444" spans="1:5" x14ac:dyDescent="0.25">
      <c r="A3444">
        <v>3443</v>
      </c>
      <c r="D3444" s="3">
        <v>3</v>
      </c>
      <c r="E3444" s="5">
        <v>4</v>
      </c>
    </row>
    <row r="3445" spans="1:5" x14ac:dyDescent="0.25">
      <c r="A3445">
        <v>3444</v>
      </c>
      <c r="D3445" s="3">
        <v>3</v>
      </c>
      <c r="E3445" s="5">
        <v>4</v>
      </c>
    </row>
    <row r="3446" spans="1:5" x14ac:dyDescent="0.25">
      <c r="A3446">
        <v>3445</v>
      </c>
      <c r="E3446" s="5">
        <v>4</v>
      </c>
    </row>
    <row r="3447" spans="1:5" x14ac:dyDescent="0.25">
      <c r="A3447">
        <v>3446</v>
      </c>
    </row>
    <row r="3448" spans="1:5" x14ac:dyDescent="0.25">
      <c r="A3448">
        <v>3447</v>
      </c>
    </row>
    <row r="3449" spans="1:5" x14ac:dyDescent="0.25">
      <c r="A3449">
        <v>3448</v>
      </c>
      <c r="B3449" s="4">
        <v>1</v>
      </c>
    </row>
    <row r="3450" spans="1:5" x14ac:dyDescent="0.25">
      <c r="A3450">
        <v>3449</v>
      </c>
      <c r="B3450" s="4">
        <v>1</v>
      </c>
    </row>
    <row r="3451" spans="1:5" x14ac:dyDescent="0.25">
      <c r="A3451">
        <v>3450</v>
      </c>
      <c r="B3451" s="4">
        <v>1</v>
      </c>
    </row>
    <row r="3452" spans="1:5" x14ac:dyDescent="0.25">
      <c r="A3452">
        <v>3451</v>
      </c>
      <c r="B3452" s="4">
        <v>1</v>
      </c>
    </row>
    <row r="3453" spans="1:5" x14ac:dyDescent="0.25">
      <c r="A3453">
        <v>3452</v>
      </c>
      <c r="B3453" s="4">
        <v>1</v>
      </c>
    </row>
    <row r="3454" spans="1:5" x14ac:dyDescent="0.25">
      <c r="A3454">
        <v>3453</v>
      </c>
      <c r="B3454" s="4">
        <v>1</v>
      </c>
      <c r="C3454" s="2">
        <v>2</v>
      </c>
    </row>
    <row r="3455" spans="1:5" x14ac:dyDescent="0.25">
      <c r="A3455">
        <v>3454</v>
      </c>
      <c r="B3455" s="4">
        <v>1</v>
      </c>
      <c r="C3455" s="2">
        <v>2</v>
      </c>
    </row>
    <row r="3456" spans="1:5" x14ac:dyDescent="0.25">
      <c r="A3456">
        <v>3455</v>
      </c>
      <c r="B3456" s="4">
        <v>1</v>
      </c>
      <c r="C3456" s="2">
        <v>2</v>
      </c>
    </row>
    <row r="3457" spans="1:5" x14ac:dyDescent="0.25">
      <c r="A3457">
        <v>3456</v>
      </c>
      <c r="B3457" s="4">
        <v>1</v>
      </c>
      <c r="C3457" s="2">
        <v>2</v>
      </c>
    </row>
    <row r="3458" spans="1:5" x14ac:dyDescent="0.25">
      <c r="A3458">
        <v>3457</v>
      </c>
      <c r="C3458" s="2">
        <v>2</v>
      </c>
    </row>
    <row r="3459" spans="1:5" x14ac:dyDescent="0.25">
      <c r="A3459">
        <v>3458</v>
      </c>
      <c r="C3459" s="2">
        <v>2</v>
      </c>
    </row>
    <row r="3460" spans="1:5" x14ac:dyDescent="0.25">
      <c r="A3460">
        <v>3459</v>
      </c>
      <c r="C3460" s="2">
        <v>2</v>
      </c>
    </row>
    <row r="3461" spans="1:5" x14ac:dyDescent="0.25">
      <c r="A3461">
        <v>3460</v>
      </c>
      <c r="C3461" s="2">
        <v>2</v>
      </c>
      <c r="D3461" s="3">
        <v>3</v>
      </c>
    </row>
    <row r="3462" spans="1:5" x14ac:dyDescent="0.25">
      <c r="A3462">
        <v>3461</v>
      </c>
      <c r="D3462" s="3">
        <v>3</v>
      </c>
      <c r="E3462" s="5">
        <v>4</v>
      </c>
    </row>
    <row r="3463" spans="1:5" x14ac:dyDescent="0.25">
      <c r="A3463">
        <v>3462</v>
      </c>
      <c r="D3463" s="3">
        <v>3</v>
      </c>
      <c r="E3463" s="5">
        <v>4</v>
      </c>
    </row>
    <row r="3464" spans="1:5" x14ac:dyDescent="0.25">
      <c r="A3464">
        <v>3463</v>
      </c>
      <c r="D3464" s="3">
        <v>3</v>
      </c>
      <c r="E3464" s="5">
        <v>4</v>
      </c>
    </row>
    <row r="3465" spans="1:5" x14ac:dyDescent="0.25">
      <c r="A3465">
        <v>3464</v>
      </c>
      <c r="D3465" s="3">
        <v>3</v>
      </c>
      <c r="E3465" s="5">
        <v>4</v>
      </c>
    </row>
    <row r="3466" spans="1:5" x14ac:dyDescent="0.25">
      <c r="A3466">
        <v>3465</v>
      </c>
      <c r="D3466" s="3">
        <v>3</v>
      </c>
      <c r="E3466" s="5">
        <v>4</v>
      </c>
    </row>
    <row r="3467" spans="1:5" x14ac:dyDescent="0.25">
      <c r="A3467">
        <v>3466</v>
      </c>
      <c r="D3467" s="3">
        <v>3</v>
      </c>
      <c r="E3467" s="5">
        <v>4</v>
      </c>
    </row>
    <row r="3468" spans="1:5" x14ac:dyDescent="0.25">
      <c r="A3468">
        <v>3467</v>
      </c>
      <c r="D3468" s="3">
        <v>3</v>
      </c>
      <c r="E3468" s="5">
        <v>4</v>
      </c>
    </row>
    <row r="3469" spans="1:5" x14ac:dyDescent="0.25">
      <c r="A3469">
        <v>3468</v>
      </c>
      <c r="E3469" s="5">
        <v>4</v>
      </c>
    </row>
    <row r="3470" spans="1:5" x14ac:dyDescent="0.25">
      <c r="A3470">
        <v>3469</v>
      </c>
      <c r="B3470" s="4">
        <v>1</v>
      </c>
    </row>
    <row r="3471" spans="1:5" x14ac:dyDescent="0.25">
      <c r="A3471">
        <v>3470</v>
      </c>
      <c r="B3471" s="4">
        <v>1</v>
      </c>
    </row>
    <row r="3472" spans="1:5" x14ac:dyDescent="0.25">
      <c r="A3472">
        <v>3471</v>
      </c>
      <c r="B3472" s="4">
        <v>1</v>
      </c>
    </row>
    <row r="3473" spans="1:5" x14ac:dyDescent="0.25">
      <c r="A3473">
        <v>3472</v>
      </c>
      <c r="B3473" s="4">
        <v>1</v>
      </c>
    </row>
    <row r="3474" spans="1:5" x14ac:dyDescent="0.25">
      <c r="A3474">
        <v>3473</v>
      </c>
      <c r="B3474" s="4">
        <v>1</v>
      </c>
    </row>
    <row r="3475" spans="1:5" x14ac:dyDescent="0.25">
      <c r="A3475">
        <v>3474</v>
      </c>
      <c r="B3475" s="4">
        <v>1</v>
      </c>
    </row>
    <row r="3476" spans="1:5" x14ac:dyDescent="0.25">
      <c r="A3476">
        <v>3475</v>
      </c>
      <c r="B3476" s="4">
        <v>1</v>
      </c>
      <c r="C3476" s="2">
        <v>2</v>
      </c>
    </row>
    <row r="3477" spans="1:5" x14ac:dyDescent="0.25">
      <c r="A3477">
        <v>3476</v>
      </c>
      <c r="B3477" s="4">
        <v>1</v>
      </c>
      <c r="C3477" s="2">
        <v>2</v>
      </c>
    </row>
    <row r="3478" spans="1:5" x14ac:dyDescent="0.25">
      <c r="A3478">
        <v>3477</v>
      </c>
      <c r="B3478" s="4">
        <v>1</v>
      </c>
      <c r="C3478" s="2">
        <v>2</v>
      </c>
    </row>
    <row r="3479" spans="1:5" x14ac:dyDescent="0.25">
      <c r="A3479">
        <v>3478</v>
      </c>
      <c r="C3479" s="2">
        <v>2</v>
      </c>
    </row>
    <row r="3480" spans="1:5" x14ac:dyDescent="0.25">
      <c r="A3480">
        <v>3479</v>
      </c>
      <c r="C3480" s="2">
        <v>2</v>
      </c>
    </row>
    <row r="3481" spans="1:5" x14ac:dyDescent="0.25">
      <c r="A3481">
        <v>3480</v>
      </c>
      <c r="C3481" s="2">
        <v>2</v>
      </c>
    </row>
    <row r="3482" spans="1:5" x14ac:dyDescent="0.25">
      <c r="A3482">
        <v>3481</v>
      </c>
      <c r="C3482" s="2">
        <v>2</v>
      </c>
    </row>
    <row r="3483" spans="1:5" x14ac:dyDescent="0.25">
      <c r="A3483">
        <v>3482</v>
      </c>
      <c r="C3483" s="2">
        <v>2</v>
      </c>
      <c r="D3483" s="3">
        <v>3</v>
      </c>
      <c r="E3483" s="5">
        <v>4</v>
      </c>
    </row>
    <row r="3484" spans="1:5" x14ac:dyDescent="0.25">
      <c r="A3484">
        <v>3483</v>
      </c>
      <c r="D3484" s="3">
        <v>3</v>
      </c>
      <c r="E3484" s="5">
        <v>4</v>
      </c>
    </row>
    <row r="3485" spans="1:5" x14ac:dyDescent="0.25">
      <c r="A3485">
        <v>3484</v>
      </c>
      <c r="D3485" s="3">
        <v>3</v>
      </c>
      <c r="E3485" s="5">
        <v>4</v>
      </c>
    </row>
    <row r="3486" spans="1:5" x14ac:dyDescent="0.25">
      <c r="A3486">
        <v>3485</v>
      </c>
      <c r="D3486" s="3">
        <v>3</v>
      </c>
      <c r="E3486" s="5">
        <v>4</v>
      </c>
    </row>
    <row r="3487" spans="1:5" x14ac:dyDescent="0.25">
      <c r="A3487">
        <v>3486</v>
      </c>
      <c r="D3487" s="3">
        <v>3</v>
      </c>
      <c r="E3487" s="5">
        <v>4</v>
      </c>
    </row>
    <row r="3488" spans="1:5" x14ac:dyDescent="0.25">
      <c r="A3488">
        <v>3487</v>
      </c>
      <c r="D3488" s="3">
        <v>3</v>
      </c>
      <c r="E3488" s="5">
        <v>4</v>
      </c>
    </row>
    <row r="3489" spans="1:5" x14ac:dyDescent="0.25">
      <c r="A3489">
        <v>3488</v>
      </c>
      <c r="D3489" s="3">
        <v>3</v>
      </c>
      <c r="E3489" s="5">
        <v>4</v>
      </c>
    </row>
    <row r="3490" spans="1:5" x14ac:dyDescent="0.25">
      <c r="A3490">
        <v>3489</v>
      </c>
      <c r="E3490" s="5">
        <v>4</v>
      </c>
    </row>
    <row r="3491" spans="1:5" x14ac:dyDescent="0.25">
      <c r="A3491">
        <v>3490</v>
      </c>
    </row>
    <row r="3492" spans="1:5" x14ac:dyDescent="0.25">
      <c r="A3492">
        <v>3491</v>
      </c>
    </row>
    <row r="3493" spans="1:5" x14ac:dyDescent="0.25">
      <c r="A3493">
        <v>3492</v>
      </c>
    </row>
    <row r="3494" spans="1:5" x14ac:dyDescent="0.25">
      <c r="A3494">
        <v>3493</v>
      </c>
    </row>
    <row r="3495" spans="1:5" x14ac:dyDescent="0.25">
      <c r="A3495">
        <v>3494</v>
      </c>
      <c r="B3495" s="4">
        <v>1</v>
      </c>
    </row>
    <row r="3496" spans="1:5" x14ac:dyDescent="0.25">
      <c r="A3496">
        <v>3495</v>
      </c>
      <c r="B3496" s="4">
        <v>1</v>
      </c>
    </row>
    <row r="3497" spans="1:5" x14ac:dyDescent="0.25">
      <c r="A3497">
        <v>3496</v>
      </c>
      <c r="B3497" s="4">
        <v>1</v>
      </c>
    </row>
    <row r="3498" spans="1:5" x14ac:dyDescent="0.25">
      <c r="A3498">
        <v>3497</v>
      </c>
      <c r="B3498" s="4">
        <v>1</v>
      </c>
    </row>
    <row r="3499" spans="1:5" x14ac:dyDescent="0.25">
      <c r="A3499">
        <v>3498</v>
      </c>
      <c r="B3499" s="4">
        <v>1</v>
      </c>
      <c r="C3499" s="2">
        <v>2</v>
      </c>
    </row>
    <row r="3500" spans="1:5" x14ac:dyDescent="0.25">
      <c r="A3500">
        <v>3499</v>
      </c>
      <c r="B3500" s="4">
        <v>1</v>
      </c>
      <c r="C3500" s="2">
        <v>2</v>
      </c>
    </row>
    <row r="3501" spans="1:5" x14ac:dyDescent="0.25">
      <c r="A3501">
        <v>3500</v>
      </c>
      <c r="B3501" s="4">
        <v>1</v>
      </c>
      <c r="C3501" s="2">
        <v>2</v>
      </c>
    </row>
    <row r="3502" spans="1:5" x14ac:dyDescent="0.25">
      <c r="A3502">
        <v>3501</v>
      </c>
      <c r="B3502" s="4">
        <v>1</v>
      </c>
      <c r="C3502" s="2">
        <v>2</v>
      </c>
    </row>
    <row r="3503" spans="1:5" x14ac:dyDescent="0.25">
      <c r="A3503">
        <v>3502</v>
      </c>
      <c r="C3503" s="2">
        <v>2</v>
      </c>
    </row>
    <row r="3504" spans="1:5" x14ac:dyDescent="0.25">
      <c r="A3504">
        <v>3503</v>
      </c>
      <c r="C3504" s="2">
        <v>2</v>
      </c>
    </row>
    <row r="3505" spans="1:5" x14ac:dyDescent="0.25">
      <c r="A3505">
        <v>3504</v>
      </c>
      <c r="C3505" s="2">
        <v>2</v>
      </c>
      <c r="D3505" s="3">
        <v>3</v>
      </c>
    </row>
    <row r="3506" spans="1:5" x14ac:dyDescent="0.25">
      <c r="A3506">
        <v>3505</v>
      </c>
      <c r="C3506" s="2">
        <v>2</v>
      </c>
      <c r="D3506" s="3">
        <v>3</v>
      </c>
    </row>
    <row r="3507" spans="1:5" x14ac:dyDescent="0.25">
      <c r="A3507">
        <v>3506</v>
      </c>
      <c r="D3507" s="3">
        <v>3</v>
      </c>
      <c r="E3507" s="5">
        <v>4</v>
      </c>
    </row>
    <row r="3508" spans="1:5" x14ac:dyDescent="0.25">
      <c r="A3508">
        <v>3507</v>
      </c>
      <c r="D3508" s="3">
        <v>3</v>
      </c>
      <c r="E3508" s="5">
        <v>4</v>
      </c>
    </row>
    <row r="3509" spans="1:5" x14ac:dyDescent="0.25">
      <c r="A3509">
        <v>3508</v>
      </c>
      <c r="D3509" s="3">
        <v>3</v>
      </c>
      <c r="E3509" s="5">
        <v>4</v>
      </c>
    </row>
    <row r="3510" spans="1:5" x14ac:dyDescent="0.25">
      <c r="A3510">
        <v>3509</v>
      </c>
      <c r="D3510" s="3">
        <v>3</v>
      </c>
      <c r="E3510" s="5">
        <v>4</v>
      </c>
    </row>
    <row r="3511" spans="1:5" x14ac:dyDescent="0.25">
      <c r="A3511">
        <v>3510</v>
      </c>
      <c r="D3511" s="3">
        <v>3</v>
      </c>
      <c r="E3511" s="5">
        <v>4</v>
      </c>
    </row>
    <row r="3512" spans="1:5" x14ac:dyDescent="0.25">
      <c r="A3512">
        <v>3511</v>
      </c>
      <c r="D3512" s="3">
        <v>3</v>
      </c>
      <c r="E3512" s="5">
        <v>4</v>
      </c>
    </row>
    <row r="3513" spans="1:5" x14ac:dyDescent="0.25">
      <c r="A3513">
        <v>3512</v>
      </c>
      <c r="E3513" s="5">
        <v>4</v>
      </c>
    </row>
    <row r="3514" spans="1:5" x14ac:dyDescent="0.25">
      <c r="A3514">
        <v>3513</v>
      </c>
      <c r="E3514" s="5">
        <v>4</v>
      </c>
    </row>
    <row r="3515" spans="1:5" x14ac:dyDescent="0.25">
      <c r="A3515">
        <v>3514</v>
      </c>
    </row>
    <row r="3516" spans="1:5" x14ac:dyDescent="0.25">
      <c r="A3516">
        <v>3515</v>
      </c>
      <c r="B3516" s="4">
        <v>1</v>
      </c>
    </row>
    <row r="3517" spans="1:5" x14ac:dyDescent="0.25">
      <c r="A3517">
        <v>3516</v>
      </c>
      <c r="B3517" s="4">
        <v>1</v>
      </c>
    </row>
    <row r="3518" spans="1:5" x14ac:dyDescent="0.25">
      <c r="A3518">
        <v>3517</v>
      </c>
      <c r="B3518" s="4">
        <v>1</v>
      </c>
    </row>
    <row r="3519" spans="1:5" x14ac:dyDescent="0.25">
      <c r="A3519">
        <v>3518</v>
      </c>
      <c r="B3519" s="4">
        <v>1</v>
      </c>
    </row>
    <row r="3520" spans="1:5" x14ac:dyDescent="0.25">
      <c r="A3520">
        <v>3519</v>
      </c>
      <c r="B3520" s="4">
        <v>1</v>
      </c>
    </row>
    <row r="3521" spans="1:5" x14ac:dyDescent="0.25">
      <c r="A3521">
        <v>3520</v>
      </c>
      <c r="B3521" s="4">
        <v>1</v>
      </c>
    </row>
    <row r="3522" spans="1:5" x14ac:dyDescent="0.25">
      <c r="A3522">
        <v>3521</v>
      </c>
      <c r="B3522" s="4">
        <v>1</v>
      </c>
      <c r="C3522" s="2">
        <v>2</v>
      </c>
    </row>
    <row r="3523" spans="1:5" x14ac:dyDescent="0.25">
      <c r="A3523">
        <v>3522</v>
      </c>
      <c r="B3523" s="4">
        <v>1</v>
      </c>
      <c r="C3523" s="2">
        <v>2</v>
      </c>
    </row>
    <row r="3524" spans="1:5" x14ac:dyDescent="0.25">
      <c r="A3524">
        <v>3523</v>
      </c>
      <c r="B3524" s="4">
        <v>1</v>
      </c>
      <c r="C3524" s="2">
        <v>2</v>
      </c>
    </row>
    <row r="3525" spans="1:5" x14ac:dyDescent="0.25">
      <c r="A3525">
        <v>3524</v>
      </c>
      <c r="C3525" s="2">
        <v>2</v>
      </c>
    </row>
    <row r="3526" spans="1:5" x14ac:dyDescent="0.25">
      <c r="A3526">
        <v>3525</v>
      </c>
      <c r="C3526" s="2">
        <v>2</v>
      </c>
    </row>
    <row r="3527" spans="1:5" x14ac:dyDescent="0.25">
      <c r="A3527">
        <v>3526</v>
      </c>
      <c r="C3527" s="2">
        <v>2</v>
      </c>
      <c r="D3527" s="3">
        <v>3</v>
      </c>
    </row>
    <row r="3528" spans="1:5" x14ac:dyDescent="0.25">
      <c r="A3528">
        <v>3527</v>
      </c>
      <c r="C3528" s="2">
        <v>2</v>
      </c>
      <c r="D3528" s="3">
        <v>3</v>
      </c>
    </row>
    <row r="3529" spans="1:5" x14ac:dyDescent="0.25">
      <c r="A3529">
        <v>3528</v>
      </c>
      <c r="D3529" s="3">
        <v>3</v>
      </c>
      <c r="E3529" s="5">
        <v>4</v>
      </c>
    </row>
    <row r="3530" spans="1:5" x14ac:dyDescent="0.25">
      <c r="A3530">
        <v>3529</v>
      </c>
      <c r="D3530" s="3">
        <v>3</v>
      </c>
      <c r="E3530" s="5">
        <v>4</v>
      </c>
    </row>
    <row r="3531" spans="1:5" x14ac:dyDescent="0.25">
      <c r="A3531">
        <v>3530</v>
      </c>
      <c r="D3531" s="3">
        <v>3</v>
      </c>
      <c r="E3531" s="5">
        <v>4</v>
      </c>
    </row>
    <row r="3532" spans="1:5" x14ac:dyDescent="0.25">
      <c r="A3532">
        <v>3531</v>
      </c>
      <c r="D3532" s="3">
        <v>3</v>
      </c>
      <c r="E3532" s="5">
        <v>4</v>
      </c>
    </row>
    <row r="3533" spans="1:5" x14ac:dyDescent="0.25">
      <c r="A3533">
        <v>3532</v>
      </c>
      <c r="D3533" s="3">
        <v>3</v>
      </c>
      <c r="E3533" s="5">
        <v>4</v>
      </c>
    </row>
    <row r="3534" spans="1:5" x14ac:dyDescent="0.25">
      <c r="A3534">
        <v>3533</v>
      </c>
      <c r="D3534" s="3">
        <v>3</v>
      </c>
      <c r="E3534" s="5">
        <v>4</v>
      </c>
    </row>
    <row r="3535" spans="1:5" x14ac:dyDescent="0.25">
      <c r="A3535">
        <v>3534</v>
      </c>
      <c r="D3535" s="3">
        <v>3</v>
      </c>
      <c r="E3535" s="5">
        <v>4</v>
      </c>
    </row>
    <row r="3536" spans="1:5" x14ac:dyDescent="0.25">
      <c r="A3536">
        <v>3535</v>
      </c>
      <c r="E3536" s="5">
        <v>4</v>
      </c>
    </row>
    <row r="3537" spans="1:4" x14ac:dyDescent="0.25">
      <c r="A3537">
        <v>3536</v>
      </c>
      <c r="B3537" s="4">
        <v>1</v>
      </c>
    </row>
    <row r="3538" spans="1:4" x14ac:dyDescent="0.25">
      <c r="A3538">
        <v>3537</v>
      </c>
      <c r="B3538" s="4">
        <v>1</v>
      </c>
    </row>
    <row r="3539" spans="1:4" x14ac:dyDescent="0.25">
      <c r="A3539">
        <v>3538</v>
      </c>
      <c r="B3539" s="4">
        <v>1</v>
      </c>
    </row>
    <row r="3540" spans="1:4" x14ac:dyDescent="0.25">
      <c r="A3540">
        <v>3539</v>
      </c>
      <c r="B3540" s="4">
        <v>1</v>
      </c>
    </row>
    <row r="3541" spans="1:4" x14ac:dyDescent="0.25">
      <c r="A3541">
        <v>3540</v>
      </c>
      <c r="B3541" s="4">
        <v>1</v>
      </c>
    </row>
    <row r="3542" spans="1:4" x14ac:dyDescent="0.25">
      <c r="A3542">
        <v>3541</v>
      </c>
      <c r="B3542" s="4">
        <v>1</v>
      </c>
    </row>
    <row r="3543" spans="1:4" x14ac:dyDescent="0.25">
      <c r="A3543">
        <v>3542</v>
      </c>
      <c r="B3543" s="4">
        <v>1</v>
      </c>
    </row>
    <row r="3544" spans="1:4" x14ac:dyDescent="0.25">
      <c r="A3544">
        <v>3543</v>
      </c>
      <c r="B3544" s="4">
        <v>1</v>
      </c>
      <c r="C3544" s="2">
        <v>2</v>
      </c>
    </row>
    <row r="3545" spans="1:4" x14ac:dyDescent="0.25">
      <c r="A3545">
        <v>3544</v>
      </c>
      <c r="B3545" s="4">
        <v>1</v>
      </c>
      <c r="C3545" s="2">
        <v>2</v>
      </c>
    </row>
    <row r="3546" spans="1:4" x14ac:dyDescent="0.25">
      <c r="A3546">
        <v>3545</v>
      </c>
      <c r="C3546" s="2">
        <v>2</v>
      </c>
    </row>
    <row r="3547" spans="1:4" x14ac:dyDescent="0.25">
      <c r="A3547">
        <v>3546</v>
      </c>
      <c r="C3547" s="2">
        <v>2</v>
      </c>
    </row>
    <row r="3548" spans="1:4" x14ac:dyDescent="0.25">
      <c r="A3548">
        <v>3547</v>
      </c>
      <c r="C3548" s="2">
        <v>2</v>
      </c>
    </row>
    <row r="3549" spans="1:4" x14ac:dyDescent="0.25">
      <c r="A3549">
        <v>3548</v>
      </c>
      <c r="C3549" s="2">
        <v>2</v>
      </c>
    </row>
    <row r="3550" spans="1:4" x14ac:dyDescent="0.25">
      <c r="A3550">
        <v>3549</v>
      </c>
      <c r="C3550" s="2">
        <v>2</v>
      </c>
      <c r="D3550" s="3">
        <v>3</v>
      </c>
    </row>
    <row r="3551" spans="1:4" x14ac:dyDescent="0.25">
      <c r="A3551">
        <v>3550</v>
      </c>
      <c r="C3551" s="2">
        <v>2</v>
      </c>
      <c r="D3551" s="3">
        <v>3</v>
      </c>
    </row>
    <row r="3552" spans="1:4" x14ac:dyDescent="0.25">
      <c r="A3552">
        <v>3551</v>
      </c>
      <c r="C3552" s="2">
        <v>2</v>
      </c>
      <c r="D3552" s="3">
        <v>3</v>
      </c>
    </row>
    <row r="3553" spans="1:5" x14ac:dyDescent="0.25">
      <c r="A3553">
        <v>3552</v>
      </c>
      <c r="D3553" s="3">
        <v>3</v>
      </c>
      <c r="E3553" s="5">
        <v>4</v>
      </c>
    </row>
    <row r="3554" spans="1:5" x14ac:dyDescent="0.25">
      <c r="A3554">
        <v>3553</v>
      </c>
      <c r="D3554" s="3">
        <v>3</v>
      </c>
      <c r="E3554" s="5">
        <v>4</v>
      </c>
    </row>
    <row r="3555" spans="1:5" x14ac:dyDescent="0.25">
      <c r="A3555">
        <v>3554</v>
      </c>
      <c r="D3555" s="3">
        <v>3</v>
      </c>
      <c r="E3555" s="5">
        <v>4</v>
      </c>
    </row>
    <row r="3556" spans="1:5" x14ac:dyDescent="0.25">
      <c r="A3556">
        <v>3555</v>
      </c>
      <c r="D3556" s="3">
        <v>3</v>
      </c>
      <c r="E3556" s="5">
        <v>4</v>
      </c>
    </row>
    <row r="3557" spans="1:5" x14ac:dyDescent="0.25">
      <c r="A3557">
        <v>3556</v>
      </c>
      <c r="D3557" s="3">
        <v>3</v>
      </c>
      <c r="E3557" s="5">
        <v>4</v>
      </c>
    </row>
    <row r="3558" spans="1:5" x14ac:dyDescent="0.25">
      <c r="A3558">
        <v>3557</v>
      </c>
      <c r="B3558" s="4">
        <v>1</v>
      </c>
      <c r="E3558" s="5">
        <v>4</v>
      </c>
    </row>
    <row r="3559" spans="1:5" x14ac:dyDescent="0.25">
      <c r="A3559">
        <v>3558</v>
      </c>
      <c r="B3559" s="4">
        <v>1</v>
      </c>
      <c r="E3559" s="5">
        <v>4</v>
      </c>
    </row>
    <row r="3560" spans="1:5" x14ac:dyDescent="0.25">
      <c r="A3560">
        <v>3559</v>
      </c>
      <c r="B3560" s="4">
        <v>1</v>
      </c>
      <c r="E3560" s="5">
        <v>4</v>
      </c>
    </row>
    <row r="3561" spans="1:5" x14ac:dyDescent="0.25">
      <c r="A3561">
        <v>3560</v>
      </c>
      <c r="B3561" s="4">
        <v>1</v>
      </c>
      <c r="E3561" s="5">
        <v>4</v>
      </c>
    </row>
    <row r="3562" spans="1:5" x14ac:dyDescent="0.25">
      <c r="A3562">
        <v>3561</v>
      </c>
      <c r="B3562" s="4">
        <v>1</v>
      </c>
      <c r="E3562" s="5">
        <v>4</v>
      </c>
    </row>
    <row r="3563" spans="1:5" x14ac:dyDescent="0.25">
      <c r="A3563">
        <v>3562</v>
      </c>
      <c r="B3563" s="4">
        <v>1</v>
      </c>
    </row>
    <row r="3564" spans="1:5" x14ac:dyDescent="0.25">
      <c r="A3564">
        <v>3563</v>
      </c>
      <c r="B3564" s="4">
        <v>1</v>
      </c>
    </row>
    <row r="3565" spans="1:5" x14ac:dyDescent="0.25">
      <c r="A3565">
        <v>3564</v>
      </c>
      <c r="B3565" s="4">
        <v>1</v>
      </c>
      <c r="C3565" s="2">
        <v>2</v>
      </c>
    </row>
    <row r="3566" spans="1:5" x14ac:dyDescent="0.25">
      <c r="A3566">
        <v>3565</v>
      </c>
      <c r="B3566" s="4">
        <v>1</v>
      </c>
      <c r="C3566" s="2">
        <v>2</v>
      </c>
    </row>
    <row r="3567" spans="1:5" x14ac:dyDescent="0.25">
      <c r="A3567">
        <v>3566</v>
      </c>
      <c r="B3567" s="4">
        <v>1</v>
      </c>
      <c r="C3567" s="2">
        <v>2</v>
      </c>
    </row>
    <row r="3568" spans="1:5" x14ac:dyDescent="0.25">
      <c r="A3568">
        <v>3567</v>
      </c>
      <c r="B3568" s="4">
        <v>1</v>
      </c>
      <c r="C3568" s="2">
        <v>2</v>
      </c>
    </row>
    <row r="3569" spans="1:6" x14ac:dyDescent="0.25">
      <c r="A3569">
        <v>3568</v>
      </c>
      <c r="C3569" s="2">
        <v>2</v>
      </c>
    </row>
    <row r="3570" spans="1:6" x14ac:dyDescent="0.25">
      <c r="A3570">
        <v>3569</v>
      </c>
      <c r="C3570" s="2">
        <v>2</v>
      </c>
    </row>
    <row r="3571" spans="1:6" x14ac:dyDescent="0.25">
      <c r="A3571">
        <v>3570</v>
      </c>
      <c r="C3571" s="2">
        <v>2</v>
      </c>
    </row>
    <row r="3572" spans="1:6" x14ac:dyDescent="0.25">
      <c r="A3572">
        <v>3571</v>
      </c>
      <c r="C3572" s="2">
        <v>2</v>
      </c>
    </row>
    <row r="3573" spans="1:6" x14ac:dyDescent="0.25">
      <c r="A3573">
        <v>3572</v>
      </c>
      <c r="C3573" s="2">
        <v>2</v>
      </c>
    </row>
    <row r="3574" spans="1:6" x14ac:dyDescent="0.25">
      <c r="A3574">
        <v>3573</v>
      </c>
      <c r="C3574" s="2">
        <v>2</v>
      </c>
      <c r="D3574" s="3">
        <v>3</v>
      </c>
    </row>
    <row r="3575" spans="1:6" x14ac:dyDescent="0.25">
      <c r="A3575">
        <v>3574</v>
      </c>
      <c r="C3575" s="2">
        <v>2</v>
      </c>
      <c r="D3575" s="3">
        <v>3</v>
      </c>
    </row>
    <row r="3576" spans="1:6" x14ac:dyDescent="0.25">
      <c r="A3576">
        <v>3575</v>
      </c>
      <c r="C3576" s="2">
        <v>2</v>
      </c>
      <c r="D3576" s="3">
        <v>3</v>
      </c>
    </row>
    <row r="3577" spans="1:6" x14ac:dyDescent="0.25">
      <c r="A3577">
        <v>3576</v>
      </c>
      <c r="D3577" s="3">
        <v>3</v>
      </c>
      <c r="E3577" s="5">
        <v>4</v>
      </c>
    </row>
    <row r="3578" spans="1:6" x14ac:dyDescent="0.25">
      <c r="A3578">
        <v>3577</v>
      </c>
      <c r="D3578" s="3">
        <v>3</v>
      </c>
      <c r="E3578" s="5">
        <v>4</v>
      </c>
      <c r="F3578" t="s">
        <v>22</v>
      </c>
    </row>
    <row r="3579" spans="1:6" x14ac:dyDescent="0.25">
      <c r="A3579">
        <v>3578</v>
      </c>
    </row>
    <row r="3580" spans="1:6" x14ac:dyDescent="0.25">
      <c r="A3580">
        <v>3579</v>
      </c>
      <c r="F3580" t="s">
        <v>22</v>
      </c>
    </row>
    <row r="3581" spans="1:6" x14ac:dyDescent="0.25">
      <c r="A3581">
        <v>3580</v>
      </c>
      <c r="C3581" s="2">
        <v>2</v>
      </c>
    </row>
    <row r="3582" spans="1:6" x14ac:dyDescent="0.25">
      <c r="A3582">
        <v>3581</v>
      </c>
      <c r="C3582" s="2">
        <v>2</v>
      </c>
    </row>
    <row r="3583" spans="1:6" x14ac:dyDescent="0.25">
      <c r="A3583">
        <v>3582</v>
      </c>
      <c r="C3583" s="2">
        <v>2</v>
      </c>
    </row>
    <row r="3584" spans="1:6" x14ac:dyDescent="0.25">
      <c r="A3584">
        <v>3583</v>
      </c>
      <c r="C3584" s="2">
        <v>2</v>
      </c>
      <c r="D3584" s="3">
        <v>3</v>
      </c>
    </row>
    <row r="3585" spans="1:5" x14ac:dyDescent="0.25">
      <c r="A3585">
        <v>3584</v>
      </c>
      <c r="C3585" s="2">
        <v>2</v>
      </c>
      <c r="D3585" s="3">
        <v>3</v>
      </c>
    </row>
    <row r="3586" spans="1:5" x14ac:dyDescent="0.25">
      <c r="A3586">
        <v>3585</v>
      </c>
      <c r="C3586" s="2">
        <v>2</v>
      </c>
      <c r="D3586" s="3">
        <v>3</v>
      </c>
      <c r="E3586" s="5">
        <v>4</v>
      </c>
    </row>
    <row r="3587" spans="1:5" x14ac:dyDescent="0.25">
      <c r="A3587">
        <v>3586</v>
      </c>
      <c r="C3587" s="2">
        <v>2</v>
      </c>
      <c r="D3587" s="3">
        <v>3</v>
      </c>
      <c r="E3587" s="5">
        <v>4</v>
      </c>
    </row>
    <row r="3588" spans="1:5" x14ac:dyDescent="0.25">
      <c r="A3588">
        <v>3587</v>
      </c>
      <c r="D3588" s="3">
        <v>3</v>
      </c>
      <c r="E3588" s="5">
        <v>4</v>
      </c>
    </row>
    <row r="3589" spans="1:5" x14ac:dyDescent="0.25">
      <c r="A3589">
        <v>3588</v>
      </c>
      <c r="D3589" s="3">
        <v>3</v>
      </c>
      <c r="E3589" s="5">
        <v>4</v>
      </c>
    </row>
    <row r="3590" spans="1:5" x14ac:dyDescent="0.25">
      <c r="A3590">
        <v>3589</v>
      </c>
      <c r="D3590" s="3">
        <v>3</v>
      </c>
      <c r="E3590" s="5">
        <v>4</v>
      </c>
    </row>
    <row r="3591" spans="1:5" x14ac:dyDescent="0.25">
      <c r="A3591">
        <v>3590</v>
      </c>
      <c r="D3591" s="3">
        <v>3</v>
      </c>
      <c r="E3591" s="5">
        <v>4</v>
      </c>
    </row>
    <row r="3592" spans="1:5" x14ac:dyDescent="0.25">
      <c r="A3592">
        <v>3591</v>
      </c>
      <c r="D3592" s="3">
        <v>3</v>
      </c>
      <c r="E3592" s="5">
        <v>4</v>
      </c>
    </row>
    <row r="3593" spans="1:5" x14ac:dyDescent="0.25">
      <c r="A3593">
        <v>3592</v>
      </c>
      <c r="E3593" s="5">
        <v>4</v>
      </c>
    </row>
    <row r="3594" spans="1:5" x14ac:dyDescent="0.25">
      <c r="A3594">
        <v>3593</v>
      </c>
      <c r="E3594" s="5">
        <v>4</v>
      </c>
    </row>
    <row r="3595" spans="1:5" x14ac:dyDescent="0.25">
      <c r="A3595">
        <v>3594</v>
      </c>
    </row>
    <row r="3596" spans="1:5" x14ac:dyDescent="0.25">
      <c r="A3596">
        <v>3595</v>
      </c>
    </row>
    <row r="3597" spans="1:5" x14ac:dyDescent="0.25">
      <c r="A3597">
        <v>3596</v>
      </c>
    </row>
    <row r="3598" spans="1:5" x14ac:dyDescent="0.25">
      <c r="A3598">
        <v>3597</v>
      </c>
    </row>
    <row r="3599" spans="1:5" x14ac:dyDescent="0.25">
      <c r="A3599">
        <v>3598</v>
      </c>
    </row>
    <row r="3600" spans="1:5" x14ac:dyDescent="0.25">
      <c r="A3600">
        <v>3599</v>
      </c>
    </row>
    <row r="3601" spans="1:5" x14ac:dyDescent="0.25">
      <c r="A3601">
        <v>3600</v>
      </c>
      <c r="B3601" s="4">
        <v>1</v>
      </c>
    </row>
    <row r="3602" spans="1:5" x14ac:dyDescent="0.25">
      <c r="A3602">
        <v>3601</v>
      </c>
      <c r="B3602" s="4">
        <v>1</v>
      </c>
    </row>
    <row r="3603" spans="1:5" x14ac:dyDescent="0.25">
      <c r="A3603">
        <v>3602</v>
      </c>
      <c r="B3603" s="4">
        <v>1</v>
      </c>
    </row>
    <row r="3604" spans="1:5" x14ac:dyDescent="0.25">
      <c r="A3604">
        <v>3603</v>
      </c>
      <c r="B3604" s="4">
        <v>1</v>
      </c>
    </row>
    <row r="3605" spans="1:5" x14ac:dyDescent="0.25">
      <c r="A3605">
        <v>3604</v>
      </c>
      <c r="B3605" s="4">
        <v>1</v>
      </c>
    </row>
    <row r="3606" spans="1:5" x14ac:dyDescent="0.25">
      <c r="A3606">
        <v>3605</v>
      </c>
      <c r="B3606" s="4">
        <v>1</v>
      </c>
      <c r="C3606" s="2">
        <v>2</v>
      </c>
    </row>
    <row r="3607" spans="1:5" x14ac:dyDescent="0.25">
      <c r="A3607">
        <v>3606</v>
      </c>
      <c r="B3607" s="4">
        <v>1</v>
      </c>
      <c r="C3607" s="2">
        <v>2</v>
      </c>
    </row>
    <row r="3608" spans="1:5" x14ac:dyDescent="0.25">
      <c r="A3608">
        <v>3607</v>
      </c>
      <c r="B3608" s="4">
        <v>1</v>
      </c>
      <c r="C3608" s="2">
        <v>2</v>
      </c>
    </row>
    <row r="3609" spans="1:5" x14ac:dyDescent="0.25">
      <c r="A3609">
        <v>3608</v>
      </c>
      <c r="C3609" s="2">
        <v>2</v>
      </c>
    </row>
    <row r="3610" spans="1:5" x14ac:dyDescent="0.25">
      <c r="A3610">
        <v>3609</v>
      </c>
      <c r="C3610" s="2">
        <v>2</v>
      </c>
      <c r="D3610" s="3">
        <v>3</v>
      </c>
    </row>
    <row r="3611" spans="1:5" x14ac:dyDescent="0.25">
      <c r="A3611">
        <v>3610</v>
      </c>
      <c r="C3611" s="2">
        <v>2</v>
      </c>
      <c r="D3611" s="3">
        <v>3</v>
      </c>
      <c r="E3611" s="5">
        <v>4</v>
      </c>
    </row>
    <row r="3612" spans="1:5" x14ac:dyDescent="0.25">
      <c r="A3612">
        <v>3611</v>
      </c>
      <c r="C3612" s="2">
        <v>2</v>
      </c>
      <c r="D3612" s="3">
        <v>3</v>
      </c>
      <c r="E3612" s="5">
        <v>4</v>
      </c>
    </row>
    <row r="3613" spans="1:5" x14ac:dyDescent="0.25">
      <c r="A3613">
        <v>3612</v>
      </c>
      <c r="D3613" s="3">
        <v>3</v>
      </c>
      <c r="E3613" s="5">
        <v>4</v>
      </c>
    </row>
    <row r="3614" spans="1:5" x14ac:dyDescent="0.25">
      <c r="A3614">
        <v>3613</v>
      </c>
      <c r="D3614" s="3">
        <v>3</v>
      </c>
      <c r="E3614" s="5">
        <v>4</v>
      </c>
    </row>
    <row r="3615" spans="1:5" x14ac:dyDescent="0.25">
      <c r="A3615">
        <v>3614</v>
      </c>
      <c r="D3615" s="3">
        <v>3</v>
      </c>
      <c r="E3615" s="5">
        <v>4</v>
      </c>
    </row>
    <row r="3616" spans="1:5" x14ac:dyDescent="0.25">
      <c r="A3616">
        <v>3615</v>
      </c>
      <c r="D3616" s="3">
        <v>3</v>
      </c>
      <c r="E3616" s="5">
        <v>4</v>
      </c>
    </row>
    <row r="3617" spans="1:5" x14ac:dyDescent="0.25">
      <c r="A3617">
        <v>3616</v>
      </c>
      <c r="D3617" s="3">
        <v>3</v>
      </c>
      <c r="E3617" s="5">
        <v>4</v>
      </c>
    </row>
    <row r="3618" spans="1:5" x14ac:dyDescent="0.25">
      <c r="A3618">
        <v>3617</v>
      </c>
      <c r="E3618" s="5">
        <v>4</v>
      </c>
    </row>
    <row r="3619" spans="1:5" x14ac:dyDescent="0.25">
      <c r="A3619">
        <v>3618</v>
      </c>
    </row>
    <row r="3620" spans="1:5" x14ac:dyDescent="0.25">
      <c r="A3620">
        <v>3619</v>
      </c>
    </row>
    <row r="3621" spans="1:5" x14ac:dyDescent="0.25">
      <c r="A3621">
        <v>3620</v>
      </c>
    </row>
    <row r="3622" spans="1:5" x14ac:dyDescent="0.25">
      <c r="A3622">
        <v>3621</v>
      </c>
    </row>
    <row r="3623" spans="1:5" x14ac:dyDescent="0.25">
      <c r="A3623">
        <v>3622</v>
      </c>
    </row>
    <row r="3624" spans="1:5" x14ac:dyDescent="0.25">
      <c r="A3624">
        <v>3623</v>
      </c>
      <c r="B3624" s="4">
        <v>1</v>
      </c>
    </row>
    <row r="3625" spans="1:5" x14ac:dyDescent="0.25">
      <c r="A3625">
        <v>3624</v>
      </c>
      <c r="B3625" s="4">
        <v>1</v>
      </c>
    </row>
    <row r="3626" spans="1:5" x14ac:dyDescent="0.25">
      <c r="A3626">
        <v>3625</v>
      </c>
      <c r="B3626" s="4">
        <v>1</v>
      </c>
    </row>
    <row r="3627" spans="1:5" x14ac:dyDescent="0.25">
      <c r="A3627">
        <v>3626</v>
      </c>
      <c r="B3627" s="4">
        <v>1</v>
      </c>
    </row>
    <row r="3628" spans="1:5" x14ac:dyDescent="0.25">
      <c r="A3628">
        <v>3627</v>
      </c>
      <c r="B3628" s="4">
        <v>1</v>
      </c>
    </row>
    <row r="3629" spans="1:5" x14ac:dyDescent="0.25">
      <c r="A3629">
        <v>3628</v>
      </c>
      <c r="B3629" s="4">
        <v>1</v>
      </c>
      <c r="C3629" s="2">
        <v>2</v>
      </c>
    </row>
    <row r="3630" spans="1:5" x14ac:dyDescent="0.25">
      <c r="A3630">
        <v>3629</v>
      </c>
      <c r="B3630" s="4">
        <v>1</v>
      </c>
      <c r="C3630" s="2">
        <v>2</v>
      </c>
    </row>
    <row r="3631" spans="1:5" x14ac:dyDescent="0.25">
      <c r="A3631">
        <v>3630</v>
      </c>
      <c r="C3631" s="2">
        <v>2</v>
      </c>
    </row>
    <row r="3632" spans="1:5" x14ac:dyDescent="0.25">
      <c r="A3632">
        <v>3631</v>
      </c>
      <c r="C3632" s="2">
        <v>2</v>
      </c>
    </row>
    <row r="3633" spans="1:5" x14ac:dyDescent="0.25">
      <c r="A3633">
        <v>3632</v>
      </c>
      <c r="C3633" s="2">
        <v>2</v>
      </c>
    </row>
    <row r="3634" spans="1:5" x14ac:dyDescent="0.25">
      <c r="A3634">
        <v>3633</v>
      </c>
      <c r="C3634" s="2">
        <v>2</v>
      </c>
      <c r="D3634" s="3">
        <v>3</v>
      </c>
    </row>
    <row r="3635" spans="1:5" x14ac:dyDescent="0.25">
      <c r="A3635">
        <v>3634</v>
      </c>
      <c r="C3635" s="2">
        <v>2</v>
      </c>
      <c r="D3635" s="3">
        <v>3</v>
      </c>
    </row>
    <row r="3636" spans="1:5" x14ac:dyDescent="0.25">
      <c r="A3636">
        <v>3635</v>
      </c>
      <c r="D3636" s="3">
        <v>3</v>
      </c>
      <c r="E3636" s="5">
        <v>4</v>
      </c>
    </row>
    <row r="3637" spans="1:5" x14ac:dyDescent="0.25">
      <c r="A3637">
        <v>3636</v>
      </c>
      <c r="D3637" s="3">
        <v>3</v>
      </c>
      <c r="E3637" s="5">
        <v>4</v>
      </c>
    </row>
    <row r="3638" spans="1:5" x14ac:dyDescent="0.25">
      <c r="A3638">
        <v>3637</v>
      </c>
      <c r="D3638" s="3">
        <v>3</v>
      </c>
      <c r="E3638" s="5">
        <v>4</v>
      </c>
    </row>
    <row r="3639" spans="1:5" x14ac:dyDescent="0.25">
      <c r="A3639">
        <v>3638</v>
      </c>
      <c r="D3639" s="3">
        <v>3</v>
      </c>
      <c r="E3639" s="5">
        <v>4</v>
      </c>
    </row>
    <row r="3640" spans="1:5" x14ac:dyDescent="0.25">
      <c r="A3640">
        <v>3639</v>
      </c>
      <c r="D3640" s="3">
        <v>3</v>
      </c>
      <c r="E3640" s="5">
        <v>4</v>
      </c>
    </row>
    <row r="3641" spans="1:5" x14ac:dyDescent="0.25">
      <c r="A3641">
        <v>3640</v>
      </c>
      <c r="E3641" s="5">
        <v>4</v>
      </c>
    </row>
    <row r="3642" spans="1:5" x14ac:dyDescent="0.25">
      <c r="A3642">
        <v>3641</v>
      </c>
      <c r="E3642" s="5">
        <v>4</v>
      </c>
    </row>
    <row r="3643" spans="1:5" x14ac:dyDescent="0.25">
      <c r="A3643">
        <v>3642</v>
      </c>
    </row>
    <row r="3644" spans="1:5" x14ac:dyDescent="0.25">
      <c r="A3644">
        <v>3643</v>
      </c>
    </row>
    <row r="3645" spans="1:5" x14ac:dyDescent="0.25">
      <c r="A3645">
        <v>3644</v>
      </c>
    </row>
    <row r="3646" spans="1:5" x14ac:dyDescent="0.25">
      <c r="A3646">
        <v>3645</v>
      </c>
      <c r="B3646" s="4">
        <v>1</v>
      </c>
    </row>
    <row r="3647" spans="1:5" x14ac:dyDescent="0.25">
      <c r="A3647">
        <v>3646</v>
      </c>
      <c r="B3647" s="4">
        <v>1</v>
      </c>
    </row>
    <row r="3648" spans="1:5" x14ac:dyDescent="0.25">
      <c r="A3648">
        <v>3647</v>
      </c>
      <c r="B3648" s="4">
        <v>1</v>
      </c>
    </row>
    <row r="3649" spans="1:5" x14ac:dyDescent="0.25">
      <c r="A3649">
        <v>3648</v>
      </c>
      <c r="B3649" s="4">
        <v>1</v>
      </c>
    </row>
    <row r="3650" spans="1:5" x14ac:dyDescent="0.25">
      <c r="A3650">
        <v>3649</v>
      </c>
      <c r="B3650" s="4">
        <v>1</v>
      </c>
    </row>
    <row r="3651" spans="1:5" x14ac:dyDescent="0.25">
      <c r="A3651">
        <v>3650</v>
      </c>
      <c r="B3651" s="4">
        <v>1</v>
      </c>
      <c r="C3651" s="2">
        <v>2</v>
      </c>
    </row>
    <row r="3652" spans="1:5" x14ac:dyDescent="0.25">
      <c r="A3652">
        <v>3651</v>
      </c>
      <c r="B3652" s="4">
        <v>1</v>
      </c>
      <c r="C3652" s="2">
        <v>2</v>
      </c>
    </row>
    <row r="3653" spans="1:5" x14ac:dyDescent="0.25">
      <c r="A3653">
        <v>3652</v>
      </c>
      <c r="B3653" s="4">
        <v>1</v>
      </c>
      <c r="C3653" s="2">
        <v>2</v>
      </c>
    </row>
    <row r="3654" spans="1:5" x14ac:dyDescent="0.25">
      <c r="A3654">
        <v>3653</v>
      </c>
      <c r="C3654" s="2">
        <v>2</v>
      </c>
    </row>
    <row r="3655" spans="1:5" x14ac:dyDescent="0.25">
      <c r="A3655">
        <v>3654</v>
      </c>
      <c r="C3655" s="2">
        <v>2</v>
      </c>
    </row>
    <row r="3656" spans="1:5" x14ac:dyDescent="0.25">
      <c r="A3656">
        <v>3655</v>
      </c>
      <c r="C3656" s="2">
        <v>2</v>
      </c>
    </row>
    <row r="3657" spans="1:5" x14ac:dyDescent="0.25">
      <c r="A3657">
        <v>3656</v>
      </c>
      <c r="C3657" s="2">
        <v>2</v>
      </c>
      <c r="D3657" s="3">
        <v>3</v>
      </c>
    </row>
    <row r="3658" spans="1:5" x14ac:dyDescent="0.25">
      <c r="A3658">
        <v>3657</v>
      </c>
      <c r="D3658" s="3">
        <v>3</v>
      </c>
      <c r="E3658" s="5">
        <v>4</v>
      </c>
    </row>
    <row r="3659" spans="1:5" x14ac:dyDescent="0.25">
      <c r="A3659">
        <v>3658</v>
      </c>
      <c r="D3659" s="3">
        <v>3</v>
      </c>
      <c r="E3659" s="5">
        <v>4</v>
      </c>
    </row>
    <row r="3660" spans="1:5" x14ac:dyDescent="0.25">
      <c r="A3660">
        <v>3659</v>
      </c>
      <c r="D3660" s="3">
        <v>3</v>
      </c>
      <c r="E3660" s="5">
        <v>4</v>
      </c>
    </row>
    <row r="3661" spans="1:5" x14ac:dyDescent="0.25">
      <c r="A3661">
        <v>3660</v>
      </c>
      <c r="D3661" s="3">
        <v>3</v>
      </c>
      <c r="E3661" s="5">
        <v>4</v>
      </c>
    </row>
    <row r="3662" spans="1:5" x14ac:dyDescent="0.25">
      <c r="A3662">
        <v>3661</v>
      </c>
      <c r="D3662" s="3">
        <v>3</v>
      </c>
      <c r="E3662" s="5">
        <v>4</v>
      </c>
    </row>
    <row r="3663" spans="1:5" x14ac:dyDescent="0.25">
      <c r="A3663">
        <v>3662</v>
      </c>
      <c r="D3663" s="3">
        <v>3</v>
      </c>
      <c r="E3663" s="5">
        <v>4</v>
      </c>
    </row>
    <row r="3664" spans="1:5" x14ac:dyDescent="0.25">
      <c r="A3664">
        <v>3663</v>
      </c>
      <c r="E3664" s="5">
        <v>4</v>
      </c>
    </row>
    <row r="3665" spans="1:5" x14ac:dyDescent="0.25">
      <c r="A3665">
        <v>3664</v>
      </c>
      <c r="E3665" s="5">
        <v>4</v>
      </c>
    </row>
    <row r="3666" spans="1:5" x14ac:dyDescent="0.25">
      <c r="A3666">
        <v>3665</v>
      </c>
    </row>
    <row r="3667" spans="1:5" x14ac:dyDescent="0.25">
      <c r="A3667">
        <v>3666</v>
      </c>
    </row>
    <row r="3668" spans="1:5" x14ac:dyDescent="0.25">
      <c r="A3668">
        <v>3667</v>
      </c>
    </row>
    <row r="3669" spans="1:5" x14ac:dyDescent="0.25">
      <c r="A3669">
        <v>3668</v>
      </c>
    </row>
    <row r="3670" spans="1:5" x14ac:dyDescent="0.25">
      <c r="A3670">
        <v>3669</v>
      </c>
    </row>
    <row r="3671" spans="1:5" x14ac:dyDescent="0.25">
      <c r="A3671">
        <v>3670</v>
      </c>
      <c r="C3671" s="2">
        <v>2</v>
      </c>
    </row>
    <row r="3672" spans="1:5" x14ac:dyDescent="0.25">
      <c r="A3672">
        <v>3671</v>
      </c>
      <c r="C3672" s="2">
        <v>2</v>
      </c>
    </row>
    <row r="3673" spans="1:5" x14ac:dyDescent="0.25">
      <c r="A3673">
        <v>3672</v>
      </c>
      <c r="B3673" s="4">
        <v>1</v>
      </c>
      <c r="C3673" s="2">
        <v>2</v>
      </c>
    </row>
    <row r="3674" spans="1:5" x14ac:dyDescent="0.25">
      <c r="A3674">
        <v>3673</v>
      </c>
      <c r="B3674" s="4">
        <v>1</v>
      </c>
      <c r="C3674" s="2">
        <v>2</v>
      </c>
    </row>
    <row r="3675" spans="1:5" x14ac:dyDescent="0.25">
      <c r="A3675">
        <v>3674</v>
      </c>
      <c r="B3675" s="4">
        <v>1</v>
      </c>
      <c r="C3675" s="2">
        <v>2</v>
      </c>
    </row>
    <row r="3676" spans="1:5" x14ac:dyDescent="0.25">
      <c r="A3676">
        <v>3675</v>
      </c>
      <c r="B3676" s="4">
        <v>1</v>
      </c>
      <c r="C3676" s="2">
        <v>2</v>
      </c>
    </row>
    <row r="3677" spans="1:5" x14ac:dyDescent="0.25">
      <c r="A3677">
        <v>3676</v>
      </c>
      <c r="B3677" s="4">
        <v>1</v>
      </c>
      <c r="C3677" s="2">
        <v>2</v>
      </c>
    </row>
    <row r="3678" spans="1:5" x14ac:dyDescent="0.25">
      <c r="A3678">
        <v>3677</v>
      </c>
      <c r="B3678" s="4">
        <v>1</v>
      </c>
      <c r="C3678" s="2">
        <v>2</v>
      </c>
    </row>
    <row r="3679" spans="1:5" x14ac:dyDescent="0.25">
      <c r="A3679">
        <v>3678</v>
      </c>
      <c r="B3679" s="4">
        <v>1</v>
      </c>
    </row>
    <row r="3680" spans="1:5" x14ac:dyDescent="0.25">
      <c r="A3680">
        <v>3679</v>
      </c>
      <c r="B3680" s="4">
        <v>1</v>
      </c>
    </row>
    <row r="3681" spans="1:5" x14ac:dyDescent="0.25">
      <c r="A3681">
        <v>3680</v>
      </c>
    </row>
    <row r="3682" spans="1:5" x14ac:dyDescent="0.25">
      <c r="A3682">
        <v>3681</v>
      </c>
      <c r="D3682" s="3">
        <v>3</v>
      </c>
      <c r="E3682" s="5">
        <v>4</v>
      </c>
    </row>
    <row r="3683" spans="1:5" x14ac:dyDescent="0.25">
      <c r="A3683">
        <v>3682</v>
      </c>
      <c r="D3683" s="3">
        <v>3</v>
      </c>
      <c r="E3683" s="5">
        <v>4</v>
      </c>
    </row>
    <row r="3684" spans="1:5" x14ac:dyDescent="0.25">
      <c r="A3684">
        <v>3683</v>
      </c>
      <c r="D3684" s="3">
        <v>3</v>
      </c>
      <c r="E3684" s="5">
        <v>4</v>
      </c>
    </row>
    <row r="3685" spans="1:5" x14ac:dyDescent="0.25">
      <c r="A3685">
        <v>3684</v>
      </c>
      <c r="D3685" s="3">
        <v>3</v>
      </c>
      <c r="E3685" s="5">
        <v>4</v>
      </c>
    </row>
    <row r="3686" spans="1:5" x14ac:dyDescent="0.25">
      <c r="A3686">
        <v>3685</v>
      </c>
      <c r="D3686" s="3">
        <v>3</v>
      </c>
      <c r="E3686" s="5">
        <v>4</v>
      </c>
    </row>
    <row r="3687" spans="1:5" x14ac:dyDescent="0.25">
      <c r="A3687">
        <v>3686</v>
      </c>
      <c r="D3687" s="3">
        <v>3</v>
      </c>
      <c r="E3687" s="5">
        <v>4</v>
      </c>
    </row>
    <row r="3688" spans="1:5" x14ac:dyDescent="0.25">
      <c r="A3688">
        <v>3687</v>
      </c>
      <c r="D3688" s="3">
        <v>3</v>
      </c>
      <c r="E3688" s="5">
        <v>4</v>
      </c>
    </row>
    <row r="3689" spans="1:5" x14ac:dyDescent="0.25">
      <c r="A3689">
        <v>3688</v>
      </c>
      <c r="D3689" s="3">
        <v>3</v>
      </c>
      <c r="E3689" s="5">
        <v>4</v>
      </c>
    </row>
    <row r="3690" spans="1:5" x14ac:dyDescent="0.25">
      <c r="A3690">
        <v>3689</v>
      </c>
    </row>
    <row r="3691" spans="1:5" x14ac:dyDescent="0.25">
      <c r="A3691">
        <v>3690</v>
      </c>
    </row>
    <row r="3692" spans="1:5" x14ac:dyDescent="0.25">
      <c r="A3692">
        <v>3691</v>
      </c>
      <c r="C3692" s="2">
        <v>2</v>
      </c>
    </row>
    <row r="3693" spans="1:5" x14ac:dyDescent="0.25">
      <c r="A3693">
        <v>3692</v>
      </c>
      <c r="C3693" s="2">
        <v>2</v>
      </c>
    </row>
    <row r="3694" spans="1:5" x14ac:dyDescent="0.25">
      <c r="A3694">
        <v>3693</v>
      </c>
      <c r="C3694" s="2">
        <v>2</v>
      </c>
    </row>
    <row r="3695" spans="1:5" x14ac:dyDescent="0.25">
      <c r="A3695">
        <v>3694</v>
      </c>
      <c r="C3695" s="2">
        <v>2</v>
      </c>
    </row>
    <row r="3696" spans="1:5" x14ac:dyDescent="0.25">
      <c r="A3696">
        <v>3695</v>
      </c>
      <c r="C3696" s="2">
        <v>2</v>
      </c>
    </row>
    <row r="3697" spans="1:5" x14ac:dyDescent="0.25">
      <c r="A3697">
        <v>3696</v>
      </c>
      <c r="B3697" s="4">
        <v>1</v>
      </c>
      <c r="C3697" s="2">
        <v>2</v>
      </c>
    </row>
    <row r="3698" spans="1:5" x14ac:dyDescent="0.25">
      <c r="A3698">
        <v>3697</v>
      </c>
      <c r="B3698" s="4">
        <v>1</v>
      </c>
      <c r="C3698" s="2">
        <v>2</v>
      </c>
    </row>
    <row r="3699" spans="1:5" x14ac:dyDescent="0.25">
      <c r="A3699">
        <v>3698</v>
      </c>
      <c r="B3699" s="4">
        <v>1</v>
      </c>
      <c r="C3699" s="2">
        <v>2</v>
      </c>
    </row>
    <row r="3700" spans="1:5" x14ac:dyDescent="0.25">
      <c r="A3700">
        <v>3699</v>
      </c>
      <c r="B3700" s="4">
        <v>1</v>
      </c>
    </row>
    <row r="3701" spans="1:5" x14ac:dyDescent="0.25">
      <c r="A3701">
        <v>3700</v>
      </c>
      <c r="B3701" s="4">
        <v>1</v>
      </c>
    </row>
    <row r="3702" spans="1:5" x14ac:dyDescent="0.25">
      <c r="A3702">
        <v>3701</v>
      </c>
      <c r="B3702" s="4">
        <v>1</v>
      </c>
    </row>
    <row r="3703" spans="1:5" x14ac:dyDescent="0.25">
      <c r="A3703">
        <v>3702</v>
      </c>
      <c r="B3703" s="4">
        <v>1</v>
      </c>
    </row>
    <row r="3704" spans="1:5" x14ac:dyDescent="0.25">
      <c r="A3704">
        <v>3703</v>
      </c>
      <c r="B3704" s="4">
        <v>1</v>
      </c>
    </row>
    <row r="3705" spans="1:5" x14ac:dyDescent="0.25">
      <c r="A3705">
        <v>3704</v>
      </c>
      <c r="D3705" s="3">
        <v>3</v>
      </c>
      <c r="E3705" s="5">
        <v>4</v>
      </c>
    </row>
    <row r="3706" spans="1:5" x14ac:dyDescent="0.25">
      <c r="A3706">
        <v>3705</v>
      </c>
      <c r="D3706" s="3">
        <v>3</v>
      </c>
      <c r="E3706" s="5">
        <v>4</v>
      </c>
    </row>
    <row r="3707" spans="1:5" x14ac:dyDescent="0.25">
      <c r="A3707">
        <v>3706</v>
      </c>
      <c r="D3707" s="3">
        <v>3</v>
      </c>
      <c r="E3707" s="5">
        <v>4</v>
      </c>
    </row>
    <row r="3708" spans="1:5" x14ac:dyDescent="0.25">
      <c r="A3708">
        <v>3707</v>
      </c>
      <c r="D3708" s="3">
        <v>3</v>
      </c>
      <c r="E3708" s="5">
        <v>4</v>
      </c>
    </row>
    <row r="3709" spans="1:5" x14ac:dyDescent="0.25">
      <c r="A3709">
        <v>3708</v>
      </c>
      <c r="D3709" s="3">
        <v>3</v>
      </c>
      <c r="E3709" s="5">
        <v>4</v>
      </c>
    </row>
    <row r="3710" spans="1:5" x14ac:dyDescent="0.25">
      <c r="A3710">
        <v>3709</v>
      </c>
      <c r="D3710" s="3">
        <v>3</v>
      </c>
      <c r="E3710" s="5">
        <v>4</v>
      </c>
    </row>
    <row r="3711" spans="1:5" x14ac:dyDescent="0.25">
      <c r="A3711">
        <v>3710</v>
      </c>
      <c r="D3711" s="3">
        <v>3</v>
      </c>
      <c r="E3711" s="5">
        <v>4</v>
      </c>
    </row>
    <row r="3712" spans="1:5" x14ac:dyDescent="0.25">
      <c r="A3712">
        <v>3711</v>
      </c>
      <c r="C3712" s="2">
        <v>2</v>
      </c>
      <c r="D3712" s="3">
        <v>3</v>
      </c>
      <c r="E3712" s="5">
        <v>4</v>
      </c>
    </row>
    <row r="3713" spans="1:5" x14ac:dyDescent="0.25">
      <c r="A3713">
        <v>3712</v>
      </c>
      <c r="C3713" s="2">
        <v>2</v>
      </c>
      <c r="D3713" s="3">
        <v>3</v>
      </c>
    </row>
    <row r="3714" spans="1:5" x14ac:dyDescent="0.25">
      <c r="A3714">
        <v>3713</v>
      </c>
      <c r="C3714" s="2">
        <v>2</v>
      </c>
    </row>
    <row r="3715" spans="1:5" x14ac:dyDescent="0.25">
      <c r="A3715">
        <v>3714</v>
      </c>
      <c r="C3715" s="2">
        <v>2</v>
      </c>
    </row>
    <row r="3716" spans="1:5" x14ac:dyDescent="0.25">
      <c r="A3716">
        <v>3715</v>
      </c>
      <c r="C3716" s="2">
        <v>2</v>
      </c>
    </row>
    <row r="3717" spans="1:5" x14ac:dyDescent="0.25">
      <c r="A3717">
        <v>3716</v>
      </c>
      <c r="C3717" s="2">
        <v>2</v>
      </c>
    </row>
    <row r="3718" spans="1:5" x14ac:dyDescent="0.25">
      <c r="A3718">
        <v>3717</v>
      </c>
      <c r="C3718" s="2">
        <v>2</v>
      </c>
    </row>
    <row r="3719" spans="1:5" x14ac:dyDescent="0.25">
      <c r="A3719">
        <v>3718</v>
      </c>
      <c r="C3719" s="2">
        <v>2</v>
      </c>
    </row>
    <row r="3720" spans="1:5" x14ac:dyDescent="0.25">
      <c r="A3720">
        <v>3719</v>
      </c>
      <c r="C3720" s="2">
        <v>2</v>
      </c>
    </row>
    <row r="3721" spans="1:5" x14ac:dyDescent="0.25">
      <c r="A3721">
        <v>3720</v>
      </c>
      <c r="B3721" s="4">
        <v>1</v>
      </c>
      <c r="C3721" s="2">
        <v>2</v>
      </c>
    </row>
    <row r="3722" spans="1:5" x14ac:dyDescent="0.25">
      <c r="A3722">
        <v>3721</v>
      </c>
      <c r="B3722" s="4">
        <v>1</v>
      </c>
    </row>
    <row r="3723" spans="1:5" x14ac:dyDescent="0.25">
      <c r="A3723">
        <v>3722</v>
      </c>
      <c r="B3723" s="4">
        <v>1</v>
      </c>
    </row>
    <row r="3724" spans="1:5" x14ac:dyDescent="0.25">
      <c r="A3724">
        <v>3723</v>
      </c>
      <c r="B3724" s="4">
        <v>1</v>
      </c>
    </row>
    <row r="3725" spans="1:5" x14ac:dyDescent="0.25">
      <c r="A3725">
        <v>3724</v>
      </c>
      <c r="B3725" s="4">
        <v>1</v>
      </c>
    </row>
    <row r="3726" spans="1:5" x14ac:dyDescent="0.25">
      <c r="A3726">
        <v>3725</v>
      </c>
      <c r="B3726" s="4">
        <v>1</v>
      </c>
    </row>
    <row r="3727" spans="1:5" x14ac:dyDescent="0.25">
      <c r="A3727">
        <v>3726</v>
      </c>
      <c r="B3727" s="4">
        <v>1</v>
      </c>
      <c r="E3727" s="5">
        <v>4</v>
      </c>
    </row>
    <row r="3728" spans="1:5" x14ac:dyDescent="0.25">
      <c r="A3728">
        <v>3727</v>
      </c>
      <c r="B3728" s="4">
        <v>1</v>
      </c>
      <c r="E3728" s="5">
        <v>4</v>
      </c>
    </row>
    <row r="3729" spans="1:5" x14ac:dyDescent="0.25">
      <c r="A3729">
        <v>3728</v>
      </c>
      <c r="B3729" s="4">
        <v>1</v>
      </c>
      <c r="E3729" s="5">
        <v>4</v>
      </c>
    </row>
    <row r="3730" spans="1:5" x14ac:dyDescent="0.25">
      <c r="A3730">
        <v>3729</v>
      </c>
      <c r="D3730" s="3">
        <v>3</v>
      </c>
      <c r="E3730" s="5">
        <v>4</v>
      </c>
    </row>
    <row r="3731" spans="1:5" x14ac:dyDescent="0.25">
      <c r="A3731">
        <v>3730</v>
      </c>
      <c r="D3731" s="3">
        <v>3</v>
      </c>
      <c r="E3731" s="5">
        <v>4</v>
      </c>
    </row>
    <row r="3732" spans="1:5" x14ac:dyDescent="0.25">
      <c r="A3732">
        <v>3731</v>
      </c>
      <c r="D3732" s="3">
        <v>3</v>
      </c>
      <c r="E3732" s="5">
        <v>4</v>
      </c>
    </row>
    <row r="3733" spans="1:5" x14ac:dyDescent="0.25">
      <c r="A3733">
        <v>3732</v>
      </c>
      <c r="D3733" s="3">
        <v>3</v>
      </c>
      <c r="E3733" s="5">
        <v>4</v>
      </c>
    </row>
    <row r="3734" spans="1:5" x14ac:dyDescent="0.25">
      <c r="A3734">
        <v>3733</v>
      </c>
      <c r="D3734" s="3">
        <v>3</v>
      </c>
      <c r="E3734" s="5">
        <v>4</v>
      </c>
    </row>
    <row r="3735" spans="1:5" x14ac:dyDescent="0.25">
      <c r="A3735">
        <v>3734</v>
      </c>
      <c r="C3735" s="2">
        <v>2</v>
      </c>
      <c r="D3735" s="3">
        <v>3</v>
      </c>
      <c r="E3735" s="5">
        <v>4</v>
      </c>
    </row>
    <row r="3736" spans="1:5" x14ac:dyDescent="0.25">
      <c r="A3736">
        <v>3735</v>
      </c>
      <c r="C3736" s="2">
        <v>2</v>
      </c>
      <c r="D3736" s="3">
        <v>3</v>
      </c>
    </row>
    <row r="3737" spans="1:5" x14ac:dyDescent="0.25">
      <c r="A3737">
        <v>3736</v>
      </c>
      <c r="C3737" s="2">
        <v>2</v>
      </c>
      <c r="D3737" s="3">
        <v>3</v>
      </c>
    </row>
    <row r="3738" spans="1:5" x14ac:dyDescent="0.25">
      <c r="A3738">
        <v>3737</v>
      </c>
      <c r="C3738" s="2">
        <v>2</v>
      </c>
      <c r="D3738" s="3">
        <v>3</v>
      </c>
    </row>
    <row r="3739" spans="1:5" x14ac:dyDescent="0.25">
      <c r="A3739">
        <v>3738</v>
      </c>
      <c r="C3739" s="2">
        <v>2</v>
      </c>
    </row>
    <row r="3740" spans="1:5" x14ac:dyDescent="0.25">
      <c r="A3740">
        <v>3739</v>
      </c>
      <c r="C3740" s="2">
        <v>2</v>
      </c>
    </row>
    <row r="3741" spans="1:5" x14ac:dyDescent="0.25">
      <c r="A3741">
        <v>3740</v>
      </c>
      <c r="C3741" s="2">
        <v>2</v>
      </c>
    </row>
    <row r="3742" spans="1:5" x14ac:dyDescent="0.25">
      <c r="A3742">
        <v>3741</v>
      </c>
      <c r="C3742" s="2">
        <v>2</v>
      </c>
    </row>
    <row r="3743" spans="1:5" x14ac:dyDescent="0.25">
      <c r="A3743">
        <v>3742</v>
      </c>
      <c r="C3743" s="2">
        <v>2</v>
      </c>
    </row>
    <row r="3744" spans="1:5" x14ac:dyDescent="0.25">
      <c r="A3744">
        <v>3743</v>
      </c>
      <c r="C3744" s="2">
        <v>2</v>
      </c>
    </row>
    <row r="3745" spans="1:6" x14ac:dyDescent="0.25">
      <c r="A3745">
        <v>3744</v>
      </c>
      <c r="B3745" s="4">
        <v>1</v>
      </c>
    </row>
    <row r="3746" spans="1:6" x14ac:dyDescent="0.25">
      <c r="A3746">
        <v>3745</v>
      </c>
      <c r="B3746" s="4">
        <v>1</v>
      </c>
    </row>
    <row r="3747" spans="1:6" x14ac:dyDescent="0.25">
      <c r="A3747">
        <v>3746</v>
      </c>
      <c r="B3747" s="4">
        <v>1</v>
      </c>
    </row>
    <row r="3748" spans="1:6" x14ac:dyDescent="0.25">
      <c r="A3748">
        <v>3747</v>
      </c>
      <c r="B3748" s="4">
        <v>1</v>
      </c>
    </row>
    <row r="3749" spans="1:6" x14ac:dyDescent="0.25">
      <c r="A3749">
        <v>3748</v>
      </c>
      <c r="B3749" s="4">
        <v>1</v>
      </c>
    </row>
    <row r="3750" spans="1:6" x14ac:dyDescent="0.25">
      <c r="A3750">
        <v>3749</v>
      </c>
      <c r="B3750" s="4">
        <v>1</v>
      </c>
      <c r="E3750" s="5">
        <v>4</v>
      </c>
    </row>
    <row r="3751" spans="1:6" x14ac:dyDescent="0.25">
      <c r="A3751">
        <v>3750</v>
      </c>
      <c r="B3751" s="4">
        <v>1</v>
      </c>
      <c r="E3751" s="5">
        <v>4</v>
      </c>
    </row>
    <row r="3752" spans="1:6" x14ac:dyDescent="0.25">
      <c r="A3752">
        <v>3751</v>
      </c>
      <c r="B3752" s="4">
        <v>1</v>
      </c>
      <c r="E3752" s="5">
        <v>4</v>
      </c>
    </row>
    <row r="3753" spans="1:6" x14ac:dyDescent="0.25">
      <c r="A3753">
        <v>3752</v>
      </c>
      <c r="B3753" s="4">
        <v>1</v>
      </c>
      <c r="E3753" s="5">
        <v>4</v>
      </c>
    </row>
    <row r="3754" spans="1:6" x14ac:dyDescent="0.25">
      <c r="A3754">
        <v>3753</v>
      </c>
      <c r="B3754" s="4">
        <v>1</v>
      </c>
      <c r="E3754" s="5">
        <v>4</v>
      </c>
    </row>
    <row r="3755" spans="1:6" x14ac:dyDescent="0.25">
      <c r="A3755">
        <v>3754</v>
      </c>
      <c r="D3755" s="3">
        <v>3</v>
      </c>
      <c r="E3755" s="5">
        <v>4</v>
      </c>
    </row>
    <row r="3756" spans="1:6" x14ac:dyDescent="0.25">
      <c r="A3756">
        <v>3755</v>
      </c>
      <c r="D3756" s="3">
        <v>3</v>
      </c>
      <c r="E3756" s="5">
        <v>4</v>
      </c>
      <c r="F3756" t="s">
        <v>22</v>
      </c>
    </row>
    <row r="3757" spans="1:6" x14ac:dyDescent="0.25">
      <c r="A3757">
        <v>3756</v>
      </c>
    </row>
    <row r="3758" spans="1:6" x14ac:dyDescent="0.25">
      <c r="A3758">
        <v>3757</v>
      </c>
      <c r="F3758" t="s">
        <v>22</v>
      </c>
    </row>
    <row r="3759" spans="1:6" x14ac:dyDescent="0.25">
      <c r="A3759">
        <v>3758</v>
      </c>
      <c r="C3759" s="2">
        <v>2</v>
      </c>
    </row>
    <row r="3760" spans="1:6" x14ac:dyDescent="0.25">
      <c r="A3760">
        <v>3759</v>
      </c>
      <c r="C3760" s="2">
        <v>2</v>
      </c>
    </row>
    <row r="3761" spans="1:5" x14ac:dyDescent="0.25">
      <c r="A3761">
        <v>3760</v>
      </c>
      <c r="C3761" s="2">
        <v>2</v>
      </c>
    </row>
    <row r="3762" spans="1:5" x14ac:dyDescent="0.25">
      <c r="A3762">
        <v>3761</v>
      </c>
      <c r="C3762" s="2">
        <v>2</v>
      </c>
    </row>
    <row r="3763" spans="1:5" x14ac:dyDescent="0.25">
      <c r="A3763">
        <v>3762</v>
      </c>
      <c r="C3763" s="2">
        <v>2</v>
      </c>
    </row>
    <row r="3764" spans="1:5" x14ac:dyDescent="0.25">
      <c r="A3764">
        <v>3763</v>
      </c>
      <c r="B3764" s="4">
        <v>1</v>
      </c>
      <c r="C3764" s="2">
        <v>2</v>
      </c>
    </row>
    <row r="3765" spans="1:5" x14ac:dyDescent="0.25">
      <c r="A3765">
        <v>3764</v>
      </c>
      <c r="B3765" s="4">
        <v>1</v>
      </c>
      <c r="C3765" s="2">
        <v>2</v>
      </c>
    </row>
    <row r="3766" spans="1:5" x14ac:dyDescent="0.25">
      <c r="A3766">
        <v>3765</v>
      </c>
      <c r="B3766" s="4">
        <v>1</v>
      </c>
      <c r="C3766" s="2">
        <v>2</v>
      </c>
    </row>
    <row r="3767" spans="1:5" x14ac:dyDescent="0.25">
      <c r="A3767">
        <v>3766</v>
      </c>
      <c r="B3767" s="4">
        <v>1</v>
      </c>
      <c r="C3767" s="2">
        <v>2</v>
      </c>
    </row>
    <row r="3768" spans="1:5" x14ac:dyDescent="0.25">
      <c r="A3768">
        <v>3767</v>
      </c>
      <c r="B3768" s="4">
        <v>1</v>
      </c>
      <c r="C3768" s="2">
        <v>2</v>
      </c>
    </row>
    <row r="3769" spans="1:5" x14ac:dyDescent="0.25">
      <c r="A3769">
        <v>3768</v>
      </c>
      <c r="B3769" s="4">
        <v>1</v>
      </c>
    </row>
    <row r="3770" spans="1:5" x14ac:dyDescent="0.25">
      <c r="A3770">
        <v>3769</v>
      </c>
      <c r="B3770" s="4">
        <v>1</v>
      </c>
    </row>
    <row r="3771" spans="1:5" x14ac:dyDescent="0.25">
      <c r="A3771">
        <v>3770</v>
      </c>
      <c r="B3771" s="4">
        <v>1</v>
      </c>
      <c r="D3771" s="3">
        <v>3</v>
      </c>
      <c r="E3771" s="5">
        <v>4</v>
      </c>
    </row>
    <row r="3772" spans="1:5" x14ac:dyDescent="0.25">
      <c r="A3772">
        <v>3771</v>
      </c>
      <c r="B3772" s="4">
        <v>1</v>
      </c>
      <c r="D3772" s="3">
        <v>3</v>
      </c>
      <c r="E3772" s="5">
        <v>4</v>
      </c>
    </row>
    <row r="3773" spans="1:5" x14ac:dyDescent="0.25">
      <c r="A3773">
        <v>3772</v>
      </c>
      <c r="D3773" s="3">
        <v>3</v>
      </c>
      <c r="E3773" s="5">
        <v>4</v>
      </c>
    </row>
    <row r="3774" spans="1:5" x14ac:dyDescent="0.25">
      <c r="A3774">
        <v>3773</v>
      </c>
      <c r="D3774" s="3">
        <v>3</v>
      </c>
      <c r="E3774" s="5">
        <v>4</v>
      </c>
    </row>
    <row r="3775" spans="1:5" x14ac:dyDescent="0.25">
      <c r="A3775">
        <v>3774</v>
      </c>
      <c r="D3775" s="3">
        <v>3</v>
      </c>
      <c r="E3775" s="5">
        <v>4</v>
      </c>
    </row>
    <row r="3776" spans="1:5" x14ac:dyDescent="0.25">
      <c r="A3776">
        <v>3775</v>
      </c>
      <c r="D3776" s="3">
        <v>3</v>
      </c>
      <c r="E3776" s="5">
        <v>4</v>
      </c>
    </row>
    <row r="3777" spans="1:5" x14ac:dyDescent="0.25">
      <c r="A3777">
        <v>3776</v>
      </c>
      <c r="D3777" s="3">
        <v>3</v>
      </c>
      <c r="E3777" s="5">
        <v>4</v>
      </c>
    </row>
    <row r="3778" spans="1:5" x14ac:dyDescent="0.25">
      <c r="A3778">
        <v>3777</v>
      </c>
      <c r="D3778" s="3">
        <v>3</v>
      </c>
      <c r="E3778" s="5">
        <v>4</v>
      </c>
    </row>
    <row r="3779" spans="1:5" x14ac:dyDescent="0.25">
      <c r="A3779">
        <v>3778</v>
      </c>
    </row>
    <row r="3780" spans="1:5" x14ac:dyDescent="0.25">
      <c r="A3780">
        <v>3779</v>
      </c>
    </row>
    <row r="3781" spans="1:5" x14ac:dyDescent="0.25">
      <c r="A3781">
        <v>3780</v>
      </c>
    </row>
    <row r="3782" spans="1:5" x14ac:dyDescent="0.25">
      <c r="A3782">
        <v>3781</v>
      </c>
    </row>
    <row r="3783" spans="1:5" x14ac:dyDescent="0.25">
      <c r="A3783">
        <v>3782</v>
      </c>
    </row>
    <row r="3784" spans="1:5" x14ac:dyDescent="0.25">
      <c r="A3784">
        <v>3783</v>
      </c>
    </row>
    <row r="3785" spans="1:5" x14ac:dyDescent="0.25">
      <c r="A3785">
        <v>3784</v>
      </c>
    </row>
    <row r="3786" spans="1:5" x14ac:dyDescent="0.25">
      <c r="A3786">
        <v>3785</v>
      </c>
    </row>
    <row r="3787" spans="1:5" x14ac:dyDescent="0.25">
      <c r="A3787">
        <v>3786</v>
      </c>
    </row>
    <row r="3788" spans="1:5" x14ac:dyDescent="0.25">
      <c r="A3788">
        <v>3787</v>
      </c>
      <c r="B3788" s="4">
        <v>1</v>
      </c>
    </row>
    <row r="3789" spans="1:5" x14ac:dyDescent="0.25">
      <c r="A3789">
        <v>3788</v>
      </c>
      <c r="B3789" s="4">
        <v>1</v>
      </c>
      <c r="C3789" s="2">
        <v>2</v>
      </c>
    </row>
    <row r="3790" spans="1:5" x14ac:dyDescent="0.25">
      <c r="A3790">
        <v>3789</v>
      </c>
      <c r="B3790" s="4">
        <v>1</v>
      </c>
      <c r="C3790" s="2">
        <v>2</v>
      </c>
    </row>
    <row r="3791" spans="1:5" x14ac:dyDescent="0.25">
      <c r="A3791">
        <v>3790</v>
      </c>
      <c r="B3791" s="4">
        <v>1</v>
      </c>
      <c r="C3791" s="2">
        <v>2</v>
      </c>
    </row>
    <row r="3792" spans="1:5" x14ac:dyDescent="0.25">
      <c r="A3792">
        <v>3791</v>
      </c>
      <c r="B3792" s="4">
        <v>1</v>
      </c>
      <c r="C3792" s="2">
        <v>2</v>
      </c>
    </row>
    <row r="3793" spans="1:5" x14ac:dyDescent="0.25">
      <c r="A3793">
        <v>3792</v>
      </c>
      <c r="B3793" s="4">
        <v>1</v>
      </c>
      <c r="C3793" s="2">
        <v>2</v>
      </c>
    </row>
    <row r="3794" spans="1:5" x14ac:dyDescent="0.25">
      <c r="A3794">
        <v>3793</v>
      </c>
      <c r="C3794" s="2">
        <v>2</v>
      </c>
    </row>
    <row r="3795" spans="1:5" x14ac:dyDescent="0.25">
      <c r="A3795">
        <v>3794</v>
      </c>
      <c r="C3795" s="2">
        <v>2</v>
      </c>
      <c r="D3795" s="3">
        <v>3</v>
      </c>
      <c r="E3795" s="5">
        <v>4</v>
      </c>
    </row>
    <row r="3796" spans="1:5" x14ac:dyDescent="0.25">
      <c r="A3796">
        <v>3795</v>
      </c>
      <c r="D3796" s="3">
        <v>3</v>
      </c>
      <c r="E3796" s="5">
        <v>4</v>
      </c>
    </row>
    <row r="3797" spans="1:5" x14ac:dyDescent="0.25">
      <c r="A3797">
        <v>3796</v>
      </c>
      <c r="D3797" s="3">
        <v>3</v>
      </c>
      <c r="E3797" s="5">
        <v>4</v>
      </c>
    </row>
    <row r="3798" spans="1:5" x14ac:dyDescent="0.25">
      <c r="A3798">
        <v>3797</v>
      </c>
      <c r="D3798" s="3">
        <v>3</v>
      </c>
      <c r="E3798" s="5">
        <v>4</v>
      </c>
    </row>
    <row r="3799" spans="1:5" x14ac:dyDescent="0.25">
      <c r="A3799">
        <v>3798</v>
      </c>
      <c r="D3799" s="3">
        <v>3</v>
      </c>
      <c r="E3799" s="5">
        <v>4</v>
      </c>
    </row>
    <row r="3800" spans="1:5" x14ac:dyDescent="0.25">
      <c r="A3800">
        <v>3799</v>
      </c>
      <c r="D3800" s="3">
        <v>3</v>
      </c>
      <c r="E3800" s="5">
        <v>4</v>
      </c>
    </row>
    <row r="3801" spans="1:5" x14ac:dyDescent="0.25">
      <c r="A3801">
        <v>3800</v>
      </c>
      <c r="D3801" s="3">
        <v>3</v>
      </c>
      <c r="E3801" s="5">
        <v>4</v>
      </c>
    </row>
    <row r="3802" spans="1:5" x14ac:dyDescent="0.25">
      <c r="A3802">
        <v>3801</v>
      </c>
      <c r="D3802" s="3">
        <v>3</v>
      </c>
      <c r="E3802" s="5">
        <v>4</v>
      </c>
    </row>
    <row r="3803" spans="1:5" x14ac:dyDescent="0.25">
      <c r="A3803">
        <v>3802</v>
      </c>
    </row>
    <row r="3804" spans="1:5" x14ac:dyDescent="0.25">
      <c r="A3804">
        <v>3803</v>
      </c>
    </row>
    <row r="3805" spans="1:5" x14ac:dyDescent="0.25">
      <c r="A3805">
        <v>3804</v>
      </c>
    </row>
    <row r="3806" spans="1:5" x14ac:dyDescent="0.25">
      <c r="A3806">
        <v>3805</v>
      </c>
    </row>
    <row r="3807" spans="1:5" x14ac:dyDescent="0.25">
      <c r="A3807">
        <v>3806</v>
      </c>
    </row>
    <row r="3808" spans="1:5" x14ac:dyDescent="0.25">
      <c r="A3808">
        <v>3807</v>
      </c>
      <c r="B3808" s="4">
        <v>1</v>
      </c>
    </row>
    <row r="3809" spans="1:5" x14ac:dyDescent="0.25">
      <c r="A3809">
        <v>3808</v>
      </c>
      <c r="B3809" s="4">
        <v>1</v>
      </c>
    </row>
    <row r="3810" spans="1:5" x14ac:dyDescent="0.25">
      <c r="A3810">
        <v>3809</v>
      </c>
      <c r="B3810" s="4">
        <v>1</v>
      </c>
    </row>
    <row r="3811" spans="1:5" x14ac:dyDescent="0.25">
      <c r="A3811">
        <v>3810</v>
      </c>
      <c r="B3811" s="4">
        <v>1</v>
      </c>
      <c r="C3811" s="2">
        <v>2</v>
      </c>
    </row>
    <row r="3812" spans="1:5" x14ac:dyDescent="0.25">
      <c r="A3812">
        <v>3811</v>
      </c>
      <c r="B3812" s="4">
        <v>1</v>
      </c>
      <c r="C3812" s="2">
        <v>2</v>
      </c>
    </row>
    <row r="3813" spans="1:5" x14ac:dyDescent="0.25">
      <c r="A3813">
        <v>3812</v>
      </c>
      <c r="B3813" s="4">
        <v>1</v>
      </c>
      <c r="C3813" s="2">
        <v>2</v>
      </c>
    </row>
    <row r="3814" spans="1:5" x14ac:dyDescent="0.25">
      <c r="A3814">
        <v>3813</v>
      </c>
      <c r="B3814" s="4">
        <v>1</v>
      </c>
      <c r="C3814" s="2">
        <v>2</v>
      </c>
    </row>
    <row r="3815" spans="1:5" x14ac:dyDescent="0.25">
      <c r="A3815">
        <v>3814</v>
      </c>
      <c r="C3815" s="2">
        <v>2</v>
      </c>
    </row>
    <row r="3816" spans="1:5" x14ac:dyDescent="0.25">
      <c r="A3816">
        <v>3815</v>
      </c>
      <c r="C3816" s="2">
        <v>2</v>
      </c>
    </row>
    <row r="3817" spans="1:5" x14ac:dyDescent="0.25">
      <c r="A3817">
        <v>3816</v>
      </c>
      <c r="C3817" s="2">
        <v>2</v>
      </c>
    </row>
    <row r="3818" spans="1:5" x14ac:dyDescent="0.25">
      <c r="A3818">
        <v>3817</v>
      </c>
      <c r="D3818" s="3">
        <v>3</v>
      </c>
    </row>
    <row r="3819" spans="1:5" x14ac:dyDescent="0.25">
      <c r="A3819">
        <v>3818</v>
      </c>
      <c r="D3819" s="3">
        <v>3</v>
      </c>
      <c r="E3819" s="5">
        <v>4</v>
      </c>
    </row>
    <row r="3820" spans="1:5" x14ac:dyDescent="0.25">
      <c r="A3820">
        <v>3819</v>
      </c>
      <c r="D3820" s="3">
        <v>3</v>
      </c>
      <c r="E3820" s="5">
        <v>4</v>
      </c>
    </row>
    <row r="3821" spans="1:5" x14ac:dyDescent="0.25">
      <c r="A3821">
        <v>3820</v>
      </c>
      <c r="D3821" s="3">
        <v>3</v>
      </c>
      <c r="E3821" s="5">
        <v>4</v>
      </c>
    </row>
    <row r="3822" spans="1:5" x14ac:dyDescent="0.25">
      <c r="A3822">
        <v>3821</v>
      </c>
      <c r="D3822" s="3">
        <v>3</v>
      </c>
      <c r="E3822" s="5">
        <v>4</v>
      </c>
    </row>
    <row r="3823" spans="1:5" x14ac:dyDescent="0.25">
      <c r="A3823">
        <v>3822</v>
      </c>
      <c r="D3823" s="3">
        <v>3</v>
      </c>
      <c r="E3823" s="5">
        <v>4</v>
      </c>
    </row>
    <row r="3824" spans="1:5" x14ac:dyDescent="0.25">
      <c r="A3824">
        <v>3823</v>
      </c>
      <c r="D3824" s="3">
        <v>3</v>
      </c>
      <c r="E3824" s="5">
        <v>4</v>
      </c>
    </row>
    <row r="3825" spans="1:5" x14ac:dyDescent="0.25">
      <c r="A3825">
        <v>3824</v>
      </c>
      <c r="D3825" s="3">
        <v>3</v>
      </c>
      <c r="E3825" s="5">
        <v>4</v>
      </c>
    </row>
    <row r="3826" spans="1:5" x14ac:dyDescent="0.25">
      <c r="A3826">
        <v>3825</v>
      </c>
    </row>
    <row r="3827" spans="1:5" x14ac:dyDescent="0.25">
      <c r="A3827">
        <v>3826</v>
      </c>
    </row>
    <row r="3828" spans="1:5" x14ac:dyDescent="0.25">
      <c r="A3828">
        <v>3827</v>
      </c>
    </row>
    <row r="3829" spans="1:5" x14ac:dyDescent="0.25">
      <c r="A3829">
        <v>3828</v>
      </c>
      <c r="B3829" s="4">
        <v>1</v>
      </c>
    </row>
    <row r="3830" spans="1:5" x14ac:dyDescent="0.25">
      <c r="A3830">
        <v>3829</v>
      </c>
      <c r="B3830" s="4">
        <v>1</v>
      </c>
    </row>
    <row r="3831" spans="1:5" x14ac:dyDescent="0.25">
      <c r="A3831">
        <v>3830</v>
      </c>
      <c r="B3831" s="4">
        <v>1</v>
      </c>
    </row>
    <row r="3832" spans="1:5" x14ac:dyDescent="0.25">
      <c r="A3832">
        <v>3831</v>
      </c>
      <c r="B3832" s="4">
        <v>1</v>
      </c>
      <c r="C3832" s="2">
        <v>2</v>
      </c>
    </row>
    <row r="3833" spans="1:5" x14ac:dyDescent="0.25">
      <c r="A3833">
        <v>3832</v>
      </c>
      <c r="B3833" s="4">
        <v>1</v>
      </c>
      <c r="C3833" s="2">
        <v>2</v>
      </c>
    </row>
    <row r="3834" spans="1:5" x14ac:dyDescent="0.25">
      <c r="A3834">
        <v>3833</v>
      </c>
      <c r="B3834" s="4">
        <v>1</v>
      </c>
      <c r="C3834" s="2">
        <v>2</v>
      </c>
    </row>
    <row r="3835" spans="1:5" x14ac:dyDescent="0.25">
      <c r="A3835">
        <v>3834</v>
      </c>
      <c r="B3835" s="4">
        <v>1</v>
      </c>
      <c r="C3835" s="2">
        <v>2</v>
      </c>
    </row>
    <row r="3836" spans="1:5" x14ac:dyDescent="0.25">
      <c r="A3836">
        <v>3835</v>
      </c>
      <c r="B3836" s="4">
        <v>1</v>
      </c>
      <c r="C3836" s="2">
        <v>2</v>
      </c>
    </row>
    <row r="3837" spans="1:5" x14ac:dyDescent="0.25">
      <c r="A3837">
        <v>3836</v>
      </c>
      <c r="C3837" s="2">
        <v>2</v>
      </c>
    </row>
    <row r="3838" spans="1:5" x14ac:dyDescent="0.25">
      <c r="A3838">
        <v>3837</v>
      </c>
      <c r="C3838" s="2">
        <v>2</v>
      </c>
    </row>
    <row r="3839" spans="1:5" x14ac:dyDescent="0.25">
      <c r="A3839">
        <v>3838</v>
      </c>
    </row>
    <row r="3840" spans="1:5" x14ac:dyDescent="0.25">
      <c r="A3840">
        <v>3839</v>
      </c>
      <c r="D3840" s="3">
        <v>3</v>
      </c>
      <c r="E3840" s="5">
        <v>4</v>
      </c>
    </row>
    <row r="3841" spans="1:5" x14ac:dyDescent="0.25">
      <c r="A3841">
        <v>3840</v>
      </c>
      <c r="D3841" s="3">
        <v>3</v>
      </c>
      <c r="E3841" s="5">
        <v>4</v>
      </c>
    </row>
    <row r="3842" spans="1:5" x14ac:dyDescent="0.25">
      <c r="A3842">
        <v>3841</v>
      </c>
      <c r="D3842" s="3">
        <v>3</v>
      </c>
      <c r="E3842" s="5">
        <v>4</v>
      </c>
    </row>
    <row r="3843" spans="1:5" x14ac:dyDescent="0.25">
      <c r="A3843">
        <v>3842</v>
      </c>
      <c r="D3843" s="3">
        <v>3</v>
      </c>
      <c r="E3843" s="5">
        <v>4</v>
      </c>
    </row>
    <row r="3844" spans="1:5" x14ac:dyDescent="0.25">
      <c r="A3844">
        <v>3843</v>
      </c>
      <c r="D3844" s="3">
        <v>3</v>
      </c>
      <c r="E3844" s="5">
        <v>4</v>
      </c>
    </row>
    <row r="3845" spans="1:5" x14ac:dyDescent="0.25">
      <c r="A3845">
        <v>3844</v>
      </c>
      <c r="D3845" s="3">
        <v>3</v>
      </c>
      <c r="E3845" s="5">
        <v>4</v>
      </c>
    </row>
    <row r="3846" spans="1:5" x14ac:dyDescent="0.25">
      <c r="A3846">
        <v>3845</v>
      </c>
      <c r="D3846" s="3">
        <v>3</v>
      </c>
      <c r="E3846" s="5">
        <v>4</v>
      </c>
    </row>
    <row r="3847" spans="1:5" x14ac:dyDescent="0.25">
      <c r="A3847">
        <v>3846</v>
      </c>
      <c r="D3847" s="3">
        <v>3</v>
      </c>
      <c r="E3847" s="5">
        <v>4</v>
      </c>
    </row>
    <row r="3848" spans="1:5" x14ac:dyDescent="0.25">
      <c r="A3848">
        <v>3847</v>
      </c>
    </row>
    <row r="3849" spans="1:5" x14ac:dyDescent="0.25">
      <c r="A3849">
        <v>3848</v>
      </c>
    </row>
    <row r="3850" spans="1:5" x14ac:dyDescent="0.25">
      <c r="A3850">
        <v>3849</v>
      </c>
    </row>
    <row r="3851" spans="1:5" x14ac:dyDescent="0.25">
      <c r="A3851">
        <v>3850</v>
      </c>
    </row>
    <row r="3852" spans="1:5" x14ac:dyDescent="0.25">
      <c r="A3852">
        <v>3851</v>
      </c>
      <c r="B3852" s="4">
        <v>1</v>
      </c>
    </row>
    <row r="3853" spans="1:5" x14ac:dyDescent="0.25">
      <c r="A3853">
        <v>3852</v>
      </c>
      <c r="B3853" s="4">
        <v>1</v>
      </c>
    </row>
    <row r="3854" spans="1:5" x14ac:dyDescent="0.25">
      <c r="A3854">
        <v>3853</v>
      </c>
      <c r="B3854" s="4">
        <v>1</v>
      </c>
    </row>
    <row r="3855" spans="1:5" x14ac:dyDescent="0.25">
      <c r="A3855">
        <v>3854</v>
      </c>
      <c r="B3855" s="4">
        <v>1</v>
      </c>
      <c r="C3855" s="2">
        <v>2</v>
      </c>
    </row>
    <row r="3856" spans="1:5" x14ac:dyDescent="0.25">
      <c r="A3856">
        <v>3855</v>
      </c>
      <c r="B3856" s="4">
        <v>1</v>
      </c>
      <c r="C3856" s="2">
        <v>2</v>
      </c>
    </row>
    <row r="3857" spans="1:5" x14ac:dyDescent="0.25">
      <c r="A3857">
        <v>3856</v>
      </c>
      <c r="B3857" s="4">
        <v>1</v>
      </c>
      <c r="C3857" s="2">
        <v>2</v>
      </c>
    </row>
    <row r="3858" spans="1:5" x14ac:dyDescent="0.25">
      <c r="A3858">
        <v>3857</v>
      </c>
      <c r="B3858" s="4">
        <v>1</v>
      </c>
      <c r="C3858" s="2">
        <v>2</v>
      </c>
    </row>
    <row r="3859" spans="1:5" x14ac:dyDescent="0.25">
      <c r="A3859">
        <v>3858</v>
      </c>
      <c r="C3859" s="2">
        <v>2</v>
      </c>
    </row>
    <row r="3860" spans="1:5" x14ac:dyDescent="0.25">
      <c r="A3860">
        <v>3859</v>
      </c>
      <c r="C3860" s="2">
        <v>2</v>
      </c>
    </row>
    <row r="3861" spans="1:5" x14ac:dyDescent="0.25">
      <c r="A3861">
        <v>3860</v>
      </c>
      <c r="C3861" s="2">
        <v>2</v>
      </c>
    </row>
    <row r="3862" spans="1:5" x14ac:dyDescent="0.25">
      <c r="A3862">
        <v>3861</v>
      </c>
    </row>
    <row r="3863" spans="1:5" x14ac:dyDescent="0.25">
      <c r="A3863">
        <v>3862</v>
      </c>
      <c r="D3863" s="3">
        <v>3</v>
      </c>
    </row>
    <row r="3864" spans="1:5" x14ac:dyDescent="0.25">
      <c r="A3864">
        <v>3863</v>
      </c>
      <c r="D3864" s="3">
        <v>3</v>
      </c>
      <c r="E3864" s="5">
        <v>4</v>
      </c>
    </row>
    <row r="3865" spans="1:5" x14ac:dyDescent="0.25">
      <c r="A3865">
        <v>3864</v>
      </c>
      <c r="D3865" s="3">
        <v>3</v>
      </c>
      <c r="E3865" s="5">
        <v>4</v>
      </c>
    </row>
    <row r="3866" spans="1:5" x14ac:dyDescent="0.25">
      <c r="A3866">
        <v>3865</v>
      </c>
      <c r="D3866" s="3">
        <v>3</v>
      </c>
      <c r="E3866" s="5">
        <v>4</v>
      </c>
    </row>
    <row r="3867" spans="1:5" x14ac:dyDescent="0.25">
      <c r="A3867">
        <v>3866</v>
      </c>
      <c r="D3867" s="3">
        <v>3</v>
      </c>
      <c r="E3867" s="5">
        <v>4</v>
      </c>
    </row>
    <row r="3868" spans="1:5" x14ac:dyDescent="0.25">
      <c r="A3868">
        <v>3867</v>
      </c>
      <c r="D3868" s="3">
        <v>3</v>
      </c>
      <c r="E3868" s="5">
        <v>4</v>
      </c>
    </row>
    <row r="3869" spans="1:5" x14ac:dyDescent="0.25">
      <c r="A3869">
        <v>3868</v>
      </c>
      <c r="D3869" s="3">
        <v>3</v>
      </c>
      <c r="E3869" s="5">
        <v>4</v>
      </c>
    </row>
    <row r="3870" spans="1:5" x14ac:dyDescent="0.25">
      <c r="A3870">
        <v>3869</v>
      </c>
      <c r="D3870" s="3">
        <v>3</v>
      </c>
      <c r="E3870" s="5">
        <v>4</v>
      </c>
    </row>
    <row r="3871" spans="1:5" x14ac:dyDescent="0.25">
      <c r="A3871">
        <v>3870</v>
      </c>
      <c r="D3871" s="3">
        <v>3</v>
      </c>
      <c r="E3871" s="5">
        <v>4</v>
      </c>
    </row>
    <row r="3872" spans="1:5" x14ac:dyDescent="0.25">
      <c r="A3872">
        <v>3871</v>
      </c>
    </row>
    <row r="3873" spans="1:5" x14ac:dyDescent="0.25">
      <c r="A3873">
        <v>3872</v>
      </c>
    </row>
    <row r="3874" spans="1:5" x14ac:dyDescent="0.25">
      <c r="A3874">
        <v>3873</v>
      </c>
      <c r="C3874" s="2">
        <v>2</v>
      </c>
    </row>
    <row r="3875" spans="1:5" x14ac:dyDescent="0.25">
      <c r="A3875">
        <v>3874</v>
      </c>
      <c r="C3875" s="2">
        <v>2</v>
      </c>
    </row>
    <row r="3876" spans="1:5" x14ac:dyDescent="0.25">
      <c r="A3876">
        <v>3875</v>
      </c>
      <c r="C3876" s="2">
        <v>2</v>
      </c>
    </row>
    <row r="3877" spans="1:5" x14ac:dyDescent="0.25">
      <c r="A3877">
        <v>3876</v>
      </c>
      <c r="C3877" s="2">
        <v>2</v>
      </c>
    </row>
    <row r="3878" spans="1:5" x14ac:dyDescent="0.25">
      <c r="A3878">
        <v>3877</v>
      </c>
      <c r="B3878" s="4">
        <v>1</v>
      </c>
      <c r="C3878" s="2">
        <v>2</v>
      </c>
    </row>
    <row r="3879" spans="1:5" x14ac:dyDescent="0.25">
      <c r="A3879">
        <v>3878</v>
      </c>
      <c r="B3879" s="4">
        <v>1</v>
      </c>
      <c r="C3879" s="2">
        <v>2</v>
      </c>
    </row>
    <row r="3880" spans="1:5" x14ac:dyDescent="0.25">
      <c r="A3880">
        <v>3879</v>
      </c>
      <c r="B3880" s="4">
        <v>1</v>
      </c>
      <c r="C3880" s="2">
        <v>2</v>
      </c>
    </row>
    <row r="3881" spans="1:5" x14ac:dyDescent="0.25">
      <c r="A3881">
        <v>3880</v>
      </c>
      <c r="B3881" s="4">
        <v>1</v>
      </c>
      <c r="C3881" s="2">
        <v>2</v>
      </c>
    </row>
    <row r="3882" spans="1:5" x14ac:dyDescent="0.25">
      <c r="A3882">
        <v>3881</v>
      </c>
      <c r="B3882" s="4">
        <v>1</v>
      </c>
    </row>
    <row r="3883" spans="1:5" x14ac:dyDescent="0.25">
      <c r="A3883">
        <v>3882</v>
      </c>
      <c r="B3883" s="4">
        <v>1</v>
      </c>
    </row>
    <row r="3884" spans="1:5" x14ac:dyDescent="0.25">
      <c r="A3884">
        <v>3883</v>
      </c>
      <c r="B3884" s="4">
        <v>1</v>
      </c>
    </row>
    <row r="3885" spans="1:5" x14ac:dyDescent="0.25">
      <c r="A3885">
        <v>3884</v>
      </c>
    </row>
    <row r="3886" spans="1:5" x14ac:dyDescent="0.25">
      <c r="A3886">
        <v>3885</v>
      </c>
      <c r="E3886" s="5">
        <v>4</v>
      </c>
    </row>
    <row r="3887" spans="1:5" x14ac:dyDescent="0.25">
      <c r="A3887">
        <v>3886</v>
      </c>
      <c r="D3887" s="3">
        <v>3</v>
      </c>
      <c r="E3887" s="5">
        <v>4</v>
      </c>
    </row>
    <row r="3888" spans="1:5" x14ac:dyDescent="0.25">
      <c r="A3888">
        <v>3887</v>
      </c>
      <c r="D3888" s="3">
        <v>3</v>
      </c>
      <c r="E3888" s="5">
        <v>4</v>
      </c>
    </row>
    <row r="3889" spans="1:5" x14ac:dyDescent="0.25">
      <c r="A3889">
        <v>3888</v>
      </c>
      <c r="D3889" s="3">
        <v>3</v>
      </c>
      <c r="E3889" s="5">
        <v>4</v>
      </c>
    </row>
    <row r="3890" spans="1:5" x14ac:dyDescent="0.25">
      <c r="A3890">
        <v>3889</v>
      </c>
      <c r="D3890" s="3">
        <v>3</v>
      </c>
      <c r="E3890" s="5">
        <v>4</v>
      </c>
    </row>
    <row r="3891" spans="1:5" x14ac:dyDescent="0.25">
      <c r="A3891">
        <v>3890</v>
      </c>
      <c r="D3891" s="3">
        <v>3</v>
      </c>
      <c r="E3891" s="5">
        <v>4</v>
      </c>
    </row>
    <row r="3892" spans="1:5" x14ac:dyDescent="0.25">
      <c r="A3892">
        <v>3891</v>
      </c>
      <c r="D3892" s="3">
        <v>3</v>
      </c>
      <c r="E3892" s="5">
        <v>4</v>
      </c>
    </row>
    <row r="3893" spans="1:5" x14ac:dyDescent="0.25">
      <c r="A3893">
        <v>3892</v>
      </c>
      <c r="D3893" s="3">
        <v>3</v>
      </c>
      <c r="E3893" s="5">
        <v>4</v>
      </c>
    </row>
    <row r="3894" spans="1:5" x14ac:dyDescent="0.25">
      <c r="A3894">
        <v>3893</v>
      </c>
      <c r="C3894" s="2">
        <v>2</v>
      </c>
    </row>
    <row r="3895" spans="1:5" x14ac:dyDescent="0.25">
      <c r="A3895">
        <v>3894</v>
      </c>
      <c r="C3895" s="2">
        <v>2</v>
      </c>
    </row>
    <row r="3896" spans="1:5" x14ac:dyDescent="0.25">
      <c r="A3896">
        <v>3895</v>
      </c>
      <c r="C3896" s="2">
        <v>2</v>
      </c>
    </row>
    <row r="3897" spans="1:5" x14ac:dyDescent="0.25">
      <c r="A3897">
        <v>3896</v>
      </c>
      <c r="C3897" s="2">
        <v>2</v>
      </c>
    </row>
    <row r="3898" spans="1:5" x14ac:dyDescent="0.25">
      <c r="A3898">
        <v>3897</v>
      </c>
      <c r="C3898" s="2">
        <v>2</v>
      </c>
    </row>
    <row r="3899" spans="1:5" x14ac:dyDescent="0.25">
      <c r="A3899">
        <v>3898</v>
      </c>
      <c r="C3899" s="2">
        <v>2</v>
      </c>
    </row>
    <row r="3900" spans="1:5" x14ac:dyDescent="0.25">
      <c r="A3900">
        <v>3899</v>
      </c>
      <c r="C3900" s="2">
        <v>2</v>
      </c>
    </row>
    <row r="3901" spans="1:5" x14ac:dyDescent="0.25">
      <c r="A3901">
        <v>3900</v>
      </c>
      <c r="C3901" s="2">
        <v>2</v>
      </c>
    </row>
    <row r="3902" spans="1:5" x14ac:dyDescent="0.25">
      <c r="A3902">
        <v>3901</v>
      </c>
      <c r="B3902" s="4">
        <v>1</v>
      </c>
    </row>
    <row r="3903" spans="1:5" x14ac:dyDescent="0.25">
      <c r="A3903">
        <v>3902</v>
      </c>
      <c r="B3903" s="4">
        <v>1</v>
      </c>
    </row>
    <row r="3904" spans="1:5" x14ac:dyDescent="0.25">
      <c r="A3904">
        <v>3903</v>
      </c>
      <c r="B3904" s="4">
        <v>1</v>
      </c>
    </row>
    <row r="3905" spans="1:5" x14ac:dyDescent="0.25">
      <c r="A3905">
        <v>3904</v>
      </c>
      <c r="B3905" s="4">
        <v>1</v>
      </c>
    </row>
    <row r="3906" spans="1:5" x14ac:dyDescent="0.25">
      <c r="A3906">
        <v>3905</v>
      </c>
      <c r="B3906" s="4">
        <v>1</v>
      </c>
    </row>
    <row r="3907" spans="1:5" x14ac:dyDescent="0.25">
      <c r="A3907">
        <v>3906</v>
      </c>
      <c r="B3907" s="4">
        <v>1</v>
      </c>
    </row>
    <row r="3908" spans="1:5" x14ac:dyDescent="0.25">
      <c r="A3908">
        <v>3907</v>
      </c>
      <c r="B3908" s="4">
        <v>1</v>
      </c>
    </row>
    <row r="3909" spans="1:5" x14ac:dyDescent="0.25">
      <c r="A3909">
        <v>3908</v>
      </c>
      <c r="B3909" s="4">
        <v>1</v>
      </c>
    </row>
    <row r="3910" spans="1:5" x14ac:dyDescent="0.25">
      <c r="A3910">
        <v>3909</v>
      </c>
      <c r="D3910" s="3">
        <v>3</v>
      </c>
      <c r="E3910" s="5">
        <v>4</v>
      </c>
    </row>
    <row r="3911" spans="1:5" x14ac:dyDescent="0.25">
      <c r="A3911">
        <v>3910</v>
      </c>
      <c r="D3911" s="3">
        <v>3</v>
      </c>
      <c r="E3911" s="5">
        <v>4</v>
      </c>
    </row>
    <row r="3912" spans="1:5" x14ac:dyDescent="0.25">
      <c r="A3912">
        <v>3911</v>
      </c>
      <c r="D3912" s="3">
        <v>3</v>
      </c>
      <c r="E3912" s="5">
        <v>4</v>
      </c>
    </row>
    <row r="3913" spans="1:5" x14ac:dyDescent="0.25">
      <c r="A3913">
        <v>3912</v>
      </c>
      <c r="D3913" s="3">
        <v>3</v>
      </c>
      <c r="E3913" s="5">
        <v>4</v>
      </c>
    </row>
    <row r="3914" spans="1:5" x14ac:dyDescent="0.25">
      <c r="A3914">
        <v>3913</v>
      </c>
      <c r="D3914" s="3">
        <v>3</v>
      </c>
      <c r="E3914" s="5">
        <v>4</v>
      </c>
    </row>
    <row r="3915" spans="1:5" x14ac:dyDescent="0.25">
      <c r="A3915">
        <v>3914</v>
      </c>
      <c r="D3915" s="3">
        <v>3</v>
      </c>
      <c r="E3915" s="5">
        <v>4</v>
      </c>
    </row>
    <row r="3916" spans="1:5" x14ac:dyDescent="0.25">
      <c r="A3916">
        <v>3915</v>
      </c>
      <c r="C3916" s="2">
        <v>2</v>
      </c>
      <c r="D3916" s="3">
        <v>3</v>
      </c>
      <c r="E3916" s="5">
        <v>4</v>
      </c>
    </row>
    <row r="3917" spans="1:5" x14ac:dyDescent="0.25">
      <c r="A3917">
        <v>3916</v>
      </c>
      <c r="C3917" s="2">
        <v>2</v>
      </c>
      <c r="D3917" s="3">
        <v>3</v>
      </c>
      <c r="E3917" s="5">
        <v>4</v>
      </c>
    </row>
    <row r="3918" spans="1:5" x14ac:dyDescent="0.25">
      <c r="A3918">
        <v>3917</v>
      </c>
      <c r="C3918" s="2">
        <v>2</v>
      </c>
      <c r="D3918" s="3">
        <v>3</v>
      </c>
    </row>
    <row r="3919" spans="1:5" x14ac:dyDescent="0.25">
      <c r="A3919">
        <v>3918</v>
      </c>
      <c r="C3919" s="2">
        <v>2</v>
      </c>
    </row>
    <row r="3920" spans="1:5" x14ac:dyDescent="0.25">
      <c r="A3920">
        <v>3919</v>
      </c>
      <c r="C3920" s="2">
        <v>2</v>
      </c>
    </row>
    <row r="3921" spans="1:6" x14ac:dyDescent="0.25">
      <c r="A3921">
        <v>3920</v>
      </c>
      <c r="C3921" s="2">
        <v>2</v>
      </c>
    </row>
    <row r="3922" spans="1:6" x14ac:dyDescent="0.25">
      <c r="A3922">
        <v>3921</v>
      </c>
      <c r="C3922" s="2">
        <v>2</v>
      </c>
    </row>
    <row r="3923" spans="1:6" x14ac:dyDescent="0.25">
      <c r="A3923">
        <v>3922</v>
      </c>
      <c r="B3923" s="4">
        <v>1</v>
      </c>
      <c r="C3923" s="2">
        <v>2</v>
      </c>
    </row>
    <row r="3924" spans="1:6" x14ac:dyDescent="0.25">
      <c r="A3924">
        <v>3923</v>
      </c>
      <c r="B3924" s="4">
        <v>1</v>
      </c>
      <c r="C3924" s="2">
        <v>2</v>
      </c>
    </row>
    <row r="3925" spans="1:6" x14ac:dyDescent="0.25">
      <c r="A3925">
        <v>3924</v>
      </c>
      <c r="B3925" s="4">
        <v>1</v>
      </c>
      <c r="C3925" s="2">
        <v>2</v>
      </c>
    </row>
    <row r="3926" spans="1:6" x14ac:dyDescent="0.25">
      <c r="A3926">
        <v>3925</v>
      </c>
      <c r="B3926" s="4">
        <v>1</v>
      </c>
    </row>
    <row r="3927" spans="1:6" x14ac:dyDescent="0.25">
      <c r="A3927">
        <v>3926</v>
      </c>
      <c r="B3927" s="4">
        <v>1</v>
      </c>
      <c r="F3927" t="s">
        <v>22</v>
      </c>
    </row>
    <row r="3928" spans="1:6" x14ac:dyDescent="0.25">
      <c r="A3928">
        <v>3927</v>
      </c>
    </row>
    <row r="3929" spans="1:6" x14ac:dyDescent="0.25">
      <c r="A3929">
        <v>3928</v>
      </c>
      <c r="F3929" t="s">
        <v>22</v>
      </c>
    </row>
    <row r="3930" spans="1:6" x14ac:dyDescent="0.25">
      <c r="A3930">
        <v>3929</v>
      </c>
      <c r="C3930" s="2">
        <v>2</v>
      </c>
    </row>
    <row r="3931" spans="1:6" x14ac:dyDescent="0.25">
      <c r="A3931">
        <v>3930</v>
      </c>
      <c r="B3931" s="4">
        <v>1</v>
      </c>
      <c r="C3931" s="2">
        <v>2</v>
      </c>
    </row>
    <row r="3932" spans="1:6" x14ac:dyDescent="0.25">
      <c r="A3932">
        <v>3931</v>
      </c>
      <c r="B3932" s="4">
        <v>1</v>
      </c>
      <c r="C3932" s="2">
        <v>2</v>
      </c>
    </row>
    <row r="3933" spans="1:6" x14ac:dyDescent="0.25">
      <c r="A3933">
        <v>3932</v>
      </c>
      <c r="B3933" s="4">
        <v>1</v>
      </c>
      <c r="C3933" s="2">
        <v>2</v>
      </c>
    </row>
    <row r="3934" spans="1:6" x14ac:dyDescent="0.25">
      <c r="A3934">
        <v>3933</v>
      </c>
      <c r="B3934" s="4">
        <v>1</v>
      </c>
      <c r="C3934" s="2">
        <v>2</v>
      </c>
    </row>
    <row r="3935" spans="1:6" x14ac:dyDescent="0.25">
      <c r="A3935">
        <v>3934</v>
      </c>
      <c r="B3935" s="4">
        <v>1</v>
      </c>
      <c r="C3935" s="2">
        <v>2</v>
      </c>
    </row>
    <row r="3936" spans="1:6" x14ac:dyDescent="0.25">
      <c r="A3936">
        <v>3935</v>
      </c>
      <c r="B3936" s="4">
        <v>1</v>
      </c>
      <c r="C3936" s="2">
        <v>2</v>
      </c>
    </row>
    <row r="3937" spans="1:5" x14ac:dyDescent="0.25">
      <c r="A3937">
        <v>3936</v>
      </c>
      <c r="B3937" s="4">
        <v>1</v>
      </c>
    </row>
    <row r="3938" spans="1:5" x14ac:dyDescent="0.25">
      <c r="A3938">
        <v>3937</v>
      </c>
      <c r="B3938" s="4">
        <v>1</v>
      </c>
      <c r="D3938" s="3">
        <v>3</v>
      </c>
      <c r="E3938" s="5">
        <v>4</v>
      </c>
    </row>
    <row r="3939" spans="1:5" x14ac:dyDescent="0.25">
      <c r="A3939">
        <v>3938</v>
      </c>
      <c r="D3939" s="3">
        <v>3</v>
      </c>
      <c r="E3939" s="5">
        <v>4</v>
      </c>
    </row>
    <row r="3940" spans="1:5" x14ac:dyDescent="0.25">
      <c r="A3940">
        <v>3939</v>
      </c>
      <c r="D3940" s="3">
        <v>3</v>
      </c>
      <c r="E3940" s="5">
        <v>4</v>
      </c>
    </row>
    <row r="3941" spans="1:5" x14ac:dyDescent="0.25">
      <c r="A3941">
        <v>3940</v>
      </c>
      <c r="D3941" s="3">
        <v>3</v>
      </c>
      <c r="E3941" s="5">
        <v>4</v>
      </c>
    </row>
    <row r="3942" spans="1:5" x14ac:dyDescent="0.25">
      <c r="A3942">
        <v>3941</v>
      </c>
      <c r="D3942" s="3">
        <v>3</v>
      </c>
      <c r="E3942" s="5">
        <v>4</v>
      </c>
    </row>
    <row r="3943" spans="1:5" x14ac:dyDescent="0.25">
      <c r="A3943">
        <v>3942</v>
      </c>
      <c r="D3943" s="3">
        <v>3</v>
      </c>
      <c r="E3943" s="5">
        <v>4</v>
      </c>
    </row>
    <row r="3944" spans="1:5" x14ac:dyDescent="0.25">
      <c r="A3944">
        <v>3943</v>
      </c>
      <c r="D3944" s="3">
        <v>3</v>
      </c>
      <c r="E3944" s="5">
        <v>4</v>
      </c>
    </row>
    <row r="3945" spans="1:5" x14ac:dyDescent="0.25">
      <c r="A3945">
        <v>3944</v>
      </c>
      <c r="E3945" s="5">
        <v>4</v>
      </c>
    </row>
    <row r="3946" spans="1:5" x14ac:dyDescent="0.25">
      <c r="A3946">
        <v>3945</v>
      </c>
    </row>
    <row r="3947" spans="1:5" x14ac:dyDescent="0.25">
      <c r="A3947">
        <v>3946</v>
      </c>
    </row>
    <row r="3948" spans="1:5" x14ac:dyDescent="0.25">
      <c r="A3948">
        <v>3947</v>
      </c>
    </row>
    <row r="3949" spans="1:5" x14ac:dyDescent="0.25">
      <c r="A3949">
        <v>3948</v>
      </c>
    </row>
    <row r="3950" spans="1:5" x14ac:dyDescent="0.25">
      <c r="A3950">
        <v>3949</v>
      </c>
      <c r="C3950" s="2">
        <v>2</v>
      </c>
    </row>
    <row r="3951" spans="1:5" x14ac:dyDescent="0.25">
      <c r="A3951">
        <v>3950</v>
      </c>
      <c r="C3951" s="2">
        <v>2</v>
      </c>
    </row>
    <row r="3952" spans="1:5" x14ac:dyDescent="0.25">
      <c r="A3952">
        <v>3951</v>
      </c>
      <c r="C3952" s="2">
        <v>2</v>
      </c>
    </row>
    <row r="3953" spans="1:5" x14ac:dyDescent="0.25">
      <c r="A3953">
        <v>3952</v>
      </c>
      <c r="C3953" s="2">
        <v>2</v>
      </c>
    </row>
    <row r="3954" spans="1:5" x14ac:dyDescent="0.25">
      <c r="A3954">
        <v>3953</v>
      </c>
      <c r="C3954" s="2">
        <v>2</v>
      </c>
    </row>
    <row r="3955" spans="1:5" x14ac:dyDescent="0.25">
      <c r="A3955">
        <v>3954</v>
      </c>
      <c r="B3955" s="4">
        <v>1</v>
      </c>
      <c r="C3955" s="2">
        <v>2</v>
      </c>
    </row>
    <row r="3956" spans="1:5" x14ac:dyDescent="0.25">
      <c r="A3956">
        <v>3955</v>
      </c>
      <c r="B3956" s="4">
        <v>1</v>
      </c>
      <c r="C3956" s="2">
        <v>2</v>
      </c>
    </row>
    <row r="3957" spans="1:5" x14ac:dyDescent="0.25">
      <c r="A3957">
        <v>3956</v>
      </c>
      <c r="B3957" s="4">
        <v>1</v>
      </c>
      <c r="C3957" s="2">
        <v>2</v>
      </c>
    </row>
    <row r="3958" spans="1:5" x14ac:dyDescent="0.25">
      <c r="A3958">
        <v>3957</v>
      </c>
      <c r="B3958" s="4">
        <v>1</v>
      </c>
    </row>
    <row r="3959" spans="1:5" x14ac:dyDescent="0.25">
      <c r="A3959">
        <v>3958</v>
      </c>
      <c r="B3959" s="4">
        <v>1</v>
      </c>
    </row>
    <row r="3960" spans="1:5" x14ac:dyDescent="0.25">
      <c r="A3960">
        <v>3959</v>
      </c>
      <c r="B3960" s="4">
        <v>1</v>
      </c>
    </row>
    <row r="3961" spans="1:5" x14ac:dyDescent="0.25">
      <c r="A3961">
        <v>3960</v>
      </c>
      <c r="B3961" s="4">
        <v>1</v>
      </c>
      <c r="D3961" s="3">
        <v>3</v>
      </c>
      <c r="E3961" s="5">
        <v>4</v>
      </c>
    </row>
    <row r="3962" spans="1:5" x14ac:dyDescent="0.25">
      <c r="A3962">
        <v>3961</v>
      </c>
      <c r="D3962" s="3">
        <v>3</v>
      </c>
      <c r="E3962" s="5">
        <v>4</v>
      </c>
    </row>
    <row r="3963" spans="1:5" x14ac:dyDescent="0.25">
      <c r="A3963">
        <v>3962</v>
      </c>
      <c r="D3963" s="3">
        <v>3</v>
      </c>
      <c r="E3963" s="5">
        <v>4</v>
      </c>
    </row>
    <row r="3964" spans="1:5" x14ac:dyDescent="0.25">
      <c r="A3964">
        <v>3963</v>
      </c>
      <c r="D3964" s="3">
        <v>3</v>
      </c>
      <c r="E3964" s="5">
        <v>4</v>
      </c>
    </row>
    <row r="3965" spans="1:5" x14ac:dyDescent="0.25">
      <c r="A3965">
        <v>3964</v>
      </c>
      <c r="D3965" s="3">
        <v>3</v>
      </c>
      <c r="E3965" s="5">
        <v>4</v>
      </c>
    </row>
    <row r="3966" spans="1:5" x14ac:dyDescent="0.25">
      <c r="A3966">
        <v>3965</v>
      </c>
      <c r="D3966" s="3">
        <v>3</v>
      </c>
      <c r="E3966" s="5">
        <v>4</v>
      </c>
    </row>
    <row r="3967" spans="1:5" x14ac:dyDescent="0.25">
      <c r="A3967">
        <v>3966</v>
      </c>
      <c r="D3967" s="3">
        <v>3</v>
      </c>
      <c r="E3967" s="5">
        <v>4</v>
      </c>
    </row>
    <row r="3968" spans="1:5" x14ac:dyDescent="0.25">
      <c r="A3968">
        <v>3967</v>
      </c>
    </row>
    <row r="3969" spans="1:5" x14ac:dyDescent="0.25">
      <c r="A3969">
        <v>3968</v>
      </c>
    </row>
    <row r="3970" spans="1:5" x14ac:dyDescent="0.25">
      <c r="A3970">
        <v>3969</v>
      </c>
    </row>
    <row r="3971" spans="1:5" x14ac:dyDescent="0.25">
      <c r="A3971">
        <v>3970</v>
      </c>
      <c r="C3971" s="2">
        <v>2</v>
      </c>
    </row>
    <row r="3972" spans="1:5" x14ac:dyDescent="0.25">
      <c r="A3972">
        <v>3971</v>
      </c>
      <c r="C3972" s="2">
        <v>2</v>
      </c>
    </row>
    <row r="3973" spans="1:5" x14ac:dyDescent="0.25">
      <c r="A3973">
        <v>3972</v>
      </c>
      <c r="C3973" s="2">
        <v>2</v>
      </c>
    </row>
    <row r="3974" spans="1:5" x14ac:dyDescent="0.25">
      <c r="A3974">
        <v>3973</v>
      </c>
      <c r="C3974" s="2">
        <v>2</v>
      </c>
    </row>
    <row r="3975" spans="1:5" x14ac:dyDescent="0.25">
      <c r="A3975">
        <v>3974</v>
      </c>
      <c r="C3975" s="2">
        <v>2</v>
      </c>
    </row>
    <row r="3976" spans="1:5" x14ac:dyDescent="0.25">
      <c r="A3976">
        <v>3975</v>
      </c>
      <c r="C3976" s="2">
        <v>2</v>
      </c>
    </row>
    <row r="3977" spans="1:5" x14ac:dyDescent="0.25">
      <c r="A3977">
        <v>3976</v>
      </c>
      <c r="B3977" s="4">
        <v>1</v>
      </c>
      <c r="C3977" s="2">
        <v>2</v>
      </c>
    </row>
    <row r="3978" spans="1:5" x14ac:dyDescent="0.25">
      <c r="A3978">
        <v>3977</v>
      </c>
      <c r="B3978" s="4">
        <v>1</v>
      </c>
      <c r="C3978" s="2">
        <v>2</v>
      </c>
    </row>
    <row r="3979" spans="1:5" x14ac:dyDescent="0.25">
      <c r="A3979">
        <v>3978</v>
      </c>
      <c r="B3979" s="4">
        <v>1</v>
      </c>
    </row>
    <row r="3980" spans="1:5" x14ac:dyDescent="0.25">
      <c r="A3980">
        <v>3979</v>
      </c>
      <c r="B3980" s="4">
        <v>1</v>
      </c>
    </row>
    <row r="3981" spans="1:5" x14ac:dyDescent="0.25">
      <c r="A3981">
        <v>3980</v>
      </c>
      <c r="B3981" s="4">
        <v>1</v>
      </c>
    </row>
    <row r="3982" spans="1:5" x14ac:dyDescent="0.25">
      <c r="A3982">
        <v>3981</v>
      </c>
      <c r="B3982" s="4">
        <v>1</v>
      </c>
      <c r="E3982" s="5">
        <v>4</v>
      </c>
    </row>
    <row r="3983" spans="1:5" x14ac:dyDescent="0.25">
      <c r="A3983">
        <v>3982</v>
      </c>
      <c r="E3983" s="5">
        <v>4</v>
      </c>
    </row>
    <row r="3984" spans="1:5" x14ac:dyDescent="0.25">
      <c r="A3984">
        <v>3983</v>
      </c>
      <c r="D3984" s="3">
        <v>3</v>
      </c>
      <c r="E3984" s="5">
        <v>4</v>
      </c>
    </row>
    <row r="3985" spans="1:5" x14ac:dyDescent="0.25">
      <c r="A3985">
        <v>3984</v>
      </c>
      <c r="D3985" s="3">
        <v>3</v>
      </c>
      <c r="E3985" s="5">
        <v>4</v>
      </c>
    </row>
    <row r="3986" spans="1:5" x14ac:dyDescent="0.25">
      <c r="A3986">
        <v>3985</v>
      </c>
      <c r="D3986" s="3">
        <v>3</v>
      </c>
      <c r="E3986" s="5">
        <v>4</v>
      </c>
    </row>
    <row r="3987" spans="1:5" x14ac:dyDescent="0.25">
      <c r="A3987">
        <v>3986</v>
      </c>
      <c r="D3987" s="3">
        <v>3</v>
      </c>
      <c r="E3987" s="5">
        <v>4</v>
      </c>
    </row>
    <row r="3988" spans="1:5" x14ac:dyDescent="0.25">
      <c r="A3988">
        <v>3987</v>
      </c>
      <c r="D3988" s="3">
        <v>3</v>
      </c>
      <c r="E3988" s="5">
        <v>4</v>
      </c>
    </row>
    <row r="3989" spans="1:5" x14ac:dyDescent="0.25">
      <c r="A3989">
        <v>3988</v>
      </c>
      <c r="D3989" s="3">
        <v>3</v>
      </c>
    </row>
    <row r="3990" spans="1:5" x14ac:dyDescent="0.25">
      <c r="A3990">
        <v>3989</v>
      </c>
    </row>
    <row r="3991" spans="1:5" x14ac:dyDescent="0.25">
      <c r="A3991">
        <v>3990</v>
      </c>
    </row>
    <row r="3992" spans="1:5" x14ac:dyDescent="0.25">
      <c r="A3992">
        <v>3991</v>
      </c>
    </row>
    <row r="3993" spans="1:5" x14ac:dyDescent="0.25">
      <c r="A3993">
        <v>3992</v>
      </c>
    </row>
    <row r="3994" spans="1:5" x14ac:dyDescent="0.25">
      <c r="A3994">
        <v>3993</v>
      </c>
      <c r="C3994" s="2">
        <v>2</v>
      </c>
    </row>
    <row r="3995" spans="1:5" x14ac:dyDescent="0.25">
      <c r="A3995">
        <v>3994</v>
      </c>
      <c r="C3995" s="2">
        <v>2</v>
      </c>
    </row>
    <row r="3996" spans="1:5" x14ac:dyDescent="0.25">
      <c r="A3996">
        <v>3995</v>
      </c>
      <c r="C3996" s="2">
        <v>2</v>
      </c>
    </row>
    <row r="3997" spans="1:5" x14ac:dyDescent="0.25">
      <c r="A3997">
        <v>3996</v>
      </c>
      <c r="C3997" s="2">
        <v>2</v>
      </c>
    </row>
    <row r="3998" spans="1:5" x14ac:dyDescent="0.25">
      <c r="A3998">
        <v>3997</v>
      </c>
      <c r="C3998" s="2">
        <v>2</v>
      </c>
    </row>
    <row r="3999" spans="1:5" x14ac:dyDescent="0.25">
      <c r="A3999">
        <v>3998</v>
      </c>
      <c r="C3999" s="2">
        <v>2</v>
      </c>
    </row>
    <row r="4000" spans="1:5" x14ac:dyDescent="0.25">
      <c r="A4000">
        <v>3999</v>
      </c>
      <c r="B4000" s="4">
        <v>1</v>
      </c>
      <c r="C4000" s="2">
        <v>2</v>
      </c>
    </row>
    <row r="4001" spans="1:5" x14ac:dyDescent="0.25">
      <c r="A4001">
        <v>4000</v>
      </c>
      <c r="B4001" s="4">
        <v>1</v>
      </c>
      <c r="C4001" s="2">
        <v>2</v>
      </c>
    </row>
    <row r="4002" spans="1:5" x14ac:dyDescent="0.25">
      <c r="A4002">
        <v>4001</v>
      </c>
      <c r="B4002" s="4">
        <v>1</v>
      </c>
    </row>
    <row r="4003" spans="1:5" x14ac:dyDescent="0.25">
      <c r="A4003">
        <v>4002</v>
      </c>
      <c r="B4003" s="4">
        <v>1</v>
      </c>
    </row>
    <row r="4004" spans="1:5" x14ac:dyDescent="0.25">
      <c r="A4004">
        <v>4003</v>
      </c>
      <c r="B4004" s="4">
        <v>1</v>
      </c>
    </row>
    <row r="4005" spans="1:5" x14ac:dyDescent="0.25">
      <c r="A4005">
        <v>4004</v>
      </c>
      <c r="B4005" s="4">
        <v>1</v>
      </c>
    </row>
    <row r="4006" spans="1:5" x14ac:dyDescent="0.25">
      <c r="A4006">
        <v>4005</v>
      </c>
      <c r="B4006" s="4">
        <v>1</v>
      </c>
      <c r="E4006" s="5">
        <v>4</v>
      </c>
    </row>
    <row r="4007" spans="1:5" x14ac:dyDescent="0.25">
      <c r="A4007">
        <v>4006</v>
      </c>
      <c r="D4007" s="3">
        <v>3</v>
      </c>
      <c r="E4007" s="5">
        <v>4</v>
      </c>
    </row>
    <row r="4008" spans="1:5" x14ac:dyDescent="0.25">
      <c r="A4008">
        <v>4007</v>
      </c>
      <c r="D4008" s="3">
        <v>3</v>
      </c>
      <c r="E4008" s="5">
        <v>4</v>
      </c>
    </row>
    <row r="4009" spans="1:5" x14ac:dyDescent="0.25">
      <c r="A4009">
        <v>4008</v>
      </c>
      <c r="D4009" s="3">
        <v>3</v>
      </c>
      <c r="E4009" s="5">
        <v>4</v>
      </c>
    </row>
    <row r="4010" spans="1:5" x14ac:dyDescent="0.25">
      <c r="A4010">
        <v>4009</v>
      </c>
      <c r="D4010" s="3">
        <v>3</v>
      </c>
      <c r="E4010" s="5">
        <v>4</v>
      </c>
    </row>
    <row r="4011" spans="1:5" x14ac:dyDescent="0.25">
      <c r="A4011">
        <v>4010</v>
      </c>
      <c r="D4011" s="3">
        <v>3</v>
      </c>
      <c r="E4011" s="5">
        <v>4</v>
      </c>
    </row>
    <row r="4012" spans="1:5" x14ac:dyDescent="0.25">
      <c r="A4012">
        <v>4011</v>
      </c>
      <c r="D4012" s="3">
        <v>3</v>
      </c>
      <c r="E4012" s="5">
        <v>4</v>
      </c>
    </row>
    <row r="4013" spans="1:5" x14ac:dyDescent="0.25">
      <c r="A4013">
        <v>4012</v>
      </c>
      <c r="D4013" s="3">
        <v>3</v>
      </c>
    </row>
    <row r="4014" spans="1:5" x14ac:dyDescent="0.25">
      <c r="A4014">
        <v>4013</v>
      </c>
      <c r="C4014" s="2">
        <v>2</v>
      </c>
    </row>
    <row r="4015" spans="1:5" x14ac:dyDescent="0.25">
      <c r="A4015">
        <v>4014</v>
      </c>
      <c r="C4015" s="2">
        <v>2</v>
      </c>
    </row>
    <row r="4016" spans="1:5" x14ac:dyDescent="0.25">
      <c r="A4016">
        <v>4015</v>
      </c>
      <c r="C4016" s="2">
        <v>2</v>
      </c>
    </row>
    <row r="4017" spans="1:5" x14ac:dyDescent="0.25">
      <c r="A4017">
        <v>4016</v>
      </c>
      <c r="C4017" s="2">
        <v>2</v>
      </c>
    </row>
    <row r="4018" spans="1:5" x14ac:dyDescent="0.25">
      <c r="A4018">
        <v>4017</v>
      </c>
      <c r="C4018" s="2">
        <v>2</v>
      </c>
    </row>
    <row r="4019" spans="1:5" x14ac:dyDescent="0.25">
      <c r="A4019">
        <v>4018</v>
      </c>
      <c r="C4019" s="2">
        <v>2</v>
      </c>
    </row>
    <row r="4020" spans="1:5" x14ac:dyDescent="0.25">
      <c r="A4020">
        <v>4019</v>
      </c>
      <c r="C4020" s="2">
        <v>2</v>
      </c>
    </row>
    <row r="4021" spans="1:5" x14ac:dyDescent="0.25">
      <c r="A4021">
        <v>4020</v>
      </c>
      <c r="B4021" s="4">
        <v>1</v>
      </c>
      <c r="C4021" s="2">
        <v>2</v>
      </c>
    </row>
    <row r="4022" spans="1:5" x14ac:dyDescent="0.25">
      <c r="A4022">
        <v>4021</v>
      </c>
      <c r="B4022" s="4">
        <v>1</v>
      </c>
      <c r="C4022" s="2">
        <v>2</v>
      </c>
    </row>
    <row r="4023" spans="1:5" x14ac:dyDescent="0.25">
      <c r="A4023">
        <v>4022</v>
      </c>
      <c r="B4023" s="4">
        <v>1</v>
      </c>
    </row>
    <row r="4024" spans="1:5" x14ac:dyDescent="0.25">
      <c r="A4024">
        <v>4023</v>
      </c>
      <c r="B4024" s="4">
        <v>1</v>
      </c>
    </row>
    <row r="4025" spans="1:5" x14ac:dyDescent="0.25">
      <c r="A4025">
        <v>4024</v>
      </c>
      <c r="B4025" s="4">
        <v>1</v>
      </c>
    </row>
    <row r="4026" spans="1:5" x14ac:dyDescent="0.25">
      <c r="A4026">
        <v>4025</v>
      </c>
      <c r="B4026" s="4">
        <v>1</v>
      </c>
    </row>
    <row r="4027" spans="1:5" x14ac:dyDescent="0.25">
      <c r="A4027">
        <v>4026</v>
      </c>
      <c r="B4027" s="4">
        <v>1</v>
      </c>
    </row>
    <row r="4028" spans="1:5" x14ac:dyDescent="0.25">
      <c r="A4028">
        <v>4027</v>
      </c>
      <c r="B4028" s="4">
        <v>1</v>
      </c>
      <c r="E4028" s="5">
        <v>4</v>
      </c>
    </row>
    <row r="4029" spans="1:5" x14ac:dyDescent="0.25">
      <c r="A4029">
        <v>4028</v>
      </c>
      <c r="B4029" s="4">
        <v>1</v>
      </c>
      <c r="E4029" s="5">
        <v>4</v>
      </c>
    </row>
    <row r="4030" spans="1:5" x14ac:dyDescent="0.25">
      <c r="A4030">
        <v>4029</v>
      </c>
      <c r="D4030" s="3">
        <v>3</v>
      </c>
      <c r="E4030" s="5">
        <v>4</v>
      </c>
    </row>
    <row r="4031" spans="1:5" x14ac:dyDescent="0.25">
      <c r="A4031">
        <v>4030</v>
      </c>
      <c r="D4031" s="3">
        <v>3</v>
      </c>
      <c r="E4031" s="5">
        <v>4</v>
      </c>
    </row>
    <row r="4032" spans="1:5" x14ac:dyDescent="0.25">
      <c r="A4032">
        <v>4031</v>
      </c>
      <c r="D4032" s="3">
        <v>3</v>
      </c>
      <c r="E4032" s="5">
        <v>4</v>
      </c>
    </row>
    <row r="4033" spans="1:5" x14ac:dyDescent="0.25">
      <c r="A4033">
        <v>4032</v>
      </c>
      <c r="D4033" s="3">
        <v>3</v>
      </c>
      <c r="E4033" s="5">
        <v>4</v>
      </c>
    </row>
    <row r="4034" spans="1:5" x14ac:dyDescent="0.25">
      <c r="A4034">
        <v>4033</v>
      </c>
      <c r="C4034" s="2">
        <v>2</v>
      </c>
      <c r="D4034" s="3">
        <v>3</v>
      </c>
      <c r="E4034" s="5">
        <v>4</v>
      </c>
    </row>
    <row r="4035" spans="1:5" x14ac:dyDescent="0.25">
      <c r="A4035">
        <v>4034</v>
      </c>
      <c r="C4035" s="2">
        <v>2</v>
      </c>
      <c r="D4035" s="3">
        <v>3</v>
      </c>
      <c r="E4035" s="5">
        <v>4</v>
      </c>
    </row>
    <row r="4036" spans="1:5" x14ac:dyDescent="0.25">
      <c r="A4036">
        <v>4035</v>
      </c>
      <c r="C4036" s="2">
        <v>2</v>
      </c>
      <c r="D4036" s="3">
        <v>3</v>
      </c>
    </row>
    <row r="4037" spans="1:5" x14ac:dyDescent="0.25">
      <c r="A4037">
        <v>4036</v>
      </c>
      <c r="C4037" s="2">
        <v>2</v>
      </c>
      <c r="D4037" s="3">
        <v>3</v>
      </c>
    </row>
    <row r="4038" spans="1:5" x14ac:dyDescent="0.25">
      <c r="A4038">
        <v>4037</v>
      </c>
      <c r="C4038" s="2">
        <v>2</v>
      </c>
      <c r="D4038" s="3">
        <v>3</v>
      </c>
    </row>
    <row r="4039" spans="1:5" x14ac:dyDescent="0.25">
      <c r="A4039">
        <v>4038</v>
      </c>
      <c r="C4039" s="2">
        <v>2</v>
      </c>
    </row>
    <row r="4040" spans="1:5" x14ac:dyDescent="0.25">
      <c r="A4040">
        <v>4039</v>
      </c>
      <c r="C4040" s="2">
        <v>2</v>
      </c>
    </row>
    <row r="4041" spans="1:5" x14ac:dyDescent="0.25">
      <c r="A4041">
        <v>4040</v>
      </c>
      <c r="C4041" s="2">
        <v>2</v>
      </c>
    </row>
    <row r="4042" spans="1:5" x14ac:dyDescent="0.25">
      <c r="A4042">
        <v>4041</v>
      </c>
      <c r="C4042" s="2">
        <v>2</v>
      </c>
    </row>
    <row r="4043" spans="1:5" x14ac:dyDescent="0.25">
      <c r="A4043">
        <v>4042</v>
      </c>
      <c r="C4043" s="2">
        <v>2</v>
      </c>
    </row>
    <row r="4044" spans="1:5" x14ac:dyDescent="0.25">
      <c r="A4044">
        <v>4043</v>
      </c>
      <c r="B4044" s="4">
        <v>1</v>
      </c>
      <c r="C4044" s="2">
        <v>2</v>
      </c>
    </row>
    <row r="4045" spans="1:5" x14ac:dyDescent="0.25">
      <c r="A4045">
        <v>4044</v>
      </c>
      <c r="B4045" s="4">
        <v>1</v>
      </c>
      <c r="C4045" s="2">
        <v>2</v>
      </c>
    </row>
    <row r="4046" spans="1:5" x14ac:dyDescent="0.25">
      <c r="A4046">
        <v>4045</v>
      </c>
      <c r="B4046" s="4">
        <v>1</v>
      </c>
    </row>
    <row r="4047" spans="1:5" x14ac:dyDescent="0.25">
      <c r="A4047">
        <v>4046</v>
      </c>
      <c r="B4047" s="4">
        <v>1</v>
      </c>
    </row>
    <row r="4048" spans="1:5" x14ac:dyDescent="0.25">
      <c r="A4048">
        <v>4047</v>
      </c>
      <c r="B4048" s="4">
        <v>1</v>
      </c>
    </row>
    <row r="4049" spans="1:5" x14ac:dyDescent="0.25">
      <c r="A4049">
        <v>4048</v>
      </c>
      <c r="B4049" s="4">
        <v>1</v>
      </c>
      <c r="E4049" s="5">
        <v>4</v>
      </c>
    </row>
    <row r="4050" spans="1:5" x14ac:dyDescent="0.25">
      <c r="A4050">
        <v>4049</v>
      </c>
      <c r="B4050" s="4">
        <v>1</v>
      </c>
      <c r="E4050" s="5">
        <v>4</v>
      </c>
    </row>
    <row r="4051" spans="1:5" x14ac:dyDescent="0.25">
      <c r="A4051">
        <v>4050</v>
      </c>
      <c r="B4051" s="4">
        <v>1</v>
      </c>
      <c r="E4051" s="5">
        <v>4</v>
      </c>
    </row>
    <row r="4052" spans="1:5" x14ac:dyDescent="0.25">
      <c r="A4052">
        <v>4051</v>
      </c>
      <c r="B4052" s="4">
        <v>1</v>
      </c>
      <c r="E4052" s="5">
        <v>4</v>
      </c>
    </row>
    <row r="4053" spans="1:5" x14ac:dyDescent="0.25">
      <c r="A4053">
        <v>4052</v>
      </c>
      <c r="B4053" s="4">
        <v>1</v>
      </c>
      <c r="E4053" s="5">
        <v>4</v>
      </c>
    </row>
    <row r="4054" spans="1:5" x14ac:dyDescent="0.25">
      <c r="A4054">
        <v>4053</v>
      </c>
      <c r="B4054" s="4">
        <v>1</v>
      </c>
      <c r="D4054" s="3">
        <v>3</v>
      </c>
      <c r="E4054" s="5">
        <v>4</v>
      </c>
    </row>
    <row r="4055" spans="1:5" x14ac:dyDescent="0.25">
      <c r="A4055">
        <v>4054</v>
      </c>
      <c r="D4055" s="3">
        <v>3</v>
      </c>
      <c r="E4055" s="5">
        <v>4</v>
      </c>
    </row>
    <row r="4056" spans="1:5" x14ac:dyDescent="0.25">
      <c r="A4056">
        <v>4055</v>
      </c>
      <c r="D4056" s="3">
        <v>3</v>
      </c>
      <c r="E4056" s="5">
        <v>4</v>
      </c>
    </row>
    <row r="4057" spans="1:5" x14ac:dyDescent="0.25">
      <c r="A4057">
        <v>4056</v>
      </c>
      <c r="D4057" s="3">
        <v>3</v>
      </c>
      <c r="E4057" s="5">
        <v>4</v>
      </c>
    </row>
    <row r="4058" spans="1:5" x14ac:dyDescent="0.25">
      <c r="A4058">
        <v>4057</v>
      </c>
      <c r="D4058" s="3">
        <v>3</v>
      </c>
      <c r="E4058" s="5">
        <v>4</v>
      </c>
    </row>
    <row r="4059" spans="1:5" x14ac:dyDescent="0.25">
      <c r="A4059">
        <v>4058</v>
      </c>
      <c r="D4059" s="3">
        <v>3</v>
      </c>
      <c r="E4059" s="5">
        <v>4</v>
      </c>
    </row>
    <row r="4060" spans="1:5" x14ac:dyDescent="0.25">
      <c r="A4060">
        <v>4059</v>
      </c>
      <c r="D4060" s="3">
        <v>3</v>
      </c>
    </row>
    <row r="4061" spans="1:5" x14ac:dyDescent="0.25">
      <c r="A4061">
        <v>4060</v>
      </c>
      <c r="C4061" s="2">
        <v>2</v>
      </c>
      <c r="D4061" s="3">
        <v>3</v>
      </c>
    </row>
    <row r="4062" spans="1:5" x14ac:dyDescent="0.25">
      <c r="A4062">
        <v>4061</v>
      </c>
      <c r="C4062" s="2">
        <v>2</v>
      </c>
      <c r="D4062" s="3">
        <v>3</v>
      </c>
    </row>
    <row r="4063" spans="1:5" x14ac:dyDescent="0.25">
      <c r="A4063">
        <v>4062</v>
      </c>
      <c r="C4063" s="2">
        <v>2</v>
      </c>
      <c r="D4063" s="3">
        <v>3</v>
      </c>
    </row>
    <row r="4064" spans="1:5" x14ac:dyDescent="0.25">
      <c r="A4064">
        <v>4063</v>
      </c>
      <c r="C4064" s="2">
        <v>2</v>
      </c>
      <c r="D4064" s="3">
        <v>3</v>
      </c>
    </row>
    <row r="4065" spans="1:5" x14ac:dyDescent="0.25">
      <c r="A4065">
        <v>4064</v>
      </c>
      <c r="C4065" s="2">
        <v>2</v>
      </c>
    </row>
    <row r="4066" spans="1:5" x14ac:dyDescent="0.25">
      <c r="A4066">
        <v>4065</v>
      </c>
      <c r="C4066" s="2">
        <v>2</v>
      </c>
    </row>
    <row r="4067" spans="1:5" x14ac:dyDescent="0.25">
      <c r="A4067">
        <v>4066</v>
      </c>
      <c r="C4067" s="2">
        <v>2</v>
      </c>
    </row>
    <row r="4068" spans="1:5" x14ac:dyDescent="0.25">
      <c r="A4068">
        <v>4067</v>
      </c>
      <c r="C4068" s="2">
        <v>2</v>
      </c>
    </row>
    <row r="4069" spans="1:5" x14ac:dyDescent="0.25">
      <c r="A4069">
        <v>4068</v>
      </c>
      <c r="C4069" s="2">
        <v>2</v>
      </c>
    </row>
    <row r="4070" spans="1:5" x14ac:dyDescent="0.25">
      <c r="A4070">
        <v>4069</v>
      </c>
      <c r="C4070" s="2">
        <v>2</v>
      </c>
    </row>
    <row r="4071" spans="1:5" x14ac:dyDescent="0.25">
      <c r="A4071">
        <v>4070</v>
      </c>
      <c r="B4071" s="4">
        <v>1</v>
      </c>
      <c r="C4071" s="2">
        <v>2</v>
      </c>
    </row>
    <row r="4072" spans="1:5" x14ac:dyDescent="0.25">
      <c r="A4072">
        <v>4071</v>
      </c>
      <c r="B4072" s="4">
        <v>1</v>
      </c>
      <c r="C4072" s="2">
        <v>2</v>
      </c>
    </row>
    <row r="4073" spans="1:5" x14ac:dyDescent="0.25">
      <c r="A4073">
        <v>4072</v>
      </c>
      <c r="B4073" s="4">
        <v>1</v>
      </c>
    </row>
    <row r="4074" spans="1:5" x14ac:dyDescent="0.25">
      <c r="A4074">
        <v>4073</v>
      </c>
      <c r="B4074" s="4">
        <v>1</v>
      </c>
      <c r="E4074" s="5">
        <v>4</v>
      </c>
    </row>
    <row r="4075" spans="1:5" x14ac:dyDescent="0.25">
      <c r="A4075">
        <v>4074</v>
      </c>
      <c r="B4075" s="4">
        <v>1</v>
      </c>
      <c r="E4075" s="5">
        <v>4</v>
      </c>
    </row>
    <row r="4076" spans="1:5" x14ac:dyDescent="0.25">
      <c r="A4076">
        <v>4075</v>
      </c>
      <c r="B4076" s="4">
        <v>1</v>
      </c>
      <c r="E4076" s="5">
        <v>4</v>
      </c>
    </row>
    <row r="4077" spans="1:5" x14ac:dyDescent="0.25">
      <c r="A4077">
        <v>4076</v>
      </c>
      <c r="B4077" s="4">
        <v>1</v>
      </c>
      <c r="E4077" s="5">
        <v>4</v>
      </c>
    </row>
    <row r="4078" spans="1:5" x14ac:dyDescent="0.25">
      <c r="A4078">
        <v>4077</v>
      </c>
      <c r="B4078" s="4">
        <v>1</v>
      </c>
      <c r="E4078" s="5">
        <v>4</v>
      </c>
    </row>
    <row r="4079" spans="1:5" x14ac:dyDescent="0.25">
      <c r="A4079">
        <v>4078</v>
      </c>
      <c r="B4079" s="4">
        <v>1</v>
      </c>
      <c r="D4079" s="3">
        <v>3</v>
      </c>
      <c r="E4079" s="5">
        <v>4</v>
      </c>
    </row>
    <row r="4080" spans="1:5" x14ac:dyDescent="0.25">
      <c r="A4080">
        <v>4079</v>
      </c>
      <c r="B4080" s="4">
        <v>1</v>
      </c>
      <c r="D4080" s="3">
        <v>3</v>
      </c>
      <c r="E4080" s="5">
        <v>4</v>
      </c>
    </row>
    <row r="4081" spans="1:6" x14ac:dyDescent="0.25">
      <c r="A4081">
        <v>4080</v>
      </c>
      <c r="B4081" s="4">
        <v>1</v>
      </c>
      <c r="D4081" s="3">
        <v>3</v>
      </c>
      <c r="E4081" s="5">
        <v>4</v>
      </c>
    </row>
    <row r="4082" spans="1:6" x14ac:dyDescent="0.25">
      <c r="A4082">
        <v>4081</v>
      </c>
      <c r="D4082" s="3">
        <v>3</v>
      </c>
      <c r="E4082" s="5">
        <v>4</v>
      </c>
    </row>
    <row r="4083" spans="1:6" x14ac:dyDescent="0.25">
      <c r="A4083">
        <v>4082</v>
      </c>
      <c r="D4083" s="3">
        <v>3</v>
      </c>
      <c r="E4083" s="5">
        <v>4</v>
      </c>
      <c r="F4083" t="s">
        <v>22</v>
      </c>
    </row>
    <row r="4084" spans="1:6" x14ac:dyDescent="0.25">
      <c r="A4084">
        <v>4083</v>
      </c>
    </row>
    <row r="4085" spans="1:6" x14ac:dyDescent="0.25">
      <c r="A4085">
        <v>4084</v>
      </c>
      <c r="F4085" t="s">
        <v>22</v>
      </c>
    </row>
    <row r="4086" spans="1:6" x14ac:dyDescent="0.25">
      <c r="A4086">
        <v>4085</v>
      </c>
      <c r="C4086" s="2">
        <v>2</v>
      </c>
    </row>
    <row r="4087" spans="1:6" x14ac:dyDescent="0.25">
      <c r="A4087">
        <v>4086</v>
      </c>
      <c r="C4087" s="2">
        <v>2</v>
      </c>
    </row>
    <row r="4088" spans="1:6" x14ac:dyDescent="0.25">
      <c r="A4088">
        <v>4087</v>
      </c>
      <c r="C4088" s="2">
        <v>2</v>
      </c>
    </row>
    <row r="4089" spans="1:6" x14ac:dyDescent="0.25">
      <c r="A4089">
        <v>4088</v>
      </c>
      <c r="C4089" s="2">
        <v>2</v>
      </c>
    </row>
    <row r="4090" spans="1:6" x14ac:dyDescent="0.25">
      <c r="A4090">
        <v>4089</v>
      </c>
      <c r="C4090" s="2">
        <v>2</v>
      </c>
    </row>
    <row r="4091" spans="1:6" x14ac:dyDescent="0.25">
      <c r="A4091">
        <v>4090</v>
      </c>
      <c r="C4091" s="2">
        <v>2</v>
      </c>
    </row>
    <row r="4092" spans="1:6" x14ac:dyDescent="0.25">
      <c r="A4092">
        <v>4091</v>
      </c>
      <c r="B4092" s="4">
        <v>1</v>
      </c>
      <c r="C4092" s="2">
        <v>2</v>
      </c>
    </row>
    <row r="4093" spans="1:6" x14ac:dyDescent="0.25">
      <c r="A4093">
        <v>4092</v>
      </c>
      <c r="B4093" s="4">
        <v>1</v>
      </c>
      <c r="C4093" s="2">
        <v>2</v>
      </c>
    </row>
    <row r="4094" spans="1:6" x14ac:dyDescent="0.25">
      <c r="A4094">
        <v>4093</v>
      </c>
      <c r="B4094" s="4">
        <v>1</v>
      </c>
      <c r="C4094" s="2">
        <v>2</v>
      </c>
    </row>
    <row r="4095" spans="1:6" x14ac:dyDescent="0.25">
      <c r="A4095">
        <v>4094</v>
      </c>
      <c r="B4095" s="4">
        <v>1</v>
      </c>
      <c r="C4095" s="2">
        <v>2</v>
      </c>
    </row>
    <row r="4096" spans="1:6" x14ac:dyDescent="0.25">
      <c r="A4096">
        <v>4095</v>
      </c>
      <c r="B4096" s="4">
        <v>1</v>
      </c>
      <c r="C4096" s="2">
        <v>2</v>
      </c>
    </row>
    <row r="4097" spans="1:5" x14ac:dyDescent="0.25">
      <c r="A4097">
        <v>4096</v>
      </c>
      <c r="B4097" s="4">
        <v>1</v>
      </c>
    </row>
    <row r="4098" spans="1:5" x14ac:dyDescent="0.25">
      <c r="A4098">
        <v>4097</v>
      </c>
      <c r="B4098" s="4">
        <v>1</v>
      </c>
    </row>
    <row r="4099" spans="1:5" x14ac:dyDescent="0.25">
      <c r="A4099">
        <v>4098</v>
      </c>
      <c r="B4099" s="4">
        <v>1</v>
      </c>
      <c r="E4099" s="5">
        <v>4</v>
      </c>
    </row>
    <row r="4100" spans="1:5" x14ac:dyDescent="0.25">
      <c r="A4100">
        <v>4099</v>
      </c>
      <c r="B4100" s="4">
        <v>1</v>
      </c>
      <c r="D4100" s="3">
        <v>3</v>
      </c>
      <c r="E4100" s="5">
        <v>4</v>
      </c>
    </row>
    <row r="4101" spans="1:5" x14ac:dyDescent="0.25">
      <c r="A4101">
        <v>4100</v>
      </c>
      <c r="B4101" s="4">
        <v>1</v>
      </c>
      <c r="D4101" s="3">
        <v>3</v>
      </c>
      <c r="E4101" s="5">
        <v>4</v>
      </c>
    </row>
    <row r="4102" spans="1:5" x14ac:dyDescent="0.25">
      <c r="A4102">
        <v>4101</v>
      </c>
      <c r="D4102" s="3">
        <v>3</v>
      </c>
      <c r="E4102" s="5">
        <v>4</v>
      </c>
    </row>
    <row r="4103" spans="1:5" x14ac:dyDescent="0.25">
      <c r="A4103">
        <v>4102</v>
      </c>
      <c r="D4103" s="3">
        <v>3</v>
      </c>
      <c r="E4103" s="5">
        <v>4</v>
      </c>
    </row>
    <row r="4104" spans="1:5" x14ac:dyDescent="0.25">
      <c r="A4104">
        <v>4103</v>
      </c>
      <c r="D4104" s="3">
        <v>3</v>
      </c>
      <c r="E4104" s="5">
        <v>4</v>
      </c>
    </row>
    <row r="4105" spans="1:5" x14ac:dyDescent="0.25">
      <c r="A4105">
        <v>4104</v>
      </c>
      <c r="D4105" s="3">
        <v>3</v>
      </c>
      <c r="E4105" s="5">
        <v>4</v>
      </c>
    </row>
    <row r="4106" spans="1:5" x14ac:dyDescent="0.25">
      <c r="A4106">
        <v>4105</v>
      </c>
      <c r="D4106" s="3">
        <v>3</v>
      </c>
      <c r="E4106" s="5">
        <v>4</v>
      </c>
    </row>
    <row r="4107" spans="1:5" x14ac:dyDescent="0.25">
      <c r="A4107">
        <v>4106</v>
      </c>
      <c r="D4107" s="3">
        <v>3</v>
      </c>
    </row>
    <row r="4108" spans="1:5" x14ac:dyDescent="0.25">
      <c r="A4108">
        <v>4107</v>
      </c>
      <c r="D4108" s="3">
        <v>3</v>
      </c>
    </row>
    <row r="4109" spans="1:5" x14ac:dyDescent="0.25">
      <c r="A4109">
        <v>4108</v>
      </c>
    </row>
    <row r="4110" spans="1:5" x14ac:dyDescent="0.25">
      <c r="A4110">
        <v>4109</v>
      </c>
    </row>
    <row r="4111" spans="1:5" x14ac:dyDescent="0.25">
      <c r="A4111">
        <v>4110</v>
      </c>
    </row>
    <row r="4112" spans="1:5" x14ac:dyDescent="0.25">
      <c r="A4112">
        <v>4111</v>
      </c>
    </row>
    <row r="4113" spans="1:5" x14ac:dyDescent="0.25">
      <c r="A4113">
        <v>4112</v>
      </c>
    </row>
    <row r="4114" spans="1:5" x14ac:dyDescent="0.25">
      <c r="A4114">
        <v>4113</v>
      </c>
    </row>
    <row r="4115" spans="1:5" x14ac:dyDescent="0.25">
      <c r="A4115">
        <v>4114</v>
      </c>
    </row>
    <row r="4116" spans="1:5" x14ac:dyDescent="0.25">
      <c r="A4116">
        <v>4115</v>
      </c>
    </row>
    <row r="4117" spans="1:5" x14ac:dyDescent="0.25">
      <c r="A4117">
        <v>4116</v>
      </c>
      <c r="B4117" s="4">
        <v>1</v>
      </c>
      <c r="C4117" s="2">
        <v>2</v>
      </c>
    </row>
    <row r="4118" spans="1:5" x14ac:dyDescent="0.25">
      <c r="A4118">
        <v>4117</v>
      </c>
      <c r="B4118" s="4">
        <v>1</v>
      </c>
      <c r="C4118" s="2">
        <v>2</v>
      </c>
    </row>
    <row r="4119" spans="1:5" x14ac:dyDescent="0.25">
      <c r="A4119">
        <v>4118</v>
      </c>
      <c r="B4119" s="4">
        <v>1</v>
      </c>
      <c r="C4119" s="2">
        <v>2</v>
      </c>
    </row>
    <row r="4120" spans="1:5" x14ac:dyDescent="0.25">
      <c r="A4120">
        <v>4119</v>
      </c>
      <c r="B4120" s="4">
        <v>1</v>
      </c>
      <c r="C4120" s="2">
        <v>2</v>
      </c>
    </row>
    <row r="4121" spans="1:5" x14ac:dyDescent="0.25">
      <c r="A4121">
        <v>4120</v>
      </c>
      <c r="B4121" s="4">
        <v>1</v>
      </c>
      <c r="C4121" s="2">
        <v>2</v>
      </c>
    </row>
    <row r="4122" spans="1:5" x14ac:dyDescent="0.25">
      <c r="A4122">
        <v>4121</v>
      </c>
      <c r="B4122" s="4">
        <v>1</v>
      </c>
      <c r="C4122" s="2">
        <v>2</v>
      </c>
    </row>
    <row r="4123" spans="1:5" x14ac:dyDescent="0.25">
      <c r="A4123">
        <v>4122</v>
      </c>
      <c r="B4123" s="4">
        <v>1</v>
      </c>
      <c r="C4123" s="2">
        <v>2</v>
      </c>
    </row>
    <row r="4124" spans="1:5" x14ac:dyDescent="0.25">
      <c r="A4124">
        <v>4123</v>
      </c>
      <c r="B4124" s="4">
        <v>1</v>
      </c>
      <c r="C4124" s="2">
        <v>2</v>
      </c>
    </row>
    <row r="4125" spans="1:5" x14ac:dyDescent="0.25">
      <c r="A4125">
        <v>4124</v>
      </c>
      <c r="D4125" s="3">
        <v>3</v>
      </c>
      <c r="E4125" s="5">
        <v>4</v>
      </c>
    </row>
    <row r="4126" spans="1:5" x14ac:dyDescent="0.25">
      <c r="A4126">
        <v>4125</v>
      </c>
      <c r="D4126" s="3">
        <v>3</v>
      </c>
      <c r="E4126" s="5">
        <v>4</v>
      </c>
    </row>
    <row r="4127" spans="1:5" x14ac:dyDescent="0.25">
      <c r="A4127">
        <v>4126</v>
      </c>
      <c r="D4127" s="3">
        <v>3</v>
      </c>
      <c r="E4127" s="5">
        <v>4</v>
      </c>
    </row>
    <row r="4128" spans="1:5" x14ac:dyDescent="0.25">
      <c r="A4128">
        <v>4127</v>
      </c>
      <c r="D4128" s="3">
        <v>3</v>
      </c>
      <c r="E4128" s="5">
        <v>4</v>
      </c>
    </row>
    <row r="4129" spans="1:5" x14ac:dyDescent="0.25">
      <c r="A4129">
        <v>4128</v>
      </c>
      <c r="D4129" s="3">
        <v>3</v>
      </c>
      <c r="E4129" s="5">
        <v>4</v>
      </c>
    </row>
    <row r="4130" spans="1:5" x14ac:dyDescent="0.25">
      <c r="A4130">
        <v>4129</v>
      </c>
      <c r="D4130" s="3">
        <v>3</v>
      </c>
      <c r="E4130" s="5">
        <v>4</v>
      </c>
    </row>
    <row r="4131" spans="1:5" x14ac:dyDescent="0.25">
      <c r="A4131">
        <v>4130</v>
      </c>
      <c r="D4131" s="3">
        <v>3</v>
      </c>
      <c r="E4131" s="5">
        <v>4</v>
      </c>
    </row>
    <row r="4132" spans="1:5" x14ac:dyDescent="0.25">
      <c r="A4132">
        <v>4131</v>
      </c>
      <c r="D4132" s="3">
        <v>3</v>
      </c>
      <c r="E4132" s="5">
        <v>4</v>
      </c>
    </row>
    <row r="4133" spans="1:5" x14ac:dyDescent="0.25">
      <c r="A4133">
        <v>4132</v>
      </c>
      <c r="D4133" s="3">
        <v>3</v>
      </c>
      <c r="E4133" s="5">
        <v>4</v>
      </c>
    </row>
    <row r="4134" spans="1:5" x14ac:dyDescent="0.25">
      <c r="A4134">
        <v>4133</v>
      </c>
    </row>
    <row r="4135" spans="1:5" x14ac:dyDescent="0.25">
      <c r="A4135">
        <v>4134</v>
      </c>
    </row>
    <row r="4136" spans="1:5" x14ac:dyDescent="0.25">
      <c r="A4136">
        <v>4135</v>
      </c>
    </row>
    <row r="4137" spans="1:5" x14ac:dyDescent="0.25">
      <c r="A4137">
        <v>4136</v>
      </c>
      <c r="B4137" s="4">
        <v>1</v>
      </c>
    </row>
    <row r="4138" spans="1:5" x14ac:dyDescent="0.25">
      <c r="A4138">
        <v>4137</v>
      </c>
      <c r="B4138" s="4">
        <v>1</v>
      </c>
    </row>
    <row r="4139" spans="1:5" x14ac:dyDescent="0.25">
      <c r="A4139">
        <v>4138</v>
      </c>
      <c r="B4139" s="4">
        <v>1</v>
      </c>
    </row>
    <row r="4140" spans="1:5" x14ac:dyDescent="0.25">
      <c r="A4140">
        <v>4139</v>
      </c>
      <c r="B4140" s="4">
        <v>1</v>
      </c>
    </row>
    <row r="4141" spans="1:5" x14ac:dyDescent="0.25">
      <c r="A4141">
        <v>4140</v>
      </c>
      <c r="B4141" s="4">
        <v>1</v>
      </c>
    </row>
    <row r="4142" spans="1:5" x14ac:dyDescent="0.25">
      <c r="A4142">
        <v>4141</v>
      </c>
      <c r="B4142" s="4">
        <v>1</v>
      </c>
    </row>
    <row r="4143" spans="1:5" x14ac:dyDescent="0.25">
      <c r="A4143">
        <v>4142</v>
      </c>
      <c r="B4143" s="4">
        <v>1</v>
      </c>
      <c r="C4143" s="2">
        <v>2</v>
      </c>
    </row>
    <row r="4144" spans="1:5" x14ac:dyDescent="0.25">
      <c r="A4144">
        <v>4143</v>
      </c>
      <c r="B4144" s="4">
        <v>1</v>
      </c>
      <c r="C4144" s="2">
        <v>2</v>
      </c>
    </row>
    <row r="4145" spans="1:5" x14ac:dyDescent="0.25">
      <c r="A4145">
        <v>4144</v>
      </c>
      <c r="B4145" s="4">
        <v>1</v>
      </c>
      <c r="C4145" s="2">
        <v>2</v>
      </c>
    </row>
    <row r="4146" spans="1:5" x14ac:dyDescent="0.25">
      <c r="A4146">
        <v>4145</v>
      </c>
      <c r="C4146" s="2">
        <v>2</v>
      </c>
    </row>
    <row r="4147" spans="1:5" x14ac:dyDescent="0.25">
      <c r="A4147">
        <v>4146</v>
      </c>
      <c r="C4147" s="2">
        <v>2</v>
      </c>
    </row>
    <row r="4148" spans="1:5" x14ac:dyDescent="0.25">
      <c r="A4148">
        <v>4147</v>
      </c>
      <c r="C4148" s="2">
        <v>2</v>
      </c>
      <c r="D4148" s="3">
        <v>3</v>
      </c>
    </row>
    <row r="4149" spans="1:5" x14ac:dyDescent="0.25">
      <c r="A4149">
        <v>4148</v>
      </c>
      <c r="D4149" s="3">
        <v>3</v>
      </c>
    </row>
    <row r="4150" spans="1:5" x14ac:dyDescent="0.25">
      <c r="A4150">
        <v>4149</v>
      </c>
      <c r="D4150" s="3">
        <v>3</v>
      </c>
      <c r="E4150" s="5">
        <v>4</v>
      </c>
    </row>
    <row r="4151" spans="1:5" x14ac:dyDescent="0.25">
      <c r="A4151">
        <v>4150</v>
      </c>
      <c r="D4151" s="3">
        <v>3</v>
      </c>
      <c r="E4151" s="5">
        <v>4</v>
      </c>
    </row>
    <row r="4152" spans="1:5" x14ac:dyDescent="0.25">
      <c r="A4152">
        <v>4151</v>
      </c>
      <c r="D4152" s="3">
        <v>3</v>
      </c>
      <c r="E4152" s="5">
        <v>4</v>
      </c>
    </row>
    <row r="4153" spans="1:5" x14ac:dyDescent="0.25">
      <c r="A4153">
        <v>4152</v>
      </c>
      <c r="D4153" s="3">
        <v>3</v>
      </c>
      <c r="E4153" s="5">
        <v>4</v>
      </c>
    </row>
    <row r="4154" spans="1:5" x14ac:dyDescent="0.25">
      <c r="A4154">
        <v>4153</v>
      </c>
      <c r="D4154" s="3">
        <v>3</v>
      </c>
      <c r="E4154" s="5">
        <v>4</v>
      </c>
    </row>
    <row r="4155" spans="1:5" x14ac:dyDescent="0.25">
      <c r="A4155">
        <v>4154</v>
      </c>
      <c r="D4155" s="3">
        <v>3</v>
      </c>
      <c r="E4155" s="5">
        <v>4</v>
      </c>
    </row>
    <row r="4156" spans="1:5" x14ac:dyDescent="0.25">
      <c r="A4156">
        <v>4155</v>
      </c>
      <c r="E4156" s="5">
        <v>4</v>
      </c>
    </row>
    <row r="4157" spans="1:5" x14ac:dyDescent="0.25">
      <c r="A4157">
        <v>4156</v>
      </c>
      <c r="E4157" s="5">
        <v>4</v>
      </c>
    </row>
    <row r="4158" spans="1:5" x14ac:dyDescent="0.25">
      <c r="A4158">
        <v>4157</v>
      </c>
    </row>
    <row r="4159" spans="1:5" x14ac:dyDescent="0.25">
      <c r="A4159">
        <v>4158</v>
      </c>
      <c r="B4159" s="4">
        <v>1</v>
      </c>
    </row>
    <row r="4160" spans="1:5" x14ac:dyDescent="0.25">
      <c r="A4160">
        <v>4159</v>
      </c>
      <c r="B4160" s="4">
        <v>1</v>
      </c>
    </row>
    <row r="4161" spans="1:5" x14ac:dyDescent="0.25">
      <c r="A4161">
        <v>4160</v>
      </c>
      <c r="B4161" s="4">
        <v>1</v>
      </c>
    </row>
    <row r="4162" spans="1:5" x14ac:dyDescent="0.25">
      <c r="A4162">
        <v>4161</v>
      </c>
      <c r="B4162" s="4">
        <v>1</v>
      </c>
    </row>
    <row r="4163" spans="1:5" x14ac:dyDescent="0.25">
      <c r="A4163">
        <v>4162</v>
      </c>
      <c r="B4163" s="4">
        <v>1</v>
      </c>
    </row>
    <row r="4164" spans="1:5" x14ac:dyDescent="0.25">
      <c r="A4164">
        <v>4163</v>
      </c>
      <c r="B4164" s="4">
        <v>1</v>
      </c>
    </row>
    <row r="4165" spans="1:5" x14ac:dyDescent="0.25">
      <c r="A4165">
        <v>4164</v>
      </c>
      <c r="B4165" s="4">
        <v>1</v>
      </c>
      <c r="C4165" s="2">
        <v>2</v>
      </c>
    </row>
    <row r="4166" spans="1:5" x14ac:dyDescent="0.25">
      <c r="A4166">
        <v>4165</v>
      </c>
      <c r="B4166" s="4">
        <v>1</v>
      </c>
      <c r="C4166" s="2">
        <v>2</v>
      </c>
    </row>
    <row r="4167" spans="1:5" x14ac:dyDescent="0.25">
      <c r="A4167">
        <v>4166</v>
      </c>
      <c r="B4167" s="4">
        <v>1</v>
      </c>
      <c r="C4167" s="2">
        <v>2</v>
      </c>
    </row>
    <row r="4168" spans="1:5" x14ac:dyDescent="0.25">
      <c r="A4168">
        <v>4167</v>
      </c>
      <c r="C4168" s="2">
        <v>2</v>
      </c>
    </row>
    <row r="4169" spans="1:5" x14ac:dyDescent="0.25">
      <c r="A4169">
        <v>4168</v>
      </c>
      <c r="C4169" s="2">
        <v>2</v>
      </c>
    </row>
    <row r="4170" spans="1:5" x14ac:dyDescent="0.25">
      <c r="A4170">
        <v>4169</v>
      </c>
      <c r="C4170" s="2">
        <v>2</v>
      </c>
    </row>
    <row r="4171" spans="1:5" x14ac:dyDescent="0.25">
      <c r="A4171">
        <v>4170</v>
      </c>
      <c r="C4171" s="2">
        <v>2</v>
      </c>
    </row>
    <row r="4172" spans="1:5" x14ac:dyDescent="0.25">
      <c r="A4172">
        <v>4171</v>
      </c>
      <c r="C4172" s="2">
        <v>2</v>
      </c>
      <c r="D4172" s="3">
        <v>3</v>
      </c>
    </row>
    <row r="4173" spans="1:5" x14ac:dyDescent="0.25">
      <c r="A4173">
        <v>4172</v>
      </c>
      <c r="D4173" s="3">
        <v>3</v>
      </c>
    </row>
    <row r="4174" spans="1:5" x14ac:dyDescent="0.25">
      <c r="A4174">
        <v>4173</v>
      </c>
      <c r="D4174" s="3">
        <v>3</v>
      </c>
      <c r="E4174" s="5">
        <v>4</v>
      </c>
    </row>
    <row r="4175" spans="1:5" x14ac:dyDescent="0.25">
      <c r="A4175">
        <v>4174</v>
      </c>
      <c r="D4175" s="3">
        <v>3</v>
      </c>
      <c r="E4175" s="5">
        <v>4</v>
      </c>
    </row>
    <row r="4176" spans="1:5" x14ac:dyDescent="0.25">
      <c r="A4176">
        <v>4175</v>
      </c>
      <c r="D4176" s="3">
        <v>3</v>
      </c>
      <c r="E4176" s="5">
        <v>4</v>
      </c>
    </row>
    <row r="4177" spans="1:5" x14ac:dyDescent="0.25">
      <c r="A4177">
        <v>4176</v>
      </c>
      <c r="D4177" s="3">
        <v>3</v>
      </c>
      <c r="E4177" s="5">
        <v>4</v>
      </c>
    </row>
    <row r="4178" spans="1:5" x14ac:dyDescent="0.25">
      <c r="A4178">
        <v>4177</v>
      </c>
      <c r="D4178" s="3">
        <v>3</v>
      </c>
      <c r="E4178" s="5">
        <v>4</v>
      </c>
    </row>
    <row r="4179" spans="1:5" x14ac:dyDescent="0.25">
      <c r="A4179">
        <v>4178</v>
      </c>
      <c r="E4179" s="5">
        <v>4</v>
      </c>
    </row>
    <row r="4180" spans="1:5" x14ac:dyDescent="0.25">
      <c r="A4180">
        <v>4179</v>
      </c>
      <c r="E4180" s="5">
        <v>4</v>
      </c>
    </row>
    <row r="4181" spans="1:5" x14ac:dyDescent="0.25">
      <c r="A4181">
        <v>4180</v>
      </c>
      <c r="E4181" s="5">
        <v>4</v>
      </c>
    </row>
    <row r="4182" spans="1:5" x14ac:dyDescent="0.25">
      <c r="A4182">
        <v>4181</v>
      </c>
      <c r="B4182" s="4">
        <v>1</v>
      </c>
    </row>
    <row r="4183" spans="1:5" x14ac:dyDescent="0.25">
      <c r="A4183">
        <v>4182</v>
      </c>
      <c r="B4183" s="4">
        <v>1</v>
      </c>
    </row>
    <row r="4184" spans="1:5" x14ac:dyDescent="0.25">
      <c r="A4184">
        <v>4183</v>
      </c>
      <c r="B4184" s="4">
        <v>1</v>
      </c>
    </row>
    <row r="4185" spans="1:5" x14ac:dyDescent="0.25">
      <c r="A4185">
        <v>4184</v>
      </c>
      <c r="B4185" s="4">
        <v>1</v>
      </c>
    </row>
    <row r="4186" spans="1:5" x14ac:dyDescent="0.25">
      <c r="A4186">
        <v>4185</v>
      </c>
      <c r="B4186" s="4">
        <v>1</v>
      </c>
    </row>
    <row r="4187" spans="1:5" x14ac:dyDescent="0.25">
      <c r="A4187">
        <v>4186</v>
      </c>
      <c r="B4187" s="4">
        <v>1</v>
      </c>
    </row>
    <row r="4188" spans="1:5" x14ac:dyDescent="0.25">
      <c r="A4188">
        <v>4187</v>
      </c>
      <c r="B4188" s="4">
        <v>1</v>
      </c>
    </row>
    <row r="4189" spans="1:5" x14ac:dyDescent="0.25">
      <c r="A4189">
        <v>4188</v>
      </c>
      <c r="B4189" s="4">
        <v>1</v>
      </c>
      <c r="C4189" s="2">
        <v>2</v>
      </c>
    </row>
    <row r="4190" spans="1:5" x14ac:dyDescent="0.25">
      <c r="A4190">
        <v>4189</v>
      </c>
      <c r="B4190" s="4">
        <v>1</v>
      </c>
      <c r="C4190" s="2">
        <v>2</v>
      </c>
    </row>
    <row r="4191" spans="1:5" x14ac:dyDescent="0.25">
      <c r="A4191">
        <v>4190</v>
      </c>
      <c r="C4191" s="2">
        <v>2</v>
      </c>
    </row>
    <row r="4192" spans="1:5" x14ac:dyDescent="0.25">
      <c r="A4192">
        <v>4191</v>
      </c>
      <c r="C4192" s="2">
        <v>2</v>
      </c>
    </row>
    <row r="4193" spans="1:5" x14ac:dyDescent="0.25">
      <c r="A4193">
        <v>4192</v>
      </c>
      <c r="C4193" s="2">
        <v>2</v>
      </c>
    </row>
    <row r="4194" spans="1:5" x14ac:dyDescent="0.25">
      <c r="A4194">
        <v>4193</v>
      </c>
      <c r="C4194" s="2">
        <v>2</v>
      </c>
    </row>
    <row r="4195" spans="1:5" x14ac:dyDescent="0.25">
      <c r="A4195">
        <v>4194</v>
      </c>
      <c r="C4195" s="2">
        <v>2</v>
      </c>
    </row>
    <row r="4196" spans="1:5" x14ac:dyDescent="0.25">
      <c r="A4196">
        <v>4195</v>
      </c>
      <c r="C4196" s="2">
        <v>2</v>
      </c>
      <c r="D4196" s="3">
        <v>3</v>
      </c>
    </row>
    <row r="4197" spans="1:5" x14ac:dyDescent="0.25">
      <c r="A4197">
        <v>4196</v>
      </c>
      <c r="D4197" s="3">
        <v>3</v>
      </c>
    </row>
    <row r="4198" spans="1:5" x14ac:dyDescent="0.25">
      <c r="A4198">
        <v>4197</v>
      </c>
      <c r="D4198" s="3">
        <v>3</v>
      </c>
      <c r="E4198" s="5">
        <v>4</v>
      </c>
    </row>
    <row r="4199" spans="1:5" x14ac:dyDescent="0.25">
      <c r="A4199">
        <v>4198</v>
      </c>
      <c r="D4199" s="3">
        <v>3</v>
      </c>
      <c r="E4199" s="5">
        <v>4</v>
      </c>
    </row>
    <row r="4200" spans="1:5" x14ac:dyDescent="0.25">
      <c r="A4200">
        <v>4199</v>
      </c>
      <c r="D4200" s="3">
        <v>3</v>
      </c>
      <c r="E4200" s="5">
        <v>4</v>
      </c>
    </row>
    <row r="4201" spans="1:5" x14ac:dyDescent="0.25">
      <c r="A4201">
        <v>4200</v>
      </c>
      <c r="D4201" s="3">
        <v>3</v>
      </c>
      <c r="E4201" s="5">
        <v>4</v>
      </c>
    </row>
    <row r="4202" spans="1:5" x14ac:dyDescent="0.25">
      <c r="A4202">
        <v>4201</v>
      </c>
      <c r="D4202" s="3">
        <v>3</v>
      </c>
      <c r="E4202" s="5">
        <v>4</v>
      </c>
    </row>
    <row r="4203" spans="1:5" x14ac:dyDescent="0.25">
      <c r="A4203">
        <v>4202</v>
      </c>
      <c r="E4203" s="5">
        <v>4</v>
      </c>
    </row>
    <row r="4204" spans="1:5" x14ac:dyDescent="0.25">
      <c r="A4204">
        <v>4203</v>
      </c>
      <c r="E4204" s="5">
        <v>4</v>
      </c>
    </row>
    <row r="4205" spans="1:5" x14ac:dyDescent="0.25">
      <c r="A4205">
        <v>4204</v>
      </c>
    </row>
    <row r="4206" spans="1:5" x14ac:dyDescent="0.25">
      <c r="A4206">
        <v>4205</v>
      </c>
    </row>
    <row r="4207" spans="1:5" x14ac:dyDescent="0.25">
      <c r="A4207">
        <v>4206</v>
      </c>
    </row>
    <row r="4208" spans="1:5" x14ac:dyDescent="0.25">
      <c r="A4208">
        <v>4207</v>
      </c>
    </row>
    <row r="4209" spans="1:5" x14ac:dyDescent="0.25">
      <c r="A4209">
        <v>4208</v>
      </c>
      <c r="B4209" s="4">
        <v>1</v>
      </c>
    </row>
    <row r="4210" spans="1:5" x14ac:dyDescent="0.25">
      <c r="A4210">
        <v>4209</v>
      </c>
      <c r="B4210" s="4">
        <v>1</v>
      </c>
    </row>
    <row r="4211" spans="1:5" x14ac:dyDescent="0.25">
      <c r="A4211">
        <v>4210</v>
      </c>
      <c r="B4211" s="4">
        <v>1</v>
      </c>
    </row>
    <row r="4212" spans="1:5" x14ac:dyDescent="0.25">
      <c r="A4212">
        <v>4211</v>
      </c>
      <c r="B4212" s="4">
        <v>1</v>
      </c>
    </row>
    <row r="4213" spans="1:5" x14ac:dyDescent="0.25">
      <c r="A4213">
        <v>4212</v>
      </c>
      <c r="B4213" s="4">
        <v>1</v>
      </c>
    </row>
    <row r="4214" spans="1:5" x14ac:dyDescent="0.25">
      <c r="A4214">
        <v>4213</v>
      </c>
      <c r="B4214" s="4">
        <v>1</v>
      </c>
    </row>
    <row r="4215" spans="1:5" x14ac:dyDescent="0.25">
      <c r="A4215">
        <v>4214</v>
      </c>
      <c r="B4215" s="4">
        <v>1</v>
      </c>
      <c r="C4215" s="2">
        <v>2</v>
      </c>
    </row>
    <row r="4216" spans="1:5" x14ac:dyDescent="0.25">
      <c r="A4216">
        <v>4215</v>
      </c>
      <c r="B4216" s="4">
        <v>1</v>
      </c>
      <c r="C4216" s="2">
        <v>2</v>
      </c>
    </row>
    <row r="4217" spans="1:5" x14ac:dyDescent="0.25">
      <c r="A4217">
        <v>4216</v>
      </c>
      <c r="B4217" s="4">
        <v>1</v>
      </c>
      <c r="C4217" s="2">
        <v>2</v>
      </c>
    </row>
    <row r="4218" spans="1:5" x14ac:dyDescent="0.25">
      <c r="A4218">
        <v>4217</v>
      </c>
      <c r="C4218" s="2">
        <v>2</v>
      </c>
    </row>
    <row r="4219" spans="1:5" x14ac:dyDescent="0.25">
      <c r="A4219">
        <v>4218</v>
      </c>
      <c r="C4219" s="2">
        <v>2</v>
      </c>
    </row>
    <row r="4220" spans="1:5" x14ac:dyDescent="0.25">
      <c r="A4220">
        <v>4219</v>
      </c>
      <c r="C4220" s="2">
        <v>2</v>
      </c>
    </row>
    <row r="4221" spans="1:5" x14ac:dyDescent="0.25">
      <c r="A4221">
        <v>4220</v>
      </c>
      <c r="C4221" s="2">
        <v>2</v>
      </c>
      <c r="D4221" s="3">
        <v>3</v>
      </c>
    </row>
    <row r="4222" spans="1:5" x14ac:dyDescent="0.25">
      <c r="A4222">
        <v>4221</v>
      </c>
      <c r="D4222" s="3">
        <v>3</v>
      </c>
      <c r="E4222" s="5">
        <v>4</v>
      </c>
    </row>
    <row r="4223" spans="1:5" x14ac:dyDescent="0.25">
      <c r="A4223">
        <v>4222</v>
      </c>
      <c r="D4223" s="3">
        <v>3</v>
      </c>
      <c r="E4223" s="5">
        <v>4</v>
      </c>
    </row>
    <row r="4224" spans="1:5" x14ac:dyDescent="0.25">
      <c r="A4224">
        <v>4223</v>
      </c>
      <c r="D4224" s="3">
        <v>3</v>
      </c>
      <c r="E4224" s="5">
        <v>4</v>
      </c>
    </row>
    <row r="4225" spans="1:5" x14ac:dyDescent="0.25">
      <c r="A4225">
        <v>4224</v>
      </c>
      <c r="D4225" s="3">
        <v>3</v>
      </c>
      <c r="E4225" s="5">
        <v>4</v>
      </c>
    </row>
    <row r="4226" spans="1:5" x14ac:dyDescent="0.25">
      <c r="A4226">
        <v>4225</v>
      </c>
      <c r="D4226" s="3">
        <v>3</v>
      </c>
      <c r="E4226" s="5">
        <v>4</v>
      </c>
    </row>
    <row r="4227" spans="1:5" x14ac:dyDescent="0.25">
      <c r="A4227">
        <v>4226</v>
      </c>
      <c r="D4227" s="3">
        <v>3</v>
      </c>
      <c r="E4227" s="5">
        <v>4</v>
      </c>
    </row>
    <row r="4228" spans="1:5" x14ac:dyDescent="0.25">
      <c r="A4228">
        <v>4227</v>
      </c>
      <c r="D4228" s="3">
        <v>3</v>
      </c>
      <c r="E4228" s="5">
        <v>4</v>
      </c>
    </row>
    <row r="4229" spans="1:5" x14ac:dyDescent="0.25">
      <c r="A4229">
        <v>4228</v>
      </c>
      <c r="E4229" s="5">
        <v>4</v>
      </c>
    </row>
    <row r="4230" spans="1:5" x14ac:dyDescent="0.25">
      <c r="A4230">
        <v>4229</v>
      </c>
      <c r="E4230" s="5">
        <v>4</v>
      </c>
    </row>
    <row r="4231" spans="1:5" x14ac:dyDescent="0.25">
      <c r="A4231">
        <v>4230</v>
      </c>
    </row>
    <row r="4232" spans="1:5" x14ac:dyDescent="0.25">
      <c r="A4232">
        <v>4231</v>
      </c>
    </row>
    <row r="4233" spans="1:5" x14ac:dyDescent="0.25">
      <c r="A4233">
        <v>4232</v>
      </c>
      <c r="B4233" s="4">
        <v>1</v>
      </c>
    </row>
    <row r="4234" spans="1:5" x14ac:dyDescent="0.25">
      <c r="A4234">
        <v>4233</v>
      </c>
      <c r="B4234" s="4">
        <v>1</v>
      </c>
    </row>
    <row r="4235" spans="1:5" x14ac:dyDescent="0.25">
      <c r="A4235">
        <v>4234</v>
      </c>
      <c r="B4235" s="4">
        <v>1</v>
      </c>
    </row>
    <row r="4236" spans="1:5" x14ac:dyDescent="0.25">
      <c r="A4236">
        <v>4235</v>
      </c>
      <c r="B4236" s="4">
        <v>1</v>
      </c>
    </row>
    <row r="4237" spans="1:5" x14ac:dyDescent="0.25">
      <c r="A4237">
        <v>4236</v>
      </c>
      <c r="B4237" s="4">
        <v>1</v>
      </c>
    </row>
    <row r="4238" spans="1:5" x14ac:dyDescent="0.25">
      <c r="A4238">
        <v>4237</v>
      </c>
      <c r="B4238" s="4">
        <v>1</v>
      </c>
    </row>
    <row r="4239" spans="1:5" x14ac:dyDescent="0.25">
      <c r="A4239">
        <v>4238</v>
      </c>
      <c r="B4239" s="4">
        <v>1</v>
      </c>
      <c r="C4239" s="2">
        <v>2</v>
      </c>
    </row>
    <row r="4240" spans="1:5" x14ac:dyDescent="0.25">
      <c r="A4240">
        <v>4239</v>
      </c>
      <c r="B4240" s="4">
        <v>1</v>
      </c>
      <c r="C4240" s="2">
        <v>2</v>
      </c>
    </row>
    <row r="4241" spans="1:5" x14ac:dyDescent="0.25">
      <c r="A4241">
        <v>4240</v>
      </c>
      <c r="B4241" s="4">
        <v>1</v>
      </c>
      <c r="C4241" s="2">
        <v>2</v>
      </c>
    </row>
    <row r="4242" spans="1:5" x14ac:dyDescent="0.25">
      <c r="A4242">
        <v>4241</v>
      </c>
      <c r="C4242" s="2">
        <v>2</v>
      </c>
    </row>
    <row r="4243" spans="1:5" x14ac:dyDescent="0.25">
      <c r="A4243">
        <v>4242</v>
      </c>
      <c r="C4243" s="2">
        <v>2</v>
      </c>
    </row>
    <row r="4244" spans="1:5" x14ac:dyDescent="0.25">
      <c r="A4244">
        <v>4243</v>
      </c>
      <c r="C4244" s="2">
        <v>2</v>
      </c>
    </row>
    <row r="4245" spans="1:5" x14ac:dyDescent="0.25">
      <c r="A4245">
        <v>4244</v>
      </c>
      <c r="C4245" s="2">
        <v>2</v>
      </c>
      <c r="D4245" s="3">
        <v>3</v>
      </c>
    </row>
    <row r="4246" spans="1:5" x14ac:dyDescent="0.25">
      <c r="A4246">
        <v>4245</v>
      </c>
      <c r="C4246" s="2">
        <v>2</v>
      </c>
      <c r="D4246" s="3">
        <v>3</v>
      </c>
    </row>
    <row r="4247" spans="1:5" x14ac:dyDescent="0.25">
      <c r="A4247">
        <v>4246</v>
      </c>
      <c r="D4247" s="3">
        <v>3</v>
      </c>
    </row>
    <row r="4248" spans="1:5" x14ac:dyDescent="0.25">
      <c r="A4248">
        <v>4247</v>
      </c>
      <c r="D4248" s="3">
        <v>3</v>
      </c>
      <c r="E4248" s="5">
        <v>4</v>
      </c>
    </row>
    <row r="4249" spans="1:5" x14ac:dyDescent="0.25">
      <c r="A4249">
        <v>4248</v>
      </c>
      <c r="D4249" s="3">
        <v>3</v>
      </c>
      <c r="E4249" s="5">
        <v>4</v>
      </c>
    </row>
    <row r="4250" spans="1:5" x14ac:dyDescent="0.25">
      <c r="A4250">
        <v>4249</v>
      </c>
      <c r="D4250" s="3">
        <v>3</v>
      </c>
      <c r="E4250" s="5">
        <v>4</v>
      </c>
    </row>
    <row r="4251" spans="1:5" x14ac:dyDescent="0.25">
      <c r="A4251">
        <v>4250</v>
      </c>
      <c r="D4251" s="3">
        <v>3</v>
      </c>
      <c r="E4251" s="5">
        <v>4</v>
      </c>
    </row>
    <row r="4252" spans="1:5" x14ac:dyDescent="0.25">
      <c r="A4252">
        <v>4251</v>
      </c>
      <c r="D4252" s="3">
        <v>3</v>
      </c>
      <c r="E4252" s="5">
        <v>4</v>
      </c>
    </row>
    <row r="4253" spans="1:5" x14ac:dyDescent="0.25">
      <c r="A4253">
        <v>4252</v>
      </c>
      <c r="D4253" s="3">
        <v>3</v>
      </c>
      <c r="E4253" s="5">
        <v>4</v>
      </c>
    </row>
    <row r="4254" spans="1:5" x14ac:dyDescent="0.25">
      <c r="A4254">
        <v>4253</v>
      </c>
      <c r="B4254" s="4">
        <v>1</v>
      </c>
      <c r="E4254" s="5">
        <v>4</v>
      </c>
    </row>
    <row r="4255" spans="1:5" x14ac:dyDescent="0.25">
      <c r="A4255">
        <v>4254</v>
      </c>
      <c r="B4255" s="4">
        <v>1</v>
      </c>
      <c r="E4255" s="5">
        <v>4</v>
      </c>
    </row>
    <row r="4256" spans="1:5" x14ac:dyDescent="0.25">
      <c r="A4256">
        <v>4255</v>
      </c>
      <c r="B4256" s="4">
        <v>1</v>
      </c>
      <c r="E4256" s="5">
        <v>4</v>
      </c>
    </row>
    <row r="4257" spans="1:4" x14ac:dyDescent="0.25">
      <c r="A4257">
        <v>4256</v>
      </c>
      <c r="B4257" s="4">
        <v>1</v>
      </c>
    </row>
    <row r="4258" spans="1:4" x14ac:dyDescent="0.25">
      <c r="A4258">
        <v>4257</v>
      </c>
      <c r="B4258" s="4">
        <v>1</v>
      </c>
    </row>
    <row r="4259" spans="1:4" x14ac:dyDescent="0.25">
      <c r="A4259">
        <v>4258</v>
      </c>
      <c r="B4259" s="4">
        <v>1</v>
      </c>
    </row>
    <row r="4260" spans="1:4" x14ac:dyDescent="0.25">
      <c r="A4260">
        <v>4259</v>
      </c>
      <c r="B4260" s="4">
        <v>1</v>
      </c>
    </row>
    <row r="4261" spans="1:4" x14ac:dyDescent="0.25">
      <c r="A4261">
        <v>4260</v>
      </c>
      <c r="B4261" s="4">
        <v>1</v>
      </c>
    </row>
    <row r="4262" spans="1:4" x14ac:dyDescent="0.25">
      <c r="A4262">
        <v>4261</v>
      </c>
      <c r="B4262" s="4">
        <v>1</v>
      </c>
      <c r="C4262" s="2">
        <v>2</v>
      </c>
    </row>
    <row r="4263" spans="1:4" x14ac:dyDescent="0.25">
      <c r="A4263">
        <v>4262</v>
      </c>
      <c r="B4263" s="4">
        <v>1</v>
      </c>
      <c r="C4263" s="2">
        <v>2</v>
      </c>
    </row>
    <row r="4264" spans="1:4" x14ac:dyDescent="0.25">
      <c r="A4264">
        <v>4263</v>
      </c>
      <c r="B4264" s="4">
        <v>1</v>
      </c>
      <c r="C4264" s="2">
        <v>2</v>
      </c>
    </row>
    <row r="4265" spans="1:4" x14ac:dyDescent="0.25">
      <c r="A4265">
        <v>4264</v>
      </c>
      <c r="C4265" s="2">
        <v>2</v>
      </c>
    </row>
    <row r="4266" spans="1:4" x14ac:dyDescent="0.25">
      <c r="A4266">
        <v>4265</v>
      </c>
      <c r="C4266" s="2">
        <v>2</v>
      </c>
    </row>
    <row r="4267" spans="1:4" x14ac:dyDescent="0.25">
      <c r="A4267">
        <v>4266</v>
      </c>
      <c r="C4267" s="2">
        <v>2</v>
      </c>
    </row>
    <row r="4268" spans="1:4" x14ac:dyDescent="0.25">
      <c r="A4268">
        <v>4267</v>
      </c>
      <c r="C4268" s="2">
        <v>2</v>
      </c>
      <c r="D4268" s="3">
        <v>3</v>
      </c>
    </row>
    <row r="4269" spans="1:4" x14ac:dyDescent="0.25">
      <c r="A4269">
        <v>4268</v>
      </c>
      <c r="C4269" s="2">
        <v>2</v>
      </c>
      <c r="D4269" s="3">
        <v>3</v>
      </c>
    </row>
    <row r="4270" spans="1:4" x14ac:dyDescent="0.25">
      <c r="A4270">
        <v>4269</v>
      </c>
      <c r="C4270" s="2">
        <v>2</v>
      </c>
      <c r="D4270" s="3">
        <v>3</v>
      </c>
    </row>
    <row r="4271" spans="1:4" x14ac:dyDescent="0.25">
      <c r="A4271">
        <v>4270</v>
      </c>
      <c r="C4271" s="2">
        <v>2</v>
      </c>
      <c r="D4271" s="3">
        <v>3</v>
      </c>
    </row>
    <row r="4272" spans="1:4" x14ac:dyDescent="0.25">
      <c r="A4272">
        <v>4271</v>
      </c>
      <c r="D4272" s="3">
        <v>3</v>
      </c>
    </row>
    <row r="4273" spans="1:5" x14ac:dyDescent="0.25">
      <c r="A4273">
        <v>4272</v>
      </c>
      <c r="D4273" s="3">
        <v>3</v>
      </c>
      <c r="E4273" s="5">
        <v>4</v>
      </c>
    </row>
    <row r="4274" spans="1:5" x14ac:dyDescent="0.25">
      <c r="A4274">
        <v>4273</v>
      </c>
      <c r="D4274" s="3">
        <v>3</v>
      </c>
      <c r="E4274" s="5">
        <v>4</v>
      </c>
    </row>
    <row r="4275" spans="1:5" x14ac:dyDescent="0.25">
      <c r="A4275">
        <v>4274</v>
      </c>
      <c r="D4275" s="3">
        <v>3</v>
      </c>
      <c r="E4275" s="5">
        <v>4</v>
      </c>
    </row>
    <row r="4276" spans="1:5" x14ac:dyDescent="0.25">
      <c r="A4276">
        <v>4275</v>
      </c>
      <c r="D4276" s="3">
        <v>3</v>
      </c>
      <c r="E4276" s="5">
        <v>4</v>
      </c>
    </row>
    <row r="4277" spans="1:5" x14ac:dyDescent="0.25">
      <c r="A4277">
        <v>4276</v>
      </c>
      <c r="B4277" s="4">
        <v>1</v>
      </c>
      <c r="D4277" s="3">
        <v>3</v>
      </c>
      <c r="E4277" s="5">
        <v>4</v>
      </c>
    </row>
    <row r="4278" spans="1:5" x14ac:dyDescent="0.25">
      <c r="A4278">
        <v>4277</v>
      </c>
      <c r="B4278" s="4">
        <v>1</v>
      </c>
      <c r="E4278" s="5">
        <v>4</v>
      </c>
    </row>
    <row r="4279" spans="1:5" x14ac:dyDescent="0.25">
      <c r="A4279">
        <v>4278</v>
      </c>
      <c r="B4279" s="4">
        <v>1</v>
      </c>
      <c r="E4279" s="5">
        <v>4</v>
      </c>
    </row>
    <row r="4280" spans="1:5" x14ac:dyDescent="0.25">
      <c r="A4280">
        <v>4279</v>
      </c>
      <c r="B4280" s="4">
        <v>1</v>
      </c>
      <c r="E4280" s="5">
        <v>4</v>
      </c>
    </row>
    <row r="4281" spans="1:5" x14ac:dyDescent="0.25">
      <c r="A4281">
        <v>4280</v>
      </c>
      <c r="B4281" s="4">
        <v>1</v>
      </c>
      <c r="E4281" s="5">
        <v>4</v>
      </c>
    </row>
    <row r="4282" spans="1:5" x14ac:dyDescent="0.25">
      <c r="A4282">
        <v>4281</v>
      </c>
      <c r="B4282" s="4">
        <v>1</v>
      </c>
      <c r="E4282" s="5">
        <v>4</v>
      </c>
    </row>
    <row r="4283" spans="1:5" x14ac:dyDescent="0.25">
      <c r="A4283">
        <v>4282</v>
      </c>
      <c r="B4283" s="4">
        <v>1</v>
      </c>
      <c r="E4283" s="5">
        <v>4</v>
      </c>
    </row>
    <row r="4284" spans="1:5" x14ac:dyDescent="0.25">
      <c r="A4284">
        <v>4283</v>
      </c>
      <c r="B4284" s="4">
        <v>1</v>
      </c>
    </row>
    <row r="4285" spans="1:5" x14ac:dyDescent="0.25">
      <c r="A4285">
        <v>4284</v>
      </c>
      <c r="B4285" s="4">
        <v>1</v>
      </c>
    </row>
    <row r="4286" spans="1:5" x14ac:dyDescent="0.25">
      <c r="A4286">
        <v>4285</v>
      </c>
      <c r="B4286" s="4">
        <v>1</v>
      </c>
    </row>
    <row r="4287" spans="1:5" x14ac:dyDescent="0.25">
      <c r="A4287">
        <v>4286</v>
      </c>
      <c r="B4287" s="4">
        <v>1</v>
      </c>
    </row>
    <row r="4288" spans="1:5" x14ac:dyDescent="0.25">
      <c r="A4288">
        <v>4287</v>
      </c>
      <c r="B4288" s="4">
        <v>1</v>
      </c>
      <c r="C4288" s="2">
        <v>2</v>
      </c>
    </row>
    <row r="4289" spans="1:6" x14ac:dyDescent="0.25">
      <c r="A4289">
        <v>4288</v>
      </c>
      <c r="B4289" s="4">
        <v>1</v>
      </c>
      <c r="C4289" s="2">
        <v>2</v>
      </c>
    </row>
    <row r="4290" spans="1:6" x14ac:dyDescent="0.25">
      <c r="A4290">
        <v>4289</v>
      </c>
      <c r="B4290" s="4">
        <v>1</v>
      </c>
      <c r="C4290" s="2">
        <v>2</v>
      </c>
    </row>
    <row r="4291" spans="1:6" x14ac:dyDescent="0.25">
      <c r="A4291">
        <v>4290</v>
      </c>
      <c r="C4291" s="2">
        <v>2</v>
      </c>
    </row>
    <row r="4292" spans="1:6" x14ac:dyDescent="0.25">
      <c r="A4292">
        <v>4291</v>
      </c>
      <c r="C4292" s="2">
        <v>2</v>
      </c>
      <c r="D4292" s="3">
        <v>3</v>
      </c>
    </row>
    <row r="4293" spans="1:6" x14ac:dyDescent="0.25">
      <c r="A4293">
        <v>4292</v>
      </c>
      <c r="C4293" s="2">
        <v>2</v>
      </c>
      <c r="D4293" s="3">
        <v>3</v>
      </c>
    </row>
    <row r="4294" spans="1:6" x14ac:dyDescent="0.25">
      <c r="A4294">
        <v>4293</v>
      </c>
      <c r="C4294" s="2">
        <v>2</v>
      </c>
      <c r="D4294" s="3">
        <v>3</v>
      </c>
    </row>
    <row r="4295" spans="1:6" x14ac:dyDescent="0.25">
      <c r="A4295">
        <v>4294</v>
      </c>
      <c r="C4295" s="2">
        <v>2</v>
      </c>
      <c r="D4295" s="3">
        <v>3</v>
      </c>
    </row>
    <row r="4296" spans="1:6" x14ac:dyDescent="0.25">
      <c r="A4296">
        <v>4295</v>
      </c>
      <c r="C4296" s="2">
        <v>2</v>
      </c>
      <c r="D4296" s="3">
        <v>3</v>
      </c>
    </row>
    <row r="4297" spans="1:6" x14ac:dyDescent="0.25">
      <c r="A4297">
        <v>4296</v>
      </c>
      <c r="C4297" s="2">
        <v>2</v>
      </c>
      <c r="D4297" s="3">
        <v>3</v>
      </c>
    </row>
    <row r="4298" spans="1:6" x14ac:dyDescent="0.25">
      <c r="A4298">
        <v>4297</v>
      </c>
      <c r="C4298" s="2">
        <v>2</v>
      </c>
      <c r="D4298" s="3">
        <v>3</v>
      </c>
    </row>
    <row r="4299" spans="1:6" x14ac:dyDescent="0.25">
      <c r="A4299">
        <v>4298</v>
      </c>
      <c r="C4299" s="2">
        <v>2</v>
      </c>
      <c r="D4299" s="3">
        <v>3</v>
      </c>
    </row>
    <row r="4300" spans="1:6" x14ac:dyDescent="0.25">
      <c r="A4300">
        <v>4299</v>
      </c>
      <c r="C4300" s="2">
        <v>2</v>
      </c>
      <c r="D4300" s="3">
        <v>3</v>
      </c>
    </row>
    <row r="4301" spans="1:6" x14ac:dyDescent="0.25">
      <c r="A4301">
        <v>4300</v>
      </c>
      <c r="C4301" s="2">
        <v>2</v>
      </c>
      <c r="D4301" s="3">
        <v>3</v>
      </c>
      <c r="E4301" s="5">
        <v>4</v>
      </c>
    </row>
    <row r="4302" spans="1:6" x14ac:dyDescent="0.25">
      <c r="A4302">
        <v>4301</v>
      </c>
      <c r="D4302" s="3">
        <v>3</v>
      </c>
      <c r="E4302" s="5">
        <v>4</v>
      </c>
    </row>
    <row r="4303" spans="1:6" x14ac:dyDescent="0.25">
      <c r="A4303">
        <v>4302</v>
      </c>
      <c r="D4303" s="3">
        <v>3</v>
      </c>
      <c r="E4303" s="5">
        <v>4</v>
      </c>
      <c r="F4303" t="s">
        <v>22</v>
      </c>
    </row>
    <row r="4304" spans="1:6" x14ac:dyDescent="0.25">
      <c r="A4304">
        <v>4303</v>
      </c>
    </row>
    <row r="4305" spans="1:6" x14ac:dyDescent="0.25">
      <c r="A4305">
        <v>4304</v>
      </c>
      <c r="F4305" t="s">
        <v>22</v>
      </c>
    </row>
    <row r="4306" spans="1:6" x14ac:dyDescent="0.25">
      <c r="A4306">
        <v>4305</v>
      </c>
      <c r="B4306" s="4">
        <v>1</v>
      </c>
    </row>
    <row r="4307" spans="1:6" x14ac:dyDescent="0.25">
      <c r="A4307">
        <v>4306</v>
      </c>
      <c r="B4307" s="4">
        <v>1</v>
      </c>
    </row>
    <row r="4308" spans="1:6" x14ac:dyDescent="0.25">
      <c r="A4308">
        <v>4307</v>
      </c>
      <c r="B4308" s="4">
        <v>1</v>
      </c>
    </row>
    <row r="4309" spans="1:6" x14ac:dyDescent="0.25">
      <c r="A4309">
        <v>4308</v>
      </c>
      <c r="B4309" s="4">
        <v>1</v>
      </c>
      <c r="C4309" s="2">
        <v>2</v>
      </c>
    </row>
    <row r="4310" spans="1:6" x14ac:dyDescent="0.25">
      <c r="A4310">
        <v>4309</v>
      </c>
      <c r="B4310" s="4">
        <v>1</v>
      </c>
      <c r="C4310" s="2">
        <v>2</v>
      </c>
    </row>
    <row r="4311" spans="1:6" x14ac:dyDescent="0.25">
      <c r="A4311">
        <v>4310</v>
      </c>
      <c r="B4311" s="4">
        <v>1</v>
      </c>
      <c r="C4311" s="2">
        <v>2</v>
      </c>
    </row>
    <row r="4312" spans="1:6" x14ac:dyDescent="0.25">
      <c r="A4312">
        <v>4311</v>
      </c>
      <c r="B4312" s="4">
        <v>1</v>
      </c>
      <c r="C4312" s="2">
        <v>2</v>
      </c>
    </row>
    <row r="4313" spans="1:6" x14ac:dyDescent="0.25">
      <c r="A4313">
        <v>4312</v>
      </c>
      <c r="B4313" s="4">
        <v>1</v>
      </c>
      <c r="C4313" s="2">
        <v>2</v>
      </c>
    </row>
    <row r="4314" spans="1:6" x14ac:dyDescent="0.25">
      <c r="A4314">
        <v>4313</v>
      </c>
      <c r="B4314" s="4">
        <v>1</v>
      </c>
      <c r="C4314" s="2">
        <v>2</v>
      </c>
    </row>
    <row r="4315" spans="1:6" x14ac:dyDescent="0.25">
      <c r="A4315">
        <v>4314</v>
      </c>
      <c r="B4315" s="4">
        <v>1</v>
      </c>
      <c r="C4315" s="2">
        <v>2</v>
      </c>
    </row>
    <row r="4316" spans="1:6" x14ac:dyDescent="0.25">
      <c r="A4316">
        <v>4315</v>
      </c>
      <c r="C4316" s="2">
        <v>2</v>
      </c>
    </row>
    <row r="4317" spans="1:6" x14ac:dyDescent="0.25">
      <c r="A4317">
        <v>4316</v>
      </c>
      <c r="C4317" s="2">
        <v>2</v>
      </c>
      <c r="D4317" s="3">
        <v>3</v>
      </c>
      <c r="E4317" s="5">
        <v>4</v>
      </c>
    </row>
    <row r="4318" spans="1:6" x14ac:dyDescent="0.25">
      <c r="A4318">
        <v>4317</v>
      </c>
      <c r="C4318" s="2">
        <v>2</v>
      </c>
      <c r="D4318" s="3">
        <v>3</v>
      </c>
      <c r="E4318" s="5">
        <v>4</v>
      </c>
    </row>
    <row r="4319" spans="1:6" x14ac:dyDescent="0.25">
      <c r="A4319">
        <v>4318</v>
      </c>
      <c r="D4319" s="3">
        <v>3</v>
      </c>
      <c r="E4319" s="5">
        <v>4</v>
      </c>
    </row>
    <row r="4320" spans="1:6" x14ac:dyDescent="0.25">
      <c r="A4320">
        <v>4319</v>
      </c>
      <c r="D4320" s="3">
        <v>3</v>
      </c>
      <c r="E4320" s="5">
        <v>4</v>
      </c>
    </row>
    <row r="4321" spans="1:5" x14ac:dyDescent="0.25">
      <c r="A4321">
        <v>4320</v>
      </c>
      <c r="D4321" s="3">
        <v>3</v>
      </c>
      <c r="E4321" s="5">
        <v>4</v>
      </c>
    </row>
    <row r="4322" spans="1:5" x14ac:dyDescent="0.25">
      <c r="A4322">
        <v>4321</v>
      </c>
      <c r="D4322" s="3">
        <v>3</v>
      </c>
      <c r="E4322" s="5">
        <v>4</v>
      </c>
    </row>
    <row r="4323" spans="1:5" x14ac:dyDescent="0.25">
      <c r="A4323">
        <v>4322</v>
      </c>
      <c r="D4323" s="3">
        <v>3</v>
      </c>
      <c r="E4323" s="5">
        <v>4</v>
      </c>
    </row>
    <row r="4324" spans="1:5" x14ac:dyDescent="0.25">
      <c r="A4324">
        <v>4323</v>
      </c>
      <c r="D4324" s="3">
        <v>3</v>
      </c>
      <c r="E4324" s="5">
        <v>4</v>
      </c>
    </row>
    <row r="4325" spans="1:5" x14ac:dyDescent="0.25">
      <c r="A4325">
        <v>4324</v>
      </c>
      <c r="D4325" s="3">
        <v>3</v>
      </c>
      <c r="E4325" s="5">
        <v>4</v>
      </c>
    </row>
    <row r="4326" spans="1:5" x14ac:dyDescent="0.25">
      <c r="A4326">
        <v>4325</v>
      </c>
      <c r="D4326" s="3">
        <v>3</v>
      </c>
      <c r="E4326" s="5">
        <v>4</v>
      </c>
    </row>
    <row r="4327" spans="1:5" x14ac:dyDescent="0.25">
      <c r="A4327">
        <v>4326</v>
      </c>
    </row>
    <row r="4328" spans="1:5" x14ac:dyDescent="0.25">
      <c r="A4328">
        <v>4327</v>
      </c>
    </row>
    <row r="4329" spans="1:5" x14ac:dyDescent="0.25">
      <c r="A4329">
        <v>4328</v>
      </c>
    </row>
    <row r="4330" spans="1:5" x14ac:dyDescent="0.25">
      <c r="A4330">
        <v>4329</v>
      </c>
    </row>
    <row r="4331" spans="1:5" x14ac:dyDescent="0.25">
      <c r="A4331">
        <v>4330</v>
      </c>
    </row>
    <row r="4332" spans="1:5" x14ac:dyDescent="0.25">
      <c r="A4332">
        <v>4331</v>
      </c>
    </row>
    <row r="4333" spans="1:5" x14ac:dyDescent="0.25">
      <c r="A4333">
        <v>4332</v>
      </c>
    </row>
    <row r="4334" spans="1:5" x14ac:dyDescent="0.25">
      <c r="A4334">
        <v>4333</v>
      </c>
    </row>
    <row r="4335" spans="1:5" x14ac:dyDescent="0.25">
      <c r="A4335">
        <v>4334</v>
      </c>
      <c r="C4335" s="2">
        <v>2</v>
      </c>
    </row>
    <row r="4336" spans="1:5" x14ac:dyDescent="0.25">
      <c r="A4336">
        <v>4335</v>
      </c>
      <c r="C4336" s="2">
        <v>2</v>
      </c>
    </row>
    <row r="4337" spans="1:5" x14ac:dyDescent="0.25">
      <c r="A4337">
        <v>4336</v>
      </c>
      <c r="B4337" s="4">
        <v>1</v>
      </c>
      <c r="C4337" s="2">
        <v>2</v>
      </c>
    </row>
    <row r="4338" spans="1:5" x14ac:dyDescent="0.25">
      <c r="A4338">
        <v>4337</v>
      </c>
      <c r="B4338" s="4">
        <v>1</v>
      </c>
      <c r="C4338" s="2">
        <v>2</v>
      </c>
    </row>
    <row r="4339" spans="1:5" x14ac:dyDescent="0.25">
      <c r="A4339">
        <v>4338</v>
      </c>
      <c r="B4339" s="4">
        <v>1</v>
      </c>
      <c r="C4339" s="2">
        <v>2</v>
      </c>
    </row>
    <row r="4340" spans="1:5" x14ac:dyDescent="0.25">
      <c r="A4340">
        <v>4339</v>
      </c>
      <c r="B4340" s="4">
        <v>1</v>
      </c>
      <c r="C4340" s="2">
        <v>2</v>
      </c>
    </row>
    <row r="4341" spans="1:5" x14ac:dyDescent="0.25">
      <c r="A4341">
        <v>4340</v>
      </c>
      <c r="B4341" s="4">
        <v>1</v>
      </c>
      <c r="C4341" s="2">
        <v>2</v>
      </c>
    </row>
    <row r="4342" spans="1:5" x14ac:dyDescent="0.25">
      <c r="A4342">
        <v>4341</v>
      </c>
      <c r="B4342" s="4">
        <v>1</v>
      </c>
      <c r="C4342" s="2">
        <v>2</v>
      </c>
    </row>
    <row r="4343" spans="1:5" x14ac:dyDescent="0.25">
      <c r="A4343">
        <v>4342</v>
      </c>
      <c r="B4343" s="4">
        <v>1</v>
      </c>
    </row>
    <row r="4344" spans="1:5" x14ac:dyDescent="0.25">
      <c r="A4344">
        <v>4343</v>
      </c>
      <c r="B4344" s="4">
        <v>1</v>
      </c>
    </row>
    <row r="4345" spans="1:5" x14ac:dyDescent="0.25">
      <c r="A4345">
        <v>4344</v>
      </c>
      <c r="B4345" s="4">
        <v>1</v>
      </c>
      <c r="D4345" s="3">
        <v>3</v>
      </c>
      <c r="E4345" s="5">
        <v>4</v>
      </c>
    </row>
    <row r="4346" spans="1:5" x14ac:dyDescent="0.25">
      <c r="A4346">
        <v>4345</v>
      </c>
      <c r="D4346" s="3">
        <v>3</v>
      </c>
      <c r="E4346" s="5">
        <v>4</v>
      </c>
    </row>
    <row r="4347" spans="1:5" x14ac:dyDescent="0.25">
      <c r="A4347">
        <v>4346</v>
      </c>
      <c r="D4347" s="3">
        <v>3</v>
      </c>
      <c r="E4347" s="5">
        <v>4</v>
      </c>
    </row>
    <row r="4348" spans="1:5" x14ac:dyDescent="0.25">
      <c r="A4348">
        <v>4347</v>
      </c>
      <c r="D4348" s="3">
        <v>3</v>
      </c>
      <c r="E4348" s="5">
        <v>4</v>
      </c>
    </row>
    <row r="4349" spans="1:5" x14ac:dyDescent="0.25">
      <c r="A4349">
        <v>4348</v>
      </c>
      <c r="D4349" s="3">
        <v>3</v>
      </c>
      <c r="E4349" s="5">
        <v>4</v>
      </c>
    </row>
    <row r="4350" spans="1:5" x14ac:dyDescent="0.25">
      <c r="A4350">
        <v>4349</v>
      </c>
      <c r="D4350" s="3">
        <v>3</v>
      </c>
      <c r="E4350" s="5">
        <v>4</v>
      </c>
    </row>
    <row r="4351" spans="1:5" x14ac:dyDescent="0.25">
      <c r="A4351">
        <v>4350</v>
      </c>
      <c r="D4351" s="3">
        <v>3</v>
      </c>
      <c r="E4351" s="5">
        <v>4</v>
      </c>
    </row>
    <row r="4352" spans="1:5" x14ac:dyDescent="0.25">
      <c r="A4352">
        <v>4351</v>
      </c>
      <c r="D4352" s="3">
        <v>3</v>
      </c>
      <c r="E4352" s="5">
        <v>4</v>
      </c>
    </row>
    <row r="4353" spans="1:5" x14ac:dyDescent="0.25">
      <c r="A4353">
        <v>4352</v>
      </c>
      <c r="C4353" s="2">
        <v>2</v>
      </c>
      <c r="D4353" s="3">
        <v>3</v>
      </c>
      <c r="E4353" s="5">
        <v>4</v>
      </c>
    </row>
    <row r="4354" spans="1:5" x14ac:dyDescent="0.25">
      <c r="A4354">
        <v>4353</v>
      </c>
      <c r="C4354" s="2">
        <v>2</v>
      </c>
      <c r="D4354" s="3">
        <v>3</v>
      </c>
    </row>
    <row r="4355" spans="1:5" x14ac:dyDescent="0.25">
      <c r="A4355">
        <v>4354</v>
      </c>
      <c r="C4355" s="2">
        <v>2</v>
      </c>
    </row>
    <row r="4356" spans="1:5" x14ac:dyDescent="0.25">
      <c r="A4356">
        <v>4355</v>
      </c>
      <c r="C4356" s="2">
        <v>2</v>
      </c>
    </row>
    <row r="4357" spans="1:5" x14ac:dyDescent="0.25">
      <c r="A4357">
        <v>4356</v>
      </c>
      <c r="C4357" s="2">
        <v>2</v>
      </c>
    </row>
    <row r="4358" spans="1:5" x14ac:dyDescent="0.25">
      <c r="A4358">
        <v>4357</v>
      </c>
      <c r="C4358" s="2">
        <v>2</v>
      </c>
    </row>
    <row r="4359" spans="1:5" x14ac:dyDescent="0.25">
      <c r="A4359">
        <v>4358</v>
      </c>
      <c r="C4359" s="2">
        <v>2</v>
      </c>
    </row>
    <row r="4360" spans="1:5" x14ac:dyDescent="0.25">
      <c r="A4360">
        <v>4359</v>
      </c>
      <c r="C4360" s="2">
        <v>2</v>
      </c>
    </row>
    <row r="4361" spans="1:5" x14ac:dyDescent="0.25">
      <c r="A4361">
        <v>4360</v>
      </c>
      <c r="B4361" s="4">
        <v>1</v>
      </c>
      <c r="C4361" s="2">
        <v>2</v>
      </c>
    </row>
    <row r="4362" spans="1:5" x14ac:dyDescent="0.25">
      <c r="A4362">
        <v>4361</v>
      </c>
      <c r="B4362" s="4">
        <v>1</v>
      </c>
      <c r="C4362" s="2">
        <v>2</v>
      </c>
    </row>
    <row r="4363" spans="1:5" x14ac:dyDescent="0.25">
      <c r="A4363">
        <v>4362</v>
      </c>
      <c r="B4363" s="4">
        <v>1</v>
      </c>
    </row>
    <row r="4364" spans="1:5" x14ac:dyDescent="0.25">
      <c r="A4364">
        <v>4363</v>
      </c>
      <c r="B4364" s="4">
        <v>1</v>
      </c>
    </row>
    <row r="4365" spans="1:5" x14ac:dyDescent="0.25">
      <c r="A4365">
        <v>4364</v>
      </c>
      <c r="B4365" s="4">
        <v>1</v>
      </c>
    </row>
    <row r="4366" spans="1:5" x14ac:dyDescent="0.25">
      <c r="A4366">
        <v>4365</v>
      </c>
      <c r="B4366" s="4">
        <v>1</v>
      </c>
      <c r="E4366" s="5">
        <v>4</v>
      </c>
    </row>
    <row r="4367" spans="1:5" x14ac:dyDescent="0.25">
      <c r="A4367">
        <v>4366</v>
      </c>
      <c r="B4367" s="4">
        <v>1</v>
      </c>
      <c r="E4367" s="5">
        <v>4</v>
      </c>
    </row>
    <row r="4368" spans="1:5" x14ac:dyDescent="0.25">
      <c r="A4368">
        <v>4367</v>
      </c>
      <c r="B4368" s="4">
        <v>1</v>
      </c>
      <c r="D4368" s="3">
        <v>3</v>
      </c>
      <c r="E4368" s="5">
        <v>4</v>
      </c>
    </row>
    <row r="4369" spans="1:5" x14ac:dyDescent="0.25">
      <c r="A4369">
        <v>4368</v>
      </c>
      <c r="D4369" s="3">
        <v>3</v>
      </c>
      <c r="E4369" s="5">
        <v>4</v>
      </c>
    </row>
    <row r="4370" spans="1:5" x14ac:dyDescent="0.25">
      <c r="A4370">
        <v>4369</v>
      </c>
      <c r="D4370" s="3">
        <v>3</v>
      </c>
      <c r="E4370" s="5">
        <v>4</v>
      </c>
    </row>
    <row r="4371" spans="1:5" x14ac:dyDescent="0.25">
      <c r="A4371">
        <v>4370</v>
      </c>
      <c r="D4371" s="3">
        <v>3</v>
      </c>
      <c r="E4371" s="5">
        <v>4</v>
      </c>
    </row>
    <row r="4372" spans="1:5" x14ac:dyDescent="0.25">
      <c r="A4372">
        <v>4371</v>
      </c>
      <c r="D4372" s="3">
        <v>3</v>
      </c>
      <c r="E4372" s="5">
        <v>4</v>
      </c>
    </row>
    <row r="4373" spans="1:5" x14ac:dyDescent="0.25">
      <c r="A4373">
        <v>4372</v>
      </c>
      <c r="D4373" s="3">
        <v>3</v>
      </c>
      <c r="E4373" s="5">
        <v>4</v>
      </c>
    </row>
    <row r="4374" spans="1:5" x14ac:dyDescent="0.25">
      <c r="A4374">
        <v>4373</v>
      </c>
      <c r="D4374" s="3">
        <v>3</v>
      </c>
      <c r="E4374" s="5">
        <v>4</v>
      </c>
    </row>
    <row r="4375" spans="1:5" x14ac:dyDescent="0.25">
      <c r="A4375">
        <v>4374</v>
      </c>
      <c r="D4375" s="3">
        <v>3</v>
      </c>
    </row>
    <row r="4376" spans="1:5" x14ac:dyDescent="0.25">
      <c r="A4376">
        <v>4375</v>
      </c>
      <c r="D4376" s="3">
        <v>3</v>
      </c>
    </row>
    <row r="4377" spans="1:5" x14ac:dyDescent="0.25">
      <c r="A4377">
        <v>4376</v>
      </c>
    </row>
    <row r="4378" spans="1:5" x14ac:dyDescent="0.25">
      <c r="A4378">
        <v>4377</v>
      </c>
    </row>
    <row r="4379" spans="1:5" x14ac:dyDescent="0.25">
      <c r="A4379">
        <v>4378</v>
      </c>
      <c r="C4379" s="2">
        <v>2</v>
      </c>
    </row>
    <row r="4380" spans="1:5" x14ac:dyDescent="0.25">
      <c r="A4380">
        <v>4379</v>
      </c>
      <c r="C4380" s="2">
        <v>2</v>
      </c>
    </row>
    <row r="4381" spans="1:5" x14ac:dyDescent="0.25">
      <c r="A4381">
        <v>4380</v>
      </c>
      <c r="C4381" s="2">
        <v>2</v>
      </c>
    </row>
    <row r="4382" spans="1:5" x14ac:dyDescent="0.25">
      <c r="A4382">
        <v>4381</v>
      </c>
      <c r="C4382" s="2">
        <v>2</v>
      </c>
    </row>
    <row r="4383" spans="1:5" x14ac:dyDescent="0.25">
      <c r="A4383">
        <v>4382</v>
      </c>
      <c r="C4383" s="2">
        <v>2</v>
      </c>
    </row>
    <row r="4384" spans="1:5" x14ac:dyDescent="0.25">
      <c r="A4384">
        <v>4383</v>
      </c>
      <c r="C4384" s="2">
        <v>2</v>
      </c>
    </row>
    <row r="4385" spans="1:5" x14ac:dyDescent="0.25">
      <c r="A4385">
        <v>4384</v>
      </c>
      <c r="C4385" s="2">
        <v>2</v>
      </c>
    </row>
    <row r="4386" spans="1:5" x14ac:dyDescent="0.25">
      <c r="A4386">
        <v>4385</v>
      </c>
      <c r="B4386" s="4">
        <v>1</v>
      </c>
      <c r="C4386" s="2">
        <v>2</v>
      </c>
    </row>
    <row r="4387" spans="1:5" x14ac:dyDescent="0.25">
      <c r="A4387">
        <v>4386</v>
      </c>
      <c r="B4387" s="4">
        <v>1</v>
      </c>
      <c r="C4387" s="2">
        <v>2</v>
      </c>
    </row>
    <row r="4388" spans="1:5" x14ac:dyDescent="0.25">
      <c r="A4388">
        <v>4387</v>
      </c>
      <c r="B4388" s="4">
        <v>1</v>
      </c>
      <c r="C4388" s="2">
        <v>2</v>
      </c>
    </row>
    <row r="4389" spans="1:5" x14ac:dyDescent="0.25">
      <c r="A4389">
        <v>4388</v>
      </c>
      <c r="B4389" s="4">
        <v>1</v>
      </c>
    </row>
    <row r="4390" spans="1:5" x14ac:dyDescent="0.25">
      <c r="A4390">
        <v>4389</v>
      </c>
      <c r="B4390" s="4">
        <v>1</v>
      </c>
    </row>
    <row r="4391" spans="1:5" x14ac:dyDescent="0.25">
      <c r="A4391">
        <v>4390</v>
      </c>
      <c r="B4391" s="4">
        <v>1</v>
      </c>
      <c r="E4391" s="5">
        <v>4</v>
      </c>
    </row>
    <row r="4392" spans="1:5" x14ac:dyDescent="0.25">
      <c r="A4392">
        <v>4391</v>
      </c>
      <c r="B4392" s="4">
        <v>1</v>
      </c>
      <c r="E4392" s="5">
        <v>4</v>
      </c>
    </row>
    <row r="4393" spans="1:5" x14ac:dyDescent="0.25">
      <c r="A4393">
        <v>4392</v>
      </c>
      <c r="B4393" s="4">
        <v>1</v>
      </c>
      <c r="D4393" s="3">
        <v>3</v>
      </c>
      <c r="E4393" s="5">
        <v>4</v>
      </c>
    </row>
    <row r="4394" spans="1:5" x14ac:dyDescent="0.25">
      <c r="A4394">
        <v>4393</v>
      </c>
      <c r="B4394" s="4">
        <v>1</v>
      </c>
      <c r="D4394" s="3">
        <v>3</v>
      </c>
      <c r="E4394" s="5">
        <v>4</v>
      </c>
    </row>
    <row r="4395" spans="1:5" x14ac:dyDescent="0.25">
      <c r="A4395">
        <v>4394</v>
      </c>
      <c r="D4395" s="3">
        <v>3</v>
      </c>
      <c r="E4395" s="5">
        <v>4</v>
      </c>
    </row>
    <row r="4396" spans="1:5" x14ac:dyDescent="0.25">
      <c r="A4396">
        <v>4395</v>
      </c>
      <c r="D4396" s="3">
        <v>3</v>
      </c>
      <c r="E4396" s="5">
        <v>4</v>
      </c>
    </row>
    <row r="4397" spans="1:5" x14ac:dyDescent="0.25">
      <c r="A4397">
        <v>4396</v>
      </c>
      <c r="D4397" s="3">
        <v>3</v>
      </c>
      <c r="E4397" s="5">
        <v>4</v>
      </c>
    </row>
    <row r="4398" spans="1:5" x14ac:dyDescent="0.25">
      <c r="A4398">
        <v>4397</v>
      </c>
      <c r="D4398" s="3">
        <v>3</v>
      </c>
      <c r="E4398" s="5">
        <v>4</v>
      </c>
    </row>
    <row r="4399" spans="1:5" x14ac:dyDescent="0.25">
      <c r="A4399">
        <v>4398</v>
      </c>
      <c r="D4399" s="3">
        <v>3</v>
      </c>
      <c r="E4399" s="5">
        <v>4</v>
      </c>
    </row>
    <row r="4400" spans="1:5" x14ac:dyDescent="0.25">
      <c r="A4400">
        <v>4399</v>
      </c>
      <c r="D4400" s="3">
        <v>3</v>
      </c>
      <c r="E4400" s="5">
        <v>4</v>
      </c>
    </row>
    <row r="4401" spans="1:5" x14ac:dyDescent="0.25">
      <c r="A4401">
        <v>4400</v>
      </c>
      <c r="C4401" s="2">
        <v>2</v>
      </c>
      <c r="D4401" s="3">
        <v>3</v>
      </c>
    </row>
    <row r="4402" spans="1:5" x14ac:dyDescent="0.25">
      <c r="A4402">
        <v>4401</v>
      </c>
      <c r="C4402" s="2">
        <v>2</v>
      </c>
      <c r="D4402" s="3">
        <v>3</v>
      </c>
    </row>
    <row r="4403" spans="1:5" x14ac:dyDescent="0.25">
      <c r="A4403">
        <v>4402</v>
      </c>
      <c r="C4403" s="2">
        <v>2</v>
      </c>
    </row>
    <row r="4404" spans="1:5" x14ac:dyDescent="0.25">
      <c r="A4404">
        <v>4403</v>
      </c>
      <c r="C4404" s="2">
        <v>2</v>
      </c>
    </row>
    <row r="4405" spans="1:5" x14ac:dyDescent="0.25">
      <c r="A4405">
        <v>4404</v>
      </c>
      <c r="C4405" s="2">
        <v>2</v>
      </c>
    </row>
    <row r="4406" spans="1:5" x14ac:dyDescent="0.25">
      <c r="A4406">
        <v>4405</v>
      </c>
      <c r="C4406" s="2">
        <v>2</v>
      </c>
    </row>
    <row r="4407" spans="1:5" x14ac:dyDescent="0.25">
      <c r="A4407">
        <v>4406</v>
      </c>
      <c r="C4407" s="2">
        <v>2</v>
      </c>
    </row>
    <row r="4408" spans="1:5" x14ac:dyDescent="0.25">
      <c r="A4408">
        <v>4407</v>
      </c>
      <c r="C4408" s="2">
        <v>2</v>
      </c>
    </row>
    <row r="4409" spans="1:5" x14ac:dyDescent="0.25">
      <c r="A4409">
        <v>4408</v>
      </c>
      <c r="B4409" s="4">
        <v>1</v>
      </c>
      <c r="C4409" s="2">
        <v>2</v>
      </c>
    </row>
    <row r="4410" spans="1:5" x14ac:dyDescent="0.25">
      <c r="A4410">
        <v>4409</v>
      </c>
      <c r="B4410" s="4">
        <v>1</v>
      </c>
      <c r="C4410" s="2">
        <v>2</v>
      </c>
    </row>
    <row r="4411" spans="1:5" x14ac:dyDescent="0.25">
      <c r="A4411">
        <v>4410</v>
      </c>
      <c r="B4411" s="4">
        <v>1</v>
      </c>
    </row>
    <row r="4412" spans="1:5" x14ac:dyDescent="0.25">
      <c r="A4412">
        <v>4411</v>
      </c>
      <c r="B4412" s="4">
        <v>1</v>
      </c>
    </row>
    <row r="4413" spans="1:5" x14ac:dyDescent="0.25">
      <c r="A4413">
        <v>4412</v>
      </c>
      <c r="B4413" s="4">
        <v>1</v>
      </c>
    </row>
    <row r="4414" spans="1:5" x14ac:dyDescent="0.25">
      <c r="A4414">
        <v>4413</v>
      </c>
      <c r="B4414" s="4">
        <v>1</v>
      </c>
      <c r="E4414" s="5">
        <v>4</v>
      </c>
    </row>
    <row r="4415" spans="1:5" x14ac:dyDescent="0.25">
      <c r="A4415">
        <v>4414</v>
      </c>
      <c r="B4415" s="4">
        <v>1</v>
      </c>
      <c r="E4415" s="5">
        <v>4</v>
      </c>
    </row>
    <row r="4416" spans="1:5" x14ac:dyDescent="0.25">
      <c r="A4416">
        <v>4415</v>
      </c>
      <c r="B4416" s="4">
        <v>1</v>
      </c>
      <c r="E4416" s="5">
        <v>4</v>
      </c>
    </row>
    <row r="4417" spans="1:5" x14ac:dyDescent="0.25">
      <c r="A4417">
        <v>4416</v>
      </c>
      <c r="B4417" s="4">
        <v>1</v>
      </c>
      <c r="E4417" s="5">
        <v>4</v>
      </c>
    </row>
    <row r="4418" spans="1:5" x14ac:dyDescent="0.25">
      <c r="A4418">
        <v>4417</v>
      </c>
      <c r="D4418" s="3">
        <v>3</v>
      </c>
      <c r="E4418" s="5">
        <v>4</v>
      </c>
    </row>
    <row r="4419" spans="1:5" x14ac:dyDescent="0.25">
      <c r="A4419">
        <v>4418</v>
      </c>
      <c r="D4419" s="3">
        <v>3</v>
      </c>
      <c r="E4419" s="5">
        <v>4</v>
      </c>
    </row>
    <row r="4420" spans="1:5" x14ac:dyDescent="0.25">
      <c r="A4420">
        <v>4419</v>
      </c>
      <c r="D4420" s="3">
        <v>3</v>
      </c>
      <c r="E4420" s="5">
        <v>4</v>
      </c>
    </row>
    <row r="4421" spans="1:5" x14ac:dyDescent="0.25">
      <c r="A4421">
        <v>4420</v>
      </c>
      <c r="D4421" s="3">
        <v>3</v>
      </c>
      <c r="E4421" s="5">
        <v>4</v>
      </c>
    </row>
    <row r="4422" spans="1:5" x14ac:dyDescent="0.25">
      <c r="A4422">
        <v>4421</v>
      </c>
      <c r="D4422" s="3">
        <v>3</v>
      </c>
      <c r="E4422" s="5">
        <v>4</v>
      </c>
    </row>
    <row r="4423" spans="1:5" x14ac:dyDescent="0.25">
      <c r="A4423">
        <v>4422</v>
      </c>
      <c r="D4423" s="3">
        <v>3</v>
      </c>
    </row>
    <row r="4424" spans="1:5" x14ac:dyDescent="0.25">
      <c r="A4424">
        <v>4423</v>
      </c>
      <c r="D4424" s="3">
        <v>3</v>
      </c>
    </row>
    <row r="4425" spans="1:5" x14ac:dyDescent="0.25">
      <c r="A4425">
        <v>4424</v>
      </c>
    </row>
    <row r="4426" spans="1:5" x14ac:dyDescent="0.25">
      <c r="A4426">
        <v>4425</v>
      </c>
      <c r="C4426" s="2">
        <v>2</v>
      </c>
    </row>
    <row r="4427" spans="1:5" x14ac:dyDescent="0.25">
      <c r="A4427">
        <v>4426</v>
      </c>
      <c r="C4427" s="2">
        <v>2</v>
      </c>
    </row>
    <row r="4428" spans="1:5" x14ac:dyDescent="0.25">
      <c r="A4428">
        <v>4427</v>
      </c>
      <c r="C4428" s="2">
        <v>2</v>
      </c>
    </row>
    <row r="4429" spans="1:5" x14ac:dyDescent="0.25">
      <c r="A4429">
        <v>4428</v>
      </c>
      <c r="C4429" s="2">
        <v>2</v>
      </c>
    </row>
    <row r="4430" spans="1:5" x14ac:dyDescent="0.25">
      <c r="A4430">
        <v>4429</v>
      </c>
      <c r="C4430" s="2">
        <v>2</v>
      </c>
    </row>
    <row r="4431" spans="1:5" x14ac:dyDescent="0.25">
      <c r="A4431">
        <v>4430</v>
      </c>
      <c r="C4431" s="2">
        <v>2</v>
      </c>
    </row>
    <row r="4432" spans="1:5" x14ac:dyDescent="0.25">
      <c r="A4432">
        <v>4431</v>
      </c>
      <c r="C4432" s="2">
        <v>2</v>
      </c>
    </row>
    <row r="4433" spans="1:5" x14ac:dyDescent="0.25">
      <c r="A4433">
        <v>4432</v>
      </c>
      <c r="C4433" s="2">
        <v>2</v>
      </c>
    </row>
    <row r="4434" spans="1:5" x14ac:dyDescent="0.25">
      <c r="A4434">
        <v>4433</v>
      </c>
      <c r="B4434" s="4">
        <v>1</v>
      </c>
      <c r="C4434" s="2">
        <v>2</v>
      </c>
    </row>
    <row r="4435" spans="1:5" x14ac:dyDescent="0.25">
      <c r="A4435">
        <v>4434</v>
      </c>
      <c r="B4435" s="4">
        <v>1</v>
      </c>
      <c r="C4435" s="2">
        <v>2</v>
      </c>
    </row>
    <row r="4436" spans="1:5" x14ac:dyDescent="0.25">
      <c r="A4436">
        <v>4435</v>
      </c>
      <c r="B4436" s="4">
        <v>1</v>
      </c>
    </row>
    <row r="4437" spans="1:5" x14ac:dyDescent="0.25">
      <c r="A4437">
        <v>4436</v>
      </c>
      <c r="B4437" s="4">
        <v>1</v>
      </c>
    </row>
    <row r="4438" spans="1:5" x14ac:dyDescent="0.25">
      <c r="A4438">
        <v>4437</v>
      </c>
      <c r="B4438" s="4">
        <v>1</v>
      </c>
      <c r="E4438" s="5">
        <v>4</v>
      </c>
    </row>
    <row r="4439" spans="1:5" x14ac:dyDescent="0.25">
      <c r="A4439">
        <v>4438</v>
      </c>
      <c r="B4439" s="4">
        <v>1</v>
      </c>
      <c r="E4439" s="5">
        <v>4</v>
      </c>
    </row>
    <row r="4440" spans="1:5" x14ac:dyDescent="0.25">
      <c r="A4440">
        <v>4439</v>
      </c>
      <c r="B4440" s="4">
        <v>1</v>
      </c>
      <c r="E4440" s="5">
        <v>4</v>
      </c>
    </row>
    <row r="4441" spans="1:5" x14ac:dyDescent="0.25">
      <c r="A4441">
        <v>4440</v>
      </c>
      <c r="B4441" s="4">
        <v>1</v>
      </c>
      <c r="D4441" s="3">
        <v>3</v>
      </c>
      <c r="E4441" s="5">
        <v>4</v>
      </c>
    </row>
    <row r="4442" spans="1:5" x14ac:dyDescent="0.25">
      <c r="A4442">
        <v>4441</v>
      </c>
      <c r="D4442" s="3">
        <v>3</v>
      </c>
      <c r="E4442" s="5">
        <v>4</v>
      </c>
    </row>
    <row r="4443" spans="1:5" x14ac:dyDescent="0.25">
      <c r="A4443">
        <v>4442</v>
      </c>
      <c r="D4443" s="3">
        <v>3</v>
      </c>
      <c r="E4443" s="5">
        <v>4</v>
      </c>
    </row>
    <row r="4444" spans="1:5" x14ac:dyDescent="0.25">
      <c r="A4444">
        <v>4443</v>
      </c>
      <c r="D4444" s="3">
        <v>3</v>
      </c>
      <c r="E4444" s="5">
        <v>4</v>
      </c>
    </row>
    <row r="4445" spans="1:5" x14ac:dyDescent="0.25">
      <c r="A4445">
        <v>4444</v>
      </c>
      <c r="D4445" s="3">
        <v>3</v>
      </c>
      <c r="E4445" s="5">
        <v>4</v>
      </c>
    </row>
    <row r="4446" spans="1:5" x14ac:dyDescent="0.25">
      <c r="A4446">
        <v>4445</v>
      </c>
      <c r="D4446" s="3">
        <v>3</v>
      </c>
      <c r="E4446" s="5">
        <v>4</v>
      </c>
    </row>
    <row r="4447" spans="1:5" x14ac:dyDescent="0.25">
      <c r="A4447">
        <v>4446</v>
      </c>
      <c r="D4447" s="3">
        <v>3</v>
      </c>
    </row>
    <row r="4448" spans="1:5" x14ac:dyDescent="0.25">
      <c r="A4448">
        <v>4447</v>
      </c>
      <c r="D4448" s="3">
        <v>3</v>
      </c>
    </row>
    <row r="4449" spans="1:5" x14ac:dyDescent="0.25">
      <c r="A4449">
        <v>4448</v>
      </c>
    </row>
    <row r="4450" spans="1:5" x14ac:dyDescent="0.25">
      <c r="A4450">
        <v>4449</v>
      </c>
      <c r="C4450" s="2">
        <v>2</v>
      </c>
    </row>
    <row r="4451" spans="1:5" x14ac:dyDescent="0.25">
      <c r="A4451">
        <v>4450</v>
      </c>
      <c r="C4451" s="2">
        <v>2</v>
      </c>
    </row>
    <row r="4452" spans="1:5" x14ac:dyDescent="0.25">
      <c r="A4452">
        <v>4451</v>
      </c>
      <c r="C4452" s="2">
        <v>2</v>
      </c>
    </row>
    <row r="4453" spans="1:5" x14ac:dyDescent="0.25">
      <c r="A4453">
        <v>4452</v>
      </c>
      <c r="C4453" s="2">
        <v>2</v>
      </c>
    </row>
    <row r="4454" spans="1:5" x14ac:dyDescent="0.25">
      <c r="A4454">
        <v>4453</v>
      </c>
      <c r="C4454" s="2">
        <v>2</v>
      </c>
    </row>
    <row r="4455" spans="1:5" x14ac:dyDescent="0.25">
      <c r="A4455">
        <v>4454</v>
      </c>
      <c r="C4455" s="2">
        <v>2</v>
      </c>
    </row>
    <row r="4456" spans="1:5" x14ac:dyDescent="0.25">
      <c r="A4456">
        <v>4455</v>
      </c>
      <c r="C4456" s="2">
        <v>2</v>
      </c>
    </row>
    <row r="4457" spans="1:5" x14ac:dyDescent="0.25">
      <c r="A4457">
        <v>4456</v>
      </c>
      <c r="C4457" s="2">
        <v>2</v>
      </c>
    </row>
    <row r="4458" spans="1:5" x14ac:dyDescent="0.25">
      <c r="A4458">
        <v>4457</v>
      </c>
      <c r="B4458" s="4">
        <v>1</v>
      </c>
      <c r="C4458" s="2">
        <v>2</v>
      </c>
    </row>
    <row r="4459" spans="1:5" x14ac:dyDescent="0.25">
      <c r="A4459">
        <v>4458</v>
      </c>
      <c r="B4459" s="4">
        <v>1</v>
      </c>
      <c r="C4459" s="2">
        <v>2</v>
      </c>
    </row>
    <row r="4460" spans="1:5" x14ac:dyDescent="0.25">
      <c r="A4460">
        <v>4459</v>
      </c>
      <c r="B4460" s="4">
        <v>1</v>
      </c>
    </row>
    <row r="4461" spans="1:5" x14ac:dyDescent="0.25">
      <c r="A4461">
        <v>4460</v>
      </c>
      <c r="B4461" s="4">
        <v>1</v>
      </c>
    </row>
    <row r="4462" spans="1:5" x14ac:dyDescent="0.25">
      <c r="A4462">
        <v>4461</v>
      </c>
      <c r="B4462" s="4">
        <v>1</v>
      </c>
    </row>
    <row r="4463" spans="1:5" x14ac:dyDescent="0.25">
      <c r="A4463">
        <v>4462</v>
      </c>
      <c r="B4463" s="4">
        <v>1</v>
      </c>
      <c r="E4463" s="5">
        <v>4</v>
      </c>
    </row>
    <row r="4464" spans="1:5" x14ac:dyDescent="0.25">
      <c r="A4464">
        <v>4463</v>
      </c>
      <c r="B4464" s="4">
        <v>1</v>
      </c>
      <c r="E4464" s="5">
        <v>4</v>
      </c>
    </row>
    <row r="4465" spans="1:5" x14ac:dyDescent="0.25">
      <c r="A4465">
        <v>4464</v>
      </c>
      <c r="B4465" s="4">
        <v>1</v>
      </c>
      <c r="E4465" s="5">
        <v>4</v>
      </c>
    </row>
    <row r="4466" spans="1:5" x14ac:dyDescent="0.25">
      <c r="A4466">
        <v>4465</v>
      </c>
      <c r="B4466" s="4">
        <v>1</v>
      </c>
      <c r="D4466" s="3">
        <v>3</v>
      </c>
      <c r="E4466" s="5">
        <v>4</v>
      </c>
    </row>
    <row r="4467" spans="1:5" x14ac:dyDescent="0.25">
      <c r="A4467">
        <v>4466</v>
      </c>
      <c r="D4467" s="3">
        <v>3</v>
      </c>
      <c r="E4467" s="5">
        <v>4</v>
      </c>
    </row>
    <row r="4468" spans="1:5" x14ac:dyDescent="0.25">
      <c r="A4468">
        <v>4467</v>
      </c>
      <c r="D4468" s="3">
        <v>3</v>
      </c>
      <c r="E4468" s="5">
        <v>4</v>
      </c>
    </row>
    <row r="4469" spans="1:5" x14ac:dyDescent="0.25">
      <c r="A4469">
        <v>4468</v>
      </c>
      <c r="D4469" s="3">
        <v>3</v>
      </c>
      <c r="E4469" s="5">
        <v>4</v>
      </c>
    </row>
    <row r="4470" spans="1:5" x14ac:dyDescent="0.25">
      <c r="A4470">
        <v>4469</v>
      </c>
      <c r="D4470" s="3">
        <v>3</v>
      </c>
      <c r="E4470" s="5">
        <v>4</v>
      </c>
    </row>
    <row r="4471" spans="1:5" x14ac:dyDescent="0.25">
      <c r="A4471">
        <v>4470</v>
      </c>
      <c r="D4471" s="3">
        <v>3</v>
      </c>
      <c r="E4471" s="5">
        <v>4</v>
      </c>
    </row>
    <row r="4472" spans="1:5" x14ac:dyDescent="0.25">
      <c r="A4472">
        <v>4471</v>
      </c>
      <c r="C4472" s="2">
        <v>2</v>
      </c>
      <c r="D4472" s="3">
        <v>3</v>
      </c>
    </row>
    <row r="4473" spans="1:5" x14ac:dyDescent="0.25">
      <c r="A4473">
        <v>4472</v>
      </c>
      <c r="C4473" s="2">
        <v>2</v>
      </c>
      <c r="D4473" s="3">
        <v>3</v>
      </c>
    </row>
    <row r="4474" spans="1:5" x14ac:dyDescent="0.25">
      <c r="A4474">
        <v>4473</v>
      </c>
      <c r="C4474" s="2">
        <v>2</v>
      </c>
      <c r="D4474" s="3">
        <v>3</v>
      </c>
    </row>
    <row r="4475" spans="1:5" x14ac:dyDescent="0.25">
      <c r="A4475">
        <v>4474</v>
      </c>
      <c r="C4475" s="2">
        <v>2</v>
      </c>
    </row>
    <row r="4476" spans="1:5" x14ac:dyDescent="0.25">
      <c r="A4476">
        <v>4475</v>
      </c>
      <c r="C4476" s="2">
        <v>2</v>
      </c>
    </row>
    <row r="4477" spans="1:5" x14ac:dyDescent="0.25">
      <c r="A4477">
        <v>4476</v>
      </c>
      <c r="C4477" s="2">
        <v>2</v>
      </c>
    </row>
    <row r="4478" spans="1:5" x14ac:dyDescent="0.25">
      <c r="A4478">
        <v>4477</v>
      </c>
      <c r="C4478" s="2">
        <v>2</v>
      </c>
    </row>
    <row r="4479" spans="1:5" x14ac:dyDescent="0.25">
      <c r="A4479">
        <v>4478</v>
      </c>
      <c r="C4479" s="2">
        <v>2</v>
      </c>
    </row>
    <row r="4480" spans="1:5" x14ac:dyDescent="0.25">
      <c r="A4480">
        <v>4479</v>
      </c>
      <c r="C4480" s="2">
        <v>2</v>
      </c>
    </row>
    <row r="4481" spans="1:5" x14ac:dyDescent="0.25">
      <c r="A4481">
        <v>4480</v>
      </c>
      <c r="C4481" s="2">
        <v>2</v>
      </c>
    </row>
    <row r="4482" spans="1:5" x14ac:dyDescent="0.25">
      <c r="A4482">
        <v>4481</v>
      </c>
      <c r="B4482" s="4">
        <v>1</v>
      </c>
      <c r="C4482" s="2">
        <v>2</v>
      </c>
    </row>
    <row r="4483" spans="1:5" x14ac:dyDescent="0.25">
      <c r="A4483">
        <v>4482</v>
      </c>
      <c r="B4483" s="4">
        <v>1</v>
      </c>
    </row>
    <row r="4484" spans="1:5" x14ac:dyDescent="0.25">
      <c r="A4484">
        <v>4483</v>
      </c>
      <c r="B4484" s="4">
        <v>1</v>
      </c>
    </row>
    <row r="4485" spans="1:5" x14ac:dyDescent="0.25">
      <c r="A4485">
        <v>4484</v>
      </c>
      <c r="B4485" s="4">
        <v>1</v>
      </c>
      <c r="E4485" s="5">
        <v>4</v>
      </c>
    </row>
    <row r="4486" spans="1:5" x14ac:dyDescent="0.25">
      <c r="A4486">
        <v>4485</v>
      </c>
      <c r="B4486" s="4">
        <v>1</v>
      </c>
      <c r="E4486" s="5">
        <v>4</v>
      </c>
    </row>
    <row r="4487" spans="1:5" x14ac:dyDescent="0.25">
      <c r="A4487">
        <v>4486</v>
      </c>
      <c r="B4487" s="4">
        <v>1</v>
      </c>
      <c r="E4487" s="5">
        <v>4</v>
      </c>
    </row>
    <row r="4488" spans="1:5" x14ac:dyDescent="0.25">
      <c r="A4488">
        <v>4487</v>
      </c>
      <c r="B4488" s="4">
        <v>1</v>
      </c>
      <c r="E4488" s="5">
        <v>4</v>
      </c>
    </row>
    <row r="4489" spans="1:5" x14ac:dyDescent="0.25">
      <c r="A4489">
        <v>4488</v>
      </c>
      <c r="B4489" s="4">
        <v>1</v>
      </c>
      <c r="E4489" s="5">
        <v>4</v>
      </c>
    </row>
    <row r="4490" spans="1:5" x14ac:dyDescent="0.25">
      <c r="A4490">
        <v>4489</v>
      </c>
      <c r="B4490" s="4">
        <v>1</v>
      </c>
      <c r="D4490" s="3">
        <v>3</v>
      </c>
      <c r="E4490" s="5">
        <v>4</v>
      </c>
    </row>
    <row r="4491" spans="1:5" x14ac:dyDescent="0.25">
      <c r="A4491">
        <v>4490</v>
      </c>
      <c r="D4491" s="3">
        <v>3</v>
      </c>
      <c r="E4491" s="5">
        <v>4</v>
      </c>
    </row>
    <row r="4492" spans="1:5" x14ac:dyDescent="0.25">
      <c r="A4492">
        <v>4491</v>
      </c>
      <c r="D4492" s="3">
        <v>3</v>
      </c>
      <c r="E4492" s="5">
        <v>4</v>
      </c>
    </row>
    <row r="4493" spans="1:5" x14ac:dyDescent="0.25">
      <c r="A4493">
        <v>4492</v>
      </c>
      <c r="D4493" s="3">
        <v>3</v>
      </c>
      <c r="E4493" s="5">
        <v>4</v>
      </c>
    </row>
    <row r="4494" spans="1:5" x14ac:dyDescent="0.25">
      <c r="A4494">
        <v>4493</v>
      </c>
      <c r="D4494" s="3">
        <v>3</v>
      </c>
      <c r="E4494" s="5">
        <v>4</v>
      </c>
    </row>
    <row r="4495" spans="1:5" x14ac:dyDescent="0.25">
      <c r="A4495">
        <v>4494</v>
      </c>
      <c r="C4495" s="2">
        <v>2</v>
      </c>
      <c r="D4495" s="3">
        <v>3</v>
      </c>
    </row>
    <row r="4496" spans="1:5" x14ac:dyDescent="0.25">
      <c r="A4496">
        <v>4495</v>
      </c>
      <c r="C4496" s="2">
        <v>2</v>
      </c>
      <c r="D4496" s="3">
        <v>3</v>
      </c>
    </row>
    <row r="4497" spans="1:5" x14ac:dyDescent="0.25">
      <c r="A4497">
        <v>4496</v>
      </c>
      <c r="C4497" s="2">
        <v>2</v>
      </c>
      <c r="D4497" s="3">
        <v>3</v>
      </c>
    </row>
    <row r="4498" spans="1:5" x14ac:dyDescent="0.25">
      <c r="A4498">
        <v>4497</v>
      </c>
      <c r="C4498" s="2">
        <v>2</v>
      </c>
      <c r="D4498" s="3">
        <v>3</v>
      </c>
    </row>
    <row r="4499" spans="1:5" x14ac:dyDescent="0.25">
      <c r="A4499">
        <v>4498</v>
      </c>
      <c r="C4499" s="2">
        <v>2</v>
      </c>
      <c r="D4499" s="3">
        <v>3</v>
      </c>
    </row>
    <row r="4500" spans="1:5" x14ac:dyDescent="0.25">
      <c r="A4500">
        <v>4499</v>
      </c>
      <c r="C4500" s="2">
        <v>2</v>
      </c>
    </row>
    <row r="4501" spans="1:5" x14ac:dyDescent="0.25">
      <c r="A4501">
        <v>4500</v>
      </c>
      <c r="C4501" s="2">
        <v>2</v>
      </c>
    </row>
    <row r="4502" spans="1:5" x14ac:dyDescent="0.25">
      <c r="A4502">
        <v>4501</v>
      </c>
      <c r="C4502" s="2">
        <v>2</v>
      </c>
    </row>
    <row r="4503" spans="1:5" x14ac:dyDescent="0.25">
      <c r="A4503">
        <v>4502</v>
      </c>
      <c r="C4503" s="2">
        <v>2</v>
      </c>
    </row>
    <row r="4504" spans="1:5" x14ac:dyDescent="0.25">
      <c r="A4504">
        <v>4503</v>
      </c>
      <c r="C4504" s="2">
        <v>2</v>
      </c>
    </row>
    <row r="4505" spans="1:5" x14ac:dyDescent="0.25">
      <c r="A4505">
        <v>4504</v>
      </c>
      <c r="C4505" s="2">
        <v>2</v>
      </c>
    </row>
    <row r="4506" spans="1:5" x14ac:dyDescent="0.25">
      <c r="A4506">
        <v>4505</v>
      </c>
      <c r="C4506" s="2">
        <v>2</v>
      </c>
    </row>
    <row r="4507" spans="1:5" x14ac:dyDescent="0.25">
      <c r="A4507">
        <v>4506</v>
      </c>
      <c r="B4507" s="4">
        <v>1</v>
      </c>
      <c r="C4507" s="2">
        <v>2</v>
      </c>
    </row>
    <row r="4508" spans="1:5" x14ac:dyDescent="0.25">
      <c r="A4508">
        <v>4507</v>
      </c>
      <c r="B4508" s="4">
        <v>1</v>
      </c>
    </row>
    <row r="4509" spans="1:5" x14ac:dyDescent="0.25">
      <c r="A4509">
        <v>4508</v>
      </c>
      <c r="B4509" s="4">
        <v>1</v>
      </c>
    </row>
    <row r="4510" spans="1:5" x14ac:dyDescent="0.25">
      <c r="A4510">
        <v>4509</v>
      </c>
      <c r="B4510" s="4">
        <v>1</v>
      </c>
      <c r="E4510" s="5">
        <v>4</v>
      </c>
    </row>
    <row r="4511" spans="1:5" x14ac:dyDescent="0.25">
      <c r="A4511">
        <v>4510</v>
      </c>
      <c r="B4511" s="4">
        <v>1</v>
      </c>
      <c r="E4511" s="5">
        <v>4</v>
      </c>
    </row>
    <row r="4512" spans="1:5" x14ac:dyDescent="0.25">
      <c r="A4512">
        <v>4511</v>
      </c>
      <c r="B4512" s="4">
        <v>1</v>
      </c>
      <c r="E4512" s="5">
        <v>4</v>
      </c>
    </row>
    <row r="4513" spans="1:5" x14ac:dyDescent="0.25">
      <c r="A4513">
        <v>4512</v>
      </c>
      <c r="B4513" s="4">
        <v>1</v>
      </c>
      <c r="E4513" s="5">
        <v>4</v>
      </c>
    </row>
    <row r="4514" spans="1:5" x14ac:dyDescent="0.25">
      <c r="A4514">
        <v>4513</v>
      </c>
      <c r="B4514" s="4">
        <v>1</v>
      </c>
      <c r="E4514" s="5">
        <v>4</v>
      </c>
    </row>
    <row r="4515" spans="1:5" x14ac:dyDescent="0.25">
      <c r="A4515">
        <v>4514</v>
      </c>
      <c r="B4515" s="4">
        <v>1</v>
      </c>
      <c r="E4515" s="5">
        <v>4</v>
      </c>
    </row>
    <row r="4516" spans="1:5" x14ac:dyDescent="0.25">
      <c r="A4516">
        <v>4515</v>
      </c>
      <c r="B4516" s="4">
        <v>1</v>
      </c>
      <c r="D4516" s="3">
        <v>3</v>
      </c>
      <c r="E4516" s="5">
        <v>4</v>
      </c>
    </row>
    <row r="4517" spans="1:5" x14ac:dyDescent="0.25">
      <c r="A4517">
        <v>4516</v>
      </c>
      <c r="B4517" s="4">
        <v>1</v>
      </c>
      <c r="D4517" s="3">
        <v>3</v>
      </c>
      <c r="E4517" s="5">
        <v>4</v>
      </c>
    </row>
    <row r="4518" spans="1:5" x14ac:dyDescent="0.25">
      <c r="A4518">
        <v>4517</v>
      </c>
      <c r="D4518" s="3">
        <v>3</v>
      </c>
      <c r="E4518" s="5">
        <v>4</v>
      </c>
    </row>
    <row r="4519" spans="1:5" x14ac:dyDescent="0.25">
      <c r="A4519">
        <v>4518</v>
      </c>
      <c r="D4519" s="3">
        <v>3</v>
      </c>
      <c r="E4519" s="5">
        <v>4</v>
      </c>
    </row>
    <row r="4520" spans="1:5" x14ac:dyDescent="0.25">
      <c r="A4520">
        <v>4519</v>
      </c>
      <c r="C4520" s="2">
        <v>2</v>
      </c>
      <c r="D4520" s="3">
        <v>3</v>
      </c>
      <c r="E4520" s="5">
        <v>4</v>
      </c>
    </row>
    <row r="4521" spans="1:5" x14ac:dyDescent="0.25">
      <c r="A4521">
        <v>4520</v>
      </c>
      <c r="C4521" s="2">
        <v>2</v>
      </c>
      <c r="D4521" s="3">
        <v>3</v>
      </c>
    </row>
    <row r="4522" spans="1:5" x14ac:dyDescent="0.25">
      <c r="A4522">
        <v>4521</v>
      </c>
      <c r="C4522" s="2">
        <v>2</v>
      </c>
      <c r="D4522" s="3">
        <v>3</v>
      </c>
    </row>
    <row r="4523" spans="1:5" x14ac:dyDescent="0.25">
      <c r="A4523">
        <v>4522</v>
      </c>
      <c r="C4523" s="2">
        <v>2</v>
      </c>
      <c r="D4523" s="3">
        <v>3</v>
      </c>
    </row>
    <row r="4524" spans="1:5" x14ac:dyDescent="0.25">
      <c r="A4524">
        <v>4523</v>
      </c>
      <c r="C4524" s="2">
        <v>2</v>
      </c>
      <c r="D4524" s="3">
        <v>3</v>
      </c>
    </row>
    <row r="4525" spans="1:5" x14ac:dyDescent="0.25">
      <c r="A4525">
        <v>4524</v>
      </c>
      <c r="C4525" s="2">
        <v>2</v>
      </c>
      <c r="D4525" s="3">
        <v>3</v>
      </c>
    </row>
    <row r="4526" spans="1:5" x14ac:dyDescent="0.25">
      <c r="A4526">
        <v>4525</v>
      </c>
      <c r="C4526" s="2">
        <v>2</v>
      </c>
      <c r="D4526" s="3">
        <v>3</v>
      </c>
    </row>
    <row r="4527" spans="1:5" x14ac:dyDescent="0.25">
      <c r="A4527">
        <v>4526</v>
      </c>
      <c r="C4527" s="2">
        <v>2</v>
      </c>
      <c r="D4527" s="3">
        <v>3</v>
      </c>
    </row>
    <row r="4528" spans="1:5" x14ac:dyDescent="0.25">
      <c r="A4528">
        <v>4527</v>
      </c>
      <c r="C4528" s="2">
        <v>2</v>
      </c>
    </row>
    <row r="4529" spans="1:6" x14ac:dyDescent="0.25">
      <c r="A4529">
        <v>4528</v>
      </c>
      <c r="C4529" s="2">
        <v>2</v>
      </c>
    </row>
    <row r="4530" spans="1:6" x14ac:dyDescent="0.25">
      <c r="A4530">
        <v>4529</v>
      </c>
      <c r="C4530" s="2">
        <v>2</v>
      </c>
    </row>
    <row r="4531" spans="1:6" x14ac:dyDescent="0.25">
      <c r="A4531">
        <v>4530</v>
      </c>
      <c r="C4531" s="2">
        <v>2</v>
      </c>
    </row>
    <row r="4532" spans="1:6" x14ac:dyDescent="0.25">
      <c r="A4532">
        <v>4531</v>
      </c>
      <c r="C4532" s="2">
        <v>2</v>
      </c>
    </row>
    <row r="4533" spans="1:6" x14ac:dyDescent="0.25">
      <c r="A4533">
        <v>4532</v>
      </c>
      <c r="B4533" s="4">
        <v>1</v>
      </c>
      <c r="C4533" s="2">
        <v>2</v>
      </c>
    </row>
    <row r="4534" spans="1:6" x14ac:dyDescent="0.25">
      <c r="A4534">
        <v>4533</v>
      </c>
      <c r="B4534" s="4">
        <v>1</v>
      </c>
      <c r="C4534" s="2">
        <v>2</v>
      </c>
    </row>
    <row r="4535" spans="1:6" x14ac:dyDescent="0.25">
      <c r="A4535">
        <v>4534</v>
      </c>
      <c r="B4535" s="4">
        <v>1</v>
      </c>
      <c r="E4535" s="5">
        <v>4</v>
      </c>
    </row>
    <row r="4536" spans="1:6" x14ac:dyDescent="0.25">
      <c r="A4536">
        <v>4535</v>
      </c>
      <c r="B4536" s="4">
        <v>1</v>
      </c>
      <c r="E4536" s="5">
        <v>4</v>
      </c>
      <c r="F4536" t="s">
        <v>22</v>
      </c>
    </row>
    <row r="4537" spans="1:6" x14ac:dyDescent="0.25">
      <c r="A4537">
        <v>4536</v>
      </c>
    </row>
    <row r="4538" spans="1:6" x14ac:dyDescent="0.25">
      <c r="A4538">
        <v>4537</v>
      </c>
      <c r="F4538" t="s">
        <v>22</v>
      </c>
    </row>
    <row r="4539" spans="1:6" x14ac:dyDescent="0.25">
      <c r="A4539">
        <v>4538</v>
      </c>
      <c r="B4539" s="4">
        <v>1</v>
      </c>
    </row>
    <row r="4540" spans="1:6" x14ac:dyDescent="0.25">
      <c r="A4540">
        <v>4539</v>
      </c>
      <c r="B4540" s="4">
        <v>1</v>
      </c>
    </row>
    <row r="4541" spans="1:6" x14ac:dyDescent="0.25">
      <c r="A4541">
        <v>4540</v>
      </c>
      <c r="B4541" s="4">
        <v>1</v>
      </c>
    </row>
    <row r="4542" spans="1:6" x14ac:dyDescent="0.25">
      <c r="A4542">
        <v>4541</v>
      </c>
      <c r="B4542" s="4">
        <v>1</v>
      </c>
    </row>
    <row r="4543" spans="1:6" x14ac:dyDescent="0.25">
      <c r="A4543">
        <v>4542</v>
      </c>
      <c r="B4543" s="4">
        <v>1</v>
      </c>
    </row>
    <row r="4544" spans="1:6" x14ac:dyDescent="0.25">
      <c r="A4544">
        <v>4543</v>
      </c>
      <c r="B4544" s="4">
        <v>1</v>
      </c>
    </row>
    <row r="4545" spans="1:5" x14ac:dyDescent="0.25">
      <c r="A4545">
        <v>4544</v>
      </c>
      <c r="B4545" s="4">
        <v>1</v>
      </c>
    </row>
    <row r="4546" spans="1:5" x14ac:dyDescent="0.25">
      <c r="A4546">
        <v>4545</v>
      </c>
      <c r="B4546" s="4">
        <v>1</v>
      </c>
      <c r="C4546" s="2">
        <v>2</v>
      </c>
    </row>
    <row r="4547" spans="1:5" x14ac:dyDescent="0.25">
      <c r="A4547">
        <v>4546</v>
      </c>
      <c r="B4547" s="4">
        <v>1</v>
      </c>
      <c r="C4547" s="2">
        <v>2</v>
      </c>
    </row>
    <row r="4548" spans="1:5" x14ac:dyDescent="0.25">
      <c r="A4548">
        <v>4547</v>
      </c>
      <c r="B4548" s="4">
        <v>1</v>
      </c>
      <c r="C4548" s="2">
        <v>2</v>
      </c>
    </row>
    <row r="4549" spans="1:5" x14ac:dyDescent="0.25">
      <c r="A4549">
        <v>4548</v>
      </c>
      <c r="B4549" s="4">
        <v>1</v>
      </c>
      <c r="C4549" s="2">
        <v>2</v>
      </c>
    </row>
    <row r="4550" spans="1:5" x14ac:dyDescent="0.25">
      <c r="A4550">
        <v>4549</v>
      </c>
      <c r="B4550" s="4">
        <v>1</v>
      </c>
      <c r="C4550" s="2">
        <v>2</v>
      </c>
    </row>
    <row r="4551" spans="1:5" x14ac:dyDescent="0.25">
      <c r="A4551">
        <v>4550</v>
      </c>
      <c r="C4551" s="2">
        <v>2</v>
      </c>
    </row>
    <row r="4552" spans="1:5" x14ac:dyDescent="0.25">
      <c r="A4552">
        <v>4551</v>
      </c>
      <c r="C4552" s="2">
        <v>2</v>
      </c>
      <c r="D4552" s="3">
        <v>3</v>
      </c>
    </row>
    <row r="4553" spans="1:5" x14ac:dyDescent="0.25">
      <c r="A4553">
        <v>4552</v>
      </c>
      <c r="C4553" s="2">
        <v>2</v>
      </c>
      <c r="D4553" s="3">
        <v>3</v>
      </c>
    </row>
    <row r="4554" spans="1:5" x14ac:dyDescent="0.25">
      <c r="A4554">
        <v>4553</v>
      </c>
      <c r="C4554" s="2">
        <v>2</v>
      </c>
      <c r="D4554" s="3">
        <v>3</v>
      </c>
      <c r="E4554" s="5">
        <v>4</v>
      </c>
    </row>
    <row r="4555" spans="1:5" x14ac:dyDescent="0.25">
      <c r="A4555">
        <v>4554</v>
      </c>
      <c r="D4555" s="3">
        <v>3</v>
      </c>
      <c r="E4555" s="5">
        <v>4</v>
      </c>
    </row>
    <row r="4556" spans="1:5" x14ac:dyDescent="0.25">
      <c r="A4556">
        <v>4555</v>
      </c>
      <c r="D4556" s="3">
        <v>3</v>
      </c>
      <c r="E4556" s="5">
        <v>4</v>
      </c>
    </row>
    <row r="4557" spans="1:5" x14ac:dyDescent="0.25">
      <c r="A4557">
        <v>4556</v>
      </c>
      <c r="D4557" s="3">
        <v>3</v>
      </c>
      <c r="E4557" s="5">
        <v>4</v>
      </c>
    </row>
    <row r="4558" spans="1:5" x14ac:dyDescent="0.25">
      <c r="A4558">
        <v>4557</v>
      </c>
      <c r="D4558" s="3">
        <v>3</v>
      </c>
      <c r="E4558" s="5">
        <v>4</v>
      </c>
    </row>
    <row r="4559" spans="1:5" x14ac:dyDescent="0.25">
      <c r="A4559">
        <v>4558</v>
      </c>
      <c r="D4559" s="3">
        <v>3</v>
      </c>
      <c r="E4559" s="5">
        <v>4</v>
      </c>
    </row>
    <row r="4560" spans="1:5" x14ac:dyDescent="0.25">
      <c r="A4560">
        <v>4559</v>
      </c>
      <c r="D4560" s="3">
        <v>3</v>
      </c>
      <c r="E4560" s="5">
        <v>4</v>
      </c>
    </row>
    <row r="4561" spans="1:5" x14ac:dyDescent="0.25">
      <c r="A4561">
        <v>4560</v>
      </c>
      <c r="E4561" s="5">
        <v>4</v>
      </c>
    </row>
    <row r="4562" spans="1:5" x14ac:dyDescent="0.25">
      <c r="A4562">
        <v>4561</v>
      </c>
      <c r="E4562" s="5">
        <v>4</v>
      </c>
    </row>
    <row r="4563" spans="1:5" x14ac:dyDescent="0.25">
      <c r="A4563">
        <v>4562</v>
      </c>
    </row>
    <row r="4564" spans="1:5" x14ac:dyDescent="0.25">
      <c r="A4564">
        <v>4563</v>
      </c>
    </row>
    <row r="4565" spans="1:5" x14ac:dyDescent="0.25">
      <c r="A4565">
        <v>4564</v>
      </c>
    </row>
    <row r="4566" spans="1:5" x14ac:dyDescent="0.25">
      <c r="A4566">
        <v>4565</v>
      </c>
    </row>
    <row r="4567" spans="1:5" x14ac:dyDescent="0.25">
      <c r="A4567">
        <v>4566</v>
      </c>
    </row>
    <row r="4568" spans="1:5" x14ac:dyDescent="0.25">
      <c r="A4568">
        <v>4567</v>
      </c>
    </row>
    <row r="4569" spans="1:5" x14ac:dyDescent="0.25">
      <c r="A4569">
        <v>4568</v>
      </c>
      <c r="B4569" s="4">
        <v>1</v>
      </c>
    </row>
    <row r="4570" spans="1:5" x14ac:dyDescent="0.25">
      <c r="A4570">
        <v>4569</v>
      </c>
      <c r="B4570" s="4">
        <v>1</v>
      </c>
    </row>
    <row r="4571" spans="1:5" x14ac:dyDescent="0.25">
      <c r="A4571">
        <v>4570</v>
      </c>
      <c r="B4571" s="4">
        <v>1</v>
      </c>
    </row>
    <row r="4572" spans="1:5" x14ac:dyDescent="0.25">
      <c r="A4572">
        <v>4571</v>
      </c>
      <c r="B4572" s="4">
        <v>1</v>
      </c>
      <c r="C4572" s="2">
        <v>2</v>
      </c>
    </row>
    <row r="4573" spans="1:5" x14ac:dyDescent="0.25">
      <c r="A4573">
        <v>4572</v>
      </c>
      <c r="B4573" s="4">
        <v>1</v>
      </c>
      <c r="C4573" s="2">
        <v>2</v>
      </c>
    </row>
    <row r="4574" spans="1:5" x14ac:dyDescent="0.25">
      <c r="A4574">
        <v>4573</v>
      </c>
      <c r="B4574" s="4">
        <v>1</v>
      </c>
      <c r="C4574" s="2">
        <v>2</v>
      </c>
    </row>
    <row r="4575" spans="1:5" x14ac:dyDescent="0.25">
      <c r="A4575">
        <v>4574</v>
      </c>
      <c r="B4575" s="4">
        <v>1</v>
      </c>
      <c r="C4575" s="2">
        <v>2</v>
      </c>
    </row>
    <row r="4576" spans="1:5" x14ac:dyDescent="0.25">
      <c r="A4576">
        <v>4575</v>
      </c>
      <c r="B4576" s="4">
        <v>1</v>
      </c>
      <c r="C4576" s="2">
        <v>2</v>
      </c>
    </row>
    <row r="4577" spans="1:5" x14ac:dyDescent="0.25">
      <c r="A4577">
        <v>4576</v>
      </c>
      <c r="B4577" s="4">
        <v>1</v>
      </c>
      <c r="C4577" s="2">
        <v>2</v>
      </c>
    </row>
    <row r="4578" spans="1:5" x14ac:dyDescent="0.25">
      <c r="A4578">
        <v>4577</v>
      </c>
      <c r="B4578" s="4">
        <v>1</v>
      </c>
      <c r="C4578" s="2">
        <v>2</v>
      </c>
    </row>
    <row r="4579" spans="1:5" x14ac:dyDescent="0.25">
      <c r="A4579">
        <v>4578</v>
      </c>
      <c r="C4579" s="2">
        <v>2</v>
      </c>
      <c r="D4579" s="3">
        <v>3</v>
      </c>
    </row>
    <row r="4580" spans="1:5" x14ac:dyDescent="0.25">
      <c r="A4580">
        <v>4579</v>
      </c>
      <c r="C4580" s="2">
        <v>2</v>
      </c>
      <c r="D4580" s="3">
        <v>3</v>
      </c>
      <c r="E4580" s="5">
        <v>4</v>
      </c>
    </row>
    <row r="4581" spans="1:5" x14ac:dyDescent="0.25">
      <c r="A4581">
        <v>4580</v>
      </c>
      <c r="D4581" s="3">
        <v>3</v>
      </c>
      <c r="E4581" s="5">
        <v>4</v>
      </c>
    </row>
    <row r="4582" spans="1:5" x14ac:dyDescent="0.25">
      <c r="A4582">
        <v>4581</v>
      </c>
      <c r="D4582" s="3">
        <v>3</v>
      </c>
      <c r="E4582" s="5">
        <v>4</v>
      </c>
    </row>
    <row r="4583" spans="1:5" x14ac:dyDescent="0.25">
      <c r="A4583">
        <v>4582</v>
      </c>
      <c r="D4583" s="3">
        <v>3</v>
      </c>
      <c r="E4583" s="5">
        <v>4</v>
      </c>
    </row>
    <row r="4584" spans="1:5" x14ac:dyDescent="0.25">
      <c r="A4584">
        <v>4583</v>
      </c>
      <c r="D4584" s="3">
        <v>3</v>
      </c>
      <c r="E4584" s="5">
        <v>4</v>
      </c>
    </row>
    <row r="4585" spans="1:5" x14ac:dyDescent="0.25">
      <c r="A4585">
        <v>4584</v>
      </c>
      <c r="D4585" s="3">
        <v>3</v>
      </c>
      <c r="E4585" s="5">
        <v>4</v>
      </c>
    </row>
    <row r="4586" spans="1:5" x14ac:dyDescent="0.25">
      <c r="A4586">
        <v>4585</v>
      </c>
      <c r="D4586" s="3">
        <v>3</v>
      </c>
      <c r="E4586" s="5">
        <v>4</v>
      </c>
    </row>
    <row r="4587" spans="1:5" x14ac:dyDescent="0.25">
      <c r="A4587">
        <v>4586</v>
      </c>
      <c r="D4587" s="3">
        <v>3</v>
      </c>
      <c r="E4587" s="5">
        <v>4</v>
      </c>
    </row>
    <row r="4588" spans="1:5" x14ac:dyDescent="0.25">
      <c r="A4588">
        <v>4587</v>
      </c>
      <c r="E4588" s="5">
        <v>4</v>
      </c>
    </row>
    <row r="4589" spans="1:5" x14ac:dyDescent="0.25">
      <c r="A4589">
        <v>4588</v>
      </c>
      <c r="E4589" s="5">
        <v>4</v>
      </c>
    </row>
    <row r="4590" spans="1:5" x14ac:dyDescent="0.25">
      <c r="A4590">
        <v>4589</v>
      </c>
      <c r="B4590" s="4">
        <v>1</v>
      </c>
    </row>
    <row r="4591" spans="1:5" x14ac:dyDescent="0.25">
      <c r="A4591">
        <v>4590</v>
      </c>
      <c r="B4591" s="4">
        <v>1</v>
      </c>
    </row>
    <row r="4592" spans="1:5" x14ac:dyDescent="0.25">
      <c r="A4592">
        <v>4591</v>
      </c>
      <c r="B4592" s="4">
        <v>1</v>
      </c>
    </row>
    <row r="4593" spans="1:5" x14ac:dyDescent="0.25">
      <c r="A4593">
        <v>4592</v>
      </c>
      <c r="B4593" s="4">
        <v>1</v>
      </c>
    </row>
    <row r="4594" spans="1:5" x14ac:dyDescent="0.25">
      <c r="A4594">
        <v>4593</v>
      </c>
      <c r="B4594" s="4">
        <v>1</v>
      </c>
    </row>
    <row r="4595" spans="1:5" x14ac:dyDescent="0.25">
      <c r="A4595">
        <v>4594</v>
      </c>
      <c r="B4595" s="4">
        <v>1</v>
      </c>
    </row>
    <row r="4596" spans="1:5" x14ac:dyDescent="0.25">
      <c r="A4596">
        <v>4595</v>
      </c>
      <c r="B4596" s="4">
        <v>1</v>
      </c>
    </row>
    <row r="4597" spans="1:5" x14ac:dyDescent="0.25">
      <c r="A4597">
        <v>4596</v>
      </c>
      <c r="B4597" s="4">
        <v>1</v>
      </c>
      <c r="C4597" s="2">
        <v>2</v>
      </c>
    </row>
    <row r="4598" spans="1:5" x14ac:dyDescent="0.25">
      <c r="A4598">
        <v>4597</v>
      </c>
      <c r="B4598" s="4">
        <v>1</v>
      </c>
      <c r="C4598" s="2">
        <v>2</v>
      </c>
    </row>
    <row r="4599" spans="1:5" x14ac:dyDescent="0.25">
      <c r="A4599">
        <v>4598</v>
      </c>
      <c r="B4599" s="4">
        <v>1</v>
      </c>
      <c r="C4599" s="2">
        <v>2</v>
      </c>
    </row>
    <row r="4600" spans="1:5" x14ac:dyDescent="0.25">
      <c r="A4600">
        <v>4599</v>
      </c>
      <c r="B4600" s="4">
        <v>1</v>
      </c>
      <c r="C4600" s="2">
        <v>2</v>
      </c>
    </row>
    <row r="4601" spans="1:5" x14ac:dyDescent="0.25">
      <c r="A4601">
        <v>4600</v>
      </c>
      <c r="C4601" s="2">
        <v>2</v>
      </c>
    </row>
    <row r="4602" spans="1:5" x14ac:dyDescent="0.25">
      <c r="A4602">
        <v>4601</v>
      </c>
      <c r="C4602" s="2">
        <v>2</v>
      </c>
    </row>
    <row r="4603" spans="1:5" x14ac:dyDescent="0.25">
      <c r="A4603">
        <v>4602</v>
      </c>
      <c r="C4603" s="2">
        <v>2</v>
      </c>
      <c r="D4603" s="3">
        <v>3</v>
      </c>
    </row>
    <row r="4604" spans="1:5" x14ac:dyDescent="0.25">
      <c r="A4604">
        <v>4603</v>
      </c>
      <c r="C4604" s="2">
        <v>2</v>
      </c>
      <c r="D4604" s="3">
        <v>3</v>
      </c>
    </row>
    <row r="4605" spans="1:5" x14ac:dyDescent="0.25">
      <c r="A4605">
        <v>4604</v>
      </c>
      <c r="C4605" s="2">
        <v>2</v>
      </c>
      <c r="D4605" s="3">
        <v>3</v>
      </c>
    </row>
    <row r="4606" spans="1:5" x14ac:dyDescent="0.25">
      <c r="A4606">
        <v>4605</v>
      </c>
      <c r="D4606" s="3">
        <v>3</v>
      </c>
      <c r="E4606" s="5">
        <v>4</v>
      </c>
    </row>
    <row r="4607" spans="1:5" x14ac:dyDescent="0.25">
      <c r="A4607">
        <v>4606</v>
      </c>
      <c r="D4607" s="3">
        <v>3</v>
      </c>
      <c r="E4607" s="5">
        <v>4</v>
      </c>
    </row>
    <row r="4608" spans="1:5" x14ac:dyDescent="0.25">
      <c r="A4608">
        <v>4607</v>
      </c>
      <c r="D4608" s="3">
        <v>3</v>
      </c>
      <c r="E4608" s="5">
        <v>4</v>
      </c>
    </row>
    <row r="4609" spans="1:5" x14ac:dyDescent="0.25">
      <c r="A4609">
        <v>4608</v>
      </c>
      <c r="D4609" s="3">
        <v>3</v>
      </c>
      <c r="E4609" s="5">
        <v>4</v>
      </c>
    </row>
    <row r="4610" spans="1:5" x14ac:dyDescent="0.25">
      <c r="A4610">
        <v>4609</v>
      </c>
      <c r="D4610" s="3">
        <v>3</v>
      </c>
      <c r="E4610" s="5">
        <v>4</v>
      </c>
    </row>
    <row r="4611" spans="1:5" x14ac:dyDescent="0.25">
      <c r="A4611">
        <v>4610</v>
      </c>
      <c r="D4611" s="3">
        <v>3</v>
      </c>
      <c r="E4611" s="5">
        <v>4</v>
      </c>
    </row>
    <row r="4612" spans="1:5" x14ac:dyDescent="0.25">
      <c r="A4612">
        <v>4611</v>
      </c>
      <c r="E4612" s="5">
        <v>4</v>
      </c>
    </row>
    <row r="4613" spans="1:5" x14ac:dyDescent="0.25">
      <c r="A4613">
        <v>4612</v>
      </c>
      <c r="E4613" s="5">
        <v>4</v>
      </c>
    </row>
    <row r="4614" spans="1:5" x14ac:dyDescent="0.25">
      <c r="A4614">
        <v>4613</v>
      </c>
      <c r="B4614" s="4">
        <v>1</v>
      </c>
      <c r="E4614" s="5">
        <v>4</v>
      </c>
    </row>
    <row r="4615" spans="1:5" x14ac:dyDescent="0.25">
      <c r="A4615">
        <v>4614</v>
      </c>
      <c r="B4615" s="4">
        <v>1</v>
      </c>
    </row>
    <row r="4616" spans="1:5" x14ac:dyDescent="0.25">
      <c r="A4616">
        <v>4615</v>
      </c>
      <c r="B4616" s="4">
        <v>1</v>
      </c>
    </row>
    <row r="4617" spans="1:5" x14ac:dyDescent="0.25">
      <c r="A4617">
        <v>4616</v>
      </c>
      <c r="B4617" s="4">
        <v>1</v>
      </c>
    </row>
    <row r="4618" spans="1:5" x14ac:dyDescent="0.25">
      <c r="A4618">
        <v>4617</v>
      </c>
      <c r="B4618" s="4">
        <v>1</v>
      </c>
    </row>
    <row r="4619" spans="1:5" x14ac:dyDescent="0.25">
      <c r="A4619">
        <v>4618</v>
      </c>
      <c r="B4619" s="4">
        <v>1</v>
      </c>
    </row>
    <row r="4620" spans="1:5" x14ac:dyDescent="0.25">
      <c r="A4620">
        <v>4619</v>
      </c>
      <c r="B4620" s="4">
        <v>1</v>
      </c>
    </row>
    <row r="4621" spans="1:5" x14ac:dyDescent="0.25">
      <c r="A4621">
        <v>4620</v>
      </c>
      <c r="B4621" s="4">
        <v>1</v>
      </c>
      <c r="C4621" s="2">
        <v>2</v>
      </c>
    </row>
    <row r="4622" spans="1:5" x14ac:dyDescent="0.25">
      <c r="A4622">
        <v>4621</v>
      </c>
      <c r="B4622" s="4">
        <v>1</v>
      </c>
      <c r="C4622" s="2">
        <v>2</v>
      </c>
    </row>
    <row r="4623" spans="1:5" x14ac:dyDescent="0.25">
      <c r="A4623">
        <v>4622</v>
      </c>
      <c r="B4623" s="4">
        <v>1</v>
      </c>
      <c r="C4623" s="2">
        <v>2</v>
      </c>
    </row>
    <row r="4624" spans="1:5" x14ac:dyDescent="0.25">
      <c r="A4624">
        <v>4623</v>
      </c>
      <c r="C4624" s="2">
        <v>2</v>
      </c>
    </row>
    <row r="4625" spans="1:5" x14ac:dyDescent="0.25">
      <c r="A4625">
        <v>4624</v>
      </c>
      <c r="C4625" s="2">
        <v>2</v>
      </c>
    </row>
    <row r="4626" spans="1:5" x14ac:dyDescent="0.25">
      <c r="A4626">
        <v>4625</v>
      </c>
      <c r="C4626" s="2">
        <v>2</v>
      </c>
    </row>
    <row r="4627" spans="1:5" x14ac:dyDescent="0.25">
      <c r="A4627">
        <v>4626</v>
      </c>
      <c r="C4627" s="2">
        <v>2</v>
      </c>
    </row>
    <row r="4628" spans="1:5" x14ac:dyDescent="0.25">
      <c r="A4628">
        <v>4627</v>
      </c>
      <c r="C4628" s="2">
        <v>2</v>
      </c>
      <c r="D4628" s="3">
        <v>3</v>
      </c>
    </row>
    <row r="4629" spans="1:5" x14ac:dyDescent="0.25">
      <c r="A4629">
        <v>4628</v>
      </c>
      <c r="C4629" s="2">
        <v>2</v>
      </c>
      <c r="D4629" s="3">
        <v>3</v>
      </c>
    </row>
    <row r="4630" spans="1:5" x14ac:dyDescent="0.25">
      <c r="A4630">
        <v>4629</v>
      </c>
      <c r="C4630" s="2">
        <v>2</v>
      </c>
      <c r="D4630" s="3">
        <v>3</v>
      </c>
    </row>
    <row r="4631" spans="1:5" x14ac:dyDescent="0.25">
      <c r="A4631">
        <v>4630</v>
      </c>
      <c r="D4631" s="3">
        <v>3</v>
      </c>
      <c r="E4631" s="5">
        <v>4</v>
      </c>
    </row>
    <row r="4632" spans="1:5" x14ac:dyDescent="0.25">
      <c r="A4632">
        <v>4631</v>
      </c>
      <c r="D4632" s="3">
        <v>3</v>
      </c>
      <c r="E4632" s="5">
        <v>4</v>
      </c>
    </row>
    <row r="4633" spans="1:5" x14ac:dyDescent="0.25">
      <c r="A4633">
        <v>4632</v>
      </c>
      <c r="D4633" s="3">
        <v>3</v>
      </c>
      <c r="E4633" s="5">
        <v>4</v>
      </c>
    </row>
    <row r="4634" spans="1:5" x14ac:dyDescent="0.25">
      <c r="A4634">
        <v>4633</v>
      </c>
      <c r="D4634" s="3">
        <v>3</v>
      </c>
      <c r="E4634" s="5">
        <v>4</v>
      </c>
    </row>
    <row r="4635" spans="1:5" x14ac:dyDescent="0.25">
      <c r="A4635">
        <v>4634</v>
      </c>
      <c r="D4635" s="3">
        <v>3</v>
      </c>
      <c r="E4635" s="5">
        <v>4</v>
      </c>
    </row>
    <row r="4636" spans="1:5" x14ac:dyDescent="0.25">
      <c r="A4636">
        <v>4635</v>
      </c>
      <c r="E4636" s="5">
        <v>4</v>
      </c>
    </row>
    <row r="4637" spans="1:5" x14ac:dyDescent="0.25">
      <c r="A4637">
        <v>4636</v>
      </c>
      <c r="B4637" s="4">
        <v>1</v>
      </c>
      <c r="E4637" s="5">
        <v>4</v>
      </c>
    </row>
    <row r="4638" spans="1:5" x14ac:dyDescent="0.25">
      <c r="A4638">
        <v>4637</v>
      </c>
      <c r="B4638" s="4">
        <v>1</v>
      </c>
      <c r="E4638" s="5">
        <v>4</v>
      </c>
    </row>
    <row r="4639" spans="1:5" x14ac:dyDescent="0.25">
      <c r="A4639">
        <v>4638</v>
      </c>
      <c r="B4639" s="4">
        <v>1</v>
      </c>
      <c r="E4639" s="5">
        <v>4</v>
      </c>
    </row>
    <row r="4640" spans="1:5" x14ac:dyDescent="0.25">
      <c r="A4640">
        <v>4639</v>
      </c>
      <c r="B4640" s="4">
        <v>1</v>
      </c>
      <c r="E4640" s="5">
        <v>4</v>
      </c>
    </row>
    <row r="4641" spans="1:5" x14ac:dyDescent="0.25">
      <c r="A4641">
        <v>4640</v>
      </c>
      <c r="B4641" s="4">
        <v>1</v>
      </c>
    </row>
    <row r="4642" spans="1:5" x14ac:dyDescent="0.25">
      <c r="A4642">
        <v>4641</v>
      </c>
      <c r="B4642" s="4">
        <v>1</v>
      </c>
    </row>
    <row r="4643" spans="1:5" x14ac:dyDescent="0.25">
      <c r="A4643">
        <v>4642</v>
      </c>
      <c r="B4643" s="4">
        <v>1</v>
      </c>
    </row>
    <row r="4644" spans="1:5" x14ac:dyDescent="0.25">
      <c r="A4644">
        <v>4643</v>
      </c>
      <c r="B4644" s="4">
        <v>1</v>
      </c>
    </row>
    <row r="4645" spans="1:5" x14ac:dyDescent="0.25">
      <c r="A4645">
        <v>4644</v>
      </c>
      <c r="B4645" s="4">
        <v>1</v>
      </c>
    </row>
    <row r="4646" spans="1:5" x14ac:dyDescent="0.25">
      <c r="A4646">
        <v>4645</v>
      </c>
      <c r="B4646" s="4">
        <v>1</v>
      </c>
      <c r="C4646" s="2">
        <v>2</v>
      </c>
    </row>
    <row r="4647" spans="1:5" x14ac:dyDescent="0.25">
      <c r="A4647">
        <v>4646</v>
      </c>
      <c r="B4647" s="4">
        <v>1</v>
      </c>
      <c r="C4647" s="2">
        <v>2</v>
      </c>
    </row>
    <row r="4648" spans="1:5" x14ac:dyDescent="0.25">
      <c r="A4648">
        <v>4647</v>
      </c>
      <c r="B4648" s="4">
        <v>1</v>
      </c>
      <c r="C4648" s="2">
        <v>2</v>
      </c>
    </row>
    <row r="4649" spans="1:5" x14ac:dyDescent="0.25">
      <c r="A4649">
        <v>4648</v>
      </c>
      <c r="C4649" s="2">
        <v>2</v>
      </c>
    </row>
    <row r="4650" spans="1:5" x14ac:dyDescent="0.25">
      <c r="A4650">
        <v>4649</v>
      </c>
      <c r="C4650" s="2">
        <v>2</v>
      </c>
    </row>
    <row r="4651" spans="1:5" x14ac:dyDescent="0.25">
      <c r="A4651">
        <v>4650</v>
      </c>
      <c r="C4651" s="2">
        <v>2</v>
      </c>
      <c r="D4651" s="3">
        <v>3</v>
      </c>
    </row>
    <row r="4652" spans="1:5" x14ac:dyDescent="0.25">
      <c r="A4652">
        <v>4651</v>
      </c>
      <c r="C4652" s="2">
        <v>2</v>
      </c>
      <c r="D4652" s="3">
        <v>3</v>
      </c>
    </row>
    <row r="4653" spans="1:5" x14ac:dyDescent="0.25">
      <c r="A4653">
        <v>4652</v>
      </c>
      <c r="C4653" s="2">
        <v>2</v>
      </c>
      <c r="D4653" s="3">
        <v>3</v>
      </c>
    </row>
    <row r="4654" spans="1:5" x14ac:dyDescent="0.25">
      <c r="A4654">
        <v>4653</v>
      </c>
      <c r="C4654" s="2">
        <v>2</v>
      </c>
      <c r="D4654" s="3">
        <v>3</v>
      </c>
    </row>
    <row r="4655" spans="1:5" x14ac:dyDescent="0.25">
      <c r="A4655">
        <v>4654</v>
      </c>
      <c r="D4655" s="3">
        <v>3</v>
      </c>
      <c r="E4655" s="5">
        <v>4</v>
      </c>
    </row>
    <row r="4656" spans="1:5" x14ac:dyDescent="0.25">
      <c r="A4656">
        <v>4655</v>
      </c>
      <c r="D4656" s="3">
        <v>3</v>
      </c>
      <c r="E4656" s="5">
        <v>4</v>
      </c>
    </row>
    <row r="4657" spans="1:5" x14ac:dyDescent="0.25">
      <c r="A4657">
        <v>4656</v>
      </c>
      <c r="D4657" s="3">
        <v>3</v>
      </c>
      <c r="E4657" s="5">
        <v>4</v>
      </c>
    </row>
    <row r="4658" spans="1:5" x14ac:dyDescent="0.25">
      <c r="A4658">
        <v>4657</v>
      </c>
      <c r="D4658" s="3">
        <v>3</v>
      </c>
      <c r="E4658" s="5">
        <v>4</v>
      </c>
    </row>
    <row r="4659" spans="1:5" x14ac:dyDescent="0.25">
      <c r="A4659">
        <v>4658</v>
      </c>
      <c r="D4659" s="3">
        <v>3</v>
      </c>
      <c r="E4659" s="5">
        <v>4</v>
      </c>
    </row>
    <row r="4660" spans="1:5" x14ac:dyDescent="0.25">
      <c r="A4660">
        <v>4659</v>
      </c>
      <c r="E4660" s="5">
        <v>4</v>
      </c>
    </row>
    <row r="4661" spans="1:5" x14ac:dyDescent="0.25">
      <c r="A4661">
        <v>4660</v>
      </c>
      <c r="E4661" s="5">
        <v>4</v>
      </c>
    </row>
    <row r="4662" spans="1:5" x14ac:dyDescent="0.25">
      <c r="A4662">
        <v>4661</v>
      </c>
      <c r="E4662" s="5">
        <v>4</v>
      </c>
    </row>
    <row r="4663" spans="1:5" x14ac:dyDescent="0.25">
      <c r="A4663">
        <v>4662</v>
      </c>
      <c r="E4663" s="5">
        <v>4</v>
      </c>
    </row>
    <row r="4664" spans="1:5" x14ac:dyDescent="0.25">
      <c r="A4664">
        <v>4663</v>
      </c>
      <c r="B4664" s="4">
        <v>1</v>
      </c>
    </row>
    <row r="4665" spans="1:5" x14ac:dyDescent="0.25">
      <c r="A4665">
        <v>4664</v>
      </c>
      <c r="B4665" s="4">
        <v>1</v>
      </c>
    </row>
    <row r="4666" spans="1:5" x14ac:dyDescent="0.25">
      <c r="A4666">
        <v>4665</v>
      </c>
      <c r="B4666" s="4">
        <v>1</v>
      </c>
    </row>
    <row r="4667" spans="1:5" x14ac:dyDescent="0.25">
      <c r="A4667">
        <v>4666</v>
      </c>
      <c r="B4667" s="4">
        <v>1</v>
      </c>
    </row>
    <row r="4668" spans="1:5" x14ac:dyDescent="0.25">
      <c r="A4668">
        <v>4667</v>
      </c>
      <c r="B4668" s="4">
        <v>1</v>
      </c>
    </row>
    <row r="4669" spans="1:5" x14ac:dyDescent="0.25">
      <c r="A4669">
        <v>4668</v>
      </c>
      <c r="B4669" s="4">
        <v>1</v>
      </c>
    </row>
    <row r="4670" spans="1:5" x14ac:dyDescent="0.25">
      <c r="A4670">
        <v>4669</v>
      </c>
      <c r="B4670" s="4">
        <v>1</v>
      </c>
    </row>
    <row r="4671" spans="1:5" x14ac:dyDescent="0.25">
      <c r="A4671">
        <v>4670</v>
      </c>
      <c r="B4671" s="4">
        <v>1</v>
      </c>
    </row>
    <row r="4672" spans="1:5" x14ac:dyDescent="0.25">
      <c r="A4672">
        <v>4671</v>
      </c>
      <c r="B4672" s="4">
        <v>1</v>
      </c>
      <c r="C4672" s="2">
        <v>2</v>
      </c>
    </row>
    <row r="4673" spans="1:5" x14ac:dyDescent="0.25">
      <c r="A4673">
        <v>4672</v>
      </c>
      <c r="B4673" s="4">
        <v>1</v>
      </c>
      <c r="C4673" s="2">
        <v>2</v>
      </c>
    </row>
    <row r="4674" spans="1:5" x14ac:dyDescent="0.25">
      <c r="A4674">
        <v>4673</v>
      </c>
      <c r="C4674" s="2">
        <v>2</v>
      </c>
    </row>
    <row r="4675" spans="1:5" x14ac:dyDescent="0.25">
      <c r="A4675">
        <v>4674</v>
      </c>
      <c r="C4675" s="2">
        <v>2</v>
      </c>
    </row>
    <row r="4676" spans="1:5" x14ac:dyDescent="0.25">
      <c r="A4676">
        <v>4675</v>
      </c>
      <c r="C4676" s="2">
        <v>2</v>
      </c>
    </row>
    <row r="4677" spans="1:5" x14ac:dyDescent="0.25">
      <c r="A4677">
        <v>4676</v>
      </c>
      <c r="C4677" s="2">
        <v>2</v>
      </c>
      <c r="D4677" s="3">
        <v>3</v>
      </c>
    </row>
    <row r="4678" spans="1:5" x14ac:dyDescent="0.25">
      <c r="A4678">
        <v>4677</v>
      </c>
      <c r="C4678" s="2">
        <v>2</v>
      </c>
      <c r="D4678" s="3">
        <v>3</v>
      </c>
    </row>
    <row r="4679" spans="1:5" x14ac:dyDescent="0.25">
      <c r="A4679">
        <v>4678</v>
      </c>
      <c r="C4679" s="2">
        <v>2</v>
      </c>
      <c r="D4679" s="3">
        <v>3</v>
      </c>
    </row>
    <row r="4680" spans="1:5" x14ac:dyDescent="0.25">
      <c r="A4680">
        <v>4679</v>
      </c>
      <c r="D4680" s="3">
        <v>3</v>
      </c>
      <c r="E4680" s="5">
        <v>4</v>
      </c>
    </row>
    <row r="4681" spans="1:5" x14ac:dyDescent="0.25">
      <c r="A4681">
        <v>4680</v>
      </c>
      <c r="D4681" s="3">
        <v>3</v>
      </c>
      <c r="E4681" s="5">
        <v>4</v>
      </c>
    </row>
    <row r="4682" spans="1:5" x14ac:dyDescent="0.25">
      <c r="A4682">
        <v>4681</v>
      </c>
      <c r="D4682" s="3">
        <v>3</v>
      </c>
      <c r="E4682" s="5">
        <v>4</v>
      </c>
    </row>
    <row r="4683" spans="1:5" x14ac:dyDescent="0.25">
      <c r="A4683">
        <v>4682</v>
      </c>
      <c r="D4683" s="3">
        <v>3</v>
      </c>
      <c r="E4683" s="5">
        <v>4</v>
      </c>
    </row>
    <row r="4684" spans="1:5" x14ac:dyDescent="0.25">
      <c r="A4684">
        <v>4683</v>
      </c>
      <c r="D4684" s="3">
        <v>3</v>
      </c>
      <c r="E4684" s="5">
        <v>4</v>
      </c>
    </row>
    <row r="4685" spans="1:5" x14ac:dyDescent="0.25">
      <c r="A4685">
        <v>4684</v>
      </c>
      <c r="D4685" s="3">
        <v>3</v>
      </c>
      <c r="E4685" s="5">
        <v>4</v>
      </c>
    </row>
    <row r="4686" spans="1:5" x14ac:dyDescent="0.25">
      <c r="A4686">
        <v>4685</v>
      </c>
      <c r="E4686" s="5">
        <v>4</v>
      </c>
    </row>
    <row r="4687" spans="1:5" x14ac:dyDescent="0.25">
      <c r="A4687">
        <v>4686</v>
      </c>
      <c r="E4687" s="5">
        <v>4</v>
      </c>
    </row>
    <row r="4688" spans="1:5" x14ac:dyDescent="0.25">
      <c r="A4688">
        <v>4687</v>
      </c>
      <c r="E4688" s="5">
        <v>4</v>
      </c>
    </row>
    <row r="4689" spans="1:5" x14ac:dyDescent="0.25">
      <c r="A4689">
        <v>4688</v>
      </c>
      <c r="B4689" s="4">
        <v>1</v>
      </c>
      <c r="E4689" s="5">
        <v>4</v>
      </c>
    </row>
    <row r="4690" spans="1:5" x14ac:dyDescent="0.25">
      <c r="A4690">
        <v>4689</v>
      </c>
      <c r="B4690" s="4">
        <v>1</v>
      </c>
    </row>
    <row r="4691" spans="1:5" x14ac:dyDescent="0.25">
      <c r="A4691">
        <v>4690</v>
      </c>
      <c r="B4691" s="4">
        <v>1</v>
      </c>
    </row>
    <row r="4692" spans="1:5" x14ac:dyDescent="0.25">
      <c r="A4692">
        <v>4691</v>
      </c>
      <c r="B4692" s="4">
        <v>1</v>
      </c>
    </row>
    <row r="4693" spans="1:5" x14ac:dyDescent="0.25">
      <c r="A4693">
        <v>4692</v>
      </c>
      <c r="B4693" s="4">
        <v>1</v>
      </c>
    </row>
    <row r="4694" spans="1:5" x14ac:dyDescent="0.25">
      <c r="A4694">
        <v>4693</v>
      </c>
      <c r="B4694" s="4">
        <v>1</v>
      </c>
    </row>
    <row r="4695" spans="1:5" x14ac:dyDescent="0.25">
      <c r="A4695">
        <v>4694</v>
      </c>
      <c r="B4695" s="4">
        <v>1</v>
      </c>
    </row>
    <row r="4696" spans="1:5" x14ac:dyDescent="0.25">
      <c r="A4696">
        <v>4695</v>
      </c>
      <c r="B4696" s="4">
        <v>1</v>
      </c>
    </row>
    <row r="4697" spans="1:5" x14ac:dyDescent="0.25">
      <c r="A4697">
        <v>4696</v>
      </c>
      <c r="B4697" s="4">
        <v>1</v>
      </c>
      <c r="C4697" s="2">
        <v>2</v>
      </c>
    </row>
    <row r="4698" spans="1:5" x14ac:dyDescent="0.25">
      <c r="A4698">
        <v>4697</v>
      </c>
      <c r="B4698" s="4">
        <v>1</v>
      </c>
      <c r="C4698" s="2">
        <v>2</v>
      </c>
    </row>
    <row r="4699" spans="1:5" x14ac:dyDescent="0.25">
      <c r="A4699">
        <v>4698</v>
      </c>
      <c r="B4699" s="4">
        <v>1</v>
      </c>
      <c r="C4699" s="2">
        <v>2</v>
      </c>
    </row>
    <row r="4700" spans="1:5" x14ac:dyDescent="0.25">
      <c r="A4700">
        <v>4699</v>
      </c>
      <c r="C4700" s="2">
        <v>2</v>
      </c>
    </row>
    <row r="4701" spans="1:5" x14ac:dyDescent="0.25">
      <c r="A4701">
        <v>4700</v>
      </c>
      <c r="C4701" s="2">
        <v>2</v>
      </c>
    </row>
    <row r="4702" spans="1:5" x14ac:dyDescent="0.25">
      <c r="A4702">
        <v>4701</v>
      </c>
      <c r="C4702" s="2">
        <v>2</v>
      </c>
      <c r="D4702" s="3">
        <v>3</v>
      </c>
    </row>
    <row r="4703" spans="1:5" x14ac:dyDescent="0.25">
      <c r="A4703">
        <v>4702</v>
      </c>
      <c r="C4703" s="2">
        <v>2</v>
      </c>
      <c r="D4703" s="3">
        <v>3</v>
      </c>
    </row>
    <row r="4704" spans="1:5" x14ac:dyDescent="0.25">
      <c r="A4704">
        <v>4703</v>
      </c>
      <c r="C4704" s="2">
        <v>2</v>
      </c>
      <c r="D4704" s="3">
        <v>3</v>
      </c>
    </row>
    <row r="4705" spans="1:5" x14ac:dyDescent="0.25">
      <c r="A4705">
        <v>4704</v>
      </c>
      <c r="C4705" s="2">
        <v>2</v>
      </c>
      <c r="D4705" s="3">
        <v>3</v>
      </c>
    </row>
    <row r="4706" spans="1:5" x14ac:dyDescent="0.25">
      <c r="A4706">
        <v>4705</v>
      </c>
      <c r="C4706" s="2">
        <v>2</v>
      </c>
      <c r="D4706" s="3">
        <v>3</v>
      </c>
      <c r="E4706" s="5">
        <v>4</v>
      </c>
    </row>
    <row r="4707" spans="1:5" x14ac:dyDescent="0.25">
      <c r="A4707">
        <v>4706</v>
      </c>
      <c r="D4707" s="3">
        <v>3</v>
      </c>
      <c r="E4707" s="5">
        <v>4</v>
      </c>
    </row>
    <row r="4708" spans="1:5" x14ac:dyDescent="0.25">
      <c r="A4708">
        <v>4707</v>
      </c>
      <c r="D4708" s="3">
        <v>3</v>
      </c>
      <c r="E4708" s="5">
        <v>4</v>
      </c>
    </row>
    <row r="4709" spans="1:5" x14ac:dyDescent="0.25">
      <c r="A4709">
        <v>4708</v>
      </c>
      <c r="D4709" s="3">
        <v>3</v>
      </c>
      <c r="E4709" s="5">
        <v>4</v>
      </c>
    </row>
    <row r="4710" spans="1:5" x14ac:dyDescent="0.25">
      <c r="A4710">
        <v>4709</v>
      </c>
      <c r="D4710" s="3">
        <v>3</v>
      </c>
      <c r="E4710" s="5">
        <v>4</v>
      </c>
    </row>
    <row r="4711" spans="1:5" x14ac:dyDescent="0.25">
      <c r="A4711">
        <v>4710</v>
      </c>
      <c r="B4711" s="4">
        <v>1</v>
      </c>
      <c r="E4711" s="5">
        <v>4</v>
      </c>
    </row>
    <row r="4712" spans="1:5" x14ac:dyDescent="0.25">
      <c r="A4712">
        <v>4711</v>
      </c>
      <c r="B4712" s="4">
        <v>1</v>
      </c>
      <c r="E4712" s="5">
        <v>4</v>
      </c>
    </row>
    <row r="4713" spans="1:5" x14ac:dyDescent="0.25">
      <c r="A4713">
        <v>4712</v>
      </c>
      <c r="B4713" s="4">
        <v>1</v>
      </c>
      <c r="E4713" s="5">
        <v>4</v>
      </c>
    </row>
    <row r="4714" spans="1:5" x14ac:dyDescent="0.25">
      <c r="A4714">
        <v>4713</v>
      </c>
      <c r="B4714" s="4">
        <v>1</v>
      </c>
      <c r="E4714" s="5">
        <v>4</v>
      </c>
    </row>
    <row r="4715" spans="1:5" x14ac:dyDescent="0.25">
      <c r="A4715">
        <v>4714</v>
      </c>
      <c r="B4715" s="4">
        <v>1</v>
      </c>
      <c r="E4715" s="5">
        <v>4</v>
      </c>
    </row>
    <row r="4716" spans="1:5" x14ac:dyDescent="0.25">
      <c r="A4716">
        <v>4715</v>
      </c>
      <c r="B4716" s="4">
        <v>1</v>
      </c>
      <c r="E4716" s="5">
        <v>4</v>
      </c>
    </row>
    <row r="4717" spans="1:5" x14ac:dyDescent="0.25">
      <c r="A4717">
        <v>4716</v>
      </c>
      <c r="B4717" s="4">
        <v>1</v>
      </c>
    </row>
    <row r="4718" spans="1:5" x14ac:dyDescent="0.25">
      <c r="A4718">
        <v>4717</v>
      </c>
      <c r="B4718" s="4">
        <v>1</v>
      </c>
    </row>
    <row r="4719" spans="1:5" x14ac:dyDescent="0.25">
      <c r="A4719">
        <v>4718</v>
      </c>
      <c r="B4719" s="4">
        <v>1</v>
      </c>
    </row>
    <row r="4720" spans="1:5" x14ac:dyDescent="0.25">
      <c r="A4720">
        <v>4719</v>
      </c>
      <c r="B4720" s="4">
        <v>1</v>
      </c>
    </row>
    <row r="4721" spans="1:5" x14ac:dyDescent="0.25">
      <c r="A4721">
        <v>4720</v>
      </c>
      <c r="B4721" s="4">
        <v>1</v>
      </c>
      <c r="C4721" s="2">
        <v>2</v>
      </c>
    </row>
    <row r="4722" spans="1:5" x14ac:dyDescent="0.25">
      <c r="A4722">
        <v>4721</v>
      </c>
      <c r="B4722" s="4">
        <v>1</v>
      </c>
      <c r="C4722" s="2">
        <v>2</v>
      </c>
    </row>
    <row r="4723" spans="1:5" x14ac:dyDescent="0.25">
      <c r="A4723">
        <v>4722</v>
      </c>
      <c r="C4723" s="2">
        <v>2</v>
      </c>
    </row>
    <row r="4724" spans="1:5" x14ac:dyDescent="0.25">
      <c r="A4724">
        <v>4723</v>
      </c>
      <c r="C4724" s="2">
        <v>2</v>
      </c>
    </row>
    <row r="4725" spans="1:5" x14ac:dyDescent="0.25">
      <c r="A4725">
        <v>4724</v>
      </c>
      <c r="C4725" s="2">
        <v>2</v>
      </c>
      <c r="D4725" s="3">
        <v>3</v>
      </c>
    </row>
    <row r="4726" spans="1:5" x14ac:dyDescent="0.25">
      <c r="A4726">
        <v>4725</v>
      </c>
      <c r="C4726" s="2">
        <v>2</v>
      </c>
      <c r="D4726" s="3">
        <v>3</v>
      </c>
    </row>
    <row r="4727" spans="1:5" x14ac:dyDescent="0.25">
      <c r="A4727">
        <v>4726</v>
      </c>
      <c r="C4727" s="2">
        <v>2</v>
      </c>
      <c r="D4727" s="3">
        <v>3</v>
      </c>
    </row>
    <row r="4728" spans="1:5" x14ac:dyDescent="0.25">
      <c r="A4728">
        <v>4727</v>
      </c>
      <c r="C4728" s="2">
        <v>2</v>
      </c>
      <c r="D4728" s="3">
        <v>3</v>
      </c>
    </row>
    <row r="4729" spans="1:5" x14ac:dyDescent="0.25">
      <c r="A4729">
        <v>4728</v>
      </c>
      <c r="C4729" s="2">
        <v>2</v>
      </c>
      <c r="D4729" s="3">
        <v>3</v>
      </c>
    </row>
    <row r="4730" spans="1:5" x14ac:dyDescent="0.25">
      <c r="A4730">
        <v>4729</v>
      </c>
      <c r="C4730" s="2">
        <v>2</v>
      </c>
      <c r="D4730" s="3">
        <v>3</v>
      </c>
    </row>
    <row r="4731" spans="1:5" x14ac:dyDescent="0.25">
      <c r="A4731">
        <v>4730</v>
      </c>
      <c r="C4731" s="2">
        <v>2</v>
      </c>
      <c r="D4731" s="3">
        <v>3</v>
      </c>
      <c r="E4731" s="5">
        <v>4</v>
      </c>
    </row>
    <row r="4732" spans="1:5" x14ac:dyDescent="0.25">
      <c r="A4732">
        <v>4731</v>
      </c>
      <c r="D4732" s="3">
        <v>3</v>
      </c>
      <c r="E4732" s="5">
        <v>4</v>
      </c>
    </row>
    <row r="4733" spans="1:5" x14ac:dyDescent="0.25">
      <c r="A4733">
        <v>4732</v>
      </c>
      <c r="D4733" s="3">
        <v>3</v>
      </c>
      <c r="E4733" s="5">
        <v>4</v>
      </c>
    </row>
    <row r="4734" spans="1:5" x14ac:dyDescent="0.25">
      <c r="A4734">
        <v>4733</v>
      </c>
      <c r="D4734" s="3">
        <v>3</v>
      </c>
      <c r="E4734" s="5">
        <v>4</v>
      </c>
    </row>
    <row r="4735" spans="1:5" x14ac:dyDescent="0.25">
      <c r="A4735">
        <v>4734</v>
      </c>
      <c r="D4735" s="3">
        <v>3</v>
      </c>
      <c r="E4735" s="5">
        <v>4</v>
      </c>
    </row>
    <row r="4736" spans="1:5" x14ac:dyDescent="0.25">
      <c r="A4736">
        <v>4735</v>
      </c>
      <c r="B4736" s="4">
        <v>1</v>
      </c>
      <c r="E4736" s="5">
        <v>4</v>
      </c>
    </row>
    <row r="4737" spans="1:5" x14ac:dyDescent="0.25">
      <c r="A4737">
        <v>4736</v>
      </c>
      <c r="B4737" s="4">
        <v>1</v>
      </c>
      <c r="E4737" s="5">
        <v>4</v>
      </c>
    </row>
    <row r="4738" spans="1:5" x14ac:dyDescent="0.25">
      <c r="A4738">
        <v>4737</v>
      </c>
      <c r="B4738" s="4">
        <v>1</v>
      </c>
      <c r="E4738" s="5">
        <v>4</v>
      </c>
    </row>
    <row r="4739" spans="1:5" x14ac:dyDescent="0.25">
      <c r="A4739">
        <v>4738</v>
      </c>
      <c r="B4739" s="4">
        <v>1</v>
      </c>
      <c r="E4739" s="5">
        <v>4</v>
      </c>
    </row>
    <row r="4740" spans="1:5" x14ac:dyDescent="0.25">
      <c r="A4740">
        <v>4739</v>
      </c>
      <c r="B4740" s="4">
        <v>1</v>
      </c>
      <c r="E4740" s="5">
        <v>4</v>
      </c>
    </row>
    <row r="4741" spans="1:5" x14ac:dyDescent="0.25">
      <c r="A4741">
        <v>4740</v>
      </c>
      <c r="B4741" s="4">
        <v>1</v>
      </c>
      <c r="E4741" s="5">
        <v>4</v>
      </c>
    </row>
    <row r="4742" spans="1:5" x14ac:dyDescent="0.25">
      <c r="A4742">
        <v>4741</v>
      </c>
      <c r="B4742" s="4">
        <v>1</v>
      </c>
      <c r="E4742" s="5">
        <v>4</v>
      </c>
    </row>
    <row r="4743" spans="1:5" x14ac:dyDescent="0.25">
      <c r="A4743">
        <v>4742</v>
      </c>
      <c r="B4743" s="4">
        <v>1</v>
      </c>
    </row>
    <row r="4744" spans="1:5" x14ac:dyDescent="0.25">
      <c r="A4744">
        <v>4743</v>
      </c>
      <c r="B4744" s="4">
        <v>1</v>
      </c>
    </row>
    <row r="4745" spans="1:5" x14ac:dyDescent="0.25">
      <c r="A4745">
        <v>4744</v>
      </c>
      <c r="B4745" s="4">
        <v>1</v>
      </c>
    </row>
    <row r="4746" spans="1:5" x14ac:dyDescent="0.25">
      <c r="A4746">
        <v>4745</v>
      </c>
      <c r="B4746" s="4">
        <v>1</v>
      </c>
    </row>
    <row r="4747" spans="1:5" x14ac:dyDescent="0.25">
      <c r="A4747">
        <v>4746</v>
      </c>
      <c r="B4747" s="4">
        <v>1</v>
      </c>
    </row>
    <row r="4748" spans="1:5" x14ac:dyDescent="0.25">
      <c r="A4748">
        <v>4747</v>
      </c>
      <c r="B4748" s="4">
        <v>1</v>
      </c>
    </row>
    <row r="4749" spans="1:5" x14ac:dyDescent="0.25">
      <c r="A4749">
        <v>4748</v>
      </c>
      <c r="C4749" s="2">
        <v>2</v>
      </c>
    </row>
    <row r="4750" spans="1:5" x14ac:dyDescent="0.25">
      <c r="A4750">
        <v>4749</v>
      </c>
      <c r="C4750" s="2">
        <v>2</v>
      </c>
      <c r="D4750" s="3">
        <v>3</v>
      </c>
    </row>
    <row r="4751" spans="1:5" x14ac:dyDescent="0.25">
      <c r="A4751">
        <v>4750</v>
      </c>
      <c r="C4751" s="2">
        <v>2</v>
      </c>
      <c r="D4751" s="3">
        <v>3</v>
      </c>
    </row>
    <row r="4752" spans="1:5" x14ac:dyDescent="0.25">
      <c r="A4752">
        <v>4751</v>
      </c>
      <c r="C4752" s="2">
        <v>2</v>
      </c>
      <c r="D4752" s="3">
        <v>3</v>
      </c>
    </row>
    <row r="4753" spans="1:5" x14ac:dyDescent="0.25">
      <c r="A4753">
        <v>4752</v>
      </c>
      <c r="C4753" s="2">
        <v>2</v>
      </c>
      <c r="D4753" s="3">
        <v>3</v>
      </c>
    </row>
    <row r="4754" spans="1:5" x14ac:dyDescent="0.25">
      <c r="A4754">
        <v>4753</v>
      </c>
      <c r="C4754" s="2">
        <v>2</v>
      </c>
      <c r="D4754" s="3">
        <v>3</v>
      </c>
    </row>
    <row r="4755" spans="1:5" x14ac:dyDescent="0.25">
      <c r="A4755">
        <v>4754</v>
      </c>
      <c r="C4755" s="2">
        <v>2</v>
      </c>
      <c r="D4755" s="3">
        <v>3</v>
      </c>
    </row>
    <row r="4756" spans="1:5" x14ac:dyDescent="0.25">
      <c r="A4756">
        <v>4755</v>
      </c>
      <c r="C4756" s="2">
        <v>2</v>
      </c>
      <c r="D4756" s="3">
        <v>3</v>
      </c>
    </row>
    <row r="4757" spans="1:5" x14ac:dyDescent="0.25">
      <c r="A4757">
        <v>4756</v>
      </c>
      <c r="C4757" s="2">
        <v>2</v>
      </c>
      <c r="D4757" s="3">
        <v>3</v>
      </c>
    </row>
    <row r="4758" spans="1:5" x14ac:dyDescent="0.25">
      <c r="A4758">
        <v>4757</v>
      </c>
      <c r="C4758" s="2">
        <v>2</v>
      </c>
      <c r="D4758" s="3">
        <v>3</v>
      </c>
    </row>
    <row r="4759" spans="1:5" x14ac:dyDescent="0.25">
      <c r="A4759">
        <v>4758</v>
      </c>
      <c r="C4759" s="2">
        <v>2</v>
      </c>
      <c r="D4759" s="3">
        <v>3</v>
      </c>
    </row>
    <row r="4760" spans="1:5" x14ac:dyDescent="0.25">
      <c r="A4760">
        <v>4759</v>
      </c>
      <c r="C4760" s="2">
        <v>2</v>
      </c>
      <c r="D4760" s="3">
        <v>3</v>
      </c>
    </row>
    <row r="4761" spans="1:5" x14ac:dyDescent="0.25">
      <c r="A4761">
        <v>4760</v>
      </c>
      <c r="D4761" s="3">
        <v>3</v>
      </c>
      <c r="E4761" s="5">
        <v>4</v>
      </c>
    </row>
    <row r="4762" spans="1:5" x14ac:dyDescent="0.25">
      <c r="A4762">
        <v>4761</v>
      </c>
      <c r="E4762" s="5">
        <v>4</v>
      </c>
    </row>
    <row r="4763" spans="1:5" x14ac:dyDescent="0.25">
      <c r="A4763">
        <v>4762</v>
      </c>
      <c r="E4763" s="5">
        <v>4</v>
      </c>
    </row>
    <row r="4764" spans="1:5" x14ac:dyDescent="0.25">
      <c r="A4764">
        <v>4763</v>
      </c>
      <c r="B4764" s="4">
        <v>1</v>
      </c>
      <c r="E4764" s="5">
        <v>4</v>
      </c>
    </row>
    <row r="4765" spans="1:5" x14ac:dyDescent="0.25">
      <c r="A4765">
        <v>4764</v>
      </c>
      <c r="B4765" s="4">
        <v>1</v>
      </c>
      <c r="E4765" s="5">
        <v>4</v>
      </c>
    </row>
    <row r="4766" spans="1:5" x14ac:dyDescent="0.25">
      <c r="A4766">
        <v>4765</v>
      </c>
      <c r="B4766" s="4">
        <v>1</v>
      </c>
      <c r="E4766" s="5">
        <v>4</v>
      </c>
    </row>
    <row r="4767" spans="1:5" x14ac:dyDescent="0.25">
      <c r="A4767">
        <v>4766</v>
      </c>
      <c r="B4767" s="4">
        <v>1</v>
      </c>
      <c r="E4767" s="5">
        <v>4</v>
      </c>
    </row>
    <row r="4768" spans="1:5" x14ac:dyDescent="0.25">
      <c r="A4768">
        <v>4767</v>
      </c>
      <c r="B4768" s="4">
        <v>1</v>
      </c>
      <c r="E4768" s="5">
        <v>4</v>
      </c>
    </row>
    <row r="4769" spans="1:6" x14ac:dyDescent="0.25">
      <c r="A4769">
        <v>4768</v>
      </c>
      <c r="B4769" s="4">
        <v>1</v>
      </c>
      <c r="E4769" s="5">
        <v>4</v>
      </c>
    </row>
    <row r="4770" spans="1:6" x14ac:dyDescent="0.25">
      <c r="A4770">
        <v>4769</v>
      </c>
      <c r="B4770" s="4">
        <v>1</v>
      </c>
      <c r="E4770" s="5">
        <v>4</v>
      </c>
    </row>
    <row r="4771" spans="1:6" x14ac:dyDescent="0.25">
      <c r="A4771">
        <v>4770</v>
      </c>
      <c r="B4771" s="4">
        <v>1</v>
      </c>
      <c r="E4771" s="5">
        <v>4</v>
      </c>
    </row>
    <row r="4772" spans="1:6" x14ac:dyDescent="0.25">
      <c r="A4772">
        <v>4771</v>
      </c>
      <c r="B4772" s="4">
        <v>1</v>
      </c>
      <c r="E4772" s="5">
        <v>4</v>
      </c>
    </row>
    <row r="4773" spans="1:6" x14ac:dyDescent="0.25">
      <c r="A4773">
        <v>4772</v>
      </c>
      <c r="B4773" s="4">
        <v>1</v>
      </c>
      <c r="E4773" s="5">
        <v>4</v>
      </c>
    </row>
    <row r="4774" spans="1:6" x14ac:dyDescent="0.25">
      <c r="A4774">
        <v>4773</v>
      </c>
      <c r="B4774" s="4">
        <v>1</v>
      </c>
    </row>
    <row r="4775" spans="1:6" x14ac:dyDescent="0.25">
      <c r="A4775">
        <v>4774</v>
      </c>
      <c r="B4775" s="4">
        <v>1</v>
      </c>
    </row>
    <row r="4776" spans="1:6" x14ac:dyDescent="0.25">
      <c r="A4776">
        <v>4775</v>
      </c>
      <c r="B4776" s="4">
        <v>1</v>
      </c>
    </row>
    <row r="4777" spans="1:6" x14ac:dyDescent="0.25">
      <c r="A4777">
        <v>4776</v>
      </c>
      <c r="B4777" s="4">
        <v>1</v>
      </c>
    </row>
    <row r="4778" spans="1:6" x14ac:dyDescent="0.25">
      <c r="A4778">
        <v>4777</v>
      </c>
      <c r="B4778" s="4">
        <v>1</v>
      </c>
    </row>
    <row r="4779" spans="1:6" x14ac:dyDescent="0.25">
      <c r="A4779">
        <v>4778</v>
      </c>
      <c r="B4779" s="4">
        <v>1</v>
      </c>
      <c r="C4779" s="2">
        <v>2</v>
      </c>
      <c r="D4779" s="3">
        <v>3</v>
      </c>
    </row>
    <row r="4780" spans="1:6" x14ac:dyDescent="0.25">
      <c r="A4780">
        <v>4779</v>
      </c>
      <c r="C4780" s="2">
        <v>2</v>
      </c>
      <c r="D4780" s="3">
        <v>3</v>
      </c>
    </row>
    <row r="4781" spans="1:6" x14ac:dyDescent="0.25">
      <c r="A4781">
        <v>4780</v>
      </c>
      <c r="C4781" s="2">
        <v>2</v>
      </c>
      <c r="D4781" s="3">
        <v>3</v>
      </c>
      <c r="F4781" t="s">
        <v>22</v>
      </c>
    </row>
    <row r="4782" spans="1:6" x14ac:dyDescent="0.25">
      <c r="A4782">
        <v>4781</v>
      </c>
    </row>
    <row r="4783" spans="1:6" x14ac:dyDescent="0.25">
      <c r="A4783">
        <v>4782</v>
      </c>
      <c r="F4783" t="s">
        <v>22</v>
      </c>
    </row>
    <row r="4784" spans="1:6" x14ac:dyDescent="0.25">
      <c r="A4784">
        <v>4783</v>
      </c>
      <c r="B4784" s="4">
        <v>1</v>
      </c>
    </row>
    <row r="4785" spans="1:5" x14ac:dyDescent="0.25">
      <c r="A4785">
        <v>4784</v>
      </c>
      <c r="B4785" s="4">
        <v>1</v>
      </c>
    </row>
    <row r="4786" spans="1:5" x14ac:dyDescent="0.25">
      <c r="A4786">
        <v>4785</v>
      </c>
      <c r="B4786" s="4">
        <v>1</v>
      </c>
    </row>
    <row r="4787" spans="1:5" x14ac:dyDescent="0.25">
      <c r="A4787">
        <v>4786</v>
      </c>
      <c r="B4787" s="4">
        <v>1</v>
      </c>
      <c r="C4787" s="2">
        <v>2</v>
      </c>
    </row>
    <row r="4788" spans="1:5" x14ac:dyDescent="0.25">
      <c r="A4788">
        <v>4787</v>
      </c>
      <c r="B4788" s="4">
        <v>1</v>
      </c>
      <c r="C4788" s="2">
        <v>2</v>
      </c>
    </row>
    <row r="4789" spans="1:5" x14ac:dyDescent="0.25">
      <c r="A4789">
        <v>4788</v>
      </c>
      <c r="B4789" s="4">
        <v>1</v>
      </c>
      <c r="C4789" s="2">
        <v>2</v>
      </c>
    </row>
    <row r="4790" spans="1:5" x14ac:dyDescent="0.25">
      <c r="A4790">
        <v>4789</v>
      </c>
      <c r="B4790" s="4">
        <v>1</v>
      </c>
      <c r="C4790" s="2">
        <v>2</v>
      </c>
    </row>
    <row r="4791" spans="1:5" x14ac:dyDescent="0.25">
      <c r="A4791">
        <v>4790</v>
      </c>
      <c r="B4791" s="4">
        <v>1</v>
      </c>
      <c r="C4791" s="2">
        <v>2</v>
      </c>
    </row>
    <row r="4792" spans="1:5" x14ac:dyDescent="0.25">
      <c r="A4792">
        <v>4791</v>
      </c>
      <c r="B4792" s="4">
        <v>1</v>
      </c>
      <c r="C4792" s="2">
        <v>2</v>
      </c>
    </row>
    <row r="4793" spans="1:5" x14ac:dyDescent="0.25">
      <c r="A4793">
        <v>4792</v>
      </c>
      <c r="B4793" s="4">
        <v>1</v>
      </c>
      <c r="C4793" s="2">
        <v>2</v>
      </c>
    </row>
    <row r="4794" spans="1:5" x14ac:dyDescent="0.25">
      <c r="A4794">
        <v>4793</v>
      </c>
      <c r="C4794" s="2">
        <v>2</v>
      </c>
    </row>
    <row r="4795" spans="1:5" x14ac:dyDescent="0.25">
      <c r="A4795">
        <v>4794</v>
      </c>
      <c r="C4795" s="2">
        <v>2</v>
      </c>
      <c r="D4795" s="3">
        <v>3</v>
      </c>
    </row>
    <row r="4796" spans="1:5" x14ac:dyDescent="0.25">
      <c r="A4796">
        <v>4795</v>
      </c>
      <c r="C4796" s="2">
        <v>2</v>
      </c>
      <c r="D4796" s="3">
        <v>3</v>
      </c>
      <c r="E4796" s="5">
        <v>4</v>
      </c>
    </row>
    <row r="4797" spans="1:5" x14ac:dyDescent="0.25">
      <c r="A4797">
        <v>4796</v>
      </c>
      <c r="D4797" s="3">
        <v>3</v>
      </c>
      <c r="E4797" s="5">
        <v>4</v>
      </c>
    </row>
    <row r="4798" spans="1:5" x14ac:dyDescent="0.25">
      <c r="A4798">
        <v>4797</v>
      </c>
      <c r="D4798" s="3">
        <v>3</v>
      </c>
      <c r="E4798" s="5">
        <v>4</v>
      </c>
    </row>
    <row r="4799" spans="1:5" x14ac:dyDescent="0.25">
      <c r="A4799">
        <v>4798</v>
      </c>
      <c r="D4799" s="3">
        <v>3</v>
      </c>
      <c r="E4799" s="5">
        <v>4</v>
      </c>
    </row>
    <row r="4800" spans="1:5" x14ac:dyDescent="0.25">
      <c r="A4800">
        <v>4799</v>
      </c>
      <c r="D4800" s="3">
        <v>3</v>
      </c>
      <c r="E4800" s="5">
        <v>4</v>
      </c>
    </row>
    <row r="4801" spans="1:5" x14ac:dyDescent="0.25">
      <c r="A4801">
        <v>4800</v>
      </c>
      <c r="D4801" s="3">
        <v>3</v>
      </c>
      <c r="E4801" s="5">
        <v>4</v>
      </c>
    </row>
    <row r="4802" spans="1:5" x14ac:dyDescent="0.25">
      <c r="A4802">
        <v>4801</v>
      </c>
      <c r="D4802" s="3">
        <v>3</v>
      </c>
      <c r="E4802" s="5">
        <v>4</v>
      </c>
    </row>
    <row r="4803" spans="1:5" x14ac:dyDescent="0.25">
      <c r="A4803">
        <v>4802</v>
      </c>
      <c r="D4803" s="3">
        <v>3</v>
      </c>
      <c r="E4803" s="5">
        <v>4</v>
      </c>
    </row>
    <row r="4804" spans="1:5" x14ac:dyDescent="0.25">
      <c r="A4804">
        <v>4803</v>
      </c>
      <c r="D4804" s="3">
        <v>3</v>
      </c>
      <c r="E4804" s="5">
        <v>4</v>
      </c>
    </row>
    <row r="4805" spans="1:5" x14ac:dyDescent="0.25">
      <c r="A4805">
        <v>4804</v>
      </c>
      <c r="E4805" s="5">
        <v>4</v>
      </c>
    </row>
    <row r="4806" spans="1:5" x14ac:dyDescent="0.25">
      <c r="A4806">
        <v>4805</v>
      </c>
      <c r="E4806" s="5">
        <v>4</v>
      </c>
    </row>
    <row r="4807" spans="1:5" x14ac:dyDescent="0.25">
      <c r="A4807">
        <v>4806</v>
      </c>
    </row>
    <row r="4808" spans="1:5" x14ac:dyDescent="0.25">
      <c r="A4808">
        <v>4807</v>
      </c>
    </row>
    <row r="4809" spans="1:5" x14ac:dyDescent="0.25">
      <c r="A4809">
        <v>4808</v>
      </c>
    </row>
    <row r="4810" spans="1:5" x14ac:dyDescent="0.25">
      <c r="A4810">
        <v>4809</v>
      </c>
      <c r="B4810" s="4">
        <v>1</v>
      </c>
    </row>
    <row r="4811" spans="1:5" x14ac:dyDescent="0.25">
      <c r="A4811">
        <v>4810</v>
      </c>
      <c r="B4811" s="4">
        <v>1</v>
      </c>
    </row>
    <row r="4812" spans="1:5" x14ac:dyDescent="0.25">
      <c r="A4812">
        <v>4811</v>
      </c>
      <c r="B4812" s="4">
        <v>1</v>
      </c>
    </row>
    <row r="4813" spans="1:5" x14ac:dyDescent="0.25">
      <c r="A4813">
        <v>4812</v>
      </c>
      <c r="B4813" s="4">
        <v>1</v>
      </c>
    </row>
    <row r="4814" spans="1:5" x14ac:dyDescent="0.25">
      <c r="A4814">
        <v>4813</v>
      </c>
      <c r="B4814" s="4">
        <v>1</v>
      </c>
    </row>
    <row r="4815" spans="1:5" x14ac:dyDescent="0.25">
      <c r="A4815">
        <v>4814</v>
      </c>
      <c r="B4815" s="4">
        <v>1</v>
      </c>
    </row>
    <row r="4816" spans="1:5" x14ac:dyDescent="0.25">
      <c r="A4816">
        <v>4815</v>
      </c>
      <c r="B4816" s="4">
        <v>1</v>
      </c>
      <c r="C4816" s="2">
        <v>2</v>
      </c>
    </row>
    <row r="4817" spans="1:5" x14ac:dyDescent="0.25">
      <c r="A4817">
        <v>4816</v>
      </c>
      <c r="B4817" s="4">
        <v>1</v>
      </c>
      <c r="C4817" s="2">
        <v>2</v>
      </c>
    </row>
    <row r="4818" spans="1:5" x14ac:dyDescent="0.25">
      <c r="A4818">
        <v>4817</v>
      </c>
      <c r="B4818" s="4">
        <v>1</v>
      </c>
      <c r="C4818" s="2">
        <v>2</v>
      </c>
    </row>
    <row r="4819" spans="1:5" x14ac:dyDescent="0.25">
      <c r="A4819">
        <v>4818</v>
      </c>
      <c r="B4819" s="4">
        <v>1</v>
      </c>
      <c r="C4819" s="2">
        <v>2</v>
      </c>
    </row>
    <row r="4820" spans="1:5" x14ac:dyDescent="0.25">
      <c r="A4820">
        <v>4819</v>
      </c>
      <c r="B4820" s="4">
        <v>1</v>
      </c>
      <c r="C4820" s="2">
        <v>2</v>
      </c>
      <c r="D4820" s="3">
        <v>3</v>
      </c>
    </row>
    <row r="4821" spans="1:5" x14ac:dyDescent="0.25">
      <c r="A4821">
        <v>4820</v>
      </c>
      <c r="C4821" s="2">
        <v>2</v>
      </c>
      <c r="D4821" s="3">
        <v>3</v>
      </c>
    </row>
    <row r="4822" spans="1:5" x14ac:dyDescent="0.25">
      <c r="A4822">
        <v>4821</v>
      </c>
      <c r="C4822" s="2">
        <v>2</v>
      </c>
      <c r="D4822" s="3">
        <v>3</v>
      </c>
    </row>
    <row r="4823" spans="1:5" x14ac:dyDescent="0.25">
      <c r="A4823">
        <v>4822</v>
      </c>
      <c r="C4823" s="2">
        <v>2</v>
      </c>
      <c r="D4823" s="3">
        <v>3</v>
      </c>
      <c r="E4823" s="5">
        <v>4</v>
      </c>
    </row>
    <row r="4824" spans="1:5" x14ac:dyDescent="0.25">
      <c r="A4824">
        <v>4823</v>
      </c>
      <c r="C4824" s="2">
        <v>2</v>
      </c>
      <c r="D4824" s="3">
        <v>3</v>
      </c>
      <c r="E4824" s="5">
        <v>4</v>
      </c>
    </row>
    <row r="4825" spans="1:5" x14ac:dyDescent="0.25">
      <c r="A4825">
        <v>4824</v>
      </c>
      <c r="C4825" s="2">
        <v>2</v>
      </c>
      <c r="D4825" s="3">
        <v>3</v>
      </c>
      <c r="E4825" s="5">
        <v>4</v>
      </c>
    </row>
    <row r="4826" spans="1:5" x14ac:dyDescent="0.25">
      <c r="A4826">
        <v>4825</v>
      </c>
      <c r="D4826" s="3">
        <v>3</v>
      </c>
      <c r="E4826" s="5">
        <v>4</v>
      </c>
    </row>
    <row r="4827" spans="1:5" x14ac:dyDescent="0.25">
      <c r="A4827">
        <v>4826</v>
      </c>
      <c r="D4827" s="3">
        <v>3</v>
      </c>
      <c r="E4827" s="5">
        <v>4</v>
      </c>
    </row>
    <row r="4828" spans="1:5" x14ac:dyDescent="0.25">
      <c r="A4828">
        <v>4827</v>
      </c>
      <c r="D4828" s="3">
        <v>3</v>
      </c>
      <c r="E4828" s="5">
        <v>4</v>
      </c>
    </row>
    <row r="4829" spans="1:5" x14ac:dyDescent="0.25">
      <c r="A4829">
        <v>4828</v>
      </c>
      <c r="D4829" s="3">
        <v>3</v>
      </c>
      <c r="E4829" s="5">
        <v>4</v>
      </c>
    </row>
    <row r="4830" spans="1:5" x14ac:dyDescent="0.25">
      <c r="A4830">
        <v>4829</v>
      </c>
      <c r="D4830" s="3">
        <v>3</v>
      </c>
      <c r="E4830" s="5">
        <v>4</v>
      </c>
    </row>
    <row r="4831" spans="1:5" x14ac:dyDescent="0.25">
      <c r="A4831">
        <v>4830</v>
      </c>
      <c r="E4831" s="5">
        <v>4</v>
      </c>
    </row>
    <row r="4832" spans="1:5" x14ac:dyDescent="0.25">
      <c r="A4832">
        <v>4831</v>
      </c>
      <c r="E4832" s="5">
        <v>4</v>
      </c>
    </row>
    <row r="4833" spans="1:5" x14ac:dyDescent="0.25">
      <c r="A4833">
        <v>4832</v>
      </c>
      <c r="E4833" s="5">
        <v>4</v>
      </c>
    </row>
    <row r="4834" spans="1:5" x14ac:dyDescent="0.25">
      <c r="A4834">
        <v>4833</v>
      </c>
    </row>
    <row r="4835" spans="1:5" x14ac:dyDescent="0.25">
      <c r="A4835">
        <v>4834</v>
      </c>
    </row>
    <row r="4836" spans="1:5" x14ac:dyDescent="0.25">
      <c r="A4836">
        <v>4835</v>
      </c>
    </row>
    <row r="4837" spans="1:5" x14ac:dyDescent="0.25">
      <c r="A4837">
        <v>4836</v>
      </c>
    </row>
    <row r="4838" spans="1:5" x14ac:dyDescent="0.25">
      <c r="A4838">
        <v>4837</v>
      </c>
    </row>
    <row r="4839" spans="1:5" x14ac:dyDescent="0.25">
      <c r="A4839">
        <v>4838</v>
      </c>
    </row>
    <row r="4840" spans="1:5" x14ac:dyDescent="0.25">
      <c r="A4840">
        <v>4839</v>
      </c>
      <c r="C4840" s="2">
        <v>2</v>
      </c>
    </row>
    <row r="4841" spans="1:5" x14ac:dyDescent="0.25">
      <c r="A4841">
        <v>4840</v>
      </c>
      <c r="C4841" s="2">
        <v>2</v>
      </c>
    </row>
    <row r="4842" spans="1:5" x14ac:dyDescent="0.25">
      <c r="A4842">
        <v>4841</v>
      </c>
      <c r="C4842" s="2">
        <v>2</v>
      </c>
    </row>
    <row r="4843" spans="1:5" x14ac:dyDescent="0.25">
      <c r="A4843">
        <v>4842</v>
      </c>
      <c r="B4843" s="4">
        <v>1</v>
      </c>
      <c r="C4843" s="2">
        <v>2</v>
      </c>
    </row>
    <row r="4844" spans="1:5" x14ac:dyDescent="0.25">
      <c r="A4844">
        <v>4843</v>
      </c>
      <c r="B4844" s="4">
        <v>1</v>
      </c>
      <c r="C4844" s="2">
        <v>2</v>
      </c>
    </row>
    <row r="4845" spans="1:5" x14ac:dyDescent="0.25">
      <c r="A4845">
        <v>4844</v>
      </c>
      <c r="B4845" s="4">
        <v>1</v>
      </c>
      <c r="C4845" s="2">
        <v>2</v>
      </c>
    </row>
    <row r="4846" spans="1:5" x14ac:dyDescent="0.25">
      <c r="A4846">
        <v>4845</v>
      </c>
      <c r="B4846" s="4">
        <v>1</v>
      </c>
      <c r="C4846" s="2">
        <v>2</v>
      </c>
    </row>
    <row r="4847" spans="1:5" x14ac:dyDescent="0.25">
      <c r="A4847">
        <v>4846</v>
      </c>
      <c r="B4847" s="4">
        <v>1</v>
      </c>
      <c r="C4847" s="2">
        <v>2</v>
      </c>
    </row>
    <row r="4848" spans="1:5" x14ac:dyDescent="0.25">
      <c r="A4848">
        <v>4847</v>
      </c>
      <c r="B4848" s="4">
        <v>1</v>
      </c>
      <c r="C4848" s="2">
        <v>2</v>
      </c>
    </row>
    <row r="4849" spans="1:5" x14ac:dyDescent="0.25">
      <c r="A4849">
        <v>4848</v>
      </c>
      <c r="B4849" s="4">
        <v>1</v>
      </c>
      <c r="C4849" s="2">
        <v>2</v>
      </c>
    </row>
    <row r="4850" spans="1:5" x14ac:dyDescent="0.25">
      <c r="A4850">
        <v>4849</v>
      </c>
      <c r="B4850" s="4">
        <v>1</v>
      </c>
    </row>
    <row r="4851" spans="1:5" x14ac:dyDescent="0.25">
      <c r="A4851">
        <v>4850</v>
      </c>
      <c r="B4851" s="4">
        <v>1</v>
      </c>
      <c r="E4851" s="5">
        <v>4</v>
      </c>
    </row>
    <row r="4852" spans="1:5" x14ac:dyDescent="0.25">
      <c r="A4852">
        <v>4851</v>
      </c>
      <c r="B4852" s="4">
        <v>1</v>
      </c>
      <c r="D4852" s="3">
        <v>3</v>
      </c>
      <c r="E4852" s="5">
        <v>4</v>
      </c>
    </row>
    <row r="4853" spans="1:5" x14ac:dyDescent="0.25">
      <c r="A4853">
        <v>4852</v>
      </c>
      <c r="D4853" s="3">
        <v>3</v>
      </c>
      <c r="E4853" s="5">
        <v>4</v>
      </c>
    </row>
    <row r="4854" spans="1:5" x14ac:dyDescent="0.25">
      <c r="A4854">
        <v>4853</v>
      </c>
      <c r="D4854" s="3">
        <v>3</v>
      </c>
      <c r="E4854" s="5">
        <v>4</v>
      </c>
    </row>
    <row r="4855" spans="1:5" x14ac:dyDescent="0.25">
      <c r="A4855">
        <v>4854</v>
      </c>
      <c r="D4855" s="3">
        <v>3</v>
      </c>
      <c r="E4855" s="5">
        <v>4</v>
      </c>
    </row>
    <row r="4856" spans="1:5" x14ac:dyDescent="0.25">
      <c r="A4856">
        <v>4855</v>
      </c>
      <c r="D4856" s="3">
        <v>3</v>
      </c>
      <c r="E4856" s="5">
        <v>4</v>
      </c>
    </row>
    <row r="4857" spans="1:5" x14ac:dyDescent="0.25">
      <c r="A4857">
        <v>4856</v>
      </c>
      <c r="D4857" s="3">
        <v>3</v>
      </c>
      <c r="E4857" s="5">
        <v>4</v>
      </c>
    </row>
    <row r="4858" spans="1:5" x14ac:dyDescent="0.25">
      <c r="A4858">
        <v>4857</v>
      </c>
      <c r="D4858" s="3">
        <v>3</v>
      </c>
      <c r="E4858" s="5">
        <v>4</v>
      </c>
    </row>
    <row r="4859" spans="1:5" x14ac:dyDescent="0.25">
      <c r="A4859">
        <v>4858</v>
      </c>
      <c r="D4859" s="3">
        <v>3</v>
      </c>
      <c r="E4859" s="5">
        <v>4</v>
      </c>
    </row>
    <row r="4860" spans="1:5" x14ac:dyDescent="0.25">
      <c r="A4860">
        <v>4859</v>
      </c>
      <c r="D4860" s="3">
        <v>3</v>
      </c>
      <c r="E4860" s="5">
        <v>4</v>
      </c>
    </row>
    <row r="4861" spans="1:5" x14ac:dyDescent="0.25">
      <c r="A4861">
        <v>4860</v>
      </c>
      <c r="D4861" s="3">
        <v>3</v>
      </c>
      <c r="E4861" s="5">
        <v>4</v>
      </c>
    </row>
    <row r="4862" spans="1:5" x14ac:dyDescent="0.25">
      <c r="A4862">
        <v>4861</v>
      </c>
      <c r="C4862" s="2">
        <v>2</v>
      </c>
    </row>
    <row r="4863" spans="1:5" x14ac:dyDescent="0.25">
      <c r="A4863">
        <v>4862</v>
      </c>
      <c r="C4863" s="2">
        <v>2</v>
      </c>
    </row>
    <row r="4864" spans="1:5" x14ac:dyDescent="0.25">
      <c r="A4864">
        <v>4863</v>
      </c>
      <c r="C4864" s="2">
        <v>2</v>
      </c>
    </row>
    <row r="4865" spans="1:5" x14ac:dyDescent="0.25">
      <c r="A4865">
        <v>4864</v>
      </c>
      <c r="C4865" s="2">
        <v>2</v>
      </c>
    </row>
    <row r="4866" spans="1:5" x14ac:dyDescent="0.25">
      <c r="A4866">
        <v>4865</v>
      </c>
      <c r="C4866" s="2">
        <v>2</v>
      </c>
    </row>
    <row r="4867" spans="1:5" x14ac:dyDescent="0.25">
      <c r="A4867">
        <v>4866</v>
      </c>
      <c r="C4867" s="2">
        <v>2</v>
      </c>
    </row>
    <row r="4868" spans="1:5" x14ac:dyDescent="0.25">
      <c r="A4868">
        <v>4867</v>
      </c>
      <c r="C4868" s="2">
        <v>2</v>
      </c>
    </row>
    <row r="4869" spans="1:5" x14ac:dyDescent="0.25">
      <c r="A4869">
        <v>4868</v>
      </c>
      <c r="C4869" s="2">
        <v>2</v>
      </c>
    </row>
    <row r="4870" spans="1:5" x14ac:dyDescent="0.25">
      <c r="A4870">
        <v>4869</v>
      </c>
      <c r="C4870" s="2">
        <v>2</v>
      </c>
    </row>
    <row r="4871" spans="1:5" x14ac:dyDescent="0.25">
      <c r="A4871">
        <v>4870</v>
      </c>
      <c r="C4871" s="2">
        <v>2</v>
      </c>
    </row>
    <row r="4872" spans="1:5" x14ac:dyDescent="0.25">
      <c r="A4872">
        <v>4871</v>
      </c>
      <c r="B4872" s="4">
        <v>1</v>
      </c>
    </row>
    <row r="4873" spans="1:5" x14ac:dyDescent="0.25">
      <c r="A4873">
        <v>4872</v>
      </c>
      <c r="B4873" s="4">
        <v>1</v>
      </c>
    </row>
    <row r="4874" spans="1:5" x14ac:dyDescent="0.25">
      <c r="A4874">
        <v>4873</v>
      </c>
      <c r="B4874" s="4">
        <v>1</v>
      </c>
    </row>
    <row r="4875" spans="1:5" x14ac:dyDescent="0.25">
      <c r="A4875">
        <v>4874</v>
      </c>
      <c r="B4875" s="4">
        <v>1</v>
      </c>
      <c r="E4875" s="5">
        <v>4</v>
      </c>
    </row>
    <row r="4876" spans="1:5" x14ac:dyDescent="0.25">
      <c r="A4876">
        <v>4875</v>
      </c>
      <c r="B4876" s="4">
        <v>1</v>
      </c>
      <c r="E4876" s="5">
        <v>4</v>
      </c>
    </row>
    <row r="4877" spans="1:5" x14ac:dyDescent="0.25">
      <c r="A4877">
        <v>4876</v>
      </c>
      <c r="B4877" s="4">
        <v>1</v>
      </c>
      <c r="E4877" s="5">
        <v>4</v>
      </c>
    </row>
    <row r="4878" spans="1:5" x14ac:dyDescent="0.25">
      <c r="A4878">
        <v>4877</v>
      </c>
      <c r="B4878" s="4">
        <v>1</v>
      </c>
      <c r="E4878" s="5">
        <v>4</v>
      </c>
    </row>
    <row r="4879" spans="1:5" x14ac:dyDescent="0.25">
      <c r="A4879">
        <v>4878</v>
      </c>
      <c r="B4879" s="4">
        <v>1</v>
      </c>
      <c r="D4879" s="3">
        <v>3</v>
      </c>
      <c r="E4879" s="5">
        <v>4</v>
      </c>
    </row>
    <row r="4880" spans="1:5" x14ac:dyDescent="0.25">
      <c r="A4880">
        <v>4879</v>
      </c>
      <c r="D4880" s="3">
        <v>3</v>
      </c>
      <c r="E4880" s="5">
        <v>4</v>
      </c>
    </row>
    <row r="4881" spans="1:5" x14ac:dyDescent="0.25">
      <c r="A4881">
        <v>4880</v>
      </c>
      <c r="D4881" s="3">
        <v>3</v>
      </c>
      <c r="E4881" s="5">
        <v>4</v>
      </c>
    </row>
    <row r="4882" spans="1:5" x14ac:dyDescent="0.25">
      <c r="A4882">
        <v>4881</v>
      </c>
      <c r="D4882" s="3">
        <v>3</v>
      </c>
      <c r="E4882" s="5">
        <v>4</v>
      </c>
    </row>
    <row r="4883" spans="1:5" x14ac:dyDescent="0.25">
      <c r="A4883">
        <v>4882</v>
      </c>
      <c r="D4883" s="3">
        <v>3</v>
      </c>
      <c r="E4883" s="5">
        <v>4</v>
      </c>
    </row>
    <row r="4884" spans="1:5" x14ac:dyDescent="0.25">
      <c r="A4884">
        <v>4883</v>
      </c>
      <c r="D4884" s="3">
        <v>3</v>
      </c>
    </row>
    <row r="4885" spans="1:5" x14ac:dyDescent="0.25">
      <c r="A4885">
        <v>4884</v>
      </c>
      <c r="D4885" s="3">
        <v>3</v>
      </c>
    </row>
    <row r="4886" spans="1:5" x14ac:dyDescent="0.25">
      <c r="A4886">
        <v>4885</v>
      </c>
      <c r="D4886" s="3">
        <v>3</v>
      </c>
    </row>
    <row r="4887" spans="1:5" x14ac:dyDescent="0.25">
      <c r="A4887">
        <v>4886</v>
      </c>
      <c r="C4887" s="2">
        <v>2</v>
      </c>
      <c r="D4887" s="3">
        <v>3</v>
      </c>
    </row>
    <row r="4888" spans="1:5" x14ac:dyDescent="0.25">
      <c r="A4888">
        <v>4887</v>
      </c>
      <c r="C4888" s="2">
        <v>2</v>
      </c>
    </row>
    <row r="4889" spans="1:5" x14ac:dyDescent="0.25">
      <c r="A4889">
        <v>4888</v>
      </c>
      <c r="C4889" s="2">
        <v>2</v>
      </c>
    </row>
    <row r="4890" spans="1:5" x14ac:dyDescent="0.25">
      <c r="A4890">
        <v>4889</v>
      </c>
      <c r="C4890" s="2">
        <v>2</v>
      </c>
    </row>
    <row r="4891" spans="1:5" x14ac:dyDescent="0.25">
      <c r="A4891">
        <v>4890</v>
      </c>
      <c r="C4891" s="2">
        <v>2</v>
      </c>
    </row>
    <row r="4892" spans="1:5" x14ac:dyDescent="0.25">
      <c r="A4892">
        <v>4891</v>
      </c>
      <c r="C4892" s="2">
        <v>2</v>
      </c>
    </row>
    <row r="4893" spans="1:5" x14ac:dyDescent="0.25">
      <c r="A4893">
        <v>4892</v>
      </c>
      <c r="C4893" s="2">
        <v>2</v>
      </c>
    </row>
    <row r="4894" spans="1:5" x14ac:dyDescent="0.25">
      <c r="A4894">
        <v>4893</v>
      </c>
      <c r="C4894" s="2">
        <v>2</v>
      </c>
    </row>
    <row r="4895" spans="1:5" x14ac:dyDescent="0.25">
      <c r="A4895">
        <v>4894</v>
      </c>
      <c r="C4895" s="2">
        <v>2</v>
      </c>
    </row>
    <row r="4896" spans="1:5" x14ac:dyDescent="0.25">
      <c r="A4896">
        <v>4895</v>
      </c>
      <c r="B4896" s="4">
        <v>1</v>
      </c>
    </row>
    <row r="4897" spans="1:5" x14ac:dyDescent="0.25">
      <c r="A4897">
        <v>4896</v>
      </c>
      <c r="B4897" s="4">
        <v>1</v>
      </c>
    </row>
    <row r="4898" spans="1:5" x14ac:dyDescent="0.25">
      <c r="A4898">
        <v>4897</v>
      </c>
      <c r="B4898" s="4">
        <v>1</v>
      </c>
    </row>
    <row r="4899" spans="1:5" x14ac:dyDescent="0.25">
      <c r="A4899">
        <v>4898</v>
      </c>
      <c r="B4899" s="4">
        <v>1</v>
      </c>
      <c r="E4899" s="5">
        <v>4</v>
      </c>
    </row>
    <row r="4900" spans="1:5" x14ac:dyDescent="0.25">
      <c r="A4900">
        <v>4899</v>
      </c>
      <c r="B4900" s="4">
        <v>1</v>
      </c>
      <c r="E4900" s="5">
        <v>4</v>
      </c>
    </row>
    <row r="4901" spans="1:5" x14ac:dyDescent="0.25">
      <c r="A4901">
        <v>4900</v>
      </c>
      <c r="B4901" s="4">
        <v>1</v>
      </c>
      <c r="E4901" s="5">
        <v>4</v>
      </c>
    </row>
    <row r="4902" spans="1:5" x14ac:dyDescent="0.25">
      <c r="A4902">
        <v>4901</v>
      </c>
      <c r="B4902" s="4">
        <v>1</v>
      </c>
      <c r="E4902" s="5">
        <v>4</v>
      </c>
    </row>
    <row r="4903" spans="1:5" x14ac:dyDescent="0.25">
      <c r="A4903">
        <v>4902</v>
      </c>
      <c r="B4903" s="4">
        <v>1</v>
      </c>
      <c r="D4903" s="3">
        <v>3</v>
      </c>
      <c r="E4903" s="5">
        <v>4</v>
      </c>
    </row>
    <row r="4904" spans="1:5" x14ac:dyDescent="0.25">
      <c r="A4904">
        <v>4903</v>
      </c>
      <c r="D4904" s="3">
        <v>3</v>
      </c>
      <c r="E4904" s="5">
        <v>4</v>
      </c>
    </row>
    <row r="4905" spans="1:5" x14ac:dyDescent="0.25">
      <c r="A4905">
        <v>4904</v>
      </c>
      <c r="D4905" s="3">
        <v>3</v>
      </c>
      <c r="E4905" s="5">
        <v>4</v>
      </c>
    </row>
    <row r="4906" spans="1:5" x14ac:dyDescent="0.25">
      <c r="A4906">
        <v>4905</v>
      </c>
      <c r="D4906" s="3">
        <v>3</v>
      </c>
      <c r="E4906" s="5">
        <v>4</v>
      </c>
    </row>
    <row r="4907" spans="1:5" x14ac:dyDescent="0.25">
      <c r="A4907">
        <v>4906</v>
      </c>
      <c r="D4907" s="3">
        <v>3</v>
      </c>
      <c r="E4907" s="5">
        <v>4</v>
      </c>
    </row>
    <row r="4908" spans="1:5" x14ac:dyDescent="0.25">
      <c r="A4908">
        <v>4907</v>
      </c>
      <c r="D4908" s="3">
        <v>3</v>
      </c>
    </row>
    <row r="4909" spans="1:5" x14ac:dyDescent="0.25">
      <c r="A4909">
        <v>4908</v>
      </c>
      <c r="D4909" s="3">
        <v>3</v>
      </c>
    </row>
    <row r="4910" spans="1:5" x14ac:dyDescent="0.25">
      <c r="A4910">
        <v>4909</v>
      </c>
      <c r="D4910" s="3">
        <v>3</v>
      </c>
    </row>
    <row r="4911" spans="1:5" x14ac:dyDescent="0.25">
      <c r="A4911">
        <v>4910</v>
      </c>
    </row>
    <row r="4912" spans="1:5" x14ac:dyDescent="0.25">
      <c r="A4912">
        <v>4911</v>
      </c>
    </row>
    <row r="4913" spans="1:5" x14ac:dyDescent="0.25">
      <c r="A4913">
        <v>4912</v>
      </c>
      <c r="C4913" s="2">
        <v>2</v>
      </c>
    </row>
    <row r="4914" spans="1:5" x14ac:dyDescent="0.25">
      <c r="A4914">
        <v>4913</v>
      </c>
      <c r="C4914" s="2">
        <v>2</v>
      </c>
    </row>
    <row r="4915" spans="1:5" x14ac:dyDescent="0.25">
      <c r="A4915">
        <v>4914</v>
      </c>
      <c r="C4915" s="2">
        <v>2</v>
      </c>
    </row>
    <row r="4916" spans="1:5" x14ac:dyDescent="0.25">
      <c r="A4916">
        <v>4915</v>
      </c>
      <c r="C4916" s="2">
        <v>2</v>
      </c>
    </row>
    <row r="4917" spans="1:5" x14ac:dyDescent="0.25">
      <c r="A4917">
        <v>4916</v>
      </c>
      <c r="C4917" s="2">
        <v>2</v>
      </c>
    </row>
    <row r="4918" spans="1:5" x14ac:dyDescent="0.25">
      <c r="A4918">
        <v>4917</v>
      </c>
      <c r="C4918" s="2">
        <v>2</v>
      </c>
    </row>
    <row r="4919" spans="1:5" x14ac:dyDescent="0.25">
      <c r="A4919">
        <v>4918</v>
      </c>
      <c r="C4919" s="2">
        <v>2</v>
      </c>
    </row>
    <row r="4920" spans="1:5" x14ac:dyDescent="0.25">
      <c r="A4920">
        <v>4919</v>
      </c>
      <c r="C4920" s="2">
        <v>2</v>
      </c>
    </row>
    <row r="4921" spans="1:5" x14ac:dyDescent="0.25">
      <c r="A4921">
        <v>4920</v>
      </c>
      <c r="B4921" s="4">
        <v>1</v>
      </c>
      <c r="C4921" s="2">
        <v>2</v>
      </c>
    </row>
    <row r="4922" spans="1:5" x14ac:dyDescent="0.25">
      <c r="A4922">
        <v>4921</v>
      </c>
      <c r="B4922" s="4">
        <v>1</v>
      </c>
    </row>
    <row r="4923" spans="1:5" x14ac:dyDescent="0.25">
      <c r="A4923">
        <v>4922</v>
      </c>
      <c r="B4923" s="4">
        <v>1</v>
      </c>
    </row>
    <row r="4924" spans="1:5" x14ac:dyDescent="0.25">
      <c r="A4924">
        <v>4923</v>
      </c>
      <c r="B4924" s="4">
        <v>1</v>
      </c>
      <c r="E4924" s="5">
        <v>4</v>
      </c>
    </row>
    <row r="4925" spans="1:5" x14ac:dyDescent="0.25">
      <c r="A4925">
        <v>4924</v>
      </c>
      <c r="B4925" s="4">
        <v>1</v>
      </c>
      <c r="E4925" s="5">
        <v>4</v>
      </c>
    </row>
    <row r="4926" spans="1:5" x14ac:dyDescent="0.25">
      <c r="A4926">
        <v>4925</v>
      </c>
      <c r="B4926" s="4">
        <v>1</v>
      </c>
      <c r="E4926" s="5">
        <v>4</v>
      </c>
    </row>
    <row r="4927" spans="1:5" x14ac:dyDescent="0.25">
      <c r="A4927">
        <v>4926</v>
      </c>
      <c r="B4927" s="4">
        <v>1</v>
      </c>
      <c r="E4927" s="5">
        <v>4</v>
      </c>
    </row>
    <row r="4928" spans="1:5" x14ac:dyDescent="0.25">
      <c r="A4928">
        <v>4927</v>
      </c>
      <c r="B4928" s="4">
        <v>1</v>
      </c>
      <c r="D4928" s="3">
        <v>3</v>
      </c>
      <c r="E4928" s="5">
        <v>4</v>
      </c>
    </row>
    <row r="4929" spans="1:5" x14ac:dyDescent="0.25">
      <c r="A4929">
        <v>4928</v>
      </c>
      <c r="D4929" s="3">
        <v>3</v>
      </c>
      <c r="E4929" s="5">
        <v>4</v>
      </c>
    </row>
    <row r="4930" spans="1:5" x14ac:dyDescent="0.25">
      <c r="A4930">
        <v>4929</v>
      </c>
      <c r="D4930" s="3">
        <v>3</v>
      </c>
      <c r="E4930" s="5">
        <v>4</v>
      </c>
    </row>
    <row r="4931" spans="1:5" x14ac:dyDescent="0.25">
      <c r="A4931">
        <v>4930</v>
      </c>
      <c r="D4931" s="3">
        <v>3</v>
      </c>
      <c r="E4931" s="5">
        <v>4</v>
      </c>
    </row>
    <row r="4932" spans="1:5" x14ac:dyDescent="0.25">
      <c r="A4932">
        <v>4931</v>
      </c>
      <c r="D4932" s="3">
        <v>3</v>
      </c>
    </row>
    <row r="4933" spans="1:5" x14ac:dyDescent="0.25">
      <c r="A4933">
        <v>4932</v>
      </c>
      <c r="D4933" s="3">
        <v>3</v>
      </c>
    </row>
    <row r="4934" spans="1:5" x14ac:dyDescent="0.25">
      <c r="A4934">
        <v>4933</v>
      </c>
      <c r="C4934" s="2">
        <v>2</v>
      </c>
      <c r="D4934" s="3">
        <v>3</v>
      </c>
    </row>
    <row r="4935" spans="1:5" x14ac:dyDescent="0.25">
      <c r="A4935">
        <v>4934</v>
      </c>
      <c r="C4935" s="2">
        <v>2</v>
      </c>
      <c r="D4935" s="3">
        <v>3</v>
      </c>
    </row>
    <row r="4936" spans="1:5" x14ac:dyDescent="0.25">
      <c r="A4936">
        <v>4935</v>
      </c>
      <c r="C4936" s="2">
        <v>2</v>
      </c>
    </row>
    <row r="4937" spans="1:5" x14ac:dyDescent="0.25">
      <c r="A4937">
        <v>4936</v>
      </c>
      <c r="C4937" s="2">
        <v>2</v>
      </c>
    </row>
    <row r="4938" spans="1:5" x14ac:dyDescent="0.25">
      <c r="A4938">
        <v>4937</v>
      </c>
      <c r="C4938" s="2">
        <v>2</v>
      </c>
    </row>
    <row r="4939" spans="1:5" x14ac:dyDescent="0.25">
      <c r="A4939">
        <v>4938</v>
      </c>
      <c r="C4939" s="2">
        <v>2</v>
      </c>
    </row>
    <row r="4940" spans="1:5" x14ac:dyDescent="0.25">
      <c r="A4940">
        <v>4939</v>
      </c>
      <c r="C4940" s="2">
        <v>2</v>
      </c>
    </row>
    <row r="4941" spans="1:5" x14ac:dyDescent="0.25">
      <c r="A4941">
        <v>4940</v>
      </c>
      <c r="C4941" s="2">
        <v>2</v>
      </c>
    </row>
    <row r="4942" spans="1:5" x14ac:dyDescent="0.25">
      <c r="A4942">
        <v>4941</v>
      </c>
      <c r="C4942" s="2">
        <v>2</v>
      </c>
    </row>
    <row r="4943" spans="1:5" x14ac:dyDescent="0.25">
      <c r="A4943">
        <v>4942</v>
      </c>
      <c r="C4943" s="2">
        <v>2</v>
      </c>
    </row>
    <row r="4944" spans="1:5" x14ac:dyDescent="0.25">
      <c r="A4944">
        <v>4943</v>
      </c>
      <c r="B4944" s="4">
        <v>1</v>
      </c>
    </row>
    <row r="4945" spans="1:5" x14ac:dyDescent="0.25">
      <c r="A4945">
        <v>4944</v>
      </c>
      <c r="B4945" s="4">
        <v>1</v>
      </c>
    </row>
    <row r="4946" spans="1:5" x14ac:dyDescent="0.25">
      <c r="A4946">
        <v>4945</v>
      </c>
      <c r="B4946" s="4">
        <v>1</v>
      </c>
    </row>
    <row r="4947" spans="1:5" x14ac:dyDescent="0.25">
      <c r="A4947">
        <v>4946</v>
      </c>
      <c r="B4947" s="4">
        <v>1</v>
      </c>
      <c r="E4947" s="5">
        <v>4</v>
      </c>
    </row>
    <row r="4948" spans="1:5" x14ac:dyDescent="0.25">
      <c r="A4948">
        <v>4947</v>
      </c>
      <c r="B4948" s="4">
        <v>1</v>
      </c>
      <c r="E4948" s="5">
        <v>4</v>
      </c>
    </row>
    <row r="4949" spans="1:5" x14ac:dyDescent="0.25">
      <c r="A4949">
        <v>4948</v>
      </c>
      <c r="B4949" s="4">
        <v>1</v>
      </c>
      <c r="E4949" s="5">
        <v>4</v>
      </c>
    </row>
    <row r="4950" spans="1:5" x14ac:dyDescent="0.25">
      <c r="A4950">
        <v>4949</v>
      </c>
      <c r="B4950" s="4">
        <v>1</v>
      </c>
      <c r="E4950" s="5">
        <v>4</v>
      </c>
    </row>
    <row r="4951" spans="1:5" x14ac:dyDescent="0.25">
      <c r="A4951">
        <v>4950</v>
      </c>
      <c r="B4951" s="4">
        <v>1</v>
      </c>
      <c r="E4951" s="5">
        <v>4</v>
      </c>
    </row>
    <row r="4952" spans="1:5" x14ac:dyDescent="0.25">
      <c r="A4952">
        <v>4951</v>
      </c>
      <c r="B4952" s="4">
        <v>1</v>
      </c>
      <c r="D4952" s="3">
        <v>3</v>
      </c>
      <c r="E4952" s="5">
        <v>4</v>
      </c>
    </row>
    <row r="4953" spans="1:5" x14ac:dyDescent="0.25">
      <c r="A4953">
        <v>4952</v>
      </c>
      <c r="D4953" s="3">
        <v>3</v>
      </c>
      <c r="E4953" s="5">
        <v>4</v>
      </c>
    </row>
    <row r="4954" spans="1:5" x14ac:dyDescent="0.25">
      <c r="A4954">
        <v>4953</v>
      </c>
      <c r="D4954" s="3">
        <v>3</v>
      </c>
      <c r="E4954" s="5">
        <v>4</v>
      </c>
    </row>
    <row r="4955" spans="1:5" x14ac:dyDescent="0.25">
      <c r="A4955">
        <v>4954</v>
      </c>
      <c r="D4955" s="3">
        <v>3</v>
      </c>
    </row>
    <row r="4956" spans="1:5" x14ac:dyDescent="0.25">
      <c r="A4956">
        <v>4955</v>
      </c>
      <c r="C4956" s="2">
        <v>2</v>
      </c>
      <c r="D4956" s="3">
        <v>3</v>
      </c>
    </row>
    <row r="4957" spans="1:5" x14ac:dyDescent="0.25">
      <c r="A4957">
        <v>4956</v>
      </c>
      <c r="C4957" s="2">
        <v>2</v>
      </c>
      <c r="D4957" s="3">
        <v>3</v>
      </c>
    </row>
    <row r="4958" spans="1:5" x14ac:dyDescent="0.25">
      <c r="A4958">
        <v>4957</v>
      </c>
      <c r="C4958" s="2">
        <v>2</v>
      </c>
      <c r="D4958" s="3">
        <v>3</v>
      </c>
    </row>
    <row r="4959" spans="1:5" x14ac:dyDescent="0.25">
      <c r="A4959">
        <v>4958</v>
      </c>
      <c r="C4959" s="2">
        <v>2</v>
      </c>
      <c r="D4959" s="3">
        <v>3</v>
      </c>
    </row>
    <row r="4960" spans="1:5" x14ac:dyDescent="0.25">
      <c r="A4960">
        <v>4959</v>
      </c>
      <c r="C4960" s="2">
        <v>2</v>
      </c>
      <c r="D4960" s="3">
        <v>3</v>
      </c>
    </row>
    <row r="4961" spans="1:5" x14ac:dyDescent="0.25">
      <c r="A4961">
        <v>4960</v>
      </c>
      <c r="C4961" s="2">
        <v>2</v>
      </c>
    </row>
    <row r="4962" spans="1:5" x14ac:dyDescent="0.25">
      <c r="A4962">
        <v>4961</v>
      </c>
      <c r="C4962" s="2">
        <v>2</v>
      </c>
    </row>
    <row r="4963" spans="1:5" x14ac:dyDescent="0.25">
      <c r="A4963">
        <v>4962</v>
      </c>
      <c r="C4963" s="2">
        <v>2</v>
      </c>
    </row>
    <row r="4964" spans="1:5" x14ac:dyDescent="0.25">
      <c r="A4964">
        <v>4963</v>
      </c>
      <c r="C4964" s="2">
        <v>2</v>
      </c>
    </row>
    <row r="4965" spans="1:5" x14ac:dyDescent="0.25">
      <c r="A4965">
        <v>4964</v>
      </c>
      <c r="C4965" s="2">
        <v>2</v>
      </c>
    </row>
    <row r="4966" spans="1:5" x14ac:dyDescent="0.25">
      <c r="A4966">
        <v>4965</v>
      </c>
      <c r="C4966" s="2">
        <v>2</v>
      </c>
    </row>
    <row r="4967" spans="1:5" x14ac:dyDescent="0.25">
      <c r="A4967">
        <v>4966</v>
      </c>
      <c r="C4967" s="2">
        <v>2</v>
      </c>
    </row>
    <row r="4968" spans="1:5" x14ac:dyDescent="0.25">
      <c r="A4968">
        <v>4967</v>
      </c>
    </row>
    <row r="4969" spans="1:5" x14ac:dyDescent="0.25">
      <c r="A4969">
        <v>4968</v>
      </c>
    </row>
    <row r="4970" spans="1:5" x14ac:dyDescent="0.25">
      <c r="A4970">
        <v>4969</v>
      </c>
      <c r="B4970" s="4">
        <v>1</v>
      </c>
      <c r="E4970" s="5">
        <v>4</v>
      </c>
    </row>
    <row r="4971" spans="1:5" x14ac:dyDescent="0.25">
      <c r="A4971">
        <v>4970</v>
      </c>
      <c r="B4971" s="4">
        <v>1</v>
      </c>
      <c r="E4971" s="5">
        <v>4</v>
      </c>
    </row>
    <row r="4972" spans="1:5" x14ac:dyDescent="0.25">
      <c r="A4972">
        <v>4971</v>
      </c>
      <c r="B4972" s="4">
        <v>1</v>
      </c>
      <c r="E4972" s="5">
        <v>4</v>
      </c>
    </row>
    <row r="4973" spans="1:5" x14ac:dyDescent="0.25">
      <c r="A4973">
        <v>4972</v>
      </c>
      <c r="B4973" s="4">
        <v>1</v>
      </c>
      <c r="E4973" s="5">
        <v>4</v>
      </c>
    </row>
    <row r="4974" spans="1:5" x14ac:dyDescent="0.25">
      <c r="A4974">
        <v>4973</v>
      </c>
      <c r="B4974" s="4">
        <v>1</v>
      </c>
      <c r="E4974" s="5">
        <v>4</v>
      </c>
    </row>
    <row r="4975" spans="1:5" x14ac:dyDescent="0.25">
      <c r="A4975">
        <v>4974</v>
      </c>
      <c r="B4975" s="4">
        <v>1</v>
      </c>
      <c r="E4975" s="5">
        <v>4</v>
      </c>
    </row>
    <row r="4976" spans="1:5" x14ac:dyDescent="0.25">
      <c r="A4976">
        <v>4975</v>
      </c>
      <c r="B4976" s="4">
        <v>1</v>
      </c>
      <c r="E4976" s="5">
        <v>4</v>
      </c>
    </row>
    <row r="4977" spans="1:5" x14ac:dyDescent="0.25">
      <c r="A4977">
        <v>4976</v>
      </c>
      <c r="B4977" s="4">
        <v>1</v>
      </c>
      <c r="E4977" s="5">
        <v>4</v>
      </c>
    </row>
    <row r="4978" spans="1:5" x14ac:dyDescent="0.25">
      <c r="A4978">
        <v>4977</v>
      </c>
      <c r="B4978" s="4">
        <v>1</v>
      </c>
      <c r="E4978" s="5">
        <v>4</v>
      </c>
    </row>
    <row r="4979" spans="1:5" x14ac:dyDescent="0.25">
      <c r="A4979">
        <v>4978</v>
      </c>
      <c r="B4979" s="4">
        <v>1</v>
      </c>
      <c r="E4979" s="5">
        <v>4</v>
      </c>
    </row>
    <row r="4980" spans="1:5" x14ac:dyDescent="0.25">
      <c r="A4980">
        <v>4979</v>
      </c>
      <c r="B4980" s="4">
        <v>1</v>
      </c>
      <c r="D4980" s="3">
        <v>3</v>
      </c>
      <c r="E4980" s="5">
        <v>4</v>
      </c>
    </row>
    <row r="4981" spans="1:5" x14ac:dyDescent="0.25">
      <c r="A4981">
        <v>4980</v>
      </c>
      <c r="D4981" s="3">
        <v>3</v>
      </c>
    </row>
    <row r="4982" spans="1:5" x14ac:dyDescent="0.25">
      <c r="A4982">
        <v>4981</v>
      </c>
      <c r="C4982" s="2">
        <v>2</v>
      </c>
      <c r="D4982" s="3">
        <v>3</v>
      </c>
    </row>
    <row r="4983" spans="1:5" x14ac:dyDescent="0.25">
      <c r="A4983">
        <v>4982</v>
      </c>
      <c r="C4983" s="2">
        <v>2</v>
      </c>
      <c r="D4983" s="3">
        <v>3</v>
      </c>
    </row>
    <row r="4984" spans="1:5" x14ac:dyDescent="0.25">
      <c r="A4984">
        <v>4983</v>
      </c>
      <c r="C4984" s="2">
        <v>2</v>
      </c>
      <c r="D4984" s="3">
        <v>3</v>
      </c>
    </row>
    <row r="4985" spans="1:5" x14ac:dyDescent="0.25">
      <c r="A4985">
        <v>4984</v>
      </c>
      <c r="C4985" s="2">
        <v>2</v>
      </c>
      <c r="D4985" s="3">
        <v>3</v>
      </c>
    </row>
    <row r="4986" spans="1:5" x14ac:dyDescent="0.25">
      <c r="A4986">
        <v>4985</v>
      </c>
      <c r="C4986" s="2">
        <v>2</v>
      </c>
      <c r="D4986" s="3">
        <v>3</v>
      </c>
    </row>
    <row r="4987" spans="1:5" x14ac:dyDescent="0.25">
      <c r="A4987">
        <v>4986</v>
      </c>
      <c r="C4987" s="2">
        <v>2</v>
      </c>
      <c r="D4987" s="3">
        <v>3</v>
      </c>
    </row>
    <row r="4988" spans="1:5" x14ac:dyDescent="0.25">
      <c r="A4988">
        <v>4987</v>
      </c>
      <c r="C4988" s="2">
        <v>2</v>
      </c>
      <c r="D4988" s="3">
        <v>3</v>
      </c>
    </row>
    <row r="4989" spans="1:5" x14ac:dyDescent="0.25">
      <c r="A4989">
        <v>4988</v>
      </c>
      <c r="C4989" s="2">
        <v>2</v>
      </c>
      <c r="D4989" s="3">
        <v>3</v>
      </c>
    </row>
    <row r="4990" spans="1:5" x14ac:dyDescent="0.25">
      <c r="A4990">
        <v>4989</v>
      </c>
      <c r="C4990" s="2">
        <v>2</v>
      </c>
      <c r="D4990" s="3">
        <v>3</v>
      </c>
    </row>
    <row r="4991" spans="1:5" x14ac:dyDescent="0.25">
      <c r="A4991">
        <v>4990</v>
      </c>
      <c r="C4991" s="2">
        <v>2</v>
      </c>
      <c r="D4991" s="3">
        <v>3</v>
      </c>
    </row>
    <row r="4992" spans="1:5" x14ac:dyDescent="0.25">
      <c r="A4992">
        <v>4991</v>
      </c>
      <c r="C4992" s="2">
        <v>2</v>
      </c>
      <c r="D4992" s="3">
        <v>3</v>
      </c>
    </row>
    <row r="4993" spans="1:5" x14ac:dyDescent="0.25">
      <c r="A4993">
        <v>4992</v>
      </c>
      <c r="C4993" s="2">
        <v>2</v>
      </c>
    </row>
    <row r="4994" spans="1:5" x14ac:dyDescent="0.25">
      <c r="A4994">
        <v>4993</v>
      </c>
      <c r="C4994" s="2">
        <v>2</v>
      </c>
    </row>
    <row r="4995" spans="1:5" x14ac:dyDescent="0.25">
      <c r="A4995">
        <v>4994</v>
      </c>
      <c r="C4995" s="2">
        <v>2</v>
      </c>
    </row>
    <row r="4996" spans="1:5" x14ac:dyDescent="0.25">
      <c r="A4996">
        <v>4995</v>
      </c>
      <c r="C4996" s="2">
        <v>2</v>
      </c>
    </row>
    <row r="4997" spans="1:5" x14ac:dyDescent="0.25">
      <c r="A4997">
        <v>4996</v>
      </c>
    </row>
    <row r="4998" spans="1:5" x14ac:dyDescent="0.25">
      <c r="A4998">
        <v>4997</v>
      </c>
      <c r="B4998" s="4">
        <v>1</v>
      </c>
      <c r="E4998" s="5">
        <v>4</v>
      </c>
    </row>
    <row r="4999" spans="1:5" x14ac:dyDescent="0.25">
      <c r="A4999">
        <v>4998</v>
      </c>
      <c r="B4999" s="4">
        <v>1</v>
      </c>
      <c r="E4999" s="5">
        <v>4</v>
      </c>
    </row>
    <row r="5000" spans="1:5" x14ac:dyDescent="0.25">
      <c r="A5000">
        <v>4999</v>
      </c>
      <c r="B5000" s="4">
        <v>1</v>
      </c>
      <c r="E5000" s="5">
        <v>4</v>
      </c>
    </row>
    <row r="5001" spans="1:5" x14ac:dyDescent="0.25">
      <c r="A5001">
        <v>5000</v>
      </c>
      <c r="B5001" s="4">
        <v>1</v>
      </c>
      <c r="E5001" s="5">
        <v>4</v>
      </c>
    </row>
    <row r="5002" spans="1:5" x14ac:dyDescent="0.25">
      <c r="A5002">
        <v>5001</v>
      </c>
      <c r="B5002" s="4">
        <v>1</v>
      </c>
      <c r="E5002" s="5">
        <v>4</v>
      </c>
    </row>
    <row r="5003" spans="1:5" x14ac:dyDescent="0.25">
      <c r="A5003">
        <v>5002</v>
      </c>
      <c r="B5003" s="4">
        <v>1</v>
      </c>
      <c r="E5003" s="5">
        <v>4</v>
      </c>
    </row>
    <row r="5004" spans="1:5" x14ac:dyDescent="0.25">
      <c r="A5004">
        <v>5003</v>
      </c>
      <c r="B5004" s="4">
        <v>1</v>
      </c>
      <c r="E5004" s="5">
        <v>4</v>
      </c>
    </row>
    <row r="5005" spans="1:5" x14ac:dyDescent="0.25">
      <c r="A5005">
        <v>5004</v>
      </c>
      <c r="B5005" s="4">
        <v>1</v>
      </c>
      <c r="E5005" s="5">
        <v>4</v>
      </c>
    </row>
    <row r="5006" spans="1:5" x14ac:dyDescent="0.25">
      <c r="A5006">
        <v>5005</v>
      </c>
      <c r="B5006" s="4">
        <v>1</v>
      </c>
      <c r="E5006" s="5">
        <v>4</v>
      </c>
    </row>
    <row r="5007" spans="1:5" x14ac:dyDescent="0.25">
      <c r="A5007">
        <v>5006</v>
      </c>
      <c r="B5007" s="4">
        <v>1</v>
      </c>
      <c r="E5007" s="5">
        <v>4</v>
      </c>
    </row>
    <row r="5008" spans="1:5" x14ac:dyDescent="0.25">
      <c r="A5008">
        <v>5007</v>
      </c>
      <c r="B5008" s="4">
        <v>1</v>
      </c>
      <c r="E5008" s="5">
        <v>4</v>
      </c>
    </row>
    <row r="5009" spans="1:5" x14ac:dyDescent="0.25">
      <c r="A5009">
        <v>5008</v>
      </c>
      <c r="B5009" s="4">
        <v>1</v>
      </c>
      <c r="E5009" s="5">
        <v>4</v>
      </c>
    </row>
    <row r="5010" spans="1:5" x14ac:dyDescent="0.25">
      <c r="A5010">
        <v>5009</v>
      </c>
      <c r="B5010" s="4">
        <v>1</v>
      </c>
      <c r="E5010" s="5">
        <v>4</v>
      </c>
    </row>
    <row r="5011" spans="1:5" x14ac:dyDescent="0.25">
      <c r="A5011">
        <v>5010</v>
      </c>
      <c r="B5011" s="4">
        <v>1</v>
      </c>
    </row>
    <row r="5012" spans="1:5" x14ac:dyDescent="0.25">
      <c r="A5012">
        <v>5011</v>
      </c>
      <c r="B5012" s="4">
        <v>1</v>
      </c>
    </row>
    <row r="5013" spans="1:5" x14ac:dyDescent="0.25">
      <c r="A5013">
        <v>5012</v>
      </c>
      <c r="B5013" s="4">
        <v>1</v>
      </c>
      <c r="C5013" s="2">
        <v>2</v>
      </c>
    </row>
    <row r="5014" spans="1:5" x14ac:dyDescent="0.25">
      <c r="A5014">
        <v>5013</v>
      </c>
      <c r="C5014" s="2">
        <v>2</v>
      </c>
      <c r="D5014" s="3">
        <v>3</v>
      </c>
    </row>
    <row r="5015" spans="1:5" x14ac:dyDescent="0.25">
      <c r="A5015">
        <v>5014</v>
      </c>
      <c r="C5015" s="2">
        <v>2</v>
      </c>
      <c r="D5015" s="3">
        <v>3</v>
      </c>
    </row>
    <row r="5016" spans="1:5" x14ac:dyDescent="0.25">
      <c r="A5016">
        <v>5015</v>
      </c>
      <c r="C5016" s="2">
        <v>2</v>
      </c>
      <c r="D5016" s="3">
        <v>3</v>
      </c>
    </row>
    <row r="5017" spans="1:5" x14ac:dyDescent="0.25">
      <c r="A5017">
        <v>5016</v>
      </c>
      <c r="C5017" s="2">
        <v>2</v>
      </c>
      <c r="D5017" s="3">
        <v>3</v>
      </c>
    </row>
    <row r="5018" spans="1:5" x14ac:dyDescent="0.25">
      <c r="A5018">
        <v>5017</v>
      </c>
      <c r="C5018" s="2">
        <v>2</v>
      </c>
      <c r="D5018" s="3">
        <v>3</v>
      </c>
    </row>
    <row r="5019" spans="1:5" x14ac:dyDescent="0.25">
      <c r="A5019">
        <v>5018</v>
      </c>
      <c r="C5019" s="2">
        <v>2</v>
      </c>
      <c r="D5019" s="3">
        <v>3</v>
      </c>
    </row>
    <row r="5020" spans="1:5" x14ac:dyDescent="0.25">
      <c r="A5020">
        <v>5019</v>
      </c>
      <c r="C5020" s="2">
        <v>2</v>
      </c>
      <c r="D5020" s="3">
        <v>3</v>
      </c>
    </row>
    <row r="5021" spans="1:5" x14ac:dyDescent="0.25">
      <c r="A5021">
        <v>5020</v>
      </c>
      <c r="C5021" s="2">
        <v>2</v>
      </c>
      <c r="D5021" s="3">
        <v>3</v>
      </c>
    </row>
    <row r="5022" spans="1:5" x14ac:dyDescent="0.25">
      <c r="A5022">
        <v>5021</v>
      </c>
      <c r="C5022" s="2">
        <v>2</v>
      </c>
      <c r="D5022" s="3">
        <v>3</v>
      </c>
    </row>
    <row r="5023" spans="1:5" x14ac:dyDescent="0.25">
      <c r="A5023">
        <v>5022</v>
      </c>
      <c r="C5023" s="2">
        <v>2</v>
      </c>
      <c r="D5023" s="3">
        <v>3</v>
      </c>
    </row>
    <row r="5024" spans="1:5" x14ac:dyDescent="0.25">
      <c r="A5024">
        <v>5023</v>
      </c>
      <c r="C5024" s="2">
        <v>2</v>
      </c>
      <c r="D5024" s="3">
        <v>3</v>
      </c>
    </row>
    <row r="5025" spans="1:6" x14ac:dyDescent="0.25">
      <c r="A5025">
        <v>5024</v>
      </c>
      <c r="C5025" s="2">
        <v>2</v>
      </c>
      <c r="D5025" s="3">
        <v>3</v>
      </c>
    </row>
    <row r="5026" spans="1:6" x14ac:dyDescent="0.25">
      <c r="A5026">
        <v>5025</v>
      </c>
      <c r="C5026" s="2">
        <v>2</v>
      </c>
      <c r="D5026" s="3">
        <v>3</v>
      </c>
    </row>
    <row r="5027" spans="1:6" x14ac:dyDescent="0.25">
      <c r="A5027">
        <v>5026</v>
      </c>
      <c r="C5027" s="2">
        <v>2</v>
      </c>
      <c r="D5027" s="3">
        <v>3</v>
      </c>
    </row>
    <row r="5028" spans="1:6" x14ac:dyDescent="0.25">
      <c r="A5028">
        <v>5027</v>
      </c>
      <c r="C5028" s="2">
        <v>2</v>
      </c>
      <c r="D5028" s="3">
        <v>3</v>
      </c>
    </row>
    <row r="5029" spans="1:6" x14ac:dyDescent="0.25">
      <c r="A5029">
        <v>5028</v>
      </c>
      <c r="C5029" s="2">
        <v>2</v>
      </c>
    </row>
    <row r="5030" spans="1:6" x14ac:dyDescent="0.25">
      <c r="A5030">
        <v>5029</v>
      </c>
      <c r="B5030" s="4">
        <v>1</v>
      </c>
      <c r="C5030" s="2">
        <v>2</v>
      </c>
    </row>
    <row r="5031" spans="1:6" x14ac:dyDescent="0.25">
      <c r="A5031">
        <v>5030</v>
      </c>
      <c r="B5031" s="4">
        <v>1</v>
      </c>
      <c r="E5031" s="5">
        <v>4</v>
      </c>
    </row>
    <row r="5032" spans="1:6" x14ac:dyDescent="0.25">
      <c r="A5032">
        <v>5031</v>
      </c>
      <c r="B5032" s="4">
        <v>1</v>
      </c>
      <c r="E5032" s="5">
        <v>4</v>
      </c>
      <c r="F5032" t="s">
        <v>22</v>
      </c>
    </row>
    <row r="5033" spans="1:6" x14ac:dyDescent="0.25">
      <c r="A5033">
        <v>5032</v>
      </c>
    </row>
    <row r="5034" spans="1:6" x14ac:dyDescent="0.25">
      <c r="A5034">
        <v>5033</v>
      </c>
      <c r="F5034" t="s">
        <v>22</v>
      </c>
    </row>
    <row r="5035" spans="1:6" x14ac:dyDescent="0.25">
      <c r="A5035">
        <v>5034</v>
      </c>
      <c r="C5035" s="2">
        <v>2</v>
      </c>
      <c r="D5035" s="3">
        <v>3</v>
      </c>
    </row>
    <row r="5036" spans="1:6" x14ac:dyDescent="0.25">
      <c r="A5036">
        <v>5035</v>
      </c>
      <c r="C5036" s="2">
        <v>2</v>
      </c>
      <c r="D5036" s="3">
        <v>3</v>
      </c>
    </row>
    <row r="5037" spans="1:6" x14ac:dyDescent="0.25">
      <c r="A5037">
        <v>5036</v>
      </c>
      <c r="C5037" s="2">
        <v>2</v>
      </c>
      <c r="D5037" s="3">
        <v>3</v>
      </c>
    </row>
    <row r="5038" spans="1:6" x14ac:dyDescent="0.25">
      <c r="A5038">
        <v>5037</v>
      </c>
      <c r="C5038" s="2">
        <v>2</v>
      </c>
      <c r="D5038" s="3">
        <v>3</v>
      </c>
    </row>
    <row r="5039" spans="1:6" x14ac:dyDescent="0.25">
      <c r="A5039">
        <v>5038</v>
      </c>
      <c r="C5039" s="2">
        <v>2</v>
      </c>
      <c r="D5039" s="3">
        <v>3</v>
      </c>
    </row>
    <row r="5040" spans="1:6" x14ac:dyDescent="0.25">
      <c r="A5040">
        <v>5039</v>
      </c>
      <c r="C5040" s="2">
        <v>2</v>
      </c>
      <c r="D5040" s="3">
        <v>3</v>
      </c>
    </row>
    <row r="5041" spans="1:5" x14ac:dyDescent="0.25">
      <c r="A5041">
        <v>5040</v>
      </c>
      <c r="C5041" s="2">
        <v>2</v>
      </c>
      <c r="D5041" s="3">
        <v>3</v>
      </c>
    </row>
    <row r="5042" spans="1:5" x14ac:dyDescent="0.25">
      <c r="A5042">
        <v>5041</v>
      </c>
      <c r="C5042" s="2">
        <v>2</v>
      </c>
      <c r="D5042" s="3">
        <v>3</v>
      </c>
    </row>
    <row r="5043" spans="1:5" x14ac:dyDescent="0.25">
      <c r="A5043">
        <v>5042</v>
      </c>
      <c r="C5043" s="2">
        <v>2</v>
      </c>
      <c r="D5043" s="3">
        <v>3</v>
      </c>
    </row>
    <row r="5044" spans="1:5" x14ac:dyDescent="0.25">
      <c r="A5044">
        <v>5043</v>
      </c>
      <c r="C5044" s="2">
        <v>2</v>
      </c>
      <c r="D5044" s="3">
        <v>3</v>
      </c>
    </row>
    <row r="5045" spans="1:5" x14ac:dyDescent="0.25">
      <c r="A5045">
        <v>5044</v>
      </c>
      <c r="C5045" s="2">
        <v>2</v>
      </c>
      <c r="D5045" s="3">
        <v>3</v>
      </c>
    </row>
    <row r="5046" spans="1:5" x14ac:dyDescent="0.25">
      <c r="A5046">
        <v>5045</v>
      </c>
      <c r="C5046" s="2">
        <v>2</v>
      </c>
      <c r="D5046" s="3">
        <v>3</v>
      </c>
    </row>
    <row r="5047" spans="1:5" x14ac:dyDescent="0.25">
      <c r="A5047">
        <v>5046</v>
      </c>
      <c r="C5047" s="2">
        <v>2</v>
      </c>
      <c r="D5047" s="3">
        <v>3</v>
      </c>
    </row>
    <row r="5048" spans="1:5" x14ac:dyDescent="0.25">
      <c r="A5048">
        <v>5047</v>
      </c>
      <c r="C5048" s="2">
        <v>2</v>
      </c>
    </row>
    <row r="5049" spans="1:5" x14ac:dyDescent="0.25">
      <c r="A5049">
        <v>5048</v>
      </c>
      <c r="C5049" s="2">
        <v>2</v>
      </c>
    </row>
    <row r="5050" spans="1:5" x14ac:dyDescent="0.25">
      <c r="A5050">
        <v>5049</v>
      </c>
      <c r="E5050" s="5">
        <v>4</v>
      </c>
    </row>
    <row r="5051" spans="1:5" x14ac:dyDescent="0.25">
      <c r="A5051">
        <v>5050</v>
      </c>
      <c r="B5051" s="4">
        <v>1</v>
      </c>
      <c r="E5051" s="5">
        <v>4</v>
      </c>
    </row>
    <row r="5052" spans="1:5" x14ac:dyDescent="0.25">
      <c r="A5052">
        <v>5051</v>
      </c>
      <c r="B5052" s="4">
        <v>1</v>
      </c>
      <c r="E5052" s="5">
        <v>4</v>
      </c>
    </row>
    <row r="5053" spans="1:5" x14ac:dyDescent="0.25">
      <c r="A5053">
        <v>5052</v>
      </c>
      <c r="B5053" s="4">
        <v>1</v>
      </c>
      <c r="E5053" s="5">
        <v>4</v>
      </c>
    </row>
    <row r="5054" spans="1:5" x14ac:dyDescent="0.25">
      <c r="A5054">
        <v>5053</v>
      </c>
      <c r="B5054" s="4">
        <v>1</v>
      </c>
      <c r="E5054" s="5">
        <v>4</v>
      </c>
    </row>
    <row r="5055" spans="1:5" x14ac:dyDescent="0.25">
      <c r="A5055">
        <v>5054</v>
      </c>
      <c r="B5055" s="4">
        <v>1</v>
      </c>
      <c r="E5055" s="5">
        <v>4</v>
      </c>
    </row>
    <row r="5056" spans="1:5" x14ac:dyDescent="0.25">
      <c r="A5056">
        <v>5055</v>
      </c>
      <c r="B5056" s="4">
        <v>1</v>
      </c>
      <c r="E5056" s="5">
        <v>4</v>
      </c>
    </row>
    <row r="5057" spans="1:5" x14ac:dyDescent="0.25">
      <c r="A5057">
        <v>5056</v>
      </c>
      <c r="B5057" s="4">
        <v>1</v>
      </c>
      <c r="E5057" s="5">
        <v>4</v>
      </c>
    </row>
    <row r="5058" spans="1:5" x14ac:dyDescent="0.25">
      <c r="A5058">
        <v>5057</v>
      </c>
      <c r="B5058" s="4">
        <v>1</v>
      </c>
      <c r="E5058" s="5">
        <v>4</v>
      </c>
    </row>
    <row r="5059" spans="1:5" x14ac:dyDescent="0.25">
      <c r="A5059">
        <v>5058</v>
      </c>
      <c r="B5059" s="4">
        <v>1</v>
      </c>
      <c r="E5059" s="5">
        <v>4</v>
      </c>
    </row>
    <row r="5060" spans="1:5" x14ac:dyDescent="0.25">
      <c r="A5060">
        <v>5059</v>
      </c>
      <c r="B5060" s="4">
        <v>1</v>
      </c>
      <c r="E5060" s="5">
        <v>4</v>
      </c>
    </row>
    <row r="5061" spans="1:5" x14ac:dyDescent="0.25">
      <c r="A5061">
        <v>5060</v>
      </c>
      <c r="B5061" s="4">
        <v>1</v>
      </c>
      <c r="E5061" s="5">
        <v>4</v>
      </c>
    </row>
    <row r="5062" spans="1:5" x14ac:dyDescent="0.25">
      <c r="A5062">
        <v>5061</v>
      </c>
      <c r="B5062" s="4">
        <v>1</v>
      </c>
      <c r="E5062" s="5">
        <v>4</v>
      </c>
    </row>
    <row r="5063" spans="1:5" x14ac:dyDescent="0.25">
      <c r="A5063">
        <v>5062</v>
      </c>
      <c r="B5063" s="4">
        <v>1</v>
      </c>
      <c r="E5063" s="5">
        <v>4</v>
      </c>
    </row>
    <row r="5064" spans="1:5" x14ac:dyDescent="0.25">
      <c r="A5064">
        <v>5063</v>
      </c>
      <c r="B5064" s="4">
        <v>1</v>
      </c>
    </row>
    <row r="5065" spans="1:5" x14ac:dyDescent="0.25">
      <c r="A5065">
        <v>5064</v>
      </c>
      <c r="B5065" s="4">
        <v>1</v>
      </c>
    </row>
    <row r="5066" spans="1:5" x14ac:dyDescent="0.25">
      <c r="A5066">
        <v>5065</v>
      </c>
      <c r="D5066" s="3">
        <v>3</v>
      </c>
    </row>
    <row r="5067" spans="1:5" x14ac:dyDescent="0.25">
      <c r="A5067">
        <v>5066</v>
      </c>
      <c r="D5067" s="3">
        <v>3</v>
      </c>
    </row>
    <row r="5068" spans="1:5" x14ac:dyDescent="0.25">
      <c r="A5068">
        <v>5067</v>
      </c>
      <c r="D5068" s="3">
        <v>3</v>
      </c>
    </row>
    <row r="5069" spans="1:5" x14ac:dyDescent="0.25">
      <c r="A5069">
        <v>5068</v>
      </c>
      <c r="D5069" s="3">
        <v>3</v>
      </c>
    </row>
    <row r="5070" spans="1:5" x14ac:dyDescent="0.25">
      <c r="A5070">
        <v>5069</v>
      </c>
      <c r="C5070" s="2">
        <v>2</v>
      </c>
      <c r="D5070" s="3">
        <v>3</v>
      </c>
    </row>
    <row r="5071" spans="1:5" x14ac:dyDescent="0.25">
      <c r="A5071">
        <v>5070</v>
      </c>
      <c r="C5071" s="2">
        <v>2</v>
      </c>
      <c r="D5071" s="3">
        <v>3</v>
      </c>
    </row>
    <row r="5072" spans="1:5" x14ac:dyDescent="0.25">
      <c r="A5072">
        <v>5071</v>
      </c>
      <c r="C5072" s="2">
        <v>2</v>
      </c>
      <c r="D5072" s="3">
        <v>3</v>
      </c>
    </row>
    <row r="5073" spans="1:5" x14ac:dyDescent="0.25">
      <c r="A5073">
        <v>5072</v>
      </c>
      <c r="C5073" s="2">
        <v>2</v>
      </c>
      <c r="D5073" s="3">
        <v>3</v>
      </c>
    </row>
    <row r="5074" spans="1:5" x14ac:dyDescent="0.25">
      <c r="A5074">
        <v>5073</v>
      </c>
      <c r="C5074" s="2">
        <v>2</v>
      </c>
      <c r="D5074" s="3">
        <v>3</v>
      </c>
    </row>
    <row r="5075" spans="1:5" x14ac:dyDescent="0.25">
      <c r="A5075">
        <v>5074</v>
      </c>
      <c r="C5075" s="2">
        <v>2</v>
      </c>
      <c r="D5075" s="3">
        <v>3</v>
      </c>
    </row>
    <row r="5076" spans="1:5" x14ac:dyDescent="0.25">
      <c r="A5076">
        <v>5075</v>
      </c>
      <c r="C5076" s="2">
        <v>2</v>
      </c>
      <c r="D5076" s="3">
        <v>3</v>
      </c>
    </row>
    <row r="5077" spans="1:5" x14ac:dyDescent="0.25">
      <c r="A5077">
        <v>5076</v>
      </c>
      <c r="C5077" s="2">
        <v>2</v>
      </c>
      <c r="D5077" s="3">
        <v>3</v>
      </c>
    </row>
    <row r="5078" spans="1:5" x14ac:dyDescent="0.25">
      <c r="A5078">
        <v>5077</v>
      </c>
      <c r="C5078" s="2">
        <v>2</v>
      </c>
      <c r="D5078" s="3">
        <v>3</v>
      </c>
    </row>
    <row r="5079" spans="1:5" x14ac:dyDescent="0.25">
      <c r="A5079">
        <v>5078</v>
      </c>
      <c r="C5079" s="2">
        <v>2</v>
      </c>
    </row>
    <row r="5080" spans="1:5" x14ac:dyDescent="0.25">
      <c r="A5080">
        <v>5079</v>
      </c>
      <c r="C5080" s="2">
        <v>2</v>
      </c>
    </row>
    <row r="5081" spans="1:5" x14ac:dyDescent="0.25">
      <c r="A5081">
        <v>5080</v>
      </c>
      <c r="C5081" s="2">
        <v>2</v>
      </c>
    </row>
    <row r="5082" spans="1:5" x14ac:dyDescent="0.25">
      <c r="A5082">
        <v>5081</v>
      </c>
      <c r="C5082" s="2">
        <v>2</v>
      </c>
    </row>
    <row r="5083" spans="1:5" x14ac:dyDescent="0.25">
      <c r="A5083">
        <v>5082</v>
      </c>
      <c r="C5083" s="2">
        <v>2</v>
      </c>
    </row>
    <row r="5084" spans="1:5" x14ac:dyDescent="0.25">
      <c r="A5084">
        <v>5083</v>
      </c>
      <c r="E5084" s="5">
        <v>4</v>
      </c>
    </row>
    <row r="5085" spans="1:5" x14ac:dyDescent="0.25">
      <c r="A5085">
        <v>5084</v>
      </c>
      <c r="E5085" s="5">
        <v>4</v>
      </c>
    </row>
    <row r="5086" spans="1:5" x14ac:dyDescent="0.25">
      <c r="A5086">
        <v>5085</v>
      </c>
      <c r="B5086" s="4">
        <v>1</v>
      </c>
      <c r="E5086" s="5">
        <v>4</v>
      </c>
    </row>
    <row r="5087" spans="1:5" x14ac:dyDescent="0.25">
      <c r="A5087">
        <v>5086</v>
      </c>
      <c r="B5087" s="4">
        <v>1</v>
      </c>
      <c r="E5087" s="5">
        <v>4</v>
      </c>
    </row>
    <row r="5088" spans="1:5" x14ac:dyDescent="0.25">
      <c r="A5088">
        <v>5087</v>
      </c>
      <c r="B5088" s="4">
        <v>1</v>
      </c>
      <c r="E5088" s="5">
        <v>4</v>
      </c>
    </row>
    <row r="5089" spans="1:5" x14ac:dyDescent="0.25">
      <c r="A5089">
        <v>5088</v>
      </c>
      <c r="B5089" s="4">
        <v>1</v>
      </c>
      <c r="E5089" s="5">
        <v>4</v>
      </c>
    </row>
    <row r="5090" spans="1:5" x14ac:dyDescent="0.25">
      <c r="A5090">
        <v>5089</v>
      </c>
      <c r="B5090" s="4">
        <v>1</v>
      </c>
      <c r="E5090" s="5">
        <v>4</v>
      </c>
    </row>
    <row r="5091" spans="1:5" x14ac:dyDescent="0.25">
      <c r="A5091">
        <v>5090</v>
      </c>
      <c r="B5091" s="4">
        <v>1</v>
      </c>
      <c r="E5091" s="5">
        <v>4</v>
      </c>
    </row>
    <row r="5092" spans="1:5" x14ac:dyDescent="0.25">
      <c r="A5092">
        <v>5091</v>
      </c>
      <c r="B5092" s="4">
        <v>1</v>
      </c>
      <c r="E5092" s="5">
        <v>4</v>
      </c>
    </row>
    <row r="5093" spans="1:5" x14ac:dyDescent="0.25">
      <c r="A5093">
        <v>5092</v>
      </c>
      <c r="B5093" s="4">
        <v>1</v>
      </c>
      <c r="E5093" s="5">
        <v>4</v>
      </c>
    </row>
    <row r="5094" spans="1:5" x14ac:dyDescent="0.25">
      <c r="A5094">
        <v>5093</v>
      </c>
      <c r="B5094" s="4">
        <v>1</v>
      </c>
      <c r="E5094" s="5">
        <v>4</v>
      </c>
    </row>
    <row r="5095" spans="1:5" x14ac:dyDescent="0.25">
      <c r="A5095">
        <v>5094</v>
      </c>
      <c r="B5095" s="4">
        <v>1</v>
      </c>
      <c r="E5095" s="5">
        <v>4</v>
      </c>
    </row>
    <row r="5096" spans="1:5" x14ac:dyDescent="0.25">
      <c r="A5096">
        <v>5095</v>
      </c>
      <c r="B5096" s="4">
        <v>1</v>
      </c>
    </row>
    <row r="5097" spans="1:5" x14ac:dyDescent="0.25">
      <c r="A5097">
        <v>5096</v>
      </c>
    </row>
    <row r="5098" spans="1:5" x14ac:dyDescent="0.25">
      <c r="A5098">
        <v>5097</v>
      </c>
      <c r="D5098" s="3">
        <v>3</v>
      </c>
    </row>
    <row r="5099" spans="1:5" x14ac:dyDescent="0.25">
      <c r="A5099">
        <v>5098</v>
      </c>
      <c r="D5099" s="3">
        <v>3</v>
      </c>
    </row>
    <row r="5100" spans="1:5" x14ac:dyDescent="0.25">
      <c r="A5100">
        <v>5099</v>
      </c>
      <c r="D5100" s="3">
        <v>3</v>
      </c>
    </row>
    <row r="5101" spans="1:5" x14ac:dyDescent="0.25">
      <c r="A5101">
        <v>5100</v>
      </c>
      <c r="C5101" s="2">
        <v>2</v>
      </c>
      <c r="D5101" s="3">
        <v>3</v>
      </c>
    </row>
    <row r="5102" spans="1:5" x14ac:dyDescent="0.25">
      <c r="A5102">
        <v>5101</v>
      </c>
      <c r="C5102" s="2">
        <v>2</v>
      </c>
      <c r="D5102" s="3">
        <v>3</v>
      </c>
    </row>
    <row r="5103" spans="1:5" x14ac:dyDescent="0.25">
      <c r="A5103">
        <v>5102</v>
      </c>
      <c r="C5103" s="2">
        <v>2</v>
      </c>
      <c r="D5103" s="3">
        <v>3</v>
      </c>
    </row>
    <row r="5104" spans="1:5" x14ac:dyDescent="0.25">
      <c r="A5104">
        <v>5103</v>
      </c>
      <c r="C5104" s="2">
        <v>2</v>
      </c>
      <c r="D5104" s="3">
        <v>3</v>
      </c>
    </row>
    <row r="5105" spans="1:5" x14ac:dyDescent="0.25">
      <c r="A5105">
        <v>5104</v>
      </c>
      <c r="C5105" s="2">
        <v>2</v>
      </c>
      <c r="D5105" s="3">
        <v>3</v>
      </c>
    </row>
    <row r="5106" spans="1:5" x14ac:dyDescent="0.25">
      <c r="A5106">
        <v>5105</v>
      </c>
      <c r="C5106" s="2">
        <v>2</v>
      </c>
      <c r="D5106" s="3">
        <v>3</v>
      </c>
    </row>
    <row r="5107" spans="1:5" x14ac:dyDescent="0.25">
      <c r="A5107">
        <v>5106</v>
      </c>
      <c r="C5107" s="2">
        <v>2</v>
      </c>
      <c r="D5107" s="3">
        <v>3</v>
      </c>
    </row>
    <row r="5108" spans="1:5" x14ac:dyDescent="0.25">
      <c r="A5108">
        <v>5107</v>
      </c>
      <c r="C5108" s="2">
        <v>2</v>
      </c>
      <c r="D5108" s="3">
        <v>3</v>
      </c>
    </row>
    <row r="5109" spans="1:5" x14ac:dyDescent="0.25">
      <c r="A5109">
        <v>5108</v>
      </c>
      <c r="C5109" s="2">
        <v>2</v>
      </c>
    </row>
    <row r="5110" spans="1:5" x14ac:dyDescent="0.25">
      <c r="A5110">
        <v>5109</v>
      </c>
      <c r="C5110" s="2">
        <v>2</v>
      </c>
    </row>
    <row r="5111" spans="1:5" x14ac:dyDescent="0.25">
      <c r="A5111">
        <v>5110</v>
      </c>
      <c r="C5111" s="2">
        <v>2</v>
      </c>
    </row>
    <row r="5112" spans="1:5" x14ac:dyDescent="0.25">
      <c r="A5112">
        <v>5111</v>
      </c>
    </row>
    <row r="5113" spans="1:5" x14ac:dyDescent="0.25">
      <c r="A5113">
        <v>5112</v>
      </c>
    </row>
    <row r="5114" spans="1:5" x14ac:dyDescent="0.25">
      <c r="A5114">
        <v>5113</v>
      </c>
      <c r="E5114" s="5">
        <v>4</v>
      </c>
    </row>
    <row r="5115" spans="1:5" x14ac:dyDescent="0.25">
      <c r="A5115">
        <v>5114</v>
      </c>
      <c r="B5115" s="4">
        <v>1</v>
      </c>
      <c r="E5115" s="5">
        <v>4</v>
      </c>
    </row>
    <row r="5116" spans="1:5" x14ac:dyDescent="0.25">
      <c r="A5116">
        <v>5115</v>
      </c>
      <c r="B5116" s="4">
        <v>1</v>
      </c>
      <c r="E5116" s="5">
        <v>4</v>
      </c>
    </row>
    <row r="5117" spans="1:5" x14ac:dyDescent="0.25">
      <c r="A5117">
        <v>5116</v>
      </c>
      <c r="B5117" s="4">
        <v>1</v>
      </c>
      <c r="E5117" s="5">
        <v>4</v>
      </c>
    </row>
    <row r="5118" spans="1:5" x14ac:dyDescent="0.25">
      <c r="A5118">
        <v>5117</v>
      </c>
      <c r="B5118" s="4">
        <v>1</v>
      </c>
      <c r="E5118" s="5">
        <v>4</v>
      </c>
    </row>
    <row r="5119" spans="1:5" x14ac:dyDescent="0.25">
      <c r="A5119">
        <v>5118</v>
      </c>
      <c r="B5119" s="4">
        <v>1</v>
      </c>
      <c r="E5119" s="5">
        <v>4</v>
      </c>
    </row>
    <row r="5120" spans="1:5" x14ac:dyDescent="0.25">
      <c r="A5120">
        <v>5119</v>
      </c>
      <c r="B5120" s="4">
        <v>1</v>
      </c>
      <c r="E5120" s="5">
        <v>4</v>
      </c>
    </row>
    <row r="5121" spans="1:5" x14ac:dyDescent="0.25">
      <c r="A5121">
        <v>5120</v>
      </c>
      <c r="B5121" s="4">
        <v>1</v>
      </c>
      <c r="E5121" s="5">
        <v>4</v>
      </c>
    </row>
    <row r="5122" spans="1:5" x14ac:dyDescent="0.25">
      <c r="A5122">
        <v>5121</v>
      </c>
      <c r="B5122" s="4">
        <v>1</v>
      </c>
      <c r="E5122" s="5">
        <v>4</v>
      </c>
    </row>
    <row r="5123" spans="1:5" x14ac:dyDescent="0.25">
      <c r="A5123">
        <v>5122</v>
      </c>
      <c r="B5123" s="4">
        <v>1</v>
      </c>
    </row>
    <row r="5124" spans="1:5" x14ac:dyDescent="0.25">
      <c r="A5124">
        <v>5123</v>
      </c>
      <c r="B5124" s="4">
        <v>1</v>
      </c>
    </row>
    <row r="5125" spans="1:5" x14ac:dyDescent="0.25">
      <c r="A5125">
        <v>5124</v>
      </c>
      <c r="B5125" s="4">
        <v>1</v>
      </c>
    </row>
    <row r="5126" spans="1:5" x14ac:dyDescent="0.25">
      <c r="A5126">
        <v>5125</v>
      </c>
      <c r="D5126" s="3">
        <v>3</v>
      </c>
    </row>
    <row r="5127" spans="1:5" x14ac:dyDescent="0.25">
      <c r="A5127">
        <v>5126</v>
      </c>
      <c r="D5127" s="3">
        <v>3</v>
      </c>
    </row>
    <row r="5128" spans="1:5" x14ac:dyDescent="0.25">
      <c r="A5128">
        <v>5127</v>
      </c>
      <c r="C5128" s="2">
        <v>2</v>
      </c>
      <c r="D5128" s="3">
        <v>3</v>
      </c>
    </row>
    <row r="5129" spans="1:5" x14ac:dyDescent="0.25">
      <c r="A5129">
        <v>5128</v>
      </c>
      <c r="C5129" s="2">
        <v>2</v>
      </c>
      <c r="D5129" s="3">
        <v>3</v>
      </c>
    </row>
    <row r="5130" spans="1:5" x14ac:dyDescent="0.25">
      <c r="A5130">
        <v>5129</v>
      </c>
      <c r="C5130" s="2">
        <v>2</v>
      </c>
      <c r="D5130" s="3">
        <v>3</v>
      </c>
    </row>
    <row r="5131" spans="1:5" x14ac:dyDescent="0.25">
      <c r="A5131">
        <v>5130</v>
      </c>
      <c r="C5131" s="2">
        <v>2</v>
      </c>
      <c r="D5131" s="3">
        <v>3</v>
      </c>
    </row>
    <row r="5132" spans="1:5" x14ac:dyDescent="0.25">
      <c r="A5132">
        <v>5131</v>
      </c>
      <c r="C5132" s="2">
        <v>2</v>
      </c>
      <c r="D5132" s="3">
        <v>3</v>
      </c>
    </row>
    <row r="5133" spans="1:5" x14ac:dyDescent="0.25">
      <c r="A5133">
        <v>5132</v>
      </c>
      <c r="C5133" s="2">
        <v>2</v>
      </c>
      <c r="D5133" s="3">
        <v>3</v>
      </c>
    </row>
    <row r="5134" spans="1:5" x14ac:dyDescent="0.25">
      <c r="A5134">
        <v>5133</v>
      </c>
      <c r="C5134" s="2">
        <v>2</v>
      </c>
      <c r="D5134" s="3">
        <v>3</v>
      </c>
    </row>
    <row r="5135" spans="1:5" x14ac:dyDescent="0.25">
      <c r="A5135">
        <v>5134</v>
      </c>
      <c r="C5135" s="2">
        <v>2</v>
      </c>
    </row>
    <row r="5136" spans="1:5" x14ac:dyDescent="0.25">
      <c r="A5136">
        <v>5135</v>
      </c>
      <c r="C5136" s="2">
        <v>2</v>
      </c>
    </row>
    <row r="5137" spans="1:5" x14ac:dyDescent="0.25">
      <c r="A5137">
        <v>5136</v>
      </c>
      <c r="C5137" s="2">
        <v>2</v>
      </c>
    </row>
    <row r="5138" spans="1:5" x14ac:dyDescent="0.25">
      <c r="A5138">
        <v>5137</v>
      </c>
      <c r="C5138" s="2">
        <v>2</v>
      </c>
    </row>
    <row r="5139" spans="1:5" x14ac:dyDescent="0.25">
      <c r="A5139">
        <v>5138</v>
      </c>
    </row>
    <row r="5140" spans="1:5" x14ac:dyDescent="0.25">
      <c r="A5140">
        <v>5139</v>
      </c>
    </row>
    <row r="5141" spans="1:5" x14ac:dyDescent="0.25">
      <c r="A5141">
        <v>5140</v>
      </c>
      <c r="E5141" s="5">
        <v>4</v>
      </c>
    </row>
    <row r="5142" spans="1:5" x14ac:dyDescent="0.25">
      <c r="A5142">
        <v>5141</v>
      </c>
      <c r="B5142" s="4">
        <v>1</v>
      </c>
      <c r="E5142" s="5">
        <v>4</v>
      </c>
    </row>
    <row r="5143" spans="1:5" x14ac:dyDescent="0.25">
      <c r="A5143">
        <v>5142</v>
      </c>
      <c r="B5143" s="4">
        <v>1</v>
      </c>
      <c r="E5143" s="5">
        <v>4</v>
      </c>
    </row>
    <row r="5144" spans="1:5" x14ac:dyDescent="0.25">
      <c r="A5144">
        <v>5143</v>
      </c>
      <c r="B5144" s="4">
        <v>1</v>
      </c>
      <c r="E5144" s="5">
        <v>4</v>
      </c>
    </row>
    <row r="5145" spans="1:5" x14ac:dyDescent="0.25">
      <c r="A5145">
        <v>5144</v>
      </c>
      <c r="B5145" s="4">
        <v>1</v>
      </c>
      <c r="E5145" s="5">
        <v>4</v>
      </c>
    </row>
    <row r="5146" spans="1:5" x14ac:dyDescent="0.25">
      <c r="A5146">
        <v>5145</v>
      </c>
      <c r="B5146" s="4">
        <v>1</v>
      </c>
      <c r="E5146" s="5">
        <v>4</v>
      </c>
    </row>
    <row r="5147" spans="1:5" x14ac:dyDescent="0.25">
      <c r="A5147">
        <v>5146</v>
      </c>
      <c r="B5147" s="4">
        <v>1</v>
      </c>
      <c r="E5147" s="5">
        <v>4</v>
      </c>
    </row>
    <row r="5148" spans="1:5" x14ac:dyDescent="0.25">
      <c r="A5148">
        <v>5147</v>
      </c>
      <c r="B5148" s="4">
        <v>1</v>
      </c>
      <c r="E5148" s="5">
        <v>4</v>
      </c>
    </row>
    <row r="5149" spans="1:5" x14ac:dyDescent="0.25">
      <c r="A5149">
        <v>5148</v>
      </c>
      <c r="B5149" s="4">
        <v>1</v>
      </c>
      <c r="E5149" s="5">
        <v>4</v>
      </c>
    </row>
    <row r="5150" spans="1:5" x14ac:dyDescent="0.25">
      <c r="A5150">
        <v>5149</v>
      </c>
      <c r="B5150" s="4">
        <v>1</v>
      </c>
    </row>
    <row r="5151" spans="1:5" x14ac:dyDescent="0.25">
      <c r="A5151">
        <v>5150</v>
      </c>
      <c r="B5151" s="4">
        <v>1</v>
      </c>
    </row>
    <row r="5152" spans="1:5" x14ac:dyDescent="0.25">
      <c r="A5152">
        <v>5151</v>
      </c>
      <c r="D5152" s="3">
        <v>3</v>
      </c>
    </row>
    <row r="5153" spans="1:5" x14ac:dyDescent="0.25">
      <c r="A5153">
        <v>5152</v>
      </c>
      <c r="D5153" s="3">
        <v>3</v>
      </c>
    </row>
    <row r="5154" spans="1:5" x14ac:dyDescent="0.25">
      <c r="A5154">
        <v>5153</v>
      </c>
      <c r="D5154" s="3">
        <v>3</v>
      </c>
    </row>
    <row r="5155" spans="1:5" x14ac:dyDescent="0.25">
      <c r="A5155">
        <v>5154</v>
      </c>
      <c r="C5155" s="2">
        <v>2</v>
      </c>
      <c r="D5155" s="3">
        <v>3</v>
      </c>
    </row>
    <row r="5156" spans="1:5" x14ac:dyDescent="0.25">
      <c r="A5156">
        <v>5155</v>
      </c>
      <c r="C5156" s="2">
        <v>2</v>
      </c>
      <c r="D5156" s="3">
        <v>3</v>
      </c>
    </row>
    <row r="5157" spans="1:5" x14ac:dyDescent="0.25">
      <c r="A5157">
        <v>5156</v>
      </c>
      <c r="C5157" s="2">
        <v>2</v>
      </c>
      <c r="D5157" s="3">
        <v>3</v>
      </c>
    </row>
    <row r="5158" spans="1:5" x14ac:dyDescent="0.25">
      <c r="A5158">
        <v>5157</v>
      </c>
      <c r="C5158" s="2">
        <v>2</v>
      </c>
      <c r="D5158" s="3">
        <v>3</v>
      </c>
    </row>
    <row r="5159" spans="1:5" x14ac:dyDescent="0.25">
      <c r="A5159">
        <v>5158</v>
      </c>
      <c r="C5159" s="2">
        <v>2</v>
      </c>
      <c r="D5159" s="3">
        <v>3</v>
      </c>
    </row>
    <row r="5160" spans="1:5" x14ac:dyDescent="0.25">
      <c r="A5160">
        <v>5159</v>
      </c>
      <c r="C5160" s="2">
        <v>2</v>
      </c>
    </row>
    <row r="5161" spans="1:5" x14ac:dyDescent="0.25">
      <c r="A5161">
        <v>5160</v>
      </c>
      <c r="C5161" s="2">
        <v>2</v>
      </c>
    </row>
    <row r="5162" spans="1:5" x14ac:dyDescent="0.25">
      <c r="A5162">
        <v>5161</v>
      </c>
      <c r="C5162" s="2">
        <v>2</v>
      </c>
    </row>
    <row r="5163" spans="1:5" x14ac:dyDescent="0.25">
      <c r="A5163">
        <v>5162</v>
      </c>
      <c r="C5163" s="2">
        <v>2</v>
      </c>
    </row>
    <row r="5164" spans="1:5" x14ac:dyDescent="0.25">
      <c r="A5164">
        <v>5163</v>
      </c>
    </row>
    <row r="5165" spans="1:5" x14ac:dyDescent="0.25">
      <c r="A5165">
        <v>5164</v>
      </c>
    </row>
    <row r="5166" spans="1:5" x14ac:dyDescent="0.25">
      <c r="A5166">
        <v>5165</v>
      </c>
    </row>
    <row r="5167" spans="1:5" x14ac:dyDescent="0.25">
      <c r="A5167">
        <v>5166</v>
      </c>
    </row>
    <row r="5168" spans="1:5" x14ac:dyDescent="0.25">
      <c r="A5168">
        <v>5167</v>
      </c>
      <c r="B5168" s="4">
        <v>1</v>
      </c>
      <c r="E5168" s="5">
        <v>4</v>
      </c>
    </row>
    <row r="5169" spans="1:5" x14ac:dyDescent="0.25">
      <c r="A5169">
        <v>5168</v>
      </c>
      <c r="B5169" s="4">
        <v>1</v>
      </c>
      <c r="E5169" s="5">
        <v>4</v>
      </c>
    </row>
    <row r="5170" spans="1:5" x14ac:dyDescent="0.25">
      <c r="A5170">
        <v>5169</v>
      </c>
      <c r="B5170" s="4">
        <v>1</v>
      </c>
      <c r="E5170" s="5">
        <v>4</v>
      </c>
    </row>
    <row r="5171" spans="1:5" x14ac:dyDescent="0.25">
      <c r="A5171">
        <v>5170</v>
      </c>
      <c r="B5171" s="4">
        <v>1</v>
      </c>
      <c r="E5171" s="5">
        <v>4</v>
      </c>
    </row>
    <row r="5172" spans="1:5" x14ac:dyDescent="0.25">
      <c r="A5172">
        <v>5171</v>
      </c>
      <c r="B5172" s="4">
        <v>1</v>
      </c>
      <c r="E5172" s="5">
        <v>4</v>
      </c>
    </row>
    <row r="5173" spans="1:5" x14ac:dyDescent="0.25">
      <c r="A5173">
        <v>5172</v>
      </c>
      <c r="B5173" s="4">
        <v>1</v>
      </c>
      <c r="E5173" s="5">
        <v>4</v>
      </c>
    </row>
    <row r="5174" spans="1:5" x14ac:dyDescent="0.25">
      <c r="A5174">
        <v>5173</v>
      </c>
      <c r="B5174" s="4">
        <v>1</v>
      </c>
      <c r="E5174" s="5">
        <v>4</v>
      </c>
    </row>
    <row r="5175" spans="1:5" x14ac:dyDescent="0.25">
      <c r="A5175">
        <v>5174</v>
      </c>
      <c r="B5175" s="4">
        <v>1</v>
      </c>
    </row>
    <row r="5176" spans="1:5" x14ac:dyDescent="0.25">
      <c r="A5176">
        <v>5175</v>
      </c>
      <c r="B5176" s="4">
        <v>1</v>
      </c>
    </row>
    <row r="5177" spans="1:5" x14ac:dyDescent="0.25">
      <c r="A5177">
        <v>5176</v>
      </c>
      <c r="B5177" s="4">
        <v>1</v>
      </c>
    </row>
    <row r="5178" spans="1:5" x14ac:dyDescent="0.25">
      <c r="A5178">
        <v>5177</v>
      </c>
    </row>
    <row r="5179" spans="1:5" x14ac:dyDescent="0.25">
      <c r="A5179">
        <v>5178</v>
      </c>
      <c r="D5179" s="3">
        <v>3</v>
      </c>
    </row>
    <row r="5180" spans="1:5" x14ac:dyDescent="0.25">
      <c r="A5180">
        <v>5179</v>
      </c>
      <c r="C5180" s="2">
        <v>2</v>
      </c>
      <c r="D5180" s="3">
        <v>3</v>
      </c>
    </row>
    <row r="5181" spans="1:5" x14ac:dyDescent="0.25">
      <c r="A5181">
        <v>5180</v>
      </c>
      <c r="C5181" s="2">
        <v>2</v>
      </c>
      <c r="D5181" s="3">
        <v>3</v>
      </c>
    </row>
    <row r="5182" spans="1:5" x14ac:dyDescent="0.25">
      <c r="A5182">
        <v>5181</v>
      </c>
      <c r="C5182" s="2">
        <v>2</v>
      </c>
      <c r="D5182" s="3">
        <v>3</v>
      </c>
    </row>
    <row r="5183" spans="1:5" x14ac:dyDescent="0.25">
      <c r="A5183">
        <v>5182</v>
      </c>
      <c r="C5183" s="2">
        <v>2</v>
      </c>
      <c r="D5183" s="3">
        <v>3</v>
      </c>
    </row>
    <row r="5184" spans="1:5" x14ac:dyDescent="0.25">
      <c r="A5184">
        <v>5183</v>
      </c>
      <c r="C5184" s="2">
        <v>2</v>
      </c>
      <c r="D5184" s="3">
        <v>3</v>
      </c>
    </row>
    <row r="5185" spans="1:5" x14ac:dyDescent="0.25">
      <c r="A5185">
        <v>5184</v>
      </c>
      <c r="C5185" s="2">
        <v>2</v>
      </c>
      <c r="D5185" s="3">
        <v>3</v>
      </c>
    </row>
    <row r="5186" spans="1:5" x14ac:dyDescent="0.25">
      <c r="A5186">
        <v>5185</v>
      </c>
      <c r="C5186" s="2">
        <v>2</v>
      </c>
      <c r="D5186" s="3">
        <v>3</v>
      </c>
    </row>
    <row r="5187" spans="1:5" x14ac:dyDescent="0.25">
      <c r="A5187">
        <v>5186</v>
      </c>
      <c r="C5187" s="2">
        <v>2</v>
      </c>
    </row>
    <row r="5188" spans="1:5" x14ac:dyDescent="0.25">
      <c r="A5188">
        <v>5187</v>
      </c>
      <c r="C5188" s="2">
        <v>2</v>
      </c>
    </row>
    <row r="5189" spans="1:5" x14ac:dyDescent="0.25">
      <c r="A5189">
        <v>5188</v>
      </c>
      <c r="C5189" s="2">
        <v>2</v>
      </c>
    </row>
    <row r="5190" spans="1:5" x14ac:dyDescent="0.25">
      <c r="A5190">
        <v>5189</v>
      </c>
    </row>
    <row r="5191" spans="1:5" x14ac:dyDescent="0.25">
      <c r="A5191">
        <v>5190</v>
      </c>
      <c r="E5191" s="5">
        <v>4</v>
      </c>
    </row>
    <row r="5192" spans="1:5" x14ac:dyDescent="0.25">
      <c r="A5192">
        <v>5191</v>
      </c>
      <c r="E5192" s="5">
        <v>4</v>
      </c>
    </row>
    <row r="5193" spans="1:5" x14ac:dyDescent="0.25">
      <c r="A5193">
        <v>5192</v>
      </c>
      <c r="E5193" s="5">
        <v>4</v>
      </c>
    </row>
    <row r="5194" spans="1:5" x14ac:dyDescent="0.25">
      <c r="A5194">
        <v>5193</v>
      </c>
      <c r="E5194" s="5">
        <v>4</v>
      </c>
    </row>
    <row r="5195" spans="1:5" x14ac:dyDescent="0.25">
      <c r="A5195">
        <v>5194</v>
      </c>
      <c r="B5195" s="4">
        <v>1</v>
      </c>
      <c r="E5195" s="5">
        <v>4</v>
      </c>
    </row>
    <row r="5196" spans="1:5" x14ac:dyDescent="0.25">
      <c r="A5196">
        <v>5195</v>
      </c>
      <c r="B5196" s="4">
        <v>1</v>
      </c>
      <c r="E5196" s="5">
        <v>4</v>
      </c>
    </row>
    <row r="5197" spans="1:5" x14ac:dyDescent="0.25">
      <c r="A5197">
        <v>5196</v>
      </c>
      <c r="B5197" s="4">
        <v>1</v>
      </c>
      <c r="E5197" s="5">
        <v>4</v>
      </c>
    </row>
    <row r="5198" spans="1:5" x14ac:dyDescent="0.25">
      <c r="A5198">
        <v>5197</v>
      </c>
      <c r="B5198" s="4">
        <v>1</v>
      </c>
      <c r="E5198" s="5">
        <v>4</v>
      </c>
    </row>
    <row r="5199" spans="1:5" x14ac:dyDescent="0.25">
      <c r="A5199">
        <v>5198</v>
      </c>
      <c r="B5199" s="4">
        <v>1</v>
      </c>
      <c r="E5199" s="5">
        <v>4</v>
      </c>
    </row>
    <row r="5200" spans="1:5" x14ac:dyDescent="0.25">
      <c r="A5200">
        <v>5199</v>
      </c>
      <c r="B5200" s="4">
        <v>1</v>
      </c>
      <c r="E5200" s="5">
        <v>4</v>
      </c>
    </row>
    <row r="5201" spans="1:4" x14ac:dyDescent="0.25">
      <c r="A5201">
        <v>5200</v>
      </c>
      <c r="B5201" s="4">
        <v>1</v>
      </c>
    </row>
    <row r="5202" spans="1:4" x14ac:dyDescent="0.25">
      <c r="A5202">
        <v>5201</v>
      </c>
      <c r="B5202" s="4">
        <v>1</v>
      </c>
    </row>
    <row r="5203" spans="1:4" x14ac:dyDescent="0.25">
      <c r="A5203">
        <v>5202</v>
      </c>
      <c r="B5203" s="4">
        <v>1</v>
      </c>
    </row>
    <row r="5204" spans="1:4" x14ac:dyDescent="0.25">
      <c r="A5204">
        <v>5203</v>
      </c>
      <c r="B5204" s="4">
        <v>1</v>
      </c>
    </row>
    <row r="5205" spans="1:4" x14ac:dyDescent="0.25">
      <c r="A5205">
        <v>5204</v>
      </c>
    </row>
    <row r="5206" spans="1:4" x14ac:dyDescent="0.25">
      <c r="A5206">
        <v>5205</v>
      </c>
      <c r="C5206" s="2">
        <v>2</v>
      </c>
      <c r="D5206" s="3">
        <v>3</v>
      </c>
    </row>
    <row r="5207" spans="1:4" x14ac:dyDescent="0.25">
      <c r="A5207">
        <v>5206</v>
      </c>
      <c r="C5207" s="2">
        <v>2</v>
      </c>
      <c r="D5207" s="3">
        <v>3</v>
      </c>
    </row>
    <row r="5208" spans="1:4" x14ac:dyDescent="0.25">
      <c r="A5208">
        <v>5207</v>
      </c>
      <c r="C5208" s="2">
        <v>2</v>
      </c>
      <c r="D5208" s="3">
        <v>3</v>
      </c>
    </row>
    <row r="5209" spans="1:4" x14ac:dyDescent="0.25">
      <c r="A5209">
        <v>5208</v>
      </c>
      <c r="C5209" s="2">
        <v>2</v>
      </c>
      <c r="D5209" s="3">
        <v>3</v>
      </c>
    </row>
    <row r="5210" spans="1:4" x14ac:dyDescent="0.25">
      <c r="A5210">
        <v>5209</v>
      </c>
      <c r="C5210" s="2">
        <v>2</v>
      </c>
      <c r="D5210" s="3">
        <v>3</v>
      </c>
    </row>
    <row r="5211" spans="1:4" x14ac:dyDescent="0.25">
      <c r="A5211">
        <v>5210</v>
      </c>
      <c r="C5211" s="2">
        <v>2</v>
      </c>
      <c r="D5211" s="3">
        <v>3</v>
      </c>
    </row>
    <row r="5212" spans="1:4" x14ac:dyDescent="0.25">
      <c r="A5212">
        <v>5211</v>
      </c>
      <c r="C5212" s="2">
        <v>2</v>
      </c>
      <c r="D5212" s="3">
        <v>3</v>
      </c>
    </row>
    <row r="5213" spans="1:4" x14ac:dyDescent="0.25">
      <c r="A5213">
        <v>5212</v>
      </c>
      <c r="C5213" s="2">
        <v>2</v>
      </c>
      <c r="D5213" s="3">
        <v>3</v>
      </c>
    </row>
    <row r="5214" spans="1:4" x14ac:dyDescent="0.25">
      <c r="A5214">
        <v>5213</v>
      </c>
      <c r="C5214" s="2">
        <v>2</v>
      </c>
      <c r="D5214" s="3">
        <v>3</v>
      </c>
    </row>
    <row r="5215" spans="1:4" x14ac:dyDescent="0.25">
      <c r="A5215">
        <v>5214</v>
      </c>
      <c r="C5215" s="2">
        <v>2</v>
      </c>
    </row>
    <row r="5216" spans="1:4" x14ac:dyDescent="0.25">
      <c r="A5216">
        <v>5215</v>
      </c>
    </row>
    <row r="5217" spans="1:5" x14ac:dyDescent="0.25">
      <c r="A5217">
        <v>5216</v>
      </c>
    </row>
    <row r="5218" spans="1:5" x14ac:dyDescent="0.25">
      <c r="A5218">
        <v>5217</v>
      </c>
      <c r="E5218" s="5">
        <v>4</v>
      </c>
    </row>
    <row r="5219" spans="1:5" x14ac:dyDescent="0.25">
      <c r="A5219">
        <v>5218</v>
      </c>
      <c r="E5219" s="5">
        <v>4</v>
      </c>
    </row>
    <row r="5220" spans="1:5" x14ac:dyDescent="0.25">
      <c r="A5220">
        <v>5219</v>
      </c>
      <c r="E5220" s="5">
        <v>4</v>
      </c>
    </row>
    <row r="5221" spans="1:5" x14ac:dyDescent="0.25">
      <c r="A5221">
        <v>5220</v>
      </c>
      <c r="B5221" s="4">
        <v>1</v>
      </c>
      <c r="E5221" s="5">
        <v>4</v>
      </c>
    </row>
    <row r="5222" spans="1:5" x14ac:dyDescent="0.25">
      <c r="A5222">
        <v>5221</v>
      </c>
      <c r="B5222" s="4">
        <v>1</v>
      </c>
      <c r="E5222" s="5">
        <v>4</v>
      </c>
    </row>
    <row r="5223" spans="1:5" x14ac:dyDescent="0.25">
      <c r="A5223">
        <v>5222</v>
      </c>
      <c r="B5223" s="4">
        <v>1</v>
      </c>
      <c r="E5223" s="5">
        <v>4</v>
      </c>
    </row>
    <row r="5224" spans="1:5" x14ac:dyDescent="0.25">
      <c r="A5224">
        <v>5223</v>
      </c>
      <c r="B5224" s="4">
        <v>1</v>
      </c>
      <c r="E5224" s="5">
        <v>4</v>
      </c>
    </row>
    <row r="5225" spans="1:5" x14ac:dyDescent="0.25">
      <c r="A5225">
        <v>5224</v>
      </c>
      <c r="B5225" s="4">
        <v>1</v>
      </c>
      <c r="E5225" s="5">
        <v>4</v>
      </c>
    </row>
    <row r="5226" spans="1:5" x14ac:dyDescent="0.25">
      <c r="A5226">
        <v>5225</v>
      </c>
      <c r="B5226" s="4">
        <v>1</v>
      </c>
      <c r="E5226" s="5">
        <v>4</v>
      </c>
    </row>
    <row r="5227" spans="1:5" x14ac:dyDescent="0.25">
      <c r="A5227">
        <v>5226</v>
      </c>
      <c r="B5227" s="4">
        <v>1</v>
      </c>
    </row>
    <row r="5228" spans="1:5" x14ac:dyDescent="0.25">
      <c r="A5228">
        <v>5227</v>
      </c>
      <c r="B5228" s="4">
        <v>1</v>
      </c>
    </row>
    <row r="5229" spans="1:5" x14ac:dyDescent="0.25">
      <c r="A5229">
        <v>5228</v>
      </c>
      <c r="B5229" s="4">
        <v>1</v>
      </c>
    </row>
    <row r="5230" spans="1:5" x14ac:dyDescent="0.25">
      <c r="A5230">
        <v>5229</v>
      </c>
      <c r="B5230" s="4">
        <v>1</v>
      </c>
    </row>
    <row r="5231" spans="1:5" x14ac:dyDescent="0.25">
      <c r="A5231">
        <v>5230</v>
      </c>
      <c r="B5231" s="4">
        <v>1</v>
      </c>
    </row>
    <row r="5232" spans="1:5" x14ac:dyDescent="0.25">
      <c r="A5232">
        <v>5231</v>
      </c>
      <c r="B5232" s="4">
        <v>1</v>
      </c>
      <c r="C5232" s="2">
        <v>2</v>
      </c>
    </row>
    <row r="5233" spans="1:5" x14ac:dyDescent="0.25">
      <c r="A5233">
        <v>5232</v>
      </c>
      <c r="C5233" s="2">
        <v>2</v>
      </c>
    </row>
    <row r="5234" spans="1:5" x14ac:dyDescent="0.25">
      <c r="A5234">
        <v>5233</v>
      </c>
      <c r="C5234" s="2">
        <v>2</v>
      </c>
      <c r="D5234" s="3">
        <v>3</v>
      </c>
    </row>
    <row r="5235" spans="1:5" x14ac:dyDescent="0.25">
      <c r="A5235">
        <v>5234</v>
      </c>
      <c r="C5235" s="2">
        <v>2</v>
      </c>
      <c r="D5235" s="3">
        <v>3</v>
      </c>
    </row>
    <row r="5236" spans="1:5" x14ac:dyDescent="0.25">
      <c r="A5236">
        <v>5235</v>
      </c>
      <c r="C5236" s="2">
        <v>2</v>
      </c>
      <c r="D5236" s="3">
        <v>3</v>
      </c>
    </row>
    <row r="5237" spans="1:5" x14ac:dyDescent="0.25">
      <c r="A5237">
        <v>5236</v>
      </c>
      <c r="C5237" s="2">
        <v>2</v>
      </c>
      <c r="D5237" s="3">
        <v>3</v>
      </c>
    </row>
    <row r="5238" spans="1:5" x14ac:dyDescent="0.25">
      <c r="A5238">
        <v>5237</v>
      </c>
      <c r="C5238" s="2">
        <v>2</v>
      </c>
      <c r="D5238" s="3">
        <v>3</v>
      </c>
    </row>
    <row r="5239" spans="1:5" x14ac:dyDescent="0.25">
      <c r="A5239">
        <v>5238</v>
      </c>
      <c r="C5239" s="2">
        <v>2</v>
      </c>
      <c r="D5239" s="3">
        <v>3</v>
      </c>
    </row>
    <row r="5240" spans="1:5" x14ac:dyDescent="0.25">
      <c r="A5240">
        <v>5239</v>
      </c>
      <c r="C5240" s="2">
        <v>2</v>
      </c>
      <c r="D5240" s="3">
        <v>3</v>
      </c>
    </row>
    <row r="5241" spans="1:5" x14ac:dyDescent="0.25">
      <c r="A5241">
        <v>5240</v>
      </c>
      <c r="C5241" s="2">
        <v>2</v>
      </c>
      <c r="D5241" s="3">
        <v>3</v>
      </c>
    </row>
    <row r="5242" spans="1:5" x14ac:dyDescent="0.25">
      <c r="A5242">
        <v>5241</v>
      </c>
      <c r="D5242" s="3">
        <v>3</v>
      </c>
    </row>
    <row r="5243" spans="1:5" x14ac:dyDescent="0.25">
      <c r="A5243">
        <v>5242</v>
      </c>
      <c r="E5243" s="5">
        <v>4</v>
      </c>
    </row>
    <row r="5244" spans="1:5" x14ac:dyDescent="0.25">
      <c r="A5244">
        <v>5243</v>
      </c>
      <c r="E5244" s="5">
        <v>4</v>
      </c>
    </row>
    <row r="5245" spans="1:5" x14ac:dyDescent="0.25">
      <c r="A5245">
        <v>5244</v>
      </c>
      <c r="E5245" s="5">
        <v>4</v>
      </c>
    </row>
    <row r="5246" spans="1:5" x14ac:dyDescent="0.25">
      <c r="A5246">
        <v>5245</v>
      </c>
      <c r="B5246" s="4">
        <v>1</v>
      </c>
      <c r="E5246" s="5">
        <v>4</v>
      </c>
    </row>
    <row r="5247" spans="1:5" x14ac:dyDescent="0.25">
      <c r="A5247">
        <v>5246</v>
      </c>
      <c r="B5247" s="4">
        <v>1</v>
      </c>
      <c r="E5247" s="5">
        <v>4</v>
      </c>
    </row>
    <row r="5248" spans="1:5" x14ac:dyDescent="0.25">
      <c r="A5248">
        <v>5247</v>
      </c>
      <c r="B5248" s="4">
        <v>1</v>
      </c>
      <c r="E5248" s="5">
        <v>4</v>
      </c>
    </row>
    <row r="5249" spans="1:5" x14ac:dyDescent="0.25">
      <c r="A5249">
        <v>5248</v>
      </c>
      <c r="B5249" s="4">
        <v>1</v>
      </c>
      <c r="E5249" s="5">
        <v>4</v>
      </c>
    </row>
    <row r="5250" spans="1:5" x14ac:dyDescent="0.25">
      <c r="A5250">
        <v>5249</v>
      </c>
      <c r="B5250" s="4">
        <v>1</v>
      </c>
      <c r="E5250" s="5">
        <v>4</v>
      </c>
    </row>
    <row r="5251" spans="1:5" x14ac:dyDescent="0.25">
      <c r="A5251">
        <v>5250</v>
      </c>
      <c r="B5251" s="4">
        <v>1</v>
      </c>
      <c r="E5251" s="5">
        <v>4</v>
      </c>
    </row>
    <row r="5252" spans="1:5" x14ac:dyDescent="0.25">
      <c r="A5252">
        <v>5251</v>
      </c>
      <c r="B5252" s="4">
        <v>1</v>
      </c>
      <c r="E5252" s="5">
        <v>4</v>
      </c>
    </row>
    <row r="5253" spans="1:5" x14ac:dyDescent="0.25">
      <c r="A5253">
        <v>5252</v>
      </c>
      <c r="B5253" s="4">
        <v>1</v>
      </c>
    </row>
    <row r="5254" spans="1:5" x14ac:dyDescent="0.25">
      <c r="A5254">
        <v>5253</v>
      </c>
      <c r="B5254" s="4">
        <v>1</v>
      </c>
    </row>
    <row r="5255" spans="1:5" x14ac:dyDescent="0.25">
      <c r="A5255">
        <v>5254</v>
      </c>
      <c r="B5255" s="4">
        <v>1</v>
      </c>
    </row>
    <row r="5256" spans="1:5" x14ac:dyDescent="0.25">
      <c r="A5256">
        <v>5255</v>
      </c>
      <c r="B5256" s="4">
        <v>1</v>
      </c>
    </row>
    <row r="5257" spans="1:5" x14ac:dyDescent="0.25">
      <c r="A5257">
        <v>5256</v>
      </c>
      <c r="B5257" s="4">
        <v>1</v>
      </c>
    </row>
    <row r="5258" spans="1:5" x14ac:dyDescent="0.25">
      <c r="A5258">
        <v>5257</v>
      </c>
    </row>
    <row r="5259" spans="1:5" x14ac:dyDescent="0.25">
      <c r="A5259">
        <v>5258</v>
      </c>
      <c r="C5259" s="2">
        <v>2</v>
      </c>
    </row>
    <row r="5260" spans="1:5" x14ac:dyDescent="0.25">
      <c r="A5260">
        <v>5259</v>
      </c>
      <c r="C5260" s="2">
        <v>2</v>
      </c>
      <c r="D5260" s="3">
        <v>3</v>
      </c>
    </row>
    <row r="5261" spans="1:5" x14ac:dyDescent="0.25">
      <c r="A5261">
        <v>5260</v>
      </c>
      <c r="C5261" s="2">
        <v>2</v>
      </c>
      <c r="D5261" s="3">
        <v>3</v>
      </c>
    </row>
    <row r="5262" spans="1:5" x14ac:dyDescent="0.25">
      <c r="A5262">
        <v>5261</v>
      </c>
      <c r="C5262" s="2">
        <v>2</v>
      </c>
      <c r="D5262" s="3">
        <v>3</v>
      </c>
    </row>
    <row r="5263" spans="1:5" x14ac:dyDescent="0.25">
      <c r="A5263">
        <v>5262</v>
      </c>
      <c r="C5263" s="2">
        <v>2</v>
      </c>
      <c r="D5263" s="3">
        <v>3</v>
      </c>
    </row>
    <row r="5264" spans="1:5" x14ac:dyDescent="0.25">
      <c r="A5264">
        <v>5263</v>
      </c>
      <c r="C5264" s="2">
        <v>2</v>
      </c>
      <c r="D5264" s="3">
        <v>3</v>
      </c>
    </row>
    <row r="5265" spans="1:5" x14ac:dyDescent="0.25">
      <c r="A5265">
        <v>5264</v>
      </c>
      <c r="C5265" s="2">
        <v>2</v>
      </c>
      <c r="D5265" s="3">
        <v>3</v>
      </c>
    </row>
    <row r="5266" spans="1:5" x14ac:dyDescent="0.25">
      <c r="A5266">
        <v>5265</v>
      </c>
      <c r="C5266" s="2">
        <v>2</v>
      </c>
      <c r="D5266" s="3">
        <v>3</v>
      </c>
    </row>
    <row r="5267" spans="1:5" x14ac:dyDescent="0.25">
      <c r="A5267">
        <v>5266</v>
      </c>
      <c r="C5267" s="2">
        <v>2</v>
      </c>
      <c r="D5267" s="3">
        <v>3</v>
      </c>
    </row>
    <row r="5268" spans="1:5" x14ac:dyDescent="0.25">
      <c r="A5268">
        <v>5267</v>
      </c>
      <c r="C5268" s="2">
        <v>2</v>
      </c>
      <c r="D5268" s="3">
        <v>3</v>
      </c>
    </row>
    <row r="5269" spans="1:5" x14ac:dyDescent="0.25">
      <c r="A5269">
        <v>5268</v>
      </c>
      <c r="C5269" s="2">
        <v>2</v>
      </c>
      <c r="D5269" s="3">
        <v>3</v>
      </c>
    </row>
    <row r="5270" spans="1:5" x14ac:dyDescent="0.25">
      <c r="A5270">
        <v>5269</v>
      </c>
      <c r="C5270" s="2">
        <v>2</v>
      </c>
    </row>
    <row r="5271" spans="1:5" x14ac:dyDescent="0.25">
      <c r="A5271">
        <v>5270</v>
      </c>
    </row>
    <row r="5272" spans="1:5" x14ac:dyDescent="0.25">
      <c r="A5272">
        <v>5271</v>
      </c>
      <c r="B5272" s="4">
        <v>1</v>
      </c>
    </row>
    <row r="5273" spans="1:5" x14ac:dyDescent="0.25">
      <c r="A5273">
        <v>5272</v>
      </c>
      <c r="B5273" s="4">
        <v>1</v>
      </c>
      <c r="E5273" s="5">
        <v>4</v>
      </c>
    </row>
    <row r="5274" spans="1:5" x14ac:dyDescent="0.25">
      <c r="A5274">
        <v>5273</v>
      </c>
      <c r="B5274" s="4">
        <v>1</v>
      </c>
      <c r="E5274" s="5">
        <v>4</v>
      </c>
    </row>
    <row r="5275" spans="1:5" x14ac:dyDescent="0.25">
      <c r="A5275">
        <v>5274</v>
      </c>
      <c r="B5275" s="4">
        <v>1</v>
      </c>
      <c r="E5275" s="5">
        <v>4</v>
      </c>
    </row>
    <row r="5276" spans="1:5" x14ac:dyDescent="0.25">
      <c r="A5276">
        <v>5275</v>
      </c>
      <c r="B5276" s="4">
        <v>1</v>
      </c>
      <c r="E5276" s="5">
        <v>4</v>
      </c>
    </row>
    <row r="5277" spans="1:5" x14ac:dyDescent="0.25">
      <c r="A5277">
        <v>5276</v>
      </c>
      <c r="B5277" s="4">
        <v>1</v>
      </c>
      <c r="E5277" s="5">
        <v>4</v>
      </c>
    </row>
    <row r="5278" spans="1:5" x14ac:dyDescent="0.25">
      <c r="A5278">
        <v>5277</v>
      </c>
      <c r="B5278" s="4">
        <v>1</v>
      </c>
      <c r="E5278" s="5">
        <v>4</v>
      </c>
    </row>
    <row r="5279" spans="1:5" x14ac:dyDescent="0.25">
      <c r="A5279">
        <v>5278</v>
      </c>
      <c r="B5279" s="4">
        <v>1</v>
      </c>
      <c r="E5279" s="5">
        <v>4</v>
      </c>
    </row>
    <row r="5280" spans="1:5" x14ac:dyDescent="0.25">
      <c r="A5280">
        <v>5279</v>
      </c>
      <c r="B5280" s="4">
        <v>1</v>
      </c>
      <c r="E5280" s="5">
        <v>4</v>
      </c>
    </row>
    <row r="5281" spans="1:5" x14ac:dyDescent="0.25">
      <c r="A5281">
        <v>5280</v>
      </c>
      <c r="B5281" s="4">
        <v>1</v>
      </c>
      <c r="E5281" s="5">
        <v>4</v>
      </c>
    </row>
    <row r="5282" spans="1:5" x14ac:dyDescent="0.25">
      <c r="A5282">
        <v>5281</v>
      </c>
      <c r="B5282" s="4">
        <v>1</v>
      </c>
      <c r="E5282" s="5">
        <v>4</v>
      </c>
    </row>
    <row r="5283" spans="1:5" x14ac:dyDescent="0.25">
      <c r="A5283">
        <v>5282</v>
      </c>
      <c r="B5283" s="4">
        <v>1</v>
      </c>
      <c r="E5283" s="5">
        <v>4</v>
      </c>
    </row>
    <row r="5284" spans="1:5" x14ac:dyDescent="0.25">
      <c r="A5284">
        <v>5283</v>
      </c>
      <c r="B5284" s="4">
        <v>1</v>
      </c>
    </row>
    <row r="5285" spans="1:5" x14ac:dyDescent="0.25">
      <c r="A5285">
        <v>5284</v>
      </c>
      <c r="B5285" s="4">
        <v>1</v>
      </c>
    </row>
    <row r="5286" spans="1:5" x14ac:dyDescent="0.25">
      <c r="A5286">
        <v>5285</v>
      </c>
      <c r="B5286" s="4">
        <v>1</v>
      </c>
      <c r="C5286" s="2">
        <v>2</v>
      </c>
      <c r="D5286" s="3">
        <v>3</v>
      </c>
    </row>
    <row r="5287" spans="1:5" x14ac:dyDescent="0.25">
      <c r="A5287">
        <v>5286</v>
      </c>
      <c r="C5287" s="2">
        <v>2</v>
      </c>
      <c r="D5287" s="3">
        <v>3</v>
      </c>
    </row>
    <row r="5288" spans="1:5" x14ac:dyDescent="0.25">
      <c r="A5288">
        <v>5287</v>
      </c>
      <c r="C5288" s="2">
        <v>2</v>
      </c>
      <c r="D5288" s="3">
        <v>3</v>
      </c>
    </row>
    <row r="5289" spans="1:5" x14ac:dyDescent="0.25">
      <c r="A5289">
        <v>5288</v>
      </c>
      <c r="C5289" s="2">
        <v>2</v>
      </c>
      <c r="D5289" s="3">
        <v>3</v>
      </c>
    </row>
    <row r="5290" spans="1:5" x14ac:dyDescent="0.25">
      <c r="A5290">
        <v>5289</v>
      </c>
      <c r="C5290" s="2">
        <v>2</v>
      </c>
      <c r="D5290" s="3">
        <v>3</v>
      </c>
    </row>
    <row r="5291" spans="1:5" x14ac:dyDescent="0.25">
      <c r="A5291">
        <v>5290</v>
      </c>
      <c r="C5291" s="2">
        <v>2</v>
      </c>
      <c r="D5291" s="3">
        <v>3</v>
      </c>
    </row>
    <row r="5292" spans="1:5" x14ac:dyDescent="0.25">
      <c r="A5292">
        <v>5291</v>
      </c>
      <c r="C5292" s="2">
        <v>2</v>
      </c>
      <c r="D5292" s="3">
        <v>3</v>
      </c>
    </row>
    <row r="5293" spans="1:5" x14ac:dyDescent="0.25">
      <c r="A5293">
        <v>5292</v>
      </c>
      <c r="C5293" s="2">
        <v>2</v>
      </c>
      <c r="D5293" s="3">
        <v>3</v>
      </c>
    </row>
    <row r="5294" spans="1:5" x14ac:dyDescent="0.25">
      <c r="A5294">
        <v>5293</v>
      </c>
      <c r="C5294" s="2">
        <v>2</v>
      </c>
      <c r="D5294" s="3">
        <v>3</v>
      </c>
    </row>
    <row r="5295" spans="1:5" x14ac:dyDescent="0.25">
      <c r="A5295">
        <v>5294</v>
      </c>
      <c r="C5295" s="2">
        <v>2</v>
      </c>
      <c r="D5295" s="3">
        <v>3</v>
      </c>
    </row>
    <row r="5296" spans="1:5" x14ac:dyDescent="0.25">
      <c r="A5296">
        <v>5295</v>
      </c>
      <c r="C5296" s="2">
        <v>2</v>
      </c>
      <c r="D5296" s="3">
        <v>3</v>
      </c>
    </row>
    <row r="5297" spans="1:6" x14ac:dyDescent="0.25">
      <c r="A5297">
        <v>5296</v>
      </c>
      <c r="C5297" s="2">
        <v>2</v>
      </c>
      <c r="D5297" s="3">
        <v>3</v>
      </c>
    </row>
    <row r="5298" spans="1:6" x14ac:dyDescent="0.25">
      <c r="A5298">
        <v>5297</v>
      </c>
      <c r="C5298" s="2">
        <v>2</v>
      </c>
      <c r="D5298" s="3">
        <v>3</v>
      </c>
    </row>
    <row r="5299" spans="1:6" x14ac:dyDescent="0.25">
      <c r="A5299">
        <v>5298</v>
      </c>
      <c r="C5299" s="2">
        <v>2</v>
      </c>
      <c r="D5299" s="3">
        <v>3</v>
      </c>
    </row>
    <row r="5300" spans="1:6" x14ac:dyDescent="0.25">
      <c r="A5300">
        <v>5299</v>
      </c>
      <c r="C5300" s="2">
        <v>2</v>
      </c>
      <c r="D5300" s="3">
        <v>3</v>
      </c>
    </row>
    <row r="5301" spans="1:6" x14ac:dyDescent="0.25">
      <c r="A5301">
        <v>5300</v>
      </c>
      <c r="C5301" s="2">
        <v>2</v>
      </c>
    </row>
    <row r="5302" spans="1:6" x14ac:dyDescent="0.25">
      <c r="A5302">
        <v>5301</v>
      </c>
      <c r="B5302" s="4">
        <v>1</v>
      </c>
      <c r="C5302" s="2">
        <v>2</v>
      </c>
    </row>
    <row r="5303" spans="1:6" x14ac:dyDescent="0.25">
      <c r="A5303">
        <v>5302</v>
      </c>
      <c r="B5303" s="4">
        <v>1</v>
      </c>
      <c r="E5303" s="5">
        <v>4</v>
      </c>
    </row>
    <row r="5304" spans="1:6" x14ac:dyDescent="0.25">
      <c r="A5304">
        <v>5303</v>
      </c>
      <c r="B5304" s="4">
        <v>1</v>
      </c>
      <c r="E5304" s="5">
        <v>4</v>
      </c>
      <c r="F5304" t="s">
        <v>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Data</vt:lpstr>
      <vt:lpstr>Cycle</vt:lpstr>
      <vt:lpstr>Coordination</vt:lpstr>
      <vt:lpstr>Graph</vt:lpstr>
      <vt:lpstr>catRange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Bell, McKenzie</dc:creator>
  <cp:lastModifiedBy>Bell, McKenzie</cp:lastModifiedBy>
  <dcterms:created xsi:type="dcterms:W3CDTF">2025-07-09T14:53:50Z</dcterms:created>
  <dcterms:modified xsi:type="dcterms:W3CDTF">2025-07-22T17:10:07Z</dcterms:modified>
</cp:coreProperties>
</file>